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11.xml" ContentType="application/vnd.openxmlformats-officedocument.spreadsheetml.comments+xml"/>
  <Override PartName="/xl/drawings/drawing29.xml" ContentType="application/vnd.openxmlformats-officedocument.drawing+xml"/>
  <Override PartName="/xl/comments12.xml" ContentType="application/vnd.openxmlformats-officedocument.spreadsheetml.comments+xml"/>
  <Override PartName="/xl/drawings/drawing30.xml" ContentType="application/vnd.openxmlformats-officedocument.drawing+xml"/>
  <Override PartName="/xl/comments13.xml" ContentType="application/vnd.openxmlformats-officedocument.spreadsheetml.comments+xml"/>
  <Override PartName="/xl/drawings/drawing31.xml" ContentType="application/vnd.openxmlformats-officedocument.drawing+xml"/>
  <Override PartName="/xl/comments14.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15.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16.xml" ContentType="application/vnd.openxmlformats-officedocument.spreadsheetml.comments+xml"/>
  <Override PartName="/xl/drawings/drawing37.xml" ContentType="application/vnd.openxmlformats-officedocument.drawing+xml"/>
  <Override PartName="/xl/comments17.xml" ContentType="application/vnd.openxmlformats-officedocument.spreadsheetml.comments+xml"/>
  <Override PartName="/xl/drawings/drawing38.xml" ContentType="application/vnd.openxmlformats-officedocument.drawing+xml"/>
  <Override PartName="/xl/comments18.xml" ContentType="application/vnd.openxmlformats-officedocument.spreadsheetml.comments+xml"/>
  <Override PartName="/xl/drawings/drawing39.xml" ContentType="application/vnd.openxmlformats-officedocument.drawing+xml"/>
  <Override PartName="/xl/comments19.xml" ContentType="application/vnd.openxmlformats-officedocument.spreadsheetml.comments+xml"/>
  <Override PartName="/xl/drawings/drawing40.xml" ContentType="application/vnd.openxmlformats-officedocument.drawing+xml"/>
  <Override PartName="/xl/comments20.xml" ContentType="application/vnd.openxmlformats-officedocument.spreadsheetml.comments+xml"/>
  <Override PartName="/xl/drawings/drawing41.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LANDISK-A\public\1-1確認申請データ\2_確認検査書式\20251201確認申請書\"/>
    </mc:Choice>
  </mc:AlternateContent>
  <xr:revisionPtr revIDLastSave="0" documentId="13_ncr:1_{52FE1BDF-05C3-4E3C-B101-1D8B44C59364}" xr6:coauthVersionLast="47" xr6:coauthVersionMax="47" xr10:uidLastSave="{00000000-0000-0000-0000-000000000000}"/>
  <bookViews>
    <workbookView xWindow="-120" yWindow="-120" windowWidth="29040" windowHeight="15720" xr2:uid="{00000000-000D-0000-FFFF-FFFF00000000}"/>
  </bookViews>
  <sheets>
    <sheet name="初期画面" sheetId="23" r:id="rId1"/>
    <sheet name="電申申込書" sheetId="24" r:id="rId2"/>
    <sheet name="郵送先" sheetId="25" r:id="rId3"/>
    <sheet name="第二面（入力）" sheetId="26" r:id="rId4"/>
    <sheet name="第一面" sheetId="27" r:id="rId5"/>
    <sheet name="第一面 (計変)" sheetId="28" r:id="rId6"/>
    <sheet name="第二面" sheetId="29" r:id="rId7"/>
    <sheet name="第二面-2" sheetId="30" r:id="rId8"/>
    <sheet name="第二面-3" sheetId="31" r:id="rId9"/>
    <sheet name="第三面" sheetId="32" r:id="rId10"/>
    <sheet name="第三面-2" sheetId="33" r:id="rId11"/>
    <sheet name="第四面" sheetId="34" r:id="rId12"/>
    <sheet name="第四面-2" sheetId="91" r:id="rId13"/>
    <sheet name="第五面" sheetId="36" r:id="rId14"/>
    <sheet name="第五面-2" sheetId="37" r:id="rId15"/>
    <sheet name="第五面-3" sheetId="38" r:id="rId16"/>
    <sheet name="第六面" sheetId="39" r:id="rId17"/>
    <sheet name="第六面-2" sheetId="40" r:id="rId18"/>
    <sheet name="第二面（主）" sheetId="41" r:id="rId19"/>
    <sheet name="第二面（施）" sheetId="42" r:id="rId20"/>
    <sheet name="注意" sheetId="43" r:id="rId21"/>
    <sheet name="概第一面" sheetId="44" r:id="rId22"/>
    <sheet name="概第一面-2" sheetId="45" r:id="rId23"/>
    <sheet name="概第一面-3" sheetId="46" r:id="rId24"/>
    <sheet name="概第二面" sheetId="47" r:id="rId25"/>
    <sheet name="概第二面-2" sheetId="48" r:id="rId26"/>
    <sheet name="概第三面" sheetId="49" r:id="rId27"/>
    <sheet name="概第一面（主）" sheetId="50" r:id="rId28"/>
    <sheet name="建築工事届（別記第40号様式）" sheetId="1" r:id="rId29"/>
    <sheet name="注意（工事届）20250101" sheetId="87" r:id="rId30"/>
    <sheet name="委任状" sheetId="58" r:id="rId31"/>
    <sheet name="連絡先" sheetId="59" r:id="rId32"/>
    <sheet name="調査表" sheetId="60" r:id="rId33"/>
    <sheet name="←確認申請はここまで　→ここからは検査書類" sheetId="61" r:id="rId34"/>
    <sheet name="共通第二面（検査入力）" sheetId="62" r:id="rId35"/>
    <sheet name="中間第一面" sheetId="63" r:id="rId36"/>
    <sheet name="完了第一面" sheetId="64" r:id="rId37"/>
    <sheet name="共通第二面" sheetId="65" r:id="rId38"/>
    <sheet name="共通第二面（主）" sheetId="66" r:id="rId39"/>
    <sheet name="中間第三面" sheetId="67" r:id="rId40"/>
    <sheet name="完了第三面" sheetId="68" r:id="rId41"/>
    <sheet name="共通第四面" sheetId="69" r:id="rId42"/>
    <sheet name="注意 (検査)" sheetId="70" r:id="rId43"/>
    <sheet name="→TKCデータ用" sheetId="71" r:id="rId44"/>
    <sheet name="建築物データ" sheetId="72" r:id="rId45"/>
    <sheet name="建築主１" sheetId="73" r:id="rId46"/>
    <sheet name="建築主２" sheetId="74" r:id="rId47"/>
    <sheet name="建築主３" sheetId="75" r:id="rId48"/>
    <sheet name="代理者" sheetId="76" r:id="rId49"/>
    <sheet name="設計者１" sheetId="77" r:id="rId50"/>
    <sheet name="設計者２" sheetId="78" r:id="rId51"/>
    <sheet name="設計者３" sheetId="79" r:id="rId52"/>
    <sheet name="設計者４" sheetId="80" r:id="rId53"/>
    <sheet name="工事監理者" sheetId="81" r:id="rId54"/>
    <sheet name="ゲスト登録" sheetId="86" r:id="rId55"/>
    <sheet name="用途番号用" sheetId="19" state="hidden" r:id="rId56"/>
    <sheet name="注意欄再掲（参照用）" sheetId="22" r:id="rId57"/>
    <sheet name="追加記入欄" sheetId="20" r:id="rId58"/>
    <sheet name="中間シート" sheetId="16" state="hidden" r:id="rId59"/>
    <sheet name="中間シート (2)" sheetId="17" state="hidden" r:id="rId60"/>
    <sheet name="エラー23シート" sheetId="8" state="hidden" r:id="rId61"/>
    <sheet name="市町村コード" sheetId="7" state="hidden" r:id="rId62"/>
    <sheet name="市町村コード (2)" sheetId="14" state="hidden" r:id="rId63"/>
    <sheet name="エラー32シート" sheetId="10" state="hidden" r:id="rId64"/>
    <sheet name="行政集計シート※記入不要です" sheetId="18" r:id="rId65"/>
  </sheets>
  <definedNames>
    <definedName name="_xlnm._FilterDatabase" localSheetId="28" hidden="1">'建築工事届（別記第40号様式）'!$A$59:$N$60</definedName>
    <definedName name="_xlnm._FilterDatabase" localSheetId="62" hidden="1">'市町村コード (2)'!$A$1:$F$1899</definedName>
    <definedName name="_xlnm._FilterDatabase" localSheetId="58" hidden="1">中間シート!$A$5:$AW$81</definedName>
    <definedName name="_xlnm._FilterDatabase" localSheetId="59" hidden="1">'中間シート (2)'!$A$5:$BD$79</definedName>
    <definedName name="_xlnm._FilterDatabase" localSheetId="29" hidden="1">'注意（工事届）20250101'!#REF!</definedName>
    <definedName name="_xlnm._FilterDatabase" localSheetId="56" hidden="1">'注意欄再掲（参照用）'!#REF!</definedName>
    <definedName name="_xlnm._FilterDatabase" localSheetId="57" hidden="1">追加記入欄!#REF!</definedName>
    <definedName name="_xlnm.Print_Area" localSheetId="30">委任状!$A$1:$AE$50</definedName>
    <definedName name="_xlnm.Print_Area" localSheetId="21">概第一面!$A$1:$AC$60</definedName>
    <definedName name="_xlnm.Print_Area" localSheetId="27">'概第一面（主）'!$A$1:$AC$32</definedName>
    <definedName name="_xlnm.Print_Area" localSheetId="22">'概第一面-2'!$A$1:$AC$53</definedName>
    <definedName name="_xlnm.Print_Area" localSheetId="23">'概第一面-3'!$A$1:$AC$50</definedName>
    <definedName name="_xlnm.Print_Area" localSheetId="26">概第三面!$A$1:$AC$8</definedName>
    <definedName name="_xlnm.Print_Area" localSheetId="24">概第二面!$A$1:$AC$58</definedName>
    <definedName name="_xlnm.Print_Area" localSheetId="25">'概第二面-2'!$A$1:$AC$30</definedName>
    <definedName name="_xlnm.Print_Area" localSheetId="36">完了第一面!$A$1:$AC$45</definedName>
    <definedName name="_xlnm.Print_Area" localSheetId="40">完了第三面!$A$1:$AC$40</definedName>
    <definedName name="_xlnm.Print_Area" localSheetId="41">共通第四面!$A$1:$AC$60</definedName>
    <definedName name="_xlnm.Print_Area" localSheetId="37">共通第二面!$A$1:$AC$141</definedName>
    <definedName name="_xlnm.Print_Area" localSheetId="34">'共通第二面（検査入力）'!$A$1:$AF$100</definedName>
    <definedName name="_xlnm.Print_Area" localSheetId="38">'共通第二面（主）'!$A$1:$AC$44</definedName>
    <definedName name="_xlnm.Print_Area" localSheetId="28">'建築工事届（別記第40号様式）'!$A$1:$AL$162</definedName>
    <definedName name="_xlnm.Print_Area" localSheetId="64">行政集計シート※記入不要です!$A$2:$FO$65</definedName>
    <definedName name="_xlnm.Print_Area" localSheetId="0">初期画面!$A$1:$AA$53</definedName>
    <definedName name="_xlnm.Print_Area" localSheetId="4">第一面!$A$1:$AG$47</definedName>
    <definedName name="_xlnm.Print_Area" localSheetId="5">'第一面 (計変)'!$A$1:$AG$48</definedName>
    <definedName name="_xlnm.Print_Area" localSheetId="13">第五面!$A$1:$AC$44</definedName>
    <definedName name="_xlnm.Print_Area" localSheetId="14">'第五面-2'!$A$1:$AC$44</definedName>
    <definedName name="_xlnm.Print_Area" localSheetId="15">'第五面-3'!$A$1:$AC$44</definedName>
    <definedName name="_xlnm.Print_Area" localSheetId="9">第三面!$A$1:$AC$51</definedName>
    <definedName name="_xlnm.Print_Area" localSheetId="10">'第三面-2'!$A$1:$AC$40</definedName>
    <definedName name="_xlnm.Print_Area" localSheetId="11">第四面!$A$1:$AC$87</definedName>
    <definedName name="_xlnm.Print_Area" localSheetId="12">'第四面-2'!$A$1:$AC$87</definedName>
    <definedName name="_xlnm.Print_Area" localSheetId="6">第二面!$A$1:$AC$56</definedName>
    <definedName name="_xlnm.Print_Area" localSheetId="19">'第二面（施）'!$A$1:$AC$42</definedName>
    <definedName name="_xlnm.Print_Area" localSheetId="18">'第二面（主）'!$A$1:$AC$44</definedName>
    <definedName name="_xlnm.Print_Area" localSheetId="3">'第二面（入力）'!$A$1:$AF$100</definedName>
    <definedName name="_xlnm.Print_Area" localSheetId="7">'第二面-2'!$A$1:$AC$53</definedName>
    <definedName name="_xlnm.Print_Area" localSheetId="8">'第二面-3'!$A$1:$AC$54</definedName>
    <definedName name="_xlnm.Print_Area" localSheetId="16">第六面!$A$1:$AC$32</definedName>
    <definedName name="_xlnm.Print_Area" localSheetId="17">'第六面-2'!$A$1:$AC$32</definedName>
    <definedName name="_xlnm.Print_Area" localSheetId="58">中間シート!$A$1:$AR$73</definedName>
    <definedName name="_xlnm.Print_Area" localSheetId="59">'中間シート (2)'!$A$1:$BD$103</definedName>
    <definedName name="_xlnm.Print_Area" localSheetId="35">中間第一面!$A$1:$AC$45</definedName>
    <definedName name="_xlnm.Print_Area" localSheetId="39">中間第三面!$A$1:$AC$48</definedName>
    <definedName name="_xlnm.Print_Area" localSheetId="42">'注意 (検査)'!$A$1:$C$56</definedName>
    <definedName name="_xlnm.Print_Area" localSheetId="29">'注意（工事届）20250101'!$A$1:$AL$194</definedName>
    <definedName name="_xlnm.Print_Area" localSheetId="56">'注意欄再掲（参照用）'!$A$1:$AL$194</definedName>
    <definedName name="_xlnm.Print_Area" localSheetId="32">調査表!$A$1:$AD$97</definedName>
    <definedName name="_xlnm.Print_Area" localSheetId="57">追加記入欄!$A$1:$GR$76</definedName>
    <definedName name="_xlnm.Print_Area" localSheetId="1">電申申込書!$A$1:$Z$26</definedName>
    <definedName name="_xlnm.Print_Area" localSheetId="2">郵送先!$A$7:$Y$11</definedName>
    <definedName name="_xlnm.Print_Area" localSheetId="31">連絡先!$A$2:$Y$52</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市町村コード!$E$3:$E$41</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市町村コード!$W$3:$W$41</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C2" i="72" l="1"/>
  <c r="GD2" i="72"/>
  <c r="D2" i="74"/>
  <c r="GG2" i="72"/>
  <c r="GF2" i="72"/>
  <c r="GE2" i="72"/>
  <c r="J2" i="74"/>
  <c r="I2" i="74"/>
  <c r="H2" i="74"/>
  <c r="GD4" i="72"/>
  <c r="C2" i="74"/>
  <c r="DP2" i="72"/>
  <c r="B2" i="74"/>
  <c r="DO2" i="72"/>
  <c r="G2" i="72"/>
  <c r="DN24" i="72"/>
  <c r="DN26" i="72"/>
  <c r="DN25" i="72"/>
  <c r="DS2" i="72"/>
  <c r="J2" i="73"/>
  <c r="DR2" i="72"/>
  <c r="I2" i="73"/>
  <c r="DQ2" i="72"/>
  <c r="H2" i="73"/>
  <c r="D2" i="73"/>
  <c r="B2" i="73"/>
  <c r="GA2" i="72"/>
  <c r="EF2" i="72" l="1"/>
  <c r="H2" i="72"/>
  <c r="J29" i="28"/>
  <c r="E2" i="72" s="1"/>
  <c r="I3" i="86"/>
  <c r="H3" i="86"/>
  <c r="G3" i="86"/>
  <c r="F3" i="86"/>
  <c r="E3" i="86"/>
  <c r="D3" i="86"/>
  <c r="C3" i="86"/>
  <c r="A3" i="86"/>
  <c r="I4" i="86"/>
  <c r="H4" i="86"/>
  <c r="G4" i="86"/>
  <c r="F4" i="86"/>
  <c r="E4" i="86"/>
  <c r="D4" i="86"/>
  <c r="C4" i="86"/>
  <c r="A4" i="86"/>
  <c r="I5" i="86"/>
  <c r="H5" i="86"/>
  <c r="G5" i="86"/>
  <c r="F5" i="86"/>
  <c r="E5" i="86"/>
  <c r="D5" i="86"/>
  <c r="C5" i="86"/>
  <c r="A5" i="86"/>
  <c r="I6" i="86"/>
  <c r="H6" i="86"/>
  <c r="G6" i="86"/>
  <c r="F6" i="86"/>
  <c r="E6" i="86"/>
  <c r="D6" i="86"/>
  <c r="C6" i="86"/>
  <c r="A6" i="86"/>
  <c r="A2" i="86"/>
  <c r="I2" i="86"/>
  <c r="H2" i="86"/>
  <c r="G2" i="86"/>
  <c r="F2" i="86"/>
  <c r="E2" i="86"/>
  <c r="D2" i="86"/>
  <c r="C2" i="86"/>
  <c r="CO2" i="72"/>
  <c r="CP4" i="72"/>
  <c r="CP5" i="72"/>
  <c r="FV2" i="72"/>
  <c r="FU2" i="72"/>
  <c r="FT2" i="72"/>
  <c r="FS2" i="72"/>
  <c r="V80" i="91"/>
  <c r="P80" i="91"/>
  <c r="L80" i="91"/>
  <c r="V79" i="91"/>
  <c r="V78" i="91"/>
  <c r="V77" i="91"/>
  <c r="V76" i="91"/>
  <c r="V75" i="91"/>
  <c r="V74" i="91"/>
  <c r="V73" i="91"/>
  <c r="V72" i="91"/>
  <c r="V71" i="91"/>
  <c r="V70" i="91"/>
  <c r="V69" i="91"/>
  <c r="V68" i="91"/>
  <c r="V67" i="91"/>
  <c r="V66" i="91"/>
  <c r="V65" i="91"/>
  <c r="X53" i="91"/>
  <c r="X42" i="91"/>
  <c r="A12" i="1"/>
  <c r="G14" i="72" l="1"/>
  <c r="C27" i="48"/>
  <c r="C26" i="48"/>
  <c r="J24" i="48"/>
  <c r="G24" i="48"/>
  <c r="B49" i="31"/>
  <c r="FX2" i="72"/>
  <c r="FW2" i="72"/>
  <c r="H27" i="58"/>
  <c r="S2" i="72"/>
  <c r="L61" i="1"/>
  <c r="L60" i="1"/>
  <c r="Y10" i="1"/>
  <c r="J85" i="1"/>
  <c r="I16" i="1"/>
  <c r="I22" i="1"/>
  <c r="I18" i="1"/>
  <c r="O17" i="1"/>
  <c r="I17" i="1"/>
  <c r="J2" i="75"/>
  <c r="I2" i="75"/>
  <c r="H2" i="75"/>
  <c r="E2" i="75"/>
  <c r="D2" i="75"/>
  <c r="C2" i="75"/>
  <c r="B2" i="75"/>
  <c r="A2" i="75"/>
  <c r="E2" i="74"/>
  <c r="A2" i="74"/>
  <c r="E2" i="73"/>
  <c r="C2" i="73"/>
  <c r="A2" i="73"/>
  <c r="J2" i="72" s="1"/>
  <c r="G55" i="72"/>
  <c r="G54" i="72"/>
  <c r="G53" i="72"/>
  <c r="G52" i="72"/>
  <c r="G51" i="72"/>
  <c r="G50" i="72"/>
  <c r="CP31" i="72"/>
  <c r="CP2" i="72" s="1"/>
  <c r="CP22" i="72"/>
  <c r="CP21" i="72"/>
  <c r="CP20" i="72"/>
  <c r="CP6" i="72"/>
  <c r="IR2" i="72"/>
  <c r="IQ2" i="72"/>
  <c r="IP2" i="72"/>
  <c r="FN2" i="72"/>
  <c r="FK2" i="72"/>
  <c r="FJ2" i="72"/>
  <c r="FI2" i="72"/>
  <c r="FH2" i="72"/>
  <c r="FG2" i="72"/>
  <c r="FF2" i="72"/>
  <c r="FE2" i="72"/>
  <c r="FC2" i="72"/>
  <c r="FB2" i="72"/>
  <c r="EX2" i="72"/>
  <c r="EN2" i="72"/>
  <c r="EM2" i="72"/>
  <c r="EL2" i="72"/>
  <c r="DM2" i="72"/>
  <c r="DL2" i="72"/>
  <c r="DK2" i="72"/>
  <c r="DJ2" i="72"/>
  <c r="DI2" i="72"/>
  <c r="DH2" i="72"/>
  <c r="DG2" i="72"/>
  <c r="DF2" i="72"/>
  <c r="DE2" i="72"/>
  <c r="DD2" i="72"/>
  <c r="DC2" i="72"/>
  <c r="DA2" i="72"/>
  <c r="CZ2" i="72"/>
  <c r="CW2" i="72"/>
  <c r="CV2" i="72"/>
  <c r="AO2" i="72"/>
  <c r="AK2" i="72"/>
  <c r="AJ2" i="72"/>
  <c r="AI2" i="72"/>
  <c r="AG2" i="72"/>
  <c r="AE2" i="72"/>
  <c r="AD2" i="72"/>
  <c r="AC2" i="72"/>
  <c r="AB2" i="72"/>
  <c r="AA2" i="72"/>
  <c r="Z2" i="72"/>
  <c r="Y2" i="72"/>
  <c r="X2" i="72"/>
  <c r="W2" i="72"/>
  <c r="V2" i="72"/>
  <c r="T2" i="72"/>
  <c r="Q2" i="72"/>
  <c r="R2" i="72" s="1"/>
  <c r="L2" i="72"/>
  <c r="K2" i="72"/>
  <c r="I2" i="72"/>
  <c r="F2" i="72"/>
  <c r="Y30" i="68"/>
  <c r="W30" i="68"/>
  <c r="U30" i="68"/>
  <c r="S30" i="68"/>
  <c r="O30" i="68"/>
  <c r="M30" i="68"/>
  <c r="K30" i="68"/>
  <c r="I30" i="68"/>
  <c r="O20" i="68"/>
  <c r="M20" i="68"/>
  <c r="K20" i="68"/>
  <c r="O18" i="68"/>
  <c r="M18" i="68"/>
  <c r="K18" i="68"/>
  <c r="I18" i="68"/>
  <c r="O14" i="68"/>
  <c r="M14" i="68"/>
  <c r="K14" i="68"/>
  <c r="I14" i="68"/>
  <c r="M10" i="68"/>
  <c r="H10" i="68"/>
  <c r="Q9" i="68"/>
  <c r="N9" i="68"/>
  <c r="K9" i="68"/>
  <c r="H9" i="68"/>
  <c r="V8" i="68"/>
  <c r="F6" i="68"/>
  <c r="F5" i="68"/>
  <c r="Y38" i="67"/>
  <c r="W38" i="67"/>
  <c r="U38" i="67"/>
  <c r="O38" i="67"/>
  <c r="M38" i="67"/>
  <c r="K38" i="67"/>
  <c r="Y33" i="67"/>
  <c r="W33" i="67"/>
  <c r="U33" i="67"/>
  <c r="S33" i="67"/>
  <c r="O33" i="67"/>
  <c r="M33" i="67"/>
  <c r="K33" i="67"/>
  <c r="I33" i="67"/>
  <c r="S24" i="67"/>
  <c r="Q24" i="67"/>
  <c r="O24" i="67"/>
  <c r="O20" i="67"/>
  <c r="M20" i="67"/>
  <c r="K20" i="67"/>
  <c r="O18" i="67"/>
  <c r="M18" i="67"/>
  <c r="K18" i="67"/>
  <c r="I18" i="67"/>
  <c r="O14" i="67"/>
  <c r="M14" i="67"/>
  <c r="K14" i="67"/>
  <c r="I14" i="67"/>
  <c r="M10" i="67"/>
  <c r="H10" i="67"/>
  <c r="Q9" i="67"/>
  <c r="N9" i="67"/>
  <c r="K9" i="67"/>
  <c r="H9" i="67"/>
  <c r="V8" i="67"/>
  <c r="F6" i="67"/>
  <c r="F5" i="67"/>
  <c r="H43" i="66"/>
  <c r="H42" i="66"/>
  <c r="H41" i="66"/>
  <c r="H40" i="66"/>
  <c r="H39" i="66"/>
  <c r="H36" i="66"/>
  <c r="H35" i="66"/>
  <c r="H34" i="66"/>
  <c r="H33" i="66"/>
  <c r="H32" i="66"/>
  <c r="H29" i="66"/>
  <c r="H28" i="66"/>
  <c r="H27" i="66"/>
  <c r="H26" i="66"/>
  <c r="H25" i="66"/>
  <c r="H22" i="66"/>
  <c r="H21" i="66"/>
  <c r="H20" i="66"/>
  <c r="H19" i="66"/>
  <c r="H18" i="66"/>
  <c r="H15" i="66"/>
  <c r="H14" i="66"/>
  <c r="H13" i="66"/>
  <c r="H12" i="66"/>
  <c r="H11" i="66"/>
  <c r="H8" i="66"/>
  <c r="H7" i="66"/>
  <c r="H6" i="66"/>
  <c r="H5" i="66"/>
  <c r="H4" i="66"/>
  <c r="AS178" i="65"/>
  <c r="AS177" i="65"/>
  <c r="AR177" i="65"/>
  <c r="AQ177" i="65"/>
  <c r="AP177" i="65"/>
  <c r="AO177" i="65"/>
  <c r="AN177" i="65"/>
  <c r="AM177" i="65"/>
  <c r="AL177" i="65"/>
  <c r="AK177" i="65"/>
  <c r="AJ177" i="65"/>
  <c r="AI177" i="65"/>
  <c r="AH177" i="65"/>
  <c r="AG177" i="65"/>
  <c r="AS176" i="65"/>
  <c r="AR176" i="65"/>
  <c r="AQ176" i="65"/>
  <c r="AP176" i="65"/>
  <c r="AO176" i="65"/>
  <c r="AN176" i="65"/>
  <c r="AM176" i="65"/>
  <c r="AL176" i="65"/>
  <c r="AK176" i="65"/>
  <c r="AJ176" i="65"/>
  <c r="AI176" i="65"/>
  <c r="AH176" i="65"/>
  <c r="AG176" i="65"/>
  <c r="AS175" i="65"/>
  <c r="AR175" i="65"/>
  <c r="AQ175" i="65"/>
  <c r="AP175" i="65"/>
  <c r="AO175" i="65"/>
  <c r="AN175" i="65"/>
  <c r="AM175" i="65"/>
  <c r="AL175" i="65"/>
  <c r="AK175" i="65"/>
  <c r="AJ175" i="65"/>
  <c r="AI175" i="65"/>
  <c r="AH175" i="65"/>
  <c r="AG175" i="65"/>
  <c r="AS174" i="65"/>
  <c r="AR174" i="65"/>
  <c r="AQ174" i="65"/>
  <c r="AP174" i="65"/>
  <c r="AO174" i="65"/>
  <c r="AN174" i="65"/>
  <c r="AM174" i="65"/>
  <c r="AL174" i="65"/>
  <c r="AK174" i="65"/>
  <c r="AJ174" i="65"/>
  <c r="AI174" i="65"/>
  <c r="AH174" i="65"/>
  <c r="AG174" i="65"/>
  <c r="AS173" i="65"/>
  <c r="AR173" i="65"/>
  <c r="AQ173" i="65"/>
  <c r="AP173" i="65"/>
  <c r="AO173" i="65"/>
  <c r="AN173" i="65"/>
  <c r="AM173" i="65"/>
  <c r="AL173" i="65"/>
  <c r="AK173" i="65"/>
  <c r="AJ173" i="65"/>
  <c r="AI173" i="65"/>
  <c r="AH173" i="65"/>
  <c r="AG173" i="65"/>
  <c r="AS172" i="65"/>
  <c r="AR172" i="65"/>
  <c r="AQ172" i="65"/>
  <c r="AP172" i="65"/>
  <c r="AO172" i="65"/>
  <c r="AN172" i="65"/>
  <c r="AM172" i="65"/>
  <c r="AL172" i="65"/>
  <c r="AK172" i="65"/>
  <c r="AJ172" i="65"/>
  <c r="AI172" i="65"/>
  <c r="AH172" i="65"/>
  <c r="AG172" i="65"/>
  <c r="AS171" i="65"/>
  <c r="AR171" i="65"/>
  <c r="AQ171" i="65"/>
  <c r="AP171" i="65"/>
  <c r="AO171" i="65"/>
  <c r="AN171" i="65"/>
  <c r="AM171" i="65"/>
  <c r="AL171" i="65"/>
  <c r="AK171" i="65"/>
  <c r="AJ171" i="65"/>
  <c r="AI171" i="65"/>
  <c r="AH171" i="65"/>
  <c r="AG171" i="65"/>
  <c r="AS170" i="65"/>
  <c r="AR170" i="65"/>
  <c r="AQ170" i="65"/>
  <c r="AP170" i="65"/>
  <c r="AO170" i="65"/>
  <c r="AN170" i="65"/>
  <c r="AM170" i="65"/>
  <c r="AL170" i="65"/>
  <c r="AK170" i="65"/>
  <c r="AJ170" i="65"/>
  <c r="AI170" i="65"/>
  <c r="AH170" i="65"/>
  <c r="AG170" i="65"/>
  <c r="AS169" i="65"/>
  <c r="AR169" i="65"/>
  <c r="AQ169" i="65"/>
  <c r="AP169" i="65"/>
  <c r="AO169" i="65"/>
  <c r="AN169" i="65"/>
  <c r="AM169" i="65"/>
  <c r="AL169" i="65"/>
  <c r="AK169" i="65"/>
  <c r="AJ169" i="65"/>
  <c r="AI169" i="65"/>
  <c r="AH169" i="65"/>
  <c r="AG169" i="65"/>
  <c r="AR168" i="65"/>
  <c r="AQ168" i="65"/>
  <c r="AP168" i="65"/>
  <c r="AO168" i="65"/>
  <c r="AN168" i="65"/>
  <c r="AM168" i="65"/>
  <c r="AL168" i="65"/>
  <c r="AK168" i="65"/>
  <c r="AJ168" i="65"/>
  <c r="AI168" i="65"/>
  <c r="AH168" i="65"/>
  <c r="AG168" i="65"/>
  <c r="A139" i="65"/>
  <c r="K136" i="65"/>
  <c r="K135" i="65"/>
  <c r="K134" i="65"/>
  <c r="K133" i="65"/>
  <c r="T132" i="65"/>
  <c r="Q132" i="65"/>
  <c r="L132" i="65"/>
  <c r="K131" i="65"/>
  <c r="AG11" i="65"/>
  <c r="K8" i="65"/>
  <c r="K7" i="65"/>
  <c r="K6" i="65"/>
  <c r="K5" i="65"/>
  <c r="K4" i="65"/>
  <c r="B40" i="64"/>
  <c r="W40" i="64" s="1"/>
  <c r="Q23" i="64"/>
  <c r="Q22" i="64"/>
  <c r="AC23" i="64" s="1"/>
  <c r="Q20" i="64"/>
  <c r="Q19" i="64"/>
  <c r="AB18" i="64"/>
  <c r="Z18" i="64"/>
  <c r="X18" i="64"/>
  <c r="B40" i="63"/>
  <c r="W40" i="63" s="1"/>
  <c r="AC23" i="63"/>
  <c r="Q23" i="63"/>
  <c r="Q22" i="63"/>
  <c r="Q20" i="63"/>
  <c r="Q19" i="63"/>
  <c r="AB18" i="63"/>
  <c r="Z18" i="63"/>
  <c r="X18" i="63"/>
  <c r="R68" i="60"/>
  <c r="R67" i="60"/>
  <c r="I67" i="60"/>
  <c r="R66" i="60"/>
  <c r="I66" i="60"/>
  <c r="J65" i="60"/>
  <c r="R64" i="60"/>
  <c r="N64" i="60"/>
  <c r="K63" i="60"/>
  <c r="Q62" i="60"/>
  <c r="P61" i="60"/>
  <c r="V60" i="60"/>
  <c r="N59" i="60"/>
  <c r="S58" i="60"/>
  <c r="S57" i="60"/>
  <c r="V56" i="60"/>
  <c r="K55" i="60"/>
  <c r="S54" i="60"/>
  <c r="S53" i="60"/>
  <c r="S52" i="60"/>
  <c r="S51" i="60"/>
  <c r="S50" i="60"/>
  <c r="V33" i="60"/>
  <c r="V32" i="60"/>
  <c r="T31" i="60"/>
  <c r="K31" i="60"/>
  <c r="V30" i="60"/>
  <c r="J29" i="60"/>
  <c r="V28" i="60"/>
  <c r="V27" i="60"/>
  <c r="V26" i="60"/>
  <c r="N26" i="60"/>
  <c r="V25" i="60"/>
  <c r="V24" i="60"/>
  <c r="O21" i="60"/>
  <c r="J21" i="60"/>
  <c r="F21" i="60"/>
  <c r="U20" i="60"/>
  <c r="S20" i="60"/>
  <c r="Q20" i="60"/>
  <c r="O20" i="60"/>
  <c r="M20" i="60"/>
  <c r="K20" i="60"/>
  <c r="I20" i="60"/>
  <c r="G20" i="60"/>
  <c r="F19" i="60"/>
  <c r="P18" i="60"/>
  <c r="K18" i="60"/>
  <c r="F18" i="60"/>
  <c r="L17" i="60"/>
  <c r="F17" i="60"/>
  <c r="S16" i="60"/>
  <c r="L16" i="60"/>
  <c r="F16" i="60"/>
  <c r="O15" i="60"/>
  <c r="F15" i="60"/>
  <c r="O14" i="60"/>
  <c r="F14" i="60"/>
  <c r="R12" i="60"/>
  <c r="L12" i="60"/>
  <c r="G12" i="60"/>
  <c r="P11" i="60"/>
  <c r="P13" i="60" s="1"/>
  <c r="F11" i="60"/>
  <c r="D8" i="60"/>
  <c r="D6" i="60"/>
  <c r="D4" i="60"/>
  <c r="C5" i="59"/>
  <c r="T2" i="59"/>
  <c r="P48" i="58"/>
  <c r="P45" i="58"/>
  <c r="H29" i="58"/>
  <c r="H31" i="50"/>
  <c r="I30" i="50"/>
  <c r="H29" i="50"/>
  <c r="H28" i="50"/>
  <c r="H26" i="50"/>
  <c r="I25" i="50"/>
  <c r="H24" i="50"/>
  <c r="H23" i="50"/>
  <c r="H21" i="50"/>
  <c r="I20" i="50"/>
  <c r="H19" i="50"/>
  <c r="H18" i="50"/>
  <c r="H16" i="50"/>
  <c r="I15" i="50"/>
  <c r="H14" i="50"/>
  <c r="H13" i="50"/>
  <c r="H11" i="50"/>
  <c r="I10" i="50"/>
  <c r="H9" i="50"/>
  <c r="H8" i="50"/>
  <c r="H6" i="50"/>
  <c r="I5" i="50"/>
  <c r="H4" i="50"/>
  <c r="H3" i="50"/>
  <c r="B29" i="48"/>
  <c r="G22" i="48"/>
  <c r="C22" i="48"/>
  <c r="G20" i="48"/>
  <c r="C20" i="48"/>
  <c r="Q18" i="48"/>
  <c r="Q17" i="48"/>
  <c r="Q16" i="48"/>
  <c r="B10" i="48"/>
  <c r="S8" i="48"/>
  <c r="K8" i="48"/>
  <c r="C8" i="48"/>
  <c r="R5" i="48"/>
  <c r="I5" i="48"/>
  <c r="P4" i="48"/>
  <c r="J4" i="48"/>
  <c r="P3" i="48"/>
  <c r="J3" i="48"/>
  <c r="P2" i="48"/>
  <c r="J2" i="48"/>
  <c r="M58" i="47"/>
  <c r="M57" i="47"/>
  <c r="P54" i="47"/>
  <c r="P53" i="47"/>
  <c r="J53" i="47"/>
  <c r="P52" i="47"/>
  <c r="J52" i="47"/>
  <c r="P51" i="47"/>
  <c r="N51" i="47"/>
  <c r="J51" i="47"/>
  <c r="P50" i="47"/>
  <c r="J50" i="47"/>
  <c r="V49" i="47"/>
  <c r="Z49" i="47" s="1"/>
  <c r="P49" i="47"/>
  <c r="J49" i="47"/>
  <c r="P48" i="47"/>
  <c r="N48" i="47"/>
  <c r="J48" i="47"/>
  <c r="P47" i="47"/>
  <c r="J47" i="47"/>
  <c r="P46" i="47"/>
  <c r="J46" i="47"/>
  <c r="Z45" i="47"/>
  <c r="V45" i="47"/>
  <c r="T45" i="47"/>
  <c r="P45" i="47"/>
  <c r="J45" i="47"/>
  <c r="P44" i="47"/>
  <c r="N44" i="47"/>
  <c r="J44" i="47"/>
  <c r="P43" i="47"/>
  <c r="N43" i="47"/>
  <c r="J43" i="47"/>
  <c r="Z41" i="47"/>
  <c r="P41" i="47"/>
  <c r="J41" i="47"/>
  <c r="Z39" i="47"/>
  <c r="V39" i="47"/>
  <c r="P39" i="47"/>
  <c r="J39" i="47"/>
  <c r="P37" i="47"/>
  <c r="J37" i="47"/>
  <c r="P34" i="47"/>
  <c r="J34" i="47"/>
  <c r="T32" i="47"/>
  <c r="P32" i="47"/>
  <c r="J32" i="47"/>
  <c r="X30" i="47"/>
  <c r="R30" i="47"/>
  <c r="N30" i="47"/>
  <c r="K30" i="47"/>
  <c r="H30" i="47"/>
  <c r="E30" i="47"/>
  <c r="B30" i="47"/>
  <c r="O28" i="47"/>
  <c r="H28" i="47"/>
  <c r="E27" i="47"/>
  <c r="S26" i="47"/>
  <c r="S25" i="47"/>
  <c r="I24" i="47"/>
  <c r="X22" i="47"/>
  <c r="S22" i="47"/>
  <c r="N22" i="47"/>
  <c r="I22" i="47"/>
  <c r="X20" i="47"/>
  <c r="S20" i="47"/>
  <c r="Q20" i="47"/>
  <c r="N20" i="47"/>
  <c r="I20" i="47"/>
  <c r="X18" i="47"/>
  <c r="S18" i="47"/>
  <c r="N18" i="47"/>
  <c r="I18" i="47"/>
  <c r="X17" i="47"/>
  <c r="S17" i="47"/>
  <c r="N17" i="47"/>
  <c r="I17" i="47"/>
  <c r="AA16" i="47"/>
  <c r="X16" i="47"/>
  <c r="V16" i="47"/>
  <c r="S16" i="47"/>
  <c r="N16" i="47"/>
  <c r="I16" i="47"/>
  <c r="L14" i="47"/>
  <c r="L13" i="47"/>
  <c r="A11" i="47"/>
  <c r="M10" i="47"/>
  <c r="P9" i="47"/>
  <c r="K9" i="47"/>
  <c r="F9" i="47"/>
  <c r="L8" i="47"/>
  <c r="E8" i="47"/>
  <c r="W7" i="47"/>
  <c r="Q7" i="47"/>
  <c r="L7" i="47"/>
  <c r="E7" i="47"/>
  <c r="F5" i="47"/>
  <c r="F4" i="47"/>
  <c r="A50" i="46"/>
  <c r="A49" i="46"/>
  <c r="A48" i="46"/>
  <c r="H46" i="46"/>
  <c r="H45" i="46"/>
  <c r="H44" i="46"/>
  <c r="H43" i="46"/>
  <c r="U42" i="46"/>
  <c r="P42" i="46"/>
  <c r="K42" i="46"/>
  <c r="H41" i="46"/>
  <c r="H16" i="44"/>
  <c r="I15" i="44"/>
  <c r="H14" i="44"/>
  <c r="H13" i="44"/>
  <c r="T5" i="44"/>
  <c r="V32" i="38"/>
  <c r="V10" i="38"/>
  <c r="V32" i="37"/>
  <c r="V10" i="37"/>
  <c r="V32" i="36"/>
  <c r="V10" i="36"/>
  <c r="P80" i="34"/>
  <c r="L80" i="34"/>
  <c r="V79" i="34"/>
  <c r="V78" i="34"/>
  <c r="V77" i="34"/>
  <c r="V76" i="34"/>
  <c r="V75" i="34"/>
  <c r="V74" i="34"/>
  <c r="V73" i="34"/>
  <c r="V72" i="34"/>
  <c r="V71" i="34"/>
  <c r="V70" i="34"/>
  <c r="V69" i="34"/>
  <c r="V68" i="34"/>
  <c r="V67" i="34"/>
  <c r="V66" i="34"/>
  <c r="V65" i="34"/>
  <c r="X53" i="34"/>
  <c r="X42" i="34"/>
  <c r="P60" i="33"/>
  <c r="P59" i="33"/>
  <c r="M27" i="33"/>
  <c r="N18" i="48" s="1"/>
  <c r="K27" i="33"/>
  <c r="L18" i="48" s="1"/>
  <c r="I27" i="33"/>
  <c r="J18" i="48" s="1"/>
  <c r="D27" i="33"/>
  <c r="D18" i="48" s="1"/>
  <c r="M26" i="33"/>
  <c r="N17" i="48" s="1"/>
  <c r="K26" i="33"/>
  <c r="L17" i="48" s="1"/>
  <c r="I26" i="33"/>
  <c r="J17" i="48" s="1"/>
  <c r="D26" i="33"/>
  <c r="D17" i="48" s="1"/>
  <c r="M25" i="33"/>
  <c r="N16" i="48" s="1"/>
  <c r="K25" i="33"/>
  <c r="L16" i="48" s="1"/>
  <c r="I25" i="33"/>
  <c r="J16" i="48" s="1"/>
  <c r="D25" i="33"/>
  <c r="D16" i="48" s="1"/>
  <c r="O22" i="33"/>
  <c r="U61" i="1" s="1"/>
  <c r="M22" i="33"/>
  <c r="Q61" i="1" s="1"/>
  <c r="K22" i="33"/>
  <c r="O20" i="33"/>
  <c r="U60" i="1" s="1"/>
  <c r="M20" i="33"/>
  <c r="Q60" i="1" s="1"/>
  <c r="K20" i="33"/>
  <c r="L13" i="48" s="1"/>
  <c r="T13" i="33"/>
  <c r="V13" i="33" s="1"/>
  <c r="Y6" i="48" s="1"/>
  <c r="T11" i="33"/>
  <c r="T4" i="48" s="1"/>
  <c r="N11" i="33"/>
  <c r="N4" i="48" s="1"/>
  <c r="T10" i="33"/>
  <c r="T3" i="48" s="1"/>
  <c r="N10" i="33"/>
  <c r="N3" i="48" s="1"/>
  <c r="T9" i="33"/>
  <c r="T2" i="48" s="1"/>
  <c r="V2" i="33"/>
  <c r="AA2" i="33" s="1"/>
  <c r="T2" i="33"/>
  <c r="T53" i="47" s="1"/>
  <c r="N2" i="33"/>
  <c r="N53" i="47" s="1"/>
  <c r="V1" i="33"/>
  <c r="V52" i="47" s="1"/>
  <c r="Z52" i="47" s="1"/>
  <c r="T1" i="33"/>
  <c r="T52" i="47" s="1"/>
  <c r="N1" i="33"/>
  <c r="N52" i="47" s="1"/>
  <c r="V51" i="32"/>
  <c r="V51" i="47" s="1"/>
  <c r="Z51" i="47" s="1"/>
  <c r="T51" i="32"/>
  <c r="N51" i="32"/>
  <c r="V50" i="32"/>
  <c r="V50" i="47" s="1"/>
  <c r="Z50" i="47" s="1"/>
  <c r="T50" i="32"/>
  <c r="N50" i="32"/>
  <c r="N50" i="47" s="1"/>
  <c r="V49" i="32"/>
  <c r="AA49" i="32" s="1"/>
  <c r="T49" i="32"/>
  <c r="T49" i="47" s="1"/>
  <c r="N49" i="32"/>
  <c r="N49" i="47" s="1"/>
  <c r="V48" i="32"/>
  <c r="V48" i="47" s="1"/>
  <c r="Z48" i="47" s="1"/>
  <c r="T48" i="32"/>
  <c r="T48" i="47" s="1"/>
  <c r="N48" i="32"/>
  <c r="V47" i="32"/>
  <c r="V47" i="47" s="1"/>
  <c r="Z47" i="47" s="1"/>
  <c r="T47" i="32"/>
  <c r="T47" i="47" s="1"/>
  <c r="N47" i="32"/>
  <c r="N47" i="47" s="1"/>
  <c r="AA46" i="32"/>
  <c r="V46" i="32"/>
  <c r="V46" i="47" s="1"/>
  <c r="Z46" i="47" s="1"/>
  <c r="T46" i="32"/>
  <c r="T46" i="47" s="1"/>
  <c r="N46" i="32"/>
  <c r="N46" i="47" s="1"/>
  <c r="V45" i="32"/>
  <c r="AA45" i="32" s="1"/>
  <c r="T45" i="32"/>
  <c r="N45" i="32"/>
  <c r="N45" i="47" s="1"/>
  <c r="V44" i="32"/>
  <c r="V44" i="47" s="1"/>
  <c r="Z44" i="47" s="1"/>
  <c r="T44" i="32"/>
  <c r="T44" i="47" s="1"/>
  <c r="N44" i="32"/>
  <c r="V43" i="32"/>
  <c r="V43" i="47" s="1"/>
  <c r="Z43" i="47" s="1"/>
  <c r="T43" i="32"/>
  <c r="T43" i="47" s="1"/>
  <c r="N43" i="32"/>
  <c r="AA41" i="32"/>
  <c r="V41" i="32"/>
  <c r="V41" i="47" s="1"/>
  <c r="T41" i="32"/>
  <c r="T41" i="47" s="1"/>
  <c r="N41" i="32"/>
  <c r="N41" i="47" s="1"/>
  <c r="V39" i="32"/>
  <c r="AA39" i="32" s="1"/>
  <c r="T39" i="32"/>
  <c r="T39" i="47" s="1"/>
  <c r="N39" i="32"/>
  <c r="N39" i="47" s="1"/>
  <c r="V37" i="32"/>
  <c r="V37" i="47" s="1"/>
  <c r="T37" i="32"/>
  <c r="T37" i="47" s="1"/>
  <c r="N37" i="32"/>
  <c r="N37" i="47" s="1"/>
  <c r="V34" i="32"/>
  <c r="V34" i="47" s="1"/>
  <c r="T34" i="32"/>
  <c r="T34" i="47" s="1"/>
  <c r="N34" i="32"/>
  <c r="N34" i="47" s="1"/>
  <c r="V32" i="32"/>
  <c r="J35" i="32" s="1"/>
  <c r="P35" i="47" s="1"/>
  <c r="T32" i="32"/>
  <c r="N32" i="32"/>
  <c r="N32" i="47" s="1"/>
  <c r="M24" i="32"/>
  <c r="L24" i="47" s="1"/>
  <c r="J24" i="32"/>
  <c r="J23" i="32"/>
  <c r="J4" i="33" s="1"/>
  <c r="P55" i="47" s="1"/>
  <c r="AB22" i="32"/>
  <c r="AA22" i="47" s="1"/>
  <c r="W22" i="32"/>
  <c r="V22" i="47" s="1"/>
  <c r="R22" i="32"/>
  <c r="Q22" i="47" s="1"/>
  <c r="M22" i="32"/>
  <c r="L22" i="47" s="1"/>
  <c r="AB20" i="32"/>
  <c r="AA20" i="47" s="1"/>
  <c r="W20" i="32"/>
  <c r="V20" i="47" s="1"/>
  <c r="R20" i="32"/>
  <c r="M20" i="32"/>
  <c r="L20" i="47" s="1"/>
  <c r="AB17" i="32"/>
  <c r="AA17" i="47" s="1"/>
  <c r="W17" i="32"/>
  <c r="V17" i="47" s="1"/>
  <c r="R17" i="32"/>
  <c r="Q17" i="47" s="1"/>
  <c r="M17" i="32"/>
  <c r="L17" i="47" s="1"/>
  <c r="AB16" i="32"/>
  <c r="W16" i="32"/>
  <c r="R16" i="32"/>
  <c r="Q16" i="47" s="1"/>
  <c r="M16" i="32"/>
  <c r="L16" i="47" s="1"/>
  <c r="AS91" i="31"/>
  <c r="AR91" i="31"/>
  <c r="AQ91" i="31"/>
  <c r="AP91" i="31"/>
  <c r="AO91" i="31"/>
  <c r="AN91" i="31"/>
  <c r="AM91" i="31"/>
  <c r="AL91" i="31"/>
  <c r="AK91" i="31"/>
  <c r="AJ91" i="31"/>
  <c r="AI91" i="31"/>
  <c r="AH91" i="31"/>
  <c r="AG91" i="31"/>
  <c r="AS90" i="31"/>
  <c r="AR90" i="31"/>
  <c r="AQ90" i="31"/>
  <c r="AP90" i="31"/>
  <c r="AO90" i="31"/>
  <c r="AN90" i="31"/>
  <c r="AM90" i="31"/>
  <c r="AL90" i="31"/>
  <c r="AK90" i="31"/>
  <c r="AJ90" i="31"/>
  <c r="AI90" i="31"/>
  <c r="AH90" i="31"/>
  <c r="AG90" i="31"/>
  <c r="AS89" i="31"/>
  <c r="AR89" i="31"/>
  <c r="AQ89" i="31"/>
  <c r="AP89" i="31"/>
  <c r="AO89" i="31"/>
  <c r="AN89" i="31"/>
  <c r="AM89" i="31"/>
  <c r="AL89" i="31"/>
  <c r="AK89" i="31"/>
  <c r="AJ89" i="31"/>
  <c r="AI89" i="31"/>
  <c r="AH89" i="31"/>
  <c r="AG89" i="31"/>
  <c r="AS88" i="31"/>
  <c r="AR88" i="31"/>
  <c r="AQ88" i="31"/>
  <c r="AP88" i="31"/>
  <c r="AO88" i="31"/>
  <c r="AN88" i="31"/>
  <c r="AM88" i="31"/>
  <c r="AL88" i="31"/>
  <c r="AK88" i="31"/>
  <c r="AJ88" i="31"/>
  <c r="AI88" i="31"/>
  <c r="AH88" i="31"/>
  <c r="AG88" i="31"/>
  <c r="AS87" i="31"/>
  <c r="AR87" i="31"/>
  <c r="AQ87" i="31"/>
  <c r="AP87" i="31"/>
  <c r="AO87" i="31"/>
  <c r="AN87" i="31"/>
  <c r="AM87" i="31"/>
  <c r="AL87" i="31"/>
  <c r="AK87" i="31"/>
  <c r="AJ87" i="31"/>
  <c r="AI87" i="31"/>
  <c r="AH87" i="31"/>
  <c r="AG87" i="31"/>
  <c r="AS86" i="31"/>
  <c r="AR86" i="31"/>
  <c r="AQ86" i="31"/>
  <c r="AP86" i="31"/>
  <c r="AO86" i="31"/>
  <c r="AN86" i="31"/>
  <c r="AM86" i="31"/>
  <c r="AL86" i="31"/>
  <c r="AK86" i="31"/>
  <c r="AJ86" i="31"/>
  <c r="AI86" i="31"/>
  <c r="AH86" i="31"/>
  <c r="AG86" i="31"/>
  <c r="AS85" i="31"/>
  <c r="AR85" i="31"/>
  <c r="AQ85" i="31"/>
  <c r="AP85" i="31"/>
  <c r="AO85" i="31"/>
  <c r="AN85" i="31"/>
  <c r="AM85" i="31"/>
  <c r="AL85" i="31"/>
  <c r="AK85" i="31"/>
  <c r="AJ85" i="31"/>
  <c r="AI85" i="31"/>
  <c r="AH85" i="31"/>
  <c r="AG85" i="31"/>
  <c r="AS84" i="31"/>
  <c r="AR84" i="31"/>
  <c r="AQ84" i="31"/>
  <c r="AP84" i="31"/>
  <c r="AO84" i="31"/>
  <c r="AN84" i="31"/>
  <c r="AM84" i="31"/>
  <c r="AL84" i="31"/>
  <c r="AK84" i="31"/>
  <c r="AJ84" i="31"/>
  <c r="AI84" i="31"/>
  <c r="AH84" i="31"/>
  <c r="AG84" i="31"/>
  <c r="AS83" i="31"/>
  <c r="AR83" i="31"/>
  <c r="AQ83" i="31"/>
  <c r="AP83" i="31"/>
  <c r="AO83" i="31"/>
  <c r="AN83" i="31"/>
  <c r="AM83" i="31"/>
  <c r="AL83" i="31"/>
  <c r="AK83" i="31"/>
  <c r="AJ83" i="31"/>
  <c r="AI83" i="31"/>
  <c r="AH83" i="31"/>
  <c r="AG83" i="31"/>
  <c r="AS82" i="31"/>
  <c r="AR82" i="31"/>
  <c r="AQ82" i="31"/>
  <c r="AP82" i="31"/>
  <c r="AO82" i="31"/>
  <c r="AN82" i="31"/>
  <c r="AM82" i="31"/>
  <c r="AL82" i="31"/>
  <c r="AK82" i="31"/>
  <c r="AJ82" i="31"/>
  <c r="AI82" i="31"/>
  <c r="AH82" i="31"/>
  <c r="AG82" i="31"/>
  <c r="B48" i="31"/>
  <c r="B45" i="31"/>
  <c r="B44" i="31"/>
  <c r="K35" i="31"/>
  <c r="L38" i="46" s="1"/>
  <c r="K34" i="31"/>
  <c r="H37" i="46" s="1"/>
  <c r="K33" i="31"/>
  <c r="K32" i="31"/>
  <c r="K31" i="31"/>
  <c r="Y30" i="31"/>
  <c r="Y88" i="65" s="1"/>
  <c r="S30" i="31"/>
  <c r="Q33" i="46" s="1"/>
  <c r="L30" i="31"/>
  <c r="L88" i="65" s="1"/>
  <c r="K29" i="31"/>
  <c r="H32" i="46" s="1"/>
  <c r="X28" i="31"/>
  <c r="W31" i="46" s="1"/>
  <c r="R28" i="31"/>
  <c r="L28" i="31"/>
  <c r="K27" i="31"/>
  <c r="K26" i="31"/>
  <c r="K84" i="65" s="1"/>
  <c r="K25" i="31"/>
  <c r="K83" i="65" s="1"/>
  <c r="K24" i="31"/>
  <c r="I26" i="46" s="1"/>
  <c r="K23" i="31"/>
  <c r="H25" i="46" s="1"/>
  <c r="Y22" i="31"/>
  <c r="X24" i="46" s="1"/>
  <c r="S22" i="31"/>
  <c r="L22" i="31"/>
  <c r="K21" i="31"/>
  <c r="X20" i="31"/>
  <c r="X78" i="65" s="1"/>
  <c r="R20" i="31"/>
  <c r="R78" i="65" s="1"/>
  <c r="L20" i="31"/>
  <c r="J22" i="46" s="1"/>
  <c r="K19" i="31"/>
  <c r="L20" i="46" s="1"/>
  <c r="K18" i="31"/>
  <c r="H19" i="46" s="1"/>
  <c r="K17" i="31"/>
  <c r="K16" i="31"/>
  <c r="K15" i="31"/>
  <c r="Y14" i="31"/>
  <c r="Y72" i="65" s="1"/>
  <c r="S14" i="31"/>
  <c r="S72" i="65" s="1"/>
  <c r="L14" i="31"/>
  <c r="L72" i="65" s="1"/>
  <c r="K13" i="31"/>
  <c r="H14" i="46" s="1"/>
  <c r="X12" i="31"/>
  <c r="W13" i="46" s="1"/>
  <c r="R12" i="31"/>
  <c r="L12" i="31"/>
  <c r="K10" i="31"/>
  <c r="K9" i="31"/>
  <c r="K8" i="31"/>
  <c r="K7" i="31"/>
  <c r="O33" i="1" s="1"/>
  <c r="K6" i="31"/>
  <c r="P32" i="1" s="1"/>
  <c r="Y5" i="31"/>
  <c r="X5" i="46" s="1"/>
  <c r="S5" i="31"/>
  <c r="L5" i="31"/>
  <c r="K4" i="31"/>
  <c r="X3" i="31"/>
  <c r="X60" i="65" s="1"/>
  <c r="R3" i="31"/>
  <c r="R60" i="65" s="1"/>
  <c r="L3" i="31"/>
  <c r="J3" i="46" s="1"/>
  <c r="AS90" i="30"/>
  <c r="AR90" i="30"/>
  <c r="AQ90" i="30"/>
  <c r="AP90" i="30"/>
  <c r="AO90" i="30"/>
  <c r="AN90" i="30"/>
  <c r="AM90" i="30"/>
  <c r="AL90" i="30"/>
  <c r="AK90" i="30"/>
  <c r="AJ90" i="30"/>
  <c r="AI90" i="30"/>
  <c r="AH90" i="30"/>
  <c r="AG90" i="30"/>
  <c r="AS89" i="30"/>
  <c r="AR89" i="30"/>
  <c r="AQ89" i="30"/>
  <c r="AP89" i="30"/>
  <c r="AO89" i="30"/>
  <c r="AN89" i="30"/>
  <c r="AM89" i="30"/>
  <c r="AL89" i="30"/>
  <c r="AK89" i="30"/>
  <c r="AJ89" i="30"/>
  <c r="AI89" i="30"/>
  <c r="AH89" i="30"/>
  <c r="AG89" i="30"/>
  <c r="AS88" i="30"/>
  <c r="AR88" i="30"/>
  <c r="AQ88" i="30"/>
  <c r="AP88" i="30"/>
  <c r="AO88" i="30"/>
  <c r="AN88" i="30"/>
  <c r="AM88" i="30"/>
  <c r="AL88" i="30"/>
  <c r="AK88" i="30"/>
  <c r="AJ88" i="30"/>
  <c r="AI88" i="30"/>
  <c r="AH88" i="30"/>
  <c r="AG88" i="30"/>
  <c r="AS87" i="30"/>
  <c r="AR87" i="30"/>
  <c r="AQ87" i="30"/>
  <c r="AP87" i="30"/>
  <c r="AO87" i="30"/>
  <c r="AN87" i="30"/>
  <c r="AM87" i="30"/>
  <c r="AL87" i="30"/>
  <c r="AK87" i="30"/>
  <c r="AJ87" i="30"/>
  <c r="AI87" i="30"/>
  <c r="AH87" i="30"/>
  <c r="AG87" i="30"/>
  <c r="AS86" i="30"/>
  <c r="AR86" i="30"/>
  <c r="AQ86" i="30"/>
  <c r="AP86" i="30"/>
  <c r="AO86" i="30"/>
  <c r="AN86" i="30"/>
  <c r="AM86" i="30"/>
  <c r="AL86" i="30"/>
  <c r="AK86" i="30"/>
  <c r="AJ86" i="30"/>
  <c r="AI86" i="30"/>
  <c r="AH86" i="30"/>
  <c r="AG86" i="30"/>
  <c r="AS85" i="30"/>
  <c r="AR85" i="30"/>
  <c r="AQ85" i="30"/>
  <c r="AP85" i="30"/>
  <c r="AO85" i="30"/>
  <c r="AN85" i="30"/>
  <c r="AM85" i="30"/>
  <c r="AL85" i="30"/>
  <c r="AK85" i="30"/>
  <c r="AJ85" i="30"/>
  <c r="AI85" i="30"/>
  <c r="AH85" i="30"/>
  <c r="AG85" i="30"/>
  <c r="AS84" i="30"/>
  <c r="AR84" i="30"/>
  <c r="AQ84" i="30"/>
  <c r="AP84" i="30"/>
  <c r="AO84" i="30"/>
  <c r="AN84" i="30"/>
  <c r="AM84" i="30"/>
  <c r="AL84" i="30"/>
  <c r="AK84" i="30"/>
  <c r="AJ84" i="30"/>
  <c r="AI84" i="30"/>
  <c r="AH84" i="30"/>
  <c r="AG84" i="30"/>
  <c r="AS83" i="30"/>
  <c r="AR83" i="30"/>
  <c r="AQ83" i="30"/>
  <c r="AP83" i="30"/>
  <c r="AO83" i="30"/>
  <c r="AN83" i="30"/>
  <c r="AM83" i="30"/>
  <c r="AL83" i="30"/>
  <c r="AK83" i="30"/>
  <c r="AJ83" i="30"/>
  <c r="AI83" i="30"/>
  <c r="AH83" i="30"/>
  <c r="AG83" i="30"/>
  <c r="AS82" i="30"/>
  <c r="AR82" i="30"/>
  <c r="AQ82" i="30"/>
  <c r="AP82" i="30"/>
  <c r="AO82" i="30"/>
  <c r="AN82" i="30"/>
  <c r="AM82" i="30"/>
  <c r="AL82" i="30"/>
  <c r="AK82" i="30"/>
  <c r="AJ82" i="30"/>
  <c r="AI82" i="30"/>
  <c r="AH82" i="30"/>
  <c r="AG82" i="30"/>
  <c r="AS81" i="30"/>
  <c r="AR81" i="30"/>
  <c r="AQ81" i="30"/>
  <c r="AP81" i="30"/>
  <c r="AO81" i="30"/>
  <c r="AN81" i="30"/>
  <c r="AM81" i="30"/>
  <c r="AL81" i="30"/>
  <c r="AK81" i="30"/>
  <c r="AJ81" i="30"/>
  <c r="AI81" i="30"/>
  <c r="AH81" i="30"/>
  <c r="AG81" i="30"/>
  <c r="K53" i="30"/>
  <c r="K52" i="30"/>
  <c r="K51" i="30"/>
  <c r="K50" i="30"/>
  <c r="H50" i="45" s="1"/>
  <c r="K49" i="30"/>
  <c r="I49" i="45" s="1"/>
  <c r="K48" i="30"/>
  <c r="K123" i="65" s="1"/>
  <c r="K47" i="30"/>
  <c r="K122" i="65" s="1"/>
  <c r="K46" i="30"/>
  <c r="K120" i="65" s="1"/>
  <c r="K45" i="30"/>
  <c r="K44" i="30"/>
  <c r="K43" i="30"/>
  <c r="K42" i="30"/>
  <c r="I42" i="45" s="1"/>
  <c r="K41" i="30"/>
  <c r="H41" i="45" s="1"/>
  <c r="K40" i="30"/>
  <c r="K114" i="65" s="1"/>
  <c r="K39" i="30"/>
  <c r="K112" i="65" s="1"/>
  <c r="K38" i="30"/>
  <c r="K111" i="65" s="1"/>
  <c r="K37" i="30"/>
  <c r="K36" i="30"/>
  <c r="K35" i="30"/>
  <c r="K34" i="30"/>
  <c r="H34" i="45" s="1"/>
  <c r="K33" i="30"/>
  <c r="H33" i="45" s="1"/>
  <c r="K31" i="30"/>
  <c r="K31" i="45" s="1"/>
  <c r="K30" i="30"/>
  <c r="K102" i="65" s="1"/>
  <c r="K29" i="30"/>
  <c r="K101" i="65" s="1"/>
  <c r="K28" i="30"/>
  <c r="K27" i="30"/>
  <c r="K26" i="30"/>
  <c r="K25" i="30"/>
  <c r="H25" i="45" s="1"/>
  <c r="N22" i="30"/>
  <c r="O22" i="45" s="1"/>
  <c r="M21" i="30"/>
  <c r="M21" i="45" s="1"/>
  <c r="N20" i="30"/>
  <c r="O20" i="45" s="1"/>
  <c r="M19" i="30"/>
  <c r="M19" i="45" s="1"/>
  <c r="N18" i="30"/>
  <c r="O18" i="45" s="1"/>
  <c r="M17" i="30"/>
  <c r="M17" i="45" s="1"/>
  <c r="N15" i="30"/>
  <c r="O15" i="45" s="1"/>
  <c r="M14" i="30"/>
  <c r="M14" i="45" s="1"/>
  <c r="N13" i="30"/>
  <c r="O13" i="45" s="1"/>
  <c r="M12" i="30"/>
  <c r="M12" i="45" s="1"/>
  <c r="N11" i="30"/>
  <c r="O11" i="45" s="1"/>
  <c r="M10" i="30"/>
  <c r="M10" i="45" s="1"/>
  <c r="N8" i="30"/>
  <c r="O8" i="45" s="1"/>
  <c r="M7" i="30"/>
  <c r="M7" i="45" s="1"/>
  <c r="N5" i="30"/>
  <c r="O5" i="45" s="1"/>
  <c r="M4" i="30"/>
  <c r="A3" i="30" s="1"/>
  <c r="B3" i="45" s="1"/>
  <c r="AS93" i="29"/>
  <c r="AR93" i="29"/>
  <c r="AQ93" i="29"/>
  <c r="AP93" i="29"/>
  <c r="AO93" i="29"/>
  <c r="AN93" i="29"/>
  <c r="AM93" i="29"/>
  <c r="AL93" i="29"/>
  <c r="AK93" i="29"/>
  <c r="AJ93" i="29"/>
  <c r="AI93" i="29"/>
  <c r="AH93" i="29"/>
  <c r="AG93" i="29"/>
  <c r="AS92" i="29"/>
  <c r="AR92" i="29"/>
  <c r="AQ92" i="29"/>
  <c r="AP92" i="29"/>
  <c r="AO92" i="29"/>
  <c r="AN92" i="29"/>
  <c r="AM92" i="29"/>
  <c r="AL92" i="29"/>
  <c r="AK92" i="29"/>
  <c r="AJ92" i="29"/>
  <c r="AI92" i="29"/>
  <c r="AH92" i="29"/>
  <c r="AG92" i="29"/>
  <c r="AS91" i="29"/>
  <c r="AR91" i="29"/>
  <c r="AQ91" i="29"/>
  <c r="AP91" i="29"/>
  <c r="AO91" i="29"/>
  <c r="AN91" i="29"/>
  <c r="AM91" i="29"/>
  <c r="AL91" i="29"/>
  <c r="AK91" i="29"/>
  <c r="AJ91" i="29"/>
  <c r="AI91" i="29"/>
  <c r="AH91" i="29"/>
  <c r="AG91" i="29"/>
  <c r="AS90" i="29"/>
  <c r="AR90" i="29"/>
  <c r="AQ90" i="29"/>
  <c r="AP90" i="29"/>
  <c r="AO90" i="29"/>
  <c r="AN90" i="29"/>
  <c r="AM90" i="29"/>
  <c r="AL90" i="29"/>
  <c r="AK90" i="29"/>
  <c r="AJ90" i="29"/>
  <c r="AI90" i="29"/>
  <c r="AH90" i="29"/>
  <c r="AG90" i="29"/>
  <c r="AS89" i="29"/>
  <c r="AR89" i="29"/>
  <c r="AQ89" i="29"/>
  <c r="AP89" i="29"/>
  <c r="AO89" i="29"/>
  <c r="AN89" i="29"/>
  <c r="AM89" i="29"/>
  <c r="AL89" i="29"/>
  <c r="AK89" i="29"/>
  <c r="AJ89" i="29"/>
  <c r="AI89" i="29"/>
  <c r="AH89" i="29"/>
  <c r="AG89" i="29"/>
  <c r="AS88" i="29"/>
  <c r="AR88" i="29"/>
  <c r="AQ88" i="29"/>
  <c r="AP88" i="29"/>
  <c r="AO88" i="29"/>
  <c r="AN88" i="29"/>
  <c r="AM88" i="29"/>
  <c r="AL88" i="29"/>
  <c r="AK88" i="29"/>
  <c r="AJ88" i="29"/>
  <c r="AI88" i="29"/>
  <c r="AH88" i="29"/>
  <c r="AG88" i="29"/>
  <c r="AS87" i="29"/>
  <c r="AR87" i="29"/>
  <c r="AQ87" i="29"/>
  <c r="AP87" i="29"/>
  <c r="AO87" i="29"/>
  <c r="AN87" i="29"/>
  <c r="AM87" i="29"/>
  <c r="AL87" i="29"/>
  <c r="AK87" i="29"/>
  <c r="AJ87" i="29"/>
  <c r="AI87" i="29"/>
  <c r="AH87" i="29"/>
  <c r="AG87" i="29"/>
  <c r="AS86" i="29"/>
  <c r="AR86" i="29"/>
  <c r="AQ86" i="29"/>
  <c r="AP86" i="29"/>
  <c r="AO86" i="29"/>
  <c r="AN86" i="29"/>
  <c r="AM86" i="29"/>
  <c r="AL86" i="29"/>
  <c r="AK86" i="29"/>
  <c r="AJ86" i="29"/>
  <c r="AI86" i="29"/>
  <c r="AH86" i="29"/>
  <c r="AG86" i="29"/>
  <c r="AS85" i="29"/>
  <c r="AR85" i="29"/>
  <c r="AQ85" i="29"/>
  <c r="AP85" i="29"/>
  <c r="AO85" i="29"/>
  <c r="AN85" i="29"/>
  <c r="AM85" i="29"/>
  <c r="AL85" i="29"/>
  <c r="AK85" i="29"/>
  <c r="AJ85" i="29"/>
  <c r="AI85" i="29"/>
  <c r="AH85" i="29"/>
  <c r="AG85" i="29"/>
  <c r="AS84" i="29"/>
  <c r="AR84" i="29"/>
  <c r="AQ84" i="29"/>
  <c r="AP84" i="29"/>
  <c r="AO84" i="29"/>
  <c r="AN84" i="29"/>
  <c r="AM84" i="29"/>
  <c r="AL84" i="29"/>
  <c r="AK84" i="29"/>
  <c r="AJ84" i="29"/>
  <c r="AI84" i="29"/>
  <c r="AH84" i="29"/>
  <c r="AG84" i="29"/>
  <c r="K56" i="29"/>
  <c r="K56" i="65" s="1"/>
  <c r="K55" i="29"/>
  <c r="A2" i="80" s="1"/>
  <c r="K54" i="29"/>
  <c r="H58" i="44" s="1"/>
  <c r="K53" i="29"/>
  <c r="I57" i="44" s="1"/>
  <c r="K52" i="29"/>
  <c r="Y51" i="29"/>
  <c r="Y51" i="65" s="1"/>
  <c r="S51" i="29"/>
  <c r="S51" i="65" s="1"/>
  <c r="L51" i="29"/>
  <c r="L51" i="65" s="1"/>
  <c r="K50" i="29"/>
  <c r="X49" i="29"/>
  <c r="W53" i="44" s="1"/>
  <c r="R49" i="29"/>
  <c r="P53" i="44" s="1"/>
  <c r="L49" i="29"/>
  <c r="J53" i="44" s="1"/>
  <c r="K47" i="29"/>
  <c r="K46" i="29"/>
  <c r="H51" i="44" s="1"/>
  <c r="K45" i="29"/>
  <c r="H50" i="44" s="1"/>
  <c r="K44" i="29"/>
  <c r="K43" i="29"/>
  <c r="K43" i="65" s="1"/>
  <c r="Y42" i="29"/>
  <c r="X47" i="44" s="1"/>
  <c r="S42" i="29"/>
  <c r="Q47" i="44" s="1"/>
  <c r="L42" i="29"/>
  <c r="J47" i="44" s="1"/>
  <c r="K41" i="29"/>
  <c r="X40" i="29"/>
  <c r="X40" i="65" s="1"/>
  <c r="R40" i="29"/>
  <c r="R40" i="65" s="1"/>
  <c r="L40" i="29"/>
  <c r="L40" i="65" s="1"/>
  <c r="K38" i="29"/>
  <c r="K37" i="29"/>
  <c r="J2" i="78" s="1"/>
  <c r="K36" i="29"/>
  <c r="H42" i="44" s="1"/>
  <c r="K35" i="29"/>
  <c r="I41" i="44" s="1"/>
  <c r="K34" i="29"/>
  <c r="Y33" i="29"/>
  <c r="Y33" i="65" s="1"/>
  <c r="S33" i="29"/>
  <c r="S33" i="65" s="1"/>
  <c r="L33" i="29"/>
  <c r="L33" i="65" s="1"/>
  <c r="K32" i="29"/>
  <c r="K32" i="65" s="1"/>
  <c r="X31" i="29"/>
  <c r="W37" i="44" s="1"/>
  <c r="R31" i="29"/>
  <c r="P37" i="44" s="1"/>
  <c r="L31" i="29"/>
  <c r="J37" i="44" s="1"/>
  <c r="K28" i="29"/>
  <c r="K27" i="29"/>
  <c r="K26" i="29"/>
  <c r="K25" i="29"/>
  <c r="K24" i="29"/>
  <c r="Y23" i="29"/>
  <c r="Y23" i="65" s="1"/>
  <c r="S23" i="29"/>
  <c r="Q30" i="44" s="1"/>
  <c r="L23" i="29"/>
  <c r="J30" i="44" s="1"/>
  <c r="K22" i="29"/>
  <c r="X21" i="29"/>
  <c r="X21" i="65" s="1"/>
  <c r="R21" i="29"/>
  <c r="R21" i="65" s="1"/>
  <c r="L21" i="29"/>
  <c r="L21" i="65" s="1"/>
  <c r="K17" i="29"/>
  <c r="K17" i="65" s="1"/>
  <c r="K16" i="29"/>
  <c r="I2" i="76" s="1"/>
  <c r="K15" i="29"/>
  <c r="I23" i="44" s="1"/>
  <c r="K14" i="29"/>
  <c r="M33" i="58" s="1"/>
  <c r="Y13" i="29"/>
  <c r="S13" i="29"/>
  <c r="S13" i="65" s="1"/>
  <c r="L13" i="29"/>
  <c r="K12" i="29"/>
  <c r="X11" i="29"/>
  <c r="W19" i="44" s="1"/>
  <c r="R11" i="29"/>
  <c r="P19" i="44" s="1"/>
  <c r="L11" i="29"/>
  <c r="J19" i="44" s="1"/>
  <c r="AB46" i="28"/>
  <c r="D46" i="28"/>
  <c r="Z43" i="28"/>
  <c r="B43" i="28"/>
  <c r="AF40" i="28"/>
  <c r="AD40" i="28"/>
  <c r="AA40" i="28"/>
  <c r="H40" i="28"/>
  <c r="F40" i="28"/>
  <c r="C40" i="28"/>
  <c r="AO30" i="28"/>
  <c r="J30" i="28" s="1"/>
  <c r="P30" i="28"/>
  <c r="N30" i="28"/>
  <c r="L30" i="28"/>
  <c r="AG23" i="28"/>
  <c r="AF18" i="28"/>
  <c r="AD18" i="28"/>
  <c r="AB18" i="28"/>
  <c r="AB45" i="27"/>
  <c r="D45" i="27"/>
  <c r="Z42" i="27"/>
  <c r="B42" i="27"/>
  <c r="AF39" i="27"/>
  <c r="AD39" i="27"/>
  <c r="AA39" i="27"/>
  <c r="H39" i="27"/>
  <c r="F39" i="27"/>
  <c r="C39" i="27"/>
  <c r="AF18" i="27"/>
  <c r="AG10" i="1" s="1"/>
  <c r="AD18" i="27"/>
  <c r="AD10" i="1" s="1"/>
  <c r="AB18" i="27"/>
  <c r="AS6" i="27"/>
  <c r="AT6" i="27" s="1"/>
  <c r="V7" i="24"/>
  <c r="V4" i="24"/>
  <c r="AT106" i="1"/>
  <c r="AT104" i="1"/>
  <c r="AT95" i="1"/>
  <c r="AD26" i="16"/>
  <c r="AD22" i="16"/>
  <c r="H40" i="45" l="1"/>
  <c r="H48" i="45"/>
  <c r="L60" i="65"/>
  <c r="H30" i="45"/>
  <c r="K82" i="65"/>
  <c r="K81" i="65"/>
  <c r="A6" i="30"/>
  <c r="B6" i="45" s="1"/>
  <c r="W28" i="44"/>
  <c r="J33" i="46"/>
  <c r="H59" i="44"/>
  <c r="X31" i="65"/>
  <c r="A9" i="30"/>
  <c r="B9" i="45" s="1"/>
  <c r="X30" i="44"/>
  <c r="K46" i="45"/>
  <c r="Y80" i="65"/>
  <c r="K115" i="65"/>
  <c r="P23" i="1"/>
  <c r="K37" i="65"/>
  <c r="K116" i="65"/>
  <c r="L13" i="65"/>
  <c r="J21" i="44"/>
  <c r="X39" i="44"/>
  <c r="R11" i="65"/>
  <c r="Y42" i="65"/>
  <c r="I24" i="1"/>
  <c r="H43" i="44"/>
  <c r="J15" i="46"/>
  <c r="K97" i="65"/>
  <c r="K124" i="65"/>
  <c r="O24" i="1"/>
  <c r="Q15" i="46"/>
  <c r="K16" i="65"/>
  <c r="X49" i="65"/>
  <c r="K103" i="65"/>
  <c r="K125" i="65"/>
  <c r="K55" i="65"/>
  <c r="K106" i="65"/>
  <c r="I25" i="1"/>
  <c r="X15" i="46"/>
  <c r="M35" i="58"/>
  <c r="H24" i="44"/>
  <c r="H28" i="46"/>
  <c r="K107" i="65"/>
  <c r="I31" i="1"/>
  <c r="B46" i="31"/>
  <c r="H9" i="46"/>
  <c r="H27" i="46"/>
  <c r="L78" i="65"/>
  <c r="I34" i="1"/>
  <c r="P3" i="46"/>
  <c r="X33" i="46"/>
  <c r="K63" i="65"/>
  <c r="Q27" i="64" s="1"/>
  <c r="W3" i="46"/>
  <c r="P22" i="46"/>
  <c r="K64" i="65"/>
  <c r="I33" i="1"/>
  <c r="IE2" i="72"/>
  <c r="I7" i="46"/>
  <c r="W22" i="46"/>
  <c r="H8" i="46"/>
  <c r="K76" i="65"/>
  <c r="DY2" i="72" a="1"/>
  <c r="DY2" i="72" s="1"/>
  <c r="EE2" i="72"/>
  <c r="ED2" i="72"/>
  <c r="T7" i="44"/>
  <c r="V53" i="47"/>
  <c r="Z53" i="47" s="1"/>
  <c r="AA1" i="33"/>
  <c r="F10" i="72"/>
  <c r="B2" i="76"/>
  <c r="M31" i="58"/>
  <c r="K44" i="65"/>
  <c r="H2" i="79"/>
  <c r="K99" i="65"/>
  <c r="I27" i="45"/>
  <c r="I35" i="46"/>
  <c r="K90" i="65"/>
  <c r="N14" i="48"/>
  <c r="J28" i="44"/>
  <c r="J39" i="44"/>
  <c r="I49" i="44"/>
  <c r="H47" i="45"/>
  <c r="V32" i="47"/>
  <c r="K12" i="65"/>
  <c r="K77" i="65"/>
  <c r="K92" i="65"/>
  <c r="K127" i="65"/>
  <c r="H52" i="45"/>
  <c r="L14" i="48"/>
  <c r="A2" i="76"/>
  <c r="H25" i="44"/>
  <c r="J2" i="76"/>
  <c r="M2" i="72"/>
  <c r="R25" i="28"/>
  <c r="T25" i="27"/>
  <c r="F2" i="77"/>
  <c r="H31" i="44"/>
  <c r="B2" i="78"/>
  <c r="P10" i="72"/>
  <c r="H38" i="44"/>
  <c r="O10" i="72"/>
  <c r="A4" i="78"/>
  <c r="L44" i="44"/>
  <c r="F2" i="79"/>
  <c r="H48" i="44"/>
  <c r="B2" i="80"/>
  <c r="O12" i="72"/>
  <c r="P12" i="72"/>
  <c r="H54" i="44"/>
  <c r="A4" i="80"/>
  <c r="A4" i="81"/>
  <c r="L60" i="44"/>
  <c r="A16" i="30"/>
  <c r="B16" i="45" s="1"/>
  <c r="H26" i="45"/>
  <c r="K98" i="65"/>
  <c r="I35" i="45"/>
  <c r="K108" i="65"/>
  <c r="H43" i="45"/>
  <c r="K117" i="65"/>
  <c r="H51" i="45"/>
  <c r="K126" i="65"/>
  <c r="K61" i="65"/>
  <c r="B2" i="81"/>
  <c r="H4" i="46"/>
  <c r="K67" i="65"/>
  <c r="L10" i="46"/>
  <c r="K73" i="65"/>
  <c r="H16" i="46"/>
  <c r="K79" i="65"/>
  <c r="H23" i="46"/>
  <c r="K85" i="65"/>
  <c r="L29" i="46"/>
  <c r="K89" i="65"/>
  <c r="H34" i="46"/>
  <c r="T51" i="47"/>
  <c r="T50" i="47"/>
  <c r="P14" i="48"/>
  <c r="P28" i="44"/>
  <c r="Q39" i="44"/>
  <c r="M4" i="45"/>
  <c r="H29" i="45"/>
  <c r="K38" i="65"/>
  <c r="Y62" i="65"/>
  <c r="K93" i="65"/>
  <c r="K25" i="65"/>
  <c r="H2" i="77"/>
  <c r="J5" i="46"/>
  <c r="L62" i="65"/>
  <c r="J24" i="46"/>
  <c r="L80" i="65"/>
  <c r="K128" i="65"/>
  <c r="K53" i="45"/>
  <c r="P31" i="46"/>
  <c r="S88" i="65"/>
  <c r="R86" i="65"/>
  <c r="K109" i="65"/>
  <c r="H36" i="45"/>
  <c r="K119" i="65"/>
  <c r="H45" i="45"/>
  <c r="Q5" i="46"/>
  <c r="S62" i="65"/>
  <c r="H18" i="46"/>
  <c r="K75" i="65"/>
  <c r="Q24" i="46"/>
  <c r="S80" i="65"/>
  <c r="H36" i="46"/>
  <c r="K91" i="65"/>
  <c r="AA50" i="32"/>
  <c r="J2" i="77"/>
  <c r="K27" i="65"/>
  <c r="A2" i="77"/>
  <c r="N2" i="72"/>
  <c r="A2" i="79"/>
  <c r="K46" i="65"/>
  <c r="J2" i="79"/>
  <c r="AA48" i="32"/>
  <c r="H20" i="44"/>
  <c r="I32" i="44"/>
  <c r="J45" i="44"/>
  <c r="J55" i="44"/>
  <c r="H38" i="45"/>
  <c r="X70" i="65"/>
  <c r="I17" i="46"/>
  <c r="K74" i="65"/>
  <c r="I2" i="77"/>
  <c r="K26" i="65"/>
  <c r="K45" i="65"/>
  <c r="I2" i="79"/>
  <c r="K110" i="65"/>
  <c r="H37" i="45"/>
  <c r="Y13" i="65"/>
  <c r="X21" i="44"/>
  <c r="A4" i="77"/>
  <c r="K28" i="65"/>
  <c r="L35" i="44"/>
  <c r="K41" i="65"/>
  <c r="H46" i="44"/>
  <c r="P11" i="72"/>
  <c r="O11" i="72"/>
  <c r="B2" i="79"/>
  <c r="K52" i="65"/>
  <c r="H56" i="44"/>
  <c r="F2" i="80"/>
  <c r="F2" i="81"/>
  <c r="H6" i="46"/>
  <c r="N13" i="48"/>
  <c r="H33" i="44"/>
  <c r="P45" i="44"/>
  <c r="Q55" i="44"/>
  <c r="K39" i="45"/>
  <c r="K24" i="65"/>
  <c r="K50" i="65"/>
  <c r="K71" i="65"/>
  <c r="X86" i="65"/>
  <c r="K118" i="65"/>
  <c r="H44" i="45"/>
  <c r="J13" i="46"/>
  <c r="L70" i="65"/>
  <c r="J31" i="46"/>
  <c r="L86" i="65"/>
  <c r="K100" i="65"/>
  <c r="H28" i="45"/>
  <c r="P13" i="46"/>
  <c r="R70" i="65"/>
  <c r="K22" i="65"/>
  <c r="R26" i="28"/>
  <c r="T26" i="27"/>
  <c r="H29" i="44"/>
  <c r="B2" i="77"/>
  <c r="K34" i="65"/>
  <c r="H40" i="44"/>
  <c r="F2" i="78"/>
  <c r="K47" i="65"/>
  <c r="A4" i="79"/>
  <c r="L52" i="44"/>
  <c r="V80" i="34"/>
  <c r="AA44" i="32"/>
  <c r="P13" i="48"/>
  <c r="Q21" i="44"/>
  <c r="H34" i="44"/>
  <c r="W45" i="44"/>
  <c r="X55" i="44"/>
  <c r="X11" i="65"/>
  <c r="K87" i="65"/>
  <c r="I23" i="47"/>
  <c r="L11" i="65"/>
  <c r="K14" i="65"/>
  <c r="L23" i="65"/>
  <c r="L31" i="65"/>
  <c r="K35" i="65"/>
  <c r="L42" i="65"/>
  <c r="L49" i="65"/>
  <c r="K53" i="65"/>
  <c r="U2" i="72"/>
  <c r="EO2" i="72"/>
  <c r="A2" i="78"/>
  <c r="H2" i="81"/>
  <c r="K15" i="65"/>
  <c r="S23" i="65"/>
  <c r="R31" i="65"/>
  <c r="K36" i="65"/>
  <c r="S42" i="65"/>
  <c r="R49" i="65"/>
  <c r="K54" i="65"/>
  <c r="H2" i="80"/>
  <c r="I2" i="81"/>
  <c r="I2" i="80"/>
  <c r="J2" i="81"/>
  <c r="H2" i="78"/>
  <c r="J2" i="80"/>
  <c r="I2" i="78"/>
  <c r="K65" i="65"/>
  <c r="F2" i="76"/>
  <c r="A2" i="81"/>
  <c r="H22" i="44"/>
  <c r="V6" i="48"/>
  <c r="K66" i="65"/>
  <c r="H2" i="76"/>
  <c r="M23" i="32"/>
  <c r="AA43" i="32"/>
  <c r="AA47" i="32"/>
  <c r="AA51" i="32"/>
  <c r="DJ7" i="18"/>
  <c r="DJ8" i="18"/>
  <c r="DJ9" i="18"/>
  <c r="DJ10" i="18"/>
  <c r="DJ11" i="18"/>
  <c r="DJ12" i="18"/>
  <c r="DJ13" i="18"/>
  <c r="DJ14" i="18"/>
  <c r="DJ15" i="18"/>
  <c r="DJ16" i="18"/>
  <c r="DJ17" i="18"/>
  <c r="DJ18" i="18"/>
  <c r="DJ19" i="18"/>
  <c r="DJ20" i="18"/>
  <c r="DJ21" i="18"/>
  <c r="DJ22" i="18"/>
  <c r="DJ23" i="18"/>
  <c r="DJ24" i="18"/>
  <c r="DJ25" i="18"/>
  <c r="DJ26" i="18"/>
  <c r="DJ27" i="18"/>
  <c r="DJ28" i="18"/>
  <c r="DJ29" i="18"/>
  <c r="DJ30" i="18"/>
  <c r="DJ31" i="18"/>
  <c r="DJ32" i="18"/>
  <c r="DJ33" i="18"/>
  <c r="DJ34" i="18"/>
  <c r="DJ35" i="18"/>
  <c r="DJ36" i="18"/>
  <c r="DJ37" i="18"/>
  <c r="DJ38" i="18"/>
  <c r="DJ39" i="18"/>
  <c r="DJ40" i="18"/>
  <c r="DJ41" i="18"/>
  <c r="DJ42" i="18"/>
  <c r="DJ43" i="18"/>
  <c r="DJ44" i="18"/>
  <c r="DJ45" i="18"/>
  <c r="DJ46" i="18"/>
  <c r="DJ47" i="18"/>
  <c r="DJ48" i="18"/>
  <c r="DJ49" i="18"/>
  <c r="DJ50" i="18"/>
  <c r="DJ51" i="18"/>
  <c r="DJ52" i="18"/>
  <c r="DJ53" i="18"/>
  <c r="DJ54" i="18"/>
  <c r="DJ55" i="18"/>
  <c r="DJ56" i="18"/>
  <c r="DJ57" i="18"/>
  <c r="DJ58" i="18"/>
  <c r="DJ59" i="18"/>
  <c r="DJ60" i="18"/>
  <c r="DJ61" i="18"/>
  <c r="DJ62" i="18"/>
  <c r="DJ63" i="18"/>
  <c r="DJ64" i="18"/>
  <c r="DJ65" i="18"/>
  <c r="AZ62" i="16"/>
  <c r="AZ63" i="16" s="1"/>
  <c r="AZ64" i="16" s="1"/>
  <c r="AZ65" i="16" s="1"/>
  <c r="AZ58" i="16"/>
  <c r="AZ59" i="16" s="1"/>
  <c r="AZ60" i="16" s="1"/>
  <c r="AZ61" i="16" s="1"/>
  <c r="AZ54" i="16"/>
  <c r="AZ55" i="16" s="1"/>
  <c r="AZ56" i="16" s="1"/>
  <c r="AZ57" i="16" s="1"/>
  <c r="AZ50" i="16"/>
  <c r="AZ51" i="16" s="1"/>
  <c r="AZ52" i="16" s="1"/>
  <c r="AZ53" i="16" s="1"/>
  <c r="AZ46" i="16"/>
  <c r="AZ47" i="16" s="1"/>
  <c r="AZ48" i="16" s="1"/>
  <c r="AZ49" i="16" s="1"/>
  <c r="AZ42" i="16"/>
  <c r="AY62" i="16"/>
  <c r="AY63" i="16" s="1"/>
  <c r="AY64" i="16" s="1"/>
  <c r="AY65" i="16" s="1"/>
  <c r="AY58" i="16"/>
  <c r="AY59" i="16" s="1"/>
  <c r="AY60" i="16" s="1"/>
  <c r="AY61" i="16" s="1"/>
  <c r="AY54" i="16"/>
  <c r="AY50" i="16"/>
  <c r="AY51" i="16" s="1"/>
  <c r="AY52" i="16" s="1"/>
  <c r="AY53" i="16" s="1"/>
  <c r="AY46" i="16"/>
  <c r="AY47" i="16" s="1"/>
  <c r="AY48" i="16" s="1"/>
  <c r="AY49" i="16" s="1"/>
  <c r="AY42" i="16"/>
  <c r="AY43" i="16" s="1"/>
  <c r="AY44" i="16" s="1"/>
  <c r="AY45" i="16" s="1"/>
  <c r="AX62" i="16"/>
  <c r="AX58" i="16"/>
  <c r="AX54" i="16"/>
  <c r="AX50" i="16"/>
  <c r="AX46" i="16"/>
  <c r="AX42" i="16"/>
  <c r="AX43" i="16" s="1"/>
  <c r="AX44" i="16" s="1"/>
  <c r="AX45" i="16" s="1"/>
  <c r="AW62" i="16"/>
  <c r="AW63" i="16" s="1"/>
  <c r="AW64" i="16" s="1"/>
  <c r="AW65" i="16" s="1"/>
  <c r="AW58" i="16"/>
  <c r="AW59" i="16" s="1"/>
  <c r="AW60" i="16" s="1"/>
  <c r="AW61" i="16" s="1"/>
  <c r="AW54" i="16"/>
  <c r="AW55" i="16" s="1"/>
  <c r="AW56" i="16" s="1"/>
  <c r="AW57" i="16" s="1"/>
  <c r="AW50" i="16"/>
  <c r="AW46" i="16"/>
  <c r="AW42" i="16"/>
  <c r="AV62" i="16"/>
  <c r="AV63" i="16" s="1"/>
  <c r="AV64" i="16" s="1"/>
  <c r="AV65" i="16" s="1"/>
  <c r="AV58" i="16"/>
  <c r="AV59" i="16" s="1"/>
  <c r="AV60" i="16" s="1"/>
  <c r="AV61" i="16" s="1"/>
  <c r="AV54" i="16"/>
  <c r="AV55" i="16" s="1"/>
  <c r="AV56" i="16" s="1"/>
  <c r="AV57" i="16" s="1"/>
  <c r="AV50" i="16"/>
  <c r="AV51" i="16" s="1"/>
  <c r="AV52" i="16" s="1"/>
  <c r="AV53" i="16" s="1"/>
  <c r="AV46" i="16"/>
  <c r="AV47" i="16" s="1"/>
  <c r="AV48" i="16" s="1"/>
  <c r="AV49" i="16" s="1"/>
  <c r="AV42" i="16"/>
  <c r="AU62" i="16"/>
  <c r="AU63" i="16" s="1"/>
  <c r="AU64" i="16" s="1"/>
  <c r="AU65" i="16" s="1"/>
  <c r="AU58" i="16"/>
  <c r="AU59" i="16" s="1"/>
  <c r="AU60" i="16" s="1"/>
  <c r="AU61" i="16" s="1"/>
  <c r="AU54" i="16"/>
  <c r="AU55" i="16" s="1"/>
  <c r="AU56" i="16" s="1"/>
  <c r="AU57" i="16" s="1"/>
  <c r="AU50" i="16"/>
  <c r="AU51" i="16" s="1"/>
  <c r="AU52" i="16" s="1"/>
  <c r="AU53" i="16" s="1"/>
  <c r="AU46" i="16"/>
  <c r="AU42" i="16"/>
  <c r="AU43" i="16" s="1"/>
  <c r="AU44" i="16" s="1"/>
  <c r="AU45" i="16" s="1"/>
  <c r="AT62" i="16"/>
  <c r="AT63" i="16" s="1"/>
  <c r="AT64" i="16" s="1"/>
  <c r="AT65" i="16" s="1"/>
  <c r="AT58" i="16"/>
  <c r="AT54" i="16"/>
  <c r="AT50" i="16"/>
  <c r="AT46" i="16"/>
  <c r="AT42" i="16"/>
  <c r="AT43" i="16" s="1"/>
  <c r="AT44" i="16" s="1"/>
  <c r="AT45" i="16" s="1"/>
  <c r="AS62" i="16"/>
  <c r="AS63" i="16" s="1"/>
  <c r="AS64" i="16" s="1"/>
  <c r="AS65" i="16" s="1"/>
  <c r="AS58" i="16"/>
  <c r="AS59" i="16" s="1"/>
  <c r="AS60" i="16" s="1"/>
  <c r="AS61" i="16" s="1"/>
  <c r="AS54" i="16"/>
  <c r="AS55" i="16" s="1"/>
  <c r="AS56" i="16" s="1"/>
  <c r="AS57" i="16" s="1"/>
  <c r="AT59" i="16"/>
  <c r="AT60" i="16" s="1"/>
  <c r="AT61" i="16" s="1"/>
  <c r="AT55" i="16"/>
  <c r="AT56" i="16" s="1"/>
  <c r="AT57" i="16" s="1"/>
  <c r="AY55" i="16"/>
  <c r="AY56" i="16" s="1"/>
  <c r="AY57" i="16" s="1"/>
  <c r="AS50" i="16"/>
  <c r="AS51" i="16" s="1"/>
  <c r="AS52" i="16" s="1"/>
  <c r="AS53" i="16" s="1"/>
  <c r="AS46" i="16"/>
  <c r="AS47" i="16" s="1"/>
  <c r="AS48" i="16" s="1"/>
  <c r="AS49" i="16" s="1"/>
  <c r="AS42" i="16"/>
  <c r="AS43" i="16" s="1"/>
  <c r="AS44" i="16" s="1"/>
  <c r="AS45" i="16" s="1"/>
  <c r="AL62" i="16"/>
  <c r="AL58" i="16"/>
  <c r="AL54" i="16"/>
  <c r="AL50" i="16"/>
  <c r="AL46" i="16"/>
  <c r="AL42" i="16"/>
  <c r="AK62" i="16"/>
  <c r="AK58" i="16"/>
  <c r="AK54" i="16"/>
  <c r="AK50" i="16"/>
  <c r="AK46" i="16"/>
  <c r="AK42" i="16"/>
  <c r="AJ62" i="16"/>
  <c r="AJ58" i="16"/>
  <c r="AJ54" i="16"/>
  <c r="AJ50" i="16"/>
  <c r="AJ46" i="16"/>
  <c r="AJ42" i="16"/>
  <c r="AI62" i="16"/>
  <c r="AI50" i="16"/>
  <c r="AI58" i="16"/>
  <c r="AI46" i="16"/>
  <c r="AI54" i="16"/>
  <c r="AI42" i="16"/>
  <c r="AH62" i="16"/>
  <c r="AH50" i="16"/>
  <c r="AH58" i="16"/>
  <c r="AH46" i="16"/>
  <c r="AH54" i="16"/>
  <c r="AH42" i="16"/>
  <c r="AF62" i="16"/>
  <c r="AF50" i="16"/>
  <c r="AF58" i="16"/>
  <c r="AF46" i="16"/>
  <c r="AF54" i="16"/>
  <c r="AF42" i="16"/>
  <c r="AE62" i="16"/>
  <c r="AE50" i="16"/>
  <c r="AE58" i="16"/>
  <c r="AE46" i="16"/>
  <c r="AE47" i="16" s="1"/>
  <c r="AE48" i="16" s="1"/>
  <c r="AE49" i="16" s="1"/>
  <c r="AE54" i="16"/>
  <c r="AE42" i="16"/>
  <c r="AD62" i="16"/>
  <c r="AD50" i="16"/>
  <c r="AD58" i="16"/>
  <c r="AD46" i="16"/>
  <c r="AD47" i="16" s="1"/>
  <c r="AD48" i="16" s="1"/>
  <c r="AD49" i="16" s="1"/>
  <c r="AD54" i="16"/>
  <c r="AD42" i="16"/>
  <c r="AD43" i="16" s="1"/>
  <c r="AD44" i="16" s="1"/>
  <c r="AD45" i="16" s="1"/>
  <c r="AC62" i="16"/>
  <c r="AC58" i="16"/>
  <c r="AC54" i="16"/>
  <c r="AC50" i="16"/>
  <c r="AC46" i="16"/>
  <c r="AC42" i="16"/>
  <c r="AC43" i="16" s="1"/>
  <c r="AC44" i="16" s="1"/>
  <c r="AC45" i="16" s="1"/>
  <c r="AB62" i="16"/>
  <c r="AB50" i="16"/>
  <c r="AB58" i="16"/>
  <c r="AB46" i="16"/>
  <c r="AB54" i="16"/>
  <c r="AB42" i="16"/>
  <c r="AA62" i="16"/>
  <c r="AA58" i="16"/>
  <c r="AA54" i="16"/>
  <c r="AA50" i="16"/>
  <c r="AA46" i="16"/>
  <c r="AA42" i="16"/>
  <c r="Z62" i="16"/>
  <c r="Z58" i="16"/>
  <c r="Z54" i="16"/>
  <c r="Z50" i="16"/>
  <c r="Z46" i="16"/>
  <c r="Z47" i="16" s="1"/>
  <c r="Z48" i="16" s="1"/>
  <c r="Z49" i="16" s="1"/>
  <c r="Z42" i="16"/>
  <c r="Z43" i="16" s="1"/>
  <c r="Z44" i="16" s="1"/>
  <c r="Z45" i="16" s="1"/>
  <c r="Y62" i="16"/>
  <c r="Y50" i="16"/>
  <c r="Y58" i="16"/>
  <c r="Y59" i="16" s="1"/>
  <c r="Y60" i="16" s="1"/>
  <c r="Y61" i="16" s="1"/>
  <c r="Y46" i="16"/>
  <c r="Y63" i="16"/>
  <c r="Y64" i="16" s="1"/>
  <c r="Y65" i="16" s="1"/>
  <c r="Y54" i="16"/>
  <c r="Y55" i="16" s="1"/>
  <c r="Y56" i="16" s="1"/>
  <c r="Y57" i="16" s="1"/>
  <c r="Y42" i="16"/>
  <c r="Y43" i="16" s="1"/>
  <c r="Y44" i="16" s="1"/>
  <c r="Y45" i="16" s="1"/>
  <c r="X54" i="16"/>
  <c r="X58" i="16" s="1"/>
  <c r="X59" i="16" s="1"/>
  <c r="X60" i="16" s="1"/>
  <c r="X61" i="16" s="1"/>
  <c r="X42" i="16"/>
  <c r="W54" i="16"/>
  <c r="W42" i="16"/>
  <c r="C62" i="16"/>
  <c r="C63" i="16" s="1"/>
  <c r="C64" i="16" s="1"/>
  <c r="C65" i="16" s="1"/>
  <c r="C58" i="16"/>
  <c r="C59" i="16" s="1"/>
  <c r="C60" i="16" s="1"/>
  <c r="C61" i="16" s="1"/>
  <c r="C54" i="16"/>
  <c r="C55" i="16" s="1"/>
  <c r="C56" i="16" s="1"/>
  <c r="C57" i="16" s="1"/>
  <c r="C50" i="16"/>
  <c r="C51" i="16" s="1"/>
  <c r="C52" i="16" s="1"/>
  <c r="C53" i="16" s="1"/>
  <c r="C46" i="16"/>
  <c r="C47" i="16" s="1"/>
  <c r="C48" i="16" s="1"/>
  <c r="C49" i="16" s="1"/>
  <c r="C42" i="16"/>
  <c r="AO65" i="16"/>
  <c r="AN65" i="16"/>
  <c r="AM65" i="16"/>
  <c r="AO64" i="16"/>
  <c r="AN64" i="16"/>
  <c r="AM64" i="16"/>
  <c r="AO63" i="16"/>
  <c r="AN63" i="16"/>
  <c r="AM63" i="16"/>
  <c r="AO62" i="16"/>
  <c r="AN62" i="16"/>
  <c r="AM62" i="16"/>
  <c r="AO61" i="16"/>
  <c r="AN61" i="16"/>
  <c r="AM61" i="16"/>
  <c r="AO60" i="16"/>
  <c r="AN60" i="16"/>
  <c r="AM60" i="16"/>
  <c r="AO59" i="16"/>
  <c r="AN59" i="16"/>
  <c r="AM59" i="16"/>
  <c r="AO58" i="16"/>
  <c r="AN58" i="16"/>
  <c r="AM58" i="16"/>
  <c r="AO57" i="16"/>
  <c r="AN57" i="16"/>
  <c r="AM57" i="16"/>
  <c r="AO56" i="16"/>
  <c r="AN56" i="16"/>
  <c r="AM56" i="16"/>
  <c r="AO55" i="16"/>
  <c r="AN55" i="16"/>
  <c r="AM55" i="16"/>
  <c r="AO54" i="16"/>
  <c r="AN54" i="16"/>
  <c r="AM54" i="16"/>
  <c r="AO53" i="16"/>
  <c r="AO52" i="16"/>
  <c r="AO51" i="16"/>
  <c r="AO50" i="16"/>
  <c r="AO49" i="16"/>
  <c r="AO48" i="16"/>
  <c r="AO47" i="16"/>
  <c r="AO46" i="16"/>
  <c r="AO45" i="16"/>
  <c r="AO44" i="16"/>
  <c r="AO43" i="16"/>
  <c r="AO42" i="16"/>
  <c r="AN53" i="16"/>
  <c r="AN52" i="16"/>
  <c r="AN51" i="16"/>
  <c r="AN50" i="16"/>
  <c r="AN49" i="16"/>
  <c r="AN48" i="16"/>
  <c r="AN47" i="16"/>
  <c r="AN46" i="16"/>
  <c r="AN45" i="16"/>
  <c r="AN44" i="16"/>
  <c r="AN43" i="16"/>
  <c r="AN42" i="16"/>
  <c r="AM53" i="16"/>
  <c r="AM52" i="16"/>
  <c r="AM51" i="16"/>
  <c r="AM50" i="16"/>
  <c r="AM49" i="16"/>
  <c r="AM48" i="16"/>
  <c r="AM47" i="16"/>
  <c r="AM46" i="16"/>
  <c r="AM45" i="16"/>
  <c r="AM44" i="16"/>
  <c r="AM43" i="16"/>
  <c r="AM42" i="16"/>
  <c r="Z38" i="16"/>
  <c r="Z39" i="16" s="1"/>
  <c r="Z40" i="16" s="1"/>
  <c r="Z41" i="16" s="1"/>
  <c r="GM72" i="20"/>
  <c r="GM71" i="20"/>
  <c r="GM70" i="20"/>
  <c r="GM69" i="20"/>
  <c r="GM68" i="20"/>
  <c r="GM67" i="20"/>
  <c r="GM66" i="20"/>
  <c r="GM52" i="20"/>
  <c r="GM51" i="20"/>
  <c r="GM50" i="20"/>
  <c r="GM49" i="20"/>
  <c r="GM47" i="20"/>
  <c r="GM45" i="20"/>
  <c r="GM43" i="20"/>
  <c r="GM38" i="20"/>
  <c r="GM31" i="20"/>
  <c r="GM20" i="20"/>
  <c r="GM16" i="20"/>
  <c r="GP11" i="20"/>
  <c r="GO11" i="20"/>
  <c r="GN11" i="20"/>
  <c r="GN10" i="20"/>
  <c r="GM10" i="20"/>
  <c r="GM7" i="20"/>
  <c r="GM4" i="20"/>
  <c r="AZ38" i="16"/>
  <c r="AZ34" i="16"/>
  <c r="AZ43" i="16"/>
  <c r="AZ44" i="16" s="1"/>
  <c r="AZ45" i="16" s="1"/>
  <c r="AZ30" i="16"/>
  <c r="AZ31" i="16" s="1"/>
  <c r="AZ32" i="16" s="1"/>
  <c r="AZ33" i="16" s="1"/>
  <c r="AY38" i="16"/>
  <c r="AY34" i="16"/>
  <c r="AY35" i="16" s="1"/>
  <c r="AY36" i="16" s="1"/>
  <c r="AY37" i="16" s="1"/>
  <c r="AY30" i="16"/>
  <c r="AX51" i="16"/>
  <c r="AX52" i="16" s="1"/>
  <c r="AX53" i="16" s="1"/>
  <c r="AX38" i="16"/>
  <c r="AX39" i="16" s="1"/>
  <c r="AX40" i="16" s="1"/>
  <c r="AX41" i="16" s="1"/>
  <c r="AX47" i="16"/>
  <c r="AX48" i="16" s="1"/>
  <c r="AX49" i="16" s="1"/>
  <c r="AX34" i="16"/>
  <c r="AX30" i="16"/>
  <c r="AW51" i="16"/>
  <c r="AW52" i="16" s="1"/>
  <c r="AW53" i="16" s="1"/>
  <c r="AW38" i="16"/>
  <c r="AW39" i="16" s="1"/>
  <c r="AW40" i="16" s="1"/>
  <c r="AW41" i="16" s="1"/>
  <c r="AW47" i="16"/>
  <c r="AW48" i="16" s="1"/>
  <c r="AW49" i="16" s="1"/>
  <c r="AW34" i="16"/>
  <c r="AW35" i="16" s="1"/>
  <c r="AW36" i="16" s="1"/>
  <c r="AW37" i="16" s="1"/>
  <c r="AW43" i="16"/>
  <c r="AW44" i="16" s="1"/>
  <c r="AW45" i="16" s="1"/>
  <c r="AW30" i="16"/>
  <c r="AV38" i="16"/>
  <c r="AV34" i="16"/>
  <c r="AV43" i="16"/>
  <c r="AV44" i="16" s="1"/>
  <c r="AV45" i="16" s="1"/>
  <c r="AV30" i="16"/>
  <c r="AU38" i="16"/>
  <c r="AU39" i="16" s="1"/>
  <c r="AU40" i="16" s="1"/>
  <c r="AU41" i="16" s="1"/>
  <c r="AU47" i="16"/>
  <c r="AU48" i="16" s="1"/>
  <c r="AU49" i="16" s="1"/>
  <c r="AU34" i="16"/>
  <c r="AU35" i="16" s="1"/>
  <c r="AU36" i="16" s="1"/>
  <c r="AU37" i="16" s="1"/>
  <c r="AU30" i="16"/>
  <c r="AU31" i="16" s="1"/>
  <c r="AU32" i="16" s="1"/>
  <c r="AU33" i="16" s="1"/>
  <c r="AT51" i="16"/>
  <c r="AT52" i="16" s="1"/>
  <c r="AT53" i="16" s="1"/>
  <c r="AT38" i="16"/>
  <c r="AT47" i="16"/>
  <c r="AT48" i="16" s="1"/>
  <c r="AT49" i="16" s="1"/>
  <c r="AT34" i="16"/>
  <c r="AT35" i="16" s="1"/>
  <c r="AT36" i="16" s="1"/>
  <c r="AT37" i="16" s="1"/>
  <c r="AT30" i="16"/>
  <c r="AT31" i="16" s="1"/>
  <c r="AT32" i="16" s="1"/>
  <c r="AT33" i="16" s="1"/>
  <c r="AS38" i="16"/>
  <c r="AS39" i="16" s="1"/>
  <c r="AS40" i="16" s="1"/>
  <c r="AS41" i="16" s="1"/>
  <c r="AS34" i="16"/>
  <c r="AS35" i="16" s="1"/>
  <c r="AS36" i="16" s="1"/>
  <c r="AS37" i="16" s="1"/>
  <c r="AS30" i="16"/>
  <c r="AL38" i="16"/>
  <c r="AL34" i="16"/>
  <c r="AL30" i="16"/>
  <c r="AK38" i="16"/>
  <c r="AK34" i="16"/>
  <c r="AK30" i="16"/>
  <c r="AJ38" i="16"/>
  <c r="AJ34" i="16"/>
  <c r="AJ30" i="16"/>
  <c r="AI38" i="16"/>
  <c r="AI34" i="16"/>
  <c r="AI30" i="16"/>
  <c r="AH38" i="16"/>
  <c r="AH34" i="16"/>
  <c r="AH30" i="16"/>
  <c r="AF38" i="16"/>
  <c r="AF47" i="16"/>
  <c r="AF48" i="16" s="1"/>
  <c r="AF49" i="16" s="1"/>
  <c r="AF34" i="16"/>
  <c r="AF35" i="16" s="1"/>
  <c r="AF36" i="16" s="1"/>
  <c r="AF37" i="16" s="1"/>
  <c r="AF43" i="16"/>
  <c r="AF44" i="16" s="1"/>
  <c r="AF45" i="16" s="1"/>
  <c r="AF30" i="16"/>
  <c r="AF31" i="16" s="1"/>
  <c r="AF32" i="16" s="1"/>
  <c r="AF33" i="16" s="1"/>
  <c r="AE38" i="16"/>
  <c r="AE39" i="16" s="1"/>
  <c r="AE40" i="16" s="1"/>
  <c r="AE41" i="16" s="1"/>
  <c r="AE34" i="16"/>
  <c r="AE35" i="16" s="1"/>
  <c r="AE36" i="16" s="1"/>
  <c r="AE37" i="16" s="1"/>
  <c r="AE30" i="16"/>
  <c r="AE31" i="16" s="1"/>
  <c r="AE32" i="16" s="1"/>
  <c r="AE33" i="16" s="1"/>
  <c r="AD38" i="16"/>
  <c r="AD34" i="16"/>
  <c r="AD35" i="16" s="1"/>
  <c r="AD36" i="16" s="1"/>
  <c r="AD37" i="16" s="1"/>
  <c r="AD30" i="16"/>
  <c r="AD31" i="16" s="1"/>
  <c r="AD32" i="16" s="1"/>
  <c r="AD33" i="16" s="1"/>
  <c r="AC38" i="16"/>
  <c r="AC39" i="16" s="1"/>
  <c r="AC40" i="16" s="1"/>
  <c r="AC41" i="16" s="1"/>
  <c r="AC34" i="16"/>
  <c r="AC35" i="16" s="1"/>
  <c r="AC36" i="16" s="1"/>
  <c r="AC37" i="16" s="1"/>
  <c r="AC30" i="16"/>
  <c r="AC31" i="16" s="1"/>
  <c r="AC32" i="16" s="1"/>
  <c r="AC33" i="16" s="1"/>
  <c r="AB38" i="16"/>
  <c r="AB34" i="16"/>
  <c r="AB30" i="16"/>
  <c r="AB31" i="16" s="1"/>
  <c r="AB32" i="16" s="1"/>
  <c r="AB33" i="16" s="1"/>
  <c r="AA38" i="16"/>
  <c r="AA39" i="16" s="1"/>
  <c r="AA40" i="16" s="1"/>
  <c r="AA41" i="16" s="1"/>
  <c r="AA43" i="16"/>
  <c r="AA44" i="16" s="1"/>
  <c r="AA45" i="16" s="1"/>
  <c r="AA30" i="16"/>
  <c r="AA31" i="16" s="1"/>
  <c r="AA32" i="16" s="1"/>
  <c r="AA33" i="16" s="1"/>
  <c r="AA34" i="16"/>
  <c r="AA35" i="16" s="1"/>
  <c r="AA36" i="16" s="1"/>
  <c r="AA37" i="16" s="1"/>
  <c r="Y51" i="16"/>
  <c r="Y52" i="16" s="1"/>
  <c r="Y53" i="16" s="1"/>
  <c r="Y38" i="16"/>
  <c r="Y47" i="16"/>
  <c r="Y48" i="16" s="1"/>
  <c r="Y49" i="16" s="1"/>
  <c r="Y34" i="16"/>
  <c r="Y30" i="16"/>
  <c r="Y31" i="16" s="1"/>
  <c r="Y32" i="16" s="1"/>
  <c r="Y33" i="16" s="1"/>
  <c r="X50" i="16"/>
  <c r="X46" i="16"/>
  <c r="X34" i="16"/>
  <c r="X35" i="16" s="1"/>
  <c r="X36" i="16" s="1"/>
  <c r="X37" i="16" s="1"/>
  <c r="X30" i="16"/>
  <c r="X31" i="16" s="1"/>
  <c r="X32" i="16" s="1"/>
  <c r="X33" i="16" s="1"/>
  <c r="W30" i="16"/>
  <c r="W31" i="16" s="1"/>
  <c r="W32" i="16" s="1"/>
  <c r="W33" i="16" s="1"/>
  <c r="Z34" i="16"/>
  <c r="Z30" i="16"/>
  <c r="Z31" i="16" s="1"/>
  <c r="Z32" i="16" s="1"/>
  <c r="AC47" i="16"/>
  <c r="AC48" i="16" s="1"/>
  <c r="AC49" i="16" s="1"/>
  <c r="AB47" i="16"/>
  <c r="AB48" i="16" s="1"/>
  <c r="AB49" i="16" s="1"/>
  <c r="AA47" i="16"/>
  <c r="AA48" i="16" s="1"/>
  <c r="AA49" i="16" s="1"/>
  <c r="AE43" i="16"/>
  <c r="AE44" i="16" s="1"/>
  <c r="AE45" i="16" s="1"/>
  <c r="AB43" i="16"/>
  <c r="AB44" i="16" s="1"/>
  <c r="AB45" i="16" s="1"/>
  <c r="AO17" i="16"/>
  <c r="AO16" i="16"/>
  <c r="AO15" i="16"/>
  <c r="AO14" i="16"/>
  <c r="AO13" i="16"/>
  <c r="AO12" i="16"/>
  <c r="AO11" i="16"/>
  <c r="AO10" i="16"/>
  <c r="AO9" i="16"/>
  <c r="AO8" i="16"/>
  <c r="AO7" i="16"/>
  <c r="AO6" i="16"/>
  <c r="AN37" i="16"/>
  <c r="AO37" i="16"/>
  <c r="AO41" i="16"/>
  <c r="AO40" i="16"/>
  <c r="AO39" i="16"/>
  <c r="AO38" i="16"/>
  <c r="AO36" i="16"/>
  <c r="AO35" i="16"/>
  <c r="AO34" i="16"/>
  <c r="AO33" i="16"/>
  <c r="AO32" i="16"/>
  <c r="AO31" i="16"/>
  <c r="AO30" i="16"/>
  <c r="AO29" i="16"/>
  <c r="AO28" i="16"/>
  <c r="AO27" i="16"/>
  <c r="AO26" i="16"/>
  <c r="AO25" i="16"/>
  <c r="AO24" i="16"/>
  <c r="AO23" i="16"/>
  <c r="AO22" i="16"/>
  <c r="AO21" i="16"/>
  <c r="AO20" i="16"/>
  <c r="AO19" i="16"/>
  <c r="AO18" i="16"/>
  <c r="AN30" i="16"/>
  <c r="AN31" i="16"/>
  <c r="AN32" i="16"/>
  <c r="AN33" i="16"/>
  <c r="AN34" i="16"/>
  <c r="AN35" i="16"/>
  <c r="AN36" i="16"/>
  <c r="AN38" i="16"/>
  <c r="AN39" i="16"/>
  <c r="AN40" i="16"/>
  <c r="AN41" i="16"/>
  <c r="AM32" i="16"/>
  <c r="AM33" i="16"/>
  <c r="AM34" i="16"/>
  <c r="AM35" i="16"/>
  <c r="AM36" i="16"/>
  <c r="AM37" i="16"/>
  <c r="AM38" i="16"/>
  <c r="AM39" i="16"/>
  <c r="AM40" i="16"/>
  <c r="AM41" i="16"/>
  <c r="AM31" i="16"/>
  <c r="AM30" i="16"/>
  <c r="C43" i="16"/>
  <c r="C44" i="16" s="1"/>
  <c r="C45" i="16" s="1"/>
  <c r="C38" i="16"/>
  <c r="C30" i="16"/>
  <c r="C31" i="16" s="1"/>
  <c r="C32" i="16" s="1"/>
  <c r="C33" i="16" s="1"/>
  <c r="C34" i="16"/>
  <c r="EM72" i="20"/>
  <c r="EM71" i="20"/>
  <c r="EM70" i="20"/>
  <c r="EM69" i="20"/>
  <c r="EM68" i="20"/>
  <c r="EM67" i="20"/>
  <c r="EM66" i="20"/>
  <c r="EM52" i="20"/>
  <c r="EM51" i="20"/>
  <c r="ET50" i="20"/>
  <c r="ES50" i="20"/>
  <c r="EM50" i="20"/>
  <c r="ET49" i="20"/>
  <c r="EM49" i="20"/>
  <c r="ET48" i="20"/>
  <c r="ES48" i="20"/>
  <c r="ET47" i="20"/>
  <c r="ES47" i="20"/>
  <c r="EM47" i="20"/>
  <c r="ET46" i="20"/>
  <c r="ES46" i="20"/>
  <c r="ET45" i="20"/>
  <c r="ES45" i="20"/>
  <c r="EM45" i="20"/>
  <c r="ES44" i="20"/>
  <c r="ET43" i="20"/>
  <c r="ES43" i="20"/>
  <c r="EM43" i="20"/>
  <c r="ET42" i="20"/>
  <c r="ES42" i="20"/>
  <c r="EM38" i="20"/>
  <c r="ET32" i="20"/>
  <c r="EM31" i="20"/>
  <c r="ET30" i="20"/>
  <c r="ES27" i="20"/>
  <c r="ET27" i="20" s="1"/>
  <c r="ET26" i="20"/>
  <c r="ES26" i="20"/>
  <c r="ET25" i="20"/>
  <c r="ET24" i="20"/>
  <c r="ET23" i="20"/>
  <c r="ET22" i="20"/>
  <c r="ET21" i="20"/>
  <c r="ET20" i="20"/>
  <c r="ET19" i="20"/>
  <c r="ES19" i="20"/>
  <c r="ET18" i="20"/>
  <c r="ES18" i="20"/>
  <c r="ES17" i="20"/>
  <c r="ET16" i="20"/>
  <c r="EM16" i="20"/>
  <c r="ET14" i="20"/>
  <c r="ET12" i="20"/>
  <c r="ET11" i="20"/>
  <c r="EP11" i="20"/>
  <c r="EO11" i="20"/>
  <c r="EN11" i="20"/>
  <c r="ET10" i="20"/>
  <c r="EN10" i="20"/>
  <c r="EM10" i="20"/>
  <c r="ET7" i="20"/>
  <c r="EM7" i="20"/>
  <c r="ES4" i="20"/>
  <c r="ET4" i="20" s="1"/>
  <c r="EM4" i="20"/>
  <c r="AZ39" i="16"/>
  <c r="AZ40" i="16" s="1"/>
  <c r="AZ41" i="16" s="1"/>
  <c r="AY39" i="16"/>
  <c r="AY40" i="16" s="1"/>
  <c r="AY41" i="16" s="1"/>
  <c r="AZ35" i="16"/>
  <c r="AZ36" i="16" s="1"/>
  <c r="AZ37" i="16" s="1"/>
  <c r="AY31" i="16"/>
  <c r="AY32" i="16" s="1"/>
  <c r="AY33" i="16" s="1"/>
  <c r="AZ26" i="16"/>
  <c r="AZ27" i="16" s="1"/>
  <c r="AZ28" i="16" s="1"/>
  <c r="AZ29" i="16" s="1"/>
  <c r="AZ22" i="16"/>
  <c r="AZ23" i="16" s="1"/>
  <c r="AZ24" i="16" s="1"/>
  <c r="AZ25" i="16" s="1"/>
  <c r="AZ18" i="16"/>
  <c r="AZ19" i="16" s="1"/>
  <c r="AZ20" i="16" s="1"/>
  <c r="AZ21" i="16" s="1"/>
  <c r="AY26" i="16"/>
  <c r="AY27" i="16" s="1"/>
  <c r="AY28" i="16" s="1"/>
  <c r="AY29" i="16" s="1"/>
  <c r="AY22" i="16"/>
  <c r="AY23" i="16" s="1"/>
  <c r="AY24" i="16" s="1"/>
  <c r="AY25" i="16" s="1"/>
  <c r="AY18" i="16"/>
  <c r="AY19" i="16" s="1"/>
  <c r="AY20" i="16" s="1"/>
  <c r="AY21" i="16" s="1"/>
  <c r="AV39" i="16"/>
  <c r="AV40" i="16" s="1"/>
  <c r="AV41" i="16" s="1"/>
  <c r="AT39" i="16"/>
  <c r="AT40" i="16" s="1"/>
  <c r="AT41" i="16" s="1"/>
  <c r="AX35" i="16"/>
  <c r="AX36" i="16" s="1"/>
  <c r="AX37" i="16" s="1"/>
  <c r="AV35" i="16"/>
  <c r="AV36" i="16" s="1"/>
  <c r="AV37" i="16" s="1"/>
  <c r="AX31" i="16"/>
  <c r="AX32" i="16" s="1"/>
  <c r="AX33" i="16" s="1"/>
  <c r="AW31" i="16"/>
  <c r="AW32" i="16" s="1"/>
  <c r="AW33" i="16" s="1"/>
  <c r="AV31" i="16"/>
  <c r="AV32" i="16" s="1"/>
  <c r="AV33" i="16" s="1"/>
  <c r="AS31" i="16"/>
  <c r="AS32" i="16" s="1"/>
  <c r="AS33" i="16" s="1"/>
  <c r="AS26" i="16"/>
  <c r="AS27" i="16" s="1"/>
  <c r="AS28" i="16" s="1"/>
  <c r="AS29" i="16" s="1"/>
  <c r="AS22" i="16"/>
  <c r="AS23" i="16" s="1"/>
  <c r="AS24" i="16" s="1"/>
  <c r="AS25" i="16" s="1"/>
  <c r="AU18" i="16"/>
  <c r="AU19" i="16" s="1"/>
  <c r="AU20" i="16" s="1"/>
  <c r="AU21" i="16" s="1"/>
  <c r="AT18" i="16"/>
  <c r="AS18" i="16"/>
  <c r="AN29" i="16"/>
  <c r="AN28" i="16"/>
  <c r="AN27" i="16"/>
  <c r="AN26" i="16"/>
  <c r="AN25" i="16"/>
  <c r="AN24" i="16"/>
  <c r="AN23" i="16"/>
  <c r="AN22" i="16"/>
  <c r="AN21" i="16"/>
  <c r="AN20" i="16"/>
  <c r="AN19" i="16"/>
  <c r="AN18" i="16"/>
  <c r="AL26" i="16"/>
  <c r="AL22" i="16"/>
  <c r="AL18" i="16"/>
  <c r="AK26" i="16"/>
  <c r="AK22" i="16"/>
  <c r="AK18" i="16"/>
  <c r="AJ26" i="16"/>
  <c r="AJ22" i="16"/>
  <c r="AJ18" i="16"/>
  <c r="AI26" i="16"/>
  <c r="AI22" i="16"/>
  <c r="AI18" i="16"/>
  <c r="AH26" i="16"/>
  <c r="AH22" i="16"/>
  <c r="AH18" i="16"/>
  <c r="AF26" i="16"/>
  <c r="AF22" i="16"/>
  <c r="AF18" i="16"/>
  <c r="AE26" i="16"/>
  <c r="AE22" i="16"/>
  <c r="AE18" i="16"/>
  <c r="AD39" i="16"/>
  <c r="AD40" i="16" s="1"/>
  <c r="AD41" i="16" s="1"/>
  <c r="AD18" i="16"/>
  <c r="AC26" i="16"/>
  <c r="AC22" i="16"/>
  <c r="AC18" i="16"/>
  <c r="AB39" i="16"/>
  <c r="AB40" i="16" s="1"/>
  <c r="AB41" i="16" s="1"/>
  <c r="AB35" i="16"/>
  <c r="AB36" i="16" s="1"/>
  <c r="AB37" i="16" s="1"/>
  <c r="AB26" i="16"/>
  <c r="AB22" i="16"/>
  <c r="AB18" i="16"/>
  <c r="AA26" i="16"/>
  <c r="AA22" i="16"/>
  <c r="AA18" i="16"/>
  <c r="Z35" i="16"/>
  <c r="Z36" i="16" s="1"/>
  <c r="Z37" i="16" s="1"/>
  <c r="Z22" i="16"/>
  <c r="Z18" i="16"/>
  <c r="Y39" i="16"/>
  <c r="Y40" i="16" s="1"/>
  <c r="Y41" i="16" s="1"/>
  <c r="Y35" i="16"/>
  <c r="Y36" i="16" s="1"/>
  <c r="Y37" i="16" s="1"/>
  <c r="Y26" i="16"/>
  <c r="Y22" i="16"/>
  <c r="Y18" i="16"/>
  <c r="X38" i="16"/>
  <c r="X39" i="16" s="1"/>
  <c r="X40" i="16" s="1"/>
  <c r="X41" i="16" s="1"/>
  <c r="X18" i="16"/>
  <c r="X6" i="16"/>
  <c r="AF39" i="16"/>
  <c r="AF40" i="16" s="1"/>
  <c r="AF41" i="16" s="1"/>
  <c r="C39" i="16"/>
  <c r="C40" i="16" s="1"/>
  <c r="C41" i="16" s="1"/>
  <c r="C35" i="16"/>
  <c r="C36" i="16" s="1"/>
  <c r="C37" i="16" s="1"/>
  <c r="CM72" i="20"/>
  <c r="CM71" i="20"/>
  <c r="CM70" i="20"/>
  <c r="CM69" i="20"/>
  <c r="CM68" i="20"/>
  <c r="CM67" i="20"/>
  <c r="CM66" i="20"/>
  <c r="CM52" i="20"/>
  <c r="CM51" i="20"/>
  <c r="CT50" i="20"/>
  <c r="CS50" i="20"/>
  <c r="CM50" i="20"/>
  <c r="CT49" i="20"/>
  <c r="CM49" i="20"/>
  <c r="CT48" i="20"/>
  <c r="CS48" i="20"/>
  <c r="CT47" i="20"/>
  <c r="CS47" i="20"/>
  <c r="CM47" i="20"/>
  <c r="CT46" i="20"/>
  <c r="CS46" i="20"/>
  <c r="CT45" i="20"/>
  <c r="CS45" i="20"/>
  <c r="CM45" i="20"/>
  <c r="CS44" i="20"/>
  <c r="CT43" i="20"/>
  <c r="CS43" i="20"/>
  <c r="CM43" i="20"/>
  <c r="CT42" i="20"/>
  <c r="CS42" i="20"/>
  <c r="CM38" i="20"/>
  <c r="CT32" i="20"/>
  <c r="CM31" i="20"/>
  <c r="CT30" i="20"/>
  <c r="CS27" i="20"/>
  <c r="CT27" i="20" s="1"/>
  <c r="CT26" i="20"/>
  <c r="CS26" i="20"/>
  <c r="CT25" i="20"/>
  <c r="CT24" i="20"/>
  <c r="CT23" i="20"/>
  <c r="CT22" i="20"/>
  <c r="CT21" i="20"/>
  <c r="CT20" i="20"/>
  <c r="CT19" i="20"/>
  <c r="CS19" i="20"/>
  <c r="CT18" i="20"/>
  <c r="CS18" i="20"/>
  <c r="CS17" i="20"/>
  <c r="CT16" i="20"/>
  <c r="CM16" i="20"/>
  <c r="CT14" i="20"/>
  <c r="CT12" i="20"/>
  <c r="CT11" i="20"/>
  <c r="CP11" i="20"/>
  <c r="CO11" i="20"/>
  <c r="CN11" i="20"/>
  <c r="CT10" i="20"/>
  <c r="CN10" i="20"/>
  <c r="CM10" i="20"/>
  <c r="CT7" i="20"/>
  <c r="CM7" i="20"/>
  <c r="CS4" i="20"/>
  <c r="CT4" i="20" s="1"/>
  <c r="CM4" i="20"/>
  <c r="AZ6" i="16"/>
  <c r="AY6" i="16"/>
  <c r="AX26" i="16"/>
  <c r="AW26" i="16"/>
  <c r="AW27" i="16" s="1"/>
  <c r="AW28" i="16" s="1"/>
  <c r="AW29" i="16" s="1"/>
  <c r="AV26" i="16"/>
  <c r="AU26" i="16"/>
  <c r="AU27" i="16" s="1"/>
  <c r="AU28" i="16" s="1"/>
  <c r="AU29" i="16" s="1"/>
  <c r="AT26" i="16"/>
  <c r="AT27" i="16" s="1"/>
  <c r="AT28" i="16" s="1"/>
  <c r="AT29" i="16" s="1"/>
  <c r="AX22" i="16"/>
  <c r="AW22" i="16"/>
  <c r="AW23" i="16" s="1"/>
  <c r="AW24" i="16" s="1"/>
  <c r="AW25" i="16" s="1"/>
  <c r="AV22" i="16"/>
  <c r="AV23" i="16" s="1"/>
  <c r="AV24" i="16" s="1"/>
  <c r="AV25" i="16" s="1"/>
  <c r="AU22" i="16"/>
  <c r="AU23" i="16" s="1"/>
  <c r="AU24" i="16" s="1"/>
  <c r="AU25" i="16" s="1"/>
  <c r="AT22" i="16"/>
  <c r="AT23" i="16" s="1"/>
  <c r="AT24" i="16" s="1"/>
  <c r="AT25" i="16" s="1"/>
  <c r="AX18" i="16"/>
  <c r="AX19" i="16" s="1"/>
  <c r="AX20" i="16" s="1"/>
  <c r="AX21" i="16" s="1"/>
  <c r="AW18" i="16"/>
  <c r="AW19" i="16" s="1"/>
  <c r="AW20" i="16" s="1"/>
  <c r="AW21" i="16" s="1"/>
  <c r="AV18" i="16"/>
  <c r="AV19" i="16" s="1"/>
  <c r="AV20" i="16" s="1"/>
  <c r="AV21" i="16" s="1"/>
  <c r="AT19" i="16"/>
  <c r="AT20" i="16" s="1"/>
  <c r="AT21" i="16" s="1"/>
  <c r="AV66" i="17"/>
  <c r="AW66" i="17"/>
  <c r="AX66" i="17"/>
  <c r="AY66" i="17"/>
  <c r="AZ66" i="17"/>
  <c r="BA66" i="17"/>
  <c r="BB66" i="17"/>
  <c r="BC66" i="17"/>
  <c r="AV67" i="17"/>
  <c r="AW67" i="17"/>
  <c r="AX67" i="17"/>
  <c r="AY67" i="17"/>
  <c r="AZ67" i="17"/>
  <c r="BA67" i="17"/>
  <c r="BB67" i="17"/>
  <c r="BC67" i="17"/>
  <c r="AV68" i="17"/>
  <c r="AW68" i="17"/>
  <c r="AX68" i="17"/>
  <c r="AY68" i="17"/>
  <c r="AZ68" i="17"/>
  <c r="BA68" i="17"/>
  <c r="BB68" i="17"/>
  <c r="BC68" i="17"/>
  <c r="AV69" i="17"/>
  <c r="AW69" i="17"/>
  <c r="AX69" i="17"/>
  <c r="AY69" i="17"/>
  <c r="AZ69" i="17"/>
  <c r="BA69" i="17"/>
  <c r="BB69" i="17"/>
  <c r="BC69" i="17"/>
  <c r="AV70" i="17"/>
  <c r="AW70" i="17"/>
  <c r="AX70" i="17"/>
  <c r="AY70" i="17"/>
  <c r="AZ70" i="17"/>
  <c r="BA70" i="17"/>
  <c r="BB70" i="17"/>
  <c r="BC70" i="17"/>
  <c r="AV71" i="17"/>
  <c r="AW71" i="17"/>
  <c r="AX71" i="17"/>
  <c r="AY71" i="17"/>
  <c r="AZ71" i="17"/>
  <c r="BA71" i="17"/>
  <c r="BB71" i="17"/>
  <c r="BC71" i="17"/>
  <c r="AV72" i="17"/>
  <c r="AW72" i="17"/>
  <c r="AX72" i="17"/>
  <c r="AY72" i="17"/>
  <c r="AZ72" i="17"/>
  <c r="BA72" i="17"/>
  <c r="BB72" i="17"/>
  <c r="BC72" i="17"/>
  <c r="AV73" i="17"/>
  <c r="AW73" i="17"/>
  <c r="AX73" i="17"/>
  <c r="AY73" i="17"/>
  <c r="AZ73" i="17"/>
  <c r="BA73" i="17"/>
  <c r="BB73" i="17"/>
  <c r="BC73" i="17"/>
  <c r="AV74" i="17"/>
  <c r="AW74" i="17"/>
  <c r="AX74" i="17"/>
  <c r="AY74" i="17"/>
  <c r="AZ74" i="17"/>
  <c r="BA74" i="17"/>
  <c r="BB74" i="17"/>
  <c r="BC74" i="17"/>
  <c r="AV75" i="17"/>
  <c r="AW75" i="17"/>
  <c r="AX75" i="17"/>
  <c r="AY75" i="17"/>
  <c r="AZ75" i="17"/>
  <c r="BA75" i="17"/>
  <c r="BB75" i="17"/>
  <c r="BC75" i="17"/>
  <c r="AV76" i="17"/>
  <c r="AW76" i="17"/>
  <c r="AX76" i="17"/>
  <c r="AY76" i="17"/>
  <c r="AZ76" i="17"/>
  <c r="BA76" i="17"/>
  <c r="BB76" i="17"/>
  <c r="BC76" i="17"/>
  <c r="AV77" i="17"/>
  <c r="AW77" i="17"/>
  <c r="AX77" i="17"/>
  <c r="AY77" i="17"/>
  <c r="AZ77" i="17"/>
  <c r="BA77" i="17"/>
  <c r="BB77" i="17"/>
  <c r="BC77" i="17"/>
  <c r="AV78" i="17"/>
  <c r="AW78" i="17"/>
  <c r="AX78" i="17"/>
  <c r="AY78" i="17"/>
  <c r="AZ78" i="17"/>
  <c r="BA78" i="17"/>
  <c r="BB78" i="17"/>
  <c r="BC78" i="17"/>
  <c r="AS19" i="16"/>
  <c r="AS20" i="16" s="1"/>
  <c r="AS21" i="16" s="1"/>
  <c r="C26" i="16"/>
  <c r="C27" i="16" s="1"/>
  <c r="C28" i="16" s="1"/>
  <c r="C29" i="16" s="1"/>
  <c r="C22" i="16"/>
  <c r="C23" i="16" s="1"/>
  <c r="C24" i="16" s="1"/>
  <c r="C25" i="16" s="1"/>
  <c r="C18" i="16"/>
  <c r="C19" i="16" s="1"/>
  <c r="C14" i="16"/>
  <c r="AN6" i="16"/>
  <c r="AL6" i="16"/>
  <c r="AK6" i="16"/>
  <c r="AJ6" i="16"/>
  <c r="AI23" i="16"/>
  <c r="AI24" i="16" s="1"/>
  <c r="AI25" i="16" s="1"/>
  <c r="AI27" i="16"/>
  <c r="AI28" i="16" s="1"/>
  <c r="AI29" i="16" s="1"/>
  <c r="AI6" i="16"/>
  <c r="AH6" i="16"/>
  <c r="AC6" i="16"/>
  <c r="Q27" i="63" l="1"/>
  <c r="P2" i="72"/>
  <c r="Q28" i="64"/>
  <c r="Q28" i="63"/>
  <c r="O2" i="72"/>
  <c r="X62" i="16"/>
  <c r="X63" i="16" s="1"/>
  <c r="X64" i="16" s="1"/>
  <c r="X65" i="16" s="1"/>
  <c r="X55" i="16"/>
  <c r="X56" i="16" s="1"/>
  <c r="X57" i="16" s="1"/>
  <c r="EM20" i="20"/>
  <c r="CM20" i="20"/>
  <c r="Z33" i="16"/>
  <c r="W34" i="16"/>
  <c r="W35" i="16" s="1"/>
  <c r="W36" i="16" s="1"/>
  <c r="W37" i="16" s="1"/>
  <c r="W38" i="16"/>
  <c r="W39" i="16" s="1"/>
  <c r="W40" i="16" s="1"/>
  <c r="W41" i="16" s="1"/>
  <c r="AV27" i="16"/>
  <c r="AV28" i="16" s="1"/>
  <c r="AV29" i="16" s="1"/>
  <c r="D19" i="16"/>
  <c r="C20" i="16"/>
  <c r="C21" i="16" l="1"/>
  <c r="D21" i="16" s="1"/>
  <c r="D20" i="16"/>
  <c r="AT118" i="1" l="1"/>
  <c r="AT67" i="1"/>
  <c r="AT119" i="1"/>
  <c r="AM29" i="16" l="1"/>
  <c r="AM28" i="16"/>
  <c r="AM27" i="16"/>
  <c r="AM26" i="16"/>
  <c r="AM25" i="16"/>
  <c r="AM24" i="16"/>
  <c r="AM23" i="16"/>
  <c r="AM22" i="16"/>
  <c r="AM21" i="16"/>
  <c r="AM20" i="16"/>
  <c r="AM19" i="16"/>
  <c r="AM18" i="16"/>
  <c r="AB6" i="16"/>
  <c r="AA19" i="16"/>
  <c r="Z26" i="16"/>
  <c r="Y19" i="16"/>
  <c r="Y20" i="16" s="1"/>
  <c r="Y21" i="16" s="1"/>
  <c r="Z14" i="16"/>
  <c r="Y27" i="16"/>
  <c r="Y28" i="16" s="1"/>
  <c r="Y29" i="16" s="1"/>
  <c r="Y23" i="16"/>
  <c r="Y24" i="16" s="1"/>
  <c r="Y25" i="16" s="1"/>
  <c r="X26" i="16"/>
  <c r="X22" i="16"/>
  <c r="W18" i="16"/>
  <c r="U14" i="16"/>
  <c r="U10" i="16"/>
  <c r="AM72" i="20"/>
  <c r="AM71" i="20"/>
  <c r="AM70" i="20"/>
  <c r="AM69" i="20"/>
  <c r="AM68" i="20"/>
  <c r="AM67" i="20"/>
  <c r="AM66" i="20"/>
  <c r="AM52" i="20"/>
  <c r="AM51" i="20"/>
  <c r="AT50" i="20"/>
  <c r="AS50" i="20"/>
  <c r="AM50" i="20"/>
  <c r="AT49" i="20"/>
  <c r="AM49" i="20"/>
  <c r="AT48" i="20"/>
  <c r="AS48" i="20"/>
  <c r="AT47" i="20"/>
  <c r="AS47" i="20"/>
  <c r="AM47" i="20"/>
  <c r="AT46" i="20"/>
  <c r="AS46" i="20"/>
  <c r="AT45" i="20"/>
  <c r="AS45" i="20"/>
  <c r="AM45" i="20"/>
  <c r="AS44" i="20"/>
  <c r="AT43" i="20"/>
  <c r="AS43" i="20"/>
  <c r="AM43" i="20"/>
  <c r="AT42" i="20"/>
  <c r="AS42" i="20"/>
  <c r="AM38" i="20"/>
  <c r="AT32" i="20"/>
  <c r="AM31" i="20"/>
  <c r="AT30" i="20"/>
  <c r="AS27" i="20"/>
  <c r="AT27" i="20" s="1"/>
  <c r="AT26" i="20"/>
  <c r="AS26" i="20"/>
  <c r="AT25" i="20"/>
  <c r="AT24" i="20"/>
  <c r="AT23" i="20"/>
  <c r="AT22" i="20"/>
  <c r="AT21" i="20"/>
  <c r="AT20" i="20"/>
  <c r="AT19" i="20"/>
  <c r="AS19" i="20"/>
  <c r="AT18" i="20"/>
  <c r="AS18" i="20"/>
  <c r="AS17" i="20"/>
  <c r="AT16" i="20"/>
  <c r="AM16" i="20"/>
  <c r="AT14" i="20"/>
  <c r="AT12" i="20"/>
  <c r="AT11" i="20"/>
  <c r="AP11" i="20"/>
  <c r="AO11" i="20"/>
  <c r="AN11" i="20"/>
  <c r="AT10" i="20"/>
  <c r="AN10" i="20"/>
  <c r="AM10" i="20"/>
  <c r="AT7" i="20"/>
  <c r="AM7" i="20"/>
  <c r="AS4" i="20"/>
  <c r="AT4" i="20" s="1"/>
  <c r="AM4" i="20"/>
  <c r="AM20" i="20" l="1"/>
  <c r="Y66" i="17" l="1"/>
  <c r="Y67" i="17"/>
  <c r="Y68" i="17"/>
  <c r="Y69" i="17"/>
  <c r="Y70" i="17"/>
  <c r="Y71" i="17"/>
  <c r="Y72" i="17"/>
  <c r="Y73" i="17"/>
  <c r="Y74" i="17"/>
  <c r="Y75" i="17"/>
  <c r="Y76" i="17"/>
  <c r="Y77" i="17"/>
  <c r="Y78" i="17"/>
  <c r="AS14" i="17" l="1"/>
  <c r="AS10" i="17"/>
  <c r="AS6" i="17"/>
  <c r="AX14" i="16"/>
  <c r="AX15" i="16" s="1"/>
  <c r="AX16" i="16" s="1"/>
  <c r="AX17" i="16" s="1"/>
  <c r="AW14" i="16"/>
  <c r="AW15" i="16" s="1"/>
  <c r="AW16" i="16" s="1"/>
  <c r="AW17" i="16" s="1"/>
  <c r="AV14" i="16"/>
  <c r="AV15" i="16" s="1"/>
  <c r="AV16" i="16" s="1"/>
  <c r="AV17" i="16" s="1"/>
  <c r="AU14" i="16"/>
  <c r="AU15" i="16" s="1"/>
  <c r="AU16" i="16" s="1"/>
  <c r="AU17" i="16" s="1"/>
  <c r="AT14" i="16"/>
  <c r="AT15" i="16" s="1"/>
  <c r="AT16" i="16" s="1"/>
  <c r="AT17" i="16" s="1"/>
  <c r="AS14" i="16"/>
  <c r="AS15" i="16" s="1"/>
  <c r="AS16" i="16" s="1"/>
  <c r="AS17" i="16" s="1"/>
  <c r="AW6" i="16"/>
  <c r="AW7" i="16" s="1"/>
  <c r="AW8" i="16" s="1"/>
  <c r="AW9" i="16" s="1"/>
  <c r="AV6" i="16"/>
  <c r="AV7" i="16" s="1"/>
  <c r="AV8" i="16" s="1"/>
  <c r="AV9" i="16" s="1"/>
  <c r="AX10" i="16"/>
  <c r="AX11" i="16" s="1"/>
  <c r="AX12" i="16" s="1"/>
  <c r="AX13" i="16" s="1"/>
  <c r="AW10" i="16"/>
  <c r="AW11" i="16" s="1"/>
  <c r="AW12" i="16" s="1"/>
  <c r="AW13" i="16" s="1"/>
  <c r="AV10" i="16"/>
  <c r="AV11" i="16" s="1"/>
  <c r="AV12" i="16" s="1"/>
  <c r="AV13" i="16" s="1"/>
  <c r="AU10" i="16"/>
  <c r="AU11" i="16" s="1"/>
  <c r="AU12" i="16" s="1"/>
  <c r="AU13" i="16" s="1"/>
  <c r="AT10" i="16"/>
  <c r="AT11" i="16" s="1"/>
  <c r="AT12" i="16" s="1"/>
  <c r="AT13" i="16" s="1"/>
  <c r="AS10" i="16"/>
  <c r="AS11" i="16" s="1"/>
  <c r="AS12" i="16" s="1"/>
  <c r="AS13" i="16" s="1"/>
  <c r="AS6" i="16"/>
  <c r="AS7" i="16" s="1"/>
  <c r="AS8" i="16" s="1"/>
  <c r="AS9" i="16" s="1"/>
  <c r="AX6" i="16"/>
  <c r="AX7" i="16" s="1"/>
  <c r="AX8" i="16" s="1"/>
  <c r="AX9" i="16" s="1"/>
  <c r="AU6" i="16"/>
  <c r="AU7" i="16" s="1"/>
  <c r="AU8" i="16" s="1"/>
  <c r="AU9" i="16" s="1"/>
  <c r="AT6" i="16"/>
  <c r="AT7" i="16" s="1"/>
  <c r="AT8" i="16" s="1"/>
  <c r="AT9" i="16" s="1"/>
  <c r="AZ7" i="16"/>
  <c r="AZ8" i="16" s="1"/>
  <c r="AZ14" i="16"/>
  <c r="AZ15" i="16" s="1"/>
  <c r="AZ10" i="16"/>
  <c r="AZ11" i="16" s="1"/>
  <c r="AY14" i="16"/>
  <c r="AY15" i="16" s="1"/>
  <c r="AY16" i="16" s="1"/>
  <c r="AY17" i="16" s="1"/>
  <c r="AY10" i="16"/>
  <c r="AY11" i="16" s="1"/>
  <c r="AY12" i="16" s="1"/>
  <c r="AY13" i="16" s="1"/>
  <c r="AY7" i="16"/>
  <c r="AY8" i="16" s="1"/>
  <c r="AY9" i="16" s="1"/>
  <c r="Z6" i="16"/>
  <c r="AX55" i="16"/>
  <c r="AX56" i="16" s="1"/>
  <c r="AX57" i="16" s="1"/>
  <c r="AN17" i="16"/>
  <c r="AN16" i="16"/>
  <c r="AN15" i="16"/>
  <c r="AN14" i="16"/>
  <c r="AN13" i="16"/>
  <c r="AN12" i="16"/>
  <c r="AN11" i="16"/>
  <c r="AN10" i="16"/>
  <c r="AL14" i="16"/>
  <c r="AL10" i="16"/>
  <c r="AJ14" i="16"/>
  <c r="AJ10" i="16"/>
  <c r="AK14" i="16"/>
  <c r="AK10" i="16"/>
  <c r="AI14" i="16"/>
  <c r="AI15" i="16" s="1"/>
  <c r="AI16" i="16" s="1"/>
  <c r="AI17" i="16" s="1"/>
  <c r="AI10" i="16"/>
  <c r="AI11" i="16" s="1"/>
  <c r="AI12" i="16" s="1"/>
  <c r="AI13" i="16" s="1"/>
  <c r="AH14" i="16"/>
  <c r="AH10" i="16"/>
  <c r="AF14" i="16"/>
  <c r="AF10" i="16"/>
  <c r="AF6" i="16"/>
  <c r="AE14" i="16"/>
  <c r="AE10" i="16"/>
  <c r="AE6" i="16"/>
  <c r="AD14" i="16"/>
  <c r="AD10" i="16"/>
  <c r="AD6" i="16"/>
  <c r="AC14" i="16"/>
  <c r="AC10" i="16"/>
  <c r="AB14" i="16"/>
  <c r="AB10" i="16"/>
  <c r="AA14" i="16"/>
  <c r="AA10" i="16"/>
  <c r="AA6" i="16"/>
  <c r="Z10" i="16"/>
  <c r="Y14" i="16"/>
  <c r="Y15" i="16" s="1"/>
  <c r="Y16" i="16" s="1"/>
  <c r="Y17" i="16" s="1"/>
  <c r="Y10" i="16"/>
  <c r="Y11" i="16" s="1"/>
  <c r="Y12" i="16" s="1"/>
  <c r="Y13" i="16" s="1"/>
  <c r="Y6" i="16"/>
  <c r="Y7" i="16" s="1"/>
  <c r="Y8" i="16" s="1"/>
  <c r="Y9" i="16" s="1"/>
  <c r="X14" i="16"/>
  <c r="X10" i="16"/>
  <c r="W14" i="16"/>
  <c r="W10" i="16"/>
  <c r="W6" i="16"/>
  <c r="V14" i="16"/>
  <c r="V10" i="16"/>
  <c r="V6" i="16"/>
  <c r="V18" i="16" s="1"/>
  <c r="AM17" i="16"/>
  <c r="AM16" i="16"/>
  <c r="AM15" i="16"/>
  <c r="AM14" i="16"/>
  <c r="AM13" i="16"/>
  <c r="AM12" i="16"/>
  <c r="AM11" i="16"/>
  <c r="AM10" i="16"/>
  <c r="AM6" i="16"/>
  <c r="AQ6" i="16"/>
  <c r="AP6" i="16"/>
  <c r="AG6" i="16"/>
  <c r="U6" i="16"/>
  <c r="U18" i="16" s="1"/>
  <c r="AM9" i="16"/>
  <c r="AM8" i="16"/>
  <c r="AM7" i="16"/>
  <c r="C10" i="16"/>
  <c r="C6" i="16"/>
  <c r="AT121" i="1"/>
  <c r="AT85" i="1"/>
  <c r="AP85" i="1"/>
  <c r="AO85" i="1"/>
  <c r="AN85" i="1"/>
  <c r="AT81" i="1"/>
  <c r="AM67" i="1"/>
  <c r="AT160" i="1"/>
  <c r="AT159" i="1"/>
  <c r="AT157" i="1"/>
  <c r="AT156" i="1"/>
  <c r="AT158" i="1"/>
  <c r="AS158" i="1"/>
  <c r="AS155" i="1"/>
  <c r="AT155" i="1" s="1"/>
  <c r="AS154" i="1"/>
  <c r="AT154" i="1" s="1"/>
  <c r="AT153" i="1"/>
  <c r="AS117" i="1"/>
  <c r="AS118" i="1"/>
  <c r="AS119" i="1"/>
  <c r="AS120" i="1"/>
  <c r="AS123" i="1"/>
  <c r="AS122" i="1"/>
  <c r="AS121" i="1"/>
  <c r="AZ16" i="16" l="1"/>
  <c r="AZ17" i="16" s="1"/>
  <c r="AZ12" i="16"/>
  <c r="AZ9" i="16"/>
  <c r="AZ13" i="16" l="1"/>
  <c r="AT125" i="1" l="1"/>
  <c r="AT124" i="1"/>
  <c r="AT123" i="1"/>
  <c r="AT122" i="1"/>
  <c r="AT120" i="1"/>
  <c r="AT117" i="1"/>
  <c r="AT109" i="1"/>
  <c r="AT100" i="1"/>
  <c r="AT88" i="1"/>
  <c r="AT99" i="1"/>
  <c r="AT98" i="1"/>
  <c r="AT97" i="1"/>
  <c r="AT96" i="1"/>
  <c r="AT94" i="1"/>
  <c r="AM90" i="1"/>
  <c r="AT92" i="1"/>
  <c r="AT93" i="1"/>
  <c r="AT90" i="1"/>
  <c r="AT86" i="1"/>
  <c r="AT84" i="1"/>
  <c r="AM84" i="1"/>
  <c r="AN84" i="1"/>
  <c r="AM94" i="1" l="1"/>
  <c r="AM81" i="1" l="1"/>
  <c r="AM78" i="1"/>
  <c r="AM73" i="1"/>
  <c r="AS78" i="1"/>
  <c r="AT78" i="1" s="1"/>
  <c r="AS73" i="1"/>
  <c r="AT73" i="1" s="1"/>
  <c r="AT72" i="1"/>
  <c r="AM72" i="1"/>
  <c r="AS67" i="1"/>
  <c r="AT68" i="1" s="1"/>
  <c r="AS65" i="1"/>
  <c r="AT65" i="1" s="1"/>
  <c r="AM65" i="1"/>
  <c r="AT61" i="1"/>
  <c r="AM61" i="1"/>
  <c r="AT60" i="1"/>
  <c r="AM60" i="1"/>
  <c r="AM147" i="1"/>
  <c r="AM146" i="1"/>
  <c r="AM145" i="1"/>
  <c r="AM144" i="1"/>
  <c r="AM143" i="1"/>
  <c r="AM142" i="1"/>
  <c r="AM141" i="1"/>
  <c r="AM138" i="1"/>
  <c r="AM127" i="1"/>
  <c r="AM126" i="1"/>
  <c r="AM125" i="1"/>
  <c r="AM124" i="1"/>
  <c r="AS125" i="1"/>
  <c r="AM122" i="1"/>
  <c r="AM120" i="1"/>
  <c r="AM118" i="1"/>
  <c r="AM113" i="1"/>
  <c r="AM105" i="1"/>
  <c r="AS101" i="1"/>
  <c r="AT101" i="1" s="1"/>
  <c r="AS100" i="1"/>
  <c r="AS93" i="1"/>
  <c r="AS92" i="1"/>
  <c r="AS91" i="1"/>
  <c r="A78" i="16" l="1"/>
  <c r="G6" i="17" l="1"/>
  <c r="W46" i="16"/>
  <c r="W50" i="16" l="1"/>
  <c r="AD63" i="16"/>
  <c r="AD64" i="16" s="1"/>
  <c r="AD65" i="16" s="1"/>
  <c r="AD55" i="16"/>
  <c r="AD56" i="16" s="1"/>
  <c r="AD57" i="16" s="1"/>
  <c r="AD51" i="16"/>
  <c r="AD52" i="16" s="1"/>
  <c r="AD53" i="16" s="1"/>
  <c r="AC59" i="16"/>
  <c r="AC60" i="16" s="1"/>
  <c r="AC61" i="16" s="1"/>
  <c r="AB63" i="16"/>
  <c r="AB64" i="16" s="1"/>
  <c r="AB65" i="16" s="1"/>
  <c r="AB59" i="16"/>
  <c r="AB60" i="16" s="1"/>
  <c r="AB61" i="16" s="1"/>
  <c r="AB55" i="16"/>
  <c r="AB56" i="16" s="1"/>
  <c r="AB57" i="16" s="1"/>
  <c r="AB51" i="16"/>
  <c r="AB52" i="16" s="1"/>
  <c r="AB53" i="16" s="1"/>
  <c r="H65" i="16"/>
  <c r="H65" i="17" s="1"/>
  <c r="H64" i="16"/>
  <c r="H64" i="17" s="1"/>
  <c r="H63" i="16"/>
  <c r="H63" i="17" s="1"/>
  <c r="H61" i="16"/>
  <c r="H61" i="17" s="1"/>
  <c r="H60" i="16"/>
  <c r="H60" i="17" s="1"/>
  <c r="AM60" i="17" s="1"/>
  <c r="H59" i="16"/>
  <c r="H59" i="17" s="1"/>
  <c r="AM59" i="17" s="1"/>
  <c r="H56" i="16"/>
  <c r="H56" i="17" s="1"/>
  <c r="AM56" i="17" s="1"/>
  <c r="H55" i="16"/>
  <c r="H55" i="17" s="1"/>
  <c r="AM55" i="17" s="1"/>
  <c r="H53" i="16"/>
  <c r="H53" i="17" s="1"/>
  <c r="AM53" i="17" s="1"/>
  <c r="H52" i="16"/>
  <c r="H52" i="17" s="1"/>
  <c r="H51" i="16"/>
  <c r="H51" i="17" s="1"/>
  <c r="AM51" i="17" s="1"/>
  <c r="H49" i="16"/>
  <c r="H49" i="17" s="1"/>
  <c r="H48" i="16"/>
  <c r="H48" i="17" s="1"/>
  <c r="AM48" i="17" s="1"/>
  <c r="H44" i="16"/>
  <c r="H44" i="17" s="1"/>
  <c r="H43" i="16"/>
  <c r="H43" i="17" s="1"/>
  <c r="AM43" i="17" s="1"/>
  <c r="H42" i="16"/>
  <c r="H41" i="16"/>
  <c r="H40" i="16"/>
  <c r="H39" i="16"/>
  <c r="AI47" i="16"/>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Z66" i="17"/>
  <c r="AA66" i="17"/>
  <c r="AB66" i="17"/>
  <c r="AC66" i="17"/>
  <c r="AD66" i="17"/>
  <c r="AE66" i="17"/>
  <c r="AF66" i="17"/>
  <c r="AH66" i="17"/>
  <c r="AI66" i="17"/>
  <c r="AJ66" i="17"/>
  <c r="AK66" i="17"/>
  <c r="AL66" i="17"/>
  <c r="AM66" i="17"/>
  <c r="AN66" i="17"/>
  <c r="AO66" i="17"/>
  <c r="AR66" i="17"/>
  <c r="R67" i="17"/>
  <c r="S67" i="17"/>
  <c r="T67" i="17"/>
  <c r="U67" i="17"/>
  <c r="V67" i="17"/>
  <c r="W67" i="17"/>
  <c r="X67" i="17"/>
  <c r="Z67" i="17"/>
  <c r="AA67" i="17"/>
  <c r="AB67" i="17"/>
  <c r="AC67" i="17"/>
  <c r="AD67" i="17"/>
  <c r="AE67" i="17"/>
  <c r="AF67" i="17"/>
  <c r="AH67" i="17"/>
  <c r="AI67" i="17"/>
  <c r="AJ67" i="17"/>
  <c r="AK67" i="17"/>
  <c r="AL67" i="17"/>
  <c r="AM67" i="17"/>
  <c r="AN67" i="17"/>
  <c r="AO67" i="17"/>
  <c r="AR67" i="17"/>
  <c r="R68" i="17"/>
  <c r="S68" i="17"/>
  <c r="T68" i="17"/>
  <c r="U68" i="17"/>
  <c r="V68" i="17"/>
  <c r="W68" i="17"/>
  <c r="X68" i="17"/>
  <c r="Z68" i="17"/>
  <c r="AA68" i="17"/>
  <c r="AB68" i="17"/>
  <c r="AC68" i="17"/>
  <c r="AD68" i="17"/>
  <c r="AE68" i="17"/>
  <c r="AF68" i="17"/>
  <c r="AH68" i="17"/>
  <c r="AI68" i="17"/>
  <c r="AJ68" i="17"/>
  <c r="AK68" i="17"/>
  <c r="AL68" i="17"/>
  <c r="AM68" i="17"/>
  <c r="AN68" i="17"/>
  <c r="AO68" i="17"/>
  <c r="AR68" i="17"/>
  <c r="R69" i="17"/>
  <c r="S69" i="17"/>
  <c r="T69" i="17"/>
  <c r="U69" i="17"/>
  <c r="V69" i="17"/>
  <c r="W69" i="17"/>
  <c r="X69" i="17"/>
  <c r="Z69" i="17"/>
  <c r="AA69" i="17"/>
  <c r="AB69" i="17"/>
  <c r="AC69" i="17"/>
  <c r="AD69" i="17"/>
  <c r="AE69" i="17"/>
  <c r="AF69" i="17"/>
  <c r="AH69" i="17"/>
  <c r="AI69" i="17"/>
  <c r="AJ69" i="17"/>
  <c r="AK69" i="17"/>
  <c r="AL69" i="17"/>
  <c r="AM69" i="17"/>
  <c r="AN69" i="17"/>
  <c r="AO69" i="17"/>
  <c r="AR69" i="17"/>
  <c r="R70" i="17"/>
  <c r="S70" i="17"/>
  <c r="T70" i="17"/>
  <c r="U70" i="17"/>
  <c r="V70" i="17"/>
  <c r="W70" i="17"/>
  <c r="X70" i="17"/>
  <c r="Z70" i="17"/>
  <c r="AA70" i="17"/>
  <c r="AB70" i="17"/>
  <c r="AC70" i="17"/>
  <c r="AD70" i="17"/>
  <c r="AE70" i="17"/>
  <c r="AF70" i="17"/>
  <c r="AH70" i="17"/>
  <c r="AI70" i="17"/>
  <c r="AJ70" i="17"/>
  <c r="AK70" i="17"/>
  <c r="AL70" i="17"/>
  <c r="AM70" i="17"/>
  <c r="AN70" i="17"/>
  <c r="AO70" i="17"/>
  <c r="AR70" i="17"/>
  <c r="R71" i="17"/>
  <c r="S71" i="17"/>
  <c r="T71" i="17"/>
  <c r="U71" i="17"/>
  <c r="V71" i="17"/>
  <c r="W71" i="17"/>
  <c r="X71" i="17"/>
  <c r="Z71" i="17"/>
  <c r="AA71" i="17"/>
  <c r="AB71" i="17"/>
  <c r="AC71" i="17"/>
  <c r="AD71" i="17"/>
  <c r="AE71" i="17"/>
  <c r="AF71" i="17"/>
  <c r="AH71" i="17"/>
  <c r="AI71" i="17"/>
  <c r="AJ71" i="17"/>
  <c r="AK71" i="17"/>
  <c r="AL71" i="17"/>
  <c r="AM71" i="17"/>
  <c r="AN71" i="17"/>
  <c r="AO71" i="17"/>
  <c r="AR71" i="17"/>
  <c r="R72" i="17"/>
  <c r="S72" i="17"/>
  <c r="T72" i="17"/>
  <c r="U72" i="17"/>
  <c r="V72" i="17"/>
  <c r="W72" i="17"/>
  <c r="X72" i="17"/>
  <c r="Z72" i="17"/>
  <c r="AA72" i="17"/>
  <c r="AB72" i="17"/>
  <c r="AC72" i="17"/>
  <c r="AD72" i="17"/>
  <c r="AE72" i="17"/>
  <c r="AF72" i="17"/>
  <c r="AH72" i="17"/>
  <c r="AI72" i="17"/>
  <c r="AJ72" i="17"/>
  <c r="AK72" i="17"/>
  <c r="AL72" i="17"/>
  <c r="AM72" i="17"/>
  <c r="AN72" i="17"/>
  <c r="AO72" i="17"/>
  <c r="AR72" i="17"/>
  <c r="R73" i="17"/>
  <c r="S73" i="17"/>
  <c r="T73" i="17"/>
  <c r="U73" i="17"/>
  <c r="V73" i="17"/>
  <c r="W73" i="17"/>
  <c r="X73" i="17"/>
  <c r="Z73" i="17"/>
  <c r="AA73" i="17"/>
  <c r="AB73" i="17"/>
  <c r="AC73" i="17"/>
  <c r="AD73" i="17"/>
  <c r="AE73" i="17"/>
  <c r="AF73" i="17"/>
  <c r="AH73" i="17"/>
  <c r="AI73" i="17"/>
  <c r="AJ73" i="17"/>
  <c r="AK73" i="17"/>
  <c r="AL73" i="17"/>
  <c r="AM73" i="17"/>
  <c r="AN73" i="17"/>
  <c r="AO73" i="17"/>
  <c r="AR73" i="17"/>
  <c r="R74" i="17"/>
  <c r="S74" i="17"/>
  <c r="T74" i="17"/>
  <c r="U74" i="17"/>
  <c r="V74" i="17"/>
  <c r="W74" i="17"/>
  <c r="X74" i="17"/>
  <c r="Z74" i="17"/>
  <c r="AA74" i="17"/>
  <c r="AB74" i="17"/>
  <c r="AC74" i="17"/>
  <c r="AD74" i="17"/>
  <c r="AE74" i="17"/>
  <c r="AF74" i="17"/>
  <c r="AH74" i="17"/>
  <c r="AI74" i="17"/>
  <c r="AJ74" i="17"/>
  <c r="AK74" i="17"/>
  <c r="AL74" i="17"/>
  <c r="AM74" i="17"/>
  <c r="AN74" i="17"/>
  <c r="AO74" i="17"/>
  <c r="AR74" i="17"/>
  <c r="R75" i="17"/>
  <c r="S75" i="17"/>
  <c r="T75" i="17"/>
  <c r="U75" i="17"/>
  <c r="V75" i="17"/>
  <c r="W75" i="17"/>
  <c r="X75" i="17"/>
  <c r="Z75" i="17"/>
  <c r="AA75" i="17"/>
  <c r="AB75" i="17"/>
  <c r="AC75" i="17"/>
  <c r="AD75" i="17"/>
  <c r="AE75" i="17"/>
  <c r="AF75" i="17"/>
  <c r="AH75" i="17"/>
  <c r="AI75" i="17"/>
  <c r="AJ75" i="17"/>
  <c r="AK75" i="17"/>
  <c r="AL75" i="17"/>
  <c r="AM75" i="17"/>
  <c r="AN75" i="17"/>
  <c r="AO75" i="17"/>
  <c r="AR75" i="17"/>
  <c r="R76" i="17"/>
  <c r="S76" i="17"/>
  <c r="T76" i="17"/>
  <c r="U76" i="17"/>
  <c r="V76" i="17"/>
  <c r="W76" i="17"/>
  <c r="X76" i="17"/>
  <c r="Z76" i="17"/>
  <c r="AA76" i="17"/>
  <c r="AB76" i="17"/>
  <c r="AC76" i="17"/>
  <c r="AD76" i="17"/>
  <c r="AE76" i="17"/>
  <c r="AF76" i="17"/>
  <c r="AH76" i="17"/>
  <c r="AI76" i="17"/>
  <c r="AJ76" i="17"/>
  <c r="AK76" i="17"/>
  <c r="AL76" i="17"/>
  <c r="AM76" i="17"/>
  <c r="AN76" i="17"/>
  <c r="AO76" i="17"/>
  <c r="AR76" i="17"/>
  <c r="R77" i="17"/>
  <c r="S77" i="17"/>
  <c r="T77" i="17"/>
  <c r="U77" i="17"/>
  <c r="V77" i="17"/>
  <c r="W77" i="17"/>
  <c r="X77" i="17"/>
  <c r="Z77" i="17"/>
  <c r="AA77" i="17"/>
  <c r="AB77" i="17"/>
  <c r="AC77" i="17"/>
  <c r="AD77" i="17"/>
  <c r="AE77" i="17"/>
  <c r="AF77" i="17"/>
  <c r="AH77" i="17"/>
  <c r="AI77" i="17"/>
  <c r="AJ77" i="17"/>
  <c r="AK77" i="17"/>
  <c r="AL77" i="17"/>
  <c r="AM77" i="17"/>
  <c r="AN77" i="17"/>
  <c r="AO77" i="17"/>
  <c r="AR77" i="17"/>
  <c r="R78" i="17"/>
  <c r="S78" i="17"/>
  <c r="T78" i="17"/>
  <c r="U78" i="17"/>
  <c r="V78" i="17"/>
  <c r="W78" i="17"/>
  <c r="X78" i="17"/>
  <c r="Z78" i="17"/>
  <c r="AA78" i="17"/>
  <c r="AB78" i="17"/>
  <c r="AC78" i="17"/>
  <c r="AD78" i="17"/>
  <c r="AE78" i="17"/>
  <c r="AF78" i="17"/>
  <c r="AH78" i="17"/>
  <c r="AI78" i="17"/>
  <c r="AJ78" i="17"/>
  <c r="AK78" i="17"/>
  <c r="AL78" i="17"/>
  <c r="AM78" i="17"/>
  <c r="AN78" i="17"/>
  <c r="AO78" i="17"/>
  <c r="AR78" i="17"/>
  <c r="H58" i="16"/>
  <c r="H46" i="16"/>
  <c r="H50" i="16"/>
  <c r="H54" i="16"/>
  <c r="H38" i="16"/>
  <c r="AK63" i="16"/>
  <c r="AK64" i="16" s="1"/>
  <c r="AK65" i="16" s="1"/>
  <c r="AJ63" i="16"/>
  <c r="AJ64" i="16" s="1"/>
  <c r="AJ65" i="16" s="1"/>
  <c r="AL59" i="16"/>
  <c r="AL60" i="16" s="1"/>
  <c r="AL61" i="16" s="1"/>
  <c r="AJ59" i="16"/>
  <c r="AJ60" i="16" s="1"/>
  <c r="AJ61" i="16" s="1"/>
  <c r="AI59" i="16"/>
  <c r="AL55" i="16"/>
  <c r="AL56" i="16" s="1"/>
  <c r="AL57" i="16" s="1"/>
  <c r="AK55" i="16"/>
  <c r="AK56" i="16" s="1"/>
  <c r="AK57" i="16" s="1"/>
  <c r="AJ55" i="16"/>
  <c r="AJ56" i="16" s="1"/>
  <c r="AJ57" i="16" s="1"/>
  <c r="AI55" i="16"/>
  <c r="AL51" i="16"/>
  <c r="AL52" i="16" s="1"/>
  <c r="AL53" i="16" s="1"/>
  <c r="AK51" i="16"/>
  <c r="AK52" i="16" s="1"/>
  <c r="AK53" i="16" s="1"/>
  <c r="AJ51" i="16"/>
  <c r="AJ52" i="16" s="1"/>
  <c r="AJ53" i="16" s="1"/>
  <c r="AL47" i="16"/>
  <c r="AL48" i="16" s="1"/>
  <c r="AL49" i="16" s="1"/>
  <c r="AK47" i="16"/>
  <c r="AK48" i="16" s="1"/>
  <c r="AK49" i="16" s="1"/>
  <c r="AJ47" i="16"/>
  <c r="AJ48" i="16" s="1"/>
  <c r="AJ49" i="16" s="1"/>
  <c r="AL43" i="16"/>
  <c r="AL44" i="16" s="1"/>
  <c r="AL45" i="16" s="1"/>
  <c r="AJ43" i="16"/>
  <c r="AJ44" i="16" s="1"/>
  <c r="AJ45" i="16" s="1"/>
  <c r="AK43" i="16"/>
  <c r="AK44" i="16" s="1"/>
  <c r="AK45" i="16" s="1"/>
  <c r="AI43" i="16"/>
  <c r="AJ39" i="16"/>
  <c r="AI39" i="16"/>
  <c r="AH59" i="16"/>
  <c r="AH60" i="16" s="1"/>
  <c r="AH61" i="16" s="1"/>
  <c r="AH55" i="16"/>
  <c r="AH56" i="16" s="1"/>
  <c r="AH57" i="16" s="1"/>
  <c r="AH51" i="16"/>
  <c r="AH52" i="16" s="1"/>
  <c r="AH53" i="16" s="1"/>
  <c r="AH47" i="16"/>
  <c r="AH48" i="16" s="1"/>
  <c r="AH49" i="16" s="1"/>
  <c r="AH43" i="16"/>
  <c r="AH44" i="16" s="1"/>
  <c r="AH45" i="16" s="1"/>
  <c r="AH39" i="16"/>
  <c r="AH40" i="16" s="1"/>
  <c r="AF51" i="16"/>
  <c r="AF52" i="16" s="1"/>
  <c r="AF53" i="16" s="1"/>
  <c r="AF63" i="16"/>
  <c r="AF64" i="16" s="1"/>
  <c r="AF65" i="16" s="1"/>
  <c r="AE63" i="16"/>
  <c r="AE64" i="16" s="1"/>
  <c r="AE65" i="16" s="1"/>
  <c r="AF59" i="16"/>
  <c r="AF60" i="16" s="1"/>
  <c r="AF61" i="16" s="1"/>
  <c r="AE59" i="16"/>
  <c r="AE60" i="16" s="1"/>
  <c r="AE61" i="16" s="1"/>
  <c r="AF55" i="16"/>
  <c r="AF56" i="16" s="1"/>
  <c r="AF57" i="16" s="1"/>
  <c r="AE55" i="16"/>
  <c r="AE56" i="16" s="1"/>
  <c r="AE57" i="16" s="1"/>
  <c r="AE51" i="16"/>
  <c r="AE52" i="16" s="1"/>
  <c r="AE53" i="16" s="1"/>
  <c r="AD59" i="16"/>
  <c r="AD60" i="16" s="1"/>
  <c r="AD61" i="16" s="1"/>
  <c r="AC55" i="16"/>
  <c r="AC56" i="16" s="1"/>
  <c r="AC57" i="16" s="1"/>
  <c r="AC51" i="16"/>
  <c r="AC52" i="16" s="1"/>
  <c r="AC53" i="16" s="1"/>
  <c r="AC63" i="16"/>
  <c r="AC64" i="16" s="1"/>
  <c r="AC65" i="16" s="1"/>
  <c r="AA63" i="16"/>
  <c r="AA64" i="16" s="1"/>
  <c r="AA65" i="16" s="1"/>
  <c r="AA59" i="16"/>
  <c r="AA60" i="16" s="1"/>
  <c r="AA61" i="16" s="1"/>
  <c r="AA55" i="16"/>
  <c r="AA56" i="16" s="1"/>
  <c r="AA57" i="16" s="1"/>
  <c r="AA51" i="16"/>
  <c r="AA52" i="16" s="1"/>
  <c r="AA53" i="16" s="1"/>
  <c r="Z63" i="16"/>
  <c r="Z64" i="16" s="1"/>
  <c r="Z65" i="16" s="1"/>
  <c r="Z59" i="16"/>
  <c r="Z60" i="16" s="1"/>
  <c r="Z61" i="16" s="1"/>
  <c r="Z51" i="16"/>
  <c r="Z52" i="16" s="1"/>
  <c r="Z53" i="16" s="1"/>
  <c r="Z55" i="16"/>
  <c r="Z56" i="16" s="1"/>
  <c r="Z57" i="16" s="1"/>
  <c r="W55" i="16"/>
  <c r="R66" i="16"/>
  <c r="R67" i="16"/>
  <c r="R68" i="16"/>
  <c r="R69" i="16"/>
  <c r="R70" i="16"/>
  <c r="R71" i="16"/>
  <c r="R72" i="16"/>
  <c r="R73" i="16"/>
  <c r="H45" i="16"/>
  <c r="H45" i="17" s="1"/>
  <c r="AM45" i="17" s="1"/>
  <c r="H47" i="16"/>
  <c r="H47" i="17" s="1"/>
  <c r="H57" i="16"/>
  <c r="H57" i="17" s="1"/>
  <c r="C58" i="17"/>
  <c r="D54" i="16"/>
  <c r="D54" i="17" s="1"/>
  <c r="W56" i="16" l="1"/>
  <c r="AL39" i="16"/>
  <c r="J39" i="16"/>
  <c r="J40" i="16"/>
  <c r="J38" i="16"/>
  <c r="J41" i="16"/>
  <c r="H54" i="17"/>
  <c r="AM54" i="17" s="1"/>
  <c r="J55" i="16"/>
  <c r="J55" i="17" s="1"/>
  <c r="J56" i="16"/>
  <c r="J56" i="17" s="1"/>
  <c r="J54" i="16"/>
  <c r="J57" i="16"/>
  <c r="J57" i="17" s="1"/>
  <c r="H50" i="17"/>
  <c r="AO50" i="17" s="1"/>
  <c r="J51" i="16"/>
  <c r="J51" i="17" s="1"/>
  <c r="J52" i="16"/>
  <c r="J53" i="16"/>
  <c r="J50" i="16"/>
  <c r="H46" i="17"/>
  <c r="AO46" i="17" s="1"/>
  <c r="J47" i="16"/>
  <c r="J48" i="16"/>
  <c r="J48" i="17" s="1"/>
  <c r="J46" i="16"/>
  <c r="J49" i="16"/>
  <c r="H62" i="16"/>
  <c r="I63" i="16" s="1"/>
  <c r="I63" i="17" s="1"/>
  <c r="H42" i="17"/>
  <c r="AM42" i="17" s="1"/>
  <c r="J43" i="16"/>
  <c r="J44" i="16"/>
  <c r="J45" i="16"/>
  <c r="J42" i="16"/>
  <c r="J42" i="17" s="1"/>
  <c r="H58" i="17"/>
  <c r="AM58" i="17" s="1"/>
  <c r="J59" i="16"/>
  <c r="J60" i="16"/>
  <c r="J60" i="17" s="1"/>
  <c r="J61" i="16"/>
  <c r="J61" i="17" s="1"/>
  <c r="J58" i="16"/>
  <c r="W58" i="16"/>
  <c r="W62" i="16"/>
  <c r="C54" i="17"/>
  <c r="D63" i="16"/>
  <c r="D63" i="17" s="1"/>
  <c r="C63" i="17"/>
  <c r="D62" i="16"/>
  <c r="D62" i="17" s="1"/>
  <c r="C62" i="17"/>
  <c r="D58" i="16"/>
  <c r="D58" i="17" s="1"/>
  <c r="W43" i="16"/>
  <c r="AO53" i="17"/>
  <c r="AN53" i="17"/>
  <c r="AO57" i="17"/>
  <c r="AM57" i="17"/>
  <c r="AM61" i="17"/>
  <c r="AN61" i="17"/>
  <c r="AN59" i="17"/>
  <c r="AO59" i="17"/>
  <c r="AN55" i="17"/>
  <c r="AO55" i="17"/>
  <c r="AN51" i="17"/>
  <c r="AO51" i="17"/>
  <c r="AO47" i="17"/>
  <c r="AN47" i="17"/>
  <c r="AM47" i="17"/>
  <c r="AO43" i="17"/>
  <c r="AN43" i="17"/>
  <c r="AO45" i="17"/>
  <c r="AN45" i="17"/>
  <c r="AO44" i="17"/>
  <c r="AM44" i="17"/>
  <c r="AN44" i="17"/>
  <c r="AI44" i="16"/>
  <c r="AI48" i="16"/>
  <c r="AI49" i="16" s="1"/>
  <c r="AM49" i="17"/>
  <c r="AO49" i="17"/>
  <c r="AN48" i="17"/>
  <c r="AO48" i="17"/>
  <c r="AO52" i="17"/>
  <c r="AM52" i="17"/>
  <c r="AN52" i="17"/>
  <c r="AI51" i="16"/>
  <c r="AN56" i="17"/>
  <c r="AO56" i="17"/>
  <c r="AI56" i="16"/>
  <c r="AO61" i="17"/>
  <c r="AN60" i="17"/>
  <c r="AO60" i="17"/>
  <c r="AI60" i="16"/>
  <c r="AI61" i="16" s="1"/>
  <c r="AM63" i="17"/>
  <c r="AN63" i="17"/>
  <c r="AO63" i="17"/>
  <c r="AN64" i="17"/>
  <c r="AO64" i="17"/>
  <c r="AM64" i="17"/>
  <c r="AN65" i="17"/>
  <c r="AO65" i="17"/>
  <c r="AM65" i="17"/>
  <c r="AL63" i="16"/>
  <c r="AL64" i="16" s="1"/>
  <c r="AL65" i="16" s="1"/>
  <c r="AK59" i="16"/>
  <c r="AK60" i="16" s="1"/>
  <c r="AK61" i="16" s="1"/>
  <c r="AI63" i="16"/>
  <c r="AH63" i="16"/>
  <c r="AH64" i="16" s="1"/>
  <c r="AH65" i="16" s="1"/>
  <c r="AM50" i="17"/>
  <c r="AN57" i="17"/>
  <c r="AN49" i="17"/>
  <c r="I58" i="16"/>
  <c r="I58" i="17" s="1"/>
  <c r="I59" i="16"/>
  <c r="I60" i="16"/>
  <c r="I60" i="17" s="1"/>
  <c r="I61" i="16"/>
  <c r="I61" i="17" s="1"/>
  <c r="I57" i="16"/>
  <c r="I57" i="17" s="1"/>
  <c r="I56" i="16"/>
  <c r="I56" i="17" s="1"/>
  <c r="I55" i="16"/>
  <c r="I55" i="17" s="1"/>
  <c r="I54" i="16"/>
  <c r="I54" i="17" s="1"/>
  <c r="I51" i="16"/>
  <c r="I51" i="17" s="1"/>
  <c r="I50" i="16"/>
  <c r="I50" i="17" s="1"/>
  <c r="I53" i="16"/>
  <c r="I53" i="17" s="1"/>
  <c r="I52" i="16"/>
  <c r="I52" i="17" s="1"/>
  <c r="I47" i="16"/>
  <c r="I47" i="17" s="1"/>
  <c r="I48" i="16"/>
  <c r="I48" i="17" s="1"/>
  <c r="I46" i="16"/>
  <c r="I46" i="17" s="1"/>
  <c r="I49" i="16"/>
  <c r="I49" i="17" s="1"/>
  <c r="I42" i="16"/>
  <c r="I42" i="17" s="1"/>
  <c r="I44" i="16"/>
  <c r="I44" i="17" s="1"/>
  <c r="I43" i="16"/>
  <c r="I43" i="17" s="1"/>
  <c r="I45" i="16"/>
  <c r="I45" i="17" s="1"/>
  <c r="I41" i="16"/>
  <c r="D38" i="16"/>
  <c r="W63" i="16" l="1"/>
  <c r="AX63" i="16"/>
  <c r="AX64" i="16" s="1"/>
  <c r="AX65" i="16" s="1"/>
  <c r="W59" i="16"/>
  <c r="AX59" i="16"/>
  <c r="AX60" i="16" s="1"/>
  <c r="AX61" i="16" s="1"/>
  <c r="W57" i="16"/>
  <c r="AN54" i="17"/>
  <c r="W44" i="16"/>
  <c r="AM46" i="17"/>
  <c r="AN50" i="17"/>
  <c r="AO42" i="17"/>
  <c r="AN42" i="17"/>
  <c r="AN46" i="17"/>
  <c r="AO58" i="17"/>
  <c r="AN58" i="17"/>
  <c r="J62" i="16"/>
  <c r="K62" i="16" s="1"/>
  <c r="I64" i="16"/>
  <c r="I64" i="17" s="1"/>
  <c r="AO54" i="17"/>
  <c r="H62" i="17"/>
  <c r="AM62" i="17" s="1"/>
  <c r="I65" i="16"/>
  <c r="I65" i="17" s="1"/>
  <c r="I62" i="16"/>
  <c r="I62" i="17" s="1"/>
  <c r="J63" i="16"/>
  <c r="L63" i="16" s="1"/>
  <c r="J65" i="16"/>
  <c r="J65" i="17" s="1"/>
  <c r="J64" i="16"/>
  <c r="J64" i="17" s="1"/>
  <c r="D55" i="16"/>
  <c r="C55" i="17"/>
  <c r="D64" i="16"/>
  <c r="D64" i="17" s="1"/>
  <c r="C64" i="17"/>
  <c r="C59" i="17"/>
  <c r="D59" i="16"/>
  <c r="D59" i="17" s="1"/>
  <c r="C50" i="17"/>
  <c r="D50" i="16"/>
  <c r="D50" i="17" s="1"/>
  <c r="D46" i="16"/>
  <c r="D46" i="17" s="1"/>
  <c r="C46" i="17"/>
  <c r="D42" i="16"/>
  <c r="D42" i="17" s="1"/>
  <c r="C42" i="17"/>
  <c r="W51" i="16"/>
  <c r="W47" i="16"/>
  <c r="K49" i="16"/>
  <c r="K49" i="17" s="1"/>
  <c r="S49" i="17" s="1"/>
  <c r="J49" i="17"/>
  <c r="J45" i="17"/>
  <c r="J43" i="17"/>
  <c r="K53" i="16"/>
  <c r="K53" i="17" s="1"/>
  <c r="S53" i="17" s="1"/>
  <c r="J53" i="17"/>
  <c r="J44" i="17"/>
  <c r="K52" i="16"/>
  <c r="K52" i="17" s="1"/>
  <c r="S52" i="17" s="1"/>
  <c r="J52" i="17"/>
  <c r="AI45" i="16"/>
  <c r="K46" i="16"/>
  <c r="J46" i="17"/>
  <c r="K47" i="16"/>
  <c r="J47" i="17"/>
  <c r="AI52" i="16"/>
  <c r="K50" i="16"/>
  <c r="J50" i="17"/>
  <c r="K57" i="16"/>
  <c r="S57" i="16" s="1"/>
  <c r="AI57" i="16"/>
  <c r="K54" i="16"/>
  <c r="J54" i="17"/>
  <c r="J59" i="17"/>
  <c r="K58" i="16"/>
  <c r="J58" i="17"/>
  <c r="K59" i="16"/>
  <c r="I59" i="17"/>
  <c r="AI64" i="16"/>
  <c r="K61" i="16"/>
  <c r="L58" i="16"/>
  <c r="L58" i="17" s="1"/>
  <c r="AK58" i="17" s="1"/>
  <c r="K60" i="16"/>
  <c r="K51" i="16"/>
  <c r="K55" i="16"/>
  <c r="K56" i="16"/>
  <c r="L54" i="16"/>
  <c r="L54" i="17" s="1"/>
  <c r="U54" i="17" s="1"/>
  <c r="K42" i="16"/>
  <c r="K48" i="16"/>
  <c r="K44" i="16"/>
  <c r="K43" i="16"/>
  <c r="K45" i="16"/>
  <c r="K41" i="16"/>
  <c r="S41" i="16" s="1"/>
  <c r="W60" i="16" l="1"/>
  <c r="W64" i="16"/>
  <c r="K65" i="16"/>
  <c r="K65" i="17" s="1"/>
  <c r="S65" i="17" s="1"/>
  <c r="BA58" i="17"/>
  <c r="AV58" i="17"/>
  <c r="AW58" i="17"/>
  <c r="BA54" i="17"/>
  <c r="AW54" i="17"/>
  <c r="AV54" i="17"/>
  <c r="W48" i="16"/>
  <c r="W52" i="16"/>
  <c r="W45" i="16"/>
  <c r="Y58" i="17"/>
  <c r="Y54" i="17"/>
  <c r="K64" i="16"/>
  <c r="K64" i="17" s="1"/>
  <c r="S64" i="17" s="1"/>
  <c r="AN62" i="17"/>
  <c r="L42" i="16"/>
  <c r="L42" i="17" s="1"/>
  <c r="AO62" i="17"/>
  <c r="L62" i="16"/>
  <c r="L62" i="17" s="1"/>
  <c r="Y62" i="17" s="1"/>
  <c r="J62" i="17"/>
  <c r="L64" i="16"/>
  <c r="L64" i="17" s="1"/>
  <c r="AD64" i="17" s="1"/>
  <c r="L46" i="16"/>
  <c r="L46" i="17" s="1"/>
  <c r="J63" i="17"/>
  <c r="K63" i="16"/>
  <c r="K63" i="17" s="1"/>
  <c r="S63" i="17" s="1"/>
  <c r="L50" i="16"/>
  <c r="L50" i="17" s="1"/>
  <c r="L63" i="17"/>
  <c r="D55" i="17"/>
  <c r="L55" i="16"/>
  <c r="L55" i="17" s="1"/>
  <c r="D56" i="16"/>
  <c r="C56" i="17"/>
  <c r="C65" i="17"/>
  <c r="D65" i="16"/>
  <c r="L59" i="16"/>
  <c r="L59" i="17" s="1"/>
  <c r="Z59" i="17" s="1"/>
  <c r="D60" i="16"/>
  <c r="C60" i="17"/>
  <c r="C51" i="17"/>
  <c r="D51" i="16"/>
  <c r="C47" i="17"/>
  <c r="D47" i="16"/>
  <c r="C43" i="17"/>
  <c r="D43" i="16"/>
  <c r="K57" i="17"/>
  <c r="S57" i="17" s="1"/>
  <c r="S52" i="16"/>
  <c r="S53" i="16"/>
  <c r="S45" i="16"/>
  <c r="K45" i="17"/>
  <c r="S45" i="17" s="1"/>
  <c r="S42" i="16"/>
  <c r="K42" i="17"/>
  <c r="S42" i="17" s="1"/>
  <c r="S49" i="16"/>
  <c r="S43" i="16"/>
  <c r="K43" i="17"/>
  <c r="S43" i="17" s="1"/>
  <c r="S44" i="16"/>
  <c r="K44" i="17"/>
  <c r="S44" i="17" s="1"/>
  <c r="S47" i="16"/>
  <c r="K47" i="17"/>
  <c r="S47" i="17" s="1"/>
  <c r="S48" i="16"/>
  <c r="K48" i="17"/>
  <c r="S48" i="17" s="1"/>
  <c r="S46" i="16"/>
  <c r="K46" i="17"/>
  <c r="S46" i="17" s="1"/>
  <c r="AI53" i="16"/>
  <c r="S50" i="16"/>
  <c r="K50" i="17"/>
  <c r="S50" i="17" s="1"/>
  <c r="S51" i="16"/>
  <c r="K51" i="17"/>
  <c r="S51" i="17" s="1"/>
  <c r="S54" i="16"/>
  <c r="K54" i="17"/>
  <c r="S54" i="17" s="1"/>
  <c r="AJ54" i="17"/>
  <c r="AD54" i="17"/>
  <c r="AB54" i="17"/>
  <c r="AC54" i="17"/>
  <c r="S56" i="16"/>
  <c r="K56" i="17"/>
  <c r="S56" i="17" s="1"/>
  <c r="W54" i="17"/>
  <c r="AA54" i="17"/>
  <c r="AL54" i="17"/>
  <c r="AH54" i="17"/>
  <c r="AE54" i="17"/>
  <c r="AK54" i="17"/>
  <c r="S55" i="16"/>
  <c r="K55" i="17"/>
  <c r="S55" i="17" s="1"/>
  <c r="AI54" i="17"/>
  <c r="AF54" i="17"/>
  <c r="Z54" i="17"/>
  <c r="V54" i="17"/>
  <c r="T54" i="17"/>
  <c r="X58" i="17"/>
  <c r="S60" i="16"/>
  <c r="K60" i="17"/>
  <c r="S60" i="17" s="1"/>
  <c r="U58" i="17"/>
  <c r="AD58" i="17"/>
  <c r="W58" i="17"/>
  <c r="AH58" i="17"/>
  <c r="AA58" i="17"/>
  <c r="Z58" i="17"/>
  <c r="AB58" i="17"/>
  <c r="AE58" i="17"/>
  <c r="AJ58" i="17"/>
  <c r="T58" i="17"/>
  <c r="S59" i="16"/>
  <c r="K59" i="17"/>
  <c r="S59" i="17" s="1"/>
  <c r="S58" i="16"/>
  <c r="K58" i="17"/>
  <c r="S58" i="17" s="1"/>
  <c r="AC58" i="17"/>
  <c r="AI58" i="17"/>
  <c r="S61" i="16"/>
  <c r="K61" i="17"/>
  <c r="S61" i="17" s="1"/>
  <c r="V58" i="17"/>
  <c r="AL58" i="17"/>
  <c r="AF58" i="17"/>
  <c r="S62" i="16"/>
  <c r="K62" i="17"/>
  <c r="S62" i="17" s="1"/>
  <c r="S65" i="16"/>
  <c r="AI65" i="16"/>
  <c r="W65" i="16" l="1"/>
  <c r="W61" i="16"/>
  <c r="AW59" i="17"/>
  <c r="S64" i="16"/>
  <c r="BA64" i="17"/>
  <c r="AY64" i="17"/>
  <c r="BA62" i="17"/>
  <c r="AX64" i="17"/>
  <c r="AZ64" i="17"/>
  <c r="AW64" i="17"/>
  <c r="AW62" i="17"/>
  <c r="AV64" i="17"/>
  <c r="AV62" i="17"/>
  <c r="S63" i="16"/>
  <c r="BC63" i="17"/>
  <c r="AV63" i="17"/>
  <c r="AZ63" i="17"/>
  <c r="BA63" i="17"/>
  <c r="AW63" i="17"/>
  <c r="BB63" i="17"/>
  <c r="AX63" i="17"/>
  <c r="AY63" i="17"/>
  <c r="BB64" i="17"/>
  <c r="BC64" i="17"/>
  <c r="AY59" i="17"/>
  <c r="AZ59" i="17"/>
  <c r="AX59" i="17"/>
  <c r="AV59" i="17"/>
  <c r="BC59" i="17"/>
  <c r="BB59" i="17"/>
  <c r="BA59" i="17"/>
  <c r="Y55" i="17"/>
  <c r="BC55" i="17"/>
  <c r="AV55" i="17"/>
  <c r="AX55" i="17"/>
  <c r="AY55" i="17"/>
  <c r="AZ55" i="17"/>
  <c r="AW55" i="17"/>
  <c r="BB55" i="17"/>
  <c r="BA55" i="17"/>
  <c r="W53" i="16"/>
  <c r="W49" i="16"/>
  <c r="AV42" i="17"/>
  <c r="AW42" i="17"/>
  <c r="BA42" i="17"/>
  <c r="AW46" i="17"/>
  <c r="AV46" i="17"/>
  <c r="BA46" i="17"/>
  <c r="BA50" i="17"/>
  <c r="AV50" i="17"/>
  <c r="AW50" i="17"/>
  <c r="AI42" i="17"/>
  <c r="AK42" i="17"/>
  <c r="Y59" i="17"/>
  <c r="Y46" i="17"/>
  <c r="Y64" i="17"/>
  <c r="AA63" i="17"/>
  <c r="Y63" i="17"/>
  <c r="AJ50" i="17"/>
  <c r="Y50" i="17"/>
  <c r="AA42" i="17"/>
  <c r="Y42" i="17"/>
  <c r="AJ42" i="17"/>
  <c r="Z42" i="17"/>
  <c r="AB42" i="17"/>
  <c r="AF42" i="17"/>
  <c r="AE42" i="17"/>
  <c r="AL42" i="17"/>
  <c r="AC42" i="17"/>
  <c r="W42" i="17"/>
  <c r="AD42" i="17"/>
  <c r="AH42" i="17"/>
  <c r="AB64" i="17"/>
  <c r="AI64" i="17"/>
  <c r="W46" i="17"/>
  <c r="T64" i="17"/>
  <c r="V64" i="17"/>
  <c r="AH63" i="17"/>
  <c r="W64" i="17"/>
  <c r="AL46" i="17"/>
  <c r="AK64" i="17"/>
  <c r="AD46" i="17"/>
  <c r="X64" i="17"/>
  <c r="U64" i="17"/>
  <c r="AA46" i="17"/>
  <c r="AL64" i="17"/>
  <c r="AE64" i="17"/>
  <c r="AF46" i="17"/>
  <c r="AH64" i="17"/>
  <c r="Z46" i="17"/>
  <c r="AA64" i="17"/>
  <c r="AJ64" i="17"/>
  <c r="AR64" i="17"/>
  <c r="R64" i="17"/>
  <c r="AC64" i="17"/>
  <c r="X50" i="17"/>
  <c r="AL50" i="17"/>
  <c r="AA50" i="17"/>
  <c r="AK46" i="17"/>
  <c r="AI46" i="17"/>
  <c r="X46" i="17"/>
  <c r="AC50" i="17"/>
  <c r="AB46" i="17"/>
  <c r="AC46" i="17"/>
  <c r="AJ46" i="17"/>
  <c r="AI50" i="17"/>
  <c r="AE50" i="17"/>
  <c r="AH46" i="17"/>
  <c r="AD50" i="17"/>
  <c r="AE46" i="17"/>
  <c r="AF64" i="17"/>
  <c r="Z64" i="17"/>
  <c r="AK63" i="17"/>
  <c r="AI63" i="17"/>
  <c r="AC63" i="17"/>
  <c r="W63" i="17"/>
  <c r="Z63" i="17"/>
  <c r="AL63" i="17"/>
  <c r="AF63" i="17"/>
  <c r="AJ63" i="17"/>
  <c r="AB63" i="17"/>
  <c r="AD63" i="17"/>
  <c r="AE63" i="17"/>
  <c r="Z50" i="17"/>
  <c r="AB50" i="17"/>
  <c r="W50" i="17"/>
  <c r="AK50" i="17"/>
  <c r="AF50" i="17"/>
  <c r="AH50" i="17"/>
  <c r="AK59" i="17"/>
  <c r="W59" i="17"/>
  <c r="AI59" i="17"/>
  <c r="AF59" i="17"/>
  <c r="AH59" i="17"/>
  <c r="AC59" i="17"/>
  <c r="AB59" i="17"/>
  <c r="AA59" i="17"/>
  <c r="AL59" i="17"/>
  <c r="AD59" i="17"/>
  <c r="AJ59" i="17"/>
  <c r="AE59" i="17"/>
  <c r="D56" i="17"/>
  <c r="L56" i="16"/>
  <c r="L56" i="17" s="1"/>
  <c r="C57" i="17"/>
  <c r="D57" i="16"/>
  <c r="AI55" i="17"/>
  <c r="AF55" i="17"/>
  <c r="X55" i="17"/>
  <c r="AA55" i="17"/>
  <c r="AH55" i="17"/>
  <c r="AJ55" i="17"/>
  <c r="Z55" i="17"/>
  <c r="AE55" i="17"/>
  <c r="AK55" i="17"/>
  <c r="W55" i="17"/>
  <c r="AC55" i="17"/>
  <c r="AL55" i="17"/>
  <c r="AD55" i="17"/>
  <c r="AB55" i="17"/>
  <c r="D65" i="17"/>
  <c r="L65" i="16"/>
  <c r="L65" i="17" s="1"/>
  <c r="D60" i="17"/>
  <c r="L60" i="16"/>
  <c r="L60" i="17" s="1"/>
  <c r="D61" i="16"/>
  <c r="C61" i="17"/>
  <c r="D51" i="17"/>
  <c r="L51" i="16"/>
  <c r="L51" i="17" s="1"/>
  <c r="C52" i="17"/>
  <c r="D52" i="16"/>
  <c r="D47" i="17"/>
  <c r="L47" i="16"/>
  <c r="L47" i="17" s="1"/>
  <c r="C48" i="17"/>
  <c r="D48" i="16"/>
  <c r="D43" i="17"/>
  <c r="L43" i="16"/>
  <c r="L43" i="17" s="1"/>
  <c r="C44" i="17"/>
  <c r="D44" i="16"/>
  <c r="Z62" i="17"/>
  <c r="AD62" i="17"/>
  <c r="U62" i="17"/>
  <c r="AL62" i="17"/>
  <c r="AH62" i="17"/>
  <c r="V62" i="17"/>
  <c r="AF62" i="17"/>
  <c r="AI62" i="17"/>
  <c r="X62" i="17"/>
  <c r="W62" i="17"/>
  <c r="AA62" i="17"/>
  <c r="AK62" i="17"/>
  <c r="AJ62" i="17"/>
  <c r="AC62" i="17"/>
  <c r="AB62" i="17"/>
  <c r="AE62" i="17"/>
  <c r="T62" i="17"/>
  <c r="BC65" i="17" l="1"/>
  <c r="AV65" i="17"/>
  <c r="AW65" i="17"/>
  <c r="AZ65" i="17"/>
  <c r="BA65" i="17"/>
  <c r="AX65" i="17"/>
  <c r="AY65" i="17"/>
  <c r="BB65" i="17"/>
  <c r="Y60" i="17"/>
  <c r="AY60" i="17"/>
  <c r="AZ60" i="17"/>
  <c r="BB60" i="17"/>
  <c r="AX60" i="17"/>
  <c r="BA60" i="17"/>
  <c r="BC60" i="17"/>
  <c r="AV60" i="17"/>
  <c r="AW60" i="17"/>
  <c r="Y56" i="17"/>
  <c r="BC56" i="17"/>
  <c r="AV56" i="17"/>
  <c r="BB56" i="17"/>
  <c r="AW56" i="17"/>
  <c r="AX56" i="17"/>
  <c r="AY56" i="17"/>
  <c r="BA56" i="17"/>
  <c r="AZ56" i="17"/>
  <c r="Y51" i="17"/>
  <c r="AX51" i="17"/>
  <c r="AY51" i="17"/>
  <c r="AZ51" i="17"/>
  <c r="BA51" i="17"/>
  <c r="BB51" i="17"/>
  <c r="BC51" i="17"/>
  <c r="AV51" i="17"/>
  <c r="AW51" i="17"/>
  <c r="Y47" i="17"/>
  <c r="AY47" i="17"/>
  <c r="AZ47" i="17"/>
  <c r="BA47" i="17"/>
  <c r="BB47" i="17"/>
  <c r="BC47" i="17"/>
  <c r="AX47" i="17"/>
  <c r="AV47" i="17"/>
  <c r="AW47" i="17"/>
  <c r="Y43" i="17"/>
  <c r="AZ43" i="17"/>
  <c r="BA43" i="17"/>
  <c r="BB43" i="17"/>
  <c r="BC43" i="17"/>
  <c r="AV43" i="17"/>
  <c r="AW43" i="17"/>
  <c r="AX43" i="17"/>
  <c r="AY43" i="17"/>
  <c r="AF65" i="17"/>
  <c r="Y65" i="17"/>
  <c r="AA65" i="17"/>
  <c r="Z65" i="17"/>
  <c r="AK65" i="17"/>
  <c r="AB65" i="17"/>
  <c r="AC65" i="17"/>
  <c r="X65" i="17"/>
  <c r="AE65" i="17"/>
  <c r="AD65" i="17"/>
  <c r="AJ65" i="17"/>
  <c r="W65" i="17"/>
  <c r="AL65" i="17"/>
  <c r="AI65" i="17"/>
  <c r="AH65" i="17"/>
  <c r="R56" i="17"/>
  <c r="AK56" i="17"/>
  <c r="AD56" i="17"/>
  <c r="V56" i="17"/>
  <c r="AI56" i="17"/>
  <c r="AE56" i="17"/>
  <c r="U56" i="17"/>
  <c r="AL56" i="17"/>
  <c r="X56" i="17"/>
  <c r="T56" i="17"/>
  <c r="Z56" i="17"/>
  <c r="AF56" i="17"/>
  <c r="AB56" i="17"/>
  <c r="AR56" i="17"/>
  <c r="AC56" i="17"/>
  <c r="AH56" i="17"/>
  <c r="AA56" i="17"/>
  <c r="W56" i="17"/>
  <c r="AJ56" i="17"/>
  <c r="D57" i="17"/>
  <c r="L57" i="16"/>
  <c r="L57" i="17" s="1"/>
  <c r="V60" i="17"/>
  <c r="AL60" i="17"/>
  <c r="AE60" i="17"/>
  <c r="U60" i="17"/>
  <c r="AA60" i="17"/>
  <c r="AH60" i="17"/>
  <c r="R60" i="17"/>
  <c r="AB60" i="17"/>
  <c r="AJ60" i="17"/>
  <c r="AC60" i="17"/>
  <c r="X60" i="17"/>
  <c r="AK60" i="17"/>
  <c r="W60" i="17"/>
  <c r="AD60" i="17"/>
  <c r="Z60" i="17"/>
  <c r="AF60" i="17"/>
  <c r="AR60" i="17"/>
  <c r="T60" i="17"/>
  <c r="AI60" i="17"/>
  <c r="D61" i="17"/>
  <c r="L61" i="16"/>
  <c r="L61" i="17" s="1"/>
  <c r="C53" i="17"/>
  <c r="D53" i="16"/>
  <c r="AB51" i="17"/>
  <c r="AK51" i="17"/>
  <c r="AJ51" i="17"/>
  <c r="AF51" i="17"/>
  <c r="AA51" i="17"/>
  <c r="Z51" i="17"/>
  <c r="W51" i="17"/>
  <c r="AC51" i="17"/>
  <c r="AD51" i="17"/>
  <c r="AL51" i="17"/>
  <c r="AE51" i="17"/>
  <c r="AI51" i="17"/>
  <c r="AH51" i="17"/>
  <c r="D52" i="17"/>
  <c r="L52" i="16"/>
  <c r="L52" i="17" s="1"/>
  <c r="C49" i="17"/>
  <c r="D49" i="16"/>
  <c r="AL47" i="17"/>
  <c r="W47" i="17"/>
  <c r="AE47" i="17"/>
  <c r="AA47" i="17"/>
  <c r="AK47" i="17"/>
  <c r="AF47" i="17"/>
  <c r="AD47" i="17"/>
  <c r="AI47" i="17"/>
  <c r="Z47" i="17"/>
  <c r="AH47" i="17"/>
  <c r="AJ47" i="17"/>
  <c r="AC47" i="17"/>
  <c r="AB47" i="17"/>
  <c r="D48" i="17"/>
  <c r="L48" i="16"/>
  <c r="L48" i="17" s="1"/>
  <c r="C45" i="17"/>
  <c r="D45" i="16"/>
  <c r="AK43" i="17"/>
  <c r="AF43" i="17"/>
  <c r="AI43" i="17"/>
  <c r="AB43" i="17"/>
  <c r="Z43" i="17"/>
  <c r="AE43" i="17"/>
  <c r="AL43" i="17"/>
  <c r="AD43" i="17"/>
  <c r="AC43" i="17"/>
  <c r="AH43" i="17"/>
  <c r="W43" i="17"/>
  <c r="AA43" i="17"/>
  <c r="AJ43" i="17"/>
  <c r="D44" i="17"/>
  <c r="L44" i="16"/>
  <c r="L44" i="17" s="1"/>
  <c r="Y61" i="17" l="1"/>
  <c r="AY61" i="17"/>
  <c r="BB61" i="17"/>
  <c r="AV61" i="17"/>
  <c r="AZ61" i="17"/>
  <c r="AW61" i="17"/>
  <c r="BC61" i="17"/>
  <c r="BA61" i="17"/>
  <c r="AX61" i="17"/>
  <c r="Y57" i="17"/>
  <c r="BC57" i="17"/>
  <c r="AV57" i="17"/>
  <c r="BA57" i="17"/>
  <c r="AW57" i="17"/>
  <c r="AX57" i="17"/>
  <c r="AZ57" i="17"/>
  <c r="BB57" i="17"/>
  <c r="AY57" i="17"/>
  <c r="Y52" i="17"/>
  <c r="AX52" i="17"/>
  <c r="AY52" i="17"/>
  <c r="AZ52" i="17"/>
  <c r="BA52" i="17"/>
  <c r="AW52" i="17"/>
  <c r="BB52" i="17"/>
  <c r="BC52" i="17"/>
  <c r="AV52" i="17"/>
  <c r="Y48" i="17"/>
  <c r="AY48" i="17"/>
  <c r="AX48" i="17"/>
  <c r="AZ48" i="17"/>
  <c r="BA48" i="17"/>
  <c r="BB48" i="17"/>
  <c r="BC48" i="17"/>
  <c r="AV48" i="17"/>
  <c r="AW48" i="17"/>
  <c r="Y44" i="17"/>
  <c r="AZ44" i="17"/>
  <c r="BA44" i="17"/>
  <c r="AX44" i="17"/>
  <c r="AY44" i="17"/>
  <c r="BB44" i="17"/>
  <c r="BC44" i="17"/>
  <c r="AW44" i="17"/>
  <c r="AV44" i="17"/>
  <c r="X54" i="17"/>
  <c r="Z57" i="17"/>
  <c r="AD57" i="17"/>
  <c r="U57" i="17"/>
  <c r="W57" i="17"/>
  <c r="AK57" i="17"/>
  <c r="T57" i="17"/>
  <c r="X57" i="17"/>
  <c r="V57" i="17"/>
  <c r="AL57" i="17"/>
  <c r="AR57" i="17"/>
  <c r="AJ57" i="17"/>
  <c r="AB57" i="17"/>
  <c r="AC57" i="17"/>
  <c r="AE57" i="17"/>
  <c r="AI57" i="17"/>
  <c r="AA57" i="17"/>
  <c r="AH57" i="17"/>
  <c r="R57" i="17"/>
  <c r="AF57" i="17"/>
  <c r="X61" i="17"/>
  <c r="AK61" i="17"/>
  <c r="AA61" i="17"/>
  <c r="AB61" i="17"/>
  <c r="AC61" i="17"/>
  <c r="AR61" i="17"/>
  <c r="AF61" i="17"/>
  <c r="AE61" i="17"/>
  <c r="AL61" i="17"/>
  <c r="V61" i="17"/>
  <c r="AI61" i="17"/>
  <c r="W61" i="17"/>
  <c r="Z61" i="17"/>
  <c r="T61" i="17"/>
  <c r="U61" i="17"/>
  <c r="AH61" i="17"/>
  <c r="R61" i="17"/>
  <c r="AJ61" i="17"/>
  <c r="AD61" i="17"/>
  <c r="R52" i="17"/>
  <c r="AR52" i="17"/>
  <c r="AE52" i="17"/>
  <c r="W52" i="17"/>
  <c r="AL52" i="17"/>
  <c r="AH52" i="17"/>
  <c r="AI52" i="17"/>
  <c r="AJ52" i="17"/>
  <c r="U52" i="17"/>
  <c r="AA52" i="17"/>
  <c r="AF52" i="17"/>
  <c r="AC52" i="17"/>
  <c r="AB52" i="17"/>
  <c r="X52" i="17"/>
  <c r="T52" i="17"/>
  <c r="AK52" i="17"/>
  <c r="Z52" i="17"/>
  <c r="AD52" i="17"/>
  <c r="V52" i="17"/>
  <c r="D53" i="17"/>
  <c r="L53" i="16"/>
  <c r="L53" i="17" s="1"/>
  <c r="D49" i="17"/>
  <c r="L49" i="16"/>
  <c r="L49" i="17" s="1"/>
  <c r="AB48" i="17"/>
  <c r="AE48" i="17"/>
  <c r="AJ48" i="17"/>
  <c r="AH48" i="17"/>
  <c r="AL48" i="17"/>
  <c r="AD48" i="17"/>
  <c r="U48" i="17"/>
  <c r="V48" i="17"/>
  <c r="AF48" i="17"/>
  <c r="AI48" i="17"/>
  <c r="AC48" i="17"/>
  <c r="R48" i="17"/>
  <c r="W48" i="17"/>
  <c r="AA48" i="17"/>
  <c r="AR48" i="17"/>
  <c r="X48" i="17"/>
  <c r="AK48" i="17"/>
  <c r="Z48" i="17"/>
  <c r="T48" i="17"/>
  <c r="Z44" i="17"/>
  <c r="AL44" i="17"/>
  <c r="W44" i="17"/>
  <c r="AI44" i="17"/>
  <c r="AF44" i="17"/>
  <c r="U44" i="17"/>
  <c r="AE44" i="17"/>
  <c r="R44" i="17"/>
  <c r="AA44" i="17"/>
  <c r="T44" i="17"/>
  <c r="AR44" i="17"/>
  <c r="AK44" i="17"/>
  <c r="AH44" i="17"/>
  <c r="AC44" i="17"/>
  <c r="V44" i="17"/>
  <c r="X44" i="17"/>
  <c r="AD44" i="17"/>
  <c r="AB44" i="17"/>
  <c r="AJ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H41" i="17"/>
  <c r="AO41" i="17" s="1"/>
  <c r="H37" i="16"/>
  <c r="H36" i="16"/>
  <c r="H35" i="16"/>
  <c r="H35" i="17" s="1"/>
  <c r="H34" i="16"/>
  <c r="H33" i="16"/>
  <c r="H32" i="16"/>
  <c r="H32" i="17" s="1"/>
  <c r="H31" i="16"/>
  <c r="H31" i="17" s="1"/>
  <c r="H29" i="16"/>
  <c r="H28" i="16"/>
  <c r="H27" i="16"/>
  <c r="H26" i="16"/>
  <c r="H23" i="16"/>
  <c r="H22" i="16"/>
  <c r="I22" i="16" s="1"/>
  <c r="I22" i="17" s="1"/>
  <c r="AL40" i="16"/>
  <c r="AL27" i="16"/>
  <c r="AL28" i="16" s="1"/>
  <c r="AL29" i="16" s="1"/>
  <c r="AK39" i="16"/>
  <c r="AK40" i="16" s="1"/>
  <c r="AK41" i="16" s="1"/>
  <c r="AK35" i="16"/>
  <c r="AK36" i="16" s="1"/>
  <c r="AK37" i="16" s="1"/>
  <c r="AK31" i="16"/>
  <c r="AK32" i="16" s="1"/>
  <c r="AK33" i="16" s="1"/>
  <c r="AK27" i="16"/>
  <c r="AK28" i="16" s="1"/>
  <c r="AK29" i="16" s="1"/>
  <c r="AK23" i="16"/>
  <c r="AJ40" i="16"/>
  <c r="AJ41" i="16" s="1"/>
  <c r="AJ35" i="16"/>
  <c r="AJ36" i="16" s="1"/>
  <c r="AJ37" i="16" s="1"/>
  <c r="AJ31" i="16"/>
  <c r="AJ32" i="16" s="1"/>
  <c r="AJ33" i="16" s="1"/>
  <c r="AJ27" i="16"/>
  <c r="AJ28" i="16" s="1"/>
  <c r="AJ29" i="16" s="1"/>
  <c r="AJ23" i="16"/>
  <c r="AI35" i="16"/>
  <c r="AI36" i="16" s="1"/>
  <c r="AI37" i="16" s="1"/>
  <c r="AI31" i="16"/>
  <c r="AI32" i="16" s="1"/>
  <c r="AI33" i="16" s="1"/>
  <c r="AH41" i="16"/>
  <c r="AH35" i="16"/>
  <c r="AH36" i="16" s="1"/>
  <c r="AH37" i="16" s="1"/>
  <c r="AH31" i="16"/>
  <c r="AH32" i="16" s="1"/>
  <c r="AH33" i="16" s="1"/>
  <c r="AH27" i="16"/>
  <c r="AH28" i="16" s="1"/>
  <c r="AH29" i="16" s="1"/>
  <c r="AH23" i="16"/>
  <c r="AF27" i="16"/>
  <c r="AF28" i="16" s="1"/>
  <c r="AF29" i="16" s="1"/>
  <c r="AE27" i="16"/>
  <c r="AE28" i="16" s="1"/>
  <c r="AE29" i="16" s="1"/>
  <c r="AD27" i="16"/>
  <c r="AD28" i="16" s="1"/>
  <c r="AD29" i="16" s="1"/>
  <c r="AC27" i="16"/>
  <c r="AC28" i="16" s="1"/>
  <c r="AC29" i="16" s="1"/>
  <c r="AB27" i="16"/>
  <c r="AB28" i="16" s="1"/>
  <c r="AB29" i="16" s="1"/>
  <c r="AB23" i="16"/>
  <c r="AA27" i="16"/>
  <c r="AA28" i="16" s="1"/>
  <c r="AA29" i="16" s="1"/>
  <c r="Z27" i="16"/>
  <c r="Z28" i="16" s="1"/>
  <c r="Z29" i="16" s="1"/>
  <c r="Z23" i="16"/>
  <c r="W26" i="16"/>
  <c r="D38" i="17"/>
  <c r="C37" i="17"/>
  <c r="C30" i="17"/>
  <c r="D23" i="16"/>
  <c r="D29" i="16"/>
  <c r="Y53" i="17" l="1"/>
  <c r="AX53" i="17"/>
  <c r="AY53" i="17"/>
  <c r="AZ53" i="17"/>
  <c r="AW53" i="17"/>
  <c r="BA53" i="17"/>
  <c r="BB53" i="17"/>
  <c r="BC53" i="17"/>
  <c r="AV53" i="17"/>
  <c r="Y49" i="17"/>
  <c r="AY49" i="17"/>
  <c r="AZ49" i="17"/>
  <c r="BA49" i="17"/>
  <c r="AX49" i="17"/>
  <c r="BB49" i="17"/>
  <c r="BC49" i="17"/>
  <c r="AV49" i="17"/>
  <c r="AW49" i="17"/>
  <c r="Y45" i="17"/>
  <c r="AZ45" i="17"/>
  <c r="AW45" i="17"/>
  <c r="AX45" i="17"/>
  <c r="BA45" i="17"/>
  <c r="BB45" i="17"/>
  <c r="BC45" i="17"/>
  <c r="AY45" i="17"/>
  <c r="AV45" i="17"/>
  <c r="AL31" i="16"/>
  <c r="AL35" i="16"/>
  <c r="AL41" i="16"/>
  <c r="W27" i="16"/>
  <c r="W28" i="16" s="1"/>
  <c r="X27" i="16"/>
  <c r="X23" i="16"/>
  <c r="J35" i="16"/>
  <c r="J36" i="16"/>
  <c r="J37" i="16"/>
  <c r="J34" i="16"/>
  <c r="J28" i="16"/>
  <c r="J29" i="16"/>
  <c r="X43" i="16"/>
  <c r="X42" i="17"/>
  <c r="X63" i="17"/>
  <c r="X59" i="17"/>
  <c r="AC53" i="17"/>
  <c r="AD53" i="17"/>
  <c r="U53" i="17"/>
  <c r="AB53" i="17"/>
  <c r="AH53" i="17"/>
  <c r="T53" i="17"/>
  <c r="AR53" i="17"/>
  <c r="W53" i="17"/>
  <c r="X53" i="17"/>
  <c r="AF53" i="17"/>
  <c r="R53" i="17"/>
  <c r="AA53" i="17"/>
  <c r="AK53" i="17"/>
  <c r="V53" i="17"/>
  <c r="AJ53" i="17"/>
  <c r="Z53" i="17"/>
  <c r="AE53" i="17"/>
  <c r="AI53" i="17"/>
  <c r="AL53" i="17"/>
  <c r="AR49" i="17"/>
  <c r="AF49" i="17"/>
  <c r="W49" i="17"/>
  <c r="U49" i="17"/>
  <c r="AB49" i="17"/>
  <c r="T49" i="17"/>
  <c r="AH49" i="17"/>
  <c r="X49" i="17"/>
  <c r="V49" i="17"/>
  <c r="AA49" i="17"/>
  <c r="AL49" i="17"/>
  <c r="AE49" i="17"/>
  <c r="Z49" i="17"/>
  <c r="AC49" i="17"/>
  <c r="AI49" i="17"/>
  <c r="R49" i="17"/>
  <c r="AD49" i="17"/>
  <c r="AK49" i="17"/>
  <c r="AJ49" i="17"/>
  <c r="W45" i="17"/>
  <c r="AH45" i="17"/>
  <c r="AJ45" i="17"/>
  <c r="AF45" i="17"/>
  <c r="U45" i="17"/>
  <c r="AE45" i="17"/>
  <c r="AC45" i="17"/>
  <c r="AD45" i="17"/>
  <c r="V45" i="17"/>
  <c r="X45" i="17"/>
  <c r="AI45" i="17"/>
  <c r="AA45" i="17"/>
  <c r="AB45" i="17"/>
  <c r="AR45" i="17"/>
  <c r="T45" i="17"/>
  <c r="R45" i="17"/>
  <c r="AK45" i="17"/>
  <c r="Z45" i="17"/>
  <c r="AL45" i="17"/>
  <c r="X48" i="16"/>
  <c r="X47" i="17"/>
  <c r="X52" i="16"/>
  <c r="X51" i="17"/>
  <c r="X43" i="17"/>
  <c r="D39" i="16"/>
  <c r="D39" i="17" s="1"/>
  <c r="J27" i="16"/>
  <c r="J26" i="16"/>
  <c r="I37" i="16"/>
  <c r="I37" i="17" s="1"/>
  <c r="I39" i="16"/>
  <c r="I36" i="16"/>
  <c r="I36" i="17" s="1"/>
  <c r="D22" i="16"/>
  <c r="I40" i="16"/>
  <c r="I40" i="17" s="1"/>
  <c r="AO32" i="17"/>
  <c r="AM32" i="17"/>
  <c r="AN32" i="17"/>
  <c r="AM35" i="17"/>
  <c r="AN35" i="17"/>
  <c r="AO35" i="17"/>
  <c r="AN31" i="17"/>
  <c r="AO31" i="17"/>
  <c r="AM31" i="17"/>
  <c r="I26" i="16"/>
  <c r="I26" i="17" s="1"/>
  <c r="I27" i="16"/>
  <c r="H34" i="17"/>
  <c r="I34" i="16"/>
  <c r="I34" i="17" s="1"/>
  <c r="I38" i="16"/>
  <c r="I41" i="17"/>
  <c r="H38" i="17"/>
  <c r="I28" i="16"/>
  <c r="C39" i="17"/>
  <c r="H40" i="17"/>
  <c r="H39" i="17"/>
  <c r="H37" i="17"/>
  <c r="AN41" i="17"/>
  <c r="AM41" i="17"/>
  <c r="W19" i="16"/>
  <c r="I35" i="16"/>
  <c r="I35" i="17" s="1"/>
  <c r="W22" i="16"/>
  <c r="H36" i="17"/>
  <c r="D36" i="16"/>
  <c r="D36" i="17" s="1"/>
  <c r="C35" i="17"/>
  <c r="D37" i="16"/>
  <c r="D37" i="17" s="1"/>
  <c r="C36" i="17"/>
  <c r="D31" i="16"/>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N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H25" i="16"/>
  <c r="H24" i="16"/>
  <c r="AL23" i="16"/>
  <c r="AL24" i="16" s="1"/>
  <c r="AL25" i="16" s="1"/>
  <c r="AK24" i="16"/>
  <c r="AK25" i="16" s="1"/>
  <c r="AJ24" i="16"/>
  <c r="AJ25" i="16" s="1"/>
  <c r="AF23" i="16"/>
  <c r="AF24" i="16" s="1"/>
  <c r="AF25" i="16" s="1"/>
  <c r="AE23" i="16"/>
  <c r="AE24" i="16" s="1"/>
  <c r="AE25" i="16" s="1"/>
  <c r="AD23" i="16"/>
  <c r="AD24" i="16" s="1"/>
  <c r="AD25" i="16" s="1"/>
  <c r="AC23" i="16"/>
  <c r="AC24" i="16" s="1"/>
  <c r="AC25" i="16" s="1"/>
  <c r="AA23" i="16"/>
  <c r="Z24" i="16"/>
  <c r="Z25" i="16" s="1"/>
  <c r="T6" i="16"/>
  <c r="T18" i="16" s="1"/>
  <c r="T19" i="16" s="1"/>
  <c r="T20" i="16" s="1"/>
  <c r="T21" i="16" s="1"/>
  <c r="H19" i="16"/>
  <c r="H19" i="17" s="1"/>
  <c r="AL19" i="16"/>
  <c r="AL20" i="16" s="1"/>
  <c r="AL21" i="16" s="1"/>
  <c r="AK19" i="16"/>
  <c r="AK20" i="16" s="1"/>
  <c r="AK21" i="16" s="1"/>
  <c r="AJ19" i="16"/>
  <c r="AJ20" i="16" s="1"/>
  <c r="AJ21" i="16" s="1"/>
  <c r="AH19" i="16"/>
  <c r="AH20" i="16" s="1"/>
  <c r="AH21" i="16" s="1"/>
  <c r="X53" i="16" l="1"/>
  <c r="X49" i="16"/>
  <c r="X44" i="16"/>
  <c r="AL36" i="16"/>
  <c r="AL32" i="16"/>
  <c r="AX27" i="16"/>
  <c r="AX28" i="16" s="1"/>
  <c r="AX29" i="16" s="1"/>
  <c r="X28" i="16"/>
  <c r="X24" i="16"/>
  <c r="W23" i="16"/>
  <c r="W29" i="16"/>
  <c r="J31" i="16"/>
  <c r="J31" i="17" s="1"/>
  <c r="J32" i="16"/>
  <c r="J32" i="17" s="1"/>
  <c r="J33" i="16"/>
  <c r="J33" i="17" s="1"/>
  <c r="J30" i="16"/>
  <c r="J30" i="17" s="1"/>
  <c r="C40" i="17"/>
  <c r="C41" i="17"/>
  <c r="D41" i="16"/>
  <c r="D41" i="17" s="1"/>
  <c r="D40" i="16"/>
  <c r="D40" i="17" s="1"/>
  <c r="U22" i="16"/>
  <c r="U54" i="16"/>
  <c r="U38" i="16"/>
  <c r="U42" i="16"/>
  <c r="U42" i="17" s="1"/>
  <c r="U50" i="16"/>
  <c r="U50" i="17" s="1"/>
  <c r="U58" i="16"/>
  <c r="U62" i="16"/>
  <c r="U46" i="16"/>
  <c r="U46" i="17" s="1"/>
  <c r="T54" i="16"/>
  <c r="T38" i="16"/>
  <c r="T39" i="16" s="1"/>
  <c r="T42" i="16"/>
  <c r="T42" i="17" s="1"/>
  <c r="T50" i="16"/>
  <c r="T50" i="17" s="1"/>
  <c r="T62" i="16"/>
  <c r="T46" i="16"/>
  <c r="T46" i="17" s="1"/>
  <c r="T58" i="16"/>
  <c r="I33" i="16"/>
  <c r="I33" i="17" s="1"/>
  <c r="J22" i="16"/>
  <c r="K22" i="16" s="1"/>
  <c r="S22" i="16" s="1"/>
  <c r="J23" i="16"/>
  <c r="K23" i="16" s="1"/>
  <c r="I38" i="17"/>
  <c r="K38" i="16"/>
  <c r="S38" i="16" s="1"/>
  <c r="I39" i="17"/>
  <c r="K39" i="16"/>
  <c r="S39" i="16" s="1"/>
  <c r="AN40" i="17"/>
  <c r="AO40" i="17"/>
  <c r="AM40" i="17"/>
  <c r="AM38" i="17"/>
  <c r="AN38" i="17"/>
  <c r="AO38" i="17"/>
  <c r="AI19" i="16"/>
  <c r="AR18" i="16"/>
  <c r="AM27" i="17"/>
  <c r="AN27" i="17"/>
  <c r="AO27" i="17"/>
  <c r="AO37" i="17"/>
  <c r="AM37" i="17"/>
  <c r="AN37" i="17"/>
  <c r="AN36" i="17"/>
  <c r="AO36" i="17"/>
  <c r="AM36" i="17"/>
  <c r="AM34" i="17"/>
  <c r="AN34" i="17"/>
  <c r="AO34" i="17"/>
  <c r="AI40" i="16"/>
  <c r="AM39" i="17"/>
  <c r="AN39" i="17"/>
  <c r="AO39" i="17"/>
  <c r="C31" i="17"/>
  <c r="I31" i="16"/>
  <c r="I31" i="17" s="1"/>
  <c r="H30" i="17"/>
  <c r="I30" i="16"/>
  <c r="I30" i="17" s="1"/>
  <c r="I32" i="16"/>
  <c r="I32" i="17" s="1"/>
  <c r="AM33" i="17"/>
  <c r="AN33" i="17"/>
  <c r="AO33" i="17"/>
  <c r="AN29" i="17"/>
  <c r="AO29" i="17"/>
  <c r="AM29" i="17"/>
  <c r="AN28" i="17"/>
  <c r="AO28" i="17"/>
  <c r="AM28" i="17"/>
  <c r="H25" i="17"/>
  <c r="AM25" i="17" s="1"/>
  <c r="H24" i="17"/>
  <c r="AM24" i="17" s="1"/>
  <c r="J39" i="17"/>
  <c r="J35" i="17"/>
  <c r="I29" i="17"/>
  <c r="I24" i="16"/>
  <c r="I24" i="17" s="1"/>
  <c r="J36" i="17"/>
  <c r="J38" i="17"/>
  <c r="J34" i="17"/>
  <c r="I28" i="17"/>
  <c r="J41" i="17"/>
  <c r="J37" i="17"/>
  <c r="I27" i="17"/>
  <c r="J40" i="17"/>
  <c r="U30" i="16"/>
  <c r="U26" i="16"/>
  <c r="U34" i="16"/>
  <c r="T26" i="16"/>
  <c r="T22" i="16"/>
  <c r="T30" i="16"/>
  <c r="T34" i="16"/>
  <c r="AM26" i="17"/>
  <c r="W20" i="16"/>
  <c r="H22" i="17"/>
  <c r="AM22" i="17" s="1"/>
  <c r="AN19" i="17"/>
  <c r="AM19" i="17"/>
  <c r="I25" i="16"/>
  <c r="I25" i="17" s="1"/>
  <c r="H23" i="17"/>
  <c r="AM23" i="17" s="1"/>
  <c r="AB24" i="16"/>
  <c r="AB25" i="16" s="1"/>
  <c r="AO26" i="17"/>
  <c r="AO19" i="17"/>
  <c r="J24" i="16"/>
  <c r="J25" i="16"/>
  <c r="AH24" i="16"/>
  <c r="AH25" i="16" s="1"/>
  <c r="AA24" i="16"/>
  <c r="AA25" i="16" s="1"/>
  <c r="H14" i="16"/>
  <c r="H18" i="16"/>
  <c r="C15" i="16"/>
  <c r="D10" i="16"/>
  <c r="H6" i="16"/>
  <c r="H6" i="17" s="1"/>
  <c r="AO6" i="17" s="1"/>
  <c r="AH11" i="16"/>
  <c r="AF19" i="16"/>
  <c r="AF20" i="16" s="1"/>
  <c r="AF21" i="16" s="1"/>
  <c r="AE19" i="16"/>
  <c r="AE20" i="16" s="1"/>
  <c r="AE21" i="16" s="1"/>
  <c r="AD19" i="16"/>
  <c r="AD20" i="16" s="1"/>
  <c r="AD21" i="16" s="1"/>
  <c r="AC19" i="16"/>
  <c r="AC20" i="16" s="1"/>
  <c r="AC21" i="16" s="1"/>
  <c r="AB19" i="16"/>
  <c r="AB20" i="16" s="1"/>
  <c r="AB21" i="16" s="1"/>
  <c r="AA20" i="16"/>
  <c r="AA21" i="16" s="1"/>
  <c r="Z15" i="16"/>
  <c r="Z19" i="16"/>
  <c r="Z20" i="16" s="1"/>
  <c r="Z21" i="16" s="1"/>
  <c r="X19" i="16"/>
  <c r="X15" i="16"/>
  <c r="V19" i="16"/>
  <c r="U19" i="16"/>
  <c r="T14" i="16"/>
  <c r="AR14" i="16" s="1"/>
  <c r="T7" i="16"/>
  <c r="T10" i="16"/>
  <c r="W7" i="16"/>
  <c r="W8" i="16" s="1"/>
  <c r="X45" i="16" l="1"/>
  <c r="AL33" i="16"/>
  <c r="AL37" i="16"/>
  <c r="AX23" i="16"/>
  <c r="AX24" i="16" s="1"/>
  <c r="AX25" i="16" s="1"/>
  <c r="X29" i="16"/>
  <c r="X25" i="16"/>
  <c r="X20" i="16"/>
  <c r="W21" i="16"/>
  <c r="W24" i="16"/>
  <c r="V20" i="16"/>
  <c r="U43" i="16"/>
  <c r="U39" i="16"/>
  <c r="U31" i="16"/>
  <c r="U20" i="16"/>
  <c r="U55" i="16"/>
  <c r="U63" i="16"/>
  <c r="U59" i="16"/>
  <c r="U60" i="16" s="1"/>
  <c r="U35" i="16"/>
  <c r="U51" i="16"/>
  <c r="U27" i="16"/>
  <c r="U47" i="16"/>
  <c r="AR10" i="16"/>
  <c r="L41" i="16"/>
  <c r="L41" i="17" s="1"/>
  <c r="U47" i="17"/>
  <c r="U43" i="17"/>
  <c r="U63" i="17"/>
  <c r="U59" i="17"/>
  <c r="U55" i="17"/>
  <c r="U51" i="17"/>
  <c r="T51" i="16"/>
  <c r="AR50" i="16"/>
  <c r="T43" i="16"/>
  <c r="AR42" i="16"/>
  <c r="T47" i="16"/>
  <c r="AR46" i="16"/>
  <c r="T59" i="16"/>
  <c r="AR58" i="16"/>
  <c r="T63" i="16"/>
  <c r="AR62" i="16"/>
  <c r="T55" i="16"/>
  <c r="AR54" i="16"/>
  <c r="V54" i="16"/>
  <c r="V38" i="16"/>
  <c r="V58" i="16"/>
  <c r="V50" i="16"/>
  <c r="V50" i="17" s="1"/>
  <c r="V62" i="16"/>
  <c r="V46" i="16"/>
  <c r="V46" i="17" s="1"/>
  <c r="V42" i="16"/>
  <c r="V42" i="17" s="1"/>
  <c r="X7" i="16"/>
  <c r="AR38" i="16"/>
  <c r="T27" i="16"/>
  <c r="AR26" i="16"/>
  <c r="T23" i="16"/>
  <c r="AR22" i="16"/>
  <c r="T35" i="16"/>
  <c r="AR34" i="16"/>
  <c r="V26" i="16"/>
  <c r="V30" i="16"/>
  <c r="V34" i="16"/>
  <c r="V22" i="16"/>
  <c r="T31" i="16"/>
  <c r="AR30" i="16"/>
  <c r="AN25" i="17"/>
  <c r="AO25" i="17"/>
  <c r="AI41" i="16"/>
  <c r="AO24" i="17"/>
  <c r="AI20" i="16"/>
  <c r="AR19" i="16"/>
  <c r="C32" i="17"/>
  <c r="D32" i="16"/>
  <c r="D32" i="17" s="1"/>
  <c r="AN30" i="17"/>
  <c r="AO30" i="17"/>
  <c r="AM30" i="17"/>
  <c r="H13" i="16"/>
  <c r="AN24" i="17"/>
  <c r="J23" i="17"/>
  <c r="K31" i="16"/>
  <c r="L31" i="16"/>
  <c r="L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26" i="16"/>
  <c r="K26" i="16"/>
  <c r="J26" i="17"/>
  <c r="K27" i="16"/>
  <c r="L27" i="16"/>
  <c r="J27" i="17"/>
  <c r="AN22" i="17"/>
  <c r="AO22" i="17"/>
  <c r="AN23" i="17"/>
  <c r="C23" i="17"/>
  <c r="C22" i="17"/>
  <c r="H18" i="17"/>
  <c r="I19" i="16"/>
  <c r="I19" i="17" s="1"/>
  <c r="I18" i="16"/>
  <c r="I18" i="17" s="1"/>
  <c r="I14" i="16"/>
  <c r="I14" i="17" s="1"/>
  <c r="K24" i="16"/>
  <c r="S24" i="16" s="1"/>
  <c r="J24" i="17"/>
  <c r="C19" i="17"/>
  <c r="C18" i="17"/>
  <c r="K22" i="17"/>
  <c r="S22" i="17" s="1"/>
  <c r="J22" i="17"/>
  <c r="AO23" i="17"/>
  <c r="C17" i="16"/>
  <c r="C16" i="16"/>
  <c r="N6" i="16"/>
  <c r="H20" i="16"/>
  <c r="H20" i="17" s="1"/>
  <c r="H21" i="16"/>
  <c r="H21" i="17" s="1"/>
  <c r="AY62" i="17" l="1"/>
  <c r="BB62" i="17"/>
  <c r="AX62" i="17"/>
  <c r="AR62" i="17"/>
  <c r="AY58" i="17"/>
  <c r="BB58" i="17"/>
  <c r="AX58" i="17"/>
  <c r="AR58" i="17"/>
  <c r="AY54" i="17"/>
  <c r="BB54" i="17"/>
  <c r="AX42" i="17"/>
  <c r="AR42" i="17"/>
  <c r="AY42" i="17"/>
  <c r="BB42" i="17"/>
  <c r="AY46" i="17"/>
  <c r="BB46" i="17"/>
  <c r="AY50" i="17"/>
  <c r="BB50" i="17"/>
  <c r="AX46" i="17"/>
  <c r="AR46" i="17"/>
  <c r="AX50" i="17"/>
  <c r="AR50" i="17"/>
  <c r="Y35" i="17"/>
  <c r="AY35" i="17"/>
  <c r="AZ35" i="17"/>
  <c r="AX35" i="17"/>
  <c r="BA35" i="17"/>
  <c r="BB35" i="17"/>
  <c r="BC35" i="17"/>
  <c r="AV35" i="17"/>
  <c r="AW35" i="17"/>
  <c r="Y36" i="17"/>
  <c r="AY36" i="17"/>
  <c r="AZ36" i="17"/>
  <c r="BA36" i="17"/>
  <c r="BB36" i="17"/>
  <c r="BC36" i="17"/>
  <c r="AX36" i="17"/>
  <c r="AV36" i="17"/>
  <c r="AW36" i="17"/>
  <c r="Y40" i="17"/>
  <c r="AY40" i="17"/>
  <c r="AZ40" i="17"/>
  <c r="AX40" i="17"/>
  <c r="BA40" i="17"/>
  <c r="BB40" i="17"/>
  <c r="BC40" i="17"/>
  <c r="AV40" i="17"/>
  <c r="AW40" i="17"/>
  <c r="Y39" i="17"/>
  <c r="AY39" i="17"/>
  <c r="AZ39" i="17"/>
  <c r="BA39" i="17"/>
  <c r="BB39" i="17"/>
  <c r="AX39" i="17"/>
  <c r="BC39" i="17"/>
  <c r="AV39" i="17"/>
  <c r="AW39" i="17"/>
  <c r="Y34" i="17"/>
  <c r="AY34" i="17"/>
  <c r="AX34" i="17"/>
  <c r="BA34" i="17"/>
  <c r="BB34" i="17"/>
  <c r="AV34" i="17"/>
  <c r="AW34" i="17"/>
  <c r="Y41" i="17"/>
  <c r="AY41" i="17"/>
  <c r="AZ41" i="17"/>
  <c r="BA41" i="17"/>
  <c r="BB41" i="17"/>
  <c r="BC41" i="17"/>
  <c r="AV41" i="17"/>
  <c r="AX41" i="17"/>
  <c r="AW41" i="17"/>
  <c r="BD31" i="17"/>
  <c r="AY31" i="17"/>
  <c r="AZ31" i="17"/>
  <c r="AX31" i="17"/>
  <c r="BA31" i="17"/>
  <c r="BB31" i="17"/>
  <c r="BC31" i="17"/>
  <c r="AV31" i="17"/>
  <c r="AW31" i="17"/>
  <c r="Y37" i="17"/>
  <c r="AY37" i="17"/>
  <c r="AZ37" i="17"/>
  <c r="AX37" i="17"/>
  <c r="BA37" i="17"/>
  <c r="BB37" i="17"/>
  <c r="BC37" i="17"/>
  <c r="AV37" i="17"/>
  <c r="AW37" i="17"/>
  <c r="U44" i="16"/>
  <c r="U45" i="16" s="1"/>
  <c r="Y31" i="17"/>
  <c r="U52" i="16"/>
  <c r="U53" i="16" s="1"/>
  <c r="U56" i="16"/>
  <c r="U57" i="16" s="1"/>
  <c r="U64" i="16"/>
  <c r="U65" i="16" s="1"/>
  <c r="U65" i="17" s="1"/>
  <c r="X21" i="16"/>
  <c r="W25" i="16"/>
  <c r="V21" i="16"/>
  <c r="V27" i="16"/>
  <c r="V63" i="16"/>
  <c r="V64" i="16" s="1"/>
  <c r="V55" i="16"/>
  <c r="V43" i="16"/>
  <c r="V51" i="16"/>
  <c r="V23" i="16"/>
  <c r="V59" i="16"/>
  <c r="V31" i="16"/>
  <c r="V47" i="16"/>
  <c r="V48" i="16" s="1"/>
  <c r="V35" i="16"/>
  <c r="AZ34" i="17"/>
  <c r="V39" i="16"/>
  <c r="U21" i="16"/>
  <c r="U32" i="16"/>
  <c r="U61" i="16"/>
  <c r="U36" i="16"/>
  <c r="U28" i="16"/>
  <c r="U40" i="16"/>
  <c r="U48" i="16"/>
  <c r="AR54" i="17"/>
  <c r="AX54" i="17"/>
  <c r="T56" i="16"/>
  <c r="AR55" i="16"/>
  <c r="T55" i="17"/>
  <c r="T60" i="16"/>
  <c r="AR59" i="16"/>
  <c r="T59" i="17"/>
  <c r="T44" i="16"/>
  <c r="AR43" i="16"/>
  <c r="T43" i="17"/>
  <c r="T64" i="16"/>
  <c r="AR63" i="16"/>
  <c r="T63" i="17"/>
  <c r="T48" i="16"/>
  <c r="AR47" i="16"/>
  <c r="T47" i="17"/>
  <c r="T52" i="16"/>
  <c r="AR51" i="16"/>
  <c r="T51" i="17"/>
  <c r="V43" i="17"/>
  <c r="V59" i="17"/>
  <c r="V51" i="17"/>
  <c r="V47" i="17"/>
  <c r="V63" i="17"/>
  <c r="V55" i="17"/>
  <c r="J18" i="16"/>
  <c r="T41" i="17"/>
  <c r="R41" i="17"/>
  <c r="V41" i="17"/>
  <c r="L38" i="17"/>
  <c r="T32" i="16"/>
  <c r="AR31" i="16"/>
  <c r="T36" i="16"/>
  <c r="AR35" i="16"/>
  <c r="T28" i="16"/>
  <c r="AR27" i="16"/>
  <c r="T24" i="16"/>
  <c r="AR23" i="16"/>
  <c r="T40" i="16"/>
  <c r="T41" i="16" s="1"/>
  <c r="AR41" i="16" s="1"/>
  <c r="AR39" i="16"/>
  <c r="L32" i="16"/>
  <c r="L32" i="17" s="1"/>
  <c r="V31" i="17"/>
  <c r="AI21" i="16"/>
  <c r="AR21" i="16" s="1"/>
  <c r="AR20" i="16"/>
  <c r="AR31" i="17"/>
  <c r="T31" i="17"/>
  <c r="AB31" i="17"/>
  <c r="AC31" i="17"/>
  <c r="W31" i="17"/>
  <c r="AD31" i="17"/>
  <c r="AJ31" i="17"/>
  <c r="Z31" i="17"/>
  <c r="AL31" i="17"/>
  <c r="AK31" i="17"/>
  <c r="AF31" i="17"/>
  <c r="C33" i="17"/>
  <c r="D33" i="16"/>
  <c r="BD37" i="17"/>
  <c r="AL37" i="17"/>
  <c r="AD37" i="17"/>
  <c r="AH37" i="17"/>
  <c r="AC37" i="17"/>
  <c r="X37" i="17"/>
  <c r="V37" i="17"/>
  <c r="U37" i="17"/>
  <c r="T37" i="17"/>
  <c r="AJ37" i="17"/>
  <c r="AF37" i="17"/>
  <c r="AA37" i="17"/>
  <c r="W37" i="17"/>
  <c r="AI37" i="17"/>
  <c r="AE37" i="17"/>
  <c r="Z37" i="17"/>
  <c r="R37" i="17"/>
  <c r="AR37" i="17"/>
  <c r="AK37" i="17"/>
  <c r="AB37" i="17"/>
  <c r="AL34" i="17"/>
  <c r="AC34" i="17"/>
  <c r="AR34" i="17"/>
  <c r="AJ34" i="17"/>
  <c r="AE34" i="17"/>
  <c r="AA34" i="17"/>
  <c r="X34" i="17"/>
  <c r="AI34" i="17"/>
  <c r="AD34" i="17"/>
  <c r="AH34" i="17"/>
  <c r="Z34" i="17"/>
  <c r="W34" i="17"/>
  <c r="V34" i="17"/>
  <c r="U34" i="17"/>
  <c r="T34" i="17"/>
  <c r="BD34" i="17"/>
  <c r="AK34" i="17"/>
  <c r="AF34" i="17"/>
  <c r="AB34" i="17"/>
  <c r="AR36" i="17"/>
  <c r="AL36" i="17"/>
  <c r="AE36" i="17"/>
  <c r="AC36" i="17"/>
  <c r="R36" i="17"/>
  <c r="AJ36" i="17"/>
  <c r="AA36" i="17"/>
  <c r="X36" i="17"/>
  <c r="V36" i="17"/>
  <c r="U36" i="17"/>
  <c r="T36" i="17"/>
  <c r="BD36" i="17"/>
  <c r="AI36" i="17"/>
  <c r="AF36" i="17"/>
  <c r="Z36" i="17"/>
  <c r="W36" i="17"/>
  <c r="AK36" i="17"/>
  <c r="AD36" i="17"/>
  <c r="AH36" i="17"/>
  <c r="AB36" i="17"/>
  <c r="AL35" i="17"/>
  <c r="AF35" i="17"/>
  <c r="AC35" i="17"/>
  <c r="X35" i="17"/>
  <c r="BD35" i="17"/>
  <c r="AJ35" i="17"/>
  <c r="AD35" i="17"/>
  <c r="AA35" i="17"/>
  <c r="V35" i="17"/>
  <c r="U35" i="17"/>
  <c r="T35" i="17"/>
  <c r="W35" i="17"/>
  <c r="AI35" i="17"/>
  <c r="Z35" i="17"/>
  <c r="AH35" i="17"/>
  <c r="AK35" i="17"/>
  <c r="AE35" i="17"/>
  <c r="AB35" i="17"/>
  <c r="U31" i="17"/>
  <c r="AI31" i="17"/>
  <c r="AE31" i="17"/>
  <c r="AH31" i="17"/>
  <c r="AA31" i="17"/>
  <c r="X31" i="17"/>
  <c r="BD40" i="17"/>
  <c r="AI40" i="17"/>
  <c r="AF40" i="17"/>
  <c r="Z40" i="17"/>
  <c r="W40" i="17"/>
  <c r="AJ40" i="17"/>
  <c r="AA40" i="17"/>
  <c r="X40" i="17"/>
  <c r="AK40" i="17"/>
  <c r="AD40" i="17"/>
  <c r="AH40" i="17"/>
  <c r="AB40" i="17"/>
  <c r="V40" i="17"/>
  <c r="U40" i="17"/>
  <c r="T40" i="17"/>
  <c r="R40" i="17"/>
  <c r="AR40" i="17"/>
  <c r="AL40" i="17"/>
  <c r="AE40" i="17"/>
  <c r="AC40" i="17"/>
  <c r="AF39" i="17"/>
  <c r="AR39" i="17"/>
  <c r="AI39" i="17"/>
  <c r="Z39" i="17"/>
  <c r="BD39" i="17"/>
  <c r="AJ39" i="17"/>
  <c r="AD39" i="17"/>
  <c r="AH39" i="17"/>
  <c r="AA39" i="17"/>
  <c r="V39" i="17"/>
  <c r="U39" i="17"/>
  <c r="T39" i="17"/>
  <c r="AK39" i="17"/>
  <c r="AE39" i="17"/>
  <c r="AB39" i="17"/>
  <c r="W39" i="17"/>
  <c r="AL39" i="17"/>
  <c r="X39" i="17"/>
  <c r="AC39" i="17"/>
  <c r="AI41" i="17"/>
  <c r="AE41" i="17"/>
  <c r="Z41" i="17"/>
  <c r="AJ41" i="17"/>
  <c r="AF41" i="17"/>
  <c r="AA41" i="17"/>
  <c r="AR41" i="17"/>
  <c r="AK41" i="17"/>
  <c r="AB41" i="17"/>
  <c r="W41" i="17"/>
  <c r="BD41" i="17"/>
  <c r="AL41" i="17"/>
  <c r="AH41" i="17"/>
  <c r="AC41" i="17"/>
  <c r="U41" i="17"/>
  <c r="AD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K24" i="17"/>
  <c r="S24" i="17" s="1"/>
  <c r="J19" i="16"/>
  <c r="J19" i="17" s="1"/>
  <c r="J21" i="16"/>
  <c r="J21" i="17" s="1"/>
  <c r="AN20" i="17"/>
  <c r="AO20" i="17"/>
  <c r="AM20" i="17"/>
  <c r="I21" i="16"/>
  <c r="I21" i="17" s="1"/>
  <c r="AM18" i="17"/>
  <c r="AN18" i="17"/>
  <c r="AO18" i="17"/>
  <c r="D22" i="17"/>
  <c r="L22" i="16"/>
  <c r="AN21" i="17"/>
  <c r="AO21" i="17"/>
  <c r="AM21" i="17"/>
  <c r="J20" i="16"/>
  <c r="J20" i="17" s="1"/>
  <c r="I20" i="16"/>
  <c r="I20" i="17" s="1"/>
  <c r="S25" i="16"/>
  <c r="K25" i="17"/>
  <c r="S25" i="17" s="1"/>
  <c r="S23" i="16"/>
  <c r="K23" i="17"/>
  <c r="S23" i="17" s="1"/>
  <c r="C21" i="17"/>
  <c r="C20" i="17"/>
  <c r="D18" i="16"/>
  <c r="AZ62" i="17" l="1"/>
  <c r="BC62" i="17"/>
  <c r="AZ58" i="17"/>
  <c r="BC58" i="17"/>
  <c r="AZ54" i="17"/>
  <c r="BC54" i="17"/>
  <c r="V44" i="16"/>
  <c r="V45" i="16" s="1"/>
  <c r="AZ42" i="17"/>
  <c r="BC42" i="17"/>
  <c r="AZ46" i="17"/>
  <c r="BC46" i="17"/>
  <c r="AZ50" i="17"/>
  <c r="BC50" i="17"/>
  <c r="BC34" i="17"/>
  <c r="AY38" i="17"/>
  <c r="AZ38" i="17"/>
  <c r="BA38" i="17"/>
  <c r="AX38" i="17"/>
  <c r="BB38" i="17"/>
  <c r="BC38" i="17"/>
  <c r="AV38" i="17"/>
  <c r="AW38" i="17"/>
  <c r="Y30" i="17"/>
  <c r="AY30" i="17"/>
  <c r="AZ30" i="17"/>
  <c r="AX30" i="17"/>
  <c r="BA30" i="17"/>
  <c r="BB30" i="17"/>
  <c r="BC30" i="17"/>
  <c r="AV30" i="17"/>
  <c r="AW30" i="17"/>
  <c r="AY32" i="17"/>
  <c r="AZ32" i="17"/>
  <c r="AX32" i="17"/>
  <c r="BA32" i="17"/>
  <c r="BB32" i="17"/>
  <c r="BC32" i="17"/>
  <c r="AV32" i="17"/>
  <c r="AW32" i="17"/>
  <c r="Y29" i="17"/>
  <c r="AW29" i="17"/>
  <c r="AX29" i="17"/>
  <c r="BA29" i="17"/>
  <c r="BB29" i="17"/>
  <c r="AY29" i="17"/>
  <c r="AZ29" i="17"/>
  <c r="BC29" i="17"/>
  <c r="AV29" i="17"/>
  <c r="Y26" i="17"/>
  <c r="BB26" i="17"/>
  <c r="AV26" i="17"/>
  <c r="AW26" i="17"/>
  <c r="AY26" i="17"/>
  <c r="AX26" i="17"/>
  <c r="BC26" i="17"/>
  <c r="AZ26" i="17"/>
  <c r="BA26" i="17"/>
  <c r="Y28" i="17"/>
  <c r="AW28" i="17"/>
  <c r="BA28" i="17"/>
  <c r="BB28" i="17"/>
  <c r="AZ28" i="17"/>
  <c r="AX28" i="17"/>
  <c r="AY28" i="17"/>
  <c r="BC28" i="17"/>
  <c r="AV28" i="17"/>
  <c r="Y27" i="17"/>
  <c r="AW27" i="17"/>
  <c r="BA27" i="17"/>
  <c r="AX27" i="17"/>
  <c r="BB27" i="17"/>
  <c r="AY27" i="17"/>
  <c r="AZ27" i="17"/>
  <c r="BC27" i="17"/>
  <c r="AV27" i="17"/>
  <c r="V52" i="16"/>
  <c r="V53" i="16" s="1"/>
  <c r="AD38" i="17"/>
  <c r="Y38" i="17"/>
  <c r="BD32" i="17"/>
  <c r="Y32" i="17"/>
  <c r="V32" i="16"/>
  <c r="V49" i="16"/>
  <c r="V40" i="16"/>
  <c r="V36" i="16"/>
  <c r="V24" i="16"/>
  <c r="V65" i="16"/>
  <c r="V65" i="17" s="1"/>
  <c r="V56" i="16"/>
  <c r="V60" i="16"/>
  <c r="V28" i="16"/>
  <c r="U49" i="16"/>
  <c r="U41" i="16"/>
  <c r="U33" i="16"/>
  <c r="U29" i="16"/>
  <c r="U37" i="16"/>
  <c r="AR47" i="17"/>
  <c r="AR59" i="17"/>
  <c r="AR63" i="17"/>
  <c r="AR55" i="17"/>
  <c r="AR51" i="17"/>
  <c r="AR43" i="17"/>
  <c r="AR35" i="17"/>
  <c r="T61" i="16"/>
  <c r="AR61" i="16" s="1"/>
  <c r="AR60" i="16"/>
  <c r="T65" i="16"/>
  <c r="AR64" i="16"/>
  <c r="T45" i="16"/>
  <c r="AR45" i="16" s="1"/>
  <c r="AR44" i="16"/>
  <c r="T49" i="16"/>
  <c r="AR49" i="16" s="1"/>
  <c r="AR48" i="16"/>
  <c r="T53" i="16"/>
  <c r="AR53" i="16" s="1"/>
  <c r="AR52" i="16"/>
  <c r="T57" i="16"/>
  <c r="AR57" i="16" s="1"/>
  <c r="AR56" i="16"/>
  <c r="AI32" i="17"/>
  <c r="AI38" i="17"/>
  <c r="AB38" i="17"/>
  <c r="X38" i="17"/>
  <c r="AR38" i="17"/>
  <c r="W38" i="17"/>
  <c r="AA38" i="17"/>
  <c r="T38" i="17"/>
  <c r="Z38" i="17"/>
  <c r="AC38" i="17"/>
  <c r="AK38" i="17"/>
  <c r="AE38" i="17"/>
  <c r="U38" i="17"/>
  <c r="AH38" i="17"/>
  <c r="AF38" i="17"/>
  <c r="AL38" i="17"/>
  <c r="BD38" i="17"/>
  <c r="AJ38" i="17"/>
  <c r="V38" i="17"/>
  <c r="AC32" i="17"/>
  <c r="AD32" i="17"/>
  <c r="R32" i="17"/>
  <c r="T32" i="17"/>
  <c r="AB32" i="17"/>
  <c r="X32" i="17"/>
  <c r="AL32" i="17"/>
  <c r="AJ32" i="17"/>
  <c r="V32" i="17"/>
  <c r="AH32" i="17"/>
  <c r="AA32" i="17"/>
  <c r="Z32" i="17"/>
  <c r="AK32" i="17"/>
  <c r="AF32" i="17"/>
  <c r="AR32" i="17"/>
  <c r="U32" i="17"/>
  <c r="AE32" i="17"/>
  <c r="W32" i="17"/>
  <c r="AR40" i="16"/>
  <c r="T37" i="16"/>
  <c r="AR37" i="16" s="1"/>
  <c r="AR36" i="16"/>
  <c r="T25" i="16"/>
  <c r="AR25" i="16" s="1"/>
  <c r="AR24" i="16"/>
  <c r="T29" i="16"/>
  <c r="AR29" i="16" s="1"/>
  <c r="AR28" i="16"/>
  <c r="T33" i="16"/>
  <c r="AR33" i="16" s="1"/>
  <c r="AR32" i="16"/>
  <c r="D33" i="17"/>
  <c r="L33" i="16"/>
  <c r="L33" i="17" s="1"/>
  <c r="X26" i="17"/>
  <c r="W26" i="17"/>
  <c r="AB26" i="17"/>
  <c r="V26" i="17"/>
  <c r="T26" i="17"/>
  <c r="AA26" i="17"/>
  <c r="Z26" i="17"/>
  <c r="U26" i="17"/>
  <c r="AI27" i="17"/>
  <c r="AD27" i="17"/>
  <c r="AH27" i="17"/>
  <c r="AC27" i="17"/>
  <c r="W27" i="17"/>
  <c r="V27" i="17"/>
  <c r="T27" i="17"/>
  <c r="AL27" i="17"/>
  <c r="AB27" i="17"/>
  <c r="AJ27" i="17"/>
  <c r="AE27" i="17"/>
  <c r="Z27" i="17"/>
  <c r="X27" i="17"/>
  <c r="AR27" i="17"/>
  <c r="AK27" i="17"/>
  <c r="AF27" i="17"/>
  <c r="AA27" i="17"/>
  <c r="U27" i="17"/>
  <c r="BD27" i="17"/>
  <c r="BD30" i="17"/>
  <c r="AD30" i="17"/>
  <c r="X30" i="17"/>
  <c r="AL30" i="17"/>
  <c r="Z30" i="17"/>
  <c r="AH30" i="17"/>
  <c r="AK30" i="17"/>
  <c r="V30" i="17"/>
  <c r="AF30" i="17"/>
  <c r="AI30" i="17"/>
  <c r="W30" i="17"/>
  <c r="U30" i="17"/>
  <c r="AR30" i="17"/>
  <c r="AA30" i="17"/>
  <c r="AE30" i="17"/>
  <c r="T30" i="17"/>
  <c r="AC30" i="17"/>
  <c r="AJ30" i="17"/>
  <c r="AB30" i="17"/>
  <c r="BD29" i="17"/>
  <c r="AL29" i="17"/>
  <c r="V29" i="17"/>
  <c r="AD29" i="17"/>
  <c r="T29" i="17"/>
  <c r="AF29" i="17"/>
  <c r="AR29" i="17"/>
  <c r="AA29" i="17"/>
  <c r="W29" i="17"/>
  <c r="AE29" i="17"/>
  <c r="AI29" i="17"/>
  <c r="U29" i="17"/>
  <c r="AB29" i="17"/>
  <c r="AH29" i="17"/>
  <c r="Z29" i="17"/>
  <c r="X29" i="17"/>
  <c r="AC29" i="17"/>
  <c r="R29" i="17"/>
  <c r="AJ29" i="17"/>
  <c r="AK29" i="17"/>
  <c r="BD28" i="17"/>
  <c r="AR28" i="17"/>
  <c r="V28" i="17"/>
  <c r="AA28" i="17"/>
  <c r="AD28" i="17"/>
  <c r="T28" i="17"/>
  <c r="AC28" i="17"/>
  <c r="AL28" i="17"/>
  <c r="U28" i="17"/>
  <c r="W28" i="17"/>
  <c r="AH28" i="17"/>
  <c r="R28" i="17"/>
  <c r="AF28" i="17"/>
  <c r="AI28" i="17"/>
  <c r="AB28" i="17"/>
  <c r="AK28" i="17"/>
  <c r="Z28" i="17"/>
  <c r="AJ28" i="17"/>
  <c r="X28" i="17"/>
  <c r="AE28" i="17"/>
  <c r="BD26" i="17"/>
  <c r="AF26" i="17"/>
  <c r="AD26" i="17"/>
  <c r="AR26" i="17"/>
  <c r="AL26" i="17"/>
  <c r="AK26" i="17"/>
  <c r="AI26" i="17"/>
  <c r="AC26" i="17"/>
  <c r="AE26" i="17"/>
  <c r="AH26" i="17"/>
  <c r="AJ26" i="17"/>
  <c r="D24" i="16"/>
  <c r="C24" i="17"/>
  <c r="D21" i="17"/>
  <c r="D23" i="17"/>
  <c r="L23" i="16"/>
  <c r="L23" i="17" s="1"/>
  <c r="L22" i="17"/>
  <c r="D25" i="16"/>
  <c r="L25" i="16" s="1"/>
  <c r="C25" i="17"/>
  <c r="K18" i="16"/>
  <c r="J18" i="17"/>
  <c r="D18" i="17"/>
  <c r="L18" i="16"/>
  <c r="M18" i="16" s="1"/>
  <c r="AR65" i="16" l="1"/>
  <c r="AR65" i="17" s="1"/>
  <c r="T65" i="17"/>
  <c r="M63" i="16"/>
  <c r="M62" i="16"/>
  <c r="AY33" i="17"/>
  <c r="AZ33" i="17"/>
  <c r="AX33" i="17"/>
  <c r="BA33" i="17"/>
  <c r="BB33" i="17"/>
  <c r="BC33" i="17"/>
  <c r="AV33" i="17"/>
  <c r="AW33" i="17"/>
  <c r="Y22" i="17"/>
  <c r="AZ22" i="17"/>
  <c r="BC22" i="17"/>
  <c r="AX22" i="17"/>
  <c r="BB22" i="17"/>
  <c r="AY22" i="17"/>
  <c r="AW22" i="17"/>
  <c r="AV22" i="17"/>
  <c r="BA22" i="17"/>
  <c r="Y23" i="17"/>
  <c r="BC23" i="17"/>
  <c r="AV23" i="17"/>
  <c r="AY23" i="17"/>
  <c r="AW23" i="17"/>
  <c r="AZ23" i="17"/>
  <c r="AX23" i="17"/>
  <c r="BA23" i="17"/>
  <c r="BB23" i="17"/>
  <c r="R33" i="17"/>
  <c r="Y33" i="17"/>
  <c r="V25" i="16"/>
  <c r="V41" i="16"/>
  <c r="V29" i="16"/>
  <c r="V37" i="16"/>
  <c r="V61" i="16"/>
  <c r="V57" i="16"/>
  <c r="V33" i="16"/>
  <c r="AF33" i="17"/>
  <c r="AB33" i="17"/>
  <c r="U33" i="17"/>
  <c r="AA33" i="17"/>
  <c r="X33" i="17"/>
  <c r="T33" i="17"/>
  <c r="AC33" i="17"/>
  <c r="Z33" i="17"/>
  <c r="W33" i="17"/>
  <c r="AR33" i="17"/>
  <c r="V33" i="17"/>
  <c r="AI33" i="17"/>
  <c r="AH33" i="17"/>
  <c r="AE33" i="17"/>
  <c r="AD33" i="17"/>
  <c r="AJ33" i="17"/>
  <c r="AL33" i="17"/>
  <c r="BD33" i="17"/>
  <c r="AK33" i="17"/>
  <c r="AR23" i="17"/>
  <c r="D24" i="17"/>
  <c r="L24" i="16"/>
  <c r="L24" i="17" s="1"/>
  <c r="Z23" i="17"/>
  <c r="V23" i="17"/>
  <c r="AE23" i="17"/>
  <c r="W23" i="17"/>
  <c r="AB23" i="17"/>
  <c r="AD23" i="17"/>
  <c r="AL23" i="17"/>
  <c r="AH23" i="17"/>
  <c r="AF23" i="17"/>
  <c r="AK23" i="17"/>
  <c r="AJ23" i="17"/>
  <c r="AC23" i="17"/>
  <c r="BD23" i="17"/>
  <c r="AA23" i="17"/>
  <c r="T23" i="17"/>
  <c r="X23" i="17"/>
  <c r="AI23" i="17"/>
  <c r="K18" i="17"/>
  <c r="S18" i="17" s="1"/>
  <c r="S18" i="16"/>
  <c r="D25" i="17"/>
  <c r="L18" i="17"/>
  <c r="BD22" i="17"/>
  <c r="AE22" i="17"/>
  <c r="AR22" i="17"/>
  <c r="AD22" i="17"/>
  <c r="W22" i="17"/>
  <c r="T22" i="17"/>
  <c r="AK22" i="17"/>
  <c r="AH22" i="17"/>
  <c r="AB22" i="17"/>
  <c r="AA22" i="17"/>
  <c r="AI22" i="17"/>
  <c r="AF22" i="17"/>
  <c r="X22" i="17"/>
  <c r="U22" i="17"/>
  <c r="AL22" i="17"/>
  <c r="V22" i="17"/>
  <c r="AJ22" i="17"/>
  <c r="AC22" i="17"/>
  <c r="Z22" i="17"/>
  <c r="Y24" i="17" l="1"/>
  <c r="BB24" i="17"/>
  <c r="BC24" i="17"/>
  <c r="AY24" i="17"/>
  <c r="AX24" i="17"/>
  <c r="AV24" i="17"/>
  <c r="AW24" i="17"/>
  <c r="AZ24" i="17"/>
  <c r="BA24" i="17"/>
  <c r="Y18" i="17"/>
  <c r="AV18" i="17"/>
  <c r="AZ18" i="17"/>
  <c r="AW18" i="17"/>
  <c r="BA18" i="17"/>
  <c r="AX18" i="17"/>
  <c r="AY18" i="17"/>
  <c r="BB18" i="17"/>
  <c r="BC18" i="17"/>
  <c r="L25" i="17"/>
  <c r="BD24" i="17"/>
  <c r="U24" i="17"/>
  <c r="AR24" i="17"/>
  <c r="AH24" i="17"/>
  <c r="Z24" i="17"/>
  <c r="R24" i="17"/>
  <c r="AI24" i="17"/>
  <c r="AB24" i="17"/>
  <c r="V24" i="17"/>
  <c r="AC24" i="17"/>
  <c r="AA24" i="17"/>
  <c r="AF24" i="17"/>
  <c r="AL24" i="17"/>
  <c r="AK24" i="17"/>
  <c r="X24" i="17"/>
  <c r="AJ24" i="17"/>
  <c r="AD24" i="17"/>
  <c r="T24" i="17"/>
  <c r="W24" i="17"/>
  <c r="AE24" i="17"/>
  <c r="BD18" i="17"/>
  <c r="AH18" i="17"/>
  <c r="AJ18" i="17"/>
  <c r="AF18" i="17"/>
  <c r="AL18" i="17"/>
  <c r="T18" i="17"/>
  <c r="W18" i="17"/>
  <c r="U18" i="17"/>
  <c r="AD18" i="17"/>
  <c r="X18" i="17"/>
  <c r="AC18" i="17"/>
  <c r="AA18" i="17"/>
  <c r="V18" i="17"/>
  <c r="AB18" i="17"/>
  <c r="AI18" i="17"/>
  <c r="AE18" i="17"/>
  <c r="AR18" i="17"/>
  <c r="Z18" i="17"/>
  <c r="AK18" i="17"/>
  <c r="BB25" i="17" l="1"/>
  <c r="AX25" i="17"/>
  <c r="BC25" i="17"/>
  <c r="AY25" i="17"/>
  <c r="AV25" i="17"/>
  <c r="AW25" i="17"/>
  <c r="AZ25" i="17"/>
  <c r="BA25" i="17"/>
  <c r="T25" i="17"/>
  <c r="Y25" i="17"/>
  <c r="V25" i="17"/>
  <c r="AD25" i="17"/>
  <c r="Z25" i="17"/>
  <c r="AF25" i="17"/>
  <c r="AI25" i="17"/>
  <c r="AA25" i="17"/>
  <c r="AC25" i="17"/>
  <c r="AK25" i="17"/>
  <c r="AL25" i="17"/>
  <c r="AB25" i="17"/>
  <c r="AJ25" i="17"/>
  <c r="AE25" i="17"/>
  <c r="BD25" i="17"/>
  <c r="U25" i="17"/>
  <c r="AR25" i="17"/>
  <c r="R25" i="17"/>
  <c r="X25" i="17"/>
  <c r="W25" i="17"/>
  <c r="AH25" i="17"/>
  <c r="AN7" i="16" l="1"/>
  <c r="AN8" i="16"/>
  <c r="AN9" i="16"/>
  <c r="AO83" i="16" a="1"/>
  <c r="AM85" i="16" l="1" a="1"/>
  <c r="AM85" i="16" s="1"/>
  <c r="AO83" i="16"/>
  <c r="AM86" i="16" l="1"/>
  <c r="AM87" i="16"/>
  <c r="AM88" i="16"/>
  <c r="H10" i="16"/>
  <c r="H11" i="16"/>
  <c r="H12" i="16"/>
  <c r="H15" i="16"/>
  <c r="H16" i="16"/>
  <c r="H17" i="16"/>
  <c r="AJ11" i="16"/>
  <c r="AJ12" i="16" s="1"/>
  <c r="AJ13" i="16" s="1"/>
  <c r="C11" i="16"/>
  <c r="D11" i="16" s="1"/>
  <c r="J14" i="16" l="1"/>
  <c r="J10" i="16"/>
  <c r="I15" i="16"/>
  <c r="I16" i="16"/>
  <c r="I11" i="16"/>
  <c r="I13" i="16"/>
  <c r="I10" i="16"/>
  <c r="K19" i="16"/>
  <c r="C13" i="16"/>
  <c r="D13" i="16" s="1"/>
  <c r="C12" i="16"/>
  <c r="D12" i="16" s="1"/>
  <c r="S19" i="16" l="1"/>
  <c r="K19" i="17"/>
  <c r="S19" i="17" s="1"/>
  <c r="K20" i="16"/>
  <c r="K21" i="16"/>
  <c r="L21" i="16"/>
  <c r="S20" i="16" l="1"/>
  <c r="K20" i="17"/>
  <c r="S20" i="17" s="1"/>
  <c r="S21" i="16"/>
  <c r="K21" i="17"/>
  <c r="S21" i="17" s="1"/>
  <c r="L21" i="17"/>
  <c r="Y21" i="17" l="1"/>
  <c r="BB21" i="17"/>
  <c r="BC21" i="17"/>
  <c r="AV21" i="17"/>
  <c r="AW21" i="17"/>
  <c r="AX21" i="17"/>
  <c r="AY21" i="17"/>
  <c r="AZ21" i="17"/>
  <c r="BA21" i="17"/>
  <c r="BD21" i="17"/>
  <c r="AH21" i="17"/>
  <c r="T21" i="17"/>
  <c r="R21" i="17"/>
  <c r="Z21" i="17"/>
  <c r="AR21" i="17"/>
  <c r="U21" i="17"/>
  <c r="X21" i="17"/>
  <c r="AA21" i="17"/>
  <c r="AD21" i="17"/>
  <c r="AC21" i="17"/>
  <c r="AK21" i="17"/>
  <c r="AI21" i="17"/>
  <c r="AJ21" i="17"/>
  <c r="AB21" i="17"/>
  <c r="W21" i="17"/>
  <c r="AL21" i="17"/>
  <c r="AE21" i="17"/>
  <c r="AF21" i="17"/>
  <c r="V21" i="17"/>
  <c r="AD15" i="16" l="1"/>
  <c r="AD16" i="16" s="1"/>
  <c r="AD17" i="16" s="1"/>
  <c r="AD11" i="16"/>
  <c r="AD12" i="16" s="1"/>
  <c r="AD13" i="16" s="1"/>
  <c r="X11" i="16" l="1"/>
  <c r="X12" i="16" s="1"/>
  <c r="X13" i="16" s="1"/>
  <c r="AA15" i="16"/>
  <c r="AA16" i="16" s="1"/>
  <c r="AA17" i="16" s="1"/>
  <c r="AA11" i="16"/>
  <c r="AA12" i="16" s="1"/>
  <c r="AA13" i="16" s="1"/>
  <c r="W15" i="16"/>
  <c r="W16" i="16" s="1"/>
  <c r="W17" i="16" s="1"/>
  <c r="W11" i="16"/>
  <c r="W12" i="16" s="1"/>
  <c r="W13" i="16" s="1"/>
  <c r="V15" i="16"/>
  <c r="V16" i="16" s="1"/>
  <c r="V17" i="16" s="1"/>
  <c r="V11" i="16"/>
  <c r="V12" i="16" s="1"/>
  <c r="V13" i="16" s="1"/>
  <c r="U15" i="16"/>
  <c r="U16" i="16" s="1"/>
  <c r="U17" i="16" s="1"/>
  <c r="U11" i="16"/>
  <c r="U12" i="16" s="1"/>
  <c r="U13" i="16" s="1"/>
  <c r="A81" i="16"/>
  <c r="A80" i="16"/>
  <c r="A79" i="16"/>
  <c r="AL15" i="16"/>
  <c r="AL16" i="16" s="1"/>
  <c r="AL17" i="16" s="1"/>
  <c r="AK15" i="16"/>
  <c r="AK16" i="16" s="1"/>
  <c r="AK17" i="16" s="1"/>
  <c r="AJ15" i="16"/>
  <c r="AJ16" i="16" s="1"/>
  <c r="AJ17" i="16" s="1"/>
  <c r="AF15" i="16"/>
  <c r="AF16" i="16" s="1"/>
  <c r="AF17" i="16" s="1"/>
  <c r="AE15" i="16"/>
  <c r="AE16" i="16" s="1"/>
  <c r="AE17" i="16" s="1"/>
  <c r="AC15" i="16"/>
  <c r="AC16" i="16" s="1"/>
  <c r="AC17" i="16" s="1"/>
  <c r="AB15" i="16"/>
  <c r="AB16" i="16" s="1"/>
  <c r="AB17" i="16" s="1"/>
  <c r="Z16" i="16"/>
  <c r="Z17" i="16" s="1"/>
  <c r="T15" i="16"/>
  <c r="AL11" i="16"/>
  <c r="AL12" i="16" s="1"/>
  <c r="AL13" i="16" s="1"/>
  <c r="AK11" i="16"/>
  <c r="AK12" i="16" s="1"/>
  <c r="AK13" i="16" s="1"/>
  <c r="AH12" i="16"/>
  <c r="AH13" i="16" s="1"/>
  <c r="AF11" i="16"/>
  <c r="AF12" i="16" s="1"/>
  <c r="AF13" i="16" s="1"/>
  <c r="AE11" i="16"/>
  <c r="AE12" i="16" s="1"/>
  <c r="AE13" i="16" s="1"/>
  <c r="AC11" i="16"/>
  <c r="AC12" i="16" s="1"/>
  <c r="AC13" i="16" s="1"/>
  <c r="AB11" i="16"/>
  <c r="AB12" i="16" s="1"/>
  <c r="AB13" i="16" s="1"/>
  <c r="Z11" i="16"/>
  <c r="Z12" i="16" s="1"/>
  <c r="Z13" i="16" s="1"/>
  <c r="T11" i="16"/>
  <c r="T12" i="16" s="1"/>
  <c r="T13" i="16" s="1"/>
  <c r="H9" i="16"/>
  <c r="H8" i="16"/>
  <c r="H7" i="16"/>
  <c r="AJ7" i="16"/>
  <c r="AJ8" i="16" s="1"/>
  <c r="AJ9" i="16" s="1"/>
  <c r="AR6" i="16"/>
  <c r="D6" i="16"/>
  <c r="P17" i="17"/>
  <c r="O17" i="17"/>
  <c r="P16" i="17"/>
  <c r="O16" i="17"/>
  <c r="P15" i="17"/>
  <c r="O15" i="17"/>
  <c r="P14" i="17"/>
  <c r="O14" i="17"/>
  <c r="P13" i="17"/>
  <c r="O13" i="17"/>
  <c r="P12" i="17"/>
  <c r="O12" i="17"/>
  <c r="P11" i="17"/>
  <c r="O11" i="17"/>
  <c r="P10" i="17"/>
  <c r="O10" i="17"/>
  <c r="N5" i="8"/>
  <c r="M5" i="8"/>
  <c r="L5" i="8"/>
  <c r="N6" i="8"/>
  <c r="M6" i="8"/>
  <c r="L6" i="8"/>
  <c r="N7" i="8"/>
  <c r="M7" i="8"/>
  <c r="L7" i="8"/>
  <c r="D6" i="17" l="1"/>
  <c r="AP7" i="16"/>
  <c r="AP8" i="16"/>
  <c r="AP9" i="16"/>
  <c r="AQ9" i="16"/>
  <c r="AQ7" i="16"/>
  <c r="AQ8" i="16"/>
  <c r="J6" i="16"/>
  <c r="L6" i="16" s="1"/>
  <c r="AR15" i="16"/>
  <c r="AR11" i="16"/>
  <c r="T16" i="16"/>
  <c r="AG7" i="16"/>
  <c r="AG8" i="16" s="1"/>
  <c r="AG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M6" i="16"/>
  <c r="F6" i="16"/>
  <c r="F6" i="17" s="1"/>
  <c r="E6" i="17"/>
  <c r="AR13" i="16"/>
  <c r="AR12" i="16"/>
  <c r="AR16" i="16"/>
  <c r="K17" i="16"/>
  <c r="S17" i="16" s="1"/>
  <c r="T17" i="16"/>
  <c r="D17" i="16"/>
  <c r="L17" i="16" s="1"/>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7" i="16" l="1"/>
  <c r="L20" i="16"/>
  <c r="D20" i="17"/>
  <c r="AN6" i="17"/>
  <c r="AM6" i="17"/>
  <c r="AO94" i="17" a="1"/>
  <c r="I6" i="16"/>
  <c r="H17" i="17"/>
  <c r="H16" i="17"/>
  <c r="H15" i="17"/>
  <c r="H14" i="17"/>
  <c r="H13" i="17"/>
  <c r="H12" i="17"/>
  <c r="H10" i="17"/>
  <c r="H9" i="17"/>
  <c r="H8" i="17"/>
  <c r="AL7" i="16"/>
  <c r="AL8" i="16" s="1"/>
  <c r="AL9" i="16" s="1"/>
  <c r="AK7" i="16"/>
  <c r="AK8" i="16" s="1"/>
  <c r="AK9" i="16" s="1"/>
  <c r="AI7" i="16"/>
  <c r="AH7" i="16"/>
  <c r="AH8" i="16" s="1"/>
  <c r="AH9" i="16" s="1"/>
  <c r="AF7" i="16"/>
  <c r="AF8" i="16" s="1"/>
  <c r="AF9" i="16" s="1"/>
  <c r="AE7" i="16"/>
  <c r="AE8" i="16" s="1"/>
  <c r="AE9" i="16" s="1"/>
  <c r="AD7" i="16"/>
  <c r="AC7" i="16"/>
  <c r="AC8" i="16" s="1"/>
  <c r="AC9" i="16" s="1"/>
  <c r="AB7" i="16"/>
  <c r="AB8" i="16" s="1"/>
  <c r="Z7" i="16"/>
  <c r="X8" i="16"/>
  <c r="X9" i="16" s="1"/>
  <c r="W9" i="16"/>
  <c r="U7" i="16"/>
  <c r="O6" i="16"/>
  <c r="O7" i="16" s="1"/>
  <c r="O8" i="16" s="1"/>
  <c r="O9" i="16" s="1"/>
  <c r="N7" i="16"/>
  <c r="N8" i="16" s="1"/>
  <c r="N9" i="16" s="1"/>
  <c r="Z8" i="16" l="1"/>
  <c r="I6" i="17"/>
  <c r="K6" i="16"/>
  <c r="K6" i="17" s="1"/>
  <c r="AP9" i="17"/>
  <c r="AQ9" i="17"/>
  <c r="AB9" i="16"/>
  <c r="AP8" i="17"/>
  <c r="AQ8" i="17"/>
  <c r="AI8" i="16"/>
  <c r="AI9" i="16" s="1"/>
  <c r="AR7" i="16"/>
  <c r="L19" i="16"/>
  <c r="D19" i="17"/>
  <c r="L20" i="17"/>
  <c r="U8" i="16"/>
  <c r="U23" i="16"/>
  <c r="AD8" i="16"/>
  <c r="AO94" i="17"/>
  <c r="AN14" i="17"/>
  <c r="AM14" i="17"/>
  <c r="AO14" i="17"/>
  <c r="AO17" i="17"/>
  <c r="AM17" i="17"/>
  <c r="AN17" i="17"/>
  <c r="AN8" i="17"/>
  <c r="AM8" i="17"/>
  <c r="AO8" i="17"/>
  <c r="C14" i="17"/>
  <c r="I7" i="16"/>
  <c r="H7" i="17"/>
  <c r="AN10" i="17"/>
  <c r="AM10" i="17"/>
  <c r="AO10" i="17"/>
  <c r="AO13" i="17"/>
  <c r="AM13" i="17"/>
  <c r="AN13" i="17"/>
  <c r="AO15" i="17"/>
  <c r="AN15" i="17"/>
  <c r="AM15" i="17"/>
  <c r="AO9" i="17"/>
  <c r="AM9" i="17"/>
  <c r="AN9" i="17"/>
  <c r="AN16" i="17"/>
  <c r="AM16" i="17"/>
  <c r="AO16" i="17"/>
  <c r="C6" i="17"/>
  <c r="AN12" i="17"/>
  <c r="AM12" i="17"/>
  <c r="AO12" i="17"/>
  <c r="T8" i="16"/>
  <c r="C10" i="17"/>
  <c r="I8" i="16"/>
  <c r="C9" i="16"/>
  <c r="C8" i="16"/>
  <c r="D8" i="16" s="1"/>
  <c r="C7" i="16"/>
  <c r="D7" i="16" s="1"/>
  <c r="D7" i="17" s="1"/>
  <c r="I9" i="16"/>
  <c r="J8" i="16"/>
  <c r="J9" i="16"/>
  <c r="J7" i="16"/>
  <c r="V7" i="16"/>
  <c r="V8" i="16" s="1"/>
  <c r="V9" i="16" s="1"/>
  <c r="AA7" i="16"/>
  <c r="T80" i="16"/>
  <c r="T81" i="16"/>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D1892" i="14"/>
  <c r="D1893" i="14"/>
  <c r="D1894" i="14"/>
  <c r="D1895" i="14"/>
  <c r="D1896" i="14"/>
  <c r="D1897" i="14"/>
  <c r="D1898" i="14"/>
  <c r="D1899" i="14"/>
  <c r="D2" i="14"/>
  <c r="F1891" i="14" l="1"/>
  <c r="F1887" i="14"/>
  <c r="F1899" i="14"/>
  <c r="F1895" i="14"/>
  <c r="P6" i="16"/>
  <c r="Y20" i="17"/>
  <c r="BA20" i="17"/>
  <c r="BC20" i="17"/>
  <c r="AV20" i="17"/>
  <c r="AW20" i="17"/>
  <c r="AX20" i="17"/>
  <c r="BB20" i="17"/>
  <c r="AY20" i="17"/>
  <c r="AZ20" i="17"/>
  <c r="L7" i="16"/>
  <c r="U23" i="17"/>
  <c r="Z9" i="16"/>
  <c r="AQ7" i="17"/>
  <c r="AN7" i="17"/>
  <c r="AO7" i="17"/>
  <c r="AP7" i="17"/>
  <c r="T9" i="16"/>
  <c r="AR9" i="16" s="1"/>
  <c r="AR8" i="16"/>
  <c r="BD20" i="17"/>
  <c r="T20" i="17"/>
  <c r="AA20" i="17"/>
  <c r="AL20" i="17"/>
  <c r="AC20" i="17"/>
  <c r="Z20" i="17"/>
  <c r="AJ20" i="17"/>
  <c r="AH20" i="17"/>
  <c r="W20" i="17"/>
  <c r="AI20" i="17"/>
  <c r="AE20" i="17"/>
  <c r="U20" i="17"/>
  <c r="AD20" i="17"/>
  <c r="AK20" i="17"/>
  <c r="V20" i="17"/>
  <c r="AF20" i="17"/>
  <c r="AB20" i="17"/>
  <c r="AR20" i="17"/>
  <c r="X20" i="17"/>
  <c r="R20" i="17"/>
  <c r="U9" i="16"/>
  <c r="U25" i="16" s="1"/>
  <c r="U24" i="16"/>
  <c r="L19" i="17"/>
  <c r="K7" i="16"/>
  <c r="S7" i="16" s="1"/>
  <c r="K9" i="16"/>
  <c r="S9" i="16" s="1"/>
  <c r="K8" i="16"/>
  <c r="S8" i="16" s="1"/>
  <c r="S6" i="16"/>
  <c r="I10" i="17"/>
  <c r="L8" i="16"/>
  <c r="D9" i="16"/>
  <c r="L9" i="16" s="1"/>
  <c r="I15" i="17"/>
  <c r="I17" i="17"/>
  <c r="I16" i="17"/>
  <c r="I8" i="17"/>
  <c r="K14" i="16"/>
  <c r="S14" i="16" s="1"/>
  <c r="L14" i="16"/>
  <c r="I7" i="17"/>
  <c r="I9" i="17"/>
  <c r="J9" i="17"/>
  <c r="J8" i="17"/>
  <c r="AD9" i="16"/>
  <c r="C17" i="17"/>
  <c r="H11" i="17"/>
  <c r="J16" i="17"/>
  <c r="C9" i="17"/>
  <c r="D10" i="17"/>
  <c r="J7" i="17"/>
  <c r="J15" i="17"/>
  <c r="J14" i="17"/>
  <c r="C7" i="17"/>
  <c r="C15" i="17"/>
  <c r="D14" i="17"/>
  <c r="J17" i="17"/>
  <c r="C8" i="17"/>
  <c r="C16" i="17"/>
  <c r="R6" i="16"/>
  <c r="AM7" i="17"/>
  <c r="AA8" i="16"/>
  <c r="AA9" i="16" s="1"/>
  <c r="C12" i="17"/>
  <c r="C11" i="17"/>
  <c r="C13" i="17"/>
  <c r="K10" i="16"/>
  <c r="S10" i="16" s="1"/>
  <c r="F1879" i="14"/>
  <c r="F1863" i="14"/>
  <c r="F1847" i="14"/>
  <c r="F1831" i="14"/>
  <c r="F1815" i="14"/>
  <c r="F1799" i="14"/>
  <c r="F1783" i="14"/>
  <c r="F1767" i="14"/>
  <c r="F1751" i="14"/>
  <c r="F1739" i="14"/>
  <c r="F1719" i="14"/>
  <c r="F1707" i="14"/>
  <c r="F1687" i="14"/>
  <c r="F1675" i="14"/>
  <c r="F1655" i="14"/>
  <c r="F1643" i="14"/>
  <c r="F1623" i="14"/>
  <c r="F1611" i="14"/>
  <c r="F1591" i="14"/>
  <c r="F1579" i="14"/>
  <c r="F1563" i="14"/>
  <c r="F1551" i="14"/>
  <c r="F1531" i="14"/>
  <c r="F1519" i="14"/>
  <c r="F1503" i="14"/>
  <c r="F1491" i="14"/>
  <c r="F1483" i="14"/>
  <c r="F1467" i="14"/>
  <c r="F1459" i="14"/>
  <c r="F1443" i="14"/>
  <c r="F1435" i="14"/>
  <c r="F1423" i="14"/>
  <c r="F1407" i="14"/>
  <c r="F1395" i="14"/>
  <c r="F1383" i="14"/>
  <c r="F1371" i="14"/>
  <c r="F1359" i="14"/>
  <c r="F1347" i="14"/>
  <c r="F1335" i="14"/>
  <c r="F1762" i="14"/>
  <c r="F1738" i="14"/>
  <c r="F1722" i="14"/>
  <c r="F1698" i="14"/>
  <c r="F1690" i="14"/>
  <c r="F1662" i="14"/>
  <c r="F1598" i="14"/>
  <c r="F1550" i="14"/>
  <c r="F1534" i="14"/>
  <c r="F1470" i="14"/>
  <c r="F1422" i="14"/>
  <c r="F1406" i="14"/>
  <c r="F1342" i="14"/>
  <c r="F1326" i="14"/>
  <c r="F1278" i="14"/>
  <c r="F1230" i="14"/>
  <c r="F1198" i="14"/>
  <c r="F1126" i="14"/>
  <c r="F1875" i="14"/>
  <c r="F1859" i="14"/>
  <c r="F1843" i="14"/>
  <c r="F1827" i="14"/>
  <c r="F1811" i="14"/>
  <c r="F1795" i="14"/>
  <c r="F1779" i="14"/>
  <c r="F1755" i="14"/>
  <c r="F1735" i="14"/>
  <c r="F1723" i="14"/>
  <c r="F1703" i="14"/>
  <c r="F1691" i="14"/>
  <c r="F1671" i="14"/>
  <c r="F1659" i="14"/>
  <c r="F1639" i="14"/>
  <c r="F1627" i="14"/>
  <c r="F1607" i="14"/>
  <c r="F1595" i="14"/>
  <c r="F1567" i="14"/>
  <c r="F1547" i="14"/>
  <c r="F1535" i="14"/>
  <c r="F1515" i="14"/>
  <c r="F1507" i="14"/>
  <c r="F1495" i="14"/>
  <c r="F1479" i="14"/>
  <c r="F1471" i="14"/>
  <c r="F1455" i="14"/>
  <c r="F1447" i="14"/>
  <c r="F1431" i="14"/>
  <c r="F1419" i="14"/>
  <c r="F1411" i="14"/>
  <c r="F1399" i="14"/>
  <c r="F1387" i="14"/>
  <c r="F1375" i="14"/>
  <c r="F1363" i="14"/>
  <c r="F1351" i="14"/>
  <c r="F1339" i="14"/>
  <c r="F1327" i="14"/>
  <c r="F1754" i="14"/>
  <c r="F1730" i="14"/>
  <c r="F1706" i="14"/>
  <c r="F1674" i="14"/>
  <c r="F1646" i="14"/>
  <c r="F1614" i="14"/>
  <c r="F1582" i="14"/>
  <c r="F1518" i="14"/>
  <c r="F1486" i="14"/>
  <c r="F1454" i="14"/>
  <c r="F1390" i="14"/>
  <c r="F1358" i="14"/>
  <c r="F1294" i="14"/>
  <c r="F1262" i="14"/>
  <c r="F1214" i="14"/>
  <c r="F1158" i="14"/>
  <c r="F1070" i="14"/>
  <c r="F1871" i="14"/>
  <c r="F1855" i="14"/>
  <c r="F1839" i="14"/>
  <c r="F1823" i="14"/>
  <c r="F1807" i="14"/>
  <c r="F1791" i="14"/>
  <c r="F1775" i="14"/>
  <c r="F1759" i="14"/>
  <c r="F1747" i="14"/>
  <c r="F1727" i="14"/>
  <c r="F1715" i="14"/>
  <c r="F1695" i="14"/>
  <c r="F1679" i="14"/>
  <c r="F1667" i="14"/>
  <c r="F1647" i="14"/>
  <c r="F1635" i="14"/>
  <c r="F1615" i="14"/>
  <c r="F1603" i="14"/>
  <c r="F1587" i="14"/>
  <c r="F1575" i="14"/>
  <c r="F1559" i="14"/>
  <c r="F1543" i="14"/>
  <c r="F1527" i="14"/>
  <c r="F626"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768" i="14"/>
  <c r="F1883" i="14"/>
  <c r="F1867" i="14"/>
  <c r="F1851" i="14"/>
  <c r="F1835" i="14"/>
  <c r="F1819" i="14"/>
  <c r="F1803" i="14"/>
  <c r="F1787" i="14"/>
  <c r="F1771" i="14"/>
  <c r="F1763" i="14"/>
  <c r="F1743" i="14"/>
  <c r="F1731" i="14"/>
  <c r="F1711" i="14"/>
  <c r="F1699" i="14"/>
  <c r="F1683" i="14"/>
  <c r="F1663" i="14"/>
  <c r="F1651" i="14"/>
  <c r="F1631" i="14"/>
  <c r="F1619" i="14"/>
  <c r="F1599" i="14"/>
  <c r="F1583" i="14"/>
  <c r="F1571" i="14"/>
  <c r="F1555" i="14"/>
  <c r="F1539" i="14"/>
  <c r="F1523" i="14"/>
  <c r="F1511" i="14"/>
  <c r="F1499" i="14"/>
  <c r="F1487" i="14"/>
  <c r="F1475" i="14"/>
  <c r="F1463" i="14"/>
  <c r="F1451" i="14"/>
  <c r="F1439" i="14"/>
  <c r="F1427" i="14"/>
  <c r="F1415" i="14"/>
  <c r="F1403" i="14"/>
  <c r="F1391" i="14"/>
  <c r="F1379" i="14"/>
  <c r="F1367" i="14"/>
  <c r="F1355" i="14"/>
  <c r="F1343" i="14"/>
  <c r="F1331" i="14"/>
  <c r="F1323" i="14"/>
  <c r="F1319" i="14"/>
  <c r="F1315" i="14"/>
  <c r="F1311" i="14"/>
  <c r="F1307" i="14"/>
  <c r="F1303" i="14"/>
  <c r="F1299" i="14"/>
  <c r="F1295" i="14"/>
  <c r="F1291" i="14"/>
  <c r="F1287" i="14"/>
  <c r="F1283" i="14"/>
  <c r="F1279" i="14"/>
  <c r="F1275" i="14"/>
  <c r="F1271" i="14"/>
  <c r="F1267" i="14"/>
  <c r="F1263" i="14"/>
  <c r="F1259" i="14"/>
  <c r="F1255" i="14"/>
  <c r="F491" i="14"/>
  <c r="F1247" i="14"/>
  <c r="F1231" i="14"/>
  <c r="F1211" i="14"/>
  <c r="F1199" i="14"/>
  <c r="F1179" i="14"/>
  <c r="F1167" i="14"/>
  <c r="F1147" i="14"/>
  <c r="F1135" i="14"/>
  <c r="F1115" i="14"/>
  <c r="F1103" i="14"/>
  <c r="F1083" i="14"/>
  <c r="F1071" i="14"/>
  <c r="F1055" i="14"/>
  <c r="F1027"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39" i="14"/>
  <c r="F1219" i="14"/>
  <c r="F1207" i="14"/>
  <c r="F1187" i="14"/>
  <c r="F1175" i="14"/>
  <c r="F1155" i="14"/>
  <c r="F1143" i="14"/>
  <c r="F1123" i="14"/>
  <c r="F1107" i="14"/>
  <c r="F1095" i="14"/>
  <c r="F1075" i="14"/>
  <c r="F1063" i="14"/>
  <c r="F1043" i="14"/>
  <c r="F1035" i="14"/>
  <c r="F1023"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46" i="14"/>
  <c r="F1714" i="14"/>
  <c r="F1682" i="14"/>
  <c r="F1630" i="14"/>
  <c r="F1566" i="14"/>
  <c r="F1502" i="14"/>
  <c r="F1438" i="14"/>
  <c r="F1374" i="14"/>
  <c r="F1310" i="14"/>
  <c r="F1246" i="14"/>
  <c r="F1182" i="14"/>
  <c r="F1010" i="14"/>
  <c r="F754"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6" i="14"/>
  <c r="F1758" i="14"/>
  <c r="F1750" i="14"/>
  <c r="F1742" i="14"/>
  <c r="F1734" i="14"/>
  <c r="F1726" i="14"/>
  <c r="F1718" i="14"/>
  <c r="F1710" i="14"/>
  <c r="F1702" i="14"/>
  <c r="F1694" i="14"/>
  <c r="F1686" i="14"/>
  <c r="F1678" i="14"/>
  <c r="F1670" i="14"/>
  <c r="F1666" i="14"/>
  <c r="F1658" i="14"/>
  <c r="F1654" i="14"/>
  <c r="F1650" i="14"/>
  <c r="F1642" i="14"/>
  <c r="F1638" i="14"/>
  <c r="F1634" i="14"/>
  <c r="F1626" i="14"/>
  <c r="F1622" i="14"/>
  <c r="F1618" i="14"/>
  <c r="F1610" i="14"/>
  <c r="F1606" i="14"/>
  <c r="F1602" i="14"/>
  <c r="F1594" i="14"/>
  <c r="F1590" i="14"/>
  <c r="F1586" i="14"/>
  <c r="F1578" i="14"/>
  <c r="F1574" i="14"/>
  <c r="F1570" i="14"/>
  <c r="F1562" i="14"/>
  <c r="F1558" i="14"/>
  <c r="F1554" i="14"/>
  <c r="F1546" i="14"/>
  <c r="F1542" i="14"/>
  <c r="F1538" i="14"/>
  <c r="F1530" i="14"/>
  <c r="F1526" i="14"/>
  <c r="F1522" i="14"/>
  <c r="F1514" i="14"/>
  <c r="F1510" i="14"/>
  <c r="F1506" i="14"/>
  <c r="F1498" i="14"/>
  <c r="F1494" i="14"/>
  <c r="F1490" i="14"/>
  <c r="F1482" i="14"/>
  <c r="F1478" i="14"/>
  <c r="F1474" i="14"/>
  <c r="F1466" i="14"/>
  <c r="F1462" i="14"/>
  <c r="F1458" i="14"/>
  <c r="F1450" i="14"/>
  <c r="F1446" i="14"/>
  <c r="F1442" i="14"/>
  <c r="F1434" i="14"/>
  <c r="F1430" i="14"/>
  <c r="F1426" i="14"/>
  <c r="F1418" i="14"/>
  <c r="F1414" i="14"/>
  <c r="F1410" i="14"/>
  <c r="F1402" i="14"/>
  <c r="F1398" i="14"/>
  <c r="F1394" i="14"/>
  <c r="F1386" i="14"/>
  <c r="F1382" i="14"/>
  <c r="F1378" i="14"/>
  <c r="F1370" i="14"/>
  <c r="F1366" i="14"/>
  <c r="F1362" i="14"/>
  <c r="F1354" i="14"/>
  <c r="F1350" i="14"/>
  <c r="F1346" i="14"/>
  <c r="F1338" i="14"/>
  <c r="F1334" i="14"/>
  <c r="F1330" i="14"/>
  <c r="F1322" i="14"/>
  <c r="F1318" i="14"/>
  <c r="F1314" i="14"/>
  <c r="F1306" i="14"/>
  <c r="F1302" i="14"/>
  <c r="F1298" i="14"/>
  <c r="F1290" i="14"/>
  <c r="F1286" i="14"/>
  <c r="F1282" i="14"/>
  <c r="F1274" i="14"/>
  <c r="F1270" i="14"/>
  <c r="F1266" i="14"/>
  <c r="F1258" i="14"/>
  <c r="F1254" i="14"/>
  <c r="F1250" i="14"/>
  <c r="F1242" i="14"/>
  <c r="F1238" i="14"/>
  <c r="F1234" i="14"/>
  <c r="F1226" i="14"/>
  <c r="F1222" i="14"/>
  <c r="F1218" i="14"/>
  <c r="F1210" i="14"/>
  <c r="F1206" i="14"/>
  <c r="F1202" i="14"/>
  <c r="F1194" i="14"/>
  <c r="F1190" i="14"/>
  <c r="F1186" i="14"/>
  <c r="F1178" i="14"/>
  <c r="F1174" i="14"/>
  <c r="F1170" i="14"/>
  <c r="F1166" i="14"/>
  <c r="F1162" i="14"/>
  <c r="F1154" i="14"/>
  <c r="F1150" i="14"/>
  <c r="F1146" i="14"/>
  <c r="F1142" i="14"/>
  <c r="F1138" i="14"/>
  <c r="F1134" i="14"/>
  <c r="F1130" i="14"/>
  <c r="F1122" i="14"/>
  <c r="F1118" i="14"/>
  <c r="F1114" i="14"/>
  <c r="F1110" i="14"/>
  <c r="F1106" i="14"/>
  <c r="F1102" i="14"/>
  <c r="F1098" i="14"/>
  <c r="F1094" i="14"/>
  <c r="F1090" i="14"/>
  <c r="F1086" i="14"/>
  <c r="F1082" i="14"/>
  <c r="F1078" i="14"/>
  <c r="F1074"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1" i="14"/>
  <c r="F1235" i="14"/>
  <c r="F1223" i="14"/>
  <c r="F1203" i="14"/>
  <c r="F1191" i="14"/>
  <c r="F1171" i="14"/>
  <c r="F1159" i="14"/>
  <c r="F1139" i="14"/>
  <c r="F1127" i="14"/>
  <c r="F1111" i="14"/>
  <c r="F1091" i="14"/>
  <c r="F1079" i="14"/>
  <c r="F1059" i="14"/>
  <c r="F1047" i="14"/>
  <c r="F1031"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3" i="14"/>
  <c r="F1885" i="14"/>
  <c r="F1877" i="14"/>
  <c r="F1869" i="14"/>
  <c r="F1861" i="14"/>
  <c r="F1857" i="14"/>
  <c r="F1849"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3" i="14"/>
  <c r="F1227" i="14"/>
  <c r="F1215" i="14"/>
  <c r="F1195" i="14"/>
  <c r="F1183" i="14"/>
  <c r="F1163" i="14"/>
  <c r="F1151" i="14"/>
  <c r="F1131" i="14"/>
  <c r="F1119" i="14"/>
  <c r="F1099" i="14"/>
  <c r="F1087" i="14"/>
  <c r="F1067" i="14"/>
  <c r="F1051" i="14"/>
  <c r="F1039"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897" i="14"/>
  <c r="F1889" i="14"/>
  <c r="F1881" i="14"/>
  <c r="F1873" i="14"/>
  <c r="F1865" i="14"/>
  <c r="F1853" i="14"/>
  <c r="F1845" i="14"/>
  <c r="F2"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Y19" i="17" l="1"/>
  <c r="AW19" i="17"/>
  <c r="BB19" i="17"/>
  <c r="AX19" i="17"/>
  <c r="AY19" i="17"/>
  <c r="AZ19" i="17"/>
  <c r="BA19" i="17"/>
  <c r="BC19" i="17"/>
  <c r="AV19" i="17"/>
  <c r="M60" i="16"/>
  <c r="M60" i="17" s="1"/>
  <c r="M64" i="16"/>
  <c r="M64" i="17" s="1"/>
  <c r="M49" i="16"/>
  <c r="M49" i="17" s="1"/>
  <c r="M56" i="16"/>
  <c r="M56" i="17" s="1"/>
  <c r="M61" i="16"/>
  <c r="M61" i="17" s="1"/>
  <c r="M48" i="16"/>
  <c r="M48" i="17" s="1"/>
  <c r="M52" i="16"/>
  <c r="M52" i="17" s="1"/>
  <c r="M44" i="16"/>
  <c r="M44" i="17" s="1"/>
  <c r="M42" i="16"/>
  <c r="M42" i="17" s="1"/>
  <c r="M58" i="16"/>
  <c r="M58" i="17" s="1"/>
  <c r="M62" i="17"/>
  <c r="M45" i="16"/>
  <c r="M45" i="17" s="1"/>
  <c r="M50" i="16"/>
  <c r="M50" i="17" s="1"/>
  <c r="M46" i="16"/>
  <c r="M46" i="17" s="1"/>
  <c r="M54" i="16"/>
  <c r="M54" i="17" s="1"/>
  <c r="M7" i="16"/>
  <c r="M9" i="16"/>
  <c r="BD19" i="17"/>
  <c r="W19" i="17"/>
  <c r="AI19" i="17"/>
  <c r="AC19" i="17"/>
  <c r="AR19" i="17"/>
  <c r="AL19" i="17"/>
  <c r="AD19" i="17"/>
  <c r="AF19" i="17"/>
  <c r="T19" i="17"/>
  <c r="AE19" i="17"/>
  <c r="AH19" i="17"/>
  <c r="X19" i="17"/>
  <c r="AK19" i="17"/>
  <c r="V19" i="17"/>
  <c r="AA19" i="17"/>
  <c r="AJ19" i="17"/>
  <c r="Z19" i="17"/>
  <c r="U19" i="17"/>
  <c r="AB19" i="17"/>
  <c r="L10" i="16"/>
  <c r="M55" i="16" s="1"/>
  <c r="M55" i="17" s="1"/>
  <c r="M8" i="16"/>
  <c r="L6" i="17"/>
  <c r="I11" i="17"/>
  <c r="I13" i="17"/>
  <c r="I12" i="17"/>
  <c r="P7" i="16"/>
  <c r="D8" i="17"/>
  <c r="L8" i="17"/>
  <c r="K17" i="17"/>
  <c r="S17" i="17" s="1"/>
  <c r="L14" i="17"/>
  <c r="Y14" i="17" s="1"/>
  <c r="J10" i="17"/>
  <c r="L17" i="17"/>
  <c r="Y17" i="17" s="1"/>
  <c r="D17" i="17"/>
  <c r="D11" i="17"/>
  <c r="D15" i="17"/>
  <c r="K15" i="17"/>
  <c r="S15" i="17" s="1"/>
  <c r="L9" i="17"/>
  <c r="D9" i="17"/>
  <c r="K16" i="17"/>
  <c r="S16" i="17" s="1"/>
  <c r="J13" i="17"/>
  <c r="E7" i="16"/>
  <c r="F7" i="16" s="1"/>
  <c r="R7" i="16" s="1"/>
  <c r="K8" i="17"/>
  <c r="S8" i="17" s="1"/>
  <c r="D16" i="17"/>
  <c r="AO11" i="17"/>
  <c r="AN11" i="17"/>
  <c r="AM11" i="17"/>
  <c r="J11" i="17"/>
  <c r="K9" i="17"/>
  <c r="S9" i="17" s="1"/>
  <c r="AM96" i="17" a="1"/>
  <c r="L7" i="17"/>
  <c r="K14" i="17"/>
  <c r="S14" i="17" s="1"/>
  <c r="K7" i="17"/>
  <c r="S7" i="17" s="1"/>
  <c r="S6" i="17"/>
  <c r="J12" i="17"/>
  <c r="D13" i="17"/>
  <c r="D12" i="17"/>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M41" i="16" l="1"/>
  <c r="M41" i="17" s="1"/>
  <c r="Y6" i="17"/>
  <c r="BC6" i="17"/>
  <c r="BC8" i="17"/>
  <c r="Y8" i="17"/>
  <c r="BD9" i="17"/>
  <c r="Y9" i="17"/>
  <c r="BC7" i="17"/>
  <c r="Y7" i="17"/>
  <c r="BA7" i="17"/>
  <c r="BB7" i="17"/>
  <c r="AZ7" i="17"/>
  <c r="AY7" i="17"/>
  <c r="AJ6" i="17"/>
  <c r="BA6" i="17"/>
  <c r="BB6" i="17"/>
  <c r="AV6" i="17"/>
  <c r="AW6" i="17"/>
  <c r="AZ6" i="17"/>
  <c r="AX6" i="17"/>
  <c r="AY6" i="17"/>
  <c r="BB8" i="17"/>
  <c r="BC9" i="17"/>
  <c r="BA8" i="17"/>
  <c r="BA9" i="17"/>
  <c r="AZ8" i="17"/>
  <c r="AY9" i="17"/>
  <c r="AZ9" i="17"/>
  <c r="AX8" i="17"/>
  <c r="AX7" i="17"/>
  <c r="AX9" i="17"/>
  <c r="AW8" i="17"/>
  <c r="AW7" i="17"/>
  <c r="AW9" i="17"/>
  <c r="AV8" i="17"/>
  <c r="AV7" i="17"/>
  <c r="BB9" i="17"/>
  <c r="AY8" i="17"/>
  <c r="AV9" i="17"/>
  <c r="BD14" i="17"/>
  <c r="AY14" i="17"/>
  <c r="AV14" i="17"/>
  <c r="AZ14" i="17"/>
  <c r="AW14" i="17"/>
  <c r="BA14" i="17"/>
  <c r="AX14" i="17"/>
  <c r="BC14" i="17"/>
  <c r="BB14" i="17"/>
  <c r="BD17" i="17"/>
  <c r="AY17" i="17"/>
  <c r="BB17" i="17"/>
  <c r="BC17" i="17"/>
  <c r="AZ17" i="17"/>
  <c r="AV17" i="17"/>
  <c r="AW17" i="17"/>
  <c r="BA17" i="17"/>
  <c r="AX17" i="17"/>
  <c r="BD7" i="17"/>
  <c r="R7" i="17"/>
  <c r="AB7" i="17"/>
  <c r="BD6" i="17"/>
  <c r="AP6" i="17"/>
  <c r="AQ6" i="17"/>
  <c r="BD8" i="17"/>
  <c r="AB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Y10" i="17" s="1"/>
  <c r="AC6" i="17"/>
  <c r="T6" i="17"/>
  <c r="X6" i="17"/>
  <c r="AE6" i="17"/>
  <c r="U6" i="17"/>
  <c r="R6" i="17"/>
  <c r="AK6" i="17"/>
  <c r="AL6" i="17"/>
  <c r="AG6" i="17"/>
  <c r="AR6" i="17"/>
  <c r="W6" i="17"/>
  <c r="AI6" i="17"/>
  <c r="AD6" i="17"/>
  <c r="V6" i="17"/>
  <c r="AH6" i="17"/>
  <c r="Z6" i="17"/>
  <c r="AA6" i="17"/>
  <c r="AB6" i="17"/>
  <c r="AF6" i="17"/>
  <c r="L11" i="17"/>
  <c r="AY11" i="17" s="1"/>
  <c r="E7" i="17"/>
  <c r="P8" i="16"/>
  <c r="AD17" i="17"/>
  <c r="AK17" i="17"/>
  <c r="AR17" i="17"/>
  <c r="W17" i="17"/>
  <c r="AA17" i="17"/>
  <c r="Z17" i="17"/>
  <c r="AJ17" i="17"/>
  <c r="AI17" i="17"/>
  <c r="AL17" i="17"/>
  <c r="U17" i="17"/>
  <c r="AC17" i="17"/>
  <c r="AF17" i="17"/>
  <c r="AE17" i="17"/>
  <c r="V17" i="17"/>
  <c r="AH17" i="17"/>
  <c r="AB17" i="17"/>
  <c r="T17" i="17"/>
  <c r="AR8" i="17"/>
  <c r="Z8" i="17"/>
  <c r="AG8" i="17"/>
  <c r="AJ8" i="17"/>
  <c r="T8" i="17"/>
  <c r="AF8" i="17"/>
  <c r="AL8" i="17"/>
  <c r="U8" i="17"/>
  <c r="AC8" i="17"/>
  <c r="AE8" i="17"/>
  <c r="AI8" i="17"/>
  <c r="W8" i="17"/>
  <c r="AH8" i="17"/>
  <c r="X8" i="17"/>
  <c r="V8" i="17"/>
  <c r="AA8" i="17"/>
  <c r="AD8" i="17"/>
  <c r="AK8" i="17"/>
  <c r="L13" i="17"/>
  <c r="AI7" i="17"/>
  <c r="AL7" i="17"/>
  <c r="AF7" i="17"/>
  <c r="W7" i="17"/>
  <c r="T7" i="17"/>
  <c r="AE7" i="17"/>
  <c r="AH7" i="17"/>
  <c r="V7" i="17"/>
  <c r="AJ7" i="17"/>
  <c r="AR7" i="17"/>
  <c r="Z7" i="17"/>
  <c r="AD7" i="17"/>
  <c r="AK7" i="17"/>
  <c r="AA7" i="17"/>
  <c r="U7" i="17"/>
  <c r="X7" i="17"/>
  <c r="AC7" i="17"/>
  <c r="AG7" i="17"/>
  <c r="AM96" i="17"/>
  <c r="AM99" i="17"/>
  <c r="AM98" i="17"/>
  <c r="AM97" i="17"/>
  <c r="K11" i="17"/>
  <c r="S11" i="17" s="1"/>
  <c r="L15" i="17"/>
  <c r="Y15" i="17" s="1"/>
  <c r="AJ14" i="17"/>
  <c r="T14" i="17"/>
  <c r="V14" i="17"/>
  <c r="AC14" i="17"/>
  <c r="AF14" i="17"/>
  <c r="AI14" i="17"/>
  <c r="AL14" i="17"/>
  <c r="X14" i="17"/>
  <c r="AB14" i="17"/>
  <c r="AE14" i="17"/>
  <c r="U14" i="17"/>
  <c r="AD14" i="17"/>
  <c r="AK14" i="17"/>
  <c r="W14" i="17"/>
  <c r="AA14" i="17"/>
  <c r="AR14" i="17"/>
  <c r="Z14" i="17"/>
  <c r="E8" i="16"/>
  <c r="F8" i="16" s="1"/>
  <c r="R8" i="16" s="1"/>
  <c r="R8" i="17" s="1"/>
  <c r="K12" i="17"/>
  <c r="S12" i="17" s="1"/>
  <c r="K13" i="17"/>
  <c r="S13" i="17" s="1"/>
  <c r="AK9" i="17"/>
  <c r="AR9" i="17"/>
  <c r="W9" i="17"/>
  <c r="AE9" i="17"/>
  <c r="AH9" i="17"/>
  <c r="AG9" i="17"/>
  <c r="AJ9" i="17"/>
  <c r="T9" i="17"/>
  <c r="AA9" i="17"/>
  <c r="AL9" i="17"/>
  <c r="AD9" i="17"/>
  <c r="AC9" i="17"/>
  <c r="AF9" i="17"/>
  <c r="V9" i="17"/>
  <c r="U9" i="17"/>
  <c r="X9" i="17"/>
  <c r="AB9" i="17"/>
  <c r="AI9" i="17"/>
  <c r="Z9" i="17"/>
  <c r="L16" i="17"/>
  <c r="Y16" i="17" s="1"/>
  <c r="K10" i="17"/>
  <c r="S10" i="17" s="1"/>
  <c r="L12" i="17"/>
  <c r="AZ12" i="17" s="1"/>
  <c r="BD13" i="17" l="1"/>
  <c r="Y13" i="17"/>
  <c r="BA12" i="17"/>
  <c r="AZ11" i="17"/>
  <c r="AI11" i="17"/>
  <c r="Y11" i="17"/>
  <c r="BC13" i="17"/>
  <c r="BD12" i="17"/>
  <c r="Y12" i="17"/>
  <c r="BA13" i="17"/>
  <c r="BA11" i="17"/>
  <c r="AZ13" i="17"/>
  <c r="AY12" i="17"/>
  <c r="AX11" i="17"/>
  <c r="AY13" i="17"/>
  <c r="AX12" i="17"/>
  <c r="AW11" i="17"/>
  <c r="AX13" i="17"/>
  <c r="AW12" i="17"/>
  <c r="AV11" i="17"/>
  <c r="BB13" i="17"/>
  <c r="AV12" i="17"/>
  <c r="AH10" i="17"/>
  <c r="BA10" i="17"/>
  <c r="BC10" i="17"/>
  <c r="BB10" i="17"/>
  <c r="AV10" i="17"/>
  <c r="AW10" i="17"/>
  <c r="AZ10" i="17"/>
  <c r="AX10" i="17"/>
  <c r="AY10" i="17"/>
  <c r="BB11" i="17"/>
  <c r="AW13" i="17"/>
  <c r="BB12" i="17"/>
  <c r="BC11" i="17"/>
  <c r="AV13" i="17"/>
  <c r="BC12" i="17"/>
  <c r="BD16" i="17"/>
  <c r="BA16" i="17"/>
  <c r="BB16" i="17"/>
  <c r="AX16" i="17"/>
  <c r="AZ16" i="17"/>
  <c r="BC16" i="17"/>
  <c r="AV16" i="17"/>
  <c r="AY16" i="17"/>
  <c r="AW16" i="17"/>
  <c r="BD15" i="17"/>
  <c r="AZ15" i="17"/>
  <c r="AX15" i="17"/>
  <c r="AY15" i="17"/>
  <c r="BA15" i="17"/>
  <c r="BC15" i="17"/>
  <c r="AW15" i="17"/>
  <c r="BB15" i="17"/>
  <c r="AV15" i="17"/>
  <c r="BD10" i="17"/>
  <c r="W10" i="17"/>
  <c r="AA10" i="17"/>
  <c r="AD10" i="17"/>
  <c r="AB10" i="17"/>
  <c r="AR10" i="17"/>
  <c r="AI10" i="17"/>
  <c r="AC10" i="17"/>
  <c r="AJ10" i="17"/>
  <c r="AK10" i="17"/>
  <c r="Z10" i="17"/>
  <c r="T10" i="17"/>
  <c r="AE10" i="17"/>
  <c r="AF10" i="17"/>
  <c r="U10" i="17"/>
  <c r="V10" i="17"/>
  <c r="X10" i="17"/>
  <c r="AL10" i="17"/>
  <c r="V11" i="17"/>
  <c r="AE11" i="17"/>
  <c r="W11" i="17"/>
  <c r="X11" i="17"/>
  <c r="AH11" i="17"/>
  <c r="BD11" i="17"/>
  <c r="AR11" i="17"/>
  <c r="AL11" i="17"/>
  <c r="AC11" i="17"/>
  <c r="U11" i="17"/>
  <c r="AK11" i="17"/>
  <c r="AD11" i="17"/>
  <c r="Z11" i="17"/>
  <c r="AJ11" i="17"/>
  <c r="AA11" i="17"/>
  <c r="AF11" i="17"/>
  <c r="AB11" i="17"/>
  <c r="T11" i="17"/>
  <c r="E8" i="17"/>
  <c r="P9" i="16"/>
  <c r="F7" i="17"/>
  <c r="E9" i="16"/>
  <c r="E10" i="16" s="1"/>
  <c r="E11" i="16" s="1"/>
  <c r="AR15" i="17"/>
  <c r="W15" i="17"/>
  <c r="AE15" i="17"/>
  <c r="AL15" i="17"/>
  <c r="U15" i="17"/>
  <c r="AC15" i="17"/>
  <c r="AJ15" i="17"/>
  <c r="T15" i="17"/>
  <c r="AA15" i="17"/>
  <c r="AK15" i="17"/>
  <c r="X15" i="17"/>
  <c r="AF15" i="17"/>
  <c r="V15" i="17"/>
  <c r="AD15" i="17"/>
  <c r="AB15" i="17"/>
  <c r="AI15" i="17"/>
  <c r="Z15" i="17"/>
  <c r="AA16" i="17"/>
  <c r="AH16" i="17"/>
  <c r="X16" i="17"/>
  <c r="AB16" i="17"/>
  <c r="V16" i="17"/>
  <c r="AD16" i="17"/>
  <c r="AK16" i="17"/>
  <c r="T16" i="17"/>
  <c r="AI16" i="17"/>
  <c r="AR16" i="17"/>
  <c r="Z16" i="17"/>
  <c r="AJ16" i="17"/>
  <c r="W16" i="17"/>
  <c r="AE16" i="17"/>
  <c r="AL16" i="17"/>
  <c r="U16" i="17"/>
  <c r="AC16" i="17"/>
  <c r="AF16" i="17"/>
  <c r="R16" i="17"/>
  <c r="AE12" i="17"/>
  <c r="AL12" i="17"/>
  <c r="U12" i="17"/>
  <c r="AC12" i="17"/>
  <c r="AJ12" i="17"/>
  <c r="R12" i="17"/>
  <c r="AA12" i="17"/>
  <c r="AH12" i="17"/>
  <c r="X12" i="17"/>
  <c r="AF12" i="17"/>
  <c r="V12" i="17"/>
  <c r="AD12" i="17"/>
  <c r="AK12" i="17"/>
  <c r="W12" i="17"/>
  <c r="AI12" i="17"/>
  <c r="AR12" i="17"/>
  <c r="Z12" i="17"/>
  <c r="T12" i="17"/>
  <c r="AB12" i="17"/>
  <c r="AD13" i="17"/>
  <c r="AJ13" i="17"/>
  <c r="V13" i="17"/>
  <c r="Z13" i="17"/>
  <c r="AC13" i="17"/>
  <c r="AF13" i="17"/>
  <c r="AI13" i="17"/>
  <c r="AA13" i="17"/>
  <c r="AL13" i="17"/>
  <c r="U13" i="17"/>
  <c r="X13" i="17"/>
  <c r="AB13" i="17"/>
  <c r="T13" i="17"/>
  <c r="AH13" i="17"/>
  <c r="AK13" i="17"/>
  <c r="AR13" i="17"/>
  <c r="W13" i="17"/>
  <c r="AE13" i="17"/>
  <c r="F8" i="17"/>
  <c r="F9" i="16" l="1"/>
  <c r="R9" i="16" s="1"/>
  <c r="E9" i="17"/>
  <c r="R9" i="17"/>
  <c r="F10" i="16" l="1"/>
  <c r="R10" i="16" s="1"/>
  <c r="R10" i="17" s="1"/>
  <c r="E10" i="17"/>
  <c r="F9" i="17"/>
  <c r="M6" i="17"/>
  <c r="B33" i="18" l="1"/>
  <c r="B48" i="18"/>
  <c r="E12" i="16"/>
  <c r="F11" i="16"/>
  <c r="R11" i="16" s="1"/>
  <c r="R11" i="17" s="1"/>
  <c r="E11" i="17"/>
  <c r="F10" i="17"/>
  <c r="O6" i="17"/>
  <c r="P6" i="17"/>
  <c r="N6" i="17"/>
  <c r="M9" i="17"/>
  <c r="M8" i="17"/>
  <c r="M7" i="17"/>
  <c r="B7" i="18" s="1"/>
  <c r="B18" i="18" l="1"/>
  <c r="B40" i="18"/>
  <c r="B25" i="18"/>
  <c r="B10" i="18"/>
  <c r="B6" i="18"/>
  <c r="B51" i="18"/>
  <c r="B36" i="18"/>
  <c r="B14" i="18"/>
  <c r="B42" i="18"/>
  <c r="B47" i="18"/>
  <c r="B32" i="18"/>
  <c r="B17" i="18"/>
  <c r="B30" i="18"/>
  <c r="B58" i="18"/>
  <c r="B43" i="18"/>
  <c r="B59" i="18"/>
  <c r="B13" i="18"/>
  <c r="B22" i="18"/>
  <c r="B63" i="18"/>
  <c r="B39" i="18"/>
  <c r="B24" i="18"/>
  <c r="B9" i="18"/>
  <c r="B65" i="18"/>
  <c r="B50" i="18"/>
  <c r="B44" i="18"/>
  <c r="B61" i="18"/>
  <c r="B49" i="18"/>
  <c r="B31" i="18"/>
  <c r="B16" i="18"/>
  <c r="B46" i="18"/>
  <c r="B57" i="18"/>
  <c r="B29" i="18"/>
  <c r="B20" i="18"/>
  <c r="B27" i="18"/>
  <c r="B12" i="18"/>
  <c r="AO65" i="18"/>
  <c r="B53" i="18"/>
  <c r="B35" i="18"/>
  <c r="B23" i="18"/>
  <c r="B8" i="18"/>
  <c r="B64" i="18"/>
  <c r="FI48" i="18"/>
  <c r="ER48" i="18"/>
  <c r="B55" i="18"/>
  <c r="B34" i="18"/>
  <c r="B19" i="18"/>
  <c r="B62" i="18"/>
  <c r="B60" i="18"/>
  <c r="B45" i="18"/>
  <c r="B56" i="18"/>
  <c r="B15" i="18"/>
  <c r="B54" i="18"/>
  <c r="FI33" i="18"/>
  <c r="ER33" i="18"/>
  <c r="B28" i="18"/>
  <c r="B38" i="18"/>
  <c r="B41" i="18"/>
  <c r="B26" i="18"/>
  <c r="B11" i="18"/>
  <c r="AO7" i="18"/>
  <c r="B52" i="18"/>
  <c r="B37" i="18"/>
  <c r="B21" i="18"/>
  <c r="AH9" i="18"/>
  <c r="AN40" i="18"/>
  <c r="AM30" i="18"/>
  <c r="AN57" i="18"/>
  <c r="AH15" i="18"/>
  <c r="AJ34" i="18"/>
  <c r="AI24" i="18"/>
  <c r="AO50" i="18"/>
  <c r="AJ17" i="18"/>
  <c r="AK44" i="18"/>
  <c r="AH62" i="18"/>
  <c r="AI54" i="18"/>
  <c r="AK27" i="18"/>
  <c r="AL54" i="18"/>
  <c r="AJ64" i="18"/>
  <c r="AL37" i="18"/>
  <c r="AH49" i="18"/>
  <c r="AH28" i="18"/>
  <c r="AL20" i="18"/>
  <c r="AM47" i="18"/>
  <c r="AI41" i="18"/>
  <c r="AJ32" i="18"/>
  <c r="AL52" i="18"/>
  <c r="AM62" i="18"/>
  <c r="AO18" i="18"/>
  <c r="AH47" i="18"/>
  <c r="AI39" i="18"/>
  <c r="AJ49" i="18"/>
  <c r="AK59" i="18"/>
  <c r="AM15" i="18"/>
  <c r="AN25" i="18"/>
  <c r="AO35" i="18"/>
  <c r="AH64" i="18"/>
  <c r="AI56" i="18"/>
  <c r="AK12" i="18"/>
  <c r="AL22" i="18"/>
  <c r="AM32" i="18"/>
  <c r="AN42" i="18"/>
  <c r="AO52" i="18"/>
  <c r="AH30" i="18"/>
  <c r="AJ19" i="18"/>
  <c r="AK29" i="18"/>
  <c r="AL39" i="18"/>
  <c r="AM49" i="18"/>
  <c r="AN59" i="18"/>
  <c r="AH34" i="18"/>
  <c r="AI26" i="18"/>
  <c r="AJ36" i="18"/>
  <c r="AK46" i="18"/>
  <c r="AL56" i="18"/>
  <c r="AN12" i="18"/>
  <c r="AO22" i="18"/>
  <c r="AH51" i="18"/>
  <c r="AI43" i="18"/>
  <c r="AJ53" i="18"/>
  <c r="AK63" i="18"/>
  <c r="AM19" i="18"/>
  <c r="AN29" i="18"/>
  <c r="AO39" i="18"/>
  <c r="AH17" i="18"/>
  <c r="AI60" i="18"/>
  <c r="AK16" i="18"/>
  <c r="AL26" i="18"/>
  <c r="AM36" i="18"/>
  <c r="AN46" i="18"/>
  <c r="AO56" i="18"/>
  <c r="AI13" i="18"/>
  <c r="AJ23" i="18"/>
  <c r="AK33" i="18"/>
  <c r="AL43" i="18"/>
  <c r="AM53" i="18"/>
  <c r="AN63" i="18"/>
  <c r="AI9" i="18"/>
  <c r="AK11" i="18"/>
  <c r="AM7" i="18"/>
  <c r="AN9" i="18"/>
  <c r="AO10" i="18"/>
  <c r="AH12" i="18"/>
  <c r="AK42" i="18"/>
  <c r="AH38" i="18"/>
  <c r="AJ40" i="18"/>
  <c r="AL60" i="18"/>
  <c r="AO26" i="18"/>
  <c r="AH55" i="18"/>
  <c r="AJ57" i="18"/>
  <c r="AL13" i="18"/>
  <c r="AM23" i="18"/>
  <c r="AN33" i="18"/>
  <c r="AO43" i="18"/>
  <c r="AH21" i="18"/>
  <c r="AI64" i="18"/>
  <c r="AK20" i="18"/>
  <c r="AL30" i="18"/>
  <c r="AM40" i="18"/>
  <c r="AN50" i="18"/>
  <c r="AO60" i="18"/>
  <c r="AI17" i="18"/>
  <c r="AJ27" i="18"/>
  <c r="AK37" i="18"/>
  <c r="AL47" i="18"/>
  <c r="AM57" i="18"/>
  <c r="AO13" i="18"/>
  <c r="AH42" i="18"/>
  <c r="AI34" i="18"/>
  <c r="AJ44" i="18"/>
  <c r="AK54" i="18"/>
  <c r="AL64" i="18"/>
  <c r="AN20" i="18"/>
  <c r="AO30" i="18"/>
  <c r="AH59" i="18"/>
  <c r="AI51" i="18"/>
  <c r="AJ61" i="18"/>
  <c r="AL17" i="18"/>
  <c r="AM27" i="18"/>
  <c r="AN37" i="18"/>
  <c r="AO47" i="18"/>
  <c r="AH25" i="18"/>
  <c r="AJ14" i="18"/>
  <c r="AK24" i="18"/>
  <c r="AL34" i="18"/>
  <c r="AM44" i="18"/>
  <c r="AN54" i="18"/>
  <c r="AO64" i="18"/>
  <c r="AI21" i="18"/>
  <c r="AJ31" i="18"/>
  <c r="AK41" i="18"/>
  <c r="AL51" i="18"/>
  <c r="AM61" i="18"/>
  <c r="AO17" i="18"/>
  <c r="AI10" i="18"/>
  <c r="AK7" i="18"/>
  <c r="AM8" i="18"/>
  <c r="AN10" i="18"/>
  <c r="AO11" i="18"/>
  <c r="AI22" i="18"/>
  <c r="AI30" i="18"/>
  <c r="AK50" i="18"/>
  <c r="AN16" i="18"/>
  <c r="AI47" i="18"/>
  <c r="AH46" i="18"/>
  <c r="AI38" i="18"/>
  <c r="AJ48" i="18"/>
  <c r="AK58" i="18"/>
  <c r="AM14" i="18"/>
  <c r="AN24" i="18"/>
  <c r="AO34" i="18"/>
  <c r="AH63" i="18"/>
  <c r="AI55" i="18"/>
  <c r="AJ65" i="18"/>
  <c r="AL21" i="18"/>
  <c r="AM31" i="18"/>
  <c r="AN41" i="18"/>
  <c r="AO51" i="18"/>
  <c r="AH29" i="18"/>
  <c r="AJ18" i="18"/>
  <c r="AK28" i="18"/>
  <c r="AL38" i="18"/>
  <c r="AM48" i="18"/>
  <c r="AN58" i="18"/>
  <c r="AH33" i="18"/>
  <c r="AI25" i="18"/>
  <c r="AJ35" i="18"/>
  <c r="AK45" i="18"/>
  <c r="AL55" i="18"/>
  <c r="AM65" i="18"/>
  <c r="AO21" i="18"/>
  <c r="AH50" i="18"/>
  <c r="AI42" i="18"/>
  <c r="AJ52" i="18"/>
  <c r="AK62" i="18"/>
  <c r="AM18" i="18"/>
  <c r="AN28" i="18"/>
  <c r="AO38" i="18"/>
  <c r="AH16" i="18"/>
  <c r="AI59" i="18"/>
  <c r="AK15" i="18"/>
  <c r="AL25" i="18"/>
  <c r="AM35" i="18"/>
  <c r="AN45" i="18"/>
  <c r="AO55" i="18"/>
  <c r="AI12" i="18"/>
  <c r="AJ22" i="18"/>
  <c r="AK32" i="18"/>
  <c r="AL42" i="18"/>
  <c r="AM52" i="18"/>
  <c r="AN62" i="18"/>
  <c r="AH37" i="18"/>
  <c r="AI29" i="18"/>
  <c r="AJ39" i="18"/>
  <c r="AK49" i="18"/>
  <c r="AL59" i="18"/>
  <c r="AN15" i="18"/>
  <c r="AO25" i="18"/>
  <c r="AI11" i="18"/>
  <c r="AL7" i="18"/>
  <c r="AM9" i="18"/>
  <c r="AN11" i="18"/>
  <c r="AK8" i="18"/>
  <c r="AH54" i="18"/>
  <c r="AI46" i="18"/>
  <c r="AJ56" i="18"/>
  <c r="AL12" i="18"/>
  <c r="AM22" i="18"/>
  <c r="AN32" i="18"/>
  <c r="AO42" i="18"/>
  <c r="AH20" i="18"/>
  <c r="AI63" i="18"/>
  <c r="AK19" i="18"/>
  <c r="AL29" i="18"/>
  <c r="AM39" i="18"/>
  <c r="AN49" i="18"/>
  <c r="AO59" i="18"/>
  <c r="AI16" i="18"/>
  <c r="AJ26" i="18"/>
  <c r="AK36" i="18"/>
  <c r="AL46" i="18"/>
  <c r="AM56" i="18"/>
  <c r="AO12" i="18"/>
  <c r="AH41" i="18"/>
  <c r="AI33" i="18"/>
  <c r="AJ43" i="18"/>
  <c r="AK53" i="18"/>
  <c r="AL63" i="18"/>
  <c r="AN19" i="18"/>
  <c r="AO29" i="18"/>
  <c r="AH58" i="18"/>
  <c r="AI50" i="18"/>
  <c r="AJ60" i="18"/>
  <c r="AL16" i="18"/>
  <c r="AM26" i="18"/>
  <c r="AN36" i="18"/>
  <c r="AO46" i="18"/>
  <c r="AH24" i="18"/>
  <c r="AJ13" i="18"/>
  <c r="AK23" i="18"/>
  <c r="AL33" i="18"/>
  <c r="AM43" i="18"/>
  <c r="AN53" i="18"/>
  <c r="AO63" i="18"/>
  <c r="AI20" i="18"/>
  <c r="AJ30" i="18"/>
  <c r="AK40" i="18"/>
  <c r="AL50" i="18"/>
  <c r="AM60" i="18"/>
  <c r="AO16" i="18"/>
  <c r="AH45" i="18"/>
  <c r="AI37" i="18"/>
  <c r="AJ47" i="18"/>
  <c r="AK57" i="18"/>
  <c r="AM13" i="18"/>
  <c r="AN23" i="18"/>
  <c r="AO33" i="18"/>
  <c r="AJ7" i="18"/>
  <c r="AL8" i="18"/>
  <c r="AM10" i="18"/>
  <c r="AI8" i="18"/>
  <c r="AH7" i="18"/>
  <c r="AO20" i="18"/>
  <c r="AN27" i="18"/>
  <c r="AI58" i="18"/>
  <c r="AM34" i="18"/>
  <c r="AO54" i="18"/>
  <c r="AJ21" i="18"/>
  <c r="AL41" i="18"/>
  <c r="AM51" i="18"/>
  <c r="AJ38" i="18"/>
  <c r="AK48" i="18"/>
  <c r="AL58" i="18"/>
  <c r="AN14" i="18"/>
  <c r="AO24" i="18"/>
  <c r="AH53" i="18"/>
  <c r="AI45" i="18"/>
  <c r="AJ55" i="18"/>
  <c r="AK65" i="18"/>
  <c r="AM21" i="18"/>
  <c r="AN31" i="18"/>
  <c r="AO41" i="18"/>
  <c r="AJ8" i="18"/>
  <c r="AL9" i="18"/>
  <c r="AM11" i="18"/>
  <c r="AK9" i="18"/>
  <c r="AH8" i="18"/>
  <c r="AM64" i="18"/>
  <c r="AK61" i="18"/>
  <c r="AH14" i="18"/>
  <c r="AK14" i="18"/>
  <c r="AN44" i="18"/>
  <c r="AH32" i="18"/>
  <c r="AK31" i="18"/>
  <c r="AH36" i="18"/>
  <c r="AI62" i="18"/>
  <c r="AK18" i="18"/>
  <c r="AL28" i="18"/>
  <c r="AM38" i="18"/>
  <c r="AN48" i="18"/>
  <c r="AO58" i="18"/>
  <c r="AI15" i="18"/>
  <c r="AJ25" i="18"/>
  <c r="AK35" i="18"/>
  <c r="AL45" i="18"/>
  <c r="AM55" i="18"/>
  <c r="AN65" i="18"/>
  <c r="AH40" i="18"/>
  <c r="AI32" i="18"/>
  <c r="AJ42" i="18"/>
  <c r="AK52" i="18"/>
  <c r="AL62" i="18"/>
  <c r="AN18" i="18"/>
  <c r="AO28" i="18"/>
  <c r="AH57" i="18"/>
  <c r="AI49" i="18"/>
  <c r="AJ59" i="18"/>
  <c r="AL15" i="18"/>
  <c r="AM25" i="18"/>
  <c r="AN35" i="18"/>
  <c r="AO45" i="18"/>
  <c r="AH23" i="18"/>
  <c r="AJ12" i="18"/>
  <c r="AK22" i="18"/>
  <c r="AL32" i="18"/>
  <c r="AM42" i="18"/>
  <c r="AN52" i="18"/>
  <c r="AO62" i="18"/>
  <c r="AI19" i="18"/>
  <c r="AJ29" i="18"/>
  <c r="AK39" i="18"/>
  <c r="AL49" i="18"/>
  <c r="AM59" i="18"/>
  <c r="AO15" i="18"/>
  <c r="AH44" i="18"/>
  <c r="AI36" i="18"/>
  <c r="AJ46" i="18"/>
  <c r="AK56" i="18"/>
  <c r="AM12" i="18"/>
  <c r="AN22" i="18"/>
  <c r="AO32" i="18"/>
  <c r="AH61" i="18"/>
  <c r="AI53" i="18"/>
  <c r="AJ63" i="18"/>
  <c r="AL19" i="18"/>
  <c r="AM29" i="18"/>
  <c r="AN39" i="18"/>
  <c r="AO49" i="18"/>
  <c r="AJ9" i="18"/>
  <c r="AL10" i="18"/>
  <c r="AI7" i="18"/>
  <c r="AJ51" i="18"/>
  <c r="AO37" i="18"/>
  <c r="AL24" i="18"/>
  <c r="AI28" i="18"/>
  <c r="AH19" i="18"/>
  <c r="AO6" i="18"/>
  <c r="AJ16" i="18"/>
  <c r="AM46" i="18"/>
  <c r="AN56" i="18"/>
  <c r="AI23" i="18"/>
  <c r="AJ33" i="18"/>
  <c r="AK43" i="18"/>
  <c r="AL53" i="18"/>
  <c r="AM63" i="18"/>
  <c r="AO19" i="18"/>
  <c r="AH48" i="18"/>
  <c r="AI40" i="18"/>
  <c r="AJ50" i="18"/>
  <c r="AK60" i="18"/>
  <c r="AM16" i="18"/>
  <c r="AN26" i="18"/>
  <c r="AO36" i="18"/>
  <c r="AH65" i="18"/>
  <c r="AI57" i="18"/>
  <c r="AK13" i="18"/>
  <c r="AL23" i="18"/>
  <c r="AM33" i="18"/>
  <c r="AN43" i="18"/>
  <c r="AO53" i="18"/>
  <c r="AH31" i="18"/>
  <c r="AJ20" i="18"/>
  <c r="AK30" i="18"/>
  <c r="AL40" i="18"/>
  <c r="AM50" i="18"/>
  <c r="AN60" i="18"/>
  <c r="AH35" i="18"/>
  <c r="AI27" i="18"/>
  <c r="AJ37" i="18"/>
  <c r="AK47" i="18"/>
  <c r="AL57" i="18"/>
  <c r="AN13" i="18"/>
  <c r="AO23" i="18"/>
  <c r="AH52" i="18"/>
  <c r="AI44" i="18"/>
  <c r="AJ54" i="18"/>
  <c r="AK64" i="18"/>
  <c r="AM20" i="18"/>
  <c r="AN30" i="18"/>
  <c r="AO40" i="18"/>
  <c r="AH18" i="18"/>
  <c r="AI61" i="18"/>
  <c r="AK17" i="18"/>
  <c r="AL27" i="18"/>
  <c r="AM37" i="18"/>
  <c r="AN47" i="18"/>
  <c r="AO57" i="18"/>
  <c r="AJ10" i="18"/>
  <c r="AL11" i="18"/>
  <c r="AN7" i="18"/>
  <c r="AO8" i="18"/>
  <c r="AH10" i="18"/>
  <c r="AM17" i="18"/>
  <c r="AN61" i="18"/>
  <c r="AH27" i="18"/>
  <c r="AK26" i="18"/>
  <c r="AL36" i="18"/>
  <c r="AH13" i="18"/>
  <c r="AI14" i="18"/>
  <c r="AJ24" i="18"/>
  <c r="AK34" i="18"/>
  <c r="AL44" i="18"/>
  <c r="AM54" i="18"/>
  <c r="AN64" i="18"/>
  <c r="AH39" i="18"/>
  <c r="AI31" i="18"/>
  <c r="AJ41" i="18"/>
  <c r="AK51" i="18"/>
  <c r="AL61" i="18"/>
  <c r="AN17" i="18"/>
  <c r="AO27" i="18"/>
  <c r="AH56" i="18"/>
  <c r="AI48" i="18"/>
  <c r="AJ58" i="18"/>
  <c r="AL14" i="18"/>
  <c r="AM24" i="18"/>
  <c r="AN34" i="18"/>
  <c r="AO44" i="18"/>
  <c r="AH22" i="18"/>
  <c r="AI65" i="18"/>
  <c r="AK21" i="18"/>
  <c r="AL31" i="18"/>
  <c r="AM41" i="18"/>
  <c r="AN51" i="18"/>
  <c r="AO61" i="18"/>
  <c r="AI18" i="18"/>
  <c r="AJ28" i="18"/>
  <c r="AK38" i="18"/>
  <c r="AL48" i="18"/>
  <c r="AM58" i="18"/>
  <c r="AO14" i="18"/>
  <c r="AH43" i="18"/>
  <c r="AI35" i="18"/>
  <c r="AJ45" i="18"/>
  <c r="AK55" i="18"/>
  <c r="AL65" i="18"/>
  <c r="AN21" i="18"/>
  <c r="AO31" i="18"/>
  <c r="AH60" i="18"/>
  <c r="AI52" i="18"/>
  <c r="AJ62" i="18"/>
  <c r="AL18" i="18"/>
  <c r="AM28" i="18"/>
  <c r="AN38" i="18"/>
  <c r="AO48" i="18"/>
  <c r="AH26" i="18"/>
  <c r="AJ15" i="18"/>
  <c r="AK25" i="18"/>
  <c r="AL35" i="18"/>
  <c r="AM45" i="18"/>
  <c r="AN55" i="18"/>
  <c r="AJ11" i="18"/>
  <c r="AK10" i="18"/>
  <c r="AN8" i="18"/>
  <c r="AO9" i="18"/>
  <c r="AH11" i="18"/>
  <c r="AM6" i="18"/>
  <c r="AJ6" i="18"/>
  <c r="AN6" i="18"/>
  <c r="AI6" i="18"/>
  <c r="AL6" i="18"/>
  <c r="AH6" i="18"/>
  <c r="AK6" i="18"/>
  <c r="H6" i="18"/>
  <c r="AX6" i="18" s="1"/>
  <c r="R6" i="18"/>
  <c r="L6" i="18"/>
  <c r="AE6" i="18"/>
  <c r="N37" i="18"/>
  <c r="N36" i="18"/>
  <c r="N35" i="18"/>
  <c r="N42" i="18"/>
  <c r="N49" i="18"/>
  <c r="N56" i="18"/>
  <c r="N63" i="18"/>
  <c r="I6" i="18"/>
  <c r="X6" i="18"/>
  <c r="N29" i="18"/>
  <c r="N28" i="18"/>
  <c r="N27" i="18"/>
  <c r="N34" i="18"/>
  <c r="N41" i="18"/>
  <c r="N48" i="18"/>
  <c r="N55" i="18"/>
  <c r="AA6" i="18"/>
  <c r="P6" i="18"/>
  <c r="AD6" i="18"/>
  <c r="N21" i="18"/>
  <c r="N20" i="18"/>
  <c r="N19" i="18"/>
  <c r="N26" i="18"/>
  <c r="N33" i="18"/>
  <c r="N40" i="18"/>
  <c r="N47" i="18"/>
  <c r="J6" i="18"/>
  <c r="W6" i="18"/>
  <c r="M6" i="18"/>
  <c r="N13" i="18"/>
  <c r="N12" i="18"/>
  <c r="N11" i="18"/>
  <c r="N18" i="18"/>
  <c r="N25" i="18"/>
  <c r="N32" i="18"/>
  <c r="N39" i="18"/>
  <c r="Y6" i="18"/>
  <c r="O6" i="18"/>
  <c r="AB6" i="18"/>
  <c r="N54" i="18"/>
  <c r="N46" i="18"/>
  <c r="N62" i="18"/>
  <c r="N22" i="18"/>
  <c r="N10" i="18"/>
  <c r="N17" i="18"/>
  <c r="N24" i="18"/>
  <c r="N31" i="18"/>
  <c r="S6" i="18"/>
  <c r="V6" i="18"/>
  <c r="DJ6" i="18" s="1"/>
  <c r="T6" i="18"/>
  <c r="N61" i="18"/>
  <c r="N60" i="18"/>
  <c r="N59" i="18"/>
  <c r="N6" i="18"/>
  <c r="N30" i="18"/>
  <c r="N9" i="18"/>
  <c r="N16" i="18"/>
  <c r="N23" i="18"/>
  <c r="Q6" i="18"/>
  <c r="AC6" i="18"/>
  <c r="K6" i="18"/>
  <c r="N53" i="18"/>
  <c r="N52" i="18"/>
  <c r="N51" i="18"/>
  <c r="N58" i="18"/>
  <c r="N65" i="18"/>
  <c r="N38" i="18"/>
  <c r="N8" i="18"/>
  <c r="N15" i="18"/>
  <c r="Z6" i="18"/>
  <c r="U6" i="18"/>
  <c r="AF6" i="18"/>
  <c r="N45" i="18"/>
  <c r="N44" i="18"/>
  <c r="N43" i="18"/>
  <c r="N50" i="18"/>
  <c r="N57" i="18"/>
  <c r="N64" i="18"/>
  <c r="N14" i="18"/>
  <c r="N7" i="18"/>
  <c r="J26" i="18"/>
  <c r="AB52" i="18"/>
  <c r="S29" i="18"/>
  <c r="AA51" i="18"/>
  <c r="G64" i="18"/>
  <c r="H47" i="18"/>
  <c r="AB43" i="18"/>
  <c r="Q14" i="18"/>
  <c r="J59" i="18"/>
  <c r="Z46" i="18"/>
  <c r="AD24" i="18"/>
  <c r="K28" i="18"/>
  <c r="U63" i="18"/>
  <c r="X65" i="18"/>
  <c r="R35" i="18"/>
  <c r="S51" i="18"/>
  <c r="P48" i="18"/>
  <c r="H50" i="18"/>
  <c r="K13" i="18"/>
  <c r="AA59" i="18"/>
  <c r="K44" i="18"/>
  <c r="L47" i="18"/>
  <c r="W28" i="18"/>
  <c r="Q20" i="18"/>
  <c r="P40" i="18"/>
  <c r="L26" i="18"/>
  <c r="W27" i="18"/>
  <c r="W21" i="18"/>
  <c r="AC28" i="18"/>
  <c r="O63" i="18"/>
  <c r="AC61" i="18"/>
  <c r="P56" i="18"/>
  <c r="J51" i="18"/>
  <c r="W65" i="18"/>
  <c r="I50" i="18"/>
  <c r="L61" i="18"/>
  <c r="K62" i="18"/>
  <c r="W47" i="18"/>
  <c r="AA43" i="18"/>
  <c r="T22" i="18"/>
  <c r="AD63" i="18"/>
  <c r="M47" i="18"/>
  <c r="U23" i="18"/>
  <c r="K14" i="18"/>
  <c r="G44" i="18"/>
  <c r="T17" i="18"/>
  <c r="M44" i="18"/>
  <c r="P63" i="18"/>
  <c r="I41" i="18"/>
  <c r="Q25" i="18"/>
  <c r="W32" i="18"/>
  <c r="Q10" i="18"/>
  <c r="AB24" i="18"/>
  <c r="AB18" i="18"/>
  <c r="Z9" i="18"/>
  <c r="U12" i="18"/>
  <c r="P15" i="18"/>
  <c r="J18" i="18"/>
  <c r="AC20" i="18"/>
  <c r="X23" i="18"/>
  <c r="S26" i="18"/>
  <c r="M29" i="18"/>
  <c r="H32" i="18"/>
  <c r="AA34" i="18"/>
  <c r="I8" i="18"/>
  <c r="AB10" i="18"/>
  <c r="W13" i="18"/>
  <c r="R16" i="18"/>
  <c r="L19" i="18"/>
  <c r="G22" i="18"/>
  <c r="Z24" i="18"/>
  <c r="U27" i="18"/>
  <c r="P30" i="18"/>
  <c r="J33" i="18"/>
  <c r="AC35" i="18"/>
  <c r="K9" i="18"/>
  <c r="AD11" i="18"/>
  <c r="Y14" i="18"/>
  <c r="T8" i="18"/>
  <c r="O11" i="18"/>
  <c r="I14" i="18"/>
  <c r="AB16" i="18"/>
  <c r="W19" i="18"/>
  <c r="R22" i="18"/>
  <c r="L25" i="18"/>
  <c r="G28" i="18"/>
  <c r="Z30" i="18"/>
  <c r="U33" i="18"/>
  <c r="P36" i="18"/>
  <c r="Q12" i="18"/>
  <c r="K15" i="18"/>
  <c r="AD17" i="18"/>
  <c r="Y20" i="18"/>
  <c r="T23" i="18"/>
  <c r="O26" i="18"/>
  <c r="I29" i="18"/>
  <c r="AB31" i="18"/>
  <c r="W34" i="18"/>
  <c r="AD7" i="18"/>
  <c r="Y10" i="18"/>
  <c r="T13" i="18"/>
  <c r="O16" i="18"/>
  <c r="I19" i="18"/>
  <c r="AB21" i="18"/>
  <c r="W24" i="18"/>
  <c r="R27" i="18"/>
  <c r="L30" i="18"/>
  <c r="G33" i="18"/>
  <c r="Z35" i="18"/>
  <c r="H9" i="18"/>
  <c r="AA11" i="18"/>
  <c r="Q17" i="18"/>
  <c r="K20" i="18"/>
  <c r="AD22" i="18"/>
  <c r="Y25" i="18"/>
  <c r="T28" i="18"/>
  <c r="O31" i="18"/>
  <c r="I34" i="18"/>
  <c r="L7" i="18"/>
  <c r="Y22" i="18"/>
  <c r="AB33" i="18"/>
  <c r="W38" i="18"/>
  <c r="R41" i="18"/>
  <c r="L44" i="18"/>
  <c r="G47" i="18"/>
  <c r="Z49" i="18"/>
  <c r="U52" i="18"/>
  <c r="P55" i="18"/>
  <c r="J58" i="18"/>
  <c r="AC60" i="18"/>
  <c r="X63" i="18"/>
  <c r="O52" i="18"/>
  <c r="O58" i="18"/>
  <c r="AC31" i="18"/>
  <c r="P50" i="18"/>
  <c r="P10" i="18"/>
  <c r="M24" i="18"/>
  <c r="Q35" i="18"/>
  <c r="H39" i="18"/>
  <c r="AA41" i="18"/>
  <c r="Q47" i="18"/>
  <c r="K50" i="18"/>
  <c r="AD52" i="18"/>
  <c r="Y55" i="18"/>
  <c r="T58" i="18"/>
  <c r="O61" i="18"/>
  <c r="I64" i="18"/>
  <c r="H54" i="18"/>
  <c r="H62" i="18"/>
  <c r="AB63" i="18"/>
  <c r="H43" i="18"/>
  <c r="O57" i="18"/>
  <c r="AC18" i="18"/>
  <c r="H30" i="18"/>
  <c r="X37" i="18"/>
  <c r="S40" i="18"/>
  <c r="M43" i="18"/>
  <c r="H46" i="18"/>
  <c r="J56" i="18"/>
  <c r="S64" i="18"/>
  <c r="AD8" i="18"/>
  <c r="AA45" i="18"/>
  <c r="M8" i="18"/>
  <c r="L23" i="18"/>
  <c r="P34" i="18"/>
  <c r="Z38" i="18"/>
  <c r="U41" i="18"/>
  <c r="P44" i="18"/>
  <c r="J47" i="18"/>
  <c r="AC49" i="18"/>
  <c r="X52" i="18"/>
  <c r="S55" i="18"/>
  <c r="M58" i="18"/>
  <c r="H61" i="18"/>
  <c r="AA63" i="18"/>
  <c r="O50" i="18"/>
  <c r="T55" i="18"/>
  <c r="AC39" i="18"/>
  <c r="AA53" i="18"/>
  <c r="S16" i="18"/>
  <c r="CV16" i="18" s="1"/>
  <c r="I37" i="18"/>
  <c r="AB39" i="18"/>
  <c r="W42" i="18"/>
  <c r="Z45" i="18"/>
  <c r="P51" i="18"/>
  <c r="AC56" i="18"/>
  <c r="T30" i="18"/>
  <c r="AD48" i="18"/>
  <c r="I12" i="18"/>
  <c r="K25" i="18"/>
  <c r="O36" i="18"/>
  <c r="M39" i="18"/>
  <c r="H42" i="18"/>
  <c r="AA44" i="18"/>
  <c r="Q50" i="18"/>
  <c r="K53" i="18"/>
  <c r="AD55" i="18"/>
  <c r="Y58" i="18"/>
  <c r="T61" i="18"/>
  <c r="O64" i="18"/>
  <c r="W9" i="18"/>
  <c r="AC23" i="18"/>
  <c r="H35" i="18"/>
  <c r="AD38" i="18"/>
  <c r="Y41" i="18"/>
  <c r="T44" i="18"/>
  <c r="O47" i="18"/>
  <c r="T52" i="18"/>
  <c r="R58" i="18"/>
  <c r="P7" i="18"/>
  <c r="J10" i="18"/>
  <c r="AC12" i="18"/>
  <c r="S18" i="18"/>
  <c r="M21" i="18"/>
  <c r="H24" i="18"/>
  <c r="AA26" i="18"/>
  <c r="Q32" i="18"/>
  <c r="K35" i="18"/>
  <c r="R8" i="18"/>
  <c r="L11" i="18"/>
  <c r="Z16" i="18"/>
  <c r="U19" i="18"/>
  <c r="P22" i="18"/>
  <c r="J25" i="18"/>
  <c r="AC27" i="18"/>
  <c r="X30" i="18"/>
  <c r="S33" i="18"/>
  <c r="M36" i="18"/>
  <c r="T9" i="18"/>
  <c r="O12" i="18"/>
  <c r="I15" i="18"/>
  <c r="AB8" i="18"/>
  <c r="R14" i="18"/>
  <c r="L17" i="18"/>
  <c r="Z22" i="18"/>
  <c r="U25" i="18"/>
  <c r="P28" i="18"/>
  <c r="J31" i="18"/>
  <c r="AC33" i="18"/>
  <c r="K7" i="18"/>
  <c r="AD9" i="18"/>
  <c r="Y12" i="18"/>
  <c r="T15" i="18"/>
  <c r="O18" i="18"/>
  <c r="I21" i="18"/>
  <c r="AB23" i="18"/>
  <c r="W26" i="18"/>
  <c r="R29" i="18"/>
  <c r="L32" i="18"/>
  <c r="G35" i="18"/>
  <c r="O8" i="18"/>
  <c r="I11" i="18"/>
  <c r="AB13" i="18"/>
  <c r="W16" i="18"/>
  <c r="R19" i="18"/>
  <c r="L22" i="18"/>
  <c r="G25" i="18"/>
  <c r="Z27" i="18"/>
  <c r="U30" i="18"/>
  <c r="P33" i="18"/>
  <c r="J36" i="18"/>
  <c r="Q9" i="18"/>
  <c r="K12" i="18"/>
  <c r="AD14" i="18"/>
  <c r="Y17" i="18"/>
  <c r="T20" i="18"/>
  <c r="O23" i="18"/>
  <c r="I26" i="18"/>
  <c r="AB28" i="18"/>
  <c r="W31" i="18"/>
  <c r="R34" i="18"/>
  <c r="J24" i="18"/>
  <c r="M35" i="18"/>
  <c r="G39" i="18"/>
  <c r="Z41" i="18"/>
  <c r="U44" i="18"/>
  <c r="P47" i="18"/>
  <c r="J50" i="18"/>
  <c r="AC52" i="18"/>
  <c r="X55" i="18"/>
  <c r="S58" i="18"/>
  <c r="CV58" i="18" s="1"/>
  <c r="M61" i="18"/>
  <c r="H64" i="18"/>
  <c r="G53" i="18"/>
  <c r="W60" i="18"/>
  <c r="P59" i="18"/>
  <c r="J37" i="18"/>
  <c r="I52" i="18"/>
  <c r="J13" i="18"/>
  <c r="W25" i="18"/>
  <c r="Q39" i="18"/>
  <c r="K42" i="18"/>
  <c r="AD44" i="18"/>
  <c r="Y47" i="18"/>
  <c r="T50" i="18"/>
  <c r="O53" i="18"/>
  <c r="I56" i="18"/>
  <c r="AB58" i="18"/>
  <c r="W61" i="18"/>
  <c r="R64" i="18"/>
  <c r="S48" i="18"/>
  <c r="I55" i="18"/>
  <c r="I63" i="18"/>
  <c r="M65" i="18"/>
  <c r="Z44" i="18"/>
  <c r="H59" i="18"/>
  <c r="O20" i="18"/>
  <c r="R31" i="18"/>
  <c r="H38" i="18"/>
  <c r="AA40" i="18"/>
  <c r="Q46" i="18"/>
  <c r="K57" i="18"/>
  <c r="T65" i="18"/>
  <c r="P26" i="18"/>
  <c r="U47" i="18"/>
  <c r="H11" i="18"/>
  <c r="Y35" i="18"/>
  <c r="J39" i="18"/>
  <c r="AC41" i="18"/>
  <c r="X44" i="18"/>
  <c r="S47" i="18"/>
  <c r="M50" i="18"/>
  <c r="H53" i="18"/>
  <c r="AA55" i="18"/>
  <c r="Q61" i="18"/>
  <c r="K64" i="18"/>
  <c r="I45" i="18"/>
  <c r="G51" i="18"/>
  <c r="L56" i="18"/>
  <c r="T14" i="18"/>
  <c r="W41" i="18"/>
  <c r="U55" i="18"/>
  <c r="AB17" i="18"/>
  <c r="G29" i="18"/>
  <c r="R37" i="18"/>
  <c r="L40" i="18"/>
  <c r="G43" i="18"/>
  <c r="J46" i="18"/>
  <c r="H52" i="18"/>
  <c r="W58" i="18"/>
  <c r="Z36" i="18"/>
  <c r="X50" i="18"/>
  <c r="AB14" i="18"/>
  <c r="U26" i="18"/>
  <c r="AA36" i="18"/>
  <c r="Q42" i="18"/>
  <c r="K45" i="18"/>
  <c r="AD47" i="18"/>
  <c r="Y50" i="18"/>
  <c r="T53" i="18"/>
  <c r="O56" i="18"/>
  <c r="I59" i="18"/>
  <c r="AB61" i="18"/>
  <c r="W64" i="18"/>
  <c r="R12" i="18"/>
  <c r="O25" i="18"/>
  <c r="R36" i="18"/>
  <c r="O39" i="18"/>
  <c r="I42" i="18"/>
  <c r="X7" i="18"/>
  <c r="S10" i="18"/>
  <c r="M13" i="18"/>
  <c r="H16" i="18"/>
  <c r="AA18" i="18"/>
  <c r="Q24" i="18"/>
  <c r="K27" i="18"/>
  <c r="AD29" i="18"/>
  <c r="Y32" i="18"/>
  <c r="T35" i="18"/>
  <c r="Z8" i="18"/>
  <c r="U11" i="18"/>
  <c r="P14" i="18"/>
  <c r="J17" i="18"/>
  <c r="AC19" i="18"/>
  <c r="X22" i="18"/>
  <c r="S25" i="18"/>
  <c r="M28" i="18"/>
  <c r="H31" i="18"/>
  <c r="AA33" i="18"/>
  <c r="I7" i="18"/>
  <c r="AB9" i="18"/>
  <c r="W12" i="18"/>
  <c r="R15" i="18"/>
  <c r="L9" i="18"/>
  <c r="Z14" i="18"/>
  <c r="U17" i="18"/>
  <c r="P20" i="18"/>
  <c r="J23" i="18"/>
  <c r="AC25" i="18"/>
  <c r="X28" i="18"/>
  <c r="S31" i="18"/>
  <c r="M34" i="18"/>
  <c r="T7" i="18"/>
  <c r="O10" i="18"/>
  <c r="I13" i="18"/>
  <c r="AB15" i="18"/>
  <c r="W18" i="18"/>
  <c r="R21" i="18"/>
  <c r="L24" i="18"/>
  <c r="G27" i="18"/>
  <c r="Z29" i="18"/>
  <c r="U32" i="18"/>
  <c r="P35" i="18"/>
  <c r="R11" i="18"/>
  <c r="L14" i="18"/>
  <c r="Z19" i="18"/>
  <c r="U22" i="18"/>
  <c r="P25" i="18"/>
  <c r="J28" i="18"/>
  <c r="AC30" i="18"/>
  <c r="X33" i="18"/>
  <c r="S36" i="18"/>
  <c r="Y9" i="18"/>
  <c r="T12" i="18"/>
  <c r="O15" i="18"/>
  <c r="I18" i="18"/>
  <c r="AB20" i="18"/>
  <c r="W23" i="18"/>
  <c r="R26" i="18"/>
  <c r="L29" i="18"/>
  <c r="G32" i="18"/>
  <c r="Z34" i="18"/>
  <c r="Z12" i="18"/>
  <c r="T25" i="18"/>
  <c r="U36" i="18"/>
  <c r="P39" i="18"/>
  <c r="J42" i="18"/>
  <c r="AC44" i="18"/>
  <c r="X47" i="18"/>
  <c r="S50" i="18"/>
  <c r="M53" i="18"/>
  <c r="H56" i="18"/>
  <c r="AA58" i="18"/>
  <c r="Q64" i="18"/>
  <c r="AA48" i="18"/>
  <c r="X53" i="18"/>
  <c r="X61" i="18"/>
  <c r="R61" i="18"/>
  <c r="AB38" i="18"/>
  <c r="R52" i="18"/>
  <c r="AC15" i="18"/>
  <c r="H27" i="18"/>
  <c r="AD36" i="18"/>
  <c r="Y39" i="18"/>
  <c r="T42" i="18"/>
  <c r="O45" i="18"/>
  <c r="I48" i="18"/>
  <c r="AB50" i="18"/>
  <c r="W53" i="18"/>
  <c r="R56" i="18"/>
  <c r="L59" i="18"/>
  <c r="G62" i="18"/>
  <c r="Z64" i="18"/>
  <c r="T49" i="18"/>
  <c r="Z55" i="18"/>
  <c r="J64" i="18"/>
  <c r="Y11" i="18"/>
  <c r="T46" i="18"/>
  <c r="Z60" i="18"/>
  <c r="X21" i="18"/>
  <c r="AA32" i="18"/>
  <c r="Q38" i="18"/>
  <c r="K41" i="18"/>
  <c r="AD43" i="18"/>
  <c r="Y46" i="18"/>
  <c r="L58" i="18"/>
  <c r="O33" i="18"/>
  <c r="O49" i="18"/>
  <c r="AA13" i="18"/>
  <c r="G26" i="18"/>
  <c r="X36" i="18"/>
  <c r="S39" i="18"/>
  <c r="M42" i="18"/>
  <c r="H45" i="18"/>
  <c r="AA47" i="18"/>
  <c r="Q53" i="18"/>
  <c r="K56" i="18"/>
  <c r="AD58" i="18"/>
  <c r="Y61" i="18"/>
  <c r="T64" i="18"/>
  <c r="S46" i="18"/>
  <c r="X51" i="18"/>
  <c r="M57" i="18"/>
  <c r="Q19" i="18"/>
  <c r="Q43" i="18"/>
  <c r="AD56" i="18"/>
  <c r="M19" i="18"/>
  <c r="Q30" i="18"/>
  <c r="Z37" i="18"/>
  <c r="U40" i="18"/>
  <c r="P43" i="18"/>
  <c r="AA46" i="18"/>
  <c r="Y52" i="18"/>
  <c r="Y60" i="18"/>
  <c r="T38" i="18"/>
  <c r="J53" i="18"/>
  <c r="AA16" i="18"/>
  <c r="AD27" i="18"/>
  <c r="K37" i="18"/>
  <c r="AD39" i="18"/>
  <c r="Y42" i="18"/>
  <c r="T45" i="18"/>
  <c r="O48" i="18"/>
  <c r="I51" i="18"/>
  <c r="AB53" i="18"/>
  <c r="W56" i="18"/>
  <c r="R59" i="18"/>
  <c r="L62" i="18"/>
  <c r="G65" i="18"/>
  <c r="L15" i="18"/>
  <c r="X26" i="18"/>
  <c r="AB36" i="18"/>
  <c r="W39" i="18"/>
  <c r="R42" i="18"/>
  <c r="L45" i="18"/>
  <c r="G48" i="18"/>
  <c r="I58" i="18"/>
  <c r="H65" i="18"/>
  <c r="AB62" i="18"/>
  <c r="AB60" i="18"/>
  <c r="Y65" i="18"/>
  <c r="S61" i="18"/>
  <c r="H8" i="18"/>
  <c r="AA10" i="18"/>
  <c r="Q16" i="18"/>
  <c r="K19" i="18"/>
  <c r="AD21" i="18"/>
  <c r="Y24" i="18"/>
  <c r="T27" i="18"/>
  <c r="O30" i="18"/>
  <c r="I33" i="18"/>
  <c r="AB35" i="18"/>
  <c r="J9" i="18"/>
  <c r="AC11" i="18"/>
  <c r="S17" i="18"/>
  <c r="M20" i="18"/>
  <c r="H23" i="18"/>
  <c r="AA25" i="18"/>
  <c r="Q31" i="18"/>
  <c r="K34" i="18"/>
  <c r="R7" i="18"/>
  <c r="L10" i="18"/>
  <c r="Z15" i="18"/>
  <c r="U9" i="18"/>
  <c r="P12" i="18"/>
  <c r="J15" i="18"/>
  <c r="AC17" i="18"/>
  <c r="X20" i="18"/>
  <c r="S23" i="18"/>
  <c r="M26" i="18"/>
  <c r="H29" i="18"/>
  <c r="AA31" i="18"/>
  <c r="AB7" i="18"/>
  <c r="W10" i="18"/>
  <c r="R13" i="18"/>
  <c r="L16" i="18"/>
  <c r="G19" i="18"/>
  <c r="Z21" i="18"/>
  <c r="U24" i="18"/>
  <c r="P27" i="18"/>
  <c r="J30" i="18"/>
  <c r="AC32" i="18"/>
  <c r="X35" i="18"/>
  <c r="G9" i="18"/>
  <c r="Z11" i="18"/>
  <c r="U14" i="18"/>
  <c r="P17" i="18"/>
  <c r="J20" i="18"/>
  <c r="AC22" i="18"/>
  <c r="X25" i="18"/>
  <c r="S28" i="18"/>
  <c r="M31" i="18"/>
  <c r="H34" i="18"/>
  <c r="O7" i="18"/>
  <c r="I10" i="18"/>
  <c r="AB12" i="18"/>
  <c r="R18" i="18"/>
  <c r="L21" i="18"/>
  <c r="G24" i="18"/>
  <c r="Z26" i="18"/>
  <c r="U29" i="18"/>
  <c r="P32" i="18"/>
  <c r="J35" i="18"/>
  <c r="U15" i="18"/>
  <c r="AC26" i="18"/>
  <c r="AC36" i="18"/>
  <c r="X39" i="18"/>
  <c r="S42" i="18"/>
  <c r="M45" i="18"/>
  <c r="H48" i="18"/>
  <c r="AA50" i="18"/>
  <c r="Q56" i="18"/>
  <c r="K59" i="18"/>
  <c r="AD61" i="18"/>
  <c r="Y64" i="18"/>
  <c r="K49" i="18"/>
  <c r="Q54" i="18"/>
  <c r="Y62" i="18"/>
  <c r="K63" i="18"/>
  <c r="K54" i="18"/>
  <c r="O17" i="18"/>
  <c r="R28" i="18"/>
  <c r="O37" i="18"/>
  <c r="I40" i="18"/>
  <c r="AB42" i="18"/>
  <c r="W45" i="18"/>
  <c r="R48" i="18"/>
  <c r="L51" i="18"/>
  <c r="G54" i="18"/>
  <c r="Z56" i="18"/>
  <c r="U59" i="18"/>
  <c r="P62" i="18"/>
  <c r="J65" i="18"/>
  <c r="L50" i="18"/>
  <c r="AA56" i="18"/>
  <c r="AA64" i="18"/>
  <c r="Y27" i="18"/>
  <c r="AC47" i="18"/>
  <c r="AC7" i="18"/>
  <c r="I23" i="18"/>
  <c r="L34" i="18"/>
  <c r="Y38" i="18"/>
  <c r="T41" i="18"/>
  <c r="O44" i="18"/>
  <c r="I47" i="18"/>
  <c r="M59" i="18"/>
  <c r="AD57" i="18"/>
  <c r="S37" i="18"/>
  <c r="H51" i="18"/>
  <c r="M16" i="18"/>
  <c r="Q27" i="18"/>
  <c r="H37" i="18"/>
  <c r="AA39" i="18"/>
  <c r="Q45" i="18"/>
  <c r="K48" i="18"/>
  <c r="AD50" i="18"/>
  <c r="Y53" i="18"/>
  <c r="T56" i="18"/>
  <c r="O59" i="18"/>
  <c r="I62" i="18"/>
  <c r="AB64" i="18"/>
  <c r="K47" i="18"/>
  <c r="Q52" i="18"/>
  <c r="G59" i="18"/>
  <c r="Z20" i="18"/>
  <c r="J45" i="18"/>
  <c r="X58" i="18"/>
  <c r="W20" i="18"/>
  <c r="Z31" i="18"/>
  <c r="J38" i="18"/>
  <c r="AC40" i="18"/>
  <c r="X43" i="18"/>
  <c r="T47" i="18"/>
  <c r="R53" i="18"/>
  <c r="S62" i="18"/>
  <c r="M40" i="18"/>
  <c r="AB54" i="18"/>
  <c r="L18" i="18"/>
  <c r="P29" i="18"/>
  <c r="T37" i="18"/>
  <c r="O40" i="18"/>
  <c r="I43" i="18"/>
  <c r="AB45" i="18"/>
  <c r="W48" i="18"/>
  <c r="R51" i="18"/>
  <c r="L54" i="18"/>
  <c r="G57" i="18"/>
  <c r="Z59" i="18"/>
  <c r="U62" i="18"/>
  <c r="P65" i="18"/>
  <c r="AD16" i="18"/>
  <c r="I28" i="18"/>
  <c r="L37" i="18"/>
  <c r="G40" i="18"/>
  <c r="Q8" i="18"/>
  <c r="K11" i="18"/>
  <c r="AD13" i="18"/>
  <c r="Y16" i="18"/>
  <c r="T19" i="18"/>
  <c r="O22" i="18"/>
  <c r="I25" i="18"/>
  <c r="AB27" i="18"/>
  <c r="W30" i="18"/>
  <c r="R33" i="18"/>
  <c r="L36" i="18"/>
  <c r="S9" i="18"/>
  <c r="M12" i="18"/>
  <c r="H15" i="18"/>
  <c r="AA17" i="18"/>
  <c r="Q23" i="18"/>
  <c r="K26" i="18"/>
  <c r="AD28" i="18"/>
  <c r="Y31" i="18"/>
  <c r="T34" i="18"/>
  <c r="Z7" i="18"/>
  <c r="U10" i="18"/>
  <c r="P13" i="18"/>
  <c r="J7" i="18"/>
  <c r="AC9" i="18"/>
  <c r="X12" i="18"/>
  <c r="S15" i="18"/>
  <c r="M18" i="18"/>
  <c r="H21" i="18"/>
  <c r="AA23" i="18"/>
  <c r="Q29" i="18"/>
  <c r="K32" i="18"/>
  <c r="AD34" i="18"/>
  <c r="L8" i="18"/>
  <c r="Z13" i="18"/>
  <c r="U16" i="18"/>
  <c r="P19" i="18"/>
  <c r="J22" i="18"/>
  <c r="AC24" i="18"/>
  <c r="X27" i="18"/>
  <c r="S30" i="18"/>
  <c r="M33" i="18"/>
  <c r="H36" i="18"/>
  <c r="P9" i="18"/>
  <c r="J12" i="18"/>
  <c r="AC14" i="18"/>
  <c r="X17" i="18"/>
  <c r="S20" i="18"/>
  <c r="M23" i="18"/>
  <c r="H26" i="18"/>
  <c r="AA28" i="18"/>
  <c r="Q34" i="18"/>
  <c r="W7" i="18"/>
  <c r="R10" i="18"/>
  <c r="L13" i="18"/>
  <c r="Z18" i="18"/>
  <c r="U21" i="18"/>
  <c r="P24" i="18"/>
  <c r="J27" i="18"/>
  <c r="AC29" i="18"/>
  <c r="X32" i="18"/>
  <c r="S35" i="18"/>
  <c r="K17" i="18"/>
  <c r="O28" i="18"/>
  <c r="M37" i="18"/>
  <c r="H40" i="18"/>
  <c r="AA42" i="18"/>
  <c r="Q48" i="18"/>
  <c r="BK48" i="18" s="1"/>
  <c r="K51" i="18"/>
  <c r="AD53" i="18"/>
  <c r="Y56" i="18"/>
  <c r="T59" i="18"/>
  <c r="O62" i="18"/>
  <c r="I65" i="18"/>
  <c r="AB49" i="18"/>
  <c r="R55" i="18"/>
  <c r="Z63" i="18"/>
  <c r="AC64" i="18"/>
  <c r="P42" i="18"/>
  <c r="AC55" i="18"/>
  <c r="X18" i="18"/>
  <c r="AA29" i="18"/>
  <c r="W37" i="18"/>
  <c r="R40" i="18"/>
  <c r="L43" i="18"/>
  <c r="G46" i="18"/>
  <c r="Z48" i="18"/>
  <c r="U51" i="18"/>
  <c r="P54" i="18"/>
  <c r="J57" i="18"/>
  <c r="AC59" i="18"/>
  <c r="X62" i="18"/>
  <c r="S65" i="18"/>
  <c r="AC50" i="18"/>
  <c r="AB57" i="18"/>
  <c r="AB65" i="18"/>
  <c r="I36" i="18"/>
  <c r="W49" i="18"/>
  <c r="X10" i="18"/>
  <c r="S24" i="18"/>
  <c r="I39" i="18"/>
  <c r="AB41" i="18"/>
  <c r="W44" i="18"/>
  <c r="R47" i="18"/>
  <c r="O60" i="18"/>
  <c r="Q60" i="18"/>
  <c r="L39" i="18"/>
  <c r="Z52" i="18"/>
  <c r="W17" i="18"/>
  <c r="Z28" i="18"/>
  <c r="Q37" i="18"/>
  <c r="K40" i="18"/>
  <c r="AD42" i="18"/>
  <c r="Y45" i="18"/>
  <c r="T48" i="18"/>
  <c r="O51" i="18"/>
  <c r="I54" i="18"/>
  <c r="AB56" i="18"/>
  <c r="W59" i="18"/>
  <c r="R62" i="18"/>
  <c r="L65" i="18"/>
  <c r="AB47" i="18"/>
  <c r="I53" i="18"/>
  <c r="X59" i="18"/>
  <c r="K22" i="18"/>
  <c r="AB46" i="18"/>
  <c r="R60" i="18"/>
  <c r="H22" i="18"/>
  <c r="K33" i="18"/>
  <c r="S38" i="18"/>
  <c r="M41" i="18"/>
  <c r="H44" i="18"/>
  <c r="L48" i="18"/>
  <c r="S54" i="18"/>
  <c r="L64" i="18"/>
  <c r="G42" i="18"/>
  <c r="Y30" i="18"/>
  <c r="AB37" i="18"/>
  <c r="W40" i="18"/>
  <c r="R43" i="18"/>
  <c r="L46" i="18"/>
  <c r="G49" i="18"/>
  <c r="Z51" i="18"/>
  <c r="U54" i="18"/>
  <c r="P57" i="18"/>
  <c r="J60" i="18"/>
  <c r="AC62" i="18"/>
  <c r="Y8" i="18"/>
  <c r="T11" i="18"/>
  <c r="O14" i="18"/>
  <c r="I17" i="18"/>
  <c r="AB19" i="18"/>
  <c r="W22" i="18"/>
  <c r="R25" i="18"/>
  <c r="L28" i="18"/>
  <c r="G31" i="18"/>
  <c r="Z33" i="18"/>
  <c r="H7" i="18"/>
  <c r="AA9" i="18"/>
  <c r="Q15" i="18"/>
  <c r="K18" i="18"/>
  <c r="AD20" i="18"/>
  <c r="Y23" i="18"/>
  <c r="T26" i="18"/>
  <c r="O29" i="18"/>
  <c r="I32" i="18"/>
  <c r="AB34" i="18"/>
  <c r="J8" i="18"/>
  <c r="AC10" i="18"/>
  <c r="X13" i="18"/>
  <c r="S7" i="18"/>
  <c r="CV7" i="18" s="1"/>
  <c r="M10" i="18"/>
  <c r="H13" i="18"/>
  <c r="AA15" i="18"/>
  <c r="Q21" i="18"/>
  <c r="K24" i="18"/>
  <c r="AD26" i="18"/>
  <c r="Y29" i="18"/>
  <c r="T32" i="18"/>
  <c r="O35" i="18"/>
  <c r="U8" i="18"/>
  <c r="P11" i="18"/>
  <c r="J14" i="18"/>
  <c r="AC16" i="18"/>
  <c r="X19" i="18"/>
  <c r="S22" i="18"/>
  <c r="CV22" i="18" s="1"/>
  <c r="M25" i="18"/>
  <c r="H28" i="18"/>
  <c r="AA30" i="18"/>
  <c r="Q36" i="18"/>
  <c r="X9" i="18"/>
  <c r="S12" i="18"/>
  <c r="M15" i="18"/>
  <c r="H18" i="18"/>
  <c r="AA20" i="18"/>
  <c r="Q26" i="18"/>
  <c r="K29" i="18"/>
  <c r="AD31" i="18"/>
  <c r="Y34" i="18"/>
  <c r="Z10" i="18"/>
  <c r="U13" i="18"/>
  <c r="P16" i="18"/>
  <c r="J19" i="18"/>
  <c r="AC21" i="18"/>
  <c r="X24" i="18"/>
  <c r="S27" i="18"/>
  <c r="M30" i="18"/>
  <c r="H33" i="18"/>
  <c r="AA35" i="18"/>
  <c r="U18" i="18"/>
  <c r="X29" i="18"/>
  <c r="Q40" i="18"/>
  <c r="K43" i="18"/>
  <c r="AD45" i="18"/>
  <c r="Y48" i="18"/>
  <c r="T51" i="18"/>
  <c r="O54" i="18"/>
  <c r="I57" i="18"/>
  <c r="AB59" i="18"/>
  <c r="W62" i="18"/>
  <c r="R65" i="18"/>
  <c r="U50" i="18"/>
  <c r="S56" i="18"/>
  <c r="K65" i="18"/>
  <c r="I44" i="18"/>
  <c r="W57" i="18"/>
  <c r="I20" i="18"/>
  <c r="L31" i="18"/>
  <c r="G38" i="18"/>
  <c r="Z40" i="18"/>
  <c r="U43" i="18"/>
  <c r="P46" i="18"/>
  <c r="J49" i="18"/>
  <c r="AC51" i="18"/>
  <c r="X54" i="18"/>
  <c r="S57" i="18"/>
  <c r="M60" i="18"/>
  <c r="H63" i="18"/>
  <c r="AA65" i="18"/>
  <c r="AC58" i="18"/>
  <c r="K38" i="18"/>
  <c r="Q51" i="18"/>
  <c r="S13" i="18"/>
  <c r="AB25" i="18"/>
  <c r="W36" i="18"/>
  <c r="R39" i="18"/>
  <c r="L42" i="18"/>
  <c r="G45" i="18"/>
  <c r="Z47" i="18"/>
  <c r="P61" i="18"/>
  <c r="Z61" i="18"/>
  <c r="AD40" i="18"/>
  <c r="T54" i="18"/>
  <c r="H19" i="18"/>
  <c r="K30" i="18"/>
  <c r="Y37" i="18"/>
  <c r="T40" i="18"/>
  <c r="O43" i="18"/>
  <c r="I46" i="18"/>
  <c r="AB48" i="18"/>
  <c r="W51" i="18"/>
  <c r="R54" i="18"/>
  <c r="L57" i="18"/>
  <c r="G60" i="18"/>
  <c r="Z62" i="18"/>
  <c r="U65" i="18"/>
  <c r="U48" i="18"/>
  <c r="Z53" i="18"/>
  <c r="I61" i="18"/>
  <c r="J29" i="18"/>
  <c r="R23" i="18"/>
  <c r="U34" i="18"/>
  <c r="AA38" i="18"/>
  <c r="Q44" i="18"/>
  <c r="AC48" i="18"/>
  <c r="K55" i="18"/>
  <c r="AD65" i="18"/>
  <c r="Y43" i="18"/>
  <c r="G58" i="18"/>
  <c r="J32" i="18"/>
  <c r="L38" i="18"/>
  <c r="G41" i="18"/>
  <c r="Z43" i="18"/>
  <c r="U46" i="18"/>
  <c r="P49" i="18"/>
  <c r="J52" i="18"/>
  <c r="AC54" i="18"/>
  <c r="X57" i="18"/>
  <c r="I9" i="18"/>
  <c r="AB11" i="18"/>
  <c r="R17" i="18"/>
  <c r="L20" i="18"/>
  <c r="G23" i="18"/>
  <c r="Z25" i="18"/>
  <c r="U28" i="18"/>
  <c r="P31" i="18"/>
  <c r="J34" i="18"/>
  <c r="Q7" i="18"/>
  <c r="K10" i="18"/>
  <c r="AD12" i="18"/>
  <c r="Y15" i="18"/>
  <c r="T18" i="18"/>
  <c r="O21" i="18"/>
  <c r="I24" i="18"/>
  <c r="AB26" i="18"/>
  <c r="W29" i="18"/>
  <c r="R32" i="18"/>
  <c r="L35" i="18"/>
  <c r="S8" i="18"/>
  <c r="M11" i="18"/>
  <c r="H14" i="18"/>
  <c r="AA7" i="18"/>
  <c r="Q13" i="18"/>
  <c r="K16" i="18"/>
  <c r="AD18" i="18"/>
  <c r="Y21" i="18"/>
  <c r="T24" i="18"/>
  <c r="O27" i="18"/>
  <c r="I30" i="18"/>
  <c r="BW30" i="18" s="1"/>
  <c r="AB32" i="18"/>
  <c r="W35" i="18"/>
  <c r="AC8" i="18"/>
  <c r="X11" i="18"/>
  <c r="S14" i="18"/>
  <c r="M17" i="18"/>
  <c r="H20" i="18"/>
  <c r="AA22" i="18"/>
  <c r="Q28" i="18"/>
  <c r="K31" i="18"/>
  <c r="AD33" i="18"/>
  <c r="M7" i="18"/>
  <c r="H10" i="18"/>
  <c r="AA12" i="18"/>
  <c r="Q18" i="18"/>
  <c r="K21" i="18"/>
  <c r="AD23" i="18"/>
  <c r="DW23" i="18" s="1"/>
  <c r="Y26" i="18"/>
  <c r="T29" i="18"/>
  <c r="O32" i="18"/>
  <c r="I35" i="18"/>
  <c r="P8" i="18"/>
  <c r="J11" i="18"/>
  <c r="AC13" i="18"/>
  <c r="X16" i="18"/>
  <c r="S19" i="18"/>
  <c r="M22" i="18"/>
  <c r="H25" i="18"/>
  <c r="AA27" i="18"/>
  <c r="Q33" i="18"/>
  <c r="K36" i="18"/>
  <c r="AD19" i="18"/>
  <c r="I31" i="18"/>
  <c r="AD37" i="18"/>
  <c r="Y40" i="18"/>
  <c r="T43" i="18"/>
  <c r="O46" i="18"/>
  <c r="I49" i="18"/>
  <c r="AB51" i="18"/>
  <c r="W54" i="18"/>
  <c r="R57" i="18"/>
  <c r="L60" i="18"/>
  <c r="G63" i="18"/>
  <c r="Z65" i="18"/>
  <c r="M51" i="18"/>
  <c r="T57" i="18"/>
  <c r="K46" i="18"/>
  <c r="Q59" i="18"/>
  <c r="S21" i="18"/>
  <c r="P38" i="18"/>
  <c r="J41" i="18"/>
  <c r="AC43" i="18"/>
  <c r="X46" i="18"/>
  <c r="S49" i="18"/>
  <c r="M52" i="18"/>
  <c r="H55" i="18"/>
  <c r="AA57" i="18"/>
  <c r="Q63" i="18"/>
  <c r="W52" i="18"/>
  <c r="AD59" i="18"/>
  <c r="DW59" i="18" s="1"/>
  <c r="H60" i="18"/>
  <c r="U39" i="18"/>
  <c r="S53" i="18"/>
  <c r="J16" i="18"/>
  <c r="M27" i="18"/>
  <c r="G37" i="18"/>
  <c r="Z39" i="18"/>
  <c r="U42" i="18"/>
  <c r="P45" i="18"/>
  <c r="J48" i="18"/>
  <c r="Q62" i="18"/>
  <c r="T63" i="18"/>
  <c r="X42" i="18"/>
  <c r="M56" i="18"/>
  <c r="R20" i="18"/>
  <c r="U31" i="18"/>
  <c r="I38" i="18"/>
  <c r="AB40" i="18"/>
  <c r="W43" i="18"/>
  <c r="R46" i="18"/>
  <c r="L49" i="18"/>
  <c r="G52" i="18"/>
  <c r="Z54" i="18"/>
  <c r="U57" i="18"/>
  <c r="P60" i="18"/>
  <c r="J63" i="18"/>
  <c r="AC65" i="18"/>
  <c r="M49" i="18"/>
  <c r="J54" i="18"/>
  <c r="AA62" i="18"/>
  <c r="X34" i="18"/>
  <c r="G50" i="18"/>
  <c r="Q11" i="18"/>
  <c r="AA24" i="18"/>
  <c r="AD35" i="18"/>
  <c r="K39" i="18"/>
  <c r="AD41" i="18"/>
  <c r="Y44" i="18"/>
  <c r="AB55" i="18"/>
  <c r="G18" i="18"/>
  <c r="S45" i="18"/>
  <c r="Y59" i="18"/>
  <c r="Q22" i="18"/>
  <c r="T33" i="18"/>
  <c r="U38" i="18"/>
  <c r="P41" i="18"/>
  <c r="J44" i="18"/>
  <c r="AC46" i="18"/>
  <c r="X49" i="18"/>
  <c r="S52" i="18"/>
  <c r="M55" i="18"/>
  <c r="H58" i="18"/>
  <c r="AA60" i="18"/>
  <c r="K52" i="18"/>
  <c r="U53" i="18"/>
  <c r="AC63" i="18"/>
  <c r="X56" i="18"/>
  <c r="K60" i="18"/>
  <c r="O65" i="18"/>
  <c r="T60" i="18"/>
  <c r="AD46" i="18"/>
  <c r="S43" i="18"/>
  <c r="M38" i="18"/>
  <c r="J21" i="18"/>
  <c r="M63" i="18"/>
  <c r="S44" i="18"/>
  <c r="U56" i="18"/>
  <c r="Y51" i="18"/>
  <c r="S63" i="18"/>
  <c r="L41" i="18"/>
  <c r="R63" i="18"/>
  <c r="L55" i="18"/>
  <c r="Y63" i="18"/>
  <c r="S41" i="18"/>
  <c r="U60" i="18"/>
  <c r="O38" i="18"/>
  <c r="AB29" i="18"/>
  <c r="AA14" i="18"/>
  <c r="I22" i="18"/>
  <c r="BW22" i="18" s="1"/>
  <c r="AA8" i="18"/>
  <c r="I16" i="18"/>
  <c r="BW16" i="18" s="1"/>
  <c r="P23" i="18"/>
  <c r="X64" i="18"/>
  <c r="P64" i="18"/>
  <c r="Z50" i="18"/>
  <c r="J61" i="18"/>
  <c r="Q65" i="18"/>
  <c r="I60" i="18"/>
  <c r="Z58" i="18"/>
  <c r="O55" i="18"/>
  <c r="J43" i="18"/>
  <c r="AC37" i="18"/>
  <c r="Y19" i="18"/>
  <c r="K61" i="18"/>
  <c r="X41" i="18"/>
  <c r="W50" i="18"/>
  <c r="AA37" i="18"/>
  <c r="X60" i="18"/>
  <c r="R38" i="18"/>
  <c r="Y54" i="18"/>
  <c r="O41" i="18"/>
  <c r="AD60" i="18"/>
  <c r="X38" i="18"/>
  <c r="Z57" i="18"/>
  <c r="S32" i="18"/>
  <c r="AA19" i="18"/>
  <c r="I27" i="18"/>
  <c r="O34" i="18"/>
  <c r="H12" i="18"/>
  <c r="O19" i="18"/>
  <c r="U35" i="18"/>
  <c r="O13" i="18"/>
  <c r="U20" i="18"/>
  <c r="H57" i="18"/>
  <c r="G56" i="18"/>
  <c r="AD62" i="18"/>
  <c r="Y49" i="18"/>
  <c r="M46" i="18"/>
  <c r="Z42" i="18"/>
  <c r="U37" i="18"/>
  <c r="P18" i="18"/>
  <c r="S60" i="18"/>
  <c r="AC38" i="18"/>
  <c r="R45" i="18"/>
  <c r="AC57" i="18"/>
  <c r="AD32" i="18"/>
  <c r="X45" i="18"/>
  <c r="J62" i="18"/>
  <c r="K58" i="18"/>
  <c r="G34" i="18"/>
  <c r="U58" i="18"/>
  <c r="G55" i="18"/>
  <c r="P21" i="18"/>
  <c r="H17" i="18"/>
  <c r="O24" i="18"/>
  <c r="T31" i="18"/>
  <c r="M9" i="18"/>
  <c r="T16" i="18"/>
  <c r="Z32" i="18"/>
  <c r="T10" i="18"/>
  <c r="Z17" i="18"/>
  <c r="AA61" i="18"/>
  <c r="M64" i="18"/>
  <c r="Y57" i="18"/>
  <c r="L53" i="18"/>
  <c r="T62" i="18"/>
  <c r="M54" i="18"/>
  <c r="M62" i="18"/>
  <c r="Q49" i="18"/>
  <c r="AC45" i="18"/>
  <c r="Q41" i="18"/>
  <c r="W33" i="18"/>
  <c r="Q58" i="18"/>
  <c r="AC34" i="18"/>
  <c r="O42" i="18"/>
  <c r="U64" i="18"/>
  <c r="J55" i="18"/>
  <c r="AA21" i="18"/>
  <c r="AC42" i="18"/>
  <c r="G61" i="18"/>
  <c r="Q55" i="18"/>
  <c r="AB22" i="18"/>
  <c r="AD51" i="18"/>
  <c r="L52" i="18"/>
  <c r="T36" i="18"/>
  <c r="M14" i="18"/>
  <c r="T21" i="18"/>
  <c r="Y28" i="18"/>
  <c r="G36" i="18"/>
  <c r="Y13" i="18"/>
  <c r="G30" i="18"/>
  <c r="Y7" i="18"/>
  <c r="Q57" i="18"/>
  <c r="L63" i="18"/>
  <c r="R50" i="18"/>
  <c r="W63" i="18"/>
  <c r="S59" i="18"/>
  <c r="H49" i="18"/>
  <c r="U45" i="18"/>
  <c r="H41" i="18"/>
  <c r="M32" i="18"/>
  <c r="Z23" i="18"/>
  <c r="T39" i="18"/>
  <c r="AA54" i="18"/>
  <c r="P52" i="18"/>
  <c r="P58" i="18"/>
  <c r="J40" i="18"/>
  <c r="P53" i="18"/>
  <c r="U7" i="18"/>
  <c r="R49" i="18"/>
  <c r="Y33" i="18"/>
  <c r="S11" i="18"/>
  <c r="Y18" i="18"/>
  <c r="AD25" i="18"/>
  <c r="L33" i="18"/>
  <c r="AD10" i="18"/>
  <c r="L27" i="18"/>
  <c r="S34" i="18"/>
  <c r="L12" i="18"/>
  <c r="U61" i="18"/>
  <c r="AD54" i="18"/>
  <c r="W55" i="18"/>
  <c r="AC53" i="18"/>
  <c r="AD64" i="18"/>
  <c r="X48" i="18"/>
  <c r="AB44" i="18"/>
  <c r="X40" i="18"/>
  <c r="AB30" i="18"/>
  <c r="AA52" i="18"/>
  <c r="O9" i="18"/>
  <c r="Y36" i="18"/>
  <c r="AD49" i="18"/>
  <c r="U49" i="18"/>
  <c r="R44" i="18"/>
  <c r="P37" i="18"/>
  <c r="AA49" i="18"/>
  <c r="M48" i="18"/>
  <c r="W46" i="18"/>
  <c r="AD30" i="18"/>
  <c r="X8" i="18"/>
  <c r="AD15" i="18"/>
  <c r="K23" i="18"/>
  <c r="R30" i="18"/>
  <c r="K8" i="18"/>
  <c r="R24" i="18"/>
  <c r="X31" i="18"/>
  <c r="R9" i="18"/>
  <c r="F11" i="17"/>
  <c r="E13" i="16"/>
  <c r="F12" i="16"/>
  <c r="R12" i="16" s="1"/>
  <c r="E12" i="17"/>
  <c r="O9" i="17"/>
  <c r="P9" i="17"/>
  <c r="O7" i="17"/>
  <c r="P7" i="17"/>
  <c r="E6" i="18" s="1"/>
  <c r="P8" i="17"/>
  <c r="O8" i="17"/>
  <c r="N8" i="17"/>
  <c r="N9" i="17"/>
  <c r="N7" i="17"/>
  <c r="R13" i="17"/>
  <c r="BW61" i="18" l="1"/>
  <c r="BW58" i="18"/>
  <c r="DW49" i="18"/>
  <c r="DW26" i="18"/>
  <c r="DW15" i="18"/>
  <c r="BW24" i="18"/>
  <c r="BW28" i="18"/>
  <c r="DW32" i="18"/>
  <c r="DW60" i="18"/>
  <c r="BW47" i="18"/>
  <c r="DW30" i="18"/>
  <c r="CV27" i="18"/>
  <c r="DW25" i="18"/>
  <c r="BW43" i="18"/>
  <c r="DW28" i="18"/>
  <c r="CK48" i="18"/>
  <c r="CV56" i="18"/>
  <c r="DW56" i="18"/>
  <c r="DW39" i="18"/>
  <c r="CV32" i="18"/>
  <c r="CV36" i="18"/>
  <c r="DW46" i="18"/>
  <c r="DW62" i="18"/>
  <c r="BW21" i="18"/>
  <c r="BK7" i="18"/>
  <c r="BW57" i="18"/>
  <c r="DW20" i="18"/>
  <c r="BW65" i="18"/>
  <c r="CV21" i="18"/>
  <c r="CV61" i="18"/>
  <c r="CV43" i="18"/>
  <c r="DW64" i="18"/>
  <c r="DW19" i="18"/>
  <c r="CV53" i="18"/>
  <c r="DW31" i="18"/>
  <c r="DX48" i="18"/>
  <c r="BW29" i="18"/>
  <c r="DA33" i="18"/>
  <c r="DY48" i="18"/>
  <c r="CV37" i="18"/>
  <c r="CV34" i="18"/>
  <c r="CV19" i="18"/>
  <c r="BW44" i="18"/>
  <c r="DW61" i="18"/>
  <c r="DW41" i="18"/>
  <c r="DS7" i="18"/>
  <c r="CV35" i="18"/>
  <c r="CR33" i="18"/>
  <c r="CS33" i="18"/>
  <c r="BH48" i="18"/>
  <c r="DQ48" i="18"/>
  <c r="CP7" i="18"/>
  <c r="CV38" i="18"/>
  <c r="DW50" i="18"/>
  <c r="BW23" i="18"/>
  <c r="BW40" i="18"/>
  <c r="CV42" i="18"/>
  <c r="BW7" i="18"/>
  <c r="DW47" i="18"/>
  <c r="BW26" i="18"/>
  <c r="BW11" i="18"/>
  <c r="DW38" i="18"/>
  <c r="DW48" i="18"/>
  <c r="CV55" i="18"/>
  <c r="CV40" i="18"/>
  <c r="DL33" i="18"/>
  <c r="DW17" i="18"/>
  <c r="BK33" i="18"/>
  <c r="AZ48" i="18"/>
  <c r="BE48" i="18"/>
  <c r="DM7" i="18"/>
  <c r="DW37" i="18"/>
  <c r="BW9" i="18"/>
  <c r="DW34" i="18"/>
  <c r="DW57" i="18"/>
  <c r="CV28" i="18"/>
  <c r="DW36" i="18"/>
  <c r="EP48" i="18"/>
  <c r="BW13" i="18"/>
  <c r="BW50" i="18"/>
  <c r="DW24" i="18"/>
  <c r="CV29" i="18"/>
  <c r="BC33" i="18"/>
  <c r="BJ48" i="18"/>
  <c r="CB48" i="18"/>
  <c r="DM33" i="18"/>
  <c r="DF48" i="18"/>
  <c r="CE48" i="18"/>
  <c r="BT48" i="18"/>
  <c r="DT7" i="18"/>
  <c r="BW17" i="18"/>
  <c r="BW25" i="18"/>
  <c r="CV47" i="18"/>
  <c r="BW41" i="18"/>
  <c r="EK48" i="18"/>
  <c r="BO48" i="18"/>
  <c r="CQ48" i="18"/>
  <c r="BW27" i="18"/>
  <c r="BW32" i="18"/>
  <c r="DQ7" i="18"/>
  <c r="DS48" i="18"/>
  <c r="BW51" i="18"/>
  <c r="DW43" i="18"/>
  <c r="BW18" i="18"/>
  <c r="BW59" i="18"/>
  <c r="CV51" i="18"/>
  <c r="FN48" i="18"/>
  <c r="DK33" i="18"/>
  <c r="EC48" i="18"/>
  <c r="CT48" i="18"/>
  <c r="CI48" i="18"/>
  <c r="DW16" i="18"/>
  <c r="CV62" i="18"/>
  <c r="BW10" i="18"/>
  <c r="CV17" i="18"/>
  <c r="DW21" i="18"/>
  <c r="BW45" i="18"/>
  <c r="FO7" i="18"/>
  <c r="BA48" i="18"/>
  <c r="CL48" i="18"/>
  <c r="BV7" i="18"/>
  <c r="FO33" i="18"/>
  <c r="BN33" i="18"/>
  <c r="EN7" i="18"/>
  <c r="CS7" i="18"/>
  <c r="FO48" i="18"/>
  <c r="DD37" i="18"/>
  <c r="DE37" i="18"/>
  <c r="DB37" i="18"/>
  <c r="DC37" i="18"/>
  <c r="FK63" i="18"/>
  <c r="FD63" i="18"/>
  <c r="FE63" i="18"/>
  <c r="FM63" i="18"/>
  <c r="FF63" i="18"/>
  <c r="AW63" i="18"/>
  <c r="FG63" i="18"/>
  <c r="DE16" i="18"/>
  <c r="DB16" i="18"/>
  <c r="DC16" i="18"/>
  <c r="DD16" i="18"/>
  <c r="BB47" i="18"/>
  <c r="ED47" i="18"/>
  <c r="EE47" i="18"/>
  <c r="AX26" i="18"/>
  <c r="EQ26" i="18"/>
  <c r="FB26" i="18" s="1"/>
  <c r="FJ26" i="18"/>
  <c r="CW26" i="18"/>
  <c r="BB55" i="18"/>
  <c r="ED55" i="18"/>
  <c r="EE55" i="18"/>
  <c r="FK41" i="18"/>
  <c r="FD41" i="18"/>
  <c r="FM41" i="18"/>
  <c r="FE41" i="18"/>
  <c r="AW41" i="18"/>
  <c r="FF41" i="18"/>
  <c r="FG41" i="18"/>
  <c r="EJ39" i="18"/>
  <c r="EI39" i="18"/>
  <c r="DH12" i="18"/>
  <c r="DI12" i="18"/>
  <c r="BX64" i="18"/>
  <c r="BY64" i="18"/>
  <c r="DO64" i="18"/>
  <c r="DP64" i="18"/>
  <c r="EI54" i="18"/>
  <c r="EJ54" i="18"/>
  <c r="BX22" i="18"/>
  <c r="BY22" i="18"/>
  <c r="DO22" i="18"/>
  <c r="DP22" i="18"/>
  <c r="FH52" i="18"/>
  <c r="DW33" i="18"/>
  <c r="BB11" i="18"/>
  <c r="ED11" i="18"/>
  <c r="EE11" i="18"/>
  <c r="DE61" i="18"/>
  <c r="DC61" i="18"/>
  <c r="DD61" i="18"/>
  <c r="DB61" i="18"/>
  <c r="FH57" i="18"/>
  <c r="CW18" i="18"/>
  <c r="AX18" i="18"/>
  <c r="EQ18" i="18"/>
  <c r="EZ18" i="18" s="1"/>
  <c r="FJ18" i="18"/>
  <c r="DB24" i="18"/>
  <c r="DC24" i="18"/>
  <c r="DD24" i="18"/>
  <c r="DE24" i="18"/>
  <c r="DH8" i="18"/>
  <c r="DI8" i="18"/>
  <c r="CO33" i="18"/>
  <c r="CK33" i="18"/>
  <c r="CP33" i="18"/>
  <c r="EJ59" i="18"/>
  <c r="EI59" i="18"/>
  <c r="FD59" i="18"/>
  <c r="FE59" i="18"/>
  <c r="FM59" i="18"/>
  <c r="FF59" i="18"/>
  <c r="AW59" i="18"/>
  <c r="FG59" i="18"/>
  <c r="FK59" i="18"/>
  <c r="EJ42" i="18"/>
  <c r="EI42" i="18"/>
  <c r="BX38" i="18"/>
  <c r="BY38" i="18"/>
  <c r="DO38" i="18"/>
  <c r="DP38" i="18"/>
  <c r="FH29" i="18"/>
  <c r="BB37" i="18"/>
  <c r="ED37" i="18"/>
  <c r="EE37" i="18"/>
  <c r="FH49" i="18"/>
  <c r="CW40" i="18"/>
  <c r="AX40" i="18"/>
  <c r="EQ40" i="18"/>
  <c r="FC40" i="18" s="1"/>
  <c r="FJ40" i="18"/>
  <c r="BX33" i="18"/>
  <c r="BY33" i="18"/>
  <c r="DO33" i="18"/>
  <c r="DP33" i="18"/>
  <c r="DT33" i="18"/>
  <c r="DS33" i="18"/>
  <c r="BV33" i="18"/>
  <c r="EP33" i="18"/>
  <c r="EI26" i="18"/>
  <c r="EJ26" i="18"/>
  <c r="BB35" i="18"/>
  <c r="ED35" i="18"/>
  <c r="EE35" i="18"/>
  <c r="EE15" i="18"/>
  <c r="BB15" i="18"/>
  <c r="ED15" i="18"/>
  <c r="EQ11" i="18"/>
  <c r="EW11" i="18" s="1"/>
  <c r="FJ11" i="18"/>
  <c r="CW11" i="18"/>
  <c r="AX11" i="18"/>
  <c r="FF53" i="18"/>
  <c r="FK53" i="18"/>
  <c r="AW53" i="18"/>
  <c r="FD53" i="18"/>
  <c r="FM53" i="18"/>
  <c r="FG53" i="18"/>
  <c r="FE53" i="18"/>
  <c r="BX36" i="18"/>
  <c r="BY36" i="18"/>
  <c r="DO36" i="18"/>
  <c r="DP36" i="18"/>
  <c r="AX54" i="18"/>
  <c r="EQ54" i="18"/>
  <c r="FB54" i="18" s="1"/>
  <c r="CW54" i="18"/>
  <c r="FJ54" i="18"/>
  <c r="AZ36" i="18"/>
  <c r="BH36" i="18"/>
  <c r="BP36" i="18"/>
  <c r="CF36" i="18"/>
  <c r="CN36" i="18"/>
  <c r="DL36" i="18"/>
  <c r="DT36" i="18"/>
  <c r="EB36" i="18"/>
  <c r="ER36" i="18"/>
  <c r="BA36" i="18"/>
  <c r="BI36" i="18"/>
  <c r="BQ36" i="18"/>
  <c r="CG36" i="18"/>
  <c r="CO36" i="18"/>
  <c r="DM36" i="18"/>
  <c r="DU36" i="18"/>
  <c r="EC36" i="18"/>
  <c r="EK36" i="18"/>
  <c r="BJ36" i="18"/>
  <c r="BR36" i="18"/>
  <c r="BZ36" i="18"/>
  <c r="CH36" i="18"/>
  <c r="CP36" i="18"/>
  <c r="CX36" i="18"/>
  <c r="DF36" i="18"/>
  <c r="DN36" i="18"/>
  <c r="DV36" i="18"/>
  <c r="EL36" i="18"/>
  <c r="BC36" i="18"/>
  <c r="BK36" i="18"/>
  <c r="BS36" i="18"/>
  <c r="CA36" i="18"/>
  <c r="CI36" i="18"/>
  <c r="CQ36" i="18"/>
  <c r="CY36" i="18"/>
  <c r="DG36" i="18"/>
  <c r="EM36" i="18"/>
  <c r="FN36" i="18"/>
  <c r="BD36" i="18"/>
  <c r="BL36" i="18"/>
  <c r="BT36" i="18"/>
  <c r="CB36" i="18"/>
  <c r="CJ36" i="18"/>
  <c r="CR36" i="18"/>
  <c r="CZ36" i="18"/>
  <c r="DX36" i="18"/>
  <c r="EF36" i="18"/>
  <c r="EN36" i="18"/>
  <c r="FO36" i="18"/>
  <c r="BE36" i="18"/>
  <c r="BM36" i="18"/>
  <c r="BU36" i="18"/>
  <c r="CC36" i="18"/>
  <c r="CK36" i="18"/>
  <c r="CS36" i="18"/>
  <c r="DA36" i="18"/>
  <c r="DQ36" i="18"/>
  <c r="DY36" i="18"/>
  <c r="EG36" i="18"/>
  <c r="EO36" i="18"/>
  <c r="BF36" i="18"/>
  <c r="BN36" i="18"/>
  <c r="BV36" i="18"/>
  <c r="CD36" i="18"/>
  <c r="CL36" i="18"/>
  <c r="CT36" i="18"/>
  <c r="DR36" i="18"/>
  <c r="DZ36" i="18"/>
  <c r="EH36" i="18"/>
  <c r="EP36" i="18"/>
  <c r="CU36" i="18"/>
  <c r="FI36" i="18"/>
  <c r="AY36" i="18"/>
  <c r="BG36" i="18"/>
  <c r="DK36" i="18"/>
  <c r="BO36" i="18"/>
  <c r="DS36" i="18"/>
  <c r="EA36" i="18"/>
  <c r="CE36" i="18"/>
  <c r="CM36" i="18"/>
  <c r="DO46" i="18"/>
  <c r="DP46" i="18"/>
  <c r="BX46" i="18"/>
  <c r="BY46" i="18"/>
  <c r="DP56" i="18"/>
  <c r="BX56" i="18"/>
  <c r="DO56" i="18"/>
  <c r="BY56" i="18"/>
  <c r="DH60" i="18"/>
  <c r="DI60" i="18"/>
  <c r="BX15" i="18"/>
  <c r="BY15" i="18"/>
  <c r="DP15" i="18"/>
  <c r="DI65" i="18"/>
  <c r="DH65" i="18"/>
  <c r="DB54" i="18"/>
  <c r="DC54" i="18"/>
  <c r="DD54" i="18"/>
  <c r="DE54" i="18"/>
  <c r="DC35" i="18"/>
  <c r="DD35" i="18"/>
  <c r="DE35" i="18"/>
  <c r="DB35" i="18"/>
  <c r="CW16" i="18"/>
  <c r="FJ16" i="18"/>
  <c r="AX16" i="18"/>
  <c r="EQ16" i="18"/>
  <c r="EU16" i="18" s="1"/>
  <c r="EI41" i="18"/>
  <c r="EJ41" i="18"/>
  <c r="CV33" i="18"/>
  <c r="CW39" i="18"/>
  <c r="AX39" i="18"/>
  <c r="EQ39" i="18"/>
  <c r="ET39" i="18" s="1"/>
  <c r="FJ39" i="18"/>
  <c r="FG55" i="18"/>
  <c r="AW55" i="18"/>
  <c r="FK55" i="18"/>
  <c r="FE55" i="18"/>
  <c r="FM55" i="18"/>
  <c r="FF55" i="18"/>
  <c r="FD55" i="18"/>
  <c r="BB51" i="18"/>
  <c r="ED51" i="18"/>
  <c r="EE51" i="18"/>
  <c r="AX20" i="18"/>
  <c r="CW20" i="18"/>
  <c r="EQ20" i="18"/>
  <c r="EX20" i="18" s="1"/>
  <c r="FJ20" i="18"/>
  <c r="EI25" i="18"/>
  <c r="EJ25" i="18"/>
  <c r="EI40" i="18"/>
  <c r="EJ40" i="18"/>
  <c r="BB56" i="18"/>
  <c r="ED56" i="18"/>
  <c r="EE56" i="18"/>
  <c r="FH20" i="18"/>
  <c r="BB50" i="18"/>
  <c r="ED50" i="18"/>
  <c r="EE50" i="18"/>
  <c r="BX34" i="18"/>
  <c r="BY34" i="18"/>
  <c r="DO34" i="18"/>
  <c r="DP34" i="18"/>
  <c r="EI45" i="18"/>
  <c r="EJ45" i="18"/>
  <c r="BB22" i="18"/>
  <c r="ED22" i="18"/>
  <c r="EE22" i="18"/>
  <c r="CV60" i="18"/>
  <c r="DB23" i="18"/>
  <c r="DC23" i="18"/>
  <c r="DD23" i="18"/>
  <c r="DE23" i="18"/>
  <c r="BB40" i="18"/>
  <c r="ED40" i="18"/>
  <c r="EE40" i="18"/>
  <c r="CV49" i="18"/>
  <c r="BX17" i="18"/>
  <c r="BY17" i="18"/>
  <c r="DO17" i="18"/>
  <c r="DP17" i="18"/>
  <c r="BY60" i="18"/>
  <c r="DO60" i="18"/>
  <c r="DP60" i="18"/>
  <c r="BX60" i="18"/>
  <c r="EQ13" i="18"/>
  <c r="FB13" i="18" s="1"/>
  <c r="FJ13" i="18"/>
  <c r="CW13" i="18"/>
  <c r="AX13" i="18"/>
  <c r="DH46" i="18"/>
  <c r="DI46" i="18"/>
  <c r="BW54" i="18"/>
  <c r="DO48" i="18"/>
  <c r="DP48" i="18"/>
  <c r="BX48" i="18"/>
  <c r="BY48" i="18"/>
  <c r="DW54" i="18"/>
  <c r="DC52" i="18"/>
  <c r="DD52" i="18"/>
  <c r="DE52" i="18"/>
  <c r="DB52" i="18"/>
  <c r="CV59" i="18"/>
  <c r="FK36" i="18"/>
  <c r="FD36" i="18"/>
  <c r="FM36" i="18"/>
  <c r="FE36" i="18"/>
  <c r="FF36" i="18"/>
  <c r="AW36" i="18"/>
  <c r="FG36" i="18"/>
  <c r="DH53" i="18"/>
  <c r="DI53" i="18"/>
  <c r="BX9" i="18"/>
  <c r="BY9" i="18"/>
  <c r="DO9" i="18"/>
  <c r="DP9" i="18"/>
  <c r="DD18" i="18"/>
  <c r="DE18" i="18"/>
  <c r="DB18" i="18"/>
  <c r="DC18" i="18"/>
  <c r="EI58" i="18"/>
  <c r="EJ58" i="18"/>
  <c r="BX63" i="18"/>
  <c r="BY63" i="18"/>
  <c r="DO63" i="18"/>
  <c r="DP63" i="18"/>
  <c r="CV45" i="18"/>
  <c r="DE60" i="18"/>
  <c r="DC60" i="18"/>
  <c r="DB60" i="18"/>
  <c r="DD60" i="18"/>
  <c r="BW38" i="18"/>
  <c r="DE45" i="18"/>
  <c r="DB45" i="18"/>
  <c r="DC45" i="18"/>
  <c r="DD45" i="18"/>
  <c r="CW60" i="18"/>
  <c r="EQ60" i="18"/>
  <c r="FB60" i="18" s="1"/>
  <c r="FJ60" i="18"/>
  <c r="AX60" i="18"/>
  <c r="BX51" i="18"/>
  <c r="BY51" i="18"/>
  <c r="DO51" i="18"/>
  <c r="DP51" i="18"/>
  <c r="BW35" i="18"/>
  <c r="AX10" i="18"/>
  <c r="EQ10" i="18"/>
  <c r="EY10" i="18" s="1"/>
  <c r="FJ10" i="18"/>
  <c r="CW10" i="18"/>
  <c r="CV14" i="18"/>
  <c r="DH35" i="18"/>
  <c r="DI35" i="18"/>
  <c r="DW12" i="18"/>
  <c r="DI20" i="18"/>
  <c r="DH20" i="18"/>
  <c r="EI53" i="18"/>
  <c r="EJ53" i="18"/>
  <c r="EE48" i="18"/>
  <c r="ED48" i="18"/>
  <c r="BB48" i="18"/>
  <c r="DW40" i="18"/>
  <c r="BB25" i="18"/>
  <c r="ED25" i="18"/>
  <c r="EE25" i="18"/>
  <c r="CV57" i="18"/>
  <c r="DH31" i="18"/>
  <c r="DI31" i="18"/>
  <c r="FH62" i="18"/>
  <c r="AX28" i="18"/>
  <c r="EQ28" i="18"/>
  <c r="EX28" i="18" s="1"/>
  <c r="CW28" i="18"/>
  <c r="FJ28" i="18"/>
  <c r="BX10" i="18"/>
  <c r="DO10" i="18"/>
  <c r="DP10" i="18"/>
  <c r="BY10" i="18"/>
  <c r="FG31" i="18"/>
  <c r="AW31" i="18"/>
  <c r="FK31" i="18"/>
  <c r="FF31" i="18"/>
  <c r="FM31" i="18"/>
  <c r="FD31" i="18"/>
  <c r="FE31" i="18"/>
  <c r="CW44" i="18"/>
  <c r="AX44" i="18"/>
  <c r="EQ44" i="18"/>
  <c r="EX44" i="18" s="1"/>
  <c r="FJ44" i="18"/>
  <c r="EI52" i="18"/>
  <c r="EJ52" i="18"/>
  <c r="CV24" i="18"/>
  <c r="DB9" i="18"/>
  <c r="DC9" i="18"/>
  <c r="DD9" i="18"/>
  <c r="DE9" i="18"/>
  <c r="BX18" i="18"/>
  <c r="BY18" i="18"/>
  <c r="DO18" i="18"/>
  <c r="DP18" i="18"/>
  <c r="CV9" i="18"/>
  <c r="DD65" i="18"/>
  <c r="DE65" i="18"/>
  <c r="DB65" i="18"/>
  <c r="DC65" i="18"/>
  <c r="BX16" i="18"/>
  <c r="BY16" i="18"/>
  <c r="DO16" i="18"/>
  <c r="DP16" i="18"/>
  <c r="DH50" i="18"/>
  <c r="DI50" i="18"/>
  <c r="FH45" i="18"/>
  <c r="AX48" i="18"/>
  <c r="EQ48" i="18"/>
  <c r="EW48" i="18" s="1"/>
  <c r="FJ48" i="18"/>
  <c r="CW48" i="18"/>
  <c r="DB32" i="18"/>
  <c r="DC32" i="18"/>
  <c r="DD32" i="18"/>
  <c r="DE32" i="18"/>
  <c r="EI21" i="18"/>
  <c r="EJ21" i="18"/>
  <c r="DP26" i="18"/>
  <c r="BX26" i="18"/>
  <c r="BY26" i="18"/>
  <c r="DO26" i="18"/>
  <c r="DH10" i="18"/>
  <c r="DI10" i="18"/>
  <c r="CW65" i="18"/>
  <c r="FJ65" i="18"/>
  <c r="AX65" i="18"/>
  <c r="EQ65" i="18"/>
  <c r="EW65" i="18" s="1"/>
  <c r="DH15" i="18"/>
  <c r="DI15" i="18"/>
  <c r="DW58" i="18"/>
  <c r="FG26" i="18"/>
  <c r="AW26" i="18"/>
  <c r="FK26" i="18"/>
  <c r="FD26" i="18"/>
  <c r="FM26" i="18"/>
  <c r="FE26" i="18"/>
  <c r="FF26" i="18"/>
  <c r="CV50" i="18"/>
  <c r="EI34" i="18"/>
  <c r="EJ34" i="18"/>
  <c r="EI19" i="18"/>
  <c r="EJ19" i="18"/>
  <c r="FH12" i="18"/>
  <c r="FF29" i="18"/>
  <c r="AW29" i="18"/>
  <c r="FG29" i="18"/>
  <c r="FK29" i="18"/>
  <c r="FD29" i="18"/>
  <c r="FM29" i="18"/>
  <c r="FE29" i="18"/>
  <c r="BW55" i="18"/>
  <c r="DB59" i="18"/>
  <c r="DD59" i="18"/>
  <c r="DC59" i="18"/>
  <c r="DE59" i="18"/>
  <c r="FH31" i="18"/>
  <c r="FH16" i="18"/>
  <c r="BB23" i="18"/>
  <c r="ED23" i="18"/>
  <c r="EE23" i="18"/>
  <c r="BX21" i="18"/>
  <c r="BY21" i="18"/>
  <c r="DO21" i="18"/>
  <c r="DP21" i="18"/>
  <c r="BB39" i="18"/>
  <c r="ED39" i="18"/>
  <c r="EE39" i="18"/>
  <c r="CW61" i="18"/>
  <c r="EQ61" i="18"/>
  <c r="ET61" i="18" s="1"/>
  <c r="AX61" i="18"/>
  <c r="FJ61" i="18"/>
  <c r="EJ38" i="18"/>
  <c r="EI38" i="18"/>
  <c r="AX46" i="18"/>
  <c r="EQ46" i="18"/>
  <c r="EY46" i="18" s="1"/>
  <c r="FJ46" i="18"/>
  <c r="CW46" i="18"/>
  <c r="BB63" i="18"/>
  <c r="ED63" i="18"/>
  <c r="EE63" i="18"/>
  <c r="EI49" i="18"/>
  <c r="EJ49" i="18"/>
  <c r="BW34" i="18"/>
  <c r="AX9" i="18"/>
  <c r="EQ9" i="18"/>
  <c r="EY9" i="18" s="1"/>
  <c r="FJ9" i="18"/>
  <c r="CW9" i="18"/>
  <c r="AW28" i="18"/>
  <c r="FF28" i="18"/>
  <c r="FG28" i="18"/>
  <c r="FK28" i="18"/>
  <c r="FD28" i="18"/>
  <c r="FM28" i="18"/>
  <c r="FE28" i="18"/>
  <c r="AW22" i="18"/>
  <c r="FG22" i="18"/>
  <c r="FK22" i="18"/>
  <c r="FD22" i="18"/>
  <c r="FM22" i="18"/>
  <c r="FE22" i="18"/>
  <c r="FF22" i="18"/>
  <c r="DP29" i="18"/>
  <c r="BX29" i="18"/>
  <c r="BY29" i="18"/>
  <c r="DO29" i="18"/>
  <c r="BB18" i="18"/>
  <c r="EE18" i="18"/>
  <c r="ED18" i="18"/>
  <c r="FH47" i="18"/>
  <c r="DH47" i="18"/>
  <c r="DI47" i="18"/>
  <c r="AX47" i="18"/>
  <c r="EQ47" i="18"/>
  <c r="ES47" i="18" s="1"/>
  <c r="FJ47" i="18"/>
  <c r="CW47" i="18"/>
  <c r="BE21" i="18"/>
  <c r="BM21" i="18"/>
  <c r="BU21" i="18"/>
  <c r="CC21" i="18"/>
  <c r="CK21" i="18"/>
  <c r="CS21" i="18"/>
  <c r="DA21" i="18"/>
  <c r="DQ21" i="18"/>
  <c r="DY21" i="18"/>
  <c r="EG21" i="18"/>
  <c r="EO21" i="18"/>
  <c r="BF21" i="18"/>
  <c r="BN21" i="18"/>
  <c r="BV21" i="18"/>
  <c r="CD21" i="18"/>
  <c r="CL21" i="18"/>
  <c r="CT21" i="18"/>
  <c r="DR21" i="18"/>
  <c r="DZ21" i="18"/>
  <c r="EH21" i="18"/>
  <c r="EP21" i="18"/>
  <c r="AY21" i="18"/>
  <c r="BG21" i="18"/>
  <c r="BO21" i="18"/>
  <c r="CE21" i="18"/>
  <c r="CM21" i="18"/>
  <c r="CU21" i="18"/>
  <c r="DK21" i="18"/>
  <c r="DS21" i="18"/>
  <c r="EA21" i="18"/>
  <c r="FI21" i="18"/>
  <c r="AZ21" i="18"/>
  <c r="BH21" i="18"/>
  <c r="BP21" i="18"/>
  <c r="CF21" i="18"/>
  <c r="CN21" i="18"/>
  <c r="DT21" i="18"/>
  <c r="EB21" i="18"/>
  <c r="ER21" i="18"/>
  <c r="BA21" i="18"/>
  <c r="BI21" i="18"/>
  <c r="BQ21" i="18"/>
  <c r="CG21" i="18"/>
  <c r="CO21" i="18"/>
  <c r="DM21" i="18"/>
  <c r="DU21" i="18"/>
  <c r="EC21" i="18"/>
  <c r="EK21" i="18"/>
  <c r="BJ21" i="18"/>
  <c r="BR21" i="18"/>
  <c r="BZ21" i="18"/>
  <c r="CH21" i="18"/>
  <c r="CP21" i="18"/>
  <c r="CX21" i="18"/>
  <c r="DF21" i="18"/>
  <c r="DN21" i="18"/>
  <c r="DV21" i="18"/>
  <c r="EL21" i="18"/>
  <c r="BC21" i="18"/>
  <c r="BK21" i="18"/>
  <c r="BS21" i="18"/>
  <c r="CA21" i="18"/>
  <c r="CI21" i="18"/>
  <c r="CQ21" i="18"/>
  <c r="CY21" i="18"/>
  <c r="DG21" i="18"/>
  <c r="EM21" i="18"/>
  <c r="FN21" i="18"/>
  <c r="BD21" i="18"/>
  <c r="BL21" i="18"/>
  <c r="BT21" i="18"/>
  <c r="DX21" i="18"/>
  <c r="CB21" i="18"/>
  <c r="EF21" i="18"/>
  <c r="CJ21" i="18"/>
  <c r="EN21" i="18"/>
  <c r="CR21" i="18"/>
  <c r="CZ21" i="18"/>
  <c r="FO21" i="18"/>
  <c r="BE28" i="18"/>
  <c r="BM28" i="18"/>
  <c r="BU28" i="18"/>
  <c r="CC28" i="18"/>
  <c r="CK28" i="18"/>
  <c r="CS28" i="18"/>
  <c r="DA28" i="18"/>
  <c r="DQ28" i="18"/>
  <c r="DY28" i="18"/>
  <c r="EG28" i="18"/>
  <c r="EO28" i="18"/>
  <c r="FO28" i="18"/>
  <c r="BF28" i="18"/>
  <c r="BN28" i="18"/>
  <c r="BV28" i="18"/>
  <c r="CD28" i="18"/>
  <c r="CL28" i="18"/>
  <c r="CT28" i="18"/>
  <c r="DR28" i="18"/>
  <c r="DZ28" i="18"/>
  <c r="EH28" i="18"/>
  <c r="EP28" i="18"/>
  <c r="AY28" i="18"/>
  <c r="BG28" i="18"/>
  <c r="BO28" i="18"/>
  <c r="CE28" i="18"/>
  <c r="CM28" i="18"/>
  <c r="CU28" i="18"/>
  <c r="DK28" i="18"/>
  <c r="DS28" i="18"/>
  <c r="EA28" i="18"/>
  <c r="AZ28" i="18"/>
  <c r="BH28" i="18"/>
  <c r="BP28" i="18"/>
  <c r="CF28" i="18"/>
  <c r="CN28" i="18"/>
  <c r="DL28" i="18"/>
  <c r="DT28" i="18"/>
  <c r="EB28" i="18"/>
  <c r="ER28" i="18"/>
  <c r="FI28" i="18"/>
  <c r="BA28" i="18"/>
  <c r="BI28" i="18"/>
  <c r="BQ28" i="18"/>
  <c r="CG28" i="18"/>
  <c r="CO28" i="18"/>
  <c r="DM28" i="18"/>
  <c r="DU28" i="18"/>
  <c r="EC28" i="18"/>
  <c r="EK28" i="18"/>
  <c r="BJ28" i="18"/>
  <c r="BR28" i="18"/>
  <c r="BZ28" i="18"/>
  <c r="CH28" i="18"/>
  <c r="CP28" i="18"/>
  <c r="CX28" i="18"/>
  <c r="DF28" i="18"/>
  <c r="DN28" i="18"/>
  <c r="DV28" i="18"/>
  <c r="EL28" i="18"/>
  <c r="BC28" i="18"/>
  <c r="BK28" i="18"/>
  <c r="BS28" i="18"/>
  <c r="CA28" i="18"/>
  <c r="CI28" i="18"/>
  <c r="CQ28" i="18"/>
  <c r="CY28" i="18"/>
  <c r="DG28" i="18"/>
  <c r="EM28" i="18"/>
  <c r="BD28" i="18"/>
  <c r="BL28" i="18"/>
  <c r="BT28" i="18"/>
  <c r="DX28" i="18"/>
  <c r="CB28" i="18"/>
  <c r="EF28" i="18"/>
  <c r="CJ28" i="18"/>
  <c r="EN28" i="18"/>
  <c r="CR28" i="18"/>
  <c r="CZ28" i="18"/>
  <c r="FN28" i="18"/>
  <c r="BD33" i="18"/>
  <c r="BT33" i="18"/>
  <c r="CA33" i="18"/>
  <c r="DF33" i="18"/>
  <c r="EC33" i="18"/>
  <c r="AZ33" i="18"/>
  <c r="BG33" i="18"/>
  <c r="CL33" i="18"/>
  <c r="DQ33" i="18"/>
  <c r="BF54" i="18"/>
  <c r="BN54" i="18"/>
  <c r="BV54" i="18"/>
  <c r="CD54" i="18"/>
  <c r="CL54" i="18"/>
  <c r="CT54" i="18"/>
  <c r="DR54" i="18"/>
  <c r="DZ54" i="18"/>
  <c r="EH54" i="18"/>
  <c r="EP54" i="18"/>
  <c r="FO54" i="18"/>
  <c r="AY54" i="18"/>
  <c r="BG54" i="18"/>
  <c r="BO54" i="18"/>
  <c r="CE54" i="18"/>
  <c r="CM54" i="18"/>
  <c r="CU54" i="18"/>
  <c r="DK54" i="18"/>
  <c r="DS54" i="18"/>
  <c r="EA54" i="18"/>
  <c r="AZ54" i="18"/>
  <c r="BH54" i="18"/>
  <c r="BP54" i="18"/>
  <c r="CF54" i="18"/>
  <c r="CN54" i="18"/>
  <c r="DL54" i="18"/>
  <c r="DT54" i="18"/>
  <c r="EB54" i="18"/>
  <c r="ER54" i="18"/>
  <c r="FI54" i="18"/>
  <c r="BA54" i="18"/>
  <c r="BI54" i="18"/>
  <c r="BQ54" i="18"/>
  <c r="CG54" i="18"/>
  <c r="CO54" i="18"/>
  <c r="DM54" i="18"/>
  <c r="DU54" i="18"/>
  <c r="EC54" i="18"/>
  <c r="EK54" i="18"/>
  <c r="BJ54" i="18"/>
  <c r="BR54" i="18"/>
  <c r="BZ54" i="18"/>
  <c r="CH54" i="18"/>
  <c r="CP54" i="18"/>
  <c r="CX54" i="18"/>
  <c r="DF54" i="18"/>
  <c r="DN54" i="18"/>
  <c r="DV54" i="18"/>
  <c r="EL54" i="18"/>
  <c r="BD54" i="18"/>
  <c r="BL54" i="18"/>
  <c r="BT54" i="18"/>
  <c r="CB54" i="18"/>
  <c r="CJ54" i="18"/>
  <c r="CR54" i="18"/>
  <c r="CZ54" i="18"/>
  <c r="DX54" i="18"/>
  <c r="EF54" i="18"/>
  <c r="EN54" i="18"/>
  <c r="BK54" i="18"/>
  <c r="CQ54" i="18"/>
  <c r="DQ54" i="18"/>
  <c r="BM54" i="18"/>
  <c r="CS54" i="18"/>
  <c r="BS54" i="18"/>
  <c r="CY54" i="18"/>
  <c r="DY54" i="18"/>
  <c r="FN54" i="18"/>
  <c r="CK54" i="18"/>
  <c r="BU54" i="18"/>
  <c r="DA54" i="18"/>
  <c r="CI54" i="18"/>
  <c r="BE54" i="18"/>
  <c r="CA54" i="18"/>
  <c r="DG54" i="18"/>
  <c r="EG54" i="18"/>
  <c r="CC54" i="18"/>
  <c r="EM54" i="18"/>
  <c r="BC54" i="18"/>
  <c r="EO54" i="18"/>
  <c r="BD55" i="18"/>
  <c r="BL55" i="18"/>
  <c r="BT55" i="18"/>
  <c r="CB55" i="18"/>
  <c r="CJ55" i="18"/>
  <c r="CR55" i="18"/>
  <c r="CZ55" i="18"/>
  <c r="DX55" i="18"/>
  <c r="EF55" i="18"/>
  <c r="EN55" i="18"/>
  <c r="FO55" i="18"/>
  <c r="BE55" i="18"/>
  <c r="BM55" i="18"/>
  <c r="BU55" i="18"/>
  <c r="CC55" i="18"/>
  <c r="CK55" i="18"/>
  <c r="CS55" i="18"/>
  <c r="DA55" i="18"/>
  <c r="DQ55" i="18"/>
  <c r="DY55" i="18"/>
  <c r="EG55" i="18"/>
  <c r="EO55" i="18"/>
  <c r="BF55" i="18"/>
  <c r="BN55" i="18"/>
  <c r="BV55" i="18"/>
  <c r="CD55" i="18"/>
  <c r="CL55" i="18"/>
  <c r="CT55" i="18"/>
  <c r="DR55" i="18"/>
  <c r="DZ55" i="18"/>
  <c r="EH55" i="18"/>
  <c r="EP55" i="18"/>
  <c r="FI55" i="18"/>
  <c r="AY55" i="18"/>
  <c r="BG55" i="18"/>
  <c r="BO55" i="18"/>
  <c r="CE55" i="18"/>
  <c r="CM55" i="18"/>
  <c r="CU55" i="18"/>
  <c r="DK55" i="18"/>
  <c r="DS55" i="18"/>
  <c r="EA55" i="18"/>
  <c r="AZ55" i="18"/>
  <c r="BH55" i="18"/>
  <c r="BP55" i="18"/>
  <c r="CF55" i="18"/>
  <c r="CN55" i="18"/>
  <c r="DL55" i="18"/>
  <c r="DT55" i="18"/>
  <c r="EB55" i="18"/>
  <c r="ER55" i="18"/>
  <c r="BJ55" i="18"/>
  <c r="BR55" i="18"/>
  <c r="BZ55" i="18"/>
  <c r="CH55" i="18"/>
  <c r="CP55" i="18"/>
  <c r="CX55" i="18"/>
  <c r="DF55" i="18"/>
  <c r="DN55" i="18"/>
  <c r="DV55" i="18"/>
  <c r="EL55" i="18"/>
  <c r="BS55" i="18"/>
  <c r="CY55" i="18"/>
  <c r="EC55" i="18"/>
  <c r="BK55" i="18"/>
  <c r="DU55" i="18"/>
  <c r="CA55" i="18"/>
  <c r="DG55" i="18"/>
  <c r="EK55" i="18"/>
  <c r="BA55" i="18"/>
  <c r="CG55" i="18"/>
  <c r="EM55" i="18"/>
  <c r="CQ55" i="18"/>
  <c r="FN55" i="18"/>
  <c r="BC55" i="18"/>
  <c r="CI55" i="18"/>
  <c r="DM55" i="18"/>
  <c r="BI55" i="18"/>
  <c r="CO55" i="18"/>
  <c r="BQ55" i="18"/>
  <c r="BR48" i="18"/>
  <c r="BZ48" i="18"/>
  <c r="BQ48" i="18"/>
  <c r="CF48" i="18"/>
  <c r="CU48" i="18"/>
  <c r="DZ48" i="18"/>
  <c r="EO48" i="18"/>
  <c r="BU48" i="18"/>
  <c r="CR48" i="18"/>
  <c r="DG48" i="18"/>
  <c r="AZ64" i="18"/>
  <c r="BH64" i="18"/>
  <c r="BP64" i="18"/>
  <c r="CF64" i="18"/>
  <c r="CN64" i="18"/>
  <c r="DL64" i="18"/>
  <c r="DT64" i="18"/>
  <c r="EB64" i="18"/>
  <c r="ER64" i="18"/>
  <c r="BA64" i="18"/>
  <c r="BI64" i="18"/>
  <c r="BQ64" i="18"/>
  <c r="CG64" i="18"/>
  <c r="CO64" i="18"/>
  <c r="DM64" i="18"/>
  <c r="DU64" i="18"/>
  <c r="EC64" i="18"/>
  <c r="EK64" i="18"/>
  <c r="BJ64" i="18"/>
  <c r="BR64" i="18"/>
  <c r="BZ64" i="18"/>
  <c r="CH64" i="18"/>
  <c r="BC64" i="18"/>
  <c r="BK64" i="18"/>
  <c r="BS64" i="18"/>
  <c r="CA64" i="18"/>
  <c r="CI64" i="18"/>
  <c r="BF64" i="18"/>
  <c r="BN64" i="18"/>
  <c r="BV64" i="18"/>
  <c r="BM64" i="18"/>
  <c r="CE64" i="18"/>
  <c r="CS64" i="18"/>
  <c r="DY64" i="18"/>
  <c r="CP64" i="18"/>
  <c r="CC64" i="18"/>
  <c r="EG64" i="18"/>
  <c r="BO64" i="18"/>
  <c r="CJ64" i="18"/>
  <c r="CT64" i="18"/>
  <c r="DF64" i="18"/>
  <c r="DZ64" i="18"/>
  <c r="EL64" i="18"/>
  <c r="DA64" i="18"/>
  <c r="BL64" i="18"/>
  <c r="DN64" i="18"/>
  <c r="BT64" i="18"/>
  <c r="CK64" i="18"/>
  <c r="CU64" i="18"/>
  <c r="DG64" i="18"/>
  <c r="DQ64" i="18"/>
  <c r="EA64" i="18"/>
  <c r="EM64" i="18"/>
  <c r="BE64" i="18"/>
  <c r="DV64" i="18"/>
  <c r="BG64" i="18"/>
  <c r="AY64" i="18"/>
  <c r="BU64" i="18"/>
  <c r="CL64" i="18"/>
  <c r="CX64" i="18"/>
  <c r="DR64" i="18"/>
  <c r="EN64" i="18"/>
  <c r="CB64" i="18"/>
  <c r="EF64" i="18"/>
  <c r="DK64" i="18"/>
  <c r="FN64" i="18"/>
  <c r="CD64" i="18"/>
  <c r="DX64" i="18"/>
  <c r="FO64" i="18"/>
  <c r="BD64" i="18"/>
  <c r="CM64" i="18"/>
  <c r="CY64" i="18"/>
  <c r="DS64" i="18"/>
  <c r="EO64" i="18"/>
  <c r="FI64" i="18"/>
  <c r="CZ64" i="18"/>
  <c r="EP64" i="18"/>
  <c r="CQ64" i="18"/>
  <c r="CR64" i="18"/>
  <c r="EH64" i="18"/>
  <c r="BJ20" i="18"/>
  <c r="BR20" i="18"/>
  <c r="BZ20" i="18"/>
  <c r="CH20" i="18"/>
  <c r="CP20" i="18"/>
  <c r="CX20" i="18"/>
  <c r="DF20" i="18"/>
  <c r="DN20" i="18"/>
  <c r="DV20" i="18"/>
  <c r="BC20" i="18"/>
  <c r="BK20" i="18"/>
  <c r="BS20" i="18"/>
  <c r="CA20" i="18"/>
  <c r="CI20" i="18"/>
  <c r="CQ20" i="18"/>
  <c r="CY20" i="18"/>
  <c r="DG20" i="18"/>
  <c r="BE20" i="18"/>
  <c r="BM20" i="18"/>
  <c r="BU20" i="18"/>
  <c r="CC20" i="18"/>
  <c r="CK20" i="18"/>
  <c r="CS20" i="18"/>
  <c r="DA20" i="18"/>
  <c r="DQ20" i="18"/>
  <c r="BF20" i="18"/>
  <c r="BN20" i="18"/>
  <c r="BV20" i="18"/>
  <c r="CD20" i="18"/>
  <c r="CL20" i="18"/>
  <c r="CT20" i="18"/>
  <c r="DR20" i="18"/>
  <c r="DZ20" i="18"/>
  <c r="AY20" i="18"/>
  <c r="BG20" i="18"/>
  <c r="BO20" i="18"/>
  <c r="CE20" i="18"/>
  <c r="CM20" i="18"/>
  <c r="CU20" i="18"/>
  <c r="DK20" i="18"/>
  <c r="DS20" i="18"/>
  <c r="EA20" i="18"/>
  <c r="AZ20" i="18"/>
  <c r="BH20" i="18"/>
  <c r="BP20" i="18"/>
  <c r="CF20" i="18"/>
  <c r="CN20" i="18"/>
  <c r="BQ20" i="18"/>
  <c r="EG20" i="18"/>
  <c r="EO20" i="18"/>
  <c r="BT20" i="18"/>
  <c r="CZ20" i="18"/>
  <c r="DT20" i="18"/>
  <c r="EH20" i="18"/>
  <c r="EP20" i="18"/>
  <c r="DU20" i="18"/>
  <c r="FI20" i="18"/>
  <c r="CB20" i="18"/>
  <c r="DX20" i="18"/>
  <c r="ER20" i="18"/>
  <c r="BA20" i="18"/>
  <c r="CG20" i="18"/>
  <c r="DY20" i="18"/>
  <c r="EK20" i="18"/>
  <c r="BD20" i="18"/>
  <c r="CJ20" i="18"/>
  <c r="EB20" i="18"/>
  <c r="EL20" i="18"/>
  <c r="BI20" i="18"/>
  <c r="CO20" i="18"/>
  <c r="EC20" i="18"/>
  <c r="EM20" i="18"/>
  <c r="FN20" i="18"/>
  <c r="FO20" i="18"/>
  <c r="BL20" i="18"/>
  <c r="CR20" i="18"/>
  <c r="DM20" i="18"/>
  <c r="EF20" i="18"/>
  <c r="EN20" i="18"/>
  <c r="BA44" i="18"/>
  <c r="BI44" i="18"/>
  <c r="BQ44" i="18"/>
  <c r="CG44" i="18"/>
  <c r="CO44" i="18"/>
  <c r="DM44" i="18"/>
  <c r="DU44" i="18"/>
  <c r="EC44" i="18"/>
  <c r="EK44" i="18"/>
  <c r="BJ44" i="18"/>
  <c r="BR44" i="18"/>
  <c r="BZ44" i="18"/>
  <c r="CH44" i="18"/>
  <c r="CP44" i="18"/>
  <c r="CX44" i="18"/>
  <c r="DF44" i="18"/>
  <c r="DN44" i="18"/>
  <c r="DV44" i="18"/>
  <c r="EL44" i="18"/>
  <c r="BC44" i="18"/>
  <c r="BK44" i="18"/>
  <c r="BS44" i="18"/>
  <c r="CA44" i="18"/>
  <c r="CI44" i="18"/>
  <c r="CQ44" i="18"/>
  <c r="CY44" i="18"/>
  <c r="DG44" i="18"/>
  <c r="EM44" i="18"/>
  <c r="FN44" i="18"/>
  <c r="BD44" i="18"/>
  <c r="BL44" i="18"/>
  <c r="BT44" i="18"/>
  <c r="CB44" i="18"/>
  <c r="CJ44" i="18"/>
  <c r="CR44" i="18"/>
  <c r="CZ44" i="18"/>
  <c r="DX44" i="18"/>
  <c r="EF44" i="18"/>
  <c r="EN44" i="18"/>
  <c r="FO44" i="18"/>
  <c r="BE44" i="18"/>
  <c r="BM44" i="18"/>
  <c r="BU44" i="18"/>
  <c r="CC44" i="18"/>
  <c r="CK44" i="18"/>
  <c r="CS44" i="18"/>
  <c r="DA44" i="18"/>
  <c r="DQ44" i="18"/>
  <c r="DY44" i="18"/>
  <c r="EG44" i="18"/>
  <c r="EO44" i="18"/>
  <c r="BF44" i="18"/>
  <c r="BN44" i="18"/>
  <c r="BV44" i="18"/>
  <c r="CD44" i="18"/>
  <c r="CL44" i="18"/>
  <c r="CT44" i="18"/>
  <c r="DR44" i="18"/>
  <c r="DZ44" i="18"/>
  <c r="EH44" i="18"/>
  <c r="EP44" i="18"/>
  <c r="AY44" i="18"/>
  <c r="BG44" i="18"/>
  <c r="BO44" i="18"/>
  <c r="CE44" i="18"/>
  <c r="CM44" i="18"/>
  <c r="CU44" i="18"/>
  <c r="DK44" i="18"/>
  <c r="DS44" i="18"/>
  <c r="EA44" i="18"/>
  <c r="FI44" i="18"/>
  <c r="AZ44" i="18"/>
  <c r="BH44" i="18"/>
  <c r="DL44" i="18"/>
  <c r="BP44" i="18"/>
  <c r="DT44" i="18"/>
  <c r="EB44" i="18"/>
  <c r="CN44" i="18"/>
  <c r="ER44" i="18"/>
  <c r="CF44" i="18"/>
  <c r="AZ13" i="18"/>
  <c r="BH13" i="18"/>
  <c r="BP13" i="18"/>
  <c r="BA13" i="18"/>
  <c r="BI13" i="18"/>
  <c r="BL13" i="18"/>
  <c r="BU13" i="18"/>
  <c r="CC13" i="18"/>
  <c r="CK13" i="18"/>
  <c r="CS13" i="18"/>
  <c r="DA13" i="18"/>
  <c r="DQ13" i="18"/>
  <c r="DY13" i="18"/>
  <c r="EG13" i="18"/>
  <c r="EO13" i="18"/>
  <c r="BC13" i="18"/>
  <c r="BM13" i="18"/>
  <c r="BV13" i="18"/>
  <c r="CD13" i="18"/>
  <c r="CL13" i="18"/>
  <c r="CT13" i="18"/>
  <c r="DR13" i="18"/>
  <c r="DZ13" i="18"/>
  <c r="EH13" i="18"/>
  <c r="EP13" i="18"/>
  <c r="FI13" i="18"/>
  <c r="BD13" i="18"/>
  <c r="BN13" i="18"/>
  <c r="CE13" i="18"/>
  <c r="CM13" i="18"/>
  <c r="CU13" i="18"/>
  <c r="DK13" i="18"/>
  <c r="DS13" i="18"/>
  <c r="EA13" i="18"/>
  <c r="BE13" i="18"/>
  <c r="BO13" i="18"/>
  <c r="CF13" i="18"/>
  <c r="CN13" i="18"/>
  <c r="DT13" i="18"/>
  <c r="EB13" i="18"/>
  <c r="ER13" i="18"/>
  <c r="BF13" i="18"/>
  <c r="BQ13" i="18"/>
  <c r="CG13" i="18"/>
  <c r="CO13" i="18"/>
  <c r="DM13" i="18"/>
  <c r="DU13" i="18"/>
  <c r="EC13" i="18"/>
  <c r="EK13" i="18"/>
  <c r="BG13" i="18"/>
  <c r="BR13" i="18"/>
  <c r="BZ13" i="18"/>
  <c r="CH13" i="18"/>
  <c r="CP13" i="18"/>
  <c r="CX13" i="18"/>
  <c r="DF13" i="18"/>
  <c r="DN13" i="18"/>
  <c r="DV13" i="18"/>
  <c r="EL13" i="18"/>
  <c r="FN13" i="18"/>
  <c r="BJ13" i="18"/>
  <c r="BS13" i="18"/>
  <c r="CA13" i="18"/>
  <c r="CI13" i="18"/>
  <c r="CQ13" i="18"/>
  <c r="CY13" i="18"/>
  <c r="DG13" i="18"/>
  <c r="EM13" i="18"/>
  <c r="BK13" i="18"/>
  <c r="BT13" i="18"/>
  <c r="DX13" i="18"/>
  <c r="CB13" i="18"/>
  <c r="EF13" i="18"/>
  <c r="CJ13" i="18"/>
  <c r="EN13" i="18"/>
  <c r="CR13" i="18"/>
  <c r="CZ13" i="18"/>
  <c r="FO13" i="18"/>
  <c r="AY13" i="18"/>
  <c r="AZ42" i="18"/>
  <c r="BH42" i="18"/>
  <c r="BP42" i="18"/>
  <c r="CF42" i="18"/>
  <c r="CN42" i="18"/>
  <c r="DL42" i="18"/>
  <c r="DT42" i="18"/>
  <c r="EB42" i="18"/>
  <c r="ER42" i="18"/>
  <c r="BA42" i="18"/>
  <c r="BI42" i="18"/>
  <c r="BQ42" i="18"/>
  <c r="CG42" i="18"/>
  <c r="CO42" i="18"/>
  <c r="DM42" i="18"/>
  <c r="DU42" i="18"/>
  <c r="EC42" i="18"/>
  <c r="EK42" i="18"/>
  <c r="BJ42" i="18"/>
  <c r="BR42" i="18"/>
  <c r="BZ42" i="18"/>
  <c r="CH42" i="18"/>
  <c r="CP42" i="18"/>
  <c r="CX42" i="18"/>
  <c r="DF42" i="18"/>
  <c r="DN42" i="18"/>
  <c r="DV42" i="18"/>
  <c r="EL42" i="18"/>
  <c r="BC42" i="18"/>
  <c r="BK42" i="18"/>
  <c r="BS42" i="18"/>
  <c r="CA42" i="18"/>
  <c r="CI42" i="18"/>
  <c r="CQ42" i="18"/>
  <c r="CY42" i="18"/>
  <c r="DG42" i="18"/>
  <c r="EM42" i="18"/>
  <c r="FO42" i="18"/>
  <c r="BD42" i="18"/>
  <c r="BL42" i="18"/>
  <c r="BT42" i="18"/>
  <c r="CB42" i="18"/>
  <c r="CJ42" i="18"/>
  <c r="CR42" i="18"/>
  <c r="CZ42" i="18"/>
  <c r="DX42" i="18"/>
  <c r="EF42" i="18"/>
  <c r="EN42" i="18"/>
  <c r="BE42" i="18"/>
  <c r="BM42" i="18"/>
  <c r="BU42" i="18"/>
  <c r="CC42" i="18"/>
  <c r="CK42" i="18"/>
  <c r="CS42" i="18"/>
  <c r="DA42" i="18"/>
  <c r="DQ42" i="18"/>
  <c r="DY42" i="18"/>
  <c r="EG42" i="18"/>
  <c r="EO42" i="18"/>
  <c r="BF42" i="18"/>
  <c r="BN42" i="18"/>
  <c r="BV42" i="18"/>
  <c r="CD42" i="18"/>
  <c r="CL42" i="18"/>
  <c r="CT42" i="18"/>
  <c r="DR42" i="18"/>
  <c r="DZ42" i="18"/>
  <c r="EH42" i="18"/>
  <c r="CE42" i="18"/>
  <c r="CM42" i="18"/>
  <c r="EP42" i="18"/>
  <c r="CU42" i="18"/>
  <c r="AY42" i="18"/>
  <c r="FI42" i="18"/>
  <c r="BG42" i="18"/>
  <c r="DK42" i="18"/>
  <c r="BO42" i="18"/>
  <c r="DS42" i="18"/>
  <c r="FN42" i="18"/>
  <c r="EA42" i="18"/>
  <c r="AZ18" i="18"/>
  <c r="BH18" i="18"/>
  <c r="BP18" i="18"/>
  <c r="CF18" i="18"/>
  <c r="CN18" i="18"/>
  <c r="DL18" i="18"/>
  <c r="DT18" i="18"/>
  <c r="EB18" i="18"/>
  <c r="ER18" i="18"/>
  <c r="BA18" i="18"/>
  <c r="BI18" i="18"/>
  <c r="BQ18" i="18"/>
  <c r="CG18" i="18"/>
  <c r="CO18" i="18"/>
  <c r="DM18" i="18"/>
  <c r="DU18" i="18"/>
  <c r="EC18" i="18"/>
  <c r="EK18" i="18"/>
  <c r="BJ18" i="18"/>
  <c r="BR18" i="18"/>
  <c r="BZ18" i="18"/>
  <c r="CH18" i="18"/>
  <c r="CP18" i="18"/>
  <c r="BC18" i="18"/>
  <c r="BK18" i="18"/>
  <c r="BS18" i="18"/>
  <c r="CA18" i="18"/>
  <c r="CI18" i="18"/>
  <c r="CQ18" i="18"/>
  <c r="CY18" i="18"/>
  <c r="DG18" i="18"/>
  <c r="EM18" i="18"/>
  <c r="FO18" i="18"/>
  <c r="BD18" i="18"/>
  <c r="BL18" i="18"/>
  <c r="BT18" i="18"/>
  <c r="CB18" i="18"/>
  <c r="CJ18" i="18"/>
  <c r="CR18" i="18"/>
  <c r="CZ18" i="18"/>
  <c r="DX18" i="18"/>
  <c r="EF18" i="18"/>
  <c r="EN18" i="18"/>
  <c r="BE18" i="18"/>
  <c r="BM18" i="18"/>
  <c r="BU18" i="18"/>
  <c r="CC18" i="18"/>
  <c r="CK18" i="18"/>
  <c r="CS18" i="18"/>
  <c r="DA18" i="18"/>
  <c r="DQ18" i="18"/>
  <c r="DY18" i="18"/>
  <c r="EG18" i="18"/>
  <c r="EO18" i="18"/>
  <c r="BF18" i="18"/>
  <c r="BN18" i="18"/>
  <c r="BV18" i="18"/>
  <c r="CD18" i="18"/>
  <c r="CL18" i="18"/>
  <c r="CT18" i="18"/>
  <c r="DR18" i="18"/>
  <c r="DZ18" i="18"/>
  <c r="EH18" i="18"/>
  <c r="EP18" i="18"/>
  <c r="FI18" i="18"/>
  <c r="AY18" i="18"/>
  <c r="BG18" i="18"/>
  <c r="DF18" i="18"/>
  <c r="BO18" i="18"/>
  <c r="EL18" i="18"/>
  <c r="DK18" i="18"/>
  <c r="CE18" i="18"/>
  <c r="DN18" i="18"/>
  <c r="CM18" i="18"/>
  <c r="DS18" i="18"/>
  <c r="CU18" i="18"/>
  <c r="DV18" i="18"/>
  <c r="FN18" i="18"/>
  <c r="CX18" i="18"/>
  <c r="EA18" i="18"/>
  <c r="CZ7" i="18"/>
  <c r="BL7" i="18"/>
  <c r="CA7" i="18"/>
  <c r="DF7" i="18"/>
  <c r="EC7" i="18"/>
  <c r="AZ7" i="18"/>
  <c r="BG7" i="18"/>
  <c r="CL7" i="18"/>
  <c r="DH16" i="18"/>
  <c r="DI16" i="18"/>
  <c r="FK62" i="18"/>
  <c r="FD62" i="18"/>
  <c r="FE62" i="18"/>
  <c r="FM62" i="18"/>
  <c r="FF62" i="18"/>
  <c r="FG62" i="18"/>
  <c r="AW62" i="18"/>
  <c r="DH29" i="18"/>
  <c r="DI29" i="18"/>
  <c r="DB33" i="18"/>
  <c r="DC33" i="18"/>
  <c r="DD33" i="18"/>
  <c r="DE33" i="18"/>
  <c r="AZ65" i="18"/>
  <c r="BH65" i="18"/>
  <c r="BP65" i="18"/>
  <c r="CF65" i="18"/>
  <c r="CN65" i="18"/>
  <c r="DL65" i="18"/>
  <c r="DT65" i="18"/>
  <c r="EB65" i="18"/>
  <c r="ER65" i="18"/>
  <c r="BA65" i="18"/>
  <c r="BI65" i="18"/>
  <c r="BQ65" i="18"/>
  <c r="CG65" i="18"/>
  <c r="CO65" i="18"/>
  <c r="DM65" i="18"/>
  <c r="DU65" i="18"/>
  <c r="EC65" i="18"/>
  <c r="EK65" i="18"/>
  <c r="BG65" i="18"/>
  <c r="BS65" i="18"/>
  <c r="CC65" i="18"/>
  <c r="CM65" i="18"/>
  <c r="CY65" i="18"/>
  <c r="DS65" i="18"/>
  <c r="EO65" i="18"/>
  <c r="BO65" i="18"/>
  <c r="BR65" i="18"/>
  <c r="BJ65" i="18"/>
  <c r="BT65" i="18"/>
  <c r="CD65" i="18"/>
  <c r="CP65" i="18"/>
  <c r="CZ65" i="18"/>
  <c r="DV65" i="18"/>
  <c r="EF65" i="18"/>
  <c r="EP65" i="18"/>
  <c r="BE65" i="18"/>
  <c r="DG65" i="18"/>
  <c r="BF65" i="18"/>
  <c r="FI65" i="18"/>
  <c r="AY65" i="18"/>
  <c r="BK65" i="18"/>
  <c r="BU65" i="18"/>
  <c r="CE65" i="18"/>
  <c r="CQ65" i="18"/>
  <c r="DA65" i="18"/>
  <c r="DK65" i="18"/>
  <c r="EG65" i="18"/>
  <c r="FN65" i="18"/>
  <c r="BZ65" i="18"/>
  <c r="CK65" i="18"/>
  <c r="DQ65" i="18"/>
  <c r="CL65" i="18"/>
  <c r="BL65" i="18"/>
  <c r="BV65" i="18"/>
  <c r="CH65" i="18"/>
  <c r="CR65" i="18"/>
  <c r="DN65" i="18"/>
  <c r="DX65" i="18"/>
  <c r="EH65" i="18"/>
  <c r="FO65" i="18"/>
  <c r="BD65" i="18"/>
  <c r="CJ65" i="18"/>
  <c r="DF65" i="18"/>
  <c r="EL65" i="18"/>
  <c r="CU65" i="18"/>
  <c r="EM65" i="18"/>
  <c r="CX65" i="18"/>
  <c r="EN65" i="18"/>
  <c r="BC65" i="18"/>
  <c r="BM65" i="18"/>
  <c r="CI65" i="18"/>
  <c r="CS65" i="18"/>
  <c r="DY65" i="18"/>
  <c r="BN65" i="18"/>
  <c r="CT65" i="18"/>
  <c r="DZ65" i="18"/>
  <c r="CA65" i="18"/>
  <c r="EA65" i="18"/>
  <c r="CB65" i="18"/>
  <c r="DR65" i="18"/>
  <c r="DH41" i="18"/>
  <c r="DI41" i="18"/>
  <c r="DD38" i="18"/>
  <c r="DE38" i="18"/>
  <c r="DB38" i="18"/>
  <c r="DC38" i="18"/>
  <c r="FH35" i="18"/>
  <c r="DH38" i="18"/>
  <c r="DI38" i="18"/>
  <c r="BX37" i="18"/>
  <c r="BY37" i="18"/>
  <c r="DO37" i="18"/>
  <c r="DP37" i="18"/>
  <c r="DB29" i="18"/>
  <c r="DC29" i="18"/>
  <c r="DD29" i="18"/>
  <c r="DE29" i="18"/>
  <c r="FK24" i="18"/>
  <c r="FD24" i="18"/>
  <c r="FE24" i="18"/>
  <c r="FM24" i="18"/>
  <c r="FF24" i="18"/>
  <c r="FG24" i="18"/>
  <c r="AW24" i="18"/>
  <c r="DD43" i="18"/>
  <c r="DE43" i="18"/>
  <c r="DB43" i="18"/>
  <c r="DC43" i="18"/>
  <c r="DH59" i="18"/>
  <c r="DI59" i="18"/>
  <c r="FH19" i="18"/>
  <c r="FH32" i="18"/>
  <c r="DW10" i="18"/>
  <c r="DI33" i="18"/>
  <c r="DH33" i="18"/>
  <c r="FF30" i="18"/>
  <c r="AW30" i="18"/>
  <c r="FG30" i="18"/>
  <c r="FK30" i="18"/>
  <c r="FD30" i="18"/>
  <c r="FE30" i="18"/>
  <c r="FM30" i="18"/>
  <c r="EI32" i="18"/>
  <c r="EJ32" i="18"/>
  <c r="FF56" i="18"/>
  <c r="AW56" i="18"/>
  <c r="FG56" i="18"/>
  <c r="FD56" i="18"/>
  <c r="FE56" i="18"/>
  <c r="FK56" i="18"/>
  <c r="FM56" i="18"/>
  <c r="BX52" i="18"/>
  <c r="BY52" i="18"/>
  <c r="DO52" i="18"/>
  <c r="DP52" i="18"/>
  <c r="BX11" i="18"/>
  <c r="BY11" i="18"/>
  <c r="DP11" i="18"/>
  <c r="AX7" i="18"/>
  <c r="EQ7" i="18"/>
  <c r="EV7" i="18" s="1"/>
  <c r="FJ7" i="18"/>
  <c r="CW7" i="18"/>
  <c r="BB46" i="18"/>
  <c r="ED46" i="18"/>
  <c r="EE46" i="18"/>
  <c r="DW53" i="18"/>
  <c r="EQ15" i="18"/>
  <c r="EZ15" i="18" s="1"/>
  <c r="FJ15" i="18"/>
  <c r="CW15" i="18"/>
  <c r="AX15" i="18"/>
  <c r="BY40" i="18"/>
  <c r="DO40" i="18"/>
  <c r="DP40" i="18"/>
  <c r="BX40" i="18"/>
  <c r="DB27" i="18"/>
  <c r="DC27" i="18"/>
  <c r="DD27" i="18"/>
  <c r="DE27" i="18"/>
  <c r="AX56" i="18"/>
  <c r="EQ56" i="18"/>
  <c r="ES56" i="18" s="1"/>
  <c r="FJ56" i="18"/>
  <c r="CW56" i="18"/>
  <c r="AW27" i="18"/>
  <c r="FG27" i="18"/>
  <c r="FK27" i="18"/>
  <c r="FD27" i="18"/>
  <c r="FM27" i="18"/>
  <c r="FE27" i="18"/>
  <c r="FF27" i="18"/>
  <c r="CV25" i="18"/>
  <c r="DH40" i="18"/>
  <c r="DI40" i="18"/>
  <c r="BX65" i="18"/>
  <c r="BY65" i="18"/>
  <c r="DP65" i="18"/>
  <c r="DO65" i="18"/>
  <c r="CV64" i="18"/>
  <c r="DB58" i="18"/>
  <c r="DC58" i="18"/>
  <c r="DE58" i="18"/>
  <c r="DD58" i="18"/>
  <c r="FK34" i="18"/>
  <c r="FD34" i="18"/>
  <c r="FM34" i="18"/>
  <c r="FE34" i="18"/>
  <c r="FF34" i="18"/>
  <c r="FG34" i="18"/>
  <c r="AW34" i="18"/>
  <c r="CV41" i="18"/>
  <c r="CV52" i="18"/>
  <c r="DB8" i="18"/>
  <c r="DC8" i="18"/>
  <c r="DD8" i="18"/>
  <c r="DE8" i="18"/>
  <c r="AW23" i="18"/>
  <c r="FK23" i="18"/>
  <c r="FD23" i="18"/>
  <c r="FM23" i="18"/>
  <c r="FE23" i="18"/>
  <c r="FF23" i="18"/>
  <c r="FG23" i="18"/>
  <c r="DW65" i="18"/>
  <c r="FH51" i="18"/>
  <c r="FK38" i="18"/>
  <c r="FD38" i="18"/>
  <c r="FM38" i="18"/>
  <c r="FE38" i="18"/>
  <c r="FF38" i="18"/>
  <c r="AW38" i="18"/>
  <c r="FG38" i="18"/>
  <c r="EJ63" i="18"/>
  <c r="EI63" i="18"/>
  <c r="BB30" i="18"/>
  <c r="ED30" i="18"/>
  <c r="EE30" i="18"/>
  <c r="CV11" i="18"/>
  <c r="FH63" i="18"/>
  <c r="FK61" i="18"/>
  <c r="FD61" i="18"/>
  <c r="FE61" i="18"/>
  <c r="FM61" i="18"/>
  <c r="FF61" i="18"/>
  <c r="AW61" i="18"/>
  <c r="FG61" i="18"/>
  <c r="FH33" i="18"/>
  <c r="EI57" i="18"/>
  <c r="EJ57" i="18"/>
  <c r="FH50" i="18"/>
  <c r="BW60" i="18"/>
  <c r="DH55" i="18"/>
  <c r="DI55" i="18"/>
  <c r="FK18" i="18"/>
  <c r="FD18" i="18"/>
  <c r="FM18" i="18"/>
  <c r="FF18" i="18"/>
  <c r="AW18" i="18"/>
  <c r="FE18" i="18"/>
  <c r="FK50" i="18"/>
  <c r="FD50" i="18"/>
  <c r="FE50" i="18"/>
  <c r="FM50" i="18"/>
  <c r="AW50" i="18"/>
  <c r="FF50" i="18"/>
  <c r="FG50" i="18"/>
  <c r="EJ65" i="18"/>
  <c r="EI65" i="18"/>
  <c r="AX25" i="18"/>
  <c r="EQ25" i="18"/>
  <c r="ET25" i="18" s="1"/>
  <c r="FJ25" i="18"/>
  <c r="CW25" i="18"/>
  <c r="BX7" i="18"/>
  <c r="BY7" i="18"/>
  <c r="DO7" i="18"/>
  <c r="DP7" i="18"/>
  <c r="DW18" i="18"/>
  <c r="EJ43" i="18"/>
  <c r="EI43" i="18"/>
  <c r="BW46" i="18"/>
  <c r="EI61" i="18"/>
  <c r="EJ61" i="18"/>
  <c r="CV13" i="18"/>
  <c r="BW20" i="18"/>
  <c r="BB59" i="18"/>
  <c r="ED59" i="18"/>
  <c r="EE59" i="18"/>
  <c r="BX25" i="18"/>
  <c r="BY25" i="18"/>
  <c r="DO25" i="18"/>
  <c r="DP25" i="18"/>
  <c r="DI28" i="18"/>
  <c r="DH28" i="18"/>
  <c r="FH40" i="18"/>
  <c r="BY41" i="18"/>
  <c r="DO41" i="18"/>
  <c r="DP41" i="18"/>
  <c r="BX41" i="18"/>
  <c r="BW53" i="18"/>
  <c r="DH39" i="18"/>
  <c r="DI39" i="18"/>
  <c r="FH37" i="18"/>
  <c r="EE49" i="18"/>
  <c r="BB49" i="18"/>
  <c r="ED49" i="18"/>
  <c r="FJ36" i="18"/>
  <c r="CW36" i="18"/>
  <c r="AX36" i="18"/>
  <c r="EQ36" i="18"/>
  <c r="EX36" i="18" s="1"/>
  <c r="EI13" i="18"/>
  <c r="EJ13" i="18"/>
  <c r="CV15" i="18"/>
  <c r="DH36" i="18"/>
  <c r="DI36" i="18"/>
  <c r="DW13" i="18"/>
  <c r="EI20" i="18"/>
  <c r="EJ20" i="18"/>
  <c r="FJ51" i="18"/>
  <c r="CW51" i="18"/>
  <c r="AX51" i="18"/>
  <c r="EQ51" i="18"/>
  <c r="FB51" i="18" s="1"/>
  <c r="DH34" i="18"/>
  <c r="DI34" i="18"/>
  <c r="BB42" i="18"/>
  <c r="ED42" i="18"/>
  <c r="EE42" i="18"/>
  <c r="BY45" i="18"/>
  <c r="DO45" i="18"/>
  <c r="DP45" i="18"/>
  <c r="BX45" i="18"/>
  <c r="AX34" i="18"/>
  <c r="EQ34" i="18"/>
  <c r="FC34" i="18" s="1"/>
  <c r="FJ34" i="18"/>
  <c r="CW34" i="18"/>
  <c r="EI11" i="18"/>
  <c r="EJ11" i="18"/>
  <c r="FD19" i="18"/>
  <c r="FE19" i="18"/>
  <c r="AW19" i="18"/>
  <c r="FF19" i="18"/>
  <c r="FK19" i="18"/>
  <c r="CV23" i="18"/>
  <c r="FK65" i="18"/>
  <c r="FD65" i="18"/>
  <c r="AW65" i="18"/>
  <c r="FM65" i="18"/>
  <c r="FG65" i="18"/>
  <c r="FE65" i="18"/>
  <c r="FF65" i="18"/>
  <c r="EJ64" i="18"/>
  <c r="EI64" i="18"/>
  <c r="AW32" i="18"/>
  <c r="FK32" i="18"/>
  <c r="FD32" i="18"/>
  <c r="FE32" i="18"/>
  <c r="FM32" i="18"/>
  <c r="FF32" i="18"/>
  <c r="FG32" i="18"/>
  <c r="DH14" i="18"/>
  <c r="DI14" i="18"/>
  <c r="FH18" i="18"/>
  <c r="BB9" i="18"/>
  <c r="ED9" i="18"/>
  <c r="EE9" i="18"/>
  <c r="EJ36" i="18"/>
  <c r="EI36" i="18"/>
  <c r="BB17" i="18"/>
  <c r="ED17" i="18"/>
  <c r="EE17" i="18"/>
  <c r="FJ38" i="18"/>
  <c r="CW38" i="18"/>
  <c r="AX38" i="18"/>
  <c r="EQ38" i="18"/>
  <c r="FB38" i="18" s="1"/>
  <c r="CV48" i="18"/>
  <c r="DW44" i="18"/>
  <c r="FH60" i="18"/>
  <c r="DB47" i="18"/>
  <c r="DC47" i="18"/>
  <c r="DD47" i="18"/>
  <c r="DE47" i="18"/>
  <c r="BB28" i="18"/>
  <c r="ED28" i="18"/>
  <c r="EE28" i="18"/>
  <c r="BB13" i="18"/>
  <c r="ED13" i="18"/>
  <c r="EE13" i="18"/>
  <c r="DB28" i="18"/>
  <c r="DC28" i="18"/>
  <c r="DD28" i="18"/>
  <c r="DE28" i="18"/>
  <c r="EI16" i="18"/>
  <c r="EJ16" i="18"/>
  <c r="CV18" i="18"/>
  <c r="DW55" i="18"/>
  <c r="BW12" i="18"/>
  <c r="BW37" i="18"/>
  <c r="DO58" i="18"/>
  <c r="DP58" i="18"/>
  <c r="BY58" i="18"/>
  <c r="BX58" i="18"/>
  <c r="DB34" i="18"/>
  <c r="DC34" i="18"/>
  <c r="DD34" i="18"/>
  <c r="DE34" i="18"/>
  <c r="BX43" i="18"/>
  <c r="BY43" i="18"/>
  <c r="DO43" i="18"/>
  <c r="DP43" i="18"/>
  <c r="CW62" i="18"/>
  <c r="AX62" i="18"/>
  <c r="FJ62" i="18"/>
  <c r="EQ62" i="18"/>
  <c r="EU62" i="18" s="1"/>
  <c r="FE47" i="18"/>
  <c r="FF47" i="18"/>
  <c r="FG47" i="18"/>
  <c r="AW47" i="18"/>
  <c r="FK47" i="18"/>
  <c r="FD47" i="18"/>
  <c r="FM47" i="18"/>
  <c r="EI35" i="18"/>
  <c r="EJ35" i="18"/>
  <c r="DI25" i="18"/>
  <c r="DH25" i="18"/>
  <c r="DW11" i="18"/>
  <c r="DH19" i="18"/>
  <c r="DI19" i="18"/>
  <c r="CV26" i="18"/>
  <c r="BB24" i="18"/>
  <c r="ED24" i="18"/>
  <c r="EE24" i="18"/>
  <c r="FK44" i="18"/>
  <c r="FD44" i="18"/>
  <c r="FM44" i="18"/>
  <c r="FE44" i="18"/>
  <c r="FF44" i="18"/>
  <c r="AW44" i="18"/>
  <c r="FG44" i="18"/>
  <c r="FK64" i="18"/>
  <c r="FE64" i="18"/>
  <c r="FF64" i="18"/>
  <c r="AW64" i="18"/>
  <c r="FG64" i="18"/>
  <c r="FM64" i="18"/>
  <c r="FD64" i="18"/>
  <c r="AZ37" i="18"/>
  <c r="BH37" i="18"/>
  <c r="BP37" i="18"/>
  <c r="CF37" i="18"/>
  <c r="CN37" i="18"/>
  <c r="DL37" i="18"/>
  <c r="DT37" i="18"/>
  <c r="EB37" i="18"/>
  <c r="ER37" i="18"/>
  <c r="BA37" i="18"/>
  <c r="BI37" i="18"/>
  <c r="BQ37" i="18"/>
  <c r="CG37" i="18"/>
  <c r="CO37" i="18"/>
  <c r="DM37" i="18"/>
  <c r="DU37" i="18"/>
  <c r="EC37" i="18"/>
  <c r="EK37" i="18"/>
  <c r="BJ37" i="18"/>
  <c r="BR37" i="18"/>
  <c r="BZ37" i="18"/>
  <c r="CH37" i="18"/>
  <c r="CP37" i="18"/>
  <c r="CX37" i="18"/>
  <c r="DF37" i="18"/>
  <c r="DN37" i="18"/>
  <c r="DV37" i="18"/>
  <c r="EL37" i="18"/>
  <c r="BC37" i="18"/>
  <c r="BK37" i="18"/>
  <c r="BS37" i="18"/>
  <c r="CA37" i="18"/>
  <c r="CI37" i="18"/>
  <c r="CQ37" i="18"/>
  <c r="CY37" i="18"/>
  <c r="DG37" i="18"/>
  <c r="EM37" i="18"/>
  <c r="FN37" i="18"/>
  <c r="BD37" i="18"/>
  <c r="BL37" i="18"/>
  <c r="BT37" i="18"/>
  <c r="CB37" i="18"/>
  <c r="CJ37" i="18"/>
  <c r="CR37" i="18"/>
  <c r="CZ37" i="18"/>
  <c r="DX37" i="18"/>
  <c r="EF37" i="18"/>
  <c r="EN37" i="18"/>
  <c r="FO37" i="18"/>
  <c r="BE37" i="18"/>
  <c r="BM37" i="18"/>
  <c r="BU37" i="18"/>
  <c r="CC37" i="18"/>
  <c r="CK37" i="18"/>
  <c r="CS37" i="18"/>
  <c r="DA37" i="18"/>
  <c r="DQ37" i="18"/>
  <c r="DY37" i="18"/>
  <c r="EG37" i="18"/>
  <c r="EO37" i="18"/>
  <c r="BF37" i="18"/>
  <c r="BN37" i="18"/>
  <c r="BV37" i="18"/>
  <c r="CD37" i="18"/>
  <c r="CL37" i="18"/>
  <c r="CT37" i="18"/>
  <c r="DR37" i="18"/>
  <c r="DZ37" i="18"/>
  <c r="EH37" i="18"/>
  <c r="EP37" i="18"/>
  <c r="AY37" i="18"/>
  <c r="BG37" i="18"/>
  <c r="DK37" i="18"/>
  <c r="BO37" i="18"/>
  <c r="DS37" i="18"/>
  <c r="EA37" i="18"/>
  <c r="CE37" i="18"/>
  <c r="CM37" i="18"/>
  <c r="CU37" i="18"/>
  <c r="FI37" i="18"/>
  <c r="CZ33" i="18"/>
  <c r="BL33" i="18"/>
  <c r="BS33" i="18"/>
  <c r="CX33" i="18"/>
  <c r="DU33" i="18"/>
  <c r="EB33" i="18"/>
  <c r="EA33" i="18"/>
  <c r="AY33" i="18"/>
  <c r="CD33" i="18"/>
  <c r="AY15" i="18"/>
  <c r="BG15" i="18"/>
  <c r="BO15" i="18"/>
  <c r="CE15" i="18"/>
  <c r="CM15" i="18"/>
  <c r="CU15" i="18"/>
  <c r="DK15" i="18"/>
  <c r="EA15" i="18"/>
  <c r="AZ15" i="18"/>
  <c r="BH15" i="18"/>
  <c r="BP15" i="18"/>
  <c r="CF15" i="18"/>
  <c r="CN15" i="18"/>
  <c r="EB15" i="18"/>
  <c r="ER15" i="18"/>
  <c r="BA15" i="18"/>
  <c r="BI15" i="18"/>
  <c r="BQ15" i="18"/>
  <c r="CG15" i="18"/>
  <c r="CO15" i="18"/>
  <c r="DM15" i="18"/>
  <c r="EC15" i="18"/>
  <c r="EK15" i="18"/>
  <c r="BC15" i="18"/>
  <c r="BK15" i="18"/>
  <c r="BS15" i="18"/>
  <c r="CA15" i="18"/>
  <c r="CI15" i="18"/>
  <c r="CQ15" i="18"/>
  <c r="CY15" i="18"/>
  <c r="DG15" i="18"/>
  <c r="BL15" i="18"/>
  <c r="CB15" i="18"/>
  <c r="CR15" i="18"/>
  <c r="EM15" i="18"/>
  <c r="FI15" i="18"/>
  <c r="BM15" i="18"/>
  <c r="CC15" i="18"/>
  <c r="CS15" i="18"/>
  <c r="EN15" i="18"/>
  <c r="BN15" i="18"/>
  <c r="CD15" i="18"/>
  <c r="CT15" i="18"/>
  <c r="EO15" i="18"/>
  <c r="FN15" i="18"/>
  <c r="BR15" i="18"/>
  <c r="CH15" i="18"/>
  <c r="CX15" i="18"/>
  <c r="DN15" i="18"/>
  <c r="EP15" i="18"/>
  <c r="FO15" i="18"/>
  <c r="BD15" i="18"/>
  <c r="BT15" i="18"/>
  <c r="CJ15" i="18"/>
  <c r="CZ15" i="18"/>
  <c r="EF15" i="18"/>
  <c r="BE15" i="18"/>
  <c r="BU15" i="18"/>
  <c r="CK15" i="18"/>
  <c r="DA15" i="18"/>
  <c r="EG15" i="18"/>
  <c r="BF15" i="18"/>
  <c r="BV15" i="18"/>
  <c r="CL15" i="18"/>
  <c r="EH15" i="18"/>
  <c r="EL15" i="18"/>
  <c r="BJ15" i="18"/>
  <c r="BZ15" i="18"/>
  <c r="CP15" i="18"/>
  <c r="DF15" i="18"/>
  <c r="DN48" i="18"/>
  <c r="BI48" i="18"/>
  <c r="BP48" i="18"/>
  <c r="CM48" i="18"/>
  <c r="DR48" i="18"/>
  <c r="EG48" i="18"/>
  <c r="BM48" i="18"/>
  <c r="CJ48" i="18"/>
  <c r="CY48" i="18"/>
  <c r="BF8" i="18"/>
  <c r="BN8" i="18"/>
  <c r="BV8" i="18"/>
  <c r="CD8" i="18"/>
  <c r="CL8" i="18"/>
  <c r="CT8" i="18"/>
  <c r="DZ8" i="18"/>
  <c r="EH8" i="18"/>
  <c r="EP8" i="18"/>
  <c r="AY8" i="18"/>
  <c r="BG8" i="18"/>
  <c r="BO8" i="18"/>
  <c r="CE8" i="18"/>
  <c r="CM8" i="18"/>
  <c r="CU8" i="18"/>
  <c r="DK8" i="18"/>
  <c r="EA8" i="18"/>
  <c r="FI8" i="18"/>
  <c r="AZ8" i="18"/>
  <c r="BH8" i="18"/>
  <c r="BP8" i="18"/>
  <c r="CF8" i="18"/>
  <c r="CN8" i="18"/>
  <c r="EB8" i="18"/>
  <c r="ER8" i="18"/>
  <c r="BA8" i="18"/>
  <c r="BI8" i="18"/>
  <c r="BQ8" i="18"/>
  <c r="CG8" i="18"/>
  <c r="CO8" i="18"/>
  <c r="DM8" i="18"/>
  <c r="EC8" i="18"/>
  <c r="EK8" i="18"/>
  <c r="BJ8" i="18"/>
  <c r="BR8" i="18"/>
  <c r="BZ8" i="18"/>
  <c r="CH8" i="18"/>
  <c r="CP8" i="18"/>
  <c r="BD8" i="18"/>
  <c r="BL8" i="18"/>
  <c r="BE8" i="18"/>
  <c r="CC8" i="18"/>
  <c r="CY8" i="18"/>
  <c r="DN8" i="18"/>
  <c r="BK8" i="18"/>
  <c r="CI8" i="18"/>
  <c r="CZ8" i="18"/>
  <c r="BM8" i="18"/>
  <c r="CJ8" i="18"/>
  <c r="DA8" i="18"/>
  <c r="EF8" i="18"/>
  <c r="BS8" i="18"/>
  <c r="CK8" i="18"/>
  <c r="DF8" i="18"/>
  <c r="EG8" i="18"/>
  <c r="BT8" i="18"/>
  <c r="CQ8" i="18"/>
  <c r="DG8" i="18"/>
  <c r="EL8" i="18"/>
  <c r="BU8" i="18"/>
  <c r="CR8" i="18"/>
  <c r="EM8" i="18"/>
  <c r="FN8" i="18"/>
  <c r="CA8" i="18"/>
  <c r="CS8" i="18"/>
  <c r="DX8" i="18"/>
  <c r="EN8" i="18"/>
  <c r="FO8" i="18"/>
  <c r="BC8" i="18"/>
  <c r="CB8" i="18"/>
  <c r="CX8" i="18"/>
  <c r="DY8" i="18"/>
  <c r="EO8" i="18"/>
  <c r="BD29" i="18"/>
  <c r="BL29" i="18"/>
  <c r="BT29" i="18"/>
  <c r="CB29" i="18"/>
  <c r="CJ29" i="18"/>
  <c r="CR29" i="18"/>
  <c r="CZ29" i="18"/>
  <c r="DX29" i="18"/>
  <c r="EF29" i="18"/>
  <c r="EN29" i="18"/>
  <c r="FO29" i="18"/>
  <c r="BE29" i="18"/>
  <c r="BM29" i="18"/>
  <c r="BU29" i="18"/>
  <c r="CC29" i="18"/>
  <c r="CK29" i="18"/>
  <c r="CS29" i="18"/>
  <c r="DA29" i="18"/>
  <c r="DQ29" i="18"/>
  <c r="DY29" i="18"/>
  <c r="EG29" i="18"/>
  <c r="EO29" i="18"/>
  <c r="BF29" i="18"/>
  <c r="BN29" i="18"/>
  <c r="BV29" i="18"/>
  <c r="CD29" i="18"/>
  <c r="CL29" i="18"/>
  <c r="CT29" i="18"/>
  <c r="DR29" i="18"/>
  <c r="DZ29" i="18"/>
  <c r="EH29" i="18"/>
  <c r="EP29" i="18"/>
  <c r="AY29" i="18"/>
  <c r="BG29" i="18"/>
  <c r="BO29" i="18"/>
  <c r="CE29" i="18"/>
  <c r="CM29" i="18"/>
  <c r="CU29" i="18"/>
  <c r="DK29" i="18"/>
  <c r="DS29" i="18"/>
  <c r="EA29" i="18"/>
  <c r="FI29" i="18"/>
  <c r="AZ29" i="18"/>
  <c r="BH29" i="18"/>
  <c r="BP29" i="18"/>
  <c r="CF29" i="18"/>
  <c r="CN29" i="18"/>
  <c r="DL29" i="18"/>
  <c r="DT29" i="18"/>
  <c r="EB29" i="18"/>
  <c r="ER29" i="18"/>
  <c r="BA29" i="18"/>
  <c r="BI29" i="18"/>
  <c r="BQ29" i="18"/>
  <c r="CG29" i="18"/>
  <c r="CO29" i="18"/>
  <c r="DM29" i="18"/>
  <c r="DU29" i="18"/>
  <c r="EC29" i="18"/>
  <c r="EK29" i="18"/>
  <c r="BJ29" i="18"/>
  <c r="BR29" i="18"/>
  <c r="BZ29" i="18"/>
  <c r="CH29" i="18"/>
  <c r="CP29" i="18"/>
  <c r="CX29" i="18"/>
  <c r="DF29" i="18"/>
  <c r="DN29" i="18"/>
  <c r="DV29" i="18"/>
  <c r="EL29" i="18"/>
  <c r="BK29" i="18"/>
  <c r="BS29" i="18"/>
  <c r="CA29" i="18"/>
  <c r="CI29" i="18"/>
  <c r="EM29" i="18"/>
  <c r="CQ29" i="18"/>
  <c r="CY29" i="18"/>
  <c r="FN29" i="18"/>
  <c r="DG29" i="18"/>
  <c r="BC29" i="18"/>
  <c r="BJ50" i="18"/>
  <c r="BR50" i="18"/>
  <c r="BZ50" i="18"/>
  <c r="CH50" i="18"/>
  <c r="CP50" i="18"/>
  <c r="CX50" i="18"/>
  <c r="DF50" i="18"/>
  <c r="DN50" i="18"/>
  <c r="DV50" i="18"/>
  <c r="EL50" i="18"/>
  <c r="BC50" i="18"/>
  <c r="BK50" i="18"/>
  <c r="BS50" i="18"/>
  <c r="CA50" i="18"/>
  <c r="CI50" i="18"/>
  <c r="CQ50" i="18"/>
  <c r="CY50" i="18"/>
  <c r="DG50" i="18"/>
  <c r="EM50" i="18"/>
  <c r="BD50" i="18"/>
  <c r="BL50" i="18"/>
  <c r="BT50" i="18"/>
  <c r="CB50" i="18"/>
  <c r="CJ50" i="18"/>
  <c r="CR50" i="18"/>
  <c r="CZ50" i="18"/>
  <c r="DX50" i="18"/>
  <c r="EF50" i="18"/>
  <c r="EN50" i="18"/>
  <c r="BE50" i="18"/>
  <c r="BM50" i="18"/>
  <c r="BU50" i="18"/>
  <c r="CC50" i="18"/>
  <c r="CK50" i="18"/>
  <c r="CS50" i="18"/>
  <c r="DA50" i="18"/>
  <c r="DQ50" i="18"/>
  <c r="DY50" i="18"/>
  <c r="EG50" i="18"/>
  <c r="EO50" i="18"/>
  <c r="FN50" i="18"/>
  <c r="BF50" i="18"/>
  <c r="BN50" i="18"/>
  <c r="BV50" i="18"/>
  <c r="CD50" i="18"/>
  <c r="CL50" i="18"/>
  <c r="CT50" i="18"/>
  <c r="DR50" i="18"/>
  <c r="DZ50" i="18"/>
  <c r="EH50" i="18"/>
  <c r="EP50" i="18"/>
  <c r="FO50" i="18"/>
  <c r="AY50" i="18"/>
  <c r="BG50" i="18"/>
  <c r="BO50" i="18"/>
  <c r="CE50" i="18"/>
  <c r="CM50" i="18"/>
  <c r="CU50" i="18"/>
  <c r="DK50" i="18"/>
  <c r="DS50" i="18"/>
  <c r="EA50" i="18"/>
  <c r="AZ50" i="18"/>
  <c r="BH50" i="18"/>
  <c r="BP50" i="18"/>
  <c r="CF50" i="18"/>
  <c r="CN50" i="18"/>
  <c r="DL50" i="18"/>
  <c r="DT50" i="18"/>
  <c r="EB50" i="18"/>
  <c r="ER50" i="18"/>
  <c r="FI50" i="18"/>
  <c r="CO50" i="18"/>
  <c r="BA50" i="18"/>
  <c r="BI50" i="18"/>
  <c r="DM50" i="18"/>
  <c r="EC50" i="18"/>
  <c r="EK50" i="18"/>
  <c r="BQ50" i="18"/>
  <c r="DU50" i="18"/>
  <c r="CG50" i="18"/>
  <c r="BJ59" i="18"/>
  <c r="BR59" i="18"/>
  <c r="BZ59" i="18"/>
  <c r="CH59" i="18"/>
  <c r="CP59" i="18"/>
  <c r="CX59" i="18"/>
  <c r="DF59" i="18"/>
  <c r="DN59" i="18"/>
  <c r="DV59" i="18"/>
  <c r="EL59" i="18"/>
  <c r="BC59" i="18"/>
  <c r="BK59" i="18"/>
  <c r="BS59" i="18"/>
  <c r="CA59" i="18"/>
  <c r="CI59" i="18"/>
  <c r="CQ59" i="18"/>
  <c r="CY59" i="18"/>
  <c r="DG59" i="18"/>
  <c r="EM59" i="18"/>
  <c r="BD59" i="18"/>
  <c r="BL59" i="18"/>
  <c r="BT59" i="18"/>
  <c r="CB59" i="18"/>
  <c r="CJ59" i="18"/>
  <c r="CR59" i="18"/>
  <c r="CZ59" i="18"/>
  <c r="DX59" i="18"/>
  <c r="EF59" i="18"/>
  <c r="EN59" i="18"/>
  <c r="FN59" i="18"/>
  <c r="BE59" i="18"/>
  <c r="BM59" i="18"/>
  <c r="BU59" i="18"/>
  <c r="CC59" i="18"/>
  <c r="CK59" i="18"/>
  <c r="CS59" i="18"/>
  <c r="DA59" i="18"/>
  <c r="DQ59" i="18"/>
  <c r="DY59" i="18"/>
  <c r="EG59" i="18"/>
  <c r="EO59" i="18"/>
  <c r="FO59" i="18"/>
  <c r="BF59" i="18"/>
  <c r="BN59" i="18"/>
  <c r="BV59" i="18"/>
  <c r="CD59" i="18"/>
  <c r="CL59" i="18"/>
  <c r="CT59" i="18"/>
  <c r="DR59" i="18"/>
  <c r="DZ59" i="18"/>
  <c r="EH59" i="18"/>
  <c r="EP59" i="18"/>
  <c r="AZ59" i="18"/>
  <c r="BH59" i="18"/>
  <c r="BP59" i="18"/>
  <c r="CF59" i="18"/>
  <c r="CN59" i="18"/>
  <c r="DL59" i="18"/>
  <c r="DT59" i="18"/>
  <c r="EB59" i="18"/>
  <c r="ER59" i="18"/>
  <c r="BA59" i="18"/>
  <c r="CG59" i="18"/>
  <c r="DK59" i="18"/>
  <c r="BG59" i="18"/>
  <c r="CM59" i="18"/>
  <c r="DM59" i="18"/>
  <c r="AY59" i="18"/>
  <c r="BI59" i="18"/>
  <c r="CO59" i="18"/>
  <c r="DS59" i="18"/>
  <c r="FI59" i="18"/>
  <c r="CE59" i="18"/>
  <c r="BO59" i="18"/>
  <c r="CU59" i="18"/>
  <c r="DU59" i="18"/>
  <c r="BQ59" i="18"/>
  <c r="EA59" i="18"/>
  <c r="EC59" i="18"/>
  <c r="EK59" i="18"/>
  <c r="BF14" i="18"/>
  <c r="BN14" i="18"/>
  <c r="BV14" i="18"/>
  <c r="CD14" i="18"/>
  <c r="CL14" i="18"/>
  <c r="CT14" i="18"/>
  <c r="EH14" i="18"/>
  <c r="EP14" i="18"/>
  <c r="FI14" i="18"/>
  <c r="AY14" i="18"/>
  <c r="BG14" i="18"/>
  <c r="BO14" i="18"/>
  <c r="CE14" i="18"/>
  <c r="CM14" i="18"/>
  <c r="CU14" i="18"/>
  <c r="DK14" i="18"/>
  <c r="EA14" i="18"/>
  <c r="AZ14" i="18"/>
  <c r="BH14" i="18"/>
  <c r="BP14" i="18"/>
  <c r="CF14" i="18"/>
  <c r="CN14" i="18"/>
  <c r="EB14" i="18"/>
  <c r="ER14" i="18"/>
  <c r="BJ14" i="18"/>
  <c r="BR14" i="18"/>
  <c r="BZ14" i="18"/>
  <c r="CH14" i="18"/>
  <c r="CP14" i="18"/>
  <c r="CX14" i="18"/>
  <c r="DF14" i="18"/>
  <c r="DN14" i="18"/>
  <c r="EL14" i="18"/>
  <c r="FN14" i="18"/>
  <c r="BC14" i="18"/>
  <c r="BK14" i="18"/>
  <c r="BS14" i="18"/>
  <c r="CA14" i="18"/>
  <c r="CI14" i="18"/>
  <c r="CQ14" i="18"/>
  <c r="CY14" i="18"/>
  <c r="DG14" i="18"/>
  <c r="EM14" i="18"/>
  <c r="FO14" i="18"/>
  <c r="BA14" i="18"/>
  <c r="BU14" i="18"/>
  <c r="CR14" i="18"/>
  <c r="EF14" i="18"/>
  <c r="BD14" i="18"/>
  <c r="CS14" i="18"/>
  <c r="DM14" i="18"/>
  <c r="EG14" i="18"/>
  <c r="BE14" i="18"/>
  <c r="CB14" i="18"/>
  <c r="EK14" i="18"/>
  <c r="BI14" i="18"/>
  <c r="CC14" i="18"/>
  <c r="CZ14" i="18"/>
  <c r="EN14" i="18"/>
  <c r="BL14" i="18"/>
  <c r="CG14" i="18"/>
  <c r="DA14" i="18"/>
  <c r="EO14" i="18"/>
  <c r="BM14" i="18"/>
  <c r="CJ14" i="18"/>
  <c r="BQ14" i="18"/>
  <c r="CK14" i="18"/>
  <c r="EC14" i="18"/>
  <c r="BT14" i="18"/>
  <c r="CO14" i="18"/>
  <c r="CR7" i="18"/>
  <c r="BD7" i="18"/>
  <c r="BS7" i="18"/>
  <c r="CX7" i="18"/>
  <c r="EB7" i="18"/>
  <c r="EA7" i="18"/>
  <c r="AY7" i="18"/>
  <c r="CD7" i="18"/>
  <c r="DA7" i="18"/>
  <c r="FH58" i="18"/>
  <c r="DH44" i="18"/>
  <c r="DI44" i="18"/>
  <c r="DH61" i="18"/>
  <c r="DI61" i="18"/>
  <c r="FK52" i="18"/>
  <c r="FD52" i="18"/>
  <c r="FE52" i="18"/>
  <c r="FM52" i="18"/>
  <c r="FF52" i="18"/>
  <c r="AW52" i="18"/>
  <c r="FG52" i="18"/>
  <c r="EJ62" i="18"/>
  <c r="EI62" i="18"/>
  <c r="FH30" i="18"/>
  <c r="DO57" i="18"/>
  <c r="DP57" i="18"/>
  <c r="BY57" i="18"/>
  <c r="BX57" i="18"/>
  <c r="CW53" i="18"/>
  <c r="FJ53" i="18"/>
  <c r="EQ53" i="18"/>
  <c r="EY53" i="18" s="1"/>
  <c r="AX53" i="18"/>
  <c r="DW7" i="18"/>
  <c r="DU7" i="18" s="1"/>
  <c r="FH27" i="18"/>
  <c r="EN33" i="18"/>
  <c r="EM33" i="18"/>
  <c r="CH33" i="18"/>
  <c r="BA45" i="18"/>
  <c r="BI45" i="18"/>
  <c r="BQ45" i="18"/>
  <c r="CG45" i="18"/>
  <c r="CO45" i="18"/>
  <c r="DM45" i="18"/>
  <c r="DU45" i="18"/>
  <c r="EC45" i="18"/>
  <c r="EK45" i="18"/>
  <c r="BJ45" i="18"/>
  <c r="BR45" i="18"/>
  <c r="BZ45" i="18"/>
  <c r="CH45" i="18"/>
  <c r="CP45" i="18"/>
  <c r="CX45" i="18"/>
  <c r="DF45" i="18"/>
  <c r="DN45" i="18"/>
  <c r="DV45" i="18"/>
  <c r="EL45" i="18"/>
  <c r="FN45" i="18"/>
  <c r="BC45" i="18"/>
  <c r="BK45" i="18"/>
  <c r="BS45" i="18"/>
  <c r="CA45" i="18"/>
  <c r="CI45" i="18"/>
  <c r="CQ45" i="18"/>
  <c r="CY45" i="18"/>
  <c r="DG45" i="18"/>
  <c r="EM45" i="18"/>
  <c r="FO45" i="18"/>
  <c r="BD45" i="18"/>
  <c r="BL45" i="18"/>
  <c r="BT45" i="18"/>
  <c r="CB45" i="18"/>
  <c r="CJ45" i="18"/>
  <c r="CR45" i="18"/>
  <c r="CZ45" i="18"/>
  <c r="DX45" i="18"/>
  <c r="EF45" i="18"/>
  <c r="EN45" i="18"/>
  <c r="BE45" i="18"/>
  <c r="BM45" i="18"/>
  <c r="BU45" i="18"/>
  <c r="CC45" i="18"/>
  <c r="CK45" i="18"/>
  <c r="CS45" i="18"/>
  <c r="DA45" i="18"/>
  <c r="DQ45" i="18"/>
  <c r="DY45" i="18"/>
  <c r="EG45" i="18"/>
  <c r="EO45" i="18"/>
  <c r="BF45" i="18"/>
  <c r="BN45" i="18"/>
  <c r="BV45" i="18"/>
  <c r="CD45" i="18"/>
  <c r="CL45" i="18"/>
  <c r="CT45" i="18"/>
  <c r="DR45" i="18"/>
  <c r="DZ45" i="18"/>
  <c r="EH45" i="18"/>
  <c r="EP45" i="18"/>
  <c r="FI45" i="18"/>
  <c r="AY45" i="18"/>
  <c r="BG45" i="18"/>
  <c r="BO45" i="18"/>
  <c r="CE45" i="18"/>
  <c r="CM45" i="18"/>
  <c r="CU45" i="18"/>
  <c r="DK45" i="18"/>
  <c r="DS45" i="18"/>
  <c r="EA45" i="18"/>
  <c r="AZ45" i="18"/>
  <c r="BH45" i="18"/>
  <c r="DL45" i="18"/>
  <c r="BP45" i="18"/>
  <c r="DT45" i="18"/>
  <c r="EB45" i="18"/>
  <c r="CF45" i="18"/>
  <c r="ER45" i="18"/>
  <c r="CN45" i="18"/>
  <c r="AY35" i="18"/>
  <c r="BG35" i="18"/>
  <c r="BO35" i="18"/>
  <c r="CE35" i="18"/>
  <c r="CM35" i="18"/>
  <c r="CU35" i="18"/>
  <c r="DK35" i="18"/>
  <c r="DS35" i="18"/>
  <c r="EA35" i="18"/>
  <c r="AZ35" i="18"/>
  <c r="BH35" i="18"/>
  <c r="BP35" i="18"/>
  <c r="CF35" i="18"/>
  <c r="CN35" i="18"/>
  <c r="DL35" i="18"/>
  <c r="DT35" i="18"/>
  <c r="EB35" i="18"/>
  <c r="ER35" i="18"/>
  <c r="BA35" i="18"/>
  <c r="BI35" i="18"/>
  <c r="BQ35" i="18"/>
  <c r="CG35" i="18"/>
  <c r="CO35" i="18"/>
  <c r="DM35" i="18"/>
  <c r="DU35" i="18"/>
  <c r="EC35" i="18"/>
  <c r="EK35" i="18"/>
  <c r="BJ35" i="18"/>
  <c r="BR35" i="18"/>
  <c r="BZ35" i="18"/>
  <c r="CH35" i="18"/>
  <c r="CP35" i="18"/>
  <c r="CX35" i="18"/>
  <c r="DF35" i="18"/>
  <c r="DN35" i="18"/>
  <c r="DV35" i="18"/>
  <c r="EL35" i="18"/>
  <c r="FN35" i="18"/>
  <c r="BC35" i="18"/>
  <c r="BK35" i="18"/>
  <c r="BS35" i="18"/>
  <c r="CA35" i="18"/>
  <c r="CI35" i="18"/>
  <c r="CQ35" i="18"/>
  <c r="CY35" i="18"/>
  <c r="DG35" i="18"/>
  <c r="EM35" i="18"/>
  <c r="FO35" i="18"/>
  <c r="BD35" i="18"/>
  <c r="BL35" i="18"/>
  <c r="BT35" i="18"/>
  <c r="CB35" i="18"/>
  <c r="CJ35" i="18"/>
  <c r="CR35" i="18"/>
  <c r="CZ35" i="18"/>
  <c r="DX35" i="18"/>
  <c r="EF35" i="18"/>
  <c r="EN35" i="18"/>
  <c r="BE35" i="18"/>
  <c r="BM35" i="18"/>
  <c r="BU35" i="18"/>
  <c r="CC35" i="18"/>
  <c r="CK35" i="18"/>
  <c r="CS35" i="18"/>
  <c r="DA35" i="18"/>
  <c r="DQ35" i="18"/>
  <c r="DY35" i="18"/>
  <c r="EG35" i="18"/>
  <c r="EO35" i="18"/>
  <c r="CD35" i="18"/>
  <c r="EP35" i="18"/>
  <c r="CL35" i="18"/>
  <c r="FI35" i="18"/>
  <c r="CT35" i="18"/>
  <c r="BF35" i="18"/>
  <c r="DR35" i="18"/>
  <c r="BN35" i="18"/>
  <c r="DZ35" i="18"/>
  <c r="BV35" i="18"/>
  <c r="EH35" i="18"/>
  <c r="BJ46" i="18"/>
  <c r="BR46" i="18"/>
  <c r="BZ46" i="18"/>
  <c r="CH46" i="18"/>
  <c r="CP46" i="18"/>
  <c r="CX46" i="18"/>
  <c r="DF46" i="18"/>
  <c r="DN46" i="18"/>
  <c r="DV46" i="18"/>
  <c r="EL46" i="18"/>
  <c r="BC46" i="18"/>
  <c r="BK46" i="18"/>
  <c r="BS46" i="18"/>
  <c r="CA46" i="18"/>
  <c r="CI46" i="18"/>
  <c r="CQ46" i="18"/>
  <c r="CY46" i="18"/>
  <c r="DG46" i="18"/>
  <c r="EM46" i="18"/>
  <c r="FN46" i="18"/>
  <c r="BD46" i="18"/>
  <c r="BL46" i="18"/>
  <c r="BT46" i="18"/>
  <c r="CB46" i="18"/>
  <c r="CJ46" i="18"/>
  <c r="CR46" i="18"/>
  <c r="CZ46" i="18"/>
  <c r="DX46" i="18"/>
  <c r="EF46" i="18"/>
  <c r="EN46" i="18"/>
  <c r="FO46" i="18"/>
  <c r="BE46" i="18"/>
  <c r="BM46" i="18"/>
  <c r="BU46" i="18"/>
  <c r="CC46" i="18"/>
  <c r="CK46" i="18"/>
  <c r="CS46" i="18"/>
  <c r="DA46" i="18"/>
  <c r="DQ46" i="18"/>
  <c r="DY46" i="18"/>
  <c r="EG46" i="18"/>
  <c r="EO46" i="18"/>
  <c r="BF46" i="18"/>
  <c r="BN46" i="18"/>
  <c r="BV46" i="18"/>
  <c r="CD46" i="18"/>
  <c r="CL46" i="18"/>
  <c r="CT46" i="18"/>
  <c r="DR46" i="18"/>
  <c r="DZ46" i="18"/>
  <c r="EH46" i="18"/>
  <c r="EP46" i="18"/>
  <c r="AY46" i="18"/>
  <c r="BG46" i="18"/>
  <c r="BO46" i="18"/>
  <c r="CE46" i="18"/>
  <c r="CM46" i="18"/>
  <c r="CU46" i="18"/>
  <c r="DK46" i="18"/>
  <c r="DS46" i="18"/>
  <c r="EA46" i="18"/>
  <c r="FI46" i="18"/>
  <c r="AZ46" i="18"/>
  <c r="BH46" i="18"/>
  <c r="BP46" i="18"/>
  <c r="CF46" i="18"/>
  <c r="CN46" i="18"/>
  <c r="DL46" i="18"/>
  <c r="DT46" i="18"/>
  <c r="EB46" i="18"/>
  <c r="ER46" i="18"/>
  <c r="BI46" i="18"/>
  <c r="DM46" i="18"/>
  <c r="BQ46" i="18"/>
  <c r="DU46" i="18"/>
  <c r="EC46" i="18"/>
  <c r="CG46" i="18"/>
  <c r="EK46" i="18"/>
  <c r="CO46" i="18"/>
  <c r="BA46" i="18"/>
  <c r="BF9" i="18"/>
  <c r="BN9" i="18"/>
  <c r="BV9" i="18"/>
  <c r="CD9" i="18"/>
  <c r="CL9" i="18"/>
  <c r="CT9" i="18"/>
  <c r="DR9" i="18"/>
  <c r="DZ9" i="18"/>
  <c r="EH9" i="18"/>
  <c r="EP9" i="18"/>
  <c r="AY9" i="18"/>
  <c r="BG9" i="18"/>
  <c r="BO9" i="18"/>
  <c r="CE9" i="18"/>
  <c r="CM9" i="18"/>
  <c r="CU9" i="18"/>
  <c r="DK9" i="18"/>
  <c r="DS9" i="18"/>
  <c r="EA9" i="18"/>
  <c r="FI9" i="18"/>
  <c r="AZ9" i="18"/>
  <c r="BH9" i="18"/>
  <c r="BP9" i="18"/>
  <c r="CF9" i="18"/>
  <c r="CN9" i="18"/>
  <c r="DL9" i="18"/>
  <c r="DT9" i="18"/>
  <c r="EB9" i="18"/>
  <c r="ER9" i="18"/>
  <c r="BA9" i="18"/>
  <c r="BI9" i="18"/>
  <c r="BQ9" i="18"/>
  <c r="CG9" i="18"/>
  <c r="CO9" i="18"/>
  <c r="DM9" i="18"/>
  <c r="DU9" i="18"/>
  <c r="BR9" i="18"/>
  <c r="CH9" i="18"/>
  <c r="CX9" i="18"/>
  <c r="DY9" i="18"/>
  <c r="EM9" i="18"/>
  <c r="BC9" i="18"/>
  <c r="BS9" i="18"/>
  <c r="CI9" i="18"/>
  <c r="CY9" i="18"/>
  <c r="DN9" i="18"/>
  <c r="EC9" i="18"/>
  <c r="EN9" i="18"/>
  <c r="BD9" i="18"/>
  <c r="BT9" i="18"/>
  <c r="CJ9" i="18"/>
  <c r="CZ9" i="18"/>
  <c r="EO9" i="18"/>
  <c r="FN9" i="18"/>
  <c r="BE9" i="18"/>
  <c r="BU9" i="18"/>
  <c r="CK9" i="18"/>
  <c r="DA9" i="18"/>
  <c r="FO9" i="18"/>
  <c r="BJ9" i="18"/>
  <c r="BZ9" i="18"/>
  <c r="CP9" i="18"/>
  <c r="DF9" i="18"/>
  <c r="DQ9" i="18"/>
  <c r="EF9" i="18"/>
  <c r="BK9" i="18"/>
  <c r="CA9" i="18"/>
  <c r="CQ9" i="18"/>
  <c r="DG9" i="18"/>
  <c r="DV9" i="18"/>
  <c r="EG9" i="18"/>
  <c r="BL9" i="18"/>
  <c r="CB9" i="18"/>
  <c r="CR9" i="18"/>
  <c r="EK9" i="18"/>
  <c r="BM9" i="18"/>
  <c r="CC9" i="18"/>
  <c r="CS9" i="18"/>
  <c r="DX9" i="18"/>
  <c r="EL9" i="18"/>
  <c r="BC58" i="18"/>
  <c r="BK58" i="18"/>
  <c r="BS58" i="18"/>
  <c r="CA58" i="18"/>
  <c r="CI58" i="18"/>
  <c r="CQ58" i="18"/>
  <c r="CY58" i="18"/>
  <c r="DG58" i="18"/>
  <c r="EM58" i="18"/>
  <c r="BD58" i="18"/>
  <c r="BL58" i="18"/>
  <c r="BT58" i="18"/>
  <c r="CB58" i="18"/>
  <c r="CJ58" i="18"/>
  <c r="CR58" i="18"/>
  <c r="CZ58" i="18"/>
  <c r="DX58" i="18"/>
  <c r="EF58" i="18"/>
  <c r="EN58" i="18"/>
  <c r="FN58" i="18"/>
  <c r="BE58" i="18"/>
  <c r="BM58" i="18"/>
  <c r="BU58" i="18"/>
  <c r="CC58" i="18"/>
  <c r="CK58" i="18"/>
  <c r="CS58" i="18"/>
  <c r="DA58" i="18"/>
  <c r="DQ58" i="18"/>
  <c r="DY58" i="18"/>
  <c r="EG58" i="18"/>
  <c r="EO58" i="18"/>
  <c r="FO58" i="18"/>
  <c r="BF58" i="18"/>
  <c r="BN58" i="18"/>
  <c r="BV58" i="18"/>
  <c r="CD58" i="18"/>
  <c r="CL58" i="18"/>
  <c r="CT58" i="18"/>
  <c r="DR58" i="18"/>
  <c r="DZ58" i="18"/>
  <c r="EH58" i="18"/>
  <c r="EP58" i="18"/>
  <c r="AY58" i="18"/>
  <c r="BG58" i="18"/>
  <c r="BO58" i="18"/>
  <c r="CE58" i="18"/>
  <c r="CM58" i="18"/>
  <c r="CU58" i="18"/>
  <c r="DK58" i="18"/>
  <c r="DS58" i="18"/>
  <c r="EA58" i="18"/>
  <c r="FI58" i="18"/>
  <c r="BA58" i="18"/>
  <c r="BI58" i="18"/>
  <c r="BQ58" i="18"/>
  <c r="CG58" i="18"/>
  <c r="CO58" i="18"/>
  <c r="DM58" i="18"/>
  <c r="DU58" i="18"/>
  <c r="EC58" i="18"/>
  <c r="EK58" i="18"/>
  <c r="BZ58" i="18"/>
  <c r="DF58" i="18"/>
  <c r="AZ58" i="18"/>
  <c r="CF58" i="18"/>
  <c r="EL58" i="18"/>
  <c r="BP58" i="18"/>
  <c r="BR58" i="18"/>
  <c r="CH58" i="18"/>
  <c r="DL58" i="18"/>
  <c r="ER58" i="18"/>
  <c r="CP58" i="18"/>
  <c r="DT58" i="18"/>
  <c r="CX58" i="18"/>
  <c r="BH58" i="18"/>
  <c r="CN58" i="18"/>
  <c r="DN58" i="18"/>
  <c r="BJ58" i="18"/>
  <c r="DV58" i="18"/>
  <c r="EB58" i="18"/>
  <c r="AZ51" i="18"/>
  <c r="BH51" i="18"/>
  <c r="BP51" i="18"/>
  <c r="CF51" i="18"/>
  <c r="CN51" i="18"/>
  <c r="DL51" i="18"/>
  <c r="DT51" i="18"/>
  <c r="EB51" i="18"/>
  <c r="ER51" i="18"/>
  <c r="BA51" i="18"/>
  <c r="BI51" i="18"/>
  <c r="BQ51" i="18"/>
  <c r="CG51" i="18"/>
  <c r="CO51" i="18"/>
  <c r="DM51" i="18"/>
  <c r="DU51" i="18"/>
  <c r="EC51" i="18"/>
  <c r="EK51" i="18"/>
  <c r="BJ51" i="18"/>
  <c r="BR51" i="18"/>
  <c r="BZ51" i="18"/>
  <c r="CH51" i="18"/>
  <c r="CP51" i="18"/>
  <c r="CX51" i="18"/>
  <c r="DF51" i="18"/>
  <c r="DN51" i="18"/>
  <c r="DV51" i="18"/>
  <c r="EL51" i="18"/>
  <c r="BC51" i="18"/>
  <c r="BK51" i="18"/>
  <c r="BS51" i="18"/>
  <c r="CA51" i="18"/>
  <c r="CI51" i="18"/>
  <c r="CQ51" i="18"/>
  <c r="CY51" i="18"/>
  <c r="DG51" i="18"/>
  <c r="EM51" i="18"/>
  <c r="BD51" i="18"/>
  <c r="BL51" i="18"/>
  <c r="BT51" i="18"/>
  <c r="CB51" i="18"/>
  <c r="CJ51" i="18"/>
  <c r="CR51" i="18"/>
  <c r="CZ51" i="18"/>
  <c r="DX51" i="18"/>
  <c r="EF51" i="18"/>
  <c r="EN51" i="18"/>
  <c r="FN51" i="18"/>
  <c r="BE51" i="18"/>
  <c r="BM51" i="18"/>
  <c r="BU51" i="18"/>
  <c r="CC51" i="18"/>
  <c r="CK51" i="18"/>
  <c r="CS51" i="18"/>
  <c r="DA51" i="18"/>
  <c r="DQ51" i="18"/>
  <c r="DY51" i="18"/>
  <c r="EG51" i="18"/>
  <c r="EO51" i="18"/>
  <c r="FO51" i="18"/>
  <c r="BF51" i="18"/>
  <c r="BN51" i="18"/>
  <c r="BV51" i="18"/>
  <c r="CD51" i="18"/>
  <c r="CL51" i="18"/>
  <c r="CT51" i="18"/>
  <c r="DR51" i="18"/>
  <c r="DZ51" i="18"/>
  <c r="EH51" i="18"/>
  <c r="EP51" i="18"/>
  <c r="CU51" i="18"/>
  <c r="FI51" i="18"/>
  <c r="AY51" i="18"/>
  <c r="BG51" i="18"/>
  <c r="DK51" i="18"/>
  <c r="BO51" i="18"/>
  <c r="DS51" i="18"/>
  <c r="CE51" i="18"/>
  <c r="CM51" i="18"/>
  <c r="EA51" i="18"/>
  <c r="CJ7" i="18"/>
  <c r="EM7" i="18"/>
  <c r="BC7" i="18"/>
  <c r="CH7" i="18"/>
  <c r="CO7" i="18"/>
  <c r="EP7" i="18"/>
  <c r="BN7" i="18"/>
  <c r="CK7" i="18"/>
  <c r="DI27" i="18"/>
  <c r="DH27" i="18"/>
  <c r="BY32" i="18"/>
  <c r="DP32" i="18"/>
  <c r="BX32" i="18"/>
  <c r="DO32" i="18"/>
  <c r="EI17" i="18"/>
  <c r="EJ17" i="18"/>
  <c r="DB21" i="18"/>
  <c r="DC21" i="18"/>
  <c r="DD21" i="18"/>
  <c r="DE21" i="18"/>
  <c r="FJ12" i="18"/>
  <c r="CW12" i="18"/>
  <c r="AX12" i="18"/>
  <c r="EQ12" i="18"/>
  <c r="EX12" i="18" s="1"/>
  <c r="EI50" i="18"/>
  <c r="EJ50" i="18"/>
  <c r="BB29" i="18"/>
  <c r="ED29" i="18"/>
  <c r="EE29" i="18"/>
  <c r="CV63" i="18"/>
  <c r="DH49" i="18"/>
  <c r="DI49" i="18"/>
  <c r="BX27" i="18"/>
  <c r="BY27" i="18"/>
  <c r="DO27" i="18"/>
  <c r="DP27" i="18"/>
  <c r="BW31" i="18"/>
  <c r="ED32" i="18"/>
  <c r="EE32" i="18"/>
  <c r="BB32" i="18"/>
  <c r="DB31" i="18"/>
  <c r="DC31" i="18"/>
  <c r="DD31" i="18"/>
  <c r="DE31" i="18"/>
  <c r="FK60" i="18"/>
  <c r="FD60" i="18"/>
  <c r="FM60" i="18"/>
  <c r="FE60" i="18"/>
  <c r="FF60" i="18"/>
  <c r="AW60" i="18"/>
  <c r="FG60" i="18"/>
  <c r="FD45" i="18"/>
  <c r="FM45" i="18"/>
  <c r="FE45" i="18"/>
  <c r="FF45" i="18"/>
  <c r="FG45" i="18"/>
  <c r="AW45" i="18"/>
  <c r="FK45" i="18"/>
  <c r="DB46" i="18"/>
  <c r="DC46" i="18"/>
  <c r="DD46" i="18"/>
  <c r="DE46" i="18"/>
  <c r="AX33" i="18"/>
  <c r="EQ33" i="18"/>
  <c r="EU33" i="18" s="1"/>
  <c r="FJ33" i="18"/>
  <c r="CW33" i="18"/>
  <c r="EI10" i="18"/>
  <c r="EJ10" i="18"/>
  <c r="CV12" i="18"/>
  <c r="BB19" i="18"/>
  <c r="ED19" i="18"/>
  <c r="EE19" i="18"/>
  <c r="FK42" i="18"/>
  <c r="FD42" i="18"/>
  <c r="FM42" i="18"/>
  <c r="FE42" i="18"/>
  <c r="FF42" i="18"/>
  <c r="AW42" i="18"/>
  <c r="FG42" i="18"/>
  <c r="AX22" i="18"/>
  <c r="EQ22" i="18"/>
  <c r="FC22" i="18" s="1"/>
  <c r="FJ22" i="18"/>
  <c r="CW22" i="18"/>
  <c r="EE65" i="18"/>
  <c r="ED65" i="18"/>
  <c r="BB65" i="18"/>
  <c r="EJ18" i="18"/>
  <c r="EI18" i="18"/>
  <c r="CV20" i="18"/>
  <c r="BB27" i="18"/>
  <c r="ED27" i="18"/>
  <c r="EE27" i="18"/>
  <c r="FK40" i="18"/>
  <c r="FD40" i="18"/>
  <c r="FM40" i="18"/>
  <c r="FE40" i="18"/>
  <c r="FF40" i="18"/>
  <c r="AW40" i="18"/>
  <c r="FG40" i="18"/>
  <c r="DH54" i="18"/>
  <c r="DI54" i="18"/>
  <c r="DH18" i="18"/>
  <c r="DI18" i="18"/>
  <c r="DO59" i="18"/>
  <c r="DP59" i="18"/>
  <c r="BX59" i="18"/>
  <c r="BY59" i="18"/>
  <c r="EI56" i="18"/>
  <c r="EJ56" i="18"/>
  <c r="DI21" i="18"/>
  <c r="DH21" i="18"/>
  <c r="FH10" i="18"/>
  <c r="FH56" i="18"/>
  <c r="DW27" i="18"/>
  <c r="CW45" i="18"/>
  <c r="AX45" i="18"/>
  <c r="EQ45" i="18"/>
  <c r="FC45" i="18" s="1"/>
  <c r="FJ45" i="18"/>
  <c r="DH58" i="18"/>
  <c r="DI58" i="18"/>
  <c r="AX27" i="18"/>
  <c r="EQ27" i="18"/>
  <c r="EV27" i="18" s="1"/>
  <c r="FJ27" i="18"/>
  <c r="CW27" i="18"/>
  <c r="DD39" i="18"/>
  <c r="DE39" i="18"/>
  <c r="DB39" i="18"/>
  <c r="DC39" i="18"/>
  <c r="FH23" i="18"/>
  <c r="AX31" i="18"/>
  <c r="EQ31" i="18"/>
  <c r="ES31" i="18" s="1"/>
  <c r="FJ31" i="18"/>
  <c r="CW31" i="18"/>
  <c r="EI8" i="18"/>
  <c r="EJ8" i="18"/>
  <c r="BX13" i="18"/>
  <c r="BY13" i="18"/>
  <c r="DO13" i="18"/>
  <c r="DP13" i="18"/>
  <c r="FH64" i="18"/>
  <c r="DO50" i="18"/>
  <c r="DP50" i="18"/>
  <c r="BX50" i="18"/>
  <c r="BY50" i="18"/>
  <c r="DB26" i="18"/>
  <c r="DC26" i="18"/>
  <c r="DD26" i="18"/>
  <c r="DE26" i="18"/>
  <c r="AX59" i="18"/>
  <c r="FJ59" i="18"/>
  <c r="EQ59" i="18"/>
  <c r="EV59" i="18" s="1"/>
  <c r="CW59" i="18"/>
  <c r="EE58" i="18"/>
  <c r="ED58" i="18"/>
  <c r="BB58" i="18"/>
  <c r="FH25" i="18"/>
  <c r="BY61" i="18"/>
  <c r="DO61" i="18"/>
  <c r="DP61" i="18"/>
  <c r="BX61" i="18"/>
  <c r="FK39" i="18"/>
  <c r="FD39" i="18"/>
  <c r="FM39" i="18"/>
  <c r="FE39" i="18"/>
  <c r="FF39" i="18"/>
  <c r="FG39" i="18"/>
  <c r="AW39" i="18"/>
  <c r="EI27" i="18"/>
  <c r="EJ27" i="18"/>
  <c r="FK35" i="18"/>
  <c r="FD35" i="18"/>
  <c r="FM35" i="18"/>
  <c r="FE35" i="18"/>
  <c r="FF35" i="18"/>
  <c r="FG35" i="18"/>
  <c r="AW35" i="18"/>
  <c r="DH17" i="18"/>
  <c r="DI17" i="18"/>
  <c r="DB7" i="18"/>
  <c r="DC7" i="18"/>
  <c r="DD7" i="18"/>
  <c r="DE7" i="18"/>
  <c r="AX30" i="18"/>
  <c r="EQ30" i="18"/>
  <c r="FC30" i="18" s="1"/>
  <c r="FJ30" i="18"/>
  <c r="CW30" i="18"/>
  <c r="FH38" i="18"/>
  <c r="DW22" i="18"/>
  <c r="FH34" i="18"/>
  <c r="ED16" i="18"/>
  <c r="EE16" i="18"/>
  <c r="BB16" i="18"/>
  <c r="ED10" i="18"/>
  <c r="EE10" i="18"/>
  <c r="BB10" i="18"/>
  <c r="DO47" i="18"/>
  <c r="DP47" i="18"/>
  <c r="BX47" i="18"/>
  <c r="BY47" i="18"/>
  <c r="FH65" i="18"/>
  <c r="DH26" i="18"/>
  <c r="DI26" i="18"/>
  <c r="AX50" i="18"/>
  <c r="EQ50" i="18"/>
  <c r="ET50" i="18" s="1"/>
  <c r="CW50" i="18"/>
  <c r="FJ50" i="18"/>
  <c r="EI46" i="18"/>
  <c r="EJ46" i="18"/>
  <c r="BB52" i="18"/>
  <c r="ED52" i="18"/>
  <c r="EE52" i="18"/>
  <c r="AY11" i="18"/>
  <c r="BG11" i="18"/>
  <c r="BO11" i="18"/>
  <c r="CE11" i="18"/>
  <c r="CM11" i="18"/>
  <c r="CU11" i="18"/>
  <c r="DK11" i="18"/>
  <c r="EA11" i="18"/>
  <c r="AZ11" i="18"/>
  <c r="BH11" i="18"/>
  <c r="BP11" i="18"/>
  <c r="CF11" i="18"/>
  <c r="CN11" i="18"/>
  <c r="EB11" i="18"/>
  <c r="ER11" i="18"/>
  <c r="BA11" i="18"/>
  <c r="BI11" i="18"/>
  <c r="BQ11" i="18"/>
  <c r="CG11" i="18"/>
  <c r="CO11" i="18"/>
  <c r="DM11" i="18"/>
  <c r="EC11" i="18"/>
  <c r="EK11" i="18"/>
  <c r="BF11" i="18"/>
  <c r="BT11" i="18"/>
  <c r="CH11" i="18"/>
  <c r="CS11" i="18"/>
  <c r="DG11" i="18"/>
  <c r="EF11" i="18"/>
  <c r="BJ11" i="18"/>
  <c r="BU11" i="18"/>
  <c r="CI11" i="18"/>
  <c r="CT11" i="18"/>
  <c r="EG11" i="18"/>
  <c r="BK11" i="18"/>
  <c r="BV11" i="18"/>
  <c r="CJ11" i="18"/>
  <c r="CX11" i="18"/>
  <c r="EH11" i="18"/>
  <c r="BL11" i="18"/>
  <c r="BZ11" i="18"/>
  <c r="CK11" i="18"/>
  <c r="CY11" i="18"/>
  <c r="DX11" i="18"/>
  <c r="EL11" i="18"/>
  <c r="BM11" i="18"/>
  <c r="CA11" i="18"/>
  <c r="CL11" i="18"/>
  <c r="CZ11" i="18"/>
  <c r="DN11" i="18"/>
  <c r="DY11" i="18"/>
  <c r="EM11" i="18"/>
  <c r="FI11" i="18"/>
  <c r="BC11" i="18"/>
  <c r="BN11" i="18"/>
  <c r="CB11" i="18"/>
  <c r="CP11" i="18"/>
  <c r="DA11" i="18"/>
  <c r="DZ11" i="18"/>
  <c r="EN11" i="18"/>
  <c r="FN11" i="18"/>
  <c r="BD11" i="18"/>
  <c r="BR11" i="18"/>
  <c r="CC11" i="18"/>
  <c r="CQ11" i="18"/>
  <c r="EO11" i="18"/>
  <c r="FO11" i="18"/>
  <c r="BE11" i="18"/>
  <c r="EP11" i="18"/>
  <c r="BS11" i="18"/>
  <c r="CD11" i="18"/>
  <c r="CR11" i="18"/>
  <c r="DF11" i="18"/>
  <c r="CJ33" i="18"/>
  <c r="DG33" i="18"/>
  <c r="FN33" i="18"/>
  <c r="BZ33" i="18"/>
  <c r="CG33" i="18"/>
  <c r="CN33" i="18"/>
  <c r="CU33" i="18"/>
  <c r="EH33" i="18"/>
  <c r="BF33" i="18"/>
  <c r="CC33" i="18"/>
  <c r="BA60" i="18"/>
  <c r="BI60" i="18"/>
  <c r="BQ60" i="18"/>
  <c r="CG60" i="18"/>
  <c r="CO60" i="18"/>
  <c r="DM60" i="18"/>
  <c r="DU60" i="18"/>
  <c r="EC60" i="18"/>
  <c r="EK60" i="18"/>
  <c r="BJ60" i="18"/>
  <c r="BR60" i="18"/>
  <c r="BZ60" i="18"/>
  <c r="CH60" i="18"/>
  <c r="CP60" i="18"/>
  <c r="CX60" i="18"/>
  <c r="DF60" i="18"/>
  <c r="DN60" i="18"/>
  <c r="DV60" i="18"/>
  <c r="EL60" i="18"/>
  <c r="BC60" i="18"/>
  <c r="BK60" i="18"/>
  <c r="BS60" i="18"/>
  <c r="CA60" i="18"/>
  <c r="CI60" i="18"/>
  <c r="CQ60" i="18"/>
  <c r="CY60" i="18"/>
  <c r="DG60" i="18"/>
  <c r="EM60" i="18"/>
  <c r="FN60" i="18"/>
  <c r="BD60" i="18"/>
  <c r="BL60" i="18"/>
  <c r="BT60" i="18"/>
  <c r="CB60" i="18"/>
  <c r="CJ60" i="18"/>
  <c r="CR60" i="18"/>
  <c r="CZ60" i="18"/>
  <c r="DX60" i="18"/>
  <c r="EF60" i="18"/>
  <c r="EN60" i="18"/>
  <c r="FO60" i="18"/>
  <c r="BE60" i="18"/>
  <c r="BM60" i="18"/>
  <c r="BU60" i="18"/>
  <c r="CC60" i="18"/>
  <c r="CK60" i="18"/>
  <c r="CS60" i="18"/>
  <c r="DA60" i="18"/>
  <c r="DQ60" i="18"/>
  <c r="DY60" i="18"/>
  <c r="EG60" i="18"/>
  <c r="EO60" i="18"/>
  <c r="AY60" i="18"/>
  <c r="BG60" i="18"/>
  <c r="BO60" i="18"/>
  <c r="CE60" i="18"/>
  <c r="CM60" i="18"/>
  <c r="CU60" i="18"/>
  <c r="DK60" i="18"/>
  <c r="DS60" i="18"/>
  <c r="EA60" i="18"/>
  <c r="FI60" i="18"/>
  <c r="BN60" i="18"/>
  <c r="CT60" i="18"/>
  <c r="DZ60" i="18"/>
  <c r="DR60" i="18"/>
  <c r="BP60" i="18"/>
  <c r="EB60" i="18"/>
  <c r="CN60" i="18"/>
  <c r="BV60" i="18"/>
  <c r="EH60" i="18"/>
  <c r="DT60" i="18"/>
  <c r="AZ60" i="18"/>
  <c r="CF60" i="18"/>
  <c r="ER60" i="18"/>
  <c r="BF60" i="18"/>
  <c r="BH60" i="18"/>
  <c r="CD60" i="18"/>
  <c r="EP60" i="18"/>
  <c r="DL60" i="18"/>
  <c r="CL60" i="18"/>
  <c r="CX48" i="18"/>
  <c r="DU48" i="18"/>
  <c r="EB48" i="18"/>
  <c r="BG48" i="18"/>
  <c r="CD48" i="18"/>
  <c r="DA48" i="18"/>
  <c r="EN48" i="18"/>
  <c r="BL48" i="18"/>
  <c r="CA48" i="18"/>
  <c r="AY53" i="18"/>
  <c r="BG53" i="18"/>
  <c r="BO53" i="18"/>
  <c r="CE53" i="18"/>
  <c r="CM53" i="18"/>
  <c r="CU53" i="18"/>
  <c r="DK53" i="18"/>
  <c r="DS53" i="18"/>
  <c r="AZ53" i="18"/>
  <c r="BH53" i="18"/>
  <c r="BP53" i="18"/>
  <c r="CF53" i="18"/>
  <c r="CN53" i="18"/>
  <c r="DL53" i="18"/>
  <c r="DT53" i="18"/>
  <c r="BA53" i="18"/>
  <c r="BI53" i="18"/>
  <c r="BQ53" i="18"/>
  <c r="CG53" i="18"/>
  <c r="CO53" i="18"/>
  <c r="DM53" i="18"/>
  <c r="BJ53" i="18"/>
  <c r="BR53" i="18"/>
  <c r="BZ53" i="18"/>
  <c r="CH53" i="18"/>
  <c r="CP53" i="18"/>
  <c r="CX53" i="18"/>
  <c r="DF53" i="18"/>
  <c r="DN53" i="18"/>
  <c r="DV53" i="18"/>
  <c r="BC53" i="18"/>
  <c r="BK53" i="18"/>
  <c r="BS53" i="18"/>
  <c r="CA53" i="18"/>
  <c r="CI53" i="18"/>
  <c r="CQ53" i="18"/>
  <c r="CY53" i="18"/>
  <c r="DG53" i="18"/>
  <c r="EM53" i="18"/>
  <c r="BF53" i="18"/>
  <c r="CC53" i="18"/>
  <c r="CZ53" i="18"/>
  <c r="DR53" i="18"/>
  <c r="EF53" i="18"/>
  <c r="EO53" i="18"/>
  <c r="FI53" i="18"/>
  <c r="BL53" i="18"/>
  <c r="CD53" i="18"/>
  <c r="DA53" i="18"/>
  <c r="DU53" i="18"/>
  <c r="EG53" i="18"/>
  <c r="EP53" i="18"/>
  <c r="BM53" i="18"/>
  <c r="CJ53" i="18"/>
  <c r="DX53" i="18"/>
  <c r="EH53" i="18"/>
  <c r="BN53" i="18"/>
  <c r="CK53" i="18"/>
  <c r="DY53" i="18"/>
  <c r="ER53" i="18"/>
  <c r="BT53" i="18"/>
  <c r="CL53" i="18"/>
  <c r="DZ53" i="18"/>
  <c r="BD53" i="18"/>
  <c r="BV53" i="18"/>
  <c r="CS53" i="18"/>
  <c r="EB53" i="18"/>
  <c r="EL53" i="18"/>
  <c r="FO53" i="18"/>
  <c r="BU53" i="18"/>
  <c r="EK53" i="18"/>
  <c r="CB53" i="18"/>
  <c r="EN53" i="18"/>
  <c r="EC53" i="18"/>
  <c r="CR53" i="18"/>
  <c r="EA53" i="18"/>
  <c r="BE53" i="18"/>
  <c r="CT53" i="18"/>
  <c r="FN53" i="18"/>
  <c r="DQ53" i="18"/>
  <c r="AZ16" i="18"/>
  <c r="BH16" i="18"/>
  <c r="BP16" i="18"/>
  <c r="BA16" i="18"/>
  <c r="BI16" i="18"/>
  <c r="BQ16" i="18"/>
  <c r="BC16" i="18"/>
  <c r="BM16" i="18"/>
  <c r="CG16" i="18"/>
  <c r="CO16" i="18"/>
  <c r="DM16" i="18"/>
  <c r="DU16" i="18"/>
  <c r="EC16" i="18"/>
  <c r="EK16" i="18"/>
  <c r="BD16" i="18"/>
  <c r="BN16" i="18"/>
  <c r="BZ16" i="18"/>
  <c r="CH16" i="18"/>
  <c r="CP16" i="18"/>
  <c r="CX16" i="18"/>
  <c r="DF16" i="18"/>
  <c r="DN16" i="18"/>
  <c r="DV16" i="18"/>
  <c r="EL16" i="18"/>
  <c r="BE16" i="18"/>
  <c r="BO16" i="18"/>
  <c r="CA16" i="18"/>
  <c r="CI16" i="18"/>
  <c r="CQ16" i="18"/>
  <c r="CY16" i="18"/>
  <c r="DG16" i="18"/>
  <c r="EM16" i="18"/>
  <c r="BF16" i="18"/>
  <c r="BR16" i="18"/>
  <c r="CB16" i="18"/>
  <c r="CJ16" i="18"/>
  <c r="CR16" i="18"/>
  <c r="CZ16" i="18"/>
  <c r="DX16" i="18"/>
  <c r="EF16" i="18"/>
  <c r="EN16" i="18"/>
  <c r="BG16" i="18"/>
  <c r="BS16" i="18"/>
  <c r="CC16" i="18"/>
  <c r="CK16" i="18"/>
  <c r="CS16" i="18"/>
  <c r="DA16" i="18"/>
  <c r="DQ16" i="18"/>
  <c r="DY16" i="18"/>
  <c r="EG16" i="18"/>
  <c r="EO16" i="18"/>
  <c r="FN16" i="18"/>
  <c r="BJ16" i="18"/>
  <c r="BT16" i="18"/>
  <c r="CD16" i="18"/>
  <c r="CL16" i="18"/>
  <c r="CT16" i="18"/>
  <c r="DR16" i="18"/>
  <c r="DZ16" i="18"/>
  <c r="EH16" i="18"/>
  <c r="EP16" i="18"/>
  <c r="FO16" i="18"/>
  <c r="AY16" i="18"/>
  <c r="BK16" i="18"/>
  <c r="BU16" i="18"/>
  <c r="CE16" i="18"/>
  <c r="CM16" i="18"/>
  <c r="CU16" i="18"/>
  <c r="DK16" i="18"/>
  <c r="DS16" i="18"/>
  <c r="EA16" i="18"/>
  <c r="CN16" i="18"/>
  <c r="ER16" i="18"/>
  <c r="FI16" i="18"/>
  <c r="BL16" i="18"/>
  <c r="DT16" i="18"/>
  <c r="BV16" i="18"/>
  <c r="EB16" i="18"/>
  <c r="CF16" i="18"/>
  <c r="BF24" i="18"/>
  <c r="BN24" i="18"/>
  <c r="BV24" i="18"/>
  <c r="CD24" i="18"/>
  <c r="CL24" i="18"/>
  <c r="CT24" i="18"/>
  <c r="DR24" i="18"/>
  <c r="DZ24" i="18"/>
  <c r="EH24" i="18"/>
  <c r="EP24" i="18"/>
  <c r="AY24" i="18"/>
  <c r="BG24" i="18"/>
  <c r="BO24" i="18"/>
  <c r="CE24" i="18"/>
  <c r="CM24" i="18"/>
  <c r="CU24" i="18"/>
  <c r="DK24" i="18"/>
  <c r="DS24" i="18"/>
  <c r="EA24" i="18"/>
  <c r="FI24" i="18"/>
  <c r="AZ24" i="18"/>
  <c r="BH24" i="18"/>
  <c r="BP24" i="18"/>
  <c r="CF24" i="18"/>
  <c r="CN24" i="18"/>
  <c r="DL24" i="18"/>
  <c r="DT24" i="18"/>
  <c r="EB24" i="18"/>
  <c r="ER24" i="18"/>
  <c r="BA24" i="18"/>
  <c r="BI24" i="18"/>
  <c r="BQ24" i="18"/>
  <c r="CG24" i="18"/>
  <c r="CO24" i="18"/>
  <c r="DM24" i="18"/>
  <c r="DU24" i="18"/>
  <c r="EC24" i="18"/>
  <c r="EK24" i="18"/>
  <c r="BJ24" i="18"/>
  <c r="BR24" i="18"/>
  <c r="BZ24" i="18"/>
  <c r="CH24" i="18"/>
  <c r="CP24" i="18"/>
  <c r="CX24" i="18"/>
  <c r="DF24" i="18"/>
  <c r="DN24" i="18"/>
  <c r="DV24" i="18"/>
  <c r="EL24" i="18"/>
  <c r="BC24" i="18"/>
  <c r="BK24" i="18"/>
  <c r="BS24" i="18"/>
  <c r="CA24" i="18"/>
  <c r="CI24" i="18"/>
  <c r="CQ24" i="18"/>
  <c r="CY24" i="18"/>
  <c r="DG24" i="18"/>
  <c r="EM24" i="18"/>
  <c r="BD24" i="18"/>
  <c r="BL24" i="18"/>
  <c r="BT24" i="18"/>
  <c r="CB24" i="18"/>
  <c r="CJ24" i="18"/>
  <c r="CR24" i="18"/>
  <c r="CZ24" i="18"/>
  <c r="DX24" i="18"/>
  <c r="EF24" i="18"/>
  <c r="EN24" i="18"/>
  <c r="FN24" i="18"/>
  <c r="BU24" i="18"/>
  <c r="DY24" i="18"/>
  <c r="CC24" i="18"/>
  <c r="EG24" i="18"/>
  <c r="CK24" i="18"/>
  <c r="EO24" i="18"/>
  <c r="CS24" i="18"/>
  <c r="DA24" i="18"/>
  <c r="FO24" i="18"/>
  <c r="BE24" i="18"/>
  <c r="DQ24" i="18"/>
  <c r="BM24" i="18"/>
  <c r="BD30" i="18"/>
  <c r="BL30" i="18"/>
  <c r="BT30" i="18"/>
  <c r="CB30" i="18"/>
  <c r="CJ30" i="18"/>
  <c r="CR30" i="18"/>
  <c r="CZ30" i="18"/>
  <c r="DX30" i="18"/>
  <c r="EF30" i="18"/>
  <c r="EN30" i="18"/>
  <c r="FO30" i="18"/>
  <c r="BE30" i="18"/>
  <c r="BM30" i="18"/>
  <c r="BU30" i="18"/>
  <c r="CC30" i="18"/>
  <c r="CK30" i="18"/>
  <c r="CS30" i="18"/>
  <c r="DA30" i="18"/>
  <c r="DQ30" i="18"/>
  <c r="DY30" i="18"/>
  <c r="EG30" i="18"/>
  <c r="EO30" i="18"/>
  <c r="BF30" i="18"/>
  <c r="BN30" i="18"/>
  <c r="BV30" i="18"/>
  <c r="CD30" i="18"/>
  <c r="CL30" i="18"/>
  <c r="CT30" i="18"/>
  <c r="DR30" i="18"/>
  <c r="DZ30" i="18"/>
  <c r="EH30" i="18"/>
  <c r="EP30" i="18"/>
  <c r="AY30" i="18"/>
  <c r="BG30" i="18"/>
  <c r="BO30" i="18"/>
  <c r="CE30" i="18"/>
  <c r="CM30" i="18"/>
  <c r="CU30" i="18"/>
  <c r="DK30" i="18"/>
  <c r="DS30" i="18"/>
  <c r="EA30" i="18"/>
  <c r="FI30" i="18"/>
  <c r="AZ30" i="18"/>
  <c r="BH30" i="18"/>
  <c r="BP30" i="18"/>
  <c r="CF30" i="18"/>
  <c r="CN30" i="18"/>
  <c r="DL30" i="18"/>
  <c r="DT30" i="18"/>
  <c r="EB30" i="18"/>
  <c r="ER30" i="18"/>
  <c r="BA30" i="18"/>
  <c r="BI30" i="18"/>
  <c r="BQ30" i="18"/>
  <c r="CG30" i="18"/>
  <c r="CO30" i="18"/>
  <c r="DM30" i="18"/>
  <c r="DU30" i="18"/>
  <c r="EC30" i="18"/>
  <c r="EK30" i="18"/>
  <c r="BJ30" i="18"/>
  <c r="BR30" i="18"/>
  <c r="BZ30" i="18"/>
  <c r="CH30" i="18"/>
  <c r="CP30" i="18"/>
  <c r="CX30" i="18"/>
  <c r="DF30" i="18"/>
  <c r="DN30" i="18"/>
  <c r="DV30" i="18"/>
  <c r="EL30" i="18"/>
  <c r="BS30" i="18"/>
  <c r="CA30" i="18"/>
  <c r="CI30" i="18"/>
  <c r="EM30" i="18"/>
  <c r="CQ30" i="18"/>
  <c r="CY30" i="18"/>
  <c r="DG30" i="18"/>
  <c r="FN30" i="18"/>
  <c r="BC30" i="18"/>
  <c r="BK30" i="18"/>
  <c r="EF7" i="18"/>
  <c r="DG7" i="18"/>
  <c r="FN7" i="18"/>
  <c r="BZ7" i="18"/>
  <c r="CG7" i="18"/>
  <c r="CN7" i="18"/>
  <c r="CU7" i="18"/>
  <c r="EH7" i="18"/>
  <c r="BF7" i="18"/>
  <c r="CC7" i="18"/>
  <c r="DH62" i="18"/>
  <c r="DI62" i="18"/>
  <c r="BD56" i="18"/>
  <c r="BL56" i="18"/>
  <c r="BT56" i="18"/>
  <c r="CB56" i="18"/>
  <c r="CJ56" i="18"/>
  <c r="CR56" i="18"/>
  <c r="CZ56" i="18"/>
  <c r="DX56" i="18"/>
  <c r="EF56" i="18"/>
  <c r="EN56" i="18"/>
  <c r="FN56" i="18"/>
  <c r="BE56" i="18"/>
  <c r="BM56" i="18"/>
  <c r="BU56" i="18"/>
  <c r="CC56" i="18"/>
  <c r="CK56" i="18"/>
  <c r="CS56" i="18"/>
  <c r="DA56" i="18"/>
  <c r="DQ56" i="18"/>
  <c r="DY56" i="18"/>
  <c r="EG56" i="18"/>
  <c r="EO56" i="18"/>
  <c r="FO56" i="18"/>
  <c r="BF56" i="18"/>
  <c r="BN56" i="18"/>
  <c r="BV56" i="18"/>
  <c r="CD56" i="18"/>
  <c r="CL56" i="18"/>
  <c r="CT56" i="18"/>
  <c r="DR56" i="18"/>
  <c r="DZ56" i="18"/>
  <c r="EH56" i="18"/>
  <c r="EP56" i="18"/>
  <c r="AY56" i="18"/>
  <c r="BG56" i="18"/>
  <c r="BO56" i="18"/>
  <c r="CE56" i="18"/>
  <c r="CM56" i="18"/>
  <c r="CU56" i="18"/>
  <c r="DK56" i="18"/>
  <c r="DS56" i="18"/>
  <c r="EA56" i="18"/>
  <c r="FI56" i="18"/>
  <c r="AZ56" i="18"/>
  <c r="BH56" i="18"/>
  <c r="BP56" i="18"/>
  <c r="CF56" i="18"/>
  <c r="CN56" i="18"/>
  <c r="DL56" i="18"/>
  <c r="DT56" i="18"/>
  <c r="EB56" i="18"/>
  <c r="ER56" i="18"/>
  <c r="BJ56" i="18"/>
  <c r="BR56" i="18"/>
  <c r="BZ56" i="18"/>
  <c r="CH56" i="18"/>
  <c r="CP56" i="18"/>
  <c r="CX56" i="18"/>
  <c r="DF56" i="18"/>
  <c r="DN56" i="18"/>
  <c r="DV56" i="18"/>
  <c r="EL56" i="18"/>
  <c r="BA56" i="18"/>
  <c r="CG56" i="18"/>
  <c r="EM56" i="18"/>
  <c r="BC56" i="18"/>
  <c r="CI56" i="18"/>
  <c r="DM56" i="18"/>
  <c r="CA56" i="18"/>
  <c r="BI56" i="18"/>
  <c r="CO56" i="18"/>
  <c r="CY56" i="18"/>
  <c r="EK56" i="18"/>
  <c r="BK56" i="18"/>
  <c r="CQ56" i="18"/>
  <c r="DU56" i="18"/>
  <c r="BQ56" i="18"/>
  <c r="BS56" i="18"/>
  <c r="EC56" i="18"/>
  <c r="DG56" i="18"/>
  <c r="BA43" i="18"/>
  <c r="BI43" i="18"/>
  <c r="BQ43" i="18"/>
  <c r="BJ43" i="18"/>
  <c r="BR43" i="18"/>
  <c r="BD43" i="18"/>
  <c r="BF43" i="18"/>
  <c r="BN43" i="18"/>
  <c r="AY43" i="18"/>
  <c r="BM43" i="18"/>
  <c r="CF43" i="18"/>
  <c r="CN43" i="18"/>
  <c r="DL43" i="18"/>
  <c r="DT43" i="18"/>
  <c r="EB43" i="18"/>
  <c r="ER43" i="18"/>
  <c r="AZ43" i="18"/>
  <c r="BO43" i="18"/>
  <c r="CG43" i="18"/>
  <c r="CO43" i="18"/>
  <c r="DM43" i="18"/>
  <c r="DU43" i="18"/>
  <c r="EC43" i="18"/>
  <c r="EK43" i="18"/>
  <c r="BC43" i="18"/>
  <c r="BP43" i="18"/>
  <c r="BZ43" i="18"/>
  <c r="CH43" i="18"/>
  <c r="CP43" i="18"/>
  <c r="CX43" i="18"/>
  <c r="DF43" i="18"/>
  <c r="DN43" i="18"/>
  <c r="DV43" i="18"/>
  <c r="EL43" i="18"/>
  <c r="FN43" i="18"/>
  <c r="BE43" i="18"/>
  <c r="BS43" i="18"/>
  <c r="CA43" i="18"/>
  <c r="CI43" i="18"/>
  <c r="CQ43" i="18"/>
  <c r="CY43" i="18"/>
  <c r="DG43" i="18"/>
  <c r="EM43" i="18"/>
  <c r="FO43" i="18"/>
  <c r="BG43" i="18"/>
  <c r="BT43" i="18"/>
  <c r="CB43" i="18"/>
  <c r="CJ43" i="18"/>
  <c r="CR43" i="18"/>
  <c r="CZ43" i="18"/>
  <c r="DX43" i="18"/>
  <c r="EF43" i="18"/>
  <c r="EN43" i="18"/>
  <c r="BH43" i="18"/>
  <c r="BU43" i="18"/>
  <c r="CC43" i="18"/>
  <c r="CK43" i="18"/>
  <c r="CS43" i="18"/>
  <c r="DA43" i="18"/>
  <c r="DQ43" i="18"/>
  <c r="DY43" i="18"/>
  <c r="EG43" i="18"/>
  <c r="EO43" i="18"/>
  <c r="BK43" i="18"/>
  <c r="BV43" i="18"/>
  <c r="CD43" i="18"/>
  <c r="CL43" i="18"/>
  <c r="CT43" i="18"/>
  <c r="DR43" i="18"/>
  <c r="DZ43" i="18"/>
  <c r="EH43" i="18"/>
  <c r="EP43" i="18"/>
  <c r="FI43" i="18"/>
  <c r="CU43" i="18"/>
  <c r="DK43" i="18"/>
  <c r="BL43" i="18"/>
  <c r="DS43" i="18"/>
  <c r="CE43" i="18"/>
  <c r="EA43" i="18"/>
  <c r="CM43" i="18"/>
  <c r="BB44" i="18"/>
  <c r="ED44" i="18"/>
  <c r="EE44" i="18"/>
  <c r="BX14" i="18"/>
  <c r="BY14" i="18"/>
  <c r="DP14" i="18"/>
  <c r="DB57" i="18"/>
  <c r="DC57" i="18"/>
  <c r="DE57" i="18"/>
  <c r="DD57" i="18"/>
  <c r="DW42" i="18"/>
  <c r="BX23" i="18"/>
  <c r="BY23" i="18"/>
  <c r="DO23" i="18"/>
  <c r="DP23" i="18"/>
  <c r="BW33" i="18"/>
  <c r="EI60" i="18"/>
  <c r="EJ60" i="18"/>
  <c r="FH61" i="18"/>
  <c r="BW64" i="18"/>
  <c r="FH13" i="18"/>
  <c r="CW41" i="18"/>
  <c r="FJ41" i="18"/>
  <c r="AX41" i="18"/>
  <c r="EQ41" i="18"/>
  <c r="EU41" i="18" s="1"/>
  <c r="DD64" i="18"/>
  <c r="DE64" i="18"/>
  <c r="DC64" i="18"/>
  <c r="DB64" i="18"/>
  <c r="AX58" i="18"/>
  <c r="EQ58" i="18"/>
  <c r="EY58" i="18" s="1"/>
  <c r="CW58" i="18"/>
  <c r="FJ58" i="18"/>
  <c r="DO49" i="18"/>
  <c r="DP49" i="18"/>
  <c r="BX49" i="18"/>
  <c r="BY49" i="18"/>
  <c r="AX55" i="18"/>
  <c r="EQ55" i="18"/>
  <c r="FC55" i="18" s="1"/>
  <c r="FJ55" i="18"/>
  <c r="CW55" i="18"/>
  <c r="FH54" i="18"/>
  <c r="AX14" i="18"/>
  <c r="EQ14" i="18"/>
  <c r="FC14" i="18" s="1"/>
  <c r="FJ14" i="18"/>
  <c r="CW14" i="18"/>
  <c r="FE58" i="18"/>
  <c r="FM58" i="18"/>
  <c r="FF58" i="18"/>
  <c r="AW58" i="18"/>
  <c r="FG58" i="18"/>
  <c r="FK58" i="18"/>
  <c r="FD58" i="18"/>
  <c r="DH57" i="18"/>
  <c r="DI57" i="18"/>
  <c r="DH42" i="18"/>
  <c r="DI42" i="18"/>
  <c r="DP30" i="18"/>
  <c r="BX30" i="18"/>
  <c r="BY30" i="18"/>
  <c r="DO30" i="18"/>
  <c r="BB34" i="18"/>
  <c r="ED34" i="18"/>
  <c r="EE34" i="18"/>
  <c r="EJ51" i="18"/>
  <c r="EI51" i="18"/>
  <c r="DH64" i="18"/>
  <c r="DI64" i="18"/>
  <c r="FH59" i="18"/>
  <c r="FH44" i="18"/>
  <c r="EE57" i="18"/>
  <c r="ED57" i="18"/>
  <c r="BB57" i="18"/>
  <c r="EI48" i="18"/>
  <c r="EJ48" i="18"/>
  <c r="DD42" i="18"/>
  <c r="DE42" i="18"/>
  <c r="DB42" i="18"/>
  <c r="DC42" i="18"/>
  <c r="DI13" i="18"/>
  <c r="DH13" i="18"/>
  <c r="DB13" i="18"/>
  <c r="DC13" i="18"/>
  <c r="DD13" i="18"/>
  <c r="DE13" i="18"/>
  <c r="DH37" i="18"/>
  <c r="DI37" i="18"/>
  <c r="BB54" i="18"/>
  <c r="ED54" i="18"/>
  <c r="EE54" i="18"/>
  <c r="EI31" i="18"/>
  <c r="EJ31" i="18"/>
  <c r="BB64" i="18"/>
  <c r="ED64" i="18"/>
  <c r="EE64" i="18"/>
  <c r="FG54" i="18"/>
  <c r="FK54" i="18"/>
  <c r="FE54" i="18"/>
  <c r="FM54" i="18"/>
  <c r="FF54" i="18"/>
  <c r="FD54" i="18"/>
  <c r="AW54" i="18"/>
  <c r="BB7" i="18"/>
  <c r="ED7" i="18"/>
  <c r="EE7" i="18"/>
  <c r="DD12" i="18"/>
  <c r="DE12" i="18"/>
  <c r="DB12" i="18"/>
  <c r="DC12" i="18"/>
  <c r="AX23" i="18"/>
  <c r="EQ23" i="18"/>
  <c r="ES23" i="18" s="1"/>
  <c r="FJ23" i="18"/>
  <c r="CW23" i="18"/>
  <c r="FH39" i="18"/>
  <c r="BB53" i="18"/>
  <c r="ED53" i="18"/>
  <c r="EE53" i="18"/>
  <c r="EJ37" i="18"/>
  <c r="EI37" i="18"/>
  <c r="CV46" i="18"/>
  <c r="BX42" i="18"/>
  <c r="BY42" i="18"/>
  <c r="DO42" i="18"/>
  <c r="DP42" i="18"/>
  <c r="FH53" i="18"/>
  <c r="BB20" i="18"/>
  <c r="ED20" i="18"/>
  <c r="EE20" i="18"/>
  <c r="EI29" i="18"/>
  <c r="EJ29" i="18"/>
  <c r="BX28" i="18"/>
  <c r="BY28" i="18"/>
  <c r="DO28" i="18"/>
  <c r="DP28" i="18"/>
  <c r="CV10" i="18"/>
  <c r="BB61" i="18"/>
  <c r="ED61" i="18"/>
  <c r="EE61" i="18"/>
  <c r="FK43" i="18"/>
  <c r="FD43" i="18"/>
  <c r="FM43" i="18"/>
  <c r="FE43" i="18"/>
  <c r="FF43" i="18"/>
  <c r="FG43" i="18"/>
  <c r="AW43" i="18"/>
  <c r="DH56" i="18"/>
  <c r="DI56" i="18"/>
  <c r="EI44" i="18"/>
  <c r="EJ44" i="18"/>
  <c r="BW56" i="18"/>
  <c r="BX35" i="18"/>
  <c r="BY35" i="18"/>
  <c r="DO35" i="18"/>
  <c r="DP35" i="18"/>
  <c r="AW25" i="18"/>
  <c r="FF25" i="18"/>
  <c r="FG25" i="18"/>
  <c r="FK25" i="18"/>
  <c r="FD25" i="18"/>
  <c r="FM25" i="18"/>
  <c r="FE25" i="18"/>
  <c r="DH32" i="18"/>
  <c r="DI32" i="18"/>
  <c r="DW9" i="18"/>
  <c r="FH9" i="18"/>
  <c r="CW42" i="18"/>
  <c r="AX42" i="18"/>
  <c r="EQ42" i="18"/>
  <c r="EW42" i="18" s="1"/>
  <c r="FJ42" i="18"/>
  <c r="DD51" i="18"/>
  <c r="DE51" i="18"/>
  <c r="DB51" i="18"/>
  <c r="DC51" i="18"/>
  <c r="DW8" i="18"/>
  <c r="BX24" i="18"/>
  <c r="BY24" i="18"/>
  <c r="DO24" i="18"/>
  <c r="DP24" i="18"/>
  <c r="BB33" i="18"/>
  <c r="ED33" i="18"/>
  <c r="EE33" i="18"/>
  <c r="FH24" i="18"/>
  <c r="EE31" i="18"/>
  <c r="ED31" i="18"/>
  <c r="BB31" i="18"/>
  <c r="DD36" i="18"/>
  <c r="DE36" i="18"/>
  <c r="DB36" i="18"/>
  <c r="DC36" i="18"/>
  <c r="BW14" i="18"/>
  <c r="DB30" i="18"/>
  <c r="DC30" i="18"/>
  <c r="DD30" i="18"/>
  <c r="DE30" i="18"/>
  <c r="BW8" i="18"/>
  <c r="DC15" i="18"/>
  <c r="DD15" i="18"/>
  <c r="DE15" i="18"/>
  <c r="DB15" i="18"/>
  <c r="DW63" i="18"/>
  <c r="DE40" i="18"/>
  <c r="DB40" i="18"/>
  <c r="DC40" i="18"/>
  <c r="DD40" i="18"/>
  <c r="DB48" i="18"/>
  <c r="DC48" i="18"/>
  <c r="DD48" i="18"/>
  <c r="DE48" i="18"/>
  <c r="BD26" i="18"/>
  <c r="BL26" i="18"/>
  <c r="BT26" i="18"/>
  <c r="CB26" i="18"/>
  <c r="CJ26" i="18"/>
  <c r="CR26" i="18"/>
  <c r="CZ26" i="18"/>
  <c r="DX26" i="18"/>
  <c r="EF26" i="18"/>
  <c r="EN26" i="18"/>
  <c r="BE26" i="18"/>
  <c r="BM26" i="18"/>
  <c r="BU26" i="18"/>
  <c r="CC26" i="18"/>
  <c r="CK26" i="18"/>
  <c r="CS26" i="18"/>
  <c r="DA26" i="18"/>
  <c r="DQ26" i="18"/>
  <c r="DY26" i="18"/>
  <c r="EG26" i="18"/>
  <c r="EO26" i="18"/>
  <c r="BF26" i="18"/>
  <c r="BN26" i="18"/>
  <c r="BV26" i="18"/>
  <c r="CD26" i="18"/>
  <c r="CL26" i="18"/>
  <c r="CT26" i="18"/>
  <c r="DR26" i="18"/>
  <c r="DZ26" i="18"/>
  <c r="EH26" i="18"/>
  <c r="EP26" i="18"/>
  <c r="FI26" i="18"/>
  <c r="AY26" i="18"/>
  <c r="BG26" i="18"/>
  <c r="BO26" i="18"/>
  <c r="CE26" i="18"/>
  <c r="CM26" i="18"/>
  <c r="CU26" i="18"/>
  <c r="DK26" i="18"/>
  <c r="DS26" i="18"/>
  <c r="EA26" i="18"/>
  <c r="AZ26" i="18"/>
  <c r="BH26" i="18"/>
  <c r="BP26" i="18"/>
  <c r="CF26" i="18"/>
  <c r="CN26" i="18"/>
  <c r="DL26" i="18"/>
  <c r="DT26" i="18"/>
  <c r="EB26" i="18"/>
  <c r="ER26" i="18"/>
  <c r="BA26" i="18"/>
  <c r="BI26" i="18"/>
  <c r="BQ26" i="18"/>
  <c r="CG26" i="18"/>
  <c r="CO26" i="18"/>
  <c r="DM26" i="18"/>
  <c r="DU26" i="18"/>
  <c r="EC26" i="18"/>
  <c r="EK26" i="18"/>
  <c r="BJ26" i="18"/>
  <c r="BR26" i="18"/>
  <c r="BZ26" i="18"/>
  <c r="CH26" i="18"/>
  <c r="CP26" i="18"/>
  <c r="CX26" i="18"/>
  <c r="DF26" i="18"/>
  <c r="DN26" i="18"/>
  <c r="DV26" i="18"/>
  <c r="EL26" i="18"/>
  <c r="FN26" i="18"/>
  <c r="CY26" i="18"/>
  <c r="FO26" i="18"/>
  <c r="DG26" i="18"/>
  <c r="BC26" i="18"/>
  <c r="BK26" i="18"/>
  <c r="BS26" i="18"/>
  <c r="CA26" i="18"/>
  <c r="CI26" i="18"/>
  <c r="EM26" i="18"/>
  <c r="CQ26" i="18"/>
  <c r="EF33" i="18"/>
  <c r="CY33" i="18"/>
  <c r="EL33" i="18"/>
  <c r="BR33" i="18"/>
  <c r="BQ33" i="18"/>
  <c r="CF33" i="18"/>
  <c r="CM33" i="18"/>
  <c r="DZ33" i="18"/>
  <c r="EO33" i="18"/>
  <c r="BU33" i="18"/>
  <c r="AZ62" i="18"/>
  <c r="BH62" i="18"/>
  <c r="BP62" i="18"/>
  <c r="CF62" i="18"/>
  <c r="CN62" i="18"/>
  <c r="DL62" i="18"/>
  <c r="DT62" i="18"/>
  <c r="EB62" i="18"/>
  <c r="ER62" i="18"/>
  <c r="BA62" i="18"/>
  <c r="BI62" i="18"/>
  <c r="BQ62" i="18"/>
  <c r="CG62" i="18"/>
  <c r="CO62" i="18"/>
  <c r="DM62" i="18"/>
  <c r="DU62" i="18"/>
  <c r="EC62" i="18"/>
  <c r="EK62" i="18"/>
  <c r="BJ62" i="18"/>
  <c r="BR62" i="18"/>
  <c r="BZ62" i="18"/>
  <c r="CH62" i="18"/>
  <c r="CP62" i="18"/>
  <c r="CX62" i="18"/>
  <c r="DF62" i="18"/>
  <c r="DN62" i="18"/>
  <c r="DV62" i="18"/>
  <c r="EL62" i="18"/>
  <c r="BC62" i="18"/>
  <c r="BK62" i="18"/>
  <c r="BS62" i="18"/>
  <c r="CA62" i="18"/>
  <c r="CI62" i="18"/>
  <c r="CQ62" i="18"/>
  <c r="CY62" i="18"/>
  <c r="DG62" i="18"/>
  <c r="EM62" i="18"/>
  <c r="FN62" i="18"/>
  <c r="BD62" i="18"/>
  <c r="BL62" i="18"/>
  <c r="BT62" i="18"/>
  <c r="CB62" i="18"/>
  <c r="CJ62" i="18"/>
  <c r="CR62" i="18"/>
  <c r="CZ62" i="18"/>
  <c r="DX62" i="18"/>
  <c r="EF62" i="18"/>
  <c r="EN62" i="18"/>
  <c r="FO62" i="18"/>
  <c r="BF62" i="18"/>
  <c r="BN62" i="18"/>
  <c r="BV62" i="18"/>
  <c r="CD62" i="18"/>
  <c r="CL62" i="18"/>
  <c r="CT62" i="18"/>
  <c r="DR62" i="18"/>
  <c r="DZ62" i="18"/>
  <c r="EH62" i="18"/>
  <c r="EP62" i="18"/>
  <c r="FI62" i="18"/>
  <c r="BM62" i="18"/>
  <c r="CS62" i="18"/>
  <c r="DS62" i="18"/>
  <c r="BE62" i="18"/>
  <c r="BO62" i="18"/>
  <c r="CU62" i="18"/>
  <c r="DY62" i="18"/>
  <c r="BU62" i="18"/>
  <c r="DA62" i="18"/>
  <c r="EA62" i="18"/>
  <c r="AY62" i="18"/>
  <c r="BG62" i="18"/>
  <c r="EG62" i="18"/>
  <c r="CE62" i="18"/>
  <c r="EO62" i="18"/>
  <c r="CK62" i="18"/>
  <c r="DQ62" i="18"/>
  <c r="CC62" i="18"/>
  <c r="DK62" i="18"/>
  <c r="CM62" i="18"/>
  <c r="CP48" i="18"/>
  <c r="DM48" i="18"/>
  <c r="DT48" i="18"/>
  <c r="EA48" i="18"/>
  <c r="AY48" i="18"/>
  <c r="BV48" i="18"/>
  <c r="CS48" i="18"/>
  <c r="EF48" i="18"/>
  <c r="BD48" i="18"/>
  <c r="BS48" i="18"/>
  <c r="BD31" i="18"/>
  <c r="BL31" i="18"/>
  <c r="BT31" i="18"/>
  <c r="CB31" i="18"/>
  <c r="CJ31" i="18"/>
  <c r="CR31" i="18"/>
  <c r="CZ31" i="18"/>
  <c r="DX31" i="18"/>
  <c r="EF31" i="18"/>
  <c r="EN31" i="18"/>
  <c r="BE31" i="18"/>
  <c r="BM31" i="18"/>
  <c r="BU31" i="18"/>
  <c r="CC31" i="18"/>
  <c r="CK31" i="18"/>
  <c r="CS31" i="18"/>
  <c r="DA31" i="18"/>
  <c r="DQ31" i="18"/>
  <c r="DY31" i="18"/>
  <c r="EG31" i="18"/>
  <c r="EO31" i="18"/>
  <c r="BF31" i="18"/>
  <c r="BN31" i="18"/>
  <c r="BV31" i="18"/>
  <c r="CD31" i="18"/>
  <c r="CL31" i="18"/>
  <c r="CT31" i="18"/>
  <c r="DR31" i="18"/>
  <c r="AY31" i="18"/>
  <c r="BG31" i="18"/>
  <c r="BO31" i="18"/>
  <c r="CE31" i="18"/>
  <c r="CM31" i="18"/>
  <c r="CU31" i="18"/>
  <c r="DK31" i="18"/>
  <c r="DS31" i="18"/>
  <c r="EA31" i="18"/>
  <c r="AZ31" i="18"/>
  <c r="BH31" i="18"/>
  <c r="BP31" i="18"/>
  <c r="CF31" i="18"/>
  <c r="CN31" i="18"/>
  <c r="DL31" i="18"/>
  <c r="DT31" i="18"/>
  <c r="EB31" i="18"/>
  <c r="ER31" i="18"/>
  <c r="BC31" i="18"/>
  <c r="BZ31" i="18"/>
  <c r="DN31" i="18"/>
  <c r="BI31" i="18"/>
  <c r="CA31" i="18"/>
  <c r="CX31" i="18"/>
  <c r="EH31" i="18"/>
  <c r="FI31" i="18"/>
  <c r="BJ31" i="18"/>
  <c r="CG31" i="18"/>
  <c r="CY31" i="18"/>
  <c r="DU31" i="18"/>
  <c r="EK31" i="18"/>
  <c r="BK31" i="18"/>
  <c r="CH31" i="18"/>
  <c r="DV31" i="18"/>
  <c r="EL31" i="18"/>
  <c r="FN31" i="18"/>
  <c r="BQ31" i="18"/>
  <c r="CI31" i="18"/>
  <c r="DF31" i="18"/>
  <c r="EM31" i="18"/>
  <c r="FO31" i="18"/>
  <c r="BR31" i="18"/>
  <c r="CO31" i="18"/>
  <c r="DG31" i="18"/>
  <c r="DZ31" i="18"/>
  <c r="EP31" i="18"/>
  <c r="BA31" i="18"/>
  <c r="BS31" i="18"/>
  <c r="CP31" i="18"/>
  <c r="EC31" i="18"/>
  <c r="CQ31" i="18"/>
  <c r="DM31" i="18"/>
  <c r="AZ39" i="18"/>
  <c r="BH39" i="18"/>
  <c r="BP39" i="18"/>
  <c r="CF39" i="18"/>
  <c r="CN39" i="18"/>
  <c r="DL39" i="18"/>
  <c r="DT39" i="18"/>
  <c r="EB39" i="18"/>
  <c r="ER39" i="18"/>
  <c r="BA39" i="18"/>
  <c r="BI39" i="18"/>
  <c r="BQ39" i="18"/>
  <c r="CG39" i="18"/>
  <c r="CO39" i="18"/>
  <c r="DM39" i="18"/>
  <c r="DU39" i="18"/>
  <c r="EC39" i="18"/>
  <c r="EK39" i="18"/>
  <c r="BJ39" i="18"/>
  <c r="BR39" i="18"/>
  <c r="BZ39" i="18"/>
  <c r="CH39" i="18"/>
  <c r="CP39" i="18"/>
  <c r="CX39" i="18"/>
  <c r="DF39" i="18"/>
  <c r="DN39" i="18"/>
  <c r="DV39" i="18"/>
  <c r="EL39" i="18"/>
  <c r="FN39" i="18"/>
  <c r="BC39" i="18"/>
  <c r="BK39" i="18"/>
  <c r="BS39" i="18"/>
  <c r="CA39" i="18"/>
  <c r="CI39" i="18"/>
  <c r="CQ39" i="18"/>
  <c r="CY39" i="18"/>
  <c r="DG39" i="18"/>
  <c r="EM39" i="18"/>
  <c r="FO39" i="18"/>
  <c r="BD39" i="18"/>
  <c r="BL39" i="18"/>
  <c r="BT39" i="18"/>
  <c r="CB39" i="18"/>
  <c r="CJ39" i="18"/>
  <c r="CR39" i="18"/>
  <c r="CZ39" i="18"/>
  <c r="DX39" i="18"/>
  <c r="EF39" i="18"/>
  <c r="EN39" i="18"/>
  <c r="BE39" i="18"/>
  <c r="BM39" i="18"/>
  <c r="BU39" i="18"/>
  <c r="CC39" i="18"/>
  <c r="CK39" i="18"/>
  <c r="CS39" i="18"/>
  <c r="DA39" i="18"/>
  <c r="DQ39" i="18"/>
  <c r="DY39" i="18"/>
  <c r="EG39" i="18"/>
  <c r="EO39" i="18"/>
  <c r="BF39" i="18"/>
  <c r="BN39" i="18"/>
  <c r="BV39" i="18"/>
  <c r="CD39" i="18"/>
  <c r="CL39" i="18"/>
  <c r="CT39" i="18"/>
  <c r="DR39" i="18"/>
  <c r="DZ39" i="18"/>
  <c r="EH39" i="18"/>
  <c r="EP39" i="18"/>
  <c r="FI39" i="18"/>
  <c r="BG39" i="18"/>
  <c r="DK39" i="18"/>
  <c r="BO39" i="18"/>
  <c r="DS39" i="18"/>
  <c r="EA39" i="18"/>
  <c r="CE39" i="18"/>
  <c r="CM39" i="18"/>
  <c r="CU39" i="18"/>
  <c r="AY39" i="18"/>
  <c r="AY17" i="18"/>
  <c r="BG17" i="18"/>
  <c r="BO17" i="18"/>
  <c r="CE17" i="18"/>
  <c r="CM17" i="18"/>
  <c r="CU17" i="18"/>
  <c r="DK17" i="18"/>
  <c r="DS17" i="18"/>
  <c r="EA17" i="18"/>
  <c r="AZ17" i="18"/>
  <c r="BH17" i="18"/>
  <c r="BP17" i="18"/>
  <c r="CF17" i="18"/>
  <c r="CN17" i="18"/>
  <c r="DT17" i="18"/>
  <c r="EB17" i="18"/>
  <c r="ER17" i="18"/>
  <c r="BA17" i="18"/>
  <c r="BI17" i="18"/>
  <c r="BQ17" i="18"/>
  <c r="CG17" i="18"/>
  <c r="CO17" i="18"/>
  <c r="DM17" i="18"/>
  <c r="DU17" i="18"/>
  <c r="EC17" i="18"/>
  <c r="EK17" i="18"/>
  <c r="BJ17" i="18"/>
  <c r="BR17" i="18"/>
  <c r="BZ17" i="18"/>
  <c r="CH17" i="18"/>
  <c r="CP17" i="18"/>
  <c r="CX17" i="18"/>
  <c r="DF17" i="18"/>
  <c r="DN17" i="18"/>
  <c r="DV17" i="18"/>
  <c r="EL17" i="18"/>
  <c r="FN17" i="18"/>
  <c r="BC17" i="18"/>
  <c r="BK17" i="18"/>
  <c r="BS17" i="18"/>
  <c r="CA17" i="18"/>
  <c r="CI17" i="18"/>
  <c r="CQ17" i="18"/>
  <c r="CY17" i="18"/>
  <c r="DG17" i="18"/>
  <c r="EM17" i="18"/>
  <c r="FO17" i="18"/>
  <c r="BD17" i="18"/>
  <c r="BL17" i="18"/>
  <c r="BT17" i="18"/>
  <c r="CB17" i="18"/>
  <c r="CJ17" i="18"/>
  <c r="CR17" i="18"/>
  <c r="CZ17" i="18"/>
  <c r="DX17" i="18"/>
  <c r="EF17" i="18"/>
  <c r="EN17" i="18"/>
  <c r="BE17" i="18"/>
  <c r="BM17" i="18"/>
  <c r="BU17" i="18"/>
  <c r="CC17" i="18"/>
  <c r="CK17" i="18"/>
  <c r="CS17" i="18"/>
  <c r="DA17" i="18"/>
  <c r="DQ17" i="18"/>
  <c r="DY17" i="18"/>
  <c r="EG17" i="18"/>
  <c r="EO17" i="18"/>
  <c r="CT17" i="18"/>
  <c r="BF17" i="18"/>
  <c r="DR17" i="18"/>
  <c r="BN17" i="18"/>
  <c r="DZ17" i="18"/>
  <c r="BV17" i="18"/>
  <c r="EH17" i="18"/>
  <c r="CD17" i="18"/>
  <c r="EP17" i="18"/>
  <c r="FI17" i="18"/>
  <c r="CL17" i="18"/>
  <c r="BF10" i="18"/>
  <c r="BN10" i="18"/>
  <c r="BV10" i="18"/>
  <c r="CD10" i="18"/>
  <c r="CL10" i="18"/>
  <c r="CT10" i="18"/>
  <c r="DR10" i="18"/>
  <c r="DZ10" i="18"/>
  <c r="EH10" i="18"/>
  <c r="EP10" i="18"/>
  <c r="FI10" i="18"/>
  <c r="AY10" i="18"/>
  <c r="BG10" i="18"/>
  <c r="BO10" i="18"/>
  <c r="CE10" i="18"/>
  <c r="CM10" i="18"/>
  <c r="CU10" i="18"/>
  <c r="DK10" i="18"/>
  <c r="DS10" i="18"/>
  <c r="EA10" i="18"/>
  <c r="AZ10" i="18"/>
  <c r="BH10" i="18"/>
  <c r="BP10" i="18"/>
  <c r="CF10" i="18"/>
  <c r="CN10" i="18"/>
  <c r="DT10" i="18"/>
  <c r="EB10" i="18"/>
  <c r="ER10" i="18"/>
  <c r="BD10" i="18"/>
  <c r="BR10" i="18"/>
  <c r="CC10" i="18"/>
  <c r="CQ10" i="18"/>
  <c r="EC10" i="18"/>
  <c r="EN10" i="18"/>
  <c r="FN10" i="18"/>
  <c r="BE10" i="18"/>
  <c r="BS10" i="18"/>
  <c r="CG10" i="18"/>
  <c r="CR10" i="18"/>
  <c r="DF10" i="18"/>
  <c r="EO10" i="18"/>
  <c r="FO10" i="18"/>
  <c r="BI10" i="18"/>
  <c r="BT10" i="18"/>
  <c r="CH10" i="18"/>
  <c r="CS10" i="18"/>
  <c r="DG10" i="18"/>
  <c r="DQ10" i="18"/>
  <c r="BJ10" i="18"/>
  <c r="BU10" i="18"/>
  <c r="CI10" i="18"/>
  <c r="DU10" i="18"/>
  <c r="EF10" i="18"/>
  <c r="BK10" i="18"/>
  <c r="CJ10" i="18"/>
  <c r="CX10" i="18"/>
  <c r="DV10" i="18"/>
  <c r="EG10" i="18"/>
  <c r="BA10" i="18"/>
  <c r="BL10" i="18"/>
  <c r="BZ10" i="18"/>
  <c r="CK10" i="18"/>
  <c r="CY10" i="18"/>
  <c r="EK10" i="18"/>
  <c r="BM10" i="18"/>
  <c r="CA10" i="18"/>
  <c r="CO10" i="18"/>
  <c r="CZ10" i="18"/>
  <c r="DM10" i="18"/>
  <c r="DX10" i="18"/>
  <c r="EL10" i="18"/>
  <c r="DY10" i="18"/>
  <c r="BC10" i="18"/>
  <c r="EM10" i="18"/>
  <c r="BQ10" i="18"/>
  <c r="CB10" i="18"/>
  <c r="CP10" i="18"/>
  <c r="DA10" i="18"/>
  <c r="DN10" i="18"/>
  <c r="CB7" i="18"/>
  <c r="CY7" i="18"/>
  <c r="EL7" i="18"/>
  <c r="BR7" i="18"/>
  <c r="BQ7" i="18"/>
  <c r="CF7" i="18"/>
  <c r="CM7" i="18"/>
  <c r="DZ7" i="18"/>
  <c r="EO7" i="18"/>
  <c r="BU7" i="18"/>
  <c r="FK9" i="18"/>
  <c r="FD9" i="18"/>
  <c r="FE9" i="18"/>
  <c r="FF9" i="18"/>
  <c r="AW9" i="18"/>
  <c r="FE48" i="18"/>
  <c r="FF48" i="18"/>
  <c r="AW48" i="18"/>
  <c r="FG48" i="18"/>
  <c r="FK48" i="18"/>
  <c r="FD48" i="18"/>
  <c r="FM48" i="18"/>
  <c r="DB14" i="18"/>
  <c r="DC14" i="18"/>
  <c r="DD14" i="18"/>
  <c r="DE14" i="18"/>
  <c r="FH21" i="18"/>
  <c r="AY52" i="18"/>
  <c r="BG52" i="18"/>
  <c r="BO52" i="18"/>
  <c r="CE52" i="18"/>
  <c r="CM52" i="18"/>
  <c r="CU52" i="18"/>
  <c r="DK52" i="18"/>
  <c r="DS52" i="18"/>
  <c r="EA52" i="18"/>
  <c r="AZ52" i="18"/>
  <c r="BH52" i="18"/>
  <c r="BP52" i="18"/>
  <c r="CF52" i="18"/>
  <c r="CN52" i="18"/>
  <c r="DL52" i="18"/>
  <c r="DT52" i="18"/>
  <c r="EB52" i="18"/>
  <c r="ER52" i="18"/>
  <c r="BA52" i="18"/>
  <c r="BI52" i="18"/>
  <c r="BQ52" i="18"/>
  <c r="CG52" i="18"/>
  <c r="CO52" i="18"/>
  <c r="DM52" i="18"/>
  <c r="DU52" i="18"/>
  <c r="EC52" i="18"/>
  <c r="EK52" i="18"/>
  <c r="BJ52" i="18"/>
  <c r="BR52" i="18"/>
  <c r="BZ52" i="18"/>
  <c r="CH52" i="18"/>
  <c r="CP52" i="18"/>
  <c r="CX52" i="18"/>
  <c r="DF52" i="18"/>
  <c r="DN52" i="18"/>
  <c r="DV52" i="18"/>
  <c r="EL52" i="18"/>
  <c r="BC52" i="18"/>
  <c r="BK52" i="18"/>
  <c r="BS52" i="18"/>
  <c r="CA52" i="18"/>
  <c r="CI52" i="18"/>
  <c r="CQ52" i="18"/>
  <c r="CY52" i="18"/>
  <c r="DG52" i="18"/>
  <c r="EM52" i="18"/>
  <c r="FN52" i="18"/>
  <c r="BD52" i="18"/>
  <c r="BL52" i="18"/>
  <c r="BT52" i="18"/>
  <c r="BE52" i="18"/>
  <c r="BM52" i="18"/>
  <c r="BU52" i="18"/>
  <c r="CJ52" i="18"/>
  <c r="DY52" i="18"/>
  <c r="CK52" i="18"/>
  <c r="DZ52" i="18"/>
  <c r="BF52" i="18"/>
  <c r="CL52" i="18"/>
  <c r="EF52" i="18"/>
  <c r="FI52" i="18"/>
  <c r="BN52" i="18"/>
  <c r="CR52" i="18"/>
  <c r="EG52" i="18"/>
  <c r="FO52" i="18"/>
  <c r="BV52" i="18"/>
  <c r="CS52" i="18"/>
  <c r="EH52" i="18"/>
  <c r="CC52" i="18"/>
  <c r="CZ52" i="18"/>
  <c r="DR52" i="18"/>
  <c r="EO52" i="18"/>
  <c r="DA52" i="18"/>
  <c r="CD52" i="18"/>
  <c r="DQ52" i="18"/>
  <c r="DX52" i="18"/>
  <c r="EN52" i="18"/>
  <c r="CB52" i="18"/>
  <c r="EP52" i="18"/>
  <c r="CT52" i="18"/>
  <c r="BC57" i="18"/>
  <c r="BK57" i="18"/>
  <c r="BS57" i="18"/>
  <c r="CA57" i="18"/>
  <c r="CI57" i="18"/>
  <c r="CQ57" i="18"/>
  <c r="CY57" i="18"/>
  <c r="DG57" i="18"/>
  <c r="EM57" i="18"/>
  <c r="FN57" i="18"/>
  <c r="BD57" i="18"/>
  <c r="BL57" i="18"/>
  <c r="BT57" i="18"/>
  <c r="CB57" i="18"/>
  <c r="CJ57" i="18"/>
  <c r="CR57" i="18"/>
  <c r="CZ57" i="18"/>
  <c r="DX57" i="18"/>
  <c r="EF57" i="18"/>
  <c r="EN57" i="18"/>
  <c r="FO57" i="18"/>
  <c r="BE57" i="18"/>
  <c r="BM57" i="18"/>
  <c r="BU57" i="18"/>
  <c r="CC57" i="18"/>
  <c r="CK57" i="18"/>
  <c r="CS57" i="18"/>
  <c r="DA57" i="18"/>
  <c r="DQ57" i="18"/>
  <c r="DY57" i="18"/>
  <c r="EG57" i="18"/>
  <c r="EO57" i="18"/>
  <c r="BF57" i="18"/>
  <c r="BN57" i="18"/>
  <c r="BV57" i="18"/>
  <c r="CD57" i="18"/>
  <c r="CL57" i="18"/>
  <c r="CT57" i="18"/>
  <c r="DR57" i="18"/>
  <c r="DZ57" i="18"/>
  <c r="EH57" i="18"/>
  <c r="EP57" i="18"/>
  <c r="FI57" i="18"/>
  <c r="AY57" i="18"/>
  <c r="BG57" i="18"/>
  <c r="BO57" i="18"/>
  <c r="CE57" i="18"/>
  <c r="CM57" i="18"/>
  <c r="CU57" i="18"/>
  <c r="DK57" i="18"/>
  <c r="DS57" i="18"/>
  <c r="EA57" i="18"/>
  <c r="BA57" i="18"/>
  <c r="BI57" i="18"/>
  <c r="BQ57" i="18"/>
  <c r="CG57" i="18"/>
  <c r="CO57" i="18"/>
  <c r="DM57" i="18"/>
  <c r="DU57" i="18"/>
  <c r="EC57" i="18"/>
  <c r="EK57" i="18"/>
  <c r="BJ57" i="18"/>
  <c r="CP57" i="18"/>
  <c r="DT57" i="18"/>
  <c r="CH57" i="18"/>
  <c r="BP57" i="18"/>
  <c r="DV57" i="18"/>
  <c r="DL57" i="18"/>
  <c r="BH57" i="18"/>
  <c r="BR57" i="18"/>
  <c r="CX57" i="18"/>
  <c r="EB57" i="18"/>
  <c r="AZ57" i="18"/>
  <c r="EL57" i="18"/>
  <c r="ER57" i="18"/>
  <c r="CN57" i="18"/>
  <c r="BZ57" i="18"/>
  <c r="DF57" i="18"/>
  <c r="CF57" i="18"/>
  <c r="DN57" i="18"/>
  <c r="EI23" i="18"/>
  <c r="EJ23" i="18"/>
  <c r="EQ17" i="18"/>
  <c r="EX17" i="18" s="1"/>
  <c r="FJ17" i="18"/>
  <c r="CW17" i="18"/>
  <c r="AX17" i="18"/>
  <c r="DE41" i="18"/>
  <c r="DB41" i="18"/>
  <c r="DC41" i="18"/>
  <c r="DD41" i="18"/>
  <c r="EI47" i="18"/>
  <c r="EJ47" i="18"/>
  <c r="FH22" i="18"/>
  <c r="BW36" i="18"/>
  <c r="CV30" i="18"/>
  <c r="DH45" i="18"/>
  <c r="DI45" i="18"/>
  <c r="FH41" i="18"/>
  <c r="EQ35" i="18"/>
  <c r="EU35" i="18" s="1"/>
  <c r="FJ35" i="18"/>
  <c r="CW35" i="18"/>
  <c r="AX35" i="18"/>
  <c r="BX8" i="18"/>
  <c r="BY8" i="18"/>
  <c r="DP8" i="18"/>
  <c r="DC53" i="18"/>
  <c r="DD53" i="18"/>
  <c r="DE53" i="18"/>
  <c r="DB53" i="18"/>
  <c r="BX62" i="18"/>
  <c r="BY62" i="18"/>
  <c r="DO62" i="18"/>
  <c r="DP62" i="18"/>
  <c r="BX54" i="18"/>
  <c r="BY54" i="18"/>
  <c r="DP54" i="18"/>
  <c r="DO54" i="18"/>
  <c r="DP55" i="18"/>
  <c r="BX55" i="18"/>
  <c r="BY55" i="18"/>
  <c r="DO55" i="18"/>
  <c r="FH43" i="18"/>
  <c r="CW63" i="18"/>
  <c r="AX63" i="18"/>
  <c r="FJ63" i="18"/>
  <c r="EQ63" i="18"/>
  <c r="ES63" i="18" s="1"/>
  <c r="DC11" i="18"/>
  <c r="DD11" i="18"/>
  <c r="DE11" i="18"/>
  <c r="DB11" i="18"/>
  <c r="CV54" i="18"/>
  <c r="BB41" i="18"/>
  <c r="ED41" i="18"/>
  <c r="EE41" i="18"/>
  <c r="BW62" i="18"/>
  <c r="DH51" i="18"/>
  <c r="DI51" i="18"/>
  <c r="BB12" i="18"/>
  <c r="ED12" i="18"/>
  <c r="EE12" i="18"/>
  <c r="BB60" i="18"/>
  <c r="ED60" i="18"/>
  <c r="EE60" i="18"/>
  <c r="CV39" i="18"/>
  <c r="DB25" i="18"/>
  <c r="DC25" i="18"/>
  <c r="DD25" i="18"/>
  <c r="DE25" i="18"/>
  <c r="BW52" i="18"/>
  <c r="DI22" i="18"/>
  <c r="DH22" i="18"/>
  <c r="BX39" i="18"/>
  <c r="BY39" i="18"/>
  <c r="DO39" i="18"/>
  <c r="DP39" i="18"/>
  <c r="DB10" i="18"/>
  <c r="DC10" i="18"/>
  <c r="DD10" i="18"/>
  <c r="DE10" i="18"/>
  <c r="DB55" i="18"/>
  <c r="DC55" i="18"/>
  <c r="DD55" i="18"/>
  <c r="DE55" i="18"/>
  <c r="BB21" i="18"/>
  <c r="ED21" i="18"/>
  <c r="EE21" i="18"/>
  <c r="DD63" i="18"/>
  <c r="DE63" i="18"/>
  <c r="DB63" i="18"/>
  <c r="DC63" i="18"/>
  <c r="DB56" i="18"/>
  <c r="DC56" i="18"/>
  <c r="DD56" i="18"/>
  <c r="DE56" i="18"/>
  <c r="BA41" i="18"/>
  <c r="BI41" i="18"/>
  <c r="BQ41" i="18"/>
  <c r="CG41" i="18"/>
  <c r="CO41" i="18"/>
  <c r="DM41" i="18"/>
  <c r="DU41" i="18"/>
  <c r="EC41" i="18"/>
  <c r="EK41" i="18"/>
  <c r="BJ41" i="18"/>
  <c r="BR41" i="18"/>
  <c r="BZ41" i="18"/>
  <c r="CH41" i="18"/>
  <c r="CP41" i="18"/>
  <c r="CX41" i="18"/>
  <c r="DF41" i="18"/>
  <c r="DN41" i="18"/>
  <c r="DV41" i="18"/>
  <c r="EL41" i="18"/>
  <c r="BC41" i="18"/>
  <c r="BK41" i="18"/>
  <c r="BS41" i="18"/>
  <c r="CA41" i="18"/>
  <c r="CI41" i="18"/>
  <c r="CQ41" i="18"/>
  <c r="CY41" i="18"/>
  <c r="DG41" i="18"/>
  <c r="EM41" i="18"/>
  <c r="BD41" i="18"/>
  <c r="BL41" i="18"/>
  <c r="BT41" i="18"/>
  <c r="CB41" i="18"/>
  <c r="CJ41" i="18"/>
  <c r="CR41" i="18"/>
  <c r="CZ41" i="18"/>
  <c r="DX41" i="18"/>
  <c r="EF41" i="18"/>
  <c r="EN41" i="18"/>
  <c r="FN41" i="18"/>
  <c r="BE41" i="18"/>
  <c r="BM41" i="18"/>
  <c r="BU41" i="18"/>
  <c r="CC41" i="18"/>
  <c r="CK41" i="18"/>
  <c r="CS41" i="18"/>
  <c r="DA41" i="18"/>
  <c r="DQ41" i="18"/>
  <c r="DY41" i="18"/>
  <c r="EG41" i="18"/>
  <c r="EO41" i="18"/>
  <c r="FO41" i="18"/>
  <c r="BF41" i="18"/>
  <c r="BN41" i="18"/>
  <c r="BV41" i="18"/>
  <c r="CD41" i="18"/>
  <c r="CL41" i="18"/>
  <c r="CT41" i="18"/>
  <c r="DR41" i="18"/>
  <c r="DZ41" i="18"/>
  <c r="EH41" i="18"/>
  <c r="EP41" i="18"/>
  <c r="AY41" i="18"/>
  <c r="BG41" i="18"/>
  <c r="BO41" i="18"/>
  <c r="CE41" i="18"/>
  <c r="CM41" i="18"/>
  <c r="CU41" i="18"/>
  <c r="DK41" i="18"/>
  <c r="DS41" i="18"/>
  <c r="EA41" i="18"/>
  <c r="EB41" i="18"/>
  <c r="CF41" i="18"/>
  <c r="CN41" i="18"/>
  <c r="ER41" i="18"/>
  <c r="FI41" i="18"/>
  <c r="AZ41" i="18"/>
  <c r="BH41" i="18"/>
  <c r="DL41" i="18"/>
  <c r="BP41" i="18"/>
  <c r="DT41" i="18"/>
  <c r="CB33" i="18"/>
  <c r="CQ33" i="18"/>
  <c r="DV33" i="18"/>
  <c r="BJ33" i="18"/>
  <c r="BI33" i="18"/>
  <c r="BP33" i="18"/>
  <c r="CE33" i="18"/>
  <c r="DR33" i="18"/>
  <c r="EG33" i="18"/>
  <c r="BM33" i="18"/>
  <c r="BA19" i="18"/>
  <c r="BI19" i="18"/>
  <c r="BQ19" i="18"/>
  <c r="CG19" i="18"/>
  <c r="CO19" i="18"/>
  <c r="DM19" i="18"/>
  <c r="DU19" i="18"/>
  <c r="EC19" i="18"/>
  <c r="EK19" i="18"/>
  <c r="BJ19" i="18"/>
  <c r="BR19" i="18"/>
  <c r="BZ19" i="18"/>
  <c r="CH19" i="18"/>
  <c r="CP19" i="18"/>
  <c r="CX19" i="18"/>
  <c r="DF19" i="18"/>
  <c r="DN19" i="18"/>
  <c r="DV19" i="18"/>
  <c r="EL19" i="18"/>
  <c r="FN19" i="18"/>
  <c r="BD19" i="18"/>
  <c r="BL19" i="18"/>
  <c r="BT19" i="18"/>
  <c r="CB19" i="18"/>
  <c r="CJ19" i="18"/>
  <c r="CR19" i="18"/>
  <c r="CZ19" i="18"/>
  <c r="DX19" i="18"/>
  <c r="EF19" i="18"/>
  <c r="EN19" i="18"/>
  <c r="BE19" i="18"/>
  <c r="BM19" i="18"/>
  <c r="BU19" i="18"/>
  <c r="CC19" i="18"/>
  <c r="CK19" i="18"/>
  <c r="CS19" i="18"/>
  <c r="DA19" i="18"/>
  <c r="DQ19" i="18"/>
  <c r="DY19" i="18"/>
  <c r="EG19" i="18"/>
  <c r="EO19" i="18"/>
  <c r="BF19" i="18"/>
  <c r="BN19" i="18"/>
  <c r="BV19" i="18"/>
  <c r="CD19" i="18"/>
  <c r="CL19" i="18"/>
  <c r="CT19" i="18"/>
  <c r="DR19" i="18"/>
  <c r="DZ19" i="18"/>
  <c r="EH19" i="18"/>
  <c r="EP19" i="18"/>
  <c r="FI19" i="18"/>
  <c r="AY19" i="18"/>
  <c r="BG19" i="18"/>
  <c r="BO19" i="18"/>
  <c r="CE19" i="18"/>
  <c r="CM19" i="18"/>
  <c r="CU19" i="18"/>
  <c r="DK19" i="18"/>
  <c r="DS19" i="18"/>
  <c r="EA19" i="18"/>
  <c r="BC19" i="18"/>
  <c r="CI19" i="18"/>
  <c r="DL19" i="18"/>
  <c r="ER19" i="18"/>
  <c r="BH19" i="18"/>
  <c r="CN19" i="18"/>
  <c r="BK19" i="18"/>
  <c r="CQ19" i="18"/>
  <c r="DT19" i="18"/>
  <c r="BP19" i="18"/>
  <c r="FO19" i="18"/>
  <c r="BS19" i="18"/>
  <c r="CY19" i="18"/>
  <c r="EB19" i="18"/>
  <c r="CA19" i="18"/>
  <c r="DG19" i="18"/>
  <c r="EM19" i="18"/>
  <c r="AZ19" i="18"/>
  <c r="CF19" i="18"/>
  <c r="EL48" i="18"/>
  <c r="CO48" i="18"/>
  <c r="DL48" i="18"/>
  <c r="BN48" i="18"/>
  <c r="AZ12" i="18"/>
  <c r="BH12" i="18"/>
  <c r="BP12" i="18"/>
  <c r="CF12" i="18"/>
  <c r="CN12" i="18"/>
  <c r="DT12" i="18"/>
  <c r="EB12" i="18"/>
  <c r="ER12" i="18"/>
  <c r="BA12" i="18"/>
  <c r="BI12" i="18"/>
  <c r="BQ12" i="18"/>
  <c r="CG12" i="18"/>
  <c r="CO12" i="18"/>
  <c r="DM12" i="18"/>
  <c r="DU12" i="18"/>
  <c r="EC12" i="18"/>
  <c r="EK12" i="18"/>
  <c r="BJ12" i="18"/>
  <c r="BR12" i="18"/>
  <c r="BZ12" i="18"/>
  <c r="CH12" i="18"/>
  <c r="CP12" i="18"/>
  <c r="BL12" i="18"/>
  <c r="CK12" i="18"/>
  <c r="CX12" i="18"/>
  <c r="DR12" i="18"/>
  <c r="EN12" i="18"/>
  <c r="AY12" i="18"/>
  <c r="BM12" i="18"/>
  <c r="CA12" i="18"/>
  <c r="CL12" i="18"/>
  <c r="CY12" i="18"/>
  <c r="DS12" i="18"/>
  <c r="EO12" i="18"/>
  <c r="FI12" i="18"/>
  <c r="BC12" i="18"/>
  <c r="BN12" i="18"/>
  <c r="CB12" i="18"/>
  <c r="CM12" i="18"/>
  <c r="CZ12" i="18"/>
  <c r="DV12" i="18"/>
  <c r="EF12" i="18"/>
  <c r="EP12" i="18"/>
  <c r="BD12" i="18"/>
  <c r="BO12" i="18"/>
  <c r="CC12" i="18"/>
  <c r="CQ12" i="18"/>
  <c r="DA12" i="18"/>
  <c r="DK12" i="18"/>
  <c r="EG12" i="18"/>
  <c r="FN12" i="18"/>
  <c r="BE12" i="18"/>
  <c r="BS12" i="18"/>
  <c r="CD12" i="18"/>
  <c r="CR12" i="18"/>
  <c r="DN12" i="18"/>
  <c r="DX12" i="18"/>
  <c r="EH12" i="18"/>
  <c r="FO12" i="18"/>
  <c r="BF12" i="18"/>
  <c r="BT12" i="18"/>
  <c r="CE12" i="18"/>
  <c r="CS12" i="18"/>
  <c r="DY12" i="18"/>
  <c r="BG12" i="18"/>
  <c r="BU12" i="18"/>
  <c r="CI12" i="18"/>
  <c r="CT12" i="18"/>
  <c r="DF12" i="18"/>
  <c r="DZ12" i="18"/>
  <c r="EL12" i="18"/>
  <c r="CU12" i="18"/>
  <c r="DG12" i="18"/>
  <c r="DQ12" i="18"/>
  <c r="EA12" i="18"/>
  <c r="BK12" i="18"/>
  <c r="EM12" i="18"/>
  <c r="BV12" i="18"/>
  <c r="CJ12" i="18"/>
  <c r="BC49" i="18"/>
  <c r="BK49" i="18"/>
  <c r="BS49" i="18"/>
  <c r="CA49" i="18"/>
  <c r="CI49" i="18"/>
  <c r="CQ49" i="18"/>
  <c r="CY49" i="18"/>
  <c r="DG49" i="18"/>
  <c r="EM49" i="18"/>
  <c r="BD49" i="18"/>
  <c r="BL49" i="18"/>
  <c r="BT49" i="18"/>
  <c r="CB49" i="18"/>
  <c r="CJ49" i="18"/>
  <c r="CR49" i="18"/>
  <c r="CZ49" i="18"/>
  <c r="DX49" i="18"/>
  <c r="EF49" i="18"/>
  <c r="EN49" i="18"/>
  <c r="FN49" i="18"/>
  <c r="BE49" i="18"/>
  <c r="BM49" i="18"/>
  <c r="BU49" i="18"/>
  <c r="CC49" i="18"/>
  <c r="CK49" i="18"/>
  <c r="CS49" i="18"/>
  <c r="DA49" i="18"/>
  <c r="DQ49" i="18"/>
  <c r="DY49" i="18"/>
  <c r="EG49" i="18"/>
  <c r="EO49" i="18"/>
  <c r="FO49" i="18"/>
  <c r="BF49" i="18"/>
  <c r="BN49" i="18"/>
  <c r="BV49" i="18"/>
  <c r="CD49" i="18"/>
  <c r="CL49" i="18"/>
  <c r="CT49" i="18"/>
  <c r="DR49" i="18"/>
  <c r="DZ49" i="18"/>
  <c r="EH49" i="18"/>
  <c r="EP49" i="18"/>
  <c r="AY49" i="18"/>
  <c r="BG49" i="18"/>
  <c r="BO49" i="18"/>
  <c r="CE49" i="18"/>
  <c r="CM49" i="18"/>
  <c r="CU49" i="18"/>
  <c r="DK49" i="18"/>
  <c r="DS49" i="18"/>
  <c r="EA49" i="18"/>
  <c r="AZ49" i="18"/>
  <c r="BH49" i="18"/>
  <c r="BP49" i="18"/>
  <c r="CF49" i="18"/>
  <c r="CN49" i="18"/>
  <c r="DL49" i="18"/>
  <c r="DT49" i="18"/>
  <c r="EB49" i="18"/>
  <c r="ER49" i="18"/>
  <c r="FI49" i="18"/>
  <c r="BA49" i="18"/>
  <c r="BI49" i="18"/>
  <c r="BQ49" i="18"/>
  <c r="CG49" i="18"/>
  <c r="CO49" i="18"/>
  <c r="DM49" i="18"/>
  <c r="DU49" i="18"/>
  <c r="EC49" i="18"/>
  <c r="EK49" i="18"/>
  <c r="CH49" i="18"/>
  <c r="EL49" i="18"/>
  <c r="CP49" i="18"/>
  <c r="CX49" i="18"/>
  <c r="DF49" i="18"/>
  <c r="BR49" i="18"/>
  <c r="DV49" i="18"/>
  <c r="DN49" i="18"/>
  <c r="BZ49" i="18"/>
  <c r="BJ49" i="18"/>
  <c r="AZ63" i="18"/>
  <c r="BH63" i="18"/>
  <c r="BP63" i="18"/>
  <c r="CF63" i="18"/>
  <c r="CN63" i="18"/>
  <c r="DL63" i="18"/>
  <c r="DT63" i="18"/>
  <c r="EB63" i="18"/>
  <c r="ER63" i="18"/>
  <c r="BA63" i="18"/>
  <c r="BI63" i="18"/>
  <c r="BQ63" i="18"/>
  <c r="CG63" i="18"/>
  <c r="CO63" i="18"/>
  <c r="DM63" i="18"/>
  <c r="DU63" i="18"/>
  <c r="EC63" i="18"/>
  <c r="EK63" i="18"/>
  <c r="BJ63" i="18"/>
  <c r="BR63" i="18"/>
  <c r="BZ63" i="18"/>
  <c r="CH63" i="18"/>
  <c r="CP63" i="18"/>
  <c r="CX63" i="18"/>
  <c r="DF63" i="18"/>
  <c r="DN63" i="18"/>
  <c r="DV63" i="18"/>
  <c r="EL63" i="18"/>
  <c r="BC63" i="18"/>
  <c r="BK63" i="18"/>
  <c r="BS63" i="18"/>
  <c r="CA63" i="18"/>
  <c r="CI63" i="18"/>
  <c r="CQ63" i="18"/>
  <c r="CY63" i="18"/>
  <c r="DG63" i="18"/>
  <c r="EM63" i="18"/>
  <c r="FN63" i="18"/>
  <c r="BD63" i="18"/>
  <c r="BL63" i="18"/>
  <c r="BT63" i="18"/>
  <c r="CB63" i="18"/>
  <c r="CJ63" i="18"/>
  <c r="CR63" i="18"/>
  <c r="CZ63" i="18"/>
  <c r="DX63" i="18"/>
  <c r="BF63" i="18"/>
  <c r="BN63" i="18"/>
  <c r="BV63" i="18"/>
  <c r="CD63" i="18"/>
  <c r="CL63" i="18"/>
  <c r="CT63" i="18"/>
  <c r="DR63" i="18"/>
  <c r="DZ63" i="18"/>
  <c r="EH63" i="18"/>
  <c r="EP63" i="18"/>
  <c r="FI63" i="18"/>
  <c r="EF63" i="18"/>
  <c r="CU63" i="18"/>
  <c r="CC63" i="18"/>
  <c r="EG63" i="18"/>
  <c r="FO63" i="18"/>
  <c r="BO63" i="18"/>
  <c r="AY63" i="18"/>
  <c r="CE63" i="18"/>
  <c r="CS63" i="18"/>
  <c r="BU63" i="18"/>
  <c r="BE63" i="18"/>
  <c r="CK63" i="18"/>
  <c r="DK63" i="18"/>
  <c r="EN63" i="18"/>
  <c r="DS63" i="18"/>
  <c r="EA63" i="18"/>
  <c r="BG63" i="18"/>
  <c r="CM63" i="18"/>
  <c r="DQ63" i="18"/>
  <c r="EO63" i="18"/>
  <c r="BM63" i="18"/>
  <c r="DY63" i="18"/>
  <c r="DA63" i="18"/>
  <c r="BE32" i="18"/>
  <c r="BM32" i="18"/>
  <c r="BU32" i="18"/>
  <c r="CC32" i="18"/>
  <c r="CK32" i="18"/>
  <c r="BF32" i="18"/>
  <c r="BN32" i="18"/>
  <c r="BV32" i="18"/>
  <c r="CD32" i="18"/>
  <c r="CL32" i="18"/>
  <c r="CT32" i="18"/>
  <c r="DR32" i="18"/>
  <c r="DZ32" i="18"/>
  <c r="AZ32" i="18"/>
  <c r="BA32" i="18"/>
  <c r="BI32" i="18"/>
  <c r="BQ32" i="18"/>
  <c r="CG32" i="18"/>
  <c r="BD32" i="18"/>
  <c r="BR32" i="18"/>
  <c r="CE32" i="18"/>
  <c r="CP32" i="18"/>
  <c r="CY32" i="18"/>
  <c r="DY32" i="18"/>
  <c r="EH32" i="18"/>
  <c r="EP32" i="18"/>
  <c r="BG32" i="18"/>
  <c r="BS32" i="18"/>
  <c r="CF32" i="18"/>
  <c r="CQ32" i="18"/>
  <c r="CZ32" i="18"/>
  <c r="DQ32" i="18"/>
  <c r="EA32" i="18"/>
  <c r="FI32" i="18"/>
  <c r="BH32" i="18"/>
  <c r="BT32" i="18"/>
  <c r="CH32" i="18"/>
  <c r="CR32" i="18"/>
  <c r="DA32" i="18"/>
  <c r="DS32" i="18"/>
  <c r="EB32" i="18"/>
  <c r="ER32" i="18"/>
  <c r="BJ32" i="18"/>
  <c r="CI32" i="18"/>
  <c r="CS32" i="18"/>
  <c r="DK32" i="18"/>
  <c r="DT32" i="18"/>
  <c r="EC32" i="18"/>
  <c r="EK32" i="18"/>
  <c r="BK32" i="18"/>
  <c r="CJ32" i="18"/>
  <c r="CU32" i="18"/>
  <c r="DL32" i="18"/>
  <c r="DU32" i="18"/>
  <c r="EL32" i="18"/>
  <c r="AY32" i="18"/>
  <c r="BL32" i="18"/>
  <c r="BZ32" i="18"/>
  <c r="CM32" i="18"/>
  <c r="DM32" i="18"/>
  <c r="DV32" i="18"/>
  <c r="EM32" i="18"/>
  <c r="BO32" i="18"/>
  <c r="CA32" i="18"/>
  <c r="CN32" i="18"/>
  <c r="DF32" i="18"/>
  <c r="DN32" i="18"/>
  <c r="EF32" i="18"/>
  <c r="EN32" i="18"/>
  <c r="FN32" i="18"/>
  <c r="BC32" i="18"/>
  <c r="DX32" i="18"/>
  <c r="BP32" i="18"/>
  <c r="EG32" i="18"/>
  <c r="CB32" i="18"/>
  <c r="EO32" i="18"/>
  <c r="CO32" i="18"/>
  <c r="CX32" i="18"/>
  <c r="FO32" i="18"/>
  <c r="DG32" i="18"/>
  <c r="BE25" i="18"/>
  <c r="BM25" i="18"/>
  <c r="BU25" i="18"/>
  <c r="CC25" i="18"/>
  <c r="CK25" i="18"/>
  <c r="CS25" i="18"/>
  <c r="DA25" i="18"/>
  <c r="DQ25" i="18"/>
  <c r="DY25" i="18"/>
  <c r="EG25" i="18"/>
  <c r="EO25" i="18"/>
  <c r="BF25" i="18"/>
  <c r="BN25" i="18"/>
  <c r="BV25" i="18"/>
  <c r="CD25" i="18"/>
  <c r="CL25" i="18"/>
  <c r="CT25" i="18"/>
  <c r="DR25" i="18"/>
  <c r="DZ25" i="18"/>
  <c r="EH25" i="18"/>
  <c r="EP25" i="18"/>
  <c r="AY25" i="18"/>
  <c r="BG25" i="18"/>
  <c r="BO25" i="18"/>
  <c r="CE25" i="18"/>
  <c r="CM25" i="18"/>
  <c r="CU25" i="18"/>
  <c r="DK25" i="18"/>
  <c r="DS25" i="18"/>
  <c r="EA25" i="18"/>
  <c r="AZ25" i="18"/>
  <c r="BH25" i="18"/>
  <c r="BP25" i="18"/>
  <c r="CF25" i="18"/>
  <c r="CN25" i="18"/>
  <c r="DL25" i="18"/>
  <c r="DT25" i="18"/>
  <c r="EB25" i="18"/>
  <c r="BJ25" i="18"/>
  <c r="BR25" i="18"/>
  <c r="BZ25" i="18"/>
  <c r="CH25" i="18"/>
  <c r="CP25" i="18"/>
  <c r="CX25" i="18"/>
  <c r="DF25" i="18"/>
  <c r="DN25" i="18"/>
  <c r="DV25" i="18"/>
  <c r="BC25" i="18"/>
  <c r="BK25" i="18"/>
  <c r="CG25" i="18"/>
  <c r="CZ25" i="18"/>
  <c r="DU25" i="18"/>
  <c r="EM25" i="18"/>
  <c r="FO25" i="18"/>
  <c r="BL25" i="18"/>
  <c r="CI25" i="18"/>
  <c r="EN25" i="18"/>
  <c r="BQ25" i="18"/>
  <c r="CJ25" i="18"/>
  <c r="DG25" i="18"/>
  <c r="DX25" i="18"/>
  <c r="BS25" i="18"/>
  <c r="CO25" i="18"/>
  <c r="EC25" i="18"/>
  <c r="ER25" i="18"/>
  <c r="FI25" i="18"/>
  <c r="BT25" i="18"/>
  <c r="CQ25" i="18"/>
  <c r="BA25" i="18"/>
  <c r="CR25" i="18"/>
  <c r="DM25" i="18"/>
  <c r="EF25" i="18"/>
  <c r="BD25" i="18"/>
  <c r="CA25" i="18"/>
  <c r="EK25" i="18"/>
  <c r="FN25" i="18"/>
  <c r="BI25" i="18"/>
  <c r="CB25" i="18"/>
  <c r="CY25" i="18"/>
  <c r="EL25" i="18"/>
  <c r="DX7" i="18"/>
  <c r="CQ7" i="18"/>
  <c r="DV7" i="18"/>
  <c r="BJ7" i="18"/>
  <c r="BI7" i="18"/>
  <c r="BP7" i="18"/>
  <c r="CE7" i="18"/>
  <c r="DR7" i="18"/>
  <c r="EG7" i="18"/>
  <c r="BM7" i="18"/>
  <c r="DD62" i="18"/>
  <c r="DE62" i="18"/>
  <c r="DB62" i="18"/>
  <c r="DC62" i="18"/>
  <c r="DP31" i="18"/>
  <c r="BX31" i="18"/>
  <c r="DO31" i="18"/>
  <c r="BY31" i="18"/>
  <c r="DH11" i="18"/>
  <c r="DI11" i="18"/>
  <c r="DI23" i="18"/>
  <c r="DH23" i="18"/>
  <c r="AW33" i="18"/>
  <c r="FK33" i="18"/>
  <c r="FD33" i="18"/>
  <c r="FM33" i="18"/>
  <c r="FE33" i="18"/>
  <c r="FF33" i="18"/>
  <c r="FG33" i="18"/>
  <c r="BE23" i="18"/>
  <c r="BM23" i="18"/>
  <c r="BU23" i="18"/>
  <c r="CC23" i="18"/>
  <c r="CK23" i="18"/>
  <c r="CS23" i="18"/>
  <c r="DA23" i="18"/>
  <c r="DQ23" i="18"/>
  <c r="DY23" i="18"/>
  <c r="EG23" i="18"/>
  <c r="EO23" i="18"/>
  <c r="BF23" i="18"/>
  <c r="BN23" i="18"/>
  <c r="BV23" i="18"/>
  <c r="CD23" i="18"/>
  <c r="CL23" i="18"/>
  <c r="CT23" i="18"/>
  <c r="DR23" i="18"/>
  <c r="DZ23" i="18"/>
  <c r="EH23" i="18"/>
  <c r="EP23" i="18"/>
  <c r="FI23" i="18"/>
  <c r="AY23" i="18"/>
  <c r="BG23" i="18"/>
  <c r="BO23" i="18"/>
  <c r="CE23" i="18"/>
  <c r="CM23" i="18"/>
  <c r="CU23" i="18"/>
  <c r="DK23" i="18"/>
  <c r="DS23" i="18"/>
  <c r="EA23" i="18"/>
  <c r="AZ23" i="18"/>
  <c r="BH23" i="18"/>
  <c r="BP23" i="18"/>
  <c r="CF23" i="18"/>
  <c r="CN23" i="18"/>
  <c r="DL23" i="18"/>
  <c r="DT23" i="18"/>
  <c r="EB23" i="18"/>
  <c r="ER23" i="18"/>
  <c r="BA23" i="18"/>
  <c r="BI23" i="18"/>
  <c r="BQ23" i="18"/>
  <c r="CG23" i="18"/>
  <c r="CO23" i="18"/>
  <c r="DM23" i="18"/>
  <c r="DU23" i="18"/>
  <c r="EC23" i="18"/>
  <c r="EK23" i="18"/>
  <c r="BJ23" i="18"/>
  <c r="BR23" i="18"/>
  <c r="BZ23" i="18"/>
  <c r="CH23" i="18"/>
  <c r="CP23" i="18"/>
  <c r="CX23" i="18"/>
  <c r="DF23" i="18"/>
  <c r="DN23" i="18"/>
  <c r="DV23" i="18"/>
  <c r="EL23" i="18"/>
  <c r="FN23" i="18"/>
  <c r="BC23" i="18"/>
  <c r="BK23" i="18"/>
  <c r="BS23" i="18"/>
  <c r="CA23" i="18"/>
  <c r="CI23" i="18"/>
  <c r="CQ23" i="18"/>
  <c r="CY23" i="18"/>
  <c r="DG23" i="18"/>
  <c r="EM23" i="18"/>
  <c r="FO23" i="18"/>
  <c r="BL23" i="18"/>
  <c r="BT23" i="18"/>
  <c r="DX23" i="18"/>
  <c r="CB23" i="18"/>
  <c r="EF23" i="18"/>
  <c r="CJ23" i="18"/>
  <c r="EN23" i="18"/>
  <c r="CR23" i="18"/>
  <c r="CZ23" i="18"/>
  <c r="BD23" i="18"/>
  <c r="DH63" i="18"/>
  <c r="DI63" i="18"/>
  <c r="FK37" i="18"/>
  <c r="FD37" i="18"/>
  <c r="FM37" i="18"/>
  <c r="FE37" i="18"/>
  <c r="FF37" i="18"/>
  <c r="AW37" i="18"/>
  <c r="FG37" i="18"/>
  <c r="BB26" i="18"/>
  <c r="ED26" i="18"/>
  <c r="EE26" i="18"/>
  <c r="FF57" i="18"/>
  <c r="FG57" i="18"/>
  <c r="AW57" i="18"/>
  <c r="FD57" i="18"/>
  <c r="FK57" i="18"/>
  <c r="FM57" i="18"/>
  <c r="FE57" i="18"/>
  <c r="AX8" i="18"/>
  <c r="EQ8" i="18"/>
  <c r="FB8" i="18" s="1"/>
  <c r="FJ8" i="18"/>
  <c r="CW8" i="18"/>
  <c r="DB20" i="18"/>
  <c r="DC20" i="18"/>
  <c r="DD20" i="18"/>
  <c r="DE20" i="18"/>
  <c r="EQ52" i="18"/>
  <c r="EW52" i="18" s="1"/>
  <c r="FJ52" i="18"/>
  <c r="CW52" i="18"/>
  <c r="AX52" i="18"/>
  <c r="FJ64" i="18"/>
  <c r="CW64" i="18"/>
  <c r="AX64" i="18"/>
  <c r="EQ64" i="18"/>
  <c r="EV64" i="18" s="1"/>
  <c r="EI22" i="18"/>
  <c r="EJ22" i="18"/>
  <c r="DH30" i="18"/>
  <c r="DI30" i="18"/>
  <c r="DH52" i="18"/>
  <c r="DI52" i="18"/>
  <c r="DW51" i="18"/>
  <c r="DW35" i="18"/>
  <c r="CW19" i="18"/>
  <c r="AX19" i="18"/>
  <c r="EQ19" i="18"/>
  <c r="EU19" i="18" s="1"/>
  <c r="FJ19" i="18"/>
  <c r="DW45" i="18"/>
  <c r="FD49" i="18"/>
  <c r="FM49" i="18"/>
  <c r="FE49" i="18"/>
  <c r="AW49" i="18"/>
  <c r="FF49" i="18"/>
  <c r="FG49" i="18"/>
  <c r="FK49" i="18"/>
  <c r="EI28" i="18"/>
  <c r="EJ28" i="18"/>
  <c r="FD46" i="18"/>
  <c r="FM46" i="18"/>
  <c r="FE46" i="18"/>
  <c r="FF46" i="18"/>
  <c r="AW46" i="18"/>
  <c r="FG46" i="18"/>
  <c r="FK46" i="18"/>
  <c r="FH48" i="18"/>
  <c r="FJ37" i="18"/>
  <c r="CW37" i="18"/>
  <c r="AX37" i="18"/>
  <c r="EQ37" i="18"/>
  <c r="EV37" i="18" s="1"/>
  <c r="DO20" i="18"/>
  <c r="BX20" i="18"/>
  <c r="DP20" i="18"/>
  <c r="BY20" i="18"/>
  <c r="BB36" i="18"/>
  <c r="ED36" i="18"/>
  <c r="EE36" i="18"/>
  <c r="DH9" i="18"/>
  <c r="DI9" i="18"/>
  <c r="FK51" i="18"/>
  <c r="FD51" i="18"/>
  <c r="FE51" i="18"/>
  <c r="FM51" i="18"/>
  <c r="FF51" i="18"/>
  <c r="AW51" i="18"/>
  <c r="FG51" i="18"/>
  <c r="DW14" i="18"/>
  <c r="BB8" i="18"/>
  <c r="ED8" i="18"/>
  <c r="EE8" i="18"/>
  <c r="DE44" i="18"/>
  <c r="DB44" i="18"/>
  <c r="DC44" i="18"/>
  <c r="DD44" i="18"/>
  <c r="FH46" i="18"/>
  <c r="FH55" i="18"/>
  <c r="AX49" i="18"/>
  <c r="EQ49" i="18"/>
  <c r="FB49" i="18" s="1"/>
  <c r="CW49" i="18"/>
  <c r="FJ49" i="18"/>
  <c r="AX57" i="18"/>
  <c r="EQ57" i="18"/>
  <c r="EU57" i="18" s="1"/>
  <c r="FJ57" i="18"/>
  <c r="CW57" i="18"/>
  <c r="CV44" i="18"/>
  <c r="BW49" i="18"/>
  <c r="CV8" i="18"/>
  <c r="DB49" i="18"/>
  <c r="DC49" i="18"/>
  <c r="DD49" i="18"/>
  <c r="DE49" i="18"/>
  <c r="FH36" i="18"/>
  <c r="EI33" i="18"/>
  <c r="EJ33" i="18"/>
  <c r="DH48" i="18"/>
  <c r="DI48" i="18"/>
  <c r="FH17" i="18"/>
  <c r="BW39" i="18"/>
  <c r="CV65" i="18"/>
  <c r="DH43" i="18"/>
  <c r="DI43" i="18"/>
  <c r="FH7" i="18"/>
  <c r="DE19" i="18"/>
  <c r="DB19" i="18"/>
  <c r="DC19" i="18"/>
  <c r="DD19" i="18"/>
  <c r="AX21" i="18"/>
  <c r="EQ21" i="18"/>
  <c r="FJ21" i="18"/>
  <c r="CW21" i="18"/>
  <c r="EI7" i="18"/>
  <c r="EJ7" i="18"/>
  <c r="BX12" i="18"/>
  <c r="BY12" i="18"/>
  <c r="DO12" i="18"/>
  <c r="DP12" i="18"/>
  <c r="BB45" i="18"/>
  <c r="ED45" i="18"/>
  <c r="EE45" i="18"/>
  <c r="DC17" i="18"/>
  <c r="DD17" i="18"/>
  <c r="DE17" i="18"/>
  <c r="DB17" i="18"/>
  <c r="AX29" i="18"/>
  <c r="EQ29" i="18"/>
  <c r="FA29" i="18" s="1"/>
  <c r="FJ29" i="18"/>
  <c r="CW29" i="18"/>
  <c r="BB62" i="18"/>
  <c r="ED62" i="18"/>
  <c r="EE62" i="18"/>
  <c r="BY19" i="18"/>
  <c r="DP19" i="18"/>
  <c r="DO19" i="18"/>
  <c r="BX19" i="18"/>
  <c r="EI55" i="18"/>
  <c r="EJ55" i="18"/>
  <c r="BW48" i="18"/>
  <c r="BB38" i="18"/>
  <c r="ED38" i="18"/>
  <c r="EE38" i="18"/>
  <c r="BX53" i="18"/>
  <c r="BY53" i="18"/>
  <c r="DO53" i="18"/>
  <c r="DP53" i="18"/>
  <c r="EJ12" i="18"/>
  <c r="EI12" i="18"/>
  <c r="DH24" i="18"/>
  <c r="DI24" i="18"/>
  <c r="CV31" i="18"/>
  <c r="DW29" i="18"/>
  <c r="BW42" i="18"/>
  <c r="BB14" i="18"/>
  <c r="ED14" i="18"/>
  <c r="EE14" i="18"/>
  <c r="BW63" i="18"/>
  <c r="FH26" i="18"/>
  <c r="BW15" i="18"/>
  <c r="DB22" i="18"/>
  <c r="DC22" i="18"/>
  <c r="DD22" i="18"/>
  <c r="DE22" i="18"/>
  <c r="AX24" i="18"/>
  <c r="EQ24" i="18"/>
  <c r="FA24" i="18" s="1"/>
  <c r="FJ24" i="18"/>
  <c r="CW24" i="18"/>
  <c r="FH42" i="18"/>
  <c r="AX43" i="18"/>
  <c r="CW43" i="18"/>
  <c r="FJ43" i="18"/>
  <c r="EQ43" i="18"/>
  <c r="ET43" i="18" s="1"/>
  <c r="DW52" i="18"/>
  <c r="DB50" i="18"/>
  <c r="DC50" i="18"/>
  <c r="DD50" i="18"/>
  <c r="DE50" i="18"/>
  <c r="DI7" i="18"/>
  <c r="DH7" i="18"/>
  <c r="BW19" i="18"/>
  <c r="EI30" i="18"/>
  <c r="EJ30" i="18"/>
  <c r="EI24" i="18"/>
  <c r="EJ24" i="18"/>
  <c r="AX32" i="18"/>
  <c r="EQ32" i="18"/>
  <c r="FA32" i="18" s="1"/>
  <c r="FJ32" i="18"/>
  <c r="CW32" i="18"/>
  <c r="EI9" i="18"/>
  <c r="EJ9" i="18"/>
  <c r="BY44" i="18"/>
  <c r="DO44" i="18"/>
  <c r="DP44" i="18"/>
  <c r="BX44" i="18"/>
  <c r="FH28" i="18"/>
  <c r="BB43" i="18"/>
  <c r="ED43" i="18"/>
  <c r="EE43" i="18"/>
  <c r="AZ38" i="18"/>
  <c r="BH38" i="18"/>
  <c r="BP38" i="18"/>
  <c r="CF38" i="18"/>
  <c r="CN38" i="18"/>
  <c r="DL38" i="18"/>
  <c r="DT38" i="18"/>
  <c r="EB38" i="18"/>
  <c r="ER38" i="18"/>
  <c r="BA38" i="18"/>
  <c r="BI38" i="18"/>
  <c r="BQ38" i="18"/>
  <c r="CG38" i="18"/>
  <c r="CO38" i="18"/>
  <c r="DM38" i="18"/>
  <c r="DU38" i="18"/>
  <c r="EC38" i="18"/>
  <c r="EK38" i="18"/>
  <c r="BJ38" i="18"/>
  <c r="BR38" i="18"/>
  <c r="BZ38" i="18"/>
  <c r="CH38" i="18"/>
  <c r="CP38" i="18"/>
  <c r="CX38" i="18"/>
  <c r="DF38" i="18"/>
  <c r="DN38" i="18"/>
  <c r="DV38" i="18"/>
  <c r="EL38" i="18"/>
  <c r="BC38" i="18"/>
  <c r="BK38" i="18"/>
  <c r="BS38" i="18"/>
  <c r="CA38" i="18"/>
  <c r="CI38" i="18"/>
  <c r="CQ38" i="18"/>
  <c r="CY38" i="18"/>
  <c r="DG38" i="18"/>
  <c r="EM38" i="18"/>
  <c r="FN38" i="18"/>
  <c r="BD38" i="18"/>
  <c r="BL38" i="18"/>
  <c r="BT38" i="18"/>
  <c r="CB38" i="18"/>
  <c r="CJ38" i="18"/>
  <c r="CR38" i="18"/>
  <c r="CZ38" i="18"/>
  <c r="DX38" i="18"/>
  <c r="EF38" i="18"/>
  <c r="EN38" i="18"/>
  <c r="FO38" i="18"/>
  <c r="BE38" i="18"/>
  <c r="BM38" i="18"/>
  <c r="BU38" i="18"/>
  <c r="CC38" i="18"/>
  <c r="CK38" i="18"/>
  <c r="CS38" i="18"/>
  <c r="DA38" i="18"/>
  <c r="DQ38" i="18"/>
  <c r="DY38" i="18"/>
  <c r="EG38" i="18"/>
  <c r="EO38" i="18"/>
  <c r="BF38" i="18"/>
  <c r="BN38" i="18"/>
  <c r="BV38" i="18"/>
  <c r="CD38" i="18"/>
  <c r="CL38" i="18"/>
  <c r="CT38" i="18"/>
  <c r="DR38" i="18"/>
  <c r="DZ38" i="18"/>
  <c r="EH38" i="18"/>
  <c r="EP38" i="18"/>
  <c r="AY38" i="18"/>
  <c r="BG38" i="18"/>
  <c r="DK38" i="18"/>
  <c r="BO38" i="18"/>
  <c r="DS38" i="18"/>
  <c r="EA38" i="18"/>
  <c r="CE38" i="18"/>
  <c r="CM38" i="18"/>
  <c r="CU38" i="18"/>
  <c r="FI38" i="18"/>
  <c r="DX33" i="18"/>
  <c r="CI33" i="18"/>
  <c r="DN33" i="18"/>
  <c r="EK33" i="18"/>
  <c r="BA33" i="18"/>
  <c r="BH33" i="18"/>
  <c r="BO33" i="18"/>
  <c r="CT33" i="18"/>
  <c r="DY33" i="18"/>
  <c r="BE33" i="18"/>
  <c r="BF34" i="18"/>
  <c r="BN34" i="18"/>
  <c r="BV34" i="18"/>
  <c r="CD34" i="18"/>
  <c r="CL34" i="18"/>
  <c r="CT34" i="18"/>
  <c r="DR34" i="18"/>
  <c r="DZ34" i="18"/>
  <c r="EH34" i="18"/>
  <c r="EP34" i="18"/>
  <c r="FI34" i="18"/>
  <c r="AY34" i="18"/>
  <c r="BG34" i="18"/>
  <c r="BO34" i="18"/>
  <c r="CE34" i="18"/>
  <c r="CM34" i="18"/>
  <c r="CU34" i="18"/>
  <c r="DK34" i="18"/>
  <c r="DS34" i="18"/>
  <c r="EA34" i="18"/>
  <c r="AZ34" i="18"/>
  <c r="BH34" i="18"/>
  <c r="BP34" i="18"/>
  <c r="CF34" i="18"/>
  <c r="CN34" i="18"/>
  <c r="DL34" i="18"/>
  <c r="DT34" i="18"/>
  <c r="EB34" i="18"/>
  <c r="ER34" i="18"/>
  <c r="BA34" i="18"/>
  <c r="BI34" i="18"/>
  <c r="BQ34" i="18"/>
  <c r="CG34" i="18"/>
  <c r="CO34" i="18"/>
  <c r="DM34" i="18"/>
  <c r="DU34" i="18"/>
  <c r="EC34" i="18"/>
  <c r="EK34" i="18"/>
  <c r="BJ34" i="18"/>
  <c r="BR34" i="18"/>
  <c r="BZ34" i="18"/>
  <c r="CH34" i="18"/>
  <c r="CP34" i="18"/>
  <c r="CX34" i="18"/>
  <c r="DF34" i="18"/>
  <c r="DN34" i="18"/>
  <c r="DV34" i="18"/>
  <c r="EL34" i="18"/>
  <c r="FN34" i="18"/>
  <c r="BC34" i="18"/>
  <c r="BK34" i="18"/>
  <c r="BS34" i="18"/>
  <c r="CA34" i="18"/>
  <c r="CI34" i="18"/>
  <c r="CQ34" i="18"/>
  <c r="CY34" i="18"/>
  <c r="DG34" i="18"/>
  <c r="EM34" i="18"/>
  <c r="FO34" i="18"/>
  <c r="BD34" i="18"/>
  <c r="BL34" i="18"/>
  <c r="BT34" i="18"/>
  <c r="CB34" i="18"/>
  <c r="CJ34" i="18"/>
  <c r="CR34" i="18"/>
  <c r="CZ34" i="18"/>
  <c r="DX34" i="18"/>
  <c r="EF34" i="18"/>
  <c r="EN34" i="18"/>
  <c r="BU34" i="18"/>
  <c r="DY34" i="18"/>
  <c r="CC34" i="18"/>
  <c r="EG34" i="18"/>
  <c r="CK34" i="18"/>
  <c r="EO34" i="18"/>
  <c r="CS34" i="18"/>
  <c r="DA34" i="18"/>
  <c r="BE34" i="18"/>
  <c r="BM34" i="18"/>
  <c r="DQ34" i="18"/>
  <c r="DV48" i="18"/>
  <c r="CH48" i="18"/>
  <c r="CG48" i="18"/>
  <c r="CN48" i="18"/>
  <c r="DK48" i="18"/>
  <c r="EH48" i="18"/>
  <c r="BF48" i="18"/>
  <c r="CC48" i="18"/>
  <c r="CZ48" i="18"/>
  <c r="EM48" i="18"/>
  <c r="BC48" i="18"/>
  <c r="BE27" i="18"/>
  <c r="BM27" i="18"/>
  <c r="BU27" i="18"/>
  <c r="CC27" i="18"/>
  <c r="CK27" i="18"/>
  <c r="CS27" i="18"/>
  <c r="DA27" i="18"/>
  <c r="DQ27" i="18"/>
  <c r="DY27" i="18"/>
  <c r="EG27" i="18"/>
  <c r="EO27" i="18"/>
  <c r="BF27" i="18"/>
  <c r="BN27" i="18"/>
  <c r="BV27" i="18"/>
  <c r="CD27" i="18"/>
  <c r="CL27" i="18"/>
  <c r="CT27" i="18"/>
  <c r="DR27" i="18"/>
  <c r="DZ27" i="18"/>
  <c r="EH27" i="18"/>
  <c r="EP27" i="18"/>
  <c r="AY27" i="18"/>
  <c r="BG27" i="18"/>
  <c r="BO27" i="18"/>
  <c r="CE27" i="18"/>
  <c r="CM27" i="18"/>
  <c r="CU27" i="18"/>
  <c r="DK27" i="18"/>
  <c r="DS27" i="18"/>
  <c r="EA27" i="18"/>
  <c r="FI27" i="18"/>
  <c r="AZ27" i="18"/>
  <c r="BH27" i="18"/>
  <c r="BP27" i="18"/>
  <c r="CF27" i="18"/>
  <c r="CN27" i="18"/>
  <c r="DL27" i="18"/>
  <c r="DT27" i="18"/>
  <c r="EB27" i="18"/>
  <c r="ER27" i="18"/>
  <c r="BA27" i="18"/>
  <c r="BI27" i="18"/>
  <c r="BQ27" i="18"/>
  <c r="CG27" i="18"/>
  <c r="CO27" i="18"/>
  <c r="DM27" i="18"/>
  <c r="DU27" i="18"/>
  <c r="EC27" i="18"/>
  <c r="EK27" i="18"/>
  <c r="BJ27" i="18"/>
  <c r="BR27" i="18"/>
  <c r="BZ27" i="18"/>
  <c r="CH27" i="18"/>
  <c r="CP27" i="18"/>
  <c r="CX27" i="18"/>
  <c r="DF27" i="18"/>
  <c r="DN27" i="18"/>
  <c r="DV27" i="18"/>
  <c r="EL27" i="18"/>
  <c r="BC27" i="18"/>
  <c r="BK27" i="18"/>
  <c r="BS27" i="18"/>
  <c r="CA27" i="18"/>
  <c r="CI27" i="18"/>
  <c r="CQ27" i="18"/>
  <c r="CY27" i="18"/>
  <c r="DG27" i="18"/>
  <c r="EM27" i="18"/>
  <c r="FN27" i="18"/>
  <c r="BD27" i="18"/>
  <c r="BL27" i="18"/>
  <c r="BT27" i="18"/>
  <c r="DX27" i="18"/>
  <c r="CB27" i="18"/>
  <c r="EF27" i="18"/>
  <c r="CJ27" i="18"/>
  <c r="EN27" i="18"/>
  <c r="CR27" i="18"/>
  <c r="CZ27" i="18"/>
  <c r="FO27" i="18"/>
  <c r="BA61" i="18"/>
  <c r="BI61" i="18"/>
  <c r="BQ61" i="18"/>
  <c r="CG61" i="18"/>
  <c r="CO61" i="18"/>
  <c r="DM61" i="18"/>
  <c r="DU61" i="18"/>
  <c r="EC61" i="18"/>
  <c r="EK61" i="18"/>
  <c r="BJ61" i="18"/>
  <c r="BR61" i="18"/>
  <c r="BZ61" i="18"/>
  <c r="CH61" i="18"/>
  <c r="CP61" i="18"/>
  <c r="CX61" i="18"/>
  <c r="DF61" i="18"/>
  <c r="DN61" i="18"/>
  <c r="DV61" i="18"/>
  <c r="EL61" i="18"/>
  <c r="BC61" i="18"/>
  <c r="BK61" i="18"/>
  <c r="BS61" i="18"/>
  <c r="CA61" i="18"/>
  <c r="CI61" i="18"/>
  <c r="CQ61" i="18"/>
  <c r="CY61" i="18"/>
  <c r="DG61" i="18"/>
  <c r="EM61" i="18"/>
  <c r="BD61" i="18"/>
  <c r="BL61" i="18"/>
  <c r="BT61" i="18"/>
  <c r="CB61" i="18"/>
  <c r="CJ61" i="18"/>
  <c r="CR61" i="18"/>
  <c r="CZ61" i="18"/>
  <c r="DX61" i="18"/>
  <c r="EF61" i="18"/>
  <c r="EN61" i="18"/>
  <c r="FN61" i="18"/>
  <c r="BE61" i="18"/>
  <c r="BM61" i="18"/>
  <c r="BU61" i="18"/>
  <c r="CC61" i="18"/>
  <c r="CK61" i="18"/>
  <c r="CS61" i="18"/>
  <c r="DA61" i="18"/>
  <c r="DQ61" i="18"/>
  <c r="DY61" i="18"/>
  <c r="EG61" i="18"/>
  <c r="EO61" i="18"/>
  <c r="FO61" i="18"/>
  <c r="AY61" i="18"/>
  <c r="BG61" i="18"/>
  <c r="BO61" i="18"/>
  <c r="CE61" i="18"/>
  <c r="CM61" i="18"/>
  <c r="CU61" i="18"/>
  <c r="DK61" i="18"/>
  <c r="DS61" i="18"/>
  <c r="EA61" i="18"/>
  <c r="FI61" i="18"/>
  <c r="CD61" i="18"/>
  <c r="EP61" i="18"/>
  <c r="AZ61" i="18"/>
  <c r="CF61" i="18"/>
  <c r="DL61" i="18"/>
  <c r="ER61" i="18"/>
  <c r="BF61" i="18"/>
  <c r="CL61" i="18"/>
  <c r="DR61" i="18"/>
  <c r="BP61" i="18"/>
  <c r="BH61" i="18"/>
  <c r="CN61" i="18"/>
  <c r="DT61" i="18"/>
  <c r="EB61" i="18"/>
  <c r="BV61" i="18"/>
  <c r="BN61" i="18"/>
  <c r="CT61" i="18"/>
  <c r="DZ61" i="18"/>
  <c r="EH61" i="18"/>
  <c r="BE22" i="18"/>
  <c r="BM22" i="18"/>
  <c r="BU22" i="18"/>
  <c r="CC22" i="18"/>
  <c r="CK22" i="18"/>
  <c r="CS22" i="18"/>
  <c r="DA22" i="18"/>
  <c r="DQ22" i="18"/>
  <c r="DY22" i="18"/>
  <c r="EG22" i="18"/>
  <c r="EO22" i="18"/>
  <c r="BF22" i="18"/>
  <c r="BN22" i="18"/>
  <c r="BV22" i="18"/>
  <c r="CD22" i="18"/>
  <c r="CL22" i="18"/>
  <c r="CT22" i="18"/>
  <c r="DR22" i="18"/>
  <c r="DZ22" i="18"/>
  <c r="EH22" i="18"/>
  <c r="EP22" i="18"/>
  <c r="AY22" i="18"/>
  <c r="BG22" i="18"/>
  <c r="BO22" i="18"/>
  <c r="CE22" i="18"/>
  <c r="CM22" i="18"/>
  <c r="CU22" i="18"/>
  <c r="DK22" i="18"/>
  <c r="DS22" i="18"/>
  <c r="EA22" i="18"/>
  <c r="FI22" i="18"/>
  <c r="AZ22" i="18"/>
  <c r="BH22" i="18"/>
  <c r="BP22" i="18"/>
  <c r="CF22" i="18"/>
  <c r="CN22" i="18"/>
  <c r="DL22" i="18"/>
  <c r="DT22" i="18"/>
  <c r="EB22" i="18"/>
  <c r="ER22" i="18"/>
  <c r="BA22" i="18"/>
  <c r="BI22" i="18"/>
  <c r="BQ22" i="18"/>
  <c r="CG22" i="18"/>
  <c r="CO22" i="18"/>
  <c r="DM22" i="18"/>
  <c r="DU22" i="18"/>
  <c r="EC22" i="18"/>
  <c r="EK22" i="18"/>
  <c r="BJ22" i="18"/>
  <c r="BR22" i="18"/>
  <c r="BZ22" i="18"/>
  <c r="CH22" i="18"/>
  <c r="CP22" i="18"/>
  <c r="CX22" i="18"/>
  <c r="DF22" i="18"/>
  <c r="DN22" i="18"/>
  <c r="DV22" i="18"/>
  <c r="EL22" i="18"/>
  <c r="BC22" i="18"/>
  <c r="BK22" i="18"/>
  <c r="BS22" i="18"/>
  <c r="CA22" i="18"/>
  <c r="CI22" i="18"/>
  <c r="CQ22" i="18"/>
  <c r="CY22" i="18"/>
  <c r="DG22" i="18"/>
  <c r="EM22" i="18"/>
  <c r="FN22" i="18"/>
  <c r="BD22" i="18"/>
  <c r="BL22" i="18"/>
  <c r="BT22" i="18"/>
  <c r="DX22" i="18"/>
  <c r="CB22" i="18"/>
  <c r="EF22" i="18"/>
  <c r="CJ22" i="18"/>
  <c r="EN22" i="18"/>
  <c r="CR22" i="18"/>
  <c r="CZ22" i="18"/>
  <c r="FO22" i="18"/>
  <c r="BJ47" i="18"/>
  <c r="BR47" i="18"/>
  <c r="BZ47" i="18"/>
  <c r="CH47" i="18"/>
  <c r="CP47" i="18"/>
  <c r="CX47" i="18"/>
  <c r="DF47" i="18"/>
  <c r="DN47" i="18"/>
  <c r="DV47" i="18"/>
  <c r="EL47" i="18"/>
  <c r="FN47" i="18"/>
  <c r="BC47" i="18"/>
  <c r="BK47" i="18"/>
  <c r="BS47" i="18"/>
  <c r="CA47" i="18"/>
  <c r="CI47" i="18"/>
  <c r="CQ47" i="18"/>
  <c r="CY47" i="18"/>
  <c r="DG47" i="18"/>
  <c r="EM47" i="18"/>
  <c r="FO47" i="18"/>
  <c r="BD47" i="18"/>
  <c r="BL47" i="18"/>
  <c r="BT47" i="18"/>
  <c r="CB47" i="18"/>
  <c r="CJ47" i="18"/>
  <c r="CR47" i="18"/>
  <c r="CZ47" i="18"/>
  <c r="DX47" i="18"/>
  <c r="EF47" i="18"/>
  <c r="EN47" i="18"/>
  <c r="BE47" i="18"/>
  <c r="BM47" i="18"/>
  <c r="BU47" i="18"/>
  <c r="CC47" i="18"/>
  <c r="CK47" i="18"/>
  <c r="CS47" i="18"/>
  <c r="DA47" i="18"/>
  <c r="DQ47" i="18"/>
  <c r="DY47" i="18"/>
  <c r="EG47" i="18"/>
  <c r="EO47" i="18"/>
  <c r="BF47" i="18"/>
  <c r="BN47" i="18"/>
  <c r="BV47" i="18"/>
  <c r="CD47" i="18"/>
  <c r="CL47" i="18"/>
  <c r="CT47" i="18"/>
  <c r="DR47" i="18"/>
  <c r="DZ47" i="18"/>
  <c r="EH47" i="18"/>
  <c r="EP47" i="18"/>
  <c r="FI47" i="18"/>
  <c r="AY47" i="18"/>
  <c r="BG47" i="18"/>
  <c r="BO47" i="18"/>
  <c r="CE47" i="18"/>
  <c r="CM47" i="18"/>
  <c r="CU47" i="18"/>
  <c r="DK47" i="18"/>
  <c r="DS47" i="18"/>
  <c r="EA47" i="18"/>
  <c r="AZ47" i="18"/>
  <c r="BH47" i="18"/>
  <c r="BP47" i="18"/>
  <c r="CF47" i="18"/>
  <c r="CN47" i="18"/>
  <c r="DL47" i="18"/>
  <c r="DT47" i="18"/>
  <c r="EB47" i="18"/>
  <c r="ER47" i="18"/>
  <c r="BQ47" i="18"/>
  <c r="DU47" i="18"/>
  <c r="EC47" i="18"/>
  <c r="CG47" i="18"/>
  <c r="EK47" i="18"/>
  <c r="CO47" i="18"/>
  <c r="BA47" i="18"/>
  <c r="BI47" i="18"/>
  <c r="DM47" i="18"/>
  <c r="BA40" i="18"/>
  <c r="BI40" i="18"/>
  <c r="BQ40" i="18"/>
  <c r="CG40" i="18"/>
  <c r="CO40" i="18"/>
  <c r="DM40" i="18"/>
  <c r="DU40" i="18"/>
  <c r="EC40" i="18"/>
  <c r="EK40" i="18"/>
  <c r="BJ40" i="18"/>
  <c r="BR40" i="18"/>
  <c r="BZ40" i="18"/>
  <c r="CH40" i="18"/>
  <c r="CP40" i="18"/>
  <c r="CX40" i="18"/>
  <c r="DF40" i="18"/>
  <c r="DN40" i="18"/>
  <c r="DV40" i="18"/>
  <c r="EL40" i="18"/>
  <c r="BC40" i="18"/>
  <c r="BK40" i="18"/>
  <c r="BS40" i="18"/>
  <c r="CA40" i="18"/>
  <c r="CI40" i="18"/>
  <c r="CQ40" i="18"/>
  <c r="CY40" i="18"/>
  <c r="DG40" i="18"/>
  <c r="EM40" i="18"/>
  <c r="FN40" i="18"/>
  <c r="BD40" i="18"/>
  <c r="BL40" i="18"/>
  <c r="BT40" i="18"/>
  <c r="CB40" i="18"/>
  <c r="CJ40" i="18"/>
  <c r="CR40" i="18"/>
  <c r="CZ40" i="18"/>
  <c r="DX40" i="18"/>
  <c r="EF40" i="18"/>
  <c r="EN40" i="18"/>
  <c r="FO40" i="18"/>
  <c r="BE40" i="18"/>
  <c r="BM40" i="18"/>
  <c r="BU40" i="18"/>
  <c r="CC40" i="18"/>
  <c r="CK40" i="18"/>
  <c r="CS40" i="18"/>
  <c r="DA40" i="18"/>
  <c r="DQ40" i="18"/>
  <c r="DY40" i="18"/>
  <c r="EG40" i="18"/>
  <c r="EO40" i="18"/>
  <c r="BF40" i="18"/>
  <c r="BN40" i="18"/>
  <c r="BV40" i="18"/>
  <c r="CD40" i="18"/>
  <c r="CL40" i="18"/>
  <c r="CT40" i="18"/>
  <c r="DR40" i="18"/>
  <c r="DZ40" i="18"/>
  <c r="EH40" i="18"/>
  <c r="EP40" i="18"/>
  <c r="AY40" i="18"/>
  <c r="BG40" i="18"/>
  <c r="BO40" i="18"/>
  <c r="CE40" i="18"/>
  <c r="CM40" i="18"/>
  <c r="CU40" i="18"/>
  <c r="DK40" i="18"/>
  <c r="DS40" i="18"/>
  <c r="EA40" i="18"/>
  <c r="FI40" i="18"/>
  <c r="BP40" i="18"/>
  <c r="DT40" i="18"/>
  <c r="EB40" i="18"/>
  <c r="CF40" i="18"/>
  <c r="CN40" i="18"/>
  <c r="ER40" i="18"/>
  <c r="AZ40" i="18"/>
  <c r="BH40" i="18"/>
  <c r="DL40" i="18"/>
  <c r="BT7" i="18"/>
  <c r="CI7" i="18"/>
  <c r="EK7" i="18"/>
  <c r="BA7" i="18"/>
  <c r="BH7" i="18"/>
  <c r="BO7" i="18"/>
  <c r="CT7" i="18"/>
  <c r="DY7" i="18"/>
  <c r="BE7" i="18"/>
  <c r="EK6" i="18"/>
  <c r="FJ6" i="18"/>
  <c r="EQ6" i="18"/>
  <c r="EI6" i="18"/>
  <c r="EM6" i="18"/>
  <c r="EN6" i="18"/>
  <c r="EL6" i="18"/>
  <c r="EG6" i="18"/>
  <c r="EP6" i="18"/>
  <c r="EO6" i="18"/>
  <c r="EE6" i="18"/>
  <c r="ED6" i="18"/>
  <c r="EF6" i="18"/>
  <c r="EH6" i="18"/>
  <c r="CV6" i="18"/>
  <c r="CU6" i="18" s="1"/>
  <c r="DT6" i="18"/>
  <c r="EB6" i="18"/>
  <c r="EC6" i="18"/>
  <c r="DR6" i="18"/>
  <c r="EA6" i="18"/>
  <c r="DZ6" i="18"/>
  <c r="DQ6" i="18"/>
  <c r="DS6" i="18"/>
  <c r="DY6" i="18"/>
  <c r="DX6" i="18"/>
  <c r="CP6" i="18"/>
  <c r="DP6" i="18"/>
  <c r="DO6" i="18"/>
  <c r="DI6" i="18"/>
  <c r="DF6" i="18"/>
  <c r="DE6" i="18"/>
  <c r="DB6" i="18"/>
  <c r="DD6" i="18"/>
  <c r="DC6" i="18"/>
  <c r="CY6" i="18"/>
  <c r="CZ6" i="18"/>
  <c r="CW6" i="18"/>
  <c r="CX6" i="18"/>
  <c r="BX6" i="18"/>
  <c r="BY6" i="18"/>
  <c r="CO6" i="18"/>
  <c r="CI6" i="18"/>
  <c r="CB6" i="18"/>
  <c r="FN6" i="18"/>
  <c r="FO6" i="18"/>
  <c r="CC6" i="18"/>
  <c r="CD6" i="18"/>
  <c r="CH6" i="18"/>
  <c r="CE6" i="18"/>
  <c r="CG6" i="18"/>
  <c r="CF6" i="18"/>
  <c r="CA6" i="18"/>
  <c r="BZ6" i="18"/>
  <c r="BV6" i="18"/>
  <c r="BW6" i="18"/>
  <c r="BU6" i="18"/>
  <c r="BB6" i="18"/>
  <c r="BT6" i="18"/>
  <c r="BS6" i="18"/>
  <c r="C50" i="18"/>
  <c r="CN6" i="18"/>
  <c r="BM6" i="18"/>
  <c r="BC6" i="18"/>
  <c r="E53" i="18"/>
  <c r="AV53" i="18" s="1"/>
  <c r="D57" i="18"/>
  <c r="D6" i="18"/>
  <c r="C6" i="18"/>
  <c r="AV6" i="18"/>
  <c r="AU6" i="18"/>
  <c r="AZ6" i="18"/>
  <c r="AY6" i="18"/>
  <c r="BA6" i="18"/>
  <c r="EJ6" i="18"/>
  <c r="DW6" i="18"/>
  <c r="DV6" i="18" s="1"/>
  <c r="E50" i="18"/>
  <c r="AU50" i="18" s="1"/>
  <c r="DH6" i="18"/>
  <c r="FH6" i="18"/>
  <c r="D50" i="18"/>
  <c r="E43" i="18"/>
  <c r="AU43" i="18" s="1"/>
  <c r="C43" i="18"/>
  <c r="D43" i="18"/>
  <c r="C24" i="18"/>
  <c r="D24" i="18"/>
  <c r="E24" i="18"/>
  <c r="AU24" i="18" s="1"/>
  <c r="E57" i="18"/>
  <c r="AV57" i="18" s="1"/>
  <c r="C57" i="18"/>
  <c r="D65" i="18"/>
  <c r="C35" i="18"/>
  <c r="E65" i="18"/>
  <c r="AU65" i="18" s="1"/>
  <c r="D63" i="18"/>
  <c r="E63" i="18"/>
  <c r="AU63" i="18" s="1"/>
  <c r="C63" i="18"/>
  <c r="E58" i="18"/>
  <c r="AV58" i="18" s="1"/>
  <c r="DJ5" i="18"/>
  <c r="E35" i="18"/>
  <c r="AU35" i="18" s="1"/>
  <c r="C65" i="18"/>
  <c r="D35" i="18"/>
  <c r="D58" i="18"/>
  <c r="C53" i="18"/>
  <c r="C58" i="18"/>
  <c r="D53" i="18"/>
  <c r="D26" i="18"/>
  <c r="C26" i="18"/>
  <c r="E26" i="18"/>
  <c r="D31" i="18"/>
  <c r="E31" i="18"/>
  <c r="C31" i="18"/>
  <c r="E49" i="18"/>
  <c r="C49" i="18"/>
  <c r="D49" i="18"/>
  <c r="D27" i="18"/>
  <c r="C27" i="18"/>
  <c r="E27" i="18"/>
  <c r="E40" i="18"/>
  <c r="D40" i="18"/>
  <c r="C40" i="18"/>
  <c r="E36" i="18"/>
  <c r="D36" i="18"/>
  <c r="C36" i="18"/>
  <c r="D25" i="18"/>
  <c r="E25" i="18"/>
  <c r="C25" i="18"/>
  <c r="E29" i="18"/>
  <c r="D29" i="18"/>
  <c r="C29" i="18"/>
  <c r="E64" i="18"/>
  <c r="D64" i="18"/>
  <c r="C64" i="18"/>
  <c r="D62" i="18"/>
  <c r="E62" i="18"/>
  <c r="C62" i="18"/>
  <c r="D48" i="18"/>
  <c r="C48" i="18"/>
  <c r="E48" i="18"/>
  <c r="D38" i="18"/>
  <c r="E38" i="18"/>
  <c r="C38" i="18"/>
  <c r="D44" i="18"/>
  <c r="E44" i="18"/>
  <c r="C44" i="18"/>
  <c r="C42" i="18"/>
  <c r="E42" i="18"/>
  <c r="D42" i="18"/>
  <c r="C45" i="18"/>
  <c r="D45" i="18"/>
  <c r="E45" i="18"/>
  <c r="D28" i="18"/>
  <c r="C28" i="18"/>
  <c r="E28" i="18"/>
  <c r="C56" i="18"/>
  <c r="D56" i="18"/>
  <c r="E56" i="18"/>
  <c r="E41" i="18"/>
  <c r="C41" i="18"/>
  <c r="D41" i="18"/>
  <c r="D47" i="18"/>
  <c r="E47" i="18"/>
  <c r="C47" i="18"/>
  <c r="D55" i="18"/>
  <c r="E55" i="18"/>
  <c r="C55" i="18"/>
  <c r="E51" i="18"/>
  <c r="D51" i="18"/>
  <c r="C51" i="18"/>
  <c r="E30" i="18"/>
  <c r="C30" i="18"/>
  <c r="D30" i="18"/>
  <c r="D54" i="18"/>
  <c r="E54" i="18"/>
  <c r="C54" i="18"/>
  <c r="BR6" i="18"/>
  <c r="BQ6" i="18"/>
  <c r="BE6" i="18"/>
  <c r="BG6" i="18"/>
  <c r="DM6" i="18"/>
  <c r="BJ6" i="18"/>
  <c r="DG6" i="18"/>
  <c r="BP6" i="18"/>
  <c r="BI6" i="18"/>
  <c r="BN6" i="18"/>
  <c r="BK6" i="18"/>
  <c r="BD6" i="18"/>
  <c r="CQ6" i="18"/>
  <c r="BH6" i="18"/>
  <c r="CK6" i="18"/>
  <c r="DA6" i="18"/>
  <c r="CJ6" i="18"/>
  <c r="CS6" i="18"/>
  <c r="BL6" i="18"/>
  <c r="CR6" i="18"/>
  <c r="CL6" i="18"/>
  <c r="BF6" i="18"/>
  <c r="CM6" i="18"/>
  <c r="BO6" i="18"/>
  <c r="D60" i="18"/>
  <c r="E60" i="18"/>
  <c r="C60" i="18"/>
  <c r="D33" i="18"/>
  <c r="E33" i="18"/>
  <c r="C33" i="18"/>
  <c r="D34" i="18"/>
  <c r="E34" i="18"/>
  <c r="C34" i="18"/>
  <c r="D61" i="18"/>
  <c r="E61" i="18"/>
  <c r="C61" i="18"/>
  <c r="D32" i="18"/>
  <c r="C32" i="18"/>
  <c r="E32" i="18"/>
  <c r="D59" i="18"/>
  <c r="E59" i="18"/>
  <c r="C59" i="18"/>
  <c r="C52" i="18"/>
  <c r="E52" i="18"/>
  <c r="D52" i="18"/>
  <c r="D46" i="18"/>
  <c r="C46" i="18"/>
  <c r="E46" i="18"/>
  <c r="C39" i="18"/>
  <c r="D39" i="18"/>
  <c r="E39" i="18"/>
  <c r="D37" i="18"/>
  <c r="E37" i="18"/>
  <c r="C37" i="18"/>
  <c r="F13" i="16"/>
  <c r="R13" i="16" s="1"/>
  <c r="E14" i="16"/>
  <c r="F14" i="16" s="1"/>
  <c r="F12" i="17"/>
  <c r="E13" i="17"/>
  <c r="H5" i="8"/>
  <c r="J11" i="8"/>
  <c r="H12" i="8"/>
  <c r="H11" i="8"/>
  <c r="J10" i="8"/>
  <c r="H10" i="8"/>
  <c r="J9" i="8"/>
  <c r="H9" i="8"/>
  <c r="J12" i="8"/>
  <c r="J6" i="8"/>
  <c r="H7" i="8"/>
  <c r="J5" i="8"/>
  <c r="J8" i="8"/>
  <c r="H6" i="8"/>
  <c r="J7" i="8"/>
  <c r="H8" i="8"/>
  <c r="J13" i="8"/>
  <c r="H16" i="8"/>
  <c r="H15" i="8"/>
  <c r="J16" i="8"/>
  <c r="H13" i="8"/>
  <c r="J15" i="8"/>
  <c r="H14" i="8"/>
  <c r="J14" i="8"/>
  <c r="FO5" i="18" l="1"/>
  <c r="FN5" i="18"/>
  <c r="EU7" i="18"/>
  <c r="ES7" i="18"/>
  <c r="EY18" i="18"/>
  <c r="FC12" i="18"/>
  <c r="EU26" i="18"/>
  <c r="EW26" i="18"/>
  <c r="EY26" i="18"/>
  <c r="EY31" i="18"/>
  <c r="FB10" i="18"/>
  <c r="FA26" i="18"/>
  <c r="ES26" i="18"/>
  <c r="EZ26" i="18"/>
  <c r="ET26" i="18"/>
  <c r="FC26" i="18"/>
  <c r="EY25" i="18"/>
  <c r="ES25" i="18"/>
  <c r="FB25" i="18"/>
  <c r="EW25" i="18"/>
  <c r="EY41" i="18"/>
  <c r="EZ54" i="18"/>
  <c r="ES13" i="18"/>
  <c r="FA34" i="18"/>
  <c r="FC62" i="18"/>
  <c r="FB11" i="18"/>
  <c r="EW13" i="18"/>
  <c r="EY13" i="18"/>
  <c r="EY56" i="18"/>
  <c r="FA11" i="18"/>
  <c r="FC13" i="18"/>
  <c r="FA13" i="18"/>
  <c r="ET54" i="18"/>
  <c r="EV13" i="18"/>
  <c r="FB9" i="18"/>
  <c r="ET13" i="18"/>
  <c r="EZ13" i="18"/>
  <c r="EY28" i="18"/>
  <c r="EU55" i="18"/>
  <c r="EU38" i="18"/>
  <c r="EW10" i="18"/>
  <c r="FC10" i="18"/>
  <c r="EZ10" i="18"/>
  <c r="FA10" i="18"/>
  <c r="EU10" i="18"/>
  <c r="ET10" i="18"/>
  <c r="ES10" i="18"/>
  <c r="ET48" i="18"/>
  <c r="EW16" i="18"/>
  <c r="ET18" i="18"/>
  <c r="FB16" i="18"/>
  <c r="FA18" i="18"/>
  <c r="FA16" i="18"/>
  <c r="FB18" i="18"/>
  <c r="EY16" i="18"/>
  <c r="FC18" i="18"/>
  <c r="EV16" i="18"/>
  <c r="ES18" i="18"/>
  <c r="EW18" i="18"/>
  <c r="ES16" i="18"/>
  <c r="EU48" i="18"/>
  <c r="FC16" i="18"/>
  <c r="EZ16" i="18"/>
  <c r="EU18" i="18"/>
  <c r="EW12" i="18"/>
  <c r="EV12" i="18"/>
  <c r="EZ12" i="18"/>
  <c r="FA12" i="18"/>
  <c r="EY12" i="18"/>
  <c r="ET33" i="18"/>
  <c r="ET12" i="18"/>
  <c r="FB12" i="18"/>
  <c r="FC9" i="18"/>
  <c r="FC28" i="18"/>
  <c r="ES39" i="18"/>
  <c r="EY60" i="18"/>
  <c r="EV22" i="18"/>
  <c r="FB44" i="18"/>
  <c r="EY61" i="18"/>
  <c r="FC39" i="18"/>
  <c r="FA31" i="18"/>
  <c r="ET31" i="18"/>
  <c r="EZ31" i="18"/>
  <c r="EV31" i="18"/>
  <c r="FB31" i="18"/>
  <c r="FC31" i="18"/>
  <c r="EZ30" i="18"/>
  <c r="FC51" i="18"/>
  <c r="ET51" i="18"/>
  <c r="ET30" i="18"/>
  <c r="ES55" i="18"/>
  <c r="EZ46" i="18"/>
  <c r="ES46" i="18"/>
  <c r="FC23" i="18"/>
  <c r="EY30" i="18"/>
  <c r="EU65" i="18"/>
  <c r="EZ51" i="18"/>
  <c r="EV30" i="18"/>
  <c r="EV51" i="18"/>
  <c r="FB30" i="18"/>
  <c r="EW51" i="18"/>
  <c r="FA30" i="18"/>
  <c r="EY51" i="18"/>
  <c r="FA15" i="18"/>
  <c r="EV47" i="18"/>
  <c r="FA51" i="18"/>
  <c r="EY34" i="18"/>
  <c r="FC41" i="18"/>
  <c r="ES41" i="18"/>
  <c r="EW34" i="18"/>
  <c r="ES17" i="18"/>
  <c r="EU34" i="18"/>
  <c r="EZ34" i="18"/>
  <c r="EU17" i="18"/>
  <c r="FA41" i="18"/>
  <c r="ES34" i="18"/>
  <c r="EW41" i="18"/>
  <c r="FB34" i="18"/>
  <c r="FB41" i="18"/>
  <c r="ET34" i="18"/>
  <c r="EV41" i="18"/>
  <c r="EZ41" i="18"/>
  <c r="FB61" i="18"/>
  <c r="FB39" i="18"/>
  <c r="EU39" i="18"/>
  <c r="ET60" i="18"/>
  <c r="FA9" i="18"/>
  <c r="EW44" i="18"/>
  <c r="EZ61" i="18"/>
  <c r="EY39" i="18"/>
  <c r="EZ60" i="18"/>
  <c r="EV60" i="18"/>
  <c r="FC44" i="18"/>
  <c r="FA61" i="18"/>
  <c r="EU42" i="18"/>
  <c r="FA39" i="18"/>
  <c r="EU9" i="18"/>
  <c r="EV44" i="18"/>
  <c r="FB28" i="18"/>
  <c r="FC61" i="18"/>
  <c r="EW61" i="18"/>
  <c r="ES9" i="18"/>
  <c r="EU61" i="18"/>
  <c r="EW60" i="18"/>
  <c r="EV9" i="18"/>
  <c r="EY44" i="18"/>
  <c r="EV28" i="18"/>
  <c r="EV39" i="18"/>
  <c r="ES61" i="18"/>
  <c r="FC60" i="18"/>
  <c r="ET9" i="18"/>
  <c r="ES60" i="18"/>
  <c r="FA44" i="18"/>
  <c r="EZ44" i="18"/>
  <c r="ET28" i="18"/>
  <c r="EZ28" i="18"/>
  <c r="ET27" i="18"/>
  <c r="EU28" i="18"/>
  <c r="EZ39" i="18"/>
  <c r="ES44" i="18"/>
  <c r="FA60" i="18"/>
  <c r="EW9" i="18"/>
  <c r="EW28" i="18"/>
  <c r="ES28" i="18"/>
  <c r="EU44" i="18"/>
  <c r="ET44" i="18"/>
  <c r="FA28" i="18"/>
  <c r="EY22" i="18"/>
  <c r="EU46" i="18"/>
  <c r="FC46" i="18"/>
  <c r="FA22" i="18"/>
  <c r="FA46" i="18"/>
  <c r="EU36" i="18"/>
  <c r="ET63" i="18"/>
  <c r="EU22" i="18"/>
  <c r="ET46" i="18"/>
  <c r="ET22" i="18"/>
  <c r="FB22" i="18"/>
  <c r="ES36" i="18"/>
  <c r="ES22" i="18"/>
  <c r="FB46" i="18"/>
  <c r="EV20" i="18"/>
  <c r="EW22" i="18"/>
  <c r="EV46" i="18"/>
  <c r="ET47" i="18"/>
  <c r="EV38" i="18"/>
  <c r="FA25" i="18"/>
  <c r="FB63" i="18"/>
  <c r="EY62" i="18"/>
  <c r="EU53" i="18"/>
  <c r="ES54" i="18"/>
  <c r="EV56" i="18"/>
  <c r="ET53" i="18"/>
  <c r="FC11" i="18"/>
  <c r="EU25" i="18"/>
  <c r="ET65" i="18"/>
  <c r="EW20" i="18"/>
  <c r="EY54" i="18"/>
  <c r="FA47" i="18"/>
  <c r="EV62" i="18"/>
  <c r="ES53" i="18"/>
  <c r="EZ65" i="18"/>
  <c r="FC20" i="18"/>
  <c r="EY47" i="18"/>
  <c r="EY38" i="18"/>
  <c r="FC25" i="18"/>
  <c r="EY63" i="18"/>
  <c r="FC17" i="18"/>
  <c r="EU54" i="18"/>
  <c r="FA56" i="18"/>
  <c r="FB53" i="18"/>
  <c r="FA65" i="18"/>
  <c r="EY20" i="18"/>
  <c r="FA20" i="18"/>
  <c r="FC54" i="18"/>
  <c r="FC38" i="18"/>
  <c r="FA63" i="18"/>
  <c r="EZ47" i="18"/>
  <c r="FA38" i="18"/>
  <c r="FA62" i="18"/>
  <c r="ET56" i="18"/>
  <c r="FA53" i="18"/>
  <c r="EZ11" i="18"/>
  <c r="FB65" i="18"/>
  <c r="EZ64" i="18"/>
  <c r="FA54" i="18"/>
  <c r="EV54" i="18"/>
  <c r="ES38" i="18"/>
  <c r="FB47" i="18"/>
  <c r="ET38" i="18"/>
  <c r="EZ38" i="18"/>
  <c r="FC63" i="18"/>
  <c r="FB62" i="18"/>
  <c r="FC56" i="18"/>
  <c r="EZ53" i="18"/>
  <c r="EV11" i="18"/>
  <c r="FC65" i="18"/>
  <c r="FB20" i="18"/>
  <c r="EU20" i="18"/>
  <c r="EW53" i="18"/>
  <c r="EZ25" i="18"/>
  <c r="EV63" i="18"/>
  <c r="ET62" i="18"/>
  <c r="FB56" i="18"/>
  <c r="FC53" i="18"/>
  <c r="EY11" i="18"/>
  <c r="EU56" i="18"/>
  <c r="EV65" i="18"/>
  <c r="ET20" i="18"/>
  <c r="ES20" i="18"/>
  <c r="FC47" i="18"/>
  <c r="EZ63" i="18"/>
  <c r="EZ62" i="18"/>
  <c r="EW56" i="18"/>
  <c r="ES65" i="18"/>
  <c r="EZ20" i="18"/>
  <c r="EV29" i="18"/>
  <c r="EV15" i="18"/>
  <c r="EV42" i="18"/>
  <c r="EU47" i="18"/>
  <c r="FB23" i="18"/>
  <c r="EZ19" i="18"/>
  <c r="FA35" i="18"/>
  <c r="EV14" i="18"/>
  <c r="EY23" i="18"/>
  <c r="FB45" i="18"/>
  <c r="EZ55" i="18"/>
  <c r="ET23" i="18"/>
  <c r="FB15" i="18"/>
  <c r="EZ36" i="18"/>
  <c r="EV23" i="18"/>
  <c r="EU23" i="18"/>
  <c r="FC15" i="18"/>
  <c r="EY36" i="18"/>
  <c r="EZ23" i="18"/>
  <c r="EZ32" i="18"/>
  <c r="FB32" i="18"/>
  <c r="EV57" i="18"/>
  <c r="EY43" i="18"/>
  <c r="EY15" i="18"/>
  <c r="ES48" i="18"/>
  <c r="FA23" i="18"/>
  <c r="EU21" i="18"/>
  <c r="EX21" i="18"/>
  <c r="EZ57" i="18"/>
  <c r="EX57" i="18"/>
  <c r="ES19" i="18"/>
  <c r="EX19" i="18"/>
  <c r="EW32" i="18"/>
  <c r="EW49" i="18"/>
  <c r="FA49" i="18"/>
  <c r="EV19" i="18"/>
  <c r="FA57" i="18"/>
  <c r="EZ52" i="18"/>
  <c r="EW17" i="18"/>
  <c r="FB24" i="18"/>
  <c r="EV33" i="18"/>
  <c r="EX33" i="18"/>
  <c r="FA33" i="18"/>
  <c r="EZ33" i="18"/>
  <c r="EY33" i="18"/>
  <c r="FB33" i="18"/>
  <c r="FC33" i="18"/>
  <c r="EV58" i="18"/>
  <c r="EY35" i="18"/>
  <c r="FA45" i="18"/>
  <c r="EU58" i="18"/>
  <c r="EZ14" i="18"/>
  <c r="FC59" i="18"/>
  <c r="EZ50" i="18"/>
  <c r="EV50" i="18"/>
  <c r="FC29" i="18"/>
  <c r="FC37" i="18"/>
  <c r="EY37" i="18"/>
  <c r="ES51" i="18"/>
  <c r="EX51" i="18"/>
  <c r="EW7" i="18"/>
  <c r="EX7" i="18"/>
  <c r="EY7" i="18"/>
  <c r="FC7" i="18"/>
  <c r="ET7" i="18"/>
  <c r="FA7" i="18"/>
  <c r="FB7" i="18"/>
  <c r="EZ7" i="18"/>
  <c r="ES32" i="18"/>
  <c r="ET42" i="18"/>
  <c r="FB55" i="18"/>
  <c r="EZ21" i="18"/>
  <c r="FB36" i="18"/>
  <c r="EX11" i="18"/>
  <c r="ES27" i="18"/>
  <c r="EX27" i="18"/>
  <c r="FC27" i="18"/>
  <c r="EX8" i="18"/>
  <c r="FC32" i="18"/>
  <c r="FB19" i="18"/>
  <c r="EW57" i="18"/>
  <c r="FB52" i="18"/>
  <c r="ET17" i="18"/>
  <c r="FC43" i="18"/>
  <c r="FC58" i="18"/>
  <c r="FC35" i="18"/>
  <c r="ET45" i="18"/>
  <c r="EY14" i="18"/>
  <c r="FB59" i="18"/>
  <c r="ET29" i="18"/>
  <c r="EZ37" i="18"/>
  <c r="ES33" i="18"/>
  <c r="EW15" i="18"/>
  <c r="EX15" i="18"/>
  <c r="FA42" i="18"/>
  <c r="EY55" i="18"/>
  <c r="ET21" i="18"/>
  <c r="EV21" i="18"/>
  <c r="EV48" i="18"/>
  <c r="EX48" i="18"/>
  <c r="FA48" i="18"/>
  <c r="FB48" i="18"/>
  <c r="EZ48" i="18"/>
  <c r="EY48" i="18"/>
  <c r="FC48" i="18"/>
  <c r="ET16" i="18"/>
  <c r="EX16" i="18"/>
  <c r="EV36" i="18"/>
  <c r="EV40" i="18"/>
  <c r="EX40" i="18"/>
  <c r="FA40" i="18"/>
  <c r="FB27" i="18"/>
  <c r="ES64" i="18"/>
  <c r="EX64" i="18"/>
  <c r="ET19" i="18"/>
  <c r="EU43" i="18"/>
  <c r="FC52" i="18"/>
  <c r="ES21" i="18"/>
  <c r="EV17" i="18"/>
  <c r="FB43" i="18"/>
  <c r="EV24" i="18"/>
  <c r="EY24" i="18"/>
  <c r="ES50" i="18"/>
  <c r="EX50" i="18"/>
  <c r="FA58" i="18"/>
  <c r="FB35" i="18"/>
  <c r="EZ45" i="18"/>
  <c r="EU27" i="18"/>
  <c r="EY59" i="18"/>
  <c r="FB50" i="18"/>
  <c r="FB29" i="18"/>
  <c r="EY8" i="18"/>
  <c r="EW8" i="18"/>
  <c r="FA37" i="18"/>
  <c r="ES37" i="18"/>
  <c r="FC64" i="18"/>
  <c r="EY21" i="18"/>
  <c r="ES45" i="18"/>
  <c r="EU13" i="18"/>
  <c r="EX13" i="18"/>
  <c r="EW39" i="18"/>
  <c r="EX39" i="18"/>
  <c r="EW36" i="18"/>
  <c r="ES29" i="18"/>
  <c r="ES57" i="18"/>
  <c r="EV26" i="18"/>
  <c r="EX26" i="18"/>
  <c r="FA59" i="18"/>
  <c r="FB40" i="18"/>
  <c r="EW27" i="18"/>
  <c r="EY27" i="18"/>
  <c r="EZ49" i="18"/>
  <c r="EX49" i="18"/>
  <c r="EY49" i="18"/>
  <c r="EW19" i="18"/>
  <c r="ES43" i="18"/>
  <c r="ET57" i="18"/>
  <c r="EY52" i="18"/>
  <c r="FB17" i="18"/>
  <c r="EU24" i="18"/>
  <c r="ES42" i="18"/>
  <c r="EX42" i="18"/>
  <c r="EU59" i="18"/>
  <c r="ET41" i="18"/>
  <c r="EX41" i="18"/>
  <c r="ET58" i="18"/>
  <c r="ET35" i="18"/>
  <c r="EW45" i="18"/>
  <c r="FB14" i="18"/>
  <c r="EZ59" i="18"/>
  <c r="FA50" i="18"/>
  <c r="EZ29" i="18"/>
  <c r="EV8" i="18"/>
  <c r="ES40" i="18"/>
  <c r="EU63" i="18"/>
  <c r="EZ56" i="18"/>
  <c r="EX56" i="18"/>
  <c r="EY42" i="18"/>
  <c r="ET64" i="18"/>
  <c r="FA55" i="18"/>
  <c r="FB21" i="18"/>
  <c r="EU31" i="18"/>
  <c r="ES12" i="18"/>
  <c r="EW33" i="18"/>
  <c r="EW40" i="18"/>
  <c r="EV43" i="18"/>
  <c r="EX43" i="18"/>
  <c r="EW24" i="18"/>
  <c r="EX24" i="18"/>
  <c r="EU37" i="18"/>
  <c r="EX37" i="18"/>
  <c r="EY32" i="18"/>
  <c r="ET49" i="18"/>
  <c r="FC19" i="18"/>
  <c r="ES35" i="18"/>
  <c r="EX35" i="18"/>
  <c r="FB57" i="18"/>
  <c r="EZ17" i="18"/>
  <c r="ES24" i="18"/>
  <c r="EZ43" i="18"/>
  <c r="EZ24" i="18"/>
  <c r="EW30" i="18"/>
  <c r="EX30" i="18"/>
  <c r="EU64" i="18"/>
  <c r="EW35" i="18"/>
  <c r="EY45" i="18"/>
  <c r="FA14" i="18"/>
  <c r="ET59" i="18"/>
  <c r="EW50" i="18"/>
  <c r="EY29" i="18"/>
  <c r="FA8" i="18"/>
  <c r="ET37" i="18"/>
  <c r="EW62" i="18"/>
  <c r="EX62" i="18"/>
  <c r="EW38" i="18"/>
  <c r="EX38" i="18"/>
  <c r="EV34" i="18"/>
  <c r="EX34" i="18"/>
  <c r="EU40" i="18"/>
  <c r="EU50" i="18"/>
  <c r="EU51" i="18"/>
  <c r="FB42" i="18"/>
  <c r="FA64" i="18"/>
  <c r="EW21" i="18"/>
  <c r="EW47" i="18"/>
  <c r="EX47" i="18"/>
  <c r="EZ9" i="18"/>
  <c r="EX9" i="18"/>
  <c r="EV61" i="18"/>
  <c r="EX61" i="18"/>
  <c r="EU12" i="18"/>
  <c r="FA36" i="18"/>
  <c r="EU49" i="18"/>
  <c r="ES52" i="18"/>
  <c r="EX52" i="18"/>
  <c r="ET52" i="18"/>
  <c r="EZ40" i="18"/>
  <c r="FA27" i="18"/>
  <c r="FC49" i="18"/>
  <c r="EY19" i="18"/>
  <c r="EY57" i="18"/>
  <c r="FA52" i="18"/>
  <c r="FA17" i="18"/>
  <c r="EW55" i="18"/>
  <c r="EX55" i="18"/>
  <c r="EW58" i="18"/>
  <c r="EX58" i="18"/>
  <c r="EW43" i="18"/>
  <c r="FC24" i="18"/>
  <c r="FB58" i="18"/>
  <c r="EZ35" i="18"/>
  <c r="EU30" i="18"/>
  <c r="FC50" i="18"/>
  <c r="EZ8" i="18"/>
  <c r="FB37" i="18"/>
  <c r="EV25" i="18"/>
  <c r="EX25" i="18"/>
  <c r="FC42" i="18"/>
  <c r="FB64" i="18"/>
  <c r="EV55" i="18"/>
  <c r="FA21" i="18"/>
  <c r="EV10" i="18"/>
  <c r="EX10" i="18"/>
  <c r="FC36" i="18"/>
  <c r="ES49" i="18"/>
  <c r="EU52" i="18"/>
  <c r="ES59" i="18"/>
  <c r="EX59" i="18"/>
  <c r="ET40" i="18"/>
  <c r="EY40" i="18"/>
  <c r="EZ27" i="18"/>
  <c r="EV32" i="18"/>
  <c r="EX32" i="18"/>
  <c r="EU29" i="18"/>
  <c r="EX29" i="18"/>
  <c r="ET32" i="18"/>
  <c r="EV49" i="18"/>
  <c r="FA19" i="18"/>
  <c r="EW63" i="18"/>
  <c r="EX63" i="18"/>
  <c r="FC57" i="18"/>
  <c r="EV52" i="18"/>
  <c r="EY17" i="18"/>
  <c r="EW23" i="18"/>
  <c r="EX23" i="18"/>
  <c r="EW14" i="18"/>
  <c r="EX14" i="18"/>
  <c r="FA43" i="18"/>
  <c r="ET24" i="18"/>
  <c r="EW31" i="18"/>
  <c r="EX31" i="18"/>
  <c r="EU45" i="18"/>
  <c r="EX45" i="18"/>
  <c r="EZ22" i="18"/>
  <c r="EX22" i="18"/>
  <c r="EZ58" i="18"/>
  <c r="EV35" i="18"/>
  <c r="EV45" i="18"/>
  <c r="EV53" i="18"/>
  <c r="EX53" i="18"/>
  <c r="ES30" i="18"/>
  <c r="ES58" i="18"/>
  <c r="EW59" i="18"/>
  <c r="EY50" i="18"/>
  <c r="EW29" i="18"/>
  <c r="FC8" i="18"/>
  <c r="EW37" i="18"/>
  <c r="EU32" i="18"/>
  <c r="EZ42" i="18"/>
  <c r="EW64" i="18"/>
  <c r="EY64" i="18"/>
  <c r="ET55" i="18"/>
  <c r="FC21" i="18"/>
  <c r="EW46" i="18"/>
  <c r="EX46" i="18"/>
  <c r="EY65" i="18"/>
  <c r="EX65" i="18"/>
  <c r="ES62" i="18"/>
  <c r="EU60" i="18"/>
  <c r="EX60" i="18"/>
  <c r="ET36" i="18"/>
  <c r="EW54" i="18"/>
  <c r="EX54" i="18"/>
  <c r="EV18" i="18"/>
  <c r="EX18" i="18"/>
  <c r="EZ6" i="18"/>
  <c r="FA6" i="18"/>
  <c r="EY6" i="18"/>
  <c r="FC6" i="18"/>
  <c r="EV6" i="18"/>
  <c r="FB6" i="18"/>
  <c r="EX6" i="18"/>
  <c r="EW6" i="18"/>
  <c r="ET6" i="18"/>
  <c r="EU6" i="18"/>
  <c r="ES6" i="18"/>
  <c r="CT6" i="18"/>
  <c r="DU6" i="18"/>
  <c r="AU53" i="18"/>
  <c r="AV50" i="18"/>
  <c r="AV43" i="18"/>
  <c r="AU57" i="18"/>
  <c r="AV24" i="18"/>
  <c r="AV35" i="18"/>
  <c r="AV63" i="18"/>
  <c r="AV65" i="18"/>
  <c r="AU58" i="18"/>
  <c r="BW5" i="18"/>
  <c r="DE5" i="18"/>
  <c r="DI5" i="18"/>
  <c r="DB5" i="18"/>
  <c r="DC5" i="18"/>
  <c r="BX5" i="18"/>
  <c r="ED5" i="18"/>
  <c r="DP5" i="18"/>
  <c r="EE5" i="18"/>
  <c r="BY5" i="18"/>
  <c r="DD5" i="18"/>
  <c r="DH5" i="18"/>
  <c r="AX5" i="18"/>
  <c r="CW5" i="18"/>
  <c r="CR5" i="18"/>
  <c r="BZ5" i="18"/>
  <c r="FJ5" i="18"/>
  <c r="BO5" i="18"/>
  <c r="AV31" i="18"/>
  <c r="AU31" i="18"/>
  <c r="AU37" i="18"/>
  <c r="AV37" i="18"/>
  <c r="CM5" i="18"/>
  <c r="BL5" i="18"/>
  <c r="CP5" i="18"/>
  <c r="BH5" i="18"/>
  <c r="CC5" i="18"/>
  <c r="DF5" i="18"/>
  <c r="BA5" i="18"/>
  <c r="DM5" i="18"/>
  <c r="BQ5" i="18"/>
  <c r="AV55" i="18"/>
  <c r="AU55" i="18"/>
  <c r="AV47" i="18"/>
  <c r="AU47" i="18"/>
  <c r="AV25" i="18"/>
  <c r="AU25" i="18"/>
  <c r="AU40" i="18"/>
  <c r="AV40" i="18"/>
  <c r="BT5" i="18"/>
  <c r="CI5" i="18"/>
  <c r="CJ5" i="18"/>
  <c r="AZ5" i="18"/>
  <c r="CE5" i="18"/>
  <c r="CZ5" i="18"/>
  <c r="BP5" i="18"/>
  <c r="CG5" i="18"/>
  <c r="CF5" i="18"/>
  <c r="AV51" i="18"/>
  <c r="AU51" i="18"/>
  <c r="BS5" i="18"/>
  <c r="AV28" i="18"/>
  <c r="AU28" i="18"/>
  <c r="AV48" i="18"/>
  <c r="AU48" i="18"/>
  <c r="AV29" i="18"/>
  <c r="AU29" i="18"/>
  <c r="BI5" i="18"/>
  <c r="AV46" i="18"/>
  <c r="AU46" i="18"/>
  <c r="EG5" i="18"/>
  <c r="CQ5" i="18"/>
  <c r="EB5" i="18"/>
  <c r="EH5" i="18"/>
  <c r="DG5" i="18"/>
  <c r="BG5" i="18"/>
  <c r="AV41" i="18"/>
  <c r="AU41" i="18"/>
  <c r="AV52" i="18"/>
  <c r="AU52" i="18"/>
  <c r="CA5" i="18"/>
  <c r="AV32" i="18"/>
  <c r="AU32" i="18"/>
  <c r="BF5" i="18"/>
  <c r="CH5" i="18"/>
  <c r="BN5" i="18"/>
  <c r="BM5" i="18"/>
  <c r="EM5" i="18"/>
  <c r="AY5" i="18"/>
  <c r="AU42" i="18"/>
  <c r="AV42" i="18"/>
  <c r="AU27" i="18"/>
  <c r="AV27" i="18"/>
  <c r="AV34" i="18"/>
  <c r="AU34" i="18"/>
  <c r="AU33" i="18"/>
  <c r="AV33" i="18"/>
  <c r="CS5" i="18"/>
  <c r="DA5" i="18"/>
  <c r="EN5" i="18"/>
  <c r="BD5" i="18"/>
  <c r="EO5" i="18"/>
  <c r="AU56" i="18"/>
  <c r="AV56" i="18"/>
  <c r="AU59" i="18"/>
  <c r="AV59" i="18"/>
  <c r="AU61" i="18"/>
  <c r="AV61" i="18"/>
  <c r="AV60" i="18"/>
  <c r="AU60" i="18"/>
  <c r="CL5" i="18"/>
  <c r="CD5" i="18"/>
  <c r="EF5" i="18"/>
  <c r="CB5" i="18"/>
  <c r="BE5" i="18"/>
  <c r="AV54" i="18"/>
  <c r="AU54" i="18"/>
  <c r="AV30" i="18"/>
  <c r="AU30" i="18"/>
  <c r="AV45" i="18"/>
  <c r="AU45" i="18"/>
  <c r="AU44" i="18"/>
  <c r="AV44" i="18"/>
  <c r="AV64" i="18"/>
  <c r="AU64" i="18"/>
  <c r="AV36" i="18"/>
  <c r="AU36" i="18"/>
  <c r="AV26" i="18"/>
  <c r="AU26" i="18"/>
  <c r="AU39" i="18"/>
  <c r="AV39" i="18"/>
  <c r="CX5" i="18"/>
  <c r="CN5" i="18"/>
  <c r="EP5" i="18"/>
  <c r="CK5" i="18"/>
  <c r="BC5" i="18"/>
  <c r="BK5" i="18"/>
  <c r="CY5" i="18"/>
  <c r="BJ5" i="18"/>
  <c r="EA5" i="18"/>
  <c r="AU38" i="18"/>
  <c r="AV38" i="18"/>
  <c r="AV62" i="18"/>
  <c r="AU62" i="18"/>
  <c r="AU49" i="18"/>
  <c r="AV49" i="18"/>
  <c r="F13" i="17"/>
  <c r="E14" i="17"/>
  <c r="R14" i="16"/>
  <c r="R14" i="17" s="1"/>
  <c r="E15" i="16"/>
  <c r="E16" i="16" s="1"/>
  <c r="F14" i="17"/>
  <c r="CT5" i="18" l="1"/>
  <c r="CU5" i="18"/>
  <c r="EZ5" i="18"/>
  <c r="EV5" i="18"/>
  <c r="FA5" i="18"/>
  <c r="FB5" i="18"/>
  <c r="FC5" i="18"/>
  <c r="EY5" i="18"/>
  <c r="EX5" i="18"/>
  <c r="EW5" i="18"/>
  <c r="E15" i="17"/>
  <c r="F15" i="16"/>
  <c r="R15" i="16" s="1"/>
  <c r="R15" i="17" s="1"/>
  <c r="E17" i="16"/>
  <c r="E18" i="16" s="1"/>
  <c r="F18" i="16" s="1"/>
  <c r="F16" i="16"/>
  <c r="R16" i="16" s="1"/>
  <c r="E16" i="17"/>
  <c r="F15" i="17" l="1"/>
  <c r="E18" i="17"/>
  <c r="F17" i="16"/>
  <c r="R17" i="16" s="1"/>
  <c r="F16" i="17"/>
  <c r="R17" i="17"/>
  <c r="E17" i="17"/>
  <c r="F18" i="17" l="1"/>
  <c r="R18" i="16"/>
  <c r="R18" i="17" s="1"/>
  <c r="E19" i="16"/>
  <c r="F17" i="17"/>
  <c r="E19" i="17" l="1"/>
  <c r="F19" i="16"/>
  <c r="E20" i="16"/>
  <c r="E20" i="17" s="1"/>
  <c r="F19" i="17" l="1"/>
  <c r="R19" i="16"/>
  <c r="R19" i="17" s="1"/>
  <c r="F20" i="16"/>
  <c r="E21" i="16"/>
  <c r="E22" i="16" s="1"/>
  <c r="F22" i="16" s="1"/>
  <c r="E23" i="16" l="1"/>
  <c r="R22" i="16"/>
  <c r="R22" i="17" s="1"/>
  <c r="E21" i="17"/>
  <c r="R20" i="16"/>
  <c r="F20" i="17"/>
  <c r="F21" i="16"/>
  <c r="R21" i="16" l="1"/>
  <c r="F21" i="17"/>
  <c r="E24" i="16"/>
  <c r="E25" i="16" s="1"/>
  <c r="E23" i="17"/>
  <c r="F23" i="16"/>
  <c r="E22" i="17"/>
  <c r="F25" i="16" l="1"/>
  <c r="E26" i="16"/>
  <c r="F26" i="16" s="1"/>
  <c r="F24" i="16"/>
  <c r="E24" i="17"/>
  <c r="F22" i="17"/>
  <c r="R23" i="16"/>
  <c r="R23" i="17" s="1"/>
  <c r="F23" i="17"/>
  <c r="E27" i="16" l="1"/>
  <c r="E26" i="17"/>
  <c r="R24" i="16"/>
  <c r="F24" i="17"/>
  <c r="E25" i="17"/>
  <c r="R26" i="16" l="1"/>
  <c r="R26" i="17" s="1"/>
  <c r="F26" i="17"/>
  <c r="E28" i="16"/>
  <c r="F27" i="16"/>
  <c r="E27" i="17"/>
  <c r="F25" i="17"/>
  <c r="R25" i="16"/>
  <c r="R27" i="16" l="1"/>
  <c r="R27" i="17" s="1"/>
  <c r="F27" i="17"/>
  <c r="E29" i="16"/>
  <c r="E28" i="17"/>
  <c r="F28" i="16"/>
  <c r="AH15" i="16"/>
  <c r="AH14" i="17"/>
  <c r="W11" i="18" s="1"/>
  <c r="FH11" i="18" l="1"/>
  <c r="EU11" i="18"/>
  <c r="ET11" i="18"/>
  <c r="DV11" i="18"/>
  <c r="DS11" i="18"/>
  <c r="DT11" i="18"/>
  <c r="DO11" i="18"/>
  <c r="DU11" i="18"/>
  <c r="DR11" i="18"/>
  <c r="DQ11" i="18"/>
  <c r="ES11" i="18"/>
  <c r="X14" i="18"/>
  <c r="W8" i="18"/>
  <c r="AH16" i="16"/>
  <c r="AH17" i="16" s="1"/>
  <c r="AH15" i="17"/>
  <c r="W14" i="18" s="1"/>
  <c r="F28" i="17"/>
  <c r="R28" i="16"/>
  <c r="E30" i="16"/>
  <c r="F30" i="16" s="1"/>
  <c r="F29" i="16"/>
  <c r="E29" i="17"/>
  <c r="FH14" i="18" l="1"/>
  <c r="ES14" i="18"/>
  <c r="EU14" i="18"/>
  <c r="ET14" i="18"/>
  <c r="DV14" i="18"/>
  <c r="DU14" i="18"/>
  <c r="DR14" i="18"/>
  <c r="DO14" i="18"/>
  <c r="DQ14" i="18"/>
  <c r="DS14" i="18"/>
  <c r="DT14" i="18"/>
  <c r="EI14" i="18"/>
  <c r="DY14" i="18"/>
  <c r="EJ14" i="18"/>
  <c r="DZ14" i="18"/>
  <c r="DX14" i="18"/>
  <c r="FH8" i="18"/>
  <c r="ES8" i="18"/>
  <c r="EU8" i="18"/>
  <c r="DT8" i="18"/>
  <c r="DO8" i="18"/>
  <c r="DU8" i="18"/>
  <c r="DQ8" i="18"/>
  <c r="DR8" i="18"/>
  <c r="DS8" i="18"/>
  <c r="DV8" i="18"/>
  <c r="ET8" i="18"/>
  <c r="X15" i="18"/>
  <c r="W15" i="18"/>
  <c r="R29" i="16"/>
  <c r="F29" i="17"/>
  <c r="E31" i="16"/>
  <c r="E30" i="17"/>
  <c r="FH15" i="18" l="1"/>
  <c r="FH5" i="18" s="1"/>
  <c r="EU15" i="18"/>
  <c r="EU5" i="18" s="1"/>
  <c r="ES15" i="18"/>
  <c r="ES5" i="18" s="1"/>
  <c r="DV15" i="18"/>
  <c r="DV5" i="18" s="1"/>
  <c r="DT15" i="18"/>
  <c r="DT5" i="18" s="1"/>
  <c r="DQ15" i="18"/>
  <c r="DQ5" i="18" s="1"/>
  <c r="DS15" i="18"/>
  <c r="DS5" i="18" s="1"/>
  <c r="DU15" i="18"/>
  <c r="DU5" i="18" s="1"/>
  <c r="DR15" i="18"/>
  <c r="DR5" i="18" s="1"/>
  <c r="DO15" i="18"/>
  <c r="DO5" i="18" s="1"/>
  <c r="ET15" i="18"/>
  <c r="ET5" i="18" s="1"/>
  <c r="DY15" i="18"/>
  <c r="DY5" i="18" s="1"/>
  <c r="EI15" i="18"/>
  <c r="EI5" i="18" s="1"/>
  <c r="DX15" i="18"/>
  <c r="DX5" i="18" s="1"/>
  <c r="EJ15" i="18"/>
  <c r="EJ5" i="18" s="1"/>
  <c r="DZ15" i="18"/>
  <c r="DZ5" i="18" s="1"/>
  <c r="BR5" i="18"/>
  <c r="EL5" i="18"/>
  <c r="EK5" i="18"/>
  <c r="EC5" i="18"/>
  <c r="F30" i="17"/>
  <c r="R30" i="16"/>
  <c r="R30" i="17" s="1"/>
  <c r="E32" i="16"/>
  <c r="F31" i="16"/>
  <c r="E31" i="17"/>
  <c r="BB5" i="18" l="1"/>
  <c r="F31" i="17"/>
  <c r="R31" i="16"/>
  <c r="R31" i="17" s="1"/>
  <c r="E33" i="16"/>
  <c r="E32" i="17"/>
  <c r="F32" i="16"/>
  <c r="E34" i="16" l="1"/>
  <c r="E33" i="17"/>
  <c r="F33" i="16"/>
  <c r="R32" i="16"/>
  <c r="F32" i="17"/>
  <c r="E35" i="16" l="1"/>
  <c r="F34" i="16"/>
  <c r="E34" i="17"/>
  <c r="R33" i="16"/>
  <c r="F33" i="17"/>
  <c r="F34" i="17" l="1"/>
  <c r="R34" i="16"/>
  <c r="R34" i="17" s="1"/>
  <c r="E36" i="16"/>
  <c r="F35" i="16"/>
  <c r="E35" i="17"/>
  <c r="G13" i="18" l="1"/>
  <c r="E37" i="16"/>
  <c r="E36" i="17"/>
  <c r="F36" i="16"/>
  <c r="F35" i="17"/>
  <c r="R35" i="16"/>
  <c r="R35" i="17" s="1"/>
  <c r="FD13" i="18" l="1"/>
  <c r="AW13" i="18"/>
  <c r="FE13" i="18"/>
  <c r="FF13" i="18"/>
  <c r="FK13" i="18"/>
  <c r="DL13" i="18"/>
  <c r="G17" i="18"/>
  <c r="E38" i="16"/>
  <c r="E39" i="16" s="1"/>
  <c r="E40" i="16" s="1"/>
  <c r="F37" i="16"/>
  <c r="R36" i="16"/>
  <c r="F36" i="17"/>
  <c r="E37" i="17"/>
  <c r="FK17" i="18" l="1"/>
  <c r="FD17" i="18"/>
  <c r="FM17" i="18"/>
  <c r="FE17" i="18"/>
  <c r="FF17" i="18"/>
  <c r="AW17" i="18"/>
  <c r="DL17" i="18"/>
  <c r="E41" i="16"/>
  <c r="F40" i="16"/>
  <c r="R40" i="16" s="1"/>
  <c r="R37" i="16"/>
  <c r="F37" i="17"/>
  <c r="F38" i="16"/>
  <c r="R38" i="16" s="1"/>
  <c r="R38" i="17" s="1"/>
  <c r="E38" i="17"/>
  <c r="G20" i="18" l="1"/>
  <c r="E42" i="16"/>
  <c r="F41" i="16"/>
  <c r="R41" i="16" s="1"/>
  <c r="F38" i="17"/>
  <c r="E39" i="17"/>
  <c r="F39" i="16"/>
  <c r="R39" i="16" s="1"/>
  <c r="R39" i="17" s="1"/>
  <c r="AW20" i="18" l="1"/>
  <c r="FK20" i="18"/>
  <c r="FD20" i="18"/>
  <c r="FE20" i="18"/>
  <c r="FF20" i="18"/>
  <c r="FM19" i="18"/>
  <c r="DL20" i="18"/>
  <c r="G21" i="18"/>
  <c r="FM20" i="18" s="1"/>
  <c r="E43" i="16"/>
  <c r="F42" i="16"/>
  <c r="R42" i="16" s="1"/>
  <c r="E42" i="17"/>
  <c r="F39" i="17"/>
  <c r="E40" i="17"/>
  <c r="AW21" i="18" l="1"/>
  <c r="FG21" i="18"/>
  <c r="FK21" i="18"/>
  <c r="FD21" i="18"/>
  <c r="FM21" i="18"/>
  <c r="FE21" i="18"/>
  <c r="FF21" i="18"/>
  <c r="DL21" i="18"/>
  <c r="FG17" i="18"/>
  <c r="FG19" i="18"/>
  <c r="FG18" i="18"/>
  <c r="FG20" i="18"/>
  <c r="E19" i="18"/>
  <c r="E20" i="18" s="1"/>
  <c r="E21" i="18" s="1"/>
  <c r="R42" i="17"/>
  <c r="F42" i="17"/>
  <c r="E44" i="16"/>
  <c r="E43" i="17"/>
  <c r="F43" i="16"/>
  <c r="R43" i="16" s="1"/>
  <c r="F40" i="17"/>
  <c r="E41" i="17"/>
  <c r="E22" i="18" l="1"/>
  <c r="E23" i="18" s="1"/>
  <c r="AU21" i="18"/>
  <c r="AV21" i="18"/>
  <c r="AU20" i="18"/>
  <c r="AV20" i="18"/>
  <c r="AV19" i="18"/>
  <c r="AU19" i="18"/>
  <c r="F43" i="17"/>
  <c r="R43" i="17"/>
  <c r="E45" i="16"/>
  <c r="E44" i="17"/>
  <c r="F44" i="16"/>
  <c r="R44" i="16" s="1"/>
  <c r="F41" i="17"/>
  <c r="AU23" i="18" l="1"/>
  <c r="AV23" i="18"/>
  <c r="AU22" i="18"/>
  <c r="AV22" i="18"/>
  <c r="E46" i="16"/>
  <c r="E45" i="17"/>
  <c r="F45" i="16"/>
  <c r="R45" i="16" s="1"/>
  <c r="F44" i="17"/>
  <c r="F45" i="17" l="1"/>
  <c r="E47" i="16"/>
  <c r="F46" i="16"/>
  <c r="R46" i="16" s="1"/>
  <c r="E46" i="17"/>
  <c r="E48" i="16" l="1"/>
  <c r="E47" i="17"/>
  <c r="F47" i="16"/>
  <c r="R47" i="16" s="1"/>
  <c r="R46" i="17"/>
  <c r="F46" i="17"/>
  <c r="R47" i="17" l="1"/>
  <c r="F47" i="17"/>
  <c r="E49" i="16"/>
  <c r="E48" i="17"/>
  <c r="F48" i="16"/>
  <c r="R48" i="16" s="1"/>
  <c r="F48" i="17" l="1"/>
  <c r="E50" i="16"/>
  <c r="E49" i="17"/>
  <c r="F49" i="16"/>
  <c r="R49" i="16" s="1"/>
  <c r="E51" i="16" l="1"/>
  <c r="F50" i="16"/>
  <c r="R50" i="16" s="1"/>
  <c r="E50" i="17"/>
  <c r="F49" i="17"/>
  <c r="F50" i="17" l="1"/>
  <c r="R50" i="17"/>
  <c r="E52" i="16"/>
  <c r="E51" i="17"/>
  <c r="F51" i="16"/>
  <c r="R51" i="16" s="1"/>
  <c r="E53" i="16" l="1"/>
  <c r="E52" i="17"/>
  <c r="F52" i="16"/>
  <c r="R52" i="16" s="1"/>
  <c r="R51" i="17"/>
  <c r="F51" i="17"/>
  <c r="F52" i="17" l="1"/>
  <c r="E54" i="16"/>
  <c r="E53" i="17"/>
  <c r="F53" i="16"/>
  <c r="R53" i="16" s="1"/>
  <c r="F53" i="17" l="1"/>
  <c r="E55" i="16"/>
  <c r="E54" i="17"/>
  <c r="F54" i="16"/>
  <c r="R54" i="16" s="1"/>
  <c r="E56" i="16" l="1"/>
  <c r="F55" i="16"/>
  <c r="R55" i="16" s="1"/>
  <c r="E55" i="17"/>
  <c r="R54" i="17"/>
  <c r="G6" i="18" s="1"/>
  <c r="F54" i="17"/>
  <c r="FF6" i="18" l="1"/>
  <c r="DL6" i="18"/>
  <c r="AW6" i="18"/>
  <c r="DK6" i="18"/>
  <c r="DN6" i="18"/>
  <c r="FK6" i="18"/>
  <c r="FD6" i="18"/>
  <c r="FE6" i="18"/>
  <c r="R55" i="17"/>
  <c r="F55" i="17"/>
  <c r="E57" i="16"/>
  <c r="E56" i="17"/>
  <c r="F56" i="16"/>
  <c r="R56" i="16" s="1"/>
  <c r="FI6" i="18" l="1"/>
  <c r="ER6" i="18" s="1"/>
  <c r="F56" i="17"/>
  <c r="E58" i="16"/>
  <c r="F58" i="16" s="1"/>
  <c r="R58" i="16" s="1"/>
  <c r="F57" i="16"/>
  <c r="R57" i="16" s="1"/>
  <c r="E57" i="17"/>
  <c r="F57" i="17" l="1"/>
  <c r="E59" i="16"/>
  <c r="E58" i="17"/>
  <c r="R58" i="17" l="1"/>
  <c r="F58" i="17"/>
  <c r="E60" i="16"/>
  <c r="F59" i="16"/>
  <c r="R59" i="16" s="1"/>
  <c r="E59" i="17"/>
  <c r="G10" i="18" l="1"/>
  <c r="R59" i="17"/>
  <c r="F59" i="17"/>
  <c r="E61" i="16"/>
  <c r="E60" i="17"/>
  <c r="F60" i="16"/>
  <c r="R60" i="16" s="1"/>
  <c r="FK10" i="18" l="1"/>
  <c r="FD10" i="18"/>
  <c r="FE10" i="18"/>
  <c r="AW10" i="18"/>
  <c r="FF10" i="18"/>
  <c r="DL10" i="18"/>
  <c r="FM9" i="18"/>
  <c r="G11" i="18"/>
  <c r="G12" i="18"/>
  <c r="F60" i="17"/>
  <c r="E62" i="16"/>
  <c r="F62" i="16" s="1"/>
  <c r="R62" i="16" s="1"/>
  <c r="F61" i="16"/>
  <c r="R61" i="16" s="1"/>
  <c r="E61" i="17"/>
  <c r="FK11" i="18" l="1"/>
  <c r="FD11" i="18"/>
  <c r="FM11" i="18"/>
  <c r="FE11" i="18"/>
  <c r="FF11" i="18"/>
  <c r="AW11" i="18"/>
  <c r="DL11" i="18"/>
  <c r="FK12" i="18"/>
  <c r="FM12" i="18"/>
  <c r="FD12" i="18"/>
  <c r="FE12" i="18"/>
  <c r="FF12" i="18"/>
  <c r="AW12" i="18"/>
  <c r="DL12" i="18"/>
  <c r="FM10" i="18"/>
  <c r="F61" i="17"/>
  <c r="E63" i="16"/>
  <c r="F63" i="16" s="1"/>
  <c r="R63" i="16" s="1"/>
  <c r="E62" i="17"/>
  <c r="E64" i="16" l="1"/>
  <c r="E63" i="17"/>
  <c r="R62" i="17"/>
  <c r="F62" i="17"/>
  <c r="G8" i="18" l="1"/>
  <c r="G14" i="18"/>
  <c r="F63" i="17"/>
  <c r="R63" i="17"/>
  <c r="E65" i="16"/>
  <c r="E64" i="17"/>
  <c r="F64" i="16"/>
  <c r="R64" i="16" s="1"/>
  <c r="FK14" i="18" l="1"/>
  <c r="FE14" i="18"/>
  <c r="FF14" i="18"/>
  <c r="FD14" i="18"/>
  <c r="AW14" i="18"/>
  <c r="DL14" i="18"/>
  <c r="FM13" i="18"/>
  <c r="FK8" i="18"/>
  <c r="FD8" i="18"/>
  <c r="FE8" i="18"/>
  <c r="FF8" i="18"/>
  <c r="FM8" i="18"/>
  <c r="AW8" i="18"/>
  <c r="DL8" i="18"/>
  <c r="G15" i="18"/>
  <c r="FM14" i="18" s="1"/>
  <c r="G16" i="18"/>
  <c r="C8" i="18"/>
  <c r="C9" i="18" s="1"/>
  <c r="C10" i="18" s="1"/>
  <c r="C11" i="18" s="1"/>
  <c r="C12" i="18" s="1"/>
  <c r="C13" i="18" s="1"/>
  <c r="C14" i="18" s="1"/>
  <c r="D8" i="18"/>
  <c r="D9" i="18" s="1"/>
  <c r="D10" i="18" s="1"/>
  <c r="D11" i="18" s="1"/>
  <c r="D12" i="18" s="1"/>
  <c r="D13" i="18" s="1"/>
  <c r="D14" i="18" s="1"/>
  <c r="E8" i="18"/>
  <c r="E9" i="18" s="1"/>
  <c r="E10" i="18" s="1"/>
  <c r="AU10" i="18" s="1"/>
  <c r="E11" i="18"/>
  <c r="E12" i="18" s="1"/>
  <c r="E13" i="18" s="1"/>
  <c r="E65" i="17"/>
  <c r="F65" i="16"/>
  <c r="R65" i="16" s="1"/>
  <c r="R65" i="17" s="1"/>
  <c r="G7" i="18" s="1"/>
  <c r="F64" i="17"/>
  <c r="D15" i="18" l="1"/>
  <c r="C15" i="18"/>
  <c r="DN7" i="18"/>
  <c r="DK7" i="18"/>
  <c r="DK5" i="18" s="1"/>
  <c r="AW7" i="18"/>
  <c r="C7" i="18"/>
  <c r="D7" i="18"/>
  <c r="FK7" i="18"/>
  <c r="E7" i="18"/>
  <c r="FD7" i="18"/>
  <c r="FI7" i="18" s="1"/>
  <c r="ER7" i="18" s="1"/>
  <c r="FE7" i="18"/>
  <c r="DL7" i="18"/>
  <c r="FF7" i="18"/>
  <c r="FM6" i="18"/>
  <c r="FM7" i="18"/>
  <c r="FG11" i="18"/>
  <c r="FG8" i="18"/>
  <c r="FG10" i="18"/>
  <c r="FG9" i="18"/>
  <c r="FG14" i="18"/>
  <c r="FG12" i="18"/>
  <c r="FK15" i="18"/>
  <c r="FD15" i="18"/>
  <c r="AW15" i="18"/>
  <c r="FM15" i="18"/>
  <c r="FE15" i="18"/>
  <c r="FF15" i="18"/>
  <c r="FG15" i="18"/>
  <c r="DL15" i="18"/>
  <c r="FG13" i="18"/>
  <c r="FK16" i="18"/>
  <c r="FD16" i="18"/>
  <c r="FE16" i="18"/>
  <c r="FM16" i="18"/>
  <c r="AW16" i="18"/>
  <c r="FF16" i="18"/>
  <c r="FG16" i="18"/>
  <c r="DL16" i="18"/>
  <c r="FG7" i="18"/>
  <c r="FG6" i="18"/>
  <c r="AV9" i="18"/>
  <c r="AU8" i="18"/>
  <c r="AV10" i="18"/>
  <c r="C16" i="18"/>
  <c r="C17" i="18" s="1"/>
  <c r="C18" i="18" s="1"/>
  <c r="C19" i="18" s="1"/>
  <c r="C20" i="18" s="1"/>
  <c r="C21" i="18" s="1"/>
  <c r="C22" i="18" s="1"/>
  <c r="C23" i="18" s="1"/>
  <c r="D16" i="18"/>
  <c r="D17" i="18" s="1"/>
  <c r="D18" i="18" s="1"/>
  <c r="D19" i="18" s="1"/>
  <c r="D20" i="18" s="1"/>
  <c r="D21" i="18" s="1"/>
  <c r="D22" i="18" s="1"/>
  <c r="D23" i="18" s="1"/>
  <c r="AV8" i="18"/>
  <c r="AU9" i="18"/>
  <c r="DN5" i="18"/>
  <c r="E14" i="18"/>
  <c r="E15" i="18" s="1"/>
  <c r="E16" i="18" s="1"/>
  <c r="AV13" i="18"/>
  <c r="AU13" i="18"/>
  <c r="AU12" i="18"/>
  <c r="AV12" i="18"/>
  <c r="AV11" i="18"/>
  <c r="AU11" i="18"/>
  <c r="F65" i="17"/>
  <c r="AW5" i="18" l="1"/>
  <c r="FL35" i="18"/>
  <c r="FL44" i="18"/>
  <c r="FF5" i="18"/>
  <c r="FL38" i="18"/>
  <c r="FL56" i="18"/>
  <c r="FK5" i="18"/>
  <c r="FL15" i="18"/>
  <c r="FL40" i="18"/>
  <c r="FL22" i="18"/>
  <c r="FL60" i="18"/>
  <c r="FL20" i="18"/>
  <c r="FL46" i="18"/>
  <c r="FL26" i="18"/>
  <c r="FL21" i="18"/>
  <c r="FL18" i="18"/>
  <c r="FL19" i="18"/>
  <c r="FE5" i="18"/>
  <c r="FL25" i="18"/>
  <c r="FL32" i="18"/>
  <c r="FL10" i="18"/>
  <c r="FL16" i="18"/>
  <c r="AU7" i="18"/>
  <c r="AV7" i="18"/>
  <c r="FL27" i="18"/>
  <c r="FL55" i="18"/>
  <c r="FL62" i="18"/>
  <c r="FL64" i="18"/>
  <c r="FL28" i="18"/>
  <c r="DL5" i="18"/>
  <c r="FL7" i="18"/>
  <c r="FL11" i="18"/>
  <c r="FL29" i="18"/>
  <c r="FL47" i="18"/>
  <c r="FL13" i="18"/>
  <c r="FL53" i="18"/>
  <c r="FL17" i="18"/>
  <c r="FL54" i="18"/>
  <c r="FM5" i="18"/>
  <c r="FL12" i="18"/>
  <c r="FL65" i="18"/>
  <c r="FL57" i="18"/>
  <c r="FL48" i="18"/>
  <c r="FL30" i="18"/>
  <c r="FL42" i="18"/>
  <c r="FL45" i="18"/>
  <c r="FL59" i="18"/>
  <c r="FL50" i="18"/>
  <c r="FL43" i="18"/>
  <c r="FL61" i="18"/>
  <c r="FL49" i="18"/>
  <c r="FL39" i="18"/>
  <c r="FL36" i="18"/>
  <c r="FL33" i="18"/>
  <c r="FL52" i="18"/>
  <c r="FL34" i="18"/>
  <c r="FL31" i="18"/>
  <c r="FL24" i="18"/>
  <c r="FL37" i="18"/>
  <c r="FL23" i="18"/>
  <c r="FL63" i="18"/>
  <c r="FL9" i="18"/>
  <c r="FL51" i="18"/>
  <c r="FL41" i="18"/>
  <c r="FL58" i="18"/>
  <c r="FL8" i="18"/>
  <c r="FL14" i="18"/>
  <c r="FG5" i="18"/>
  <c r="FL6" i="18"/>
  <c r="E17" i="18"/>
  <c r="E18" i="18" s="1"/>
  <c r="AU16" i="18"/>
  <c r="AV16" i="18"/>
  <c r="AU15" i="18"/>
  <c r="AV15" i="18"/>
  <c r="AV14" i="18"/>
  <c r="AU14" i="18"/>
  <c r="FL5" i="18" l="1"/>
  <c r="AV18" i="18"/>
  <c r="AU18" i="18"/>
  <c r="AV17" i="18"/>
  <c r="AV5" i="18" s="1"/>
  <c r="AU17" i="18"/>
  <c r="AU5"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C19" authorId="0" shapeId="0" xr:uid="{40FF8E11-955B-4F44-B687-5ED6E32DA10D}">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3F2A79B9-F92D-4CB0-BDA2-4550137C0E84}">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B2DC2205-3701-470E-A5F0-05B1D5EDB17B}">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2EE6E941-54D0-4AB0-9A52-E19C88DD5207}">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Fukunaga</author>
    <author>uotori</author>
  </authors>
  <commentList>
    <comment ref="R5" authorId="0" shapeId="0" xr:uid="{1F1354E4-1480-4CAC-9316-9BEBD12287C0}">
      <text>
        <r>
          <rPr>
            <b/>
            <sz val="9"/>
            <color indexed="81"/>
            <rFont val="MS P ゴシック"/>
            <family val="3"/>
            <charset val="128"/>
          </rPr>
          <t xml:space="preserve">特または般を選択してください。
</t>
        </r>
      </text>
    </comment>
    <comment ref="K7" authorId="1" shapeId="0" xr:uid="{FDBF3706-116C-4A89-8C40-D439D898D2C9}">
      <text>
        <r>
          <rPr>
            <b/>
            <sz val="9"/>
            <color indexed="81"/>
            <rFont val="ＭＳ Ｐゴシック"/>
            <family val="3"/>
            <charset val="128"/>
          </rPr>
          <t>ハイフンはつけなくて結構です</t>
        </r>
      </text>
    </comment>
    <comment ref="R13" authorId="0" shapeId="0" xr:uid="{11B0325E-3043-41B2-858E-78319CE8D455}">
      <text>
        <r>
          <rPr>
            <b/>
            <sz val="9"/>
            <color indexed="81"/>
            <rFont val="MS P ゴシック"/>
            <family val="3"/>
            <charset val="128"/>
          </rPr>
          <t xml:space="preserve">特または般を選択してください。
</t>
        </r>
      </text>
    </comment>
    <comment ref="K15" authorId="1" shapeId="0" xr:uid="{28118B4B-6E36-4FCD-97DF-693AB858D751}">
      <text>
        <r>
          <rPr>
            <b/>
            <sz val="9"/>
            <color indexed="81"/>
            <rFont val="ＭＳ Ｐゴシック"/>
            <family val="3"/>
            <charset val="128"/>
          </rPr>
          <t>ハイフンはつけなくて結構です</t>
        </r>
      </text>
    </comment>
    <comment ref="R21" authorId="0" shapeId="0" xr:uid="{CCDC2704-F1F8-475F-82E7-12738FB56B56}">
      <text>
        <r>
          <rPr>
            <b/>
            <sz val="9"/>
            <color indexed="81"/>
            <rFont val="MS P ゴシック"/>
            <family val="3"/>
            <charset val="128"/>
          </rPr>
          <t xml:space="preserve">特または般を選択してください。
</t>
        </r>
      </text>
    </comment>
    <comment ref="K23" authorId="1" shapeId="0" xr:uid="{02A60954-929F-43A8-A7C2-B26EE31CBF76}">
      <text>
        <r>
          <rPr>
            <b/>
            <sz val="9"/>
            <color indexed="81"/>
            <rFont val="ＭＳ Ｐゴシック"/>
            <family val="3"/>
            <charset val="128"/>
          </rPr>
          <t>ハイフンはつけなくて結構です</t>
        </r>
      </text>
    </comment>
    <comment ref="R29" authorId="0" shapeId="0" xr:uid="{3B037BC1-88B8-4C2D-8B5E-99142ACEAEA6}">
      <text>
        <r>
          <rPr>
            <b/>
            <sz val="9"/>
            <color indexed="81"/>
            <rFont val="MS P ゴシック"/>
            <family val="3"/>
            <charset val="128"/>
          </rPr>
          <t xml:space="preserve">特または般を選択してください。
</t>
        </r>
      </text>
    </comment>
    <comment ref="K31" authorId="1" shapeId="0" xr:uid="{1B00E11B-0B51-4618-AFC1-BEA3D2BEA443}">
      <text>
        <r>
          <rPr>
            <b/>
            <sz val="9"/>
            <color indexed="81"/>
            <rFont val="ＭＳ Ｐゴシック"/>
            <family val="3"/>
            <charset val="128"/>
          </rPr>
          <t>ハイフンはつけなくて結構です</t>
        </r>
      </text>
    </comment>
    <comment ref="R37" authorId="0" shapeId="0" xr:uid="{2AA1C415-331F-40B4-8D37-B526DE1CDF0F}">
      <text>
        <r>
          <rPr>
            <b/>
            <sz val="9"/>
            <color indexed="81"/>
            <rFont val="MS P ゴシック"/>
            <family val="3"/>
            <charset val="128"/>
          </rPr>
          <t xml:space="preserve">特または般を選択してください。
</t>
        </r>
      </text>
    </comment>
    <comment ref="K39" authorId="1" shapeId="0" xr:uid="{18467C2E-7D08-419E-BBF2-420E3417129D}">
      <text>
        <r>
          <rPr>
            <b/>
            <sz val="9"/>
            <color indexed="81"/>
            <rFont val="ＭＳ Ｐゴシック"/>
            <family val="3"/>
            <charset val="128"/>
          </rPr>
          <t>ハイフンはつけなくて結構です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ㅤ</author>
    <author>　</author>
  </authors>
  <commentList>
    <comment ref="L60" authorId="0" shapeId="0" xr:uid="{00000000-0006-0000-0000-000001000000}">
      <text>
        <r>
          <rPr>
            <sz val="12"/>
            <color indexed="81"/>
            <rFont val="ＭＳ Ｐゴシック"/>
            <family val="3"/>
            <charset val="128"/>
            <scheme val="minor"/>
          </rPr>
          <t>西暦で記入してください</t>
        </r>
      </text>
    </comment>
    <comment ref="L61" authorId="0" shapeId="0" xr:uid="{00000000-0006-0000-0000-000002000000}">
      <text>
        <r>
          <rPr>
            <sz val="12"/>
            <color indexed="81"/>
            <rFont val="ＭＳ Ｐゴシック"/>
            <family val="3"/>
            <charset val="128"/>
            <scheme val="minor"/>
          </rPr>
          <t>西暦で記入してください</t>
        </r>
      </text>
    </comment>
    <comment ref="B67"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J72" authorId="0" shapeId="0" xr:uid="{00000000-0006-0000-0000-000004000000}">
      <text>
        <r>
          <rPr>
            <sz val="12"/>
            <color indexed="81"/>
            <rFont val="ＭＳ Ｐゴシック"/>
            <family val="3"/>
            <charset val="128"/>
            <scheme val="minor"/>
          </rPr>
          <t>都道府県を選択してください</t>
        </r>
      </text>
    </comment>
    <comment ref="O72" authorId="0" shapeId="0" xr:uid="{00000000-0006-0000-0000-000005000000}">
      <text>
        <r>
          <rPr>
            <sz val="12"/>
            <color indexed="81"/>
            <rFont val="ＭＳ Ｐゴシック"/>
            <family val="3"/>
            <charset val="128"/>
            <scheme val="minor"/>
          </rPr>
          <t>市区町村を選択してください</t>
        </r>
      </text>
    </comment>
    <comment ref="U72" authorId="1" shapeId="0" xr:uid="{DFBBC635-51A7-4992-A2E2-8B04D7B914A2}">
      <text>
        <r>
          <rPr>
            <sz val="12"/>
            <color indexed="81"/>
            <rFont val="MS P ゴシック"/>
            <family val="3"/>
            <charset val="128"/>
          </rPr>
          <t>地番まで入力してください</t>
        </r>
      </text>
    </comment>
    <comment ref="B84"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6" authorId="0" shapeId="0" xr:uid="{915F2E64-CEC0-4A5B-9523-B80B1EEC798A}">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28" authorId="0" shapeId="0" xr:uid="{2184CE97-FF4C-4B54-9853-C3E42DC01E0E}">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40" authorId="0" shapeId="0" xr:uid="{00000000-0006-0000-0000-00000A00000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P48" authorId="0" shapeId="0" xr:uid="{44DD791A-CBDF-4D40-BDD8-EC2F20EF0B58}">
      <text>
        <r>
          <rPr>
            <sz val="9"/>
            <color indexed="81"/>
            <rFont val="MS P ゴシック"/>
            <family val="3"/>
            <charset val="128"/>
          </rPr>
          <t xml:space="preserve">うまく配置されない場合は手入力してください。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24" authorId="0" shapeId="0" xr:uid="{CCA94A04-0F7D-450C-B69F-B9EB8081BC02}">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G23" authorId="0" shapeId="0" xr:uid="{56EAB1E7-42F5-4F85-AF8F-AC515D4EE5C6}">
      <text>
        <r>
          <rPr>
            <b/>
            <sz val="9"/>
            <color indexed="81"/>
            <rFont val="MS P ゴシック"/>
            <family val="3"/>
            <charset val="128"/>
          </rPr>
          <t>高度地区があれば種別を選んでください。</t>
        </r>
        <r>
          <rPr>
            <sz val="9"/>
            <color indexed="81"/>
            <rFont val="MS P ゴシック"/>
            <family val="3"/>
            <charset val="128"/>
          </rPr>
          <t xml:space="preserve">
</t>
        </r>
      </text>
    </comment>
    <comment ref="J39" authorId="0" shapeId="0" xr:uid="{FE232CB1-D437-4A94-8013-65E71EEBFD4F}">
      <text>
        <r>
          <rPr>
            <b/>
            <sz val="9"/>
            <color indexed="81"/>
            <rFont val="MS P ゴシック"/>
            <family val="3"/>
            <charset val="128"/>
          </rPr>
          <t>４２条２項道路の場合、公道・私道を選択してください。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4DCC97F1-67A6-40A5-946F-DFF3F83A9F83}">
      <text>
        <r>
          <rPr>
            <b/>
            <sz val="9"/>
            <color indexed="81"/>
            <rFont val="ＭＳ Ｐゴシック"/>
            <family val="3"/>
            <charset val="128"/>
          </rPr>
          <t>ハイフンはつけなくて結構です</t>
        </r>
      </text>
    </comment>
    <comment ref="K16" authorId="0" shapeId="0" xr:uid="{4FEBE344-F67F-49E1-962D-9DCB1AC8F98E}">
      <text>
        <r>
          <rPr>
            <b/>
            <sz val="9"/>
            <color indexed="81"/>
            <rFont val="ＭＳ Ｐゴシック"/>
            <family val="3"/>
            <charset val="128"/>
          </rPr>
          <t>ハイフンはつけなくて結構です</t>
        </r>
      </text>
    </comment>
    <comment ref="K26" authorId="0" shapeId="0" xr:uid="{0556833A-AC3A-4299-A501-445D5686A843}">
      <text>
        <r>
          <rPr>
            <b/>
            <sz val="9"/>
            <color indexed="81"/>
            <rFont val="ＭＳ Ｐゴシック"/>
            <family val="3"/>
            <charset val="128"/>
          </rPr>
          <t>ハイフンはつけなくて結構です</t>
        </r>
      </text>
    </comment>
    <comment ref="K36" authorId="0" shapeId="0" xr:uid="{432F5FCF-C2E5-4D7A-AF5D-A782E466F216}">
      <text>
        <r>
          <rPr>
            <b/>
            <sz val="9"/>
            <color indexed="81"/>
            <rFont val="ＭＳ Ｐゴシック"/>
            <family val="3"/>
            <charset val="128"/>
          </rPr>
          <t>ハイフンはつけなくて結構です</t>
        </r>
      </text>
    </comment>
    <comment ref="K46" authorId="0" shapeId="0" xr:uid="{98488E0A-EC78-441E-AA83-9FCEF59BFD04}">
      <text>
        <r>
          <rPr>
            <b/>
            <sz val="9"/>
            <color indexed="81"/>
            <rFont val="ＭＳ Ｐゴシック"/>
            <family val="3"/>
            <charset val="128"/>
          </rPr>
          <t>ハイフンはつけなくて結構です</t>
        </r>
      </text>
    </comment>
    <comment ref="K56" authorId="0" shapeId="0" xr:uid="{173AD9D8-AC33-42E8-A7E7-BC9E2B4373F9}">
      <text>
        <r>
          <rPr>
            <b/>
            <sz val="9"/>
            <color indexed="81"/>
            <rFont val="ＭＳ Ｐゴシック"/>
            <family val="3"/>
            <charset val="128"/>
          </rPr>
          <t>ハイフンはつけなくて結構です</t>
        </r>
      </text>
    </comment>
    <comment ref="K66" authorId="0" shapeId="0" xr:uid="{2164E1A9-8AD2-41F2-9454-201A10CF6949}">
      <text>
        <r>
          <rPr>
            <b/>
            <sz val="9"/>
            <color indexed="81"/>
            <rFont val="ＭＳ Ｐゴシック"/>
            <family val="3"/>
            <charset val="128"/>
          </rPr>
          <t>ハイフンはつけなくて結構です</t>
        </r>
      </text>
    </comment>
    <comment ref="K76" authorId="0" shapeId="0" xr:uid="{68BB8B7A-7867-4B51-8DF5-1C1F5F39BD7C}">
      <text>
        <r>
          <rPr>
            <b/>
            <sz val="9"/>
            <color indexed="81"/>
            <rFont val="ＭＳ Ｐゴシック"/>
            <family val="3"/>
            <charset val="128"/>
          </rPr>
          <t>ハイフンはつけなくて結構です</t>
        </r>
      </text>
    </comment>
    <comment ref="K86" authorId="0" shapeId="0" xr:uid="{38F93CE5-7752-477D-AC75-5BB5C6895180}">
      <text>
        <r>
          <rPr>
            <b/>
            <sz val="9"/>
            <color indexed="81"/>
            <rFont val="ＭＳ Ｐゴシック"/>
            <family val="3"/>
            <charset val="128"/>
          </rPr>
          <t>ハイフンはつけなくて結構です</t>
        </r>
      </text>
    </comment>
    <comment ref="K96" authorId="0" shapeId="0" xr:uid="{867DBF59-DEDC-4549-B412-53CAAC0A7958}">
      <text>
        <r>
          <rPr>
            <b/>
            <sz val="9"/>
            <color indexed="81"/>
            <rFont val="ＭＳ Ｐゴシック"/>
            <family val="3"/>
            <charset val="128"/>
          </rPr>
          <t>ハイフンはつけなくて結構です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39859355-3E39-4B51-A977-36FD7BA79358}">
      <text>
        <r>
          <rPr>
            <b/>
            <sz val="9"/>
            <color indexed="81"/>
            <rFont val="ＭＳ Ｐゴシック"/>
            <family val="3"/>
            <charset val="128"/>
          </rPr>
          <t>ハイフンはつけなくて結構です</t>
        </r>
      </text>
    </comment>
    <comment ref="K15" authorId="0" shapeId="0" xr:uid="{D81040DD-3D27-4B01-9A28-EE64773F5F22}">
      <text>
        <r>
          <rPr>
            <b/>
            <sz val="9"/>
            <color indexed="81"/>
            <rFont val="ＭＳ Ｐゴシック"/>
            <family val="3"/>
            <charset val="128"/>
          </rPr>
          <t>ハイフンはつけなくて結構です</t>
        </r>
      </text>
    </comment>
    <comment ref="K25" authorId="0" shapeId="0" xr:uid="{E9F12299-6CB8-4099-BD98-BB72335C6156}">
      <text>
        <r>
          <rPr>
            <b/>
            <sz val="9"/>
            <color indexed="81"/>
            <rFont val="ＭＳ Ｐゴシック"/>
            <family val="3"/>
            <charset val="128"/>
          </rPr>
          <t>ハイフンはつけなくて結構です</t>
        </r>
      </text>
    </comment>
    <comment ref="K35" authorId="0" shapeId="0" xr:uid="{B8193ED4-3861-4C21-8A43-A3CBCF60C746}">
      <text>
        <r>
          <rPr>
            <b/>
            <sz val="9"/>
            <color indexed="81"/>
            <rFont val="ＭＳ Ｐゴシック"/>
            <family val="3"/>
            <charset val="128"/>
          </rPr>
          <t>ハイフンはつけなくて結構です</t>
        </r>
      </text>
    </comment>
    <comment ref="K44" authorId="0" shapeId="0" xr:uid="{83E6409A-77F4-4D61-9F66-3278A6EC51AB}">
      <text>
        <r>
          <rPr>
            <b/>
            <sz val="9"/>
            <color indexed="81"/>
            <rFont val="ＭＳ Ｐゴシック"/>
            <family val="3"/>
            <charset val="128"/>
          </rPr>
          <t>ハイフンはつけなくて結構です</t>
        </r>
      </text>
    </comment>
    <comment ref="K53" authorId="0" shapeId="0" xr:uid="{931A3CF6-0096-4646-B1EA-8C010C83975A}">
      <text>
        <r>
          <rPr>
            <b/>
            <sz val="9"/>
            <color indexed="81"/>
            <rFont val="ＭＳ Ｐゴシック"/>
            <family val="3"/>
            <charset val="128"/>
          </rPr>
          <t>ハイフンはつけなくて結構です</t>
        </r>
      </text>
    </comment>
    <comment ref="K64" authorId="0" shapeId="0" xr:uid="{FD68FBD5-4CF5-4CBF-9220-B1AE06920D62}">
      <text>
        <r>
          <rPr>
            <b/>
            <sz val="9"/>
            <color indexed="81"/>
            <rFont val="ＭＳ Ｐゴシック"/>
            <family val="3"/>
            <charset val="128"/>
          </rPr>
          <t>ハイフンはつけなくて結構です</t>
        </r>
      </text>
    </comment>
    <comment ref="K74" authorId="0" shapeId="0" xr:uid="{75C6F02D-F55D-4152-9335-4A1CEEBDC5B4}">
      <text>
        <r>
          <rPr>
            <b/>
            <sz val="9"/>
            <color indexed="81"/>
            <rFont val="ＭＳ Ｐゴシック"/>
            <family val="3"/>
            <charset val="128"/>
          </rPr>
          <t>ハイフンはつけなくて結構です</t>
        </r>
      </text>
    </comment>
    <comment ref="K82" authorId="0" shapeId="0" xr:uid="{D8FD5AAC-C4C6-430B-AF85-54AA1B4F2859}">
      <text>
        <r>
          <rPr>
            <b/>
            <sz val="9"/>
            <color indexed="81"/>
            <rFont val="ＭＳ Ｐゴシック"/>
            <family val="3"/>
            <charset val="128"/>
          </rPr>
          <t>ハイフンはつけなくて結構です</t>
        </r>
      </text>
    </comment>
    <comment ref="K90" authorId="0" shapeId="0" xr:uid="{BE371AD6-9D63-4C8D-A445-F0293A38DC8F}">
      <text>
        <r>
          <rPr>
            <b/>
            <sz val="9"/>
            <color indexed="81"/>
            <rFont val="ＭＳ Ｐゴシック"/>
            <family val="3"/>
            <charset val="128"/>
          </rPr>
          <t>ハイフンはつけなくて結構です</t>
        </r>
      </text>
    </comment>
    <comment ref="K99" authorId="0" shapeId="0" xr:uid="{F88CCB4D-B139-48CF-B58C-E79D71DBEC68}">
      <text>
        <r>
          <rPr>
            <b/>
            <sz val="9"/>
            <color indexed="81"/>
            <rFont val="ＭＳ Ｐゴシック"/>
            <family val="3"/>
            <charset val="128"/>
          </rPr>
          <t>ハイフンはつけなくて結構です</t>
        </r>
      </text>
    </comment>
    <comment ref="K108" authorId="0" shapeId="0" xr:uid="{BD9D4E57-8909-4A2B-A9EF-B922395EE495}">
      <text>
        <r>
          <rPr>
            <b/>
            <sz val="9"/>
            <color indexed="81"/>
            <rFont val="ＭＳ Ｐゴシック"/>
            <family val="3"/>
            <charset val="128"/>
          </rPr>
          <t>ハイフンはつけなくて結構です</t>
        </r>
      </text>
    </comment>
    <comment ref="K116" authorId="0" shapeId="0" xr:uid="{65496688-70CD-4900-96FD-341A522005F0}">
      <text>
        <r>
          <rPr>
            <b/>
            <sz val="9"/>
            <color indexed="81"/>
            <rFont val="ＭＳ Ｐゴシック"/>
            <family val="3"/>
            <charset val="128"/>
          </rPr>
          <t>ハイフンはつけなくて結構です</t>
        </r>
      </text>
    </comment>
    <comment ref="K124" authorId="0" shapeId="0" xr:uid="{7D1670A9-198D-4A48-B563-4F6C4E8565A7}">
      <text>
        <r>
          <rPr>
            <b/>
            <sz val="9"/>
            <color indexed="81"/>
            <rFont val="ＭＳ Ｐゴシック"/>
            <family val="3"/>
            <charset val="128"/>
          </rPr>
          <t>ハイフンはつけなくて結構です</t>
        </r>
      </text>
    </comment>
    <comment ref="K134" authorId="0" shapeId="0" xr:uid="{5008B21B-F46B-4010-904C-E9CC5CED81D5}">
      <text>
        <r>
          <rPr>
            <b/>
            <sz val="9"/>
            <color indexed="81"/>
            <rFont val="ＭＳ Ｐゴシック"/>
            <family val="3"/>
            <charset val="128"/>
          </rPr>
          <t>ハイフンはつけなくて結構です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H6" authorId="0" shapeId="0" xr:uid="{CC489820-7FE2-474F-A26A-5438FF0E874E}">
      <text>
        <r>
          <rPr>
            <b/>
            <sz val="9"/>
            <color indexed="81"/>
            <rFont val="ＭＳ Ｐゴシック"/>
            <family val="3"/>
            <charset val="128"/>
          </rPr>
          <t>ハイフンはつけなくて結構です</t>
        </r>
      </text>
    </comment>
    <comment ref="H13" authorId="0" shapeId="0" xr:uid="{6954FFEB-756F-4233-A75C-23CAEB133627}">
      <text>
        <r>
          <rPr>
            <b/>
            <sz val="9"/>
            <color indexed="81"/>
            <rFont val="ＭＳ Ｐゴシック"/>
            <family val="3"/>
            <charset val="128"/>
          </rPr>
          <t>ハイフンはつけなくて結構です</t>
        </r>
      </text>
    </comment>
    <comment ref="H20" authorId="0" shapeId="0" xr:uid="{CEC1520D-265E-442A-8D41-75F8A413CA09}">
      <text>
        <r>
          <rPr>
            <b/>
            <sz val="9"/>
            <color indexed="81"/>
            <rFont val="ＭＳ Ｐゴシック"/>
            <family val="3"/>
            <charset val="128"/>
          </rPr>
          <t>ハイフンはつけなくて結構です</t>
        </r>
      </text>
    </comment>
    <comment ref="H27" authorId="0" shapeId="0" xr:uid="{422E0646-2DE3-4E89-A23F-7837914E1D87}">
      <text>
        <r>
          <rPr>
            <b/>
            <sz val="9"/>
            <color indexed="81"/>
            <rFont val="ＭＳ Ｐゴシック"/>
            <family val="3"/>
            <charset val="128"/>
          </rPr>
          <t>ハイフンはつけなくて結構です</t>
        </r>
      </text>
    </comment>
    <comment ref="H34" authorId="0" shapeId="0" xr:uid="{E9E36206-414E-4ED3-8412-CFFE2D5590C2}">
      <text>
        <r>
          <rPr>
            <b/>
            <sz val="9"/>
            <color indexed="81"/>
            <rFont val="ＭＳ Ｐゴシック"/>
            <family val="3"/>
            <charset val="128"/>
          </rPr>
          <t>ハイフンはつけなくて結構です</t>
        </r>
      </text>
    </comment>
    <comment ref="H41" authorId="0" shapeId="0" xr:uid="{3455BEB8-C943-4ECC-9AE4-34840917A0C8}">
      <text>
        <r>
          <rPr>
            <b/>
            <sz val="9"/>
            <color indexed="81"/>
            <rFont val="ＭＳ Ｐゴシック"/>
            <family val="3"/>
            <charset val="128"/>
          </rPr>
          <t>ハイフンはつけなくて結構です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74B792C3-6E01-415C-B033-D1B8CE5FF398}">
      <text>
        <r>
          <rPr>
            <b/>
            <sz val="9"/>
            <color indexed="81"/>
            <rFont val="MS P ゴシック"/>
            <family val="3"/>
            <charset val="128"/>
          </rPr>
          <t xml:space="preserve">ＡＦ:ＡＧのタブに入力してください。
</t>
        </r>
      </text>
    </comment>
    <comment ref="K18" authorId="0" shapeId="0" xr:uid="{51A0B2FF-19B5-4728-8497-4670A2C11E2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20" authorId="0" shapeId="0" xr:uid="{AC0FE288-9E34-4E30-A3BE-35619419A6FD}">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O24" authorId="0" shapeId="0" xr:uid="{6DFC4208-7283-4EE0-B7DC-F733DDBEC6B5}">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3" authorId="0" shapeId="0" xr:uid="{97CD6072-AA39-4701-AE46-77E980F9E7DE}">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3" authorId="0" shapeId="0" xr:uid="{B1E88A9A-DEA3-493F-8F02-52683D960849}">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8" authorId="0" shapeId="0" xr:uid="{44025AC2-CA16-49F8-B352-C4A457691134}">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8" authorId="0" shapeId="0" xr:uid="{4618DAD7-4F1A-4DF9-A37F-0424A17CA8A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98208D4D-E601-403E-92BD-0DD6C676F2D3}">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18" authorId="0" shapeId="0" xr:uid="{C63A2023-3B36-4800-8BD4-7B273AED276A}">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20" authorId="0" shapeId="0" xr:uid="{E89F392B-7273-4396-BCC7-B23FE804AA6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30" authorId="0" shapeId="0" xr:uid="{0663C26B-4179-4BDC-810A-C0E84537BCDB}">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U30" authorId="0" shapeId="0" xr:uid="{3C84B8BE-EC3F-4025-A241-154FBCB1A37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11" authorId="0" shapeId="0" xr:uid="{4BDEE04E-34DA-4433-AB62-284BF9279FEC}">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G15" authorId="0" shapeId="0" xr:uid="{94BCE7E5-5EF4-4EFF-97CC-3442EE67833E}">
      <text>
        <r>
          <rPr>
            <b/>
            <sz val="11"/>
            <color indexed="81"/>
            <rFont val="MS P ゴシック"/>
            <family val="3"/>
            <charset val="128"/>
          </rPr>
          <t>計画変更の場合、黄セルに４桁が入っていなかったら入力してください。</t>
        </r>
      </text>
    </comment>
    <comment ref="H15" authorId="0" shapeId="0" xr:uid="{086D2DAA-C285-4594-B67B-F32E43D8BFC8}">
      <text>
        <r>
          <rPr>
            <b/>
            <sz val="11"/>
            <color indexed="81"/>
            <rFont val="MS P ゴシック"/>
            <family val="3"/>
            <charset val="128"/>
          </rPr>
          <t>計画変更回数を選択してください。</t>
        </r>
        <r>
          <rPr>
            <sz val="11"/>
            <color indexed="81"/>
            <rFont val="MS P ゴシック"/>
            <family val="3"/>
            <charset val="128"/>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0" authorId="0" shapeId="0" xr:uid="{32AA7A00-5311-42D7-86CD-4FC13A9C81A9}">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B10" authorId="0" shapeId="0" xr:uid="{C936ACC3-6F87-4D87-B9F0-4675A0130AE7}">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DB10" authorId="0" shapeId="0" xr:uid="{CEE9F8D3-D5E5-4E5B-81C8-3EEC3C246CBF}">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FB10" authorId="0" shapeId="0" xr:uid="{CE0C457D-36EB-490C-84ED-A37455C4F8E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41" authorId="0" shapeId="0" xr:uid="{D6E1862D-5EDF-4553-A01B-25416E38660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41" authorId="0" shapeId="0" xr:uid="{C9463512-79A5-4964-81C5-192C273DEC9D}">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41" authorId="0" shapeId="0" xr:uid="{78D17A20-0696-404F-BF6B-C9EEEFA5121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41" authorId="0" shapeId="0" xr:uid="{88CB8BD7-E97D-4E16-B774-63EDF0D7BF8B}">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53" authorId="0" shapeId="0" xr:uid="{CDF10EE3-CA99-4828-931E-37377D196345}">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53" authorId="0" shapeId="0" xr:uid="{BFE81951-BC2D-48B0-B170-5F6CFF266A8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53" authorId="0" shapeId="0" xr:uid="{7BD58C6A-689D-4EC4-BAA3-A68C3B0A250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53" authorId="0" shapeId="0" xr:uid="{90E268E7-BF39-4762-A677-13CCE4024FB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65" authorId="0" shapeId="0" xr:uid="{56A90DB7-931A-4F66-8856-F8C5EC5E716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65" authorId="0" shapeId="0" xr:uid="{5CB18001-87A0-482B-9243-3F07C42FAD7C}">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65" authorId="0" shapeId="0" xr:uid="{6F2A1A55-1D96-492F-984A-783090922571}">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65" authorId="0" shapeId="0" xr:uid="{A2E0646E-FF44-4A8F-85DD-55BC41AF3846}">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E99126A3-701B-4ED6-AAEF-0D922EDB169D}">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B92D332A-ED81-4817-B0D5-CDF9CE588041}">
      <text>
        <r>
          <rPr>
            <sz val="12"/>
            <color indexed="81"/>
            <rFont val="ＭＳ Ｐゴシック"/>
            <family val="3"/>
            <charset val="128"/>
          </rPr>
          <t>１棟の中に利用関係が異なる住宅があるとき一連番号を記入する</t>
        </r>
      </text>
    </comment>
    <comment ref="I4" authorId="0" shapeId="0" xr:uid="{39D7D2F2-14E4-4EA7-BA91-772559C7A810}">
      <text>
        <r>
          <rPr>
            <sz val="12"/>
            <color indexed="81"/>
            <rFont val="ＭＳ Ｐゴシック"/>
            <family val="3"/>
            <charset val="128"/>
            <scheme val="minor"/>
          </rPr>
          <t xml:space="preserve">１．国
２．都道府県
３．市区町村
４．会社
５．会社でない団体
６．個人
</t>
        </r>
      </text>
    </comment>
    <comment ref="J4" authorId="0" shapeId="0" xr:uid="{5606813F-E8F5-4C08-AD10-9C67EC417E54}">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53E01EC8-22DE-4C57-959F-1EECABCCC357}">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785B7F90-765E-44C1-9577-CE485C4ACABD}">
      <text>
        <r>
          <rPr>
            <sz val="12"/>
            <color indexed="81"/>
            <rFont val="MS P ゴシック"/>
            <family val="3"/>
            <charset val="128"/>
          </rPr>
          <t xml:space="preserve">１．新築
２．増築
３．改築
</t>
        </r>
      </text>
    </comment>
    <comment ref="O4" authorId="0" shapeId="0" xr:uid="{537DE155-584F-4C2B-9015-7494D14A2ED6}">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P4" authorId="0" shapeId="0" xr:uid="{CEE34BCD-5896-4097-9B23-A9EB8893EC1A}">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W4" authorId="0" shapeId="0" xr:uid="{3C955726-F220-4557-A0D7-6CAA5BAB11F3}">
      <text>
        <r>
          <rPr>
            <sz val="12"/>
            <color indexed="81"/>
            <rFont val="MS P ゴシック"/>
            <family val="3"/>
            <charset val="128"/>
          </rPr>
          <t>１．新設
２．その他</t>
        </r>
        <r>
          <rPr>
            <sz val="9"/>
            <color indexed="81"/>
            <rFont val="MS P ゴシック"/>
            <family val="3"/>
            <charset val="128"/>
          </rPr>
          <t xml:space="preserve">
</t>
        </r>
      </text>
    </comment>
    <comment ref="X4" authorId="0" shapeId="0" xr:uid="{58F1D0AC-AE9A-4A38-846A-E2F4176E56A6}">
      <text>
        <r>
          <rPr>
            <sz val="12"/>
            <color indexed="81"/>
            <rFont val="ＭＳ Ｐゴシック"/>
            <family val="3"/>
            <charset val="128"/>
            <scheme val="minor"/>
          </rPr>
          <t>１．民間資金住宅
２．公営住宅
３．住宅金融支援　　　
　　機構住宅
４．都市再生機構住宅
５．その他</t>
        </r>
      </text>
    </comment>
    <comment ref="Y4" authorId="0" shapeId="0" xr:uid="{A17CD01C-5000-47D0-B96D-AE5F3FC014BB}">
      <text>
        <r>
          <rPr>
            <sz val="12"/>
            <color indexed="81"/>
            <rFont val="ＭＳ Ｐゴシック"/>
            <family val="3"/>
            <charset val="128"/>
            <scheme val="minor"/>
          </rPr>
          <t>１．在来工法
２．プレハブ工法
３．枠組壁工法</t>
        </r>
      </text>
    </comment>
    <comment ref="Z4" authorId="0" shapeId="0" xr:uid="{EB5EC7C2-97A9-4827-BEBB-52C025B13460}">
      <text>
        <r>
          <rPr>
            <sz val="12"/>
            <color indexed="81"/>
            <rFont val="ＭＳ Ｐゴシック"/>
            <family val="3"/>
            <charset val="128"/>
            <scheme val="minor"/>
          </rPr>
          <t>１．専用住宅
２．併用住宅
３．その他の住宅</t>
        </r>
      </text>
    </comment>
    <comment ref="AA4" authorId="0" shapeId="0" xr:uid="{AFEE8BA4-3C89-4CF1-8D76-6750153B3CEC}">
      <text>
        <r>
          <rPr>
            <sz val="12"/>
            <color indexed="81"/>
            <rFont val="ＭＳ Ｐゴシック"/>
            <family val="3"/>
            <charset val="128"/>
            <scheme val="minor"/>
          </rPr>
          <t>１．一戸建住宅
２．長屋建住宅
３．共同住宅</t>
        </r>
      </text>
    </comment>
    <comment ref="AB4" authorId="0" shapeId="0" xr:uid="{738AF0CE-FA8F-44B3-840A-BC83626CDEA3}">
      <text>
        <r>
          <rPr>
            <sz val="12"/>
            <color indexed="81"/>
            <rFont val="ＭＳ Ｐゴシック"/>
            <family val="3"/>
            <charset val="128"/>
            <scheme val="minor"/>
          </rPr>
          <t>１．持家
２．貸家
３．給与住宅　
４．分譲住宅</t>
        </r>
      </text>
    </comment>
    <comment ref="AF4" authorId="0" shapeId="0" xr:uid="{FA895D31-3739-43E3-A68A-B61DAB1DF832}">
      <text>
        <r>
          <rPr>
            <sz val="12"/>
            <color indexed="81"/>
            <rFont val="ＭＳ Ｐゴシック"/>
            <family val="3"/>
            <charset val="128"/>
          </rPr>
          <t>１．持家
２．貸家
３．給与住宅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A1B75330-5212-4BC3-A61B-6F6C494D2EFD}">
      <text>
        <r>
          <rPr>
            <b/>
            <sz val="9"/>
            <color indexed="8"/>
            <rFont val="ＭＳ Ｐゴシック"/>
            <family val="3"/>
            <charset val="128"/>
          </rPr>
          <t>ハイフンはつけなくて結構です</t>
        </r>
      </text>
    </comment>
    <comment ref="K16" authorId="0" shapeId="0" xr:uid="{F864163A-7467-4DD5-B985-797BE4491001}">
      <text>
        <r>
          <rPr>
            <b/>
            <sz val="9"/>
            <color indexed="81"/>
            <rFont val="ＭＳ Ｐゴシック"/>
            <family val="3"/>
            <charset val="128"/>
          </rPr>
          <t>ハイフンはつけなくて結構です</t>
        </r>
      </text>
    </comment>
    <comment ref="K26" authorId="0" shapeId="0" xr:uid="{22213B79-032B-46B4-9CE7-88C239A8EC67}">
      <text>
        <r>
          <rPr>
            <b/>
            <sz val="9"/>
            <color indexed="81"/>
            <rFont val="ＭＳ Ｐゴシック"/>
            <family val="3"/>
            <charset val="128"/>
          </rPr>
          <t>ハイフンはつけなくて結構です</t>
        </r>
      </text>
    </comment>
    <comment ref="K36" authorId="0" shapeId="0" xr:uid="{96E31BE6-272F-4714-B2FE-F400E4937B98}">
      <text>
        <r>
          <rPr>
            <b/>
            <sz val="9"/>
            <color indexed="81"/>
            <rFont val="ＭＳ Ｐゴシック"/>
            <family val="3"/>
            <charset val="128"/>
          </rPr>
          <t>ハイフンはつけなくて結構です</t>
        </r>
      </text>
    </comment>
    <comment ref="K46" authorId="0" shapeId="0" xr:uid="{5FCA626D-CD5C-4102-A368-ACA7EA46EBFD}">
      <text>
        <r>
          <rPr>
            <b/>
            <sz val="9"/>
            <color indexed="81"/>
            <rFont val="ＭＳ Ｐゴシック"/>
            <family val="3"/>
            <charset val="128"/>
          </rPr>
          <t>ハイフンはつけなくて結構です</t>
        </r>
      </text>
    </comment>
    <comment ref="K56" authorId="0" shapeId="0" xr:uid="{100C896A-F413-4723-94E7-240E7BACF778}">
      <text>
        <r>
          <rPr>
            <b/>
            <sz val="9"/>
            <color indexed="81"/>
            <rFont val="ＭＳ Ｐゴシック"/>
            <family val="3"/>
            <charset val="128"/>
          </rPr>
          <t>ハイフンはつけなくて結構です</t>
        </r>
      </text>
    </comment>
    <comment ref="K66" authorId="0" shapeId="0" xr:uid="{850D235D-7D8B-4F81-987B-DB60A8BD0F01}">
      <text>
        <r>
          <rPr>
            <b/>
            <sz val="9"/>
            <color indexed="81"/>
            <rFont val="ＭＳ Ｐゴシック"/>
            <family val="3"/>
            <charset val="128"/>
          </rPr>
          <t>ハイフンはつけなくて結構です</t>
        </r>
      </text>
    </comment>
    <comment ref="K76" authorId="0" shapeId="0" xr:uid="{56452774-ADA5-4043-8A59-9567A5A32AE3}">
      <text>
        <r>
          <rPr>
            <b/>
            <sz val="9"/>
            <color indexed="81"/>
            <rFont val="ＭＳ Ｐゴシック"/>
            <family val="3"/>
            <charset val="128"/>
          </rPr>
          <t>ハイフンはつけなくて結構です</t>
        </r>
      </text>
    </comment>
    <comment ref="K86" authorId="0" shapeId="0" xr:uid="{5AB3A9F7-59A3-46D1-81BB-D9D63225DA74}">
      <text>
        <r>
          <rPr>
            <b/>
            <sz val="9"/>
            <color indexed="81"/>
            <rFont val="ＭＳ Ｐゴシック"/>
            <family val="3"/>
            <charset val="128"/>
          </rPr>
          <t>ハイフンはつけなくて結構です</t>
        </r>
      </text>
    </comment>
    <comment ref="K96" authorId="0" shapeId="0" xr:uid="{8AB0E7E6-F4B5-4274-B507-803ACE36F16D}">
      <text>
        <r>
          <rPr>
            <b/>
            <sz val="9"/>
            <color indexed="81"/>
            <rFont val="ＭＳ Ｐゴシック"/>
            <family val="3"/>
            <charset val="128"/>
          </rPr>
          <t>ハイフンはつけなくて結構です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L29" authorId="0" shapeId="0" xr:uid="{A272BBB3-40FB-4C9F-A6F0-280665928F8A}">
      <text>
        <r>
          <rPr>
            <b/>
            <sz val="9"/>
            <color indexed="81"/>
            <rFont val="MS P ゴシック"/>
            <family val="3"/>
            <charset val="128"/>
          </rPr>
          <t>ここは４桁を入力してください。</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9950830E-3BBD-4192-ADE0-C41771CE91B1}">
      <text>
        <r>
          <rPr>
            <b/>
            <sz val="9"/>
            <color indexed="81"/>
            <rFont val="ＭＳ Ｐゴシック"/>
            <family val="3"/>
            <charset val="128"/>
          </rPr>
          <t>ハイフンはつけなくて結構です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uotori</author>
    <author>Fukunaga</author>
  </authors>
  <commentList>
    <comment ref="K7" authorId="0" shapeId="0" xr:uid="{B3F1F031-1068-4A84-A1F7-DEE264B17CDF}">
      <text>
        <r>
          <rPr>
            <b/>
            <sz val="9"/>
            <color indexed="81"/>
            <rFont val="ＭＳ Ｐゴシック"/>
            <family val="3"/>
            <charset val="128"/>
          </rPr>
          <t>ハイフンはつけなくて結構です</t>
        </r>
      </text>
    </comment>
    <comment ref="K16" authorId="0" shapeId="0" xr:uid="{983F6940-F9CA-4F9E-B3F7-1B1A5897C929}">
      <text>
        <r>
          <rPr>
            <b/>
            <sz val="9"/>
            <color indexed="81"/>
            <rFont val="ＭＳ Ｐゴシック"/>
            <family val="3"/>
            <charset val="128"/>
          </rPr>
          <t>ハイフンはつけなくて結構です</t>
        </r>
      </text>
    </comment>
    <comment ref="K24" authorId="0" shapeId="0" xr:uid="{D8A5C0A4-C6E4-4D8E-AF74-9C20E9112C32}">
      <text>
        <r>
          <rPr>
            <b/>
            <sz val="9"/>
            <color indexed="81"/>
            <rFont val="ＭＳ Ｐゴシック"/>
            <family val="3"/>
            <charset val="128"/>
          </rPr>
          <t>ハイフンはつけなくて結構です</t>
        </r>
      </text>
    </comment>
    <comment ref="K32" authorId="0" shapeId="0" xr:uid="{7546DB7F-2BD1-4CB4-85CB-856C3CEFE584}">
      <text>
        <r>
          <rPr>
            <b/>
            <sz val="9"/>
            <color indexed="81"/>
            <rFont val="ＭＳ Ｐゴシック"/>
            <family val="3"/>
            <charset val="128"/>
          </rPr>
          <t>ハイフンはつけなくて結構です</t>
        </r>
      </text>
    </comment>
    <comment ref="Q38" authorId="1" shapeId="0" xr:uid="{75C5670E-D684-4BED-A7A7-EC02B6B2D3B5}">
      <text>
        <r>
          <rPr>
            <b/>
            <sz val="9"/>
            <color indexed="81"/>
            <rFont val="MS P ゴシック"/>
            <family val="3"/>
            <charset val="128"/>
          </rPr>
          <t xml:space="preserve">特または般を選択してください。
</t>
        </r>
      </text>
    </comment>
    <comment ref="K40" authorId="0" shapeId="0" xr:uid="{28283F20-5A7B-4AFB-93D6-8FA1E2BC00D7}">
      <text>
        <r>
          <rPr>
            <b/>
            <sz val="9"/>
            <color indexed="81"/>
            <rFont val="ＭＳ Ｐゴシック"/>
            <family val="3"/>
            <charset val="128"/>
          </rPr>
          <t>ハイフンはつけなくて結構です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70" authorId="0" shapeId="0" xr:uid="{763369FC-B0D6-4DE4-B71F-3306B9E56F80}">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70" authorId="0" shapeId="0" xr:uid="{89E418FF-0F64-476D-A2C0-75836C968F92}">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50BCC156-B39B-47BE-9B9D-6CDC8E430721}">
      <text>
        <r>
          <rPr>
            <b/>
            <sz val="9"/>
            <color indexed="81"/>
            <rFont val="ＭＳ Ｐゴシック"/>
            <family val="3"/>
            <charset val="128"/>
          </rPr>
          <t>ハイフンはつけなくて結構です</t>
        </r>
      </text>
    </comment>
    <comment ref="K13" authorId="0" shapeId="0" xr:uid="{880204EC-28BA-4060-A241-651CA0B3AC26}">
      <text>
        <r>
          <rPr>
            <b/>
            <sz val="9"/>
            <color indexed="81"/>
            <rFont val="ＭＳ Ｐゴシック"/>
            <family val="3"/>
            <charset val="128"/>
          </rPr>
          <t>ハイフンはつけなくて結構です</t>
        </r>
      </text>
    </comment>
    <comment ref="K20" authorId="0" shapeId="0" xr:uid="{84F4A358-32C5-4267-AB7A-4168E0E3B9A2}">
      <text>
        <r>
          <rPr>
            <b/>
            <sz val="9"/>
            <color indexed="81"/>
            <rFont val="ＭＳ Ｐゴシック"/>
            <family val="3"/>
            <charset val="128"/>
          </rPr>
          <t>ハイフンはつけなくて結構です</t>
        </r>
      </text>
    </comment>
    <comment ref="K27" authorId="0" shapeId="0" xr:uid="{C5EF5415-6C70-447E-ABAA-4C4A5C336F6C}">
      <text>
        <r>
          <rPr>
            <b/>
            <sz val="9"/>
            <color indexed="81"/>
            <rFont val="ＭＳ Ｐゴシック"/>
            <family val="3"/>
            <charset val="128"/>
          </rPr>
          <t>ハイフンはつけなくて結構です</t>
        </r>
      </text>
    </comment>
    <comment ref="K34" authorId="0" shapeId="0" xr:uid="{F7D9CA75-4978-4276-974B-7707B0068D06}">
      <text>
        <r>
          <rPr>
            <b/>
            <sz val="9"/>
            <color indexed="81"/>
            <rFont val="ＭＳ Ｐゴシック"/>
            <family val="3"/>
            <charset val="128"/>
          </rPr>
          <t>ハイフンはつけなくて結構です</t>
        </r>
      </text>
    </comment>
    <comment ref="K41" authorId="0" shapeId="0" xr:uid="{B890C9C6-407F-48CE-A4D4-D952F5DB00E6}">
      <text>
        <r>
          <rPr>
            <b/>
            <sz val="9"/>
            <color indexed="81"/>
            <rFont val="ＭＳ Ｐゴシック"/>
            <family val="3"/>
            <charset val="128"/>
          </rPr>
          <t>ハイフンはつけなくて結構です</t>
        </r>
      </text>
    </comment>
  </commentList>
</comments>
</file>

<file path=xl/sharedStrings.xml><?xml version="1.0" encoding="utf-8"?>
<sst xmlns="http://schemas.openxmlformats.org/spreadsheetml/2006/main" count="13110" uniqueCount="4228">
  <si>
    <t>第四十号様式（第八条関係）（Ａ４）</t>
    <phoneticPr fontId="1"/>
  </si>
  <si>
    <t>建築基準法第15条第１項の規定による</t>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</si>
  <si>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</si>
  <si>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</si>
  <si>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</si>
  <si>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</si>
  <si>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</si>
  <si>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</si>
  <si>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</si>
  <si>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</si>
  <si>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</si>
  <si>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</si>
  <si>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</si>
  <si>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</si>
  <si>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</si>
  <si>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</si>
  <si>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</si>
  <si>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</si>
  <si>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</si>
  <si>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</si>
  <si>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</si>
  <si>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</si>
  <si>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 xml:space="preserve"> 　※受付経由機関記載欄</t>
    <phoneticPr fontId="1"/>
  </si>
  <si>
    <t>【１．着工及び工事完了の予定期日】</t>
    <phoneticPr fontId="1"/>
  </si>
  <si>
    <t>【２．建築主】</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</si>
  <si>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</si>
  <si>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</si>
  <si>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</si>
  <si>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</si>
  <si>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</si>
  <si>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</si>
  <si>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</si>
  <si>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</si>
  <si>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</si>
  <si>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</si>
  <si>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</si>
  <si>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</si>
  <si>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</si>
  <si>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</si>
  <si>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</si>
  <si>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</si>
  <si>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</si>
  <si>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</si>
  <si>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</si>
  <si>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</si>
  <si>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</si>
  <si>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月間</t>
    <rPh sb="0" eb="1">
      <t>ツキ</t>
    </rPh>
    <rPh sb="1" eb="2">
      <t>アイダ</t>
    </rPh>
    <phoneticPr fontId="1"/>
  </si>
  <si>
    <t>㎡</t>
    <phoneticPr fontId="1"/>
  </si>
  <si>
    <t>万円</t>
    <rPh sb="0" eb="2">
      <t>マンエン</t>
    </rPh>
    <phoneticPr fontId="1"/>
  </si>
  <si>
    <t>(1)木造</t>
    <phoneticPr fontId="1"/>
  </si>
  <si>
    <t>（第三面）</t>
    <phoneticPr fontId="1"/>
  </si>
  <si>
    <t>【１．住宅部分の概要】</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</si>
  <si>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</si>
  <si>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</si>
  <si>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</si>
  <si>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</si>
  <si>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</si>
  <si>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</si>
  <si>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</si>
  <si>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(1)在来工法</t>
    <phoneticPr fontId="1"/>
  </si>
  <si>
    <t>(2)プレハブ工法</t>
    <phoneticPr fontId="1"/>
  </si>
  <si>
    <t>(3)枠組壁工法</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</si>
  <si>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</si>
  <si>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</si>
  <si>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</si>
  <si>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</si>
  <si>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</si>
  <si>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</si>
  <si>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(1)持家　</t>
    <phoneticPr fontId="1"/>
  </si>
  <si>
    <t>(2)貸家　　</t>
    <phoneticPr fontId="1"/>
  </si>
  <si>
    <t>(3)給与住宅</t>
    <phoneticPr fontId="1"/>
  </si>
  <si>
    <t>(4)分譲住宅</t>
    <phoneticPr fontId="1"/>
  </si>
  <si>
    <t>戸</t>
    <rPh sb="0" eb="1">
      <t>コ</t>
    </rPh>
    <phoneticPr fontId="1"/>
  </si>
  <si>
    <t>(1)老朽して危険があるため</t>
    <phoneticPr fontId="1"/>
  </si>
  <si>
    <t>(1)持家</t>
    <phoneticPr fontId="1"/>
  </si>
  <si>
    <t>(2)貸家</t>
    <phoneticPr fontId="1"/>
  </si>
  <si>
    <t>農林水産業</t>
    <phoneticPr fontId="1"/>
  </si>
  <si>
    <t>製造業</t>
    <phoneticPr fontId="1"/>
  </si>
  <si>
    <t>電気・ガス・熱供給・水道業</t>
    <phoneticPr fontId="1"/>
  </si>
  <si>
    <t>情報通信業</t>
    <phoneticPr fontId="1"/>
  </si>
  <si>
    <t>運輸業</t>
    <phoneticPr fontId="1"/>
  </si>
  <si>
    <t>卸売業、小売業</t>
    <phoneticPr fontId="1"/>
  </si>
  <si>
    <t>金融業、保険業</t>
    <phoneticPr fontId="1"/>
  </si>
  <si>
    <t>不動産業</t>
    <phoneticPr fontId="1"/>
  </si>
  <si>
    <t>宿泊業、飲食サービス業</t>
    <phoneticPr fontId="1"/>
  </si>
  <si>
    <t>教育、学習支援業</t>
    <phoneticPr fontId="1"/>
  </si>
  <si>
    <t>医療、福祉</t>
    <phoneticPr fontId="1"/>
  </si>
  <si>
    <t>その他のサービス業</t>
    <phoneticPr fontId="1"/>
  </si>
  <si>
    <t>(6)個人</t>
    <rPh sb="3" eb="5">
      <t>コジン</t>
    </rPh>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</si>
  <si>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</si>
  <si>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</si>
  <si>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</si>
  <si>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</si>
  <si>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</si>
  <si>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</si>
  <si>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</si>
  <si>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7"/>
  </si>
  <si>
    <t>札幌市北区</t>
    <phoneticPr fontId="7"/>
  </si>
  <si>
    <t>札幌市東区</t>
    <phoneticPr fontId="7"/>
  </si>
  <si>
    <t>札幌市白石区</t>
    <phoneticPr fontId="7"/>
  </si>
  <si>
    <t>札幌市豊平区</t>
    <phoneticPr fontId="7"/>
  </si>
  <si>
    <t>札幌市南区</t>
    <phoneticPr fontId="7"/>
  </si>
  <si>
    <t>札幌市西区</t>
    <phoneticPr fontId="7"/>
  </si>
  <si>
    <t>札幌市厚別区</t>
    <phoneticPr fontId="7"/>
  </si>
  <si>
    <t>札幌市手稲区</t>
    <phoneticPr fontId="7"/>
  </si>
  <si>
    <t>札幌市清田区</t>
    <phoneticPr fontId="7"/>
  </si>
  <si>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</si>
  <si>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</si>
  <si>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</si>
  <si>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</si>
  <si>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</si>
  <si>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</si>
  <si>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</si>
  <si>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</si>
  <si>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</si>
  <si>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</si>
  <si>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</si>
  <si>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</si>
  <si>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</si>
  <si>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</si>
  <si>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</si>
  <si>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</si>
  <si>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</si>
  <si>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</si>
  <si>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</si>
  <si>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</si>
  <si>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</si>
  <si>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</si>
  <si>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</si>
  <si>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</si>
  <si>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</si>
  <si>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</si>
  <si>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</si>
  <si>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</si>
  <si>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</si>
  <si>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</si>
  <si>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</si>
  <si>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</si>
  <si>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</si>
  <si>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</si>
  <si>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</si>
  <si>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</si>
  <si>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</si>
  <si>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</si>
  <si>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</si>
  <si>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</si>
  <si>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</si>
  <si>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</si>
  <si>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</si>
  <si>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</si>
  <si>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</si>
  <si>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</si>
  <si>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</si>
  <si>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</si>
  <si>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</si>
  <si>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</si>
  <si>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</si>
  <si>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</si>
  <si>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</si>
  <si>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</si>
  <si>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</si>
  <si>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</si>
  <si>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</si>
  <si>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</si>
  <si>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</si>
  <si>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</si>
  <si>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</si>
  <si>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</si>
  <si>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</si>
  <si>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</si>
  <si>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</si>
  <si>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</si>
  <si>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</si>
  <si>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</si>
  <si>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</si>
  <si>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</si>
  <si>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</si>
  <si>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</si>
  <si>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</si>
  <si>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</si>
  <si>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</si>
  <si>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</si>
  <si>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</si>
  <si>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</si>
  <si>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</si>
  <si>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</si>
  <si>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</si>
  <si>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</si>
  <si>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</si>
  <si>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</si>
  <si>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</si>
  <si>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</si>
  <si>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</si>
  <si>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</si>
  <si>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</si>
  <si>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</si>
  <si>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</si>
  <si>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</si>
  <si>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</si>
  <si>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</si>
  <si>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</si>
  <si>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</si>
  <si>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</si>
  <si>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</si>
  <si>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</si>
  <si>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</si>
  <si>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</si>
  <si>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</si>
  <si>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</si>
  <si>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</si>
  <si>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</si>
  <si>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</si>
  <si>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</si>
  <si>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</si>
  <si>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</si>
  <si>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</si>
  <si>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</si>
  <si>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</si>
  <si>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</si>
  <si>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</si>
  <si>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</si>
  <si>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</si>
  <si>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</si>
  <si>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</si>
  <si>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</si>
  <si>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</si>
  <si>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</si>
  <si>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</si>
  <si>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</si>
  <si>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</si>
  <si>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</si>
  <si>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</si>
  <si>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</si>
  <si>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</si>
  <si>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</si>
  <si>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</si>
  <si>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</si>
  <si>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</si>
  <si>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</si>
  <si>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</si>
  <si>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</si>
  <si>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</si>
  <si>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</si>
  <si>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</si>
  <si>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</si>
  <si>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</si>
  <si>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</si>
  <si>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</si>
  <si>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</si>
  <si>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</si>
  <si>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</si>
  <si>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</si>
  <si>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</si>
  <si>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</si>
  <si>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</si>
  <si>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</si>
  <si>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</si>
  <si>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</si>
  <si>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</si>
  <si>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</si>
  <si>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</si>
  <si>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</si>
  <si>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</si>
  <si>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</si>
  <si>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</si>
  <si>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</si>
  <si>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</si>
  <si>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</si>
  <si>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</si>
  <si>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</si>
  <si>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</si>
  <si>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</si>
  <si>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</si>
  <si>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</si>
  <si>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</si>
  <si>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</si>
  <si>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</si>
  <si>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</si>
  <si>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</si>
  <si>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</si>
  <si>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</si>
  <si>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</si>
  <si>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</si>
  <si>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</si>
  <si>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</si>
  <si>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</si>
  <si>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</si>
  <si>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</si>
  <si>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</si>
  <si>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</si>
  <si>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</si>
  <si>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</si>
  <si>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</si>
  <si>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</si>
  <si>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</si>
  <si>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</si>
  <si>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</si>
  <si>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</si>
  <si>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</si>
  <si>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</si>
  <si>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</si>
  <si>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</si>
  <si>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</si>
  <si>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</si>
  <si>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</si>
  <si>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</si>
  <si>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</si>
  <si>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</si>
  <si>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</si>
  <si>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</si>
  <si>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</si>
  <si>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</si>
  <si>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</si>
  <si>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</si>
  <si>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</si>
  <si>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</si>
  <si>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</si>
  <si>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</si>
  <si>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</si>
  <si>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</si>
  <si>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</si>
  <si>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</si>
  <si>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</si>
  <si>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</si>
  <si>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</si>
  <si>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</si>
  <si>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</si>
  <si>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</si>
  <si>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</si>
  <si>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</si>
  <si>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</si>
  <si>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</si>
  <si>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</si>
  <si>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</si>
  <si>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</si>
  <si>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</si>
  <si>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</si>
  <si>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</si>
  <si>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</si>
  <si>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</si>
  <si>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</si>
  <si>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</si>
  <si>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</si>
  <si>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</si>
  <si>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</si>
  <si>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</si>
  <si>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</si>
  <si>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</si>
  <si>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</si>
  <si>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</si>
  <si>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</si>
  <si>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</si>
  <si>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</si>
  <si>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</si>
  <si>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</si>
  <si>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</si>
  <si>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</si>
  <si>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</si>
  <si>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</si>
  <si>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</si>
  <si>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</si>
  <si>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</si>
  <si>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</si>
  <si>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</si>
  <si>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7"/>
  </si>
  <si>
    <t>仙台市宮城野区</t>
    <phoneticPr fontId="7"/>
  </si>
  <si>
    <t>仙台市若林区</t>
    <phoneticPr fontId="7"/>
  </si>
  <si>
    <t>仙台市太白区</t>
    <phoneticPr fontId="7"/>
  </si>
  <si>
    <t>仙台市泉区</t>
    <phoneticPr fontId="7"/>
  </si>
  <si>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</si>
  <si>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</si>
  <si>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</si>
  <si>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</si>
  <si>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</si>
  <si>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</si>
  <si>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</si>
  <si>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</si>
  <si>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</si>
  <si>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</si>
  <si>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</si>
  <si>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</si>
  <si>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</si>
  <si>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</si>
  <si>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</si>
  <si>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</si>
  <si>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</si>
  <si>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</si>
  <si>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</si>
  <si>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</si>
  <si>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</si>
  <si>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</si>
  <si>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</si>
  <si>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</si>
  <si>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</si>
  <si>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</si>
  <si>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</si>
  <si>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</si>
  <si>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</si>
  <si>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</si>
  <si>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</si>
  <si>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</si>
  <si>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</si>
  <si>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</si>
  <si>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</si>
  <si>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</si>
  <si>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</si>
  <si>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</si>
  <si>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</si>
  <si>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</si>
  <si>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</si>
  <si>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</si>
  <si>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</si>
  <si>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</si>
  <si>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</si>
  <si>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</si>
  <si>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</si>
  <si>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</si>
  <si>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</si>
  <si>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</si>
  <si>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</si>
  <si>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</si>
  <si>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</si>
  <si>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</si>
  <si>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</si>
  <si>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</si>
  <si>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</si>
  <si>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</si>
  <si>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</si>
  <si>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</si>
  <si>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</si>
  <si>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</si>
  <si>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</si>
  <si>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</si>
  <si>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</si>
  <si>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</si>
  <si>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</si>
  <si>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</si>
  <si>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</si>
  <si>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</si>
  <si>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</si>
  <si>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</si>
  <si>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</si>
  <si>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</si>
  <si>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</si>
  <si>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</si>
  <si>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</si>
  <si>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</si>
  <si>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</si>
  <si>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</si>
  <si>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</si>
  <si>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</si>
  <si>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</si>
  <si>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</si>
  <si>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</si>
  <si>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</si>
  <si>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</si>
  <si>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</si>
  <si>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</si>
  <si>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</si>
  <si>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</si>
  <si>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</si>
  <si>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</si>
  <si>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</si>
  <si>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</si>
  <si>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</si>
  <si>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</si>
  <si>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</si>
  <si>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</si>
  <si>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</si>
  <si>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</si>
  <si>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</si>
  <si>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</si>
  <si>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</si>
  <si>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</si>
  <si>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</si>
  <si>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</si>
  <si>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</si>
  <si>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</si>
  <si>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</si>
  <si>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</si>
  <si>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</si>
  <si>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</si>
  <si>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</si>
  <si>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</si>
  <si>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</si>
  <si>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</si>
  <si>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</si>
  <si>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</si>
  <si>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</si>
  <si>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</si>
  <si>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</si>
  <si>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</si>
  <si>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</si>
  <si>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</si>
  <si>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</si>
  <si>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</si>
  <si>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</si>
  <si>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</si>
  <si>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</si>
  <si>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</si>
  <si>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</si>
  <si>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</si>
  <si>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</si>
  <si>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</si>
  <si>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</si>
  <si>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</si>
  <si>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</si>
  <si>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</si>
  <si>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</si>
  <si>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</si>
  <si>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</si>
  <si>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</si>
  <si>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</si>
  <si>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</si>
  <si>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</si>
  <si>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</si>
  <si>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</si>
  <si>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</si>
  <si>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</si>
  <si>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</si>
  <si>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</si>
  <si>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</si>
  <si>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</si>
  <si>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</si>
  <si>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</si>
  <si>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</si>
  <si>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</si>
  <si>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</si>
  <si>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</si>
  <si>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</si>
  <si>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</si>
  <si>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</si>
  <si>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</si>
  <si>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</si>
  <si>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</si>
  <si>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</si>
  <si>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</si>
  <si>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</si>
  <si>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</si>
  <si>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</si>
  <si>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</si>
  <si>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</si>
  <si>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</si>
  <si>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</si>
  <si>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</si>
  <si>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</si>
  <si>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</si>
  <si>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</si>
  <si>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</si>
  <si>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</si>
  <si>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</si>
  <si>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</si>
  <si>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</si>
  <si>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</si>
  <si>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</si>
  <si>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</si>
  <si>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</si>
  <si>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</si>
  <si>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</si>
  <si>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</si>
  <si>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</si>
  <si>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</si>
  <si>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</si>
  <si>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</si>
  <si>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</si>
  <si>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</si>
  <si>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</si>
  <si>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</si>
  <si>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</si>
  <si>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</si>
  <si>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</si>
  <si>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</si>
  <si>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</si>
  <si>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</si>
  <si>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</si>
  <si>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</si>
  <si>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</si>
  <si>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</si>
  <si>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</si>
  <si>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</si>
  <si>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</si>
  <si>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</si>
  <si>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</si>
  <si>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</si>
  <si>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</si>
  <si>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</si>
  <si>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</si>
  <si>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</si>
  <si>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</si>
  <si>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</si>
  <si>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</si>
  <si>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</si>
  <si>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</si>
  <si>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</si>
  <si>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</si>
  <si>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</si>
  <si>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</si>
  <si>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</si>
  <si>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</si>
  <si>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</si>
  <si>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</si>
  <si>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</si>
  <si>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</si>
  <si>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</si>
  <si>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</si>
  <si>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</si>
  <si>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</si>
  <si>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</si>
  <si>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</si>
  <si>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</si>
  <si>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</si>
  <si>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</si>
  <si>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</si>
  <si>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</si>
  <si>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</si>
  <si>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</si>
  <si>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</si>
  <si>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</si>
  <si>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</si>
  <si>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</si>
  <si>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</si>
  <si>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</si>
  <si>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</si>
  <si>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</si>
  <si>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</si>
  <si>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</si>
  <si>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</si>
  <si>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</si>
  <si>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</si>
  <si>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</si>
  <si>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7"/>
  </si>
  <si>
    <t>さいたま市北区</t>
    <phoneticPr fontId="7"/>
  </si>
  <si>
    <t>さいたま市大宮区</t>
    <phoneticPr fontId="7"/>
  </si>
  <si>
    <t>さいたま市見沼区</t>
    <phoneticPr fontId="7"/>
  </si>
  <si>
    <t>さいたま市中央区</t>
    <phoneticPr fontId="7"/>
  </si>
  <si>
    <t>さいたま市桜区</t>
    <phoneticPr fontId="7"/>
  </si>
  <si>
    <t>さいたま市浦和区</t>
    <phoneticPr fontId="7"/>
  </si>
  <si>
    <t>さいたま市南区</t>
    <phoneticPr fontId="7"/>
  </si>
  <si>
    <t>さいたま市緑区</t>
    <phoneticPr fontId="7"/>
  </si>
  <si>
    <t>さいたま市岩槻区</t>
    <phoneticPr fontId="7"/>
  </si>
  <si>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</si>
  <si>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</si>
  <si>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</si>
  <si>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</si>
  <si>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</si>
  <si>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</si>
  <si>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</si>
  <si>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</si>
  <si>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</si>
  <si>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</si>
  <si>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</si>
  <si>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</si>
  <si>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</si>
  <si>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</si>
  <si>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</si>
  <si>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</si>
  <si>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</si>
  <si>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</si>
  <si>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</si>
  <si>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</si>
  <si>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</si>
  <si>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</si>
  <si>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</si>
  <si>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</si>
  <si>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</si>
  <si>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</si>
  <si>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</si>
  <si>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</si>
  <si>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</si>
  <si>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</si>
  <si>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</si>
  <si>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</si>
  <si>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</si>
  <si>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</si>
  <si>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</si>
  <si>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</si>
  <si>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</si>
  <si>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</si>
  <si>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</si>
  <si>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</si>
  <si>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</si>
  <si>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</si>
  <si>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</si>
  <si>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</si>
  <si>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</si>
  <si>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</si>
  <si>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</si>
  <si>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</si>
  <si>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</si>
  <si>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</si>
  <si>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</si>
  <si>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</si>
  <si>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</si>
  <si>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</si>
  <si>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</si>
  <si>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</si>
  <si>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</si>
  <si>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</si>
  <si>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</si>
  <si>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</si>
  <si>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</si>
  <si>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</si>
  <si>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7"/>
  </si>
  <si>
    <t>千葉市花見川区</t>
    <phoneticPr fontId="7"/>
  </si>
  <si>
    <t>千葉市稲毛区</t>
    <phoneticPr fontId="7"/>
  </si>
  <si>
    <t>千葉市若葉区</t>
    <phoneticPr fontId="7"/>
  </si>
  <si>
    <t>千葉市緑区</t>
    <phoneticPr fontId="7"/>
  </si>
  <si>
    <t>千葉市美浜区</t>
    <phoneticPr fontId="7"/>
  </si>
  <si>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</si>
  <si>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</si>
  <si>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</si>
  <si>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</si>
  <si>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</si>
  <si>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</si>
  <si>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</si>
  <si>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</si>
  <si>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</si>
  <si>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</si>
  <si>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</si>
  <si>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</si>
  <si>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</si>
  <si>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</si>
  <si>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</si>
  <si>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</si>
  <si>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</si>
  <si>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</si>
  <si>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</si>
  <si>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</si>
  <si>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</si>
  <si>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</si>
  <si>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</si>
  <si>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</si>
  <si>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</si>
  <si>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</si>
  <si>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</si>
  <si>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</si>
  <si>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</si>
  <si>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</si>
  <si>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</si>
  <si>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</si>
  <si>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</si>
  <si>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</si>
  <si>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</si>
  <si>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</si>
  <si>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</si>
  <si>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</si>
  <si>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</si>
  <si>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</si>
  <si>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</si>
  <si>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</si>
  <si>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</si>
  <si>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</si>
  <si>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</si>
  <si>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</si>
  <si>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</si>
  <si>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</si>
  <si>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</si>
  <si>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</si>
  <si>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</si>
  <si>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</si>
  <si>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</si>
  <si>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</si>
  <si>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</si>
  <si>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</si>
  <si>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</si>
  <si>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</si>
  <si>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</si>
  <si>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</si>
  <si>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</si>
  <si>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</si>
  <si>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</si>
  <si>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</si>
  <si>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</si>
  <si>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</si>
  <si>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</si>
  <si>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</si>
  <si>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</si>
  <si>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</si>
  <si>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</si>
  <si>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</si>
  <si>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</si>
  <si>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</si>
  <si>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</si>
  <si>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</si>
  <si>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</si>
  <si>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</si>
  <si>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</si>
  <si>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</si>
  <si>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</si>
  <si>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</si>
  <si>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</si>
  <si>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</si>
  <si>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</si>
  <si>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</si>
  <si>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</si>
  <si>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</si>
  <si>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</si>
  <si>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</si>
  <si>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</si>
  <si>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</si>
  <si>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</si>
  <si>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</si>
  <si>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</si>
  <si>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</si>
  <si>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</si>
  <si>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</si>
  <si>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</si>
  <si>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</si>
  <si>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</si>
  <si>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</si>
  <si>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</si>
  <si>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</si>
  <si>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</si>
  <si>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</si>
  <si>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</si>
  <si>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</si>
  <si>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</si>
  <si>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</si>
  <si>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</si>
  <si>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</si>
  <si>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</si>
  <si>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</si>
  <si>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</si>
  <si>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</si>
  <si>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</si>
  <si>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7"/>
  </si>
  <si>
    <t>横浜市神奈川区</t>
    <phoneticPr fontId="7"/>
  </si>
  <si>
    <t>横浜市西区</t>
    <phoneticPr fontId="7"/>
  </si>
  <si>
    <t>横浜市中区</t>
    <phoneticPr fontId="7"/>
  </si>
  <si>
    <t>横浜市南区</t>
    <phoneticPr fontId="7"/>
  </si>
  <si>
    <t>横浜市保土ケ谷区</t>
    <phoneticPr fontId="7"/>
  </si>
  <si>
    <t>横浜市磯子区</t>
    <phoneticPr fontId="7"/>
  </si>
  <si>
    <t>横浜市金沢区</t>
    <phoneticPr fontId="7"/>
  </si>
  <si>
    <t>横浜市港北区</t>
    <phoneticPr fontId="7"/>
  </si>
  <si>
    <t>横浜市戸塚区</t>
    <phoneticPr fontId="7"/>
  </si>
  <si>
    <t>横浜市港南区</t>
    <phoneticPr fontId="7"/>
  </si>
  <si>
    <t>横浜市旭区</t>
    <phoneticPr fontId="7"/>
  </si>
  <si>
    <t>横浜市緑区</t>
    <phoneticPr fontId="7"/>
  </si>
  <si>
    <t>横浜市瀬谷区</t>
    <phoneticPr fontId="7"/>
  </si>
  <si>
    <t>横浜市栄区</t>
    <phoneticPr fontId="7"/>
  </si>
  <si>
    <t>横浜市泉区</t>
    <phoneticPr fontId="7"/>
  </si>
  <si>
    <t>横浜市青葉区</t>
    <phoneticPr fontId="7"/>
  </si>
  <si>
    <t>横浜市都筑区</t>
    <phoneticPr fontId="7"/>
  </si>
  <si>
    <t>川崎市川崎区</t>
    <phoneticPr fontId="7"/>
  </si>
  <si>
    <t>川崎市幸区</t>
    <phoneticPr fontId="7"/>
  </si>
  <si>
    <t>川崎市中原区</t>
    <phoneticPr fontId="7"/>
  </si>
  <si>
    <t>川崎市高津区</t>
    <phoneticPr fontId="7"/>
  </si>
  <si>
    <t>川崎市多摩区</t>
    <phoneticPr fontId="7"/>
  </si>
  <si>
    <t>川崎市宮前区</t>
    <phoneticPr fontId="7"/>
  </si>
  <si>
    <t>川崎市麻生区</t>
    <phoneticPr fontId="7"/>
  </si>
  <si>
    <t>相模原市緑区</t>
    <phoneticPr fontId="7"/>
  </si>
  <si>
    <t>相模原市中央区</t>
    <phoneticPr fontId="7"/>
  </si>
  <si>
    <t>相模原市南区</t>
    <phoneticPr fontId="7"/>
  </si>
  <si>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</si>
  <si>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</si>
  <si>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</si>
  <si>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</si>
  <si>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</si>
  <si>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</si>
  <si>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</si>
  <si>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</si>
  <si>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</si>
  <si>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</si>
  <si>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</si>
  <si>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</si>
  <si>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</si>
  <si>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</si>
  <si>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</si>
  <si>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</si>
  <si>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</si>
  <si>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</si>
  <si>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</si>
  <si>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</si>
  <si>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</si>
  <si>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</si>
  <si>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</si>
  <si>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</si>
  <si>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</si>
  <si>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</si>
  <si>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</si>
  <si>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</si>
  <si>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</si>
  <si>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</si>
  <si>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</si>
  <si>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7"/>
  </si>
  <si>
    <t>新潟市東区</t>
    <phoneticPr fontId="7"/>
  </si>
  <si>
    <t>新潟市中央区</t>
    <phoneticPr fontId="7"/>
  </si>
  <si>
    <t>新潟市江南区</t>
    <phoneticPr fontId="7"/>
  </si>
  <si>
    <t>新潟市秋葉区</t>
    <phoneticPr fontId="7"/>
  </si>
  <si>
    <t>新潟市南区</t>
    <phoneticPr fontId="7"/>
  </si>
  <si>
    <t>新潟市西区</t>
    <phoneticPr fontId="7"/>
  </si>
  <si>
    <t>新潟市西蒲区</t>
    <phoneticPr fontId="7"/>
  </si>
  <si>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</si>
  <si>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</si>
  <si>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</si>
  <si>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</si>
  <si>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</si>
  <si>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</si>
  <si>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</si>
  <si>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</si>
  <si>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</si>
  <si>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</si>
  <si>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</si>
  <si>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</si>
  <si>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</si>
  <si>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</si>
  <si>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</si>
  <si>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</si>
  <si>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</si>
  <si>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</si>
  <si>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</si>
  <si>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</si>
  <si>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</si>
  <si>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</si>
  <si>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</si>
  <si>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</si>
  <si>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</si>
  <si>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</si>
  <si>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</si>
  <si>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</si>
  <si>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</si>
  <si>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</si>
  <si>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</si>
  <si>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</si>
  <si>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</si>
  <si>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</si>
  <si>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</si>
  <si>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</si>
  <si>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</si>
  <si>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</si>
  <si>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</si>
  <si>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</si>
  <si>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</si>
  <si>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</si>
  <si>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</si>
  <si>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</si>
  <si>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</si>
  <si>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</si>
  <si>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</si>
  <si>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</si>
  <si>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</si>
  <si>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</si>
  <si>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</si>
  <si>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</si>
  <si>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</si>
  <si>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</si>
  <si>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</si>
  <si>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</si>
  <si>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</si>
  <si>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</si>
  <si>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</si>
  <si>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</si>
  <si>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</si>
  <si>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</si>
  <si>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</si>
  <si>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</si>
  <si>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</si>
  <si>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</si>
  <si>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</si>
  <si>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</si>
  <si>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</si>
  <si>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</si>
  <si>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</si>
  <si>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</si>
  <si>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</si>
  <si>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</si>
  <si>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</si>
  <si>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</si>
  <si>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</si>
  <si>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</si>
  <si>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</si>
  <si>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</si>
  <si>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</si>
  <si>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</si>
  <si>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</si>
  <si>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</si>
  <si>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</si>
  <si>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</si>
  <si>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</si>
  <si>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</si>
  <si>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</si>
  <si>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</si>
  <si>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</si>
  <si>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</si>
  <si>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</si>
  <si>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</si>
  <si>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</si>
  <si>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</si>
  <si>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</si>
  <si>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</si>
  <si>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</si>
  <si>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</si>
  <si>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</si>
  <si>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</si>
  <si>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</si>
  <si>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</si>
  <si>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</si>
  <si>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</si>
  <si>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</si>
  <si>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</si>
  <si>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</si>
  <si>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</si>
  <si>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</si>
  <si>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</si>
  <si>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</si>
  <si>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</si>
  <si>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</si>
  <si>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</si>
  <si>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</si>
  <si>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</si>
  <si>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</si>
  <si>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</si>
  <si>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</si>
  <si>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</si>
  <si>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</si>
  <si>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</si>
  <si>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</si>
  <si>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</si>
  <si>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</si>
  <si>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</si>
  <si>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</si>
  <si>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</si>
  <si>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</si>
  <si>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</si>
  <si>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</si>
  <si>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</si>
  <si>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</si>
  <si>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</si>
  <si>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</si>
  <si>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</si>
  <si>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</si>
  <si>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</si>
  <si>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</si>
  <si>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</si>
  <si>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</si>
  <si>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</si>
  <si>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</si>
  <si>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</si>
  <si>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</si>
  <si>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</si>
  <si>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</si>
  <si>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</si>
  <si>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</si>
  <si>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</si>
  <si>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</si>
  <si>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</si>
  <si>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</si>
  <si>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</si>
  <si>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</si>
  <si>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</si>
  <si>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</si>
  <si>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</si>
  <si>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</si>
  <si>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</si>
  <si>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</si>
  <si>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</si>
  <si>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</si>
  <si>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</si>
  <si>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</si>
  <si>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</si>
  <si>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</si>
  <si>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</si>
  <si>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</si>
  <si>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</si>
  <si>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</si>
  <si>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</si>
  <si>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</si>
  <si>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</si>
  <si>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</si>
  <si>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</si>
  <si>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</si>
  <si>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</si>
  <si>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</si>
  <si>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</si>
  <si>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</si>
  <si>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</si>
  <si>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</si>
  <si>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</si>
  <si>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</si>
  <si>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</si>
  <si>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</si>
  <si>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</si>
  <si>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</si>
  <si>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</si>
  <si>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</si>
  <si>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</si>
  <si>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</si>
  <si>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</si>
  <si>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</si>
  <si>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</si>
  <si>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</si>
  <si>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</si>
  <si>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</si>
  <si>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</si>
  <si>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</si>
  <si>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</si>
  <si>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</si>
  <si>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</si>
  <si>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</si>
  <si>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</si>
  <si>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</si>
  <si>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</si>
  <si>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</si>
  <si>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</si>
  <si>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</si>
  <si>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</si>
  <si>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</si>
  <si>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</si>
  <si>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</si>
  <si>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</si>
  <si>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</si>
  <si>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</si>
  <si>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</si>
  <si>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</si>
  <si>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</si>
  <si>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</si>
  <si>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</si>
  <si>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</si>
  <si>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7"/>
  </si>
  <si>
    <t>静岡市駿河区</t>
    <phoneticPr fontId="7"/>
  </si>
  <si>
    <t>静岡市清水区</t>
    <phoneticPr fontId="7"/>
  </si>
  <si>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</si>
  <si>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</si>
  <si>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</si>
  <si>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</si>
  <si>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</si>
  <si>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</si>
  <si>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</si>
  <si>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</si>
  <si>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</si>
  <si>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</si>
  <si>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</si>
  <si>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</si>
  <si>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</si>
  <si>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</si>
  <si>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</si>
  <si>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</si>
  <si>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</si>
  <si>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</si>
  <si>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</si>
  <si>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</si>
  <si>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</si>
  <si>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</si>
  <si>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</si>
  <si>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</si>
  <si>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</si>
  <si>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</si>
  <si>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</si>
  <si>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</si>
  <si>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</si>
  <si>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</si>
  <si>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</si>
  <si>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</si>
  <si>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7"/>
  </si>
  <si>
    <t>名古屋市東区</t>
    <phoneticPr fontId="7"/>
  </si>
  <si>
    <t>名古屋市北区</t>
    <phoneticPr fontId="7"/>
  </si>
  <si>
    <t>名古屋市西区</t>
    <phoneticPr fontId="7"/>
  </si>
  <si>
    <t>名古屋市中村区</t>
    <phoneticPr fontId="7"/>
  </si>
  <si>
    <t>名古屋市中区</t>
    <phoneticPr fontId="7"/>
  </si>
  <si>
    <t>名古屋市昭和区</t>
    <phoneticPr fontId="7"/>
  </si>
  <si>
    <t>名古屋市瑞穂区</t>
    <phoneticPr fontId="7"/>
  </si>
  <si>
    <t>名古屋市熱田区</t>
    <phoneticPr fontId="7"/>
  </si>
  <si>
    <t>名古屋市中川区</t>
    <phoneticPr fontId="7"/>
  </si>
  <si>
    <t>名古屋市港区</t>
    <phoneticPr fontId="7"/>
  </si>
  <si>
    <t>名古屋市南区</t>
    <phoneticPr fontId="7"/>
  </si>
  <si>
    <t>名古屋市守山区</t>
    <phoneticPr fontId="7"/>
  </si>
  <si>
    <t>名古屋市緑区</t>
    <phoneticPr fontId="7"/>
  </si>
  <si>
    <t>名古屋市名東区</t>
    <phoneticPr fontId="7"/>
  </si>
  <si>
    <t>名古屋市天白区</t>
    <phoneticPr fontId="7"/>
  </si>
  <si>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</si>
  <si>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</si>
  <si>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</si>
  <si>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</si>
  <si>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</si>
  <si>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</si>
  <si>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</si>
  <si>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</si>
  <si>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</si>
  <si>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</si>
  <si>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</si>
  <si>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</si>
  <si>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</si>
  <si>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</si>
  <si>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</si>
  <si>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</si>
  <si>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</si>
  <si>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</si>
  <si>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</si>
  <si>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</si>
  <si>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</si>
  <si>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</si>
  <si>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</si>
  <si>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</si>
  <si>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</si>
  <si>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</si>
  <si>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</si>
  <si>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</si>
  <si>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</si>
  <si>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</si>
  <si>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</si>
  <si>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</si>
  <si>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</si>
  <si>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</si>
  <si>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</si>
  <si>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</si>
  <si>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</si>
  <si>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</si>
  <si>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</si>
  <si>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</si>
  <si>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</si>
  <si>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</si>
  <si>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</si>
  <si>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</si>
  <si>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</si>
  <si>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</si>
  <si>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</si>
  <si>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</si>
  <si>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</si>
  <si>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</si>
  <si>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</si>
  <si>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</si>
  <si>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</si>
  <si>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</si>
  <si>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</si>
  <si>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</si>
  <si>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</si>
  <si>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</si>
  <si>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</si>
  <si>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</si>
  <si>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</si>
  <si>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</si>
  <si>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</si>
  <si>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</si>
  <si>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</si>
  <si>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</si>
  <si>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</si>
  <si>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</si>
  <si>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</si>
  <si>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</si>
  <si>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</si>
  <si>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</si>
  <si>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</si>
  <si>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</si>
  <si>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</si>
  <si>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</si>
  <si>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</si>
  <si>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</si>
  <si>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</si>
  <si>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</si>
  <si>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</si>
  <si>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</si>
  <si>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</si>
  <si>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</si>
  <si>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</si>
  <si>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</si>
  <si>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</si>
  <si>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</si>
  <si>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</si>
  <si>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</si>
  <si>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</si>
  <si>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</si>
  <si>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</si>
  <si>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</si>
  <si>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</si>
  <si>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</si>
  <si>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</si>
  <si>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</si>
  <si>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</si>
  <si>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</si>
  <si>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</si>
  <si>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7"/>
  </si>
  <si>
    <t>京都市上京区</t>
    <phoneticPr fontId="7"/>
  </si>
  <si>
    <t>京都市左京区</t>
    <phoneticPr fontId="7"/>
  </si>
  <si>
    <t>京都市中京区</t>
    <phoneticPr fontId="7"/>
  </si>
  <si>
    <t>京都市東山区</t>
    <phoneticPr fontId="7"/>
  </si>
  <si>
    <t>京都市下京区</t>
    <phoneticPr fontId="7"/>
  </si>
  <si>
    <t>京都市南区</t>
    <phoneticPr fontId="7"/>
  </si>
  <si>
    <t>京都市右京区</t>
    <phoneticPr fontId="7"/>
  </si>
  <si>
    <t>京都市伏見区</t>
    <phoneticPr fontId="7"/>
  </si>
  <si>
    <t>京都市山科区</t>
    <phoneticPr fontId="7"/>
  </si>
  <si>
    <t>京都市西京区</t>
    <phoneticPr fontId="7"/>
  </si>
  <si>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</si>
  <si>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</si>
  <si>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</si>
  <si>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</si>
  <si>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</si>
  <si>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</si>
  <si>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</si>
  <si>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</si>
  <si>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</si>
  <si>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</si>
  <si>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</si>
  <si>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</si>
  <si>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</si>
  <si>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</si>
  <si>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</si>
  <si>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</si>
  <si>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</si>
  <si>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</si>
  <si>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</si>
  <si>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</si>
  <si>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</si>
  <si>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</si>
  <si>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</si>
  <si>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</si>
  <si>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</si>
  <si>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</si>
  <si>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7"/>
  </si>
  <si>
    <t>大阪市福島区</t>
    <phoneticPr fontId="7"/>
  </si>
  <si>
    <t>大阪市此花区</t>
    <phoneticPr fontId="7"/>
  </si>
  <si>
    <t>大阪市西区</t>
    <phoneticPr fontId="7"/>
  </si>
  <si>
    <t>大阪市港区</t>
    <phoneticPr fontId="7"/>
  </si>
  <si>
    <t>大阪市大正区</t>
    <phoneticPr fontId="7"/>
  </si>
  <si>
    <t>大阪市天王寺区</t>
    <phoneticPr fontId="7"/>
  </si>
  <si>
    <t>大阪市浪速区</t>
    <phoneticPr fontId="7"/>
  </si>
  <si>
    <t>大阪市西淀川区</t>
    <phoneticPr fontId="7"/>
  </si>
  <si>
    <t>大阪市東淀川区</t>
    <phoneticPr fontId="7"/>
  </si>
  <si>
    <t>大阪市東成区</t>
    <phoneticPr fontId="7"/>
  </si>
  <si>
    <t>大阪市生野区</t>
    <phoneticPr fontId="7"/>
  </si>
  <si>
    <t>大阪市旭区</t>
    <phoneticPr fontId="7"/>
  </si>
  <si>
    <t>大阪市城東区</t>
    <phoneticPr fontId="7"/>
  </si>
  <si>
    <t>大阪市阿倍野区</t>
    <phoneticPr fontId="7"/>
  </si>
  <si>
    <t>大阪市住吉区</t>
    <phoneticPr fontId="7"/>
  </si>
  <si>
    <t>大阪市東住吉区</t>
    <phoneticPr fontId="7"/>
  </si>
  <si>
    <t>大阪市西成区</t>
    <phoneticPr fontId="7"/>
  </si>
  <si>
    <t>大阪市淀川区</t>
    <phoneticPr fontId="7"/>
  </si>
  <si>
    <t>大阪市鶴見区</t>
    <phoneticPr fontId="7"/>
  </si>
  <si>
    <t>大阪市住之江区</t>
    <phoneticPr fontId="7"/>
  </si>
  <si>
    <t>大阪市平野区</t>
    <phoneticPr fontId="7"/>
  </si>
  <si>
    <t>大阪市北区</t>
    <phoneticPr fontId="7"/>
  </si>
  <si>
    <t>大阪市中央区</t>
    <phoneticPr fontId="7"/>
  </si>
  <si>
    <t>堺市堺区</t>
    <phoneticPr fontId="7"/>
  </si>
  <si>
    <t>堺市中区</t>
    <phoneticPr fontId="7"/>
  </si>
  <si>
    <t>堺市東区</t>
    <phoneticPr fontId="7"/>
  </si>
  <si>
    <t>堺市西区</t>
    <phoneticPr fontId="7"/>
  </si>
  <si>
    <t>堺市南区</t>
    <phoneticPr fontId="7"/>
  </si>
  <si>
    <t>堺市北区</t>
    <phoneticPr fontId="7"/>
  </si>
  <si>
    <t>堺市美原区</t>
    <phoneticPr fontId="7"/>
  </si>
  <si>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</si>
  <si>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</si>
  <si>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</si>
  <si>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</si>
  <si>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</si>
  <si>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</si>
  <si>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</si>
  <si>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</si>
  <si>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</si>
  <si>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</si>
  <si>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</si>
  <si>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</si>
  <si>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</si>
  <si>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</si>
  <si>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</si>
  <si>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</si>
  <si>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</si>
  <si>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</si>
  <si>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</si>
  <si>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</si>
  <si>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</si>
  <si>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</si>
  <si>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</si>
  <si>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</si>
  <si>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</si>
  <si>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</si>
  <si>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</si>
  <si>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</si>
  <si>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</si>
  <si>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</si>
  <si>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</si>
  <si>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</si>
  <si>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</si>
  <si>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</si>
  <si>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</si>
  <si>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</si>
  <si>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</si>
  <si>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</si>
  <si>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</si>
  <si>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</si>
  <si>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</si>
  <si>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</si>
  <si>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7"/>
  </si>
  <si>
    <t>神戸市灘区</t>
    <phoneticPr fontId="7"/>
  </si>
  <si>
    <t>神戸市兵庫区</t>
    <phoneticPr fontId="7"/>
  </si>
  <si>
    <t>神戸市長田区</t>
    <phoneticPr fontId="7"/>
  </si>
  <si>
    <t>神戸市須磨区</t>
    <phoneticPr fontId="7"/>
  </si>
  <si>
    <t>神戸市垂水区</t>
    <phoneticPr fontId="7"/>
  </si>
  <si>
    <t>神戸市北区</t>
    <phoneticPr fontId="7"/>
  </si>
  <si>
    <t>神戸市中央区</t>
    <phoneticPr fontId="7"/>
  </si>
  <si>
    <t>神戸市西区</t>
    <phoneticPr fontId="7"/>
  </si>
  <si>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</si>
  <si>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</si>
  <si>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</si>
  <si>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</si>
  <si>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</si>
  <si>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</si>
  <si>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</si>
  <si>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</si>
  <si>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</si>
  <si>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</si>
  <si>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</si>
  <si>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</si>
  <si>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</si>
  <si>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</si>
  <si>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</si>
  <si>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</si>
  <si>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</si>
  <si>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</si>
  <si>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</si>
  <si>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</si>
  <si>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</si>
  <si>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</si>
  <si>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</si>
  <si>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</si>
  <si>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</si>
  <si>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</si>
  <si>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</si>
  <si>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</si>
  <si>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</si>
  <si>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</si>
  <si>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</si>
  <si>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</si>
  <si>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</si>
  <si>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</si>
  <si>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</si>
  <si>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</si>
  <si>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</si>
  <si>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</si>
  <si>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</si>
  <si>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</si>
  <si>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</si>
  <si>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</si>
  <si>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</si>
  <si>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</si>
  <si>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</si>
  <si>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</si>
  <si>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</si>
  <si>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</si>
  <si>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</si>
  <si>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</si>
  <si>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</si>
  <si>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</si>
  <si>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</si>
  <si>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</si>
  <si>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</si>
  <si>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</si>
  <si>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</si>
  <si>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</si>
  <si>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</si>
  <si>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</si>
  <si>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</si>
  <si>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</si>
  <si>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</si>
  <si>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</si>
  <si>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</si>
  <si>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</si>
  <si>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</si>
  <si>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</si>
  <si>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</si>
  <si>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</si>
  <si>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</si>
  <si>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</si>
  <si>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</si>
  <si>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</si>
  <si>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</si>
  <si>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</si>
  <si>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</si>
  <si>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</si>
  <si>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</si>
  <si>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</si>
  <si>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</si>
  <si>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</si>
  <si>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</si>
  <si>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</si>
  <si>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</si>
  <si>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</si>
  <si>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</si>
  <si>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</si>
  <si>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</si>
  <si>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</si>
  <si>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</si>
  <si>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</si>
  <si>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</si>
  <si>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</si>
  <si>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</si>
  <si>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</si>
  <si>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</si>
  <si>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</si>
  <si>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</si>
  <si>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</si>
  <si>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</si>
  <si>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</si>
  <si>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</si>
  <si>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</si>
  <si>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</si>
  <si>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</si>
  <si>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</si>
  <si>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</si>
  <si>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</si>
  <si>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</si>
  <si>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</si>
  <si>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</si>
  <si>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</si>
  <si>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</si>
  <si>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</si>
  <si>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</si>
  <si>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</si>
  <si>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</si>
  <si>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</si>
  <si>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</si>
  <si>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</si>
  <si>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</si>
  <si>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</si>
  <si>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</si>
  <si>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</si>
  <si>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</si>
  <si>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</si>
  <si>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</si>
  <si>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</si>
  <si>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</si>
  <si>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</si>
  <si>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</si>
  <si>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</si>
  <si>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</si>
  <si>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</si>
  <si>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</si>
  <si>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</si>
  <si>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</si>
  <si>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</si>
  <si>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</si>
  <si>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</si>
  <si>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</si>
  <si>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</si>
  <si>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</si>
  <si>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7"/>
  </si>
  <si>
    <t>岡山市中区</t>
    <phoneticPr fontId="7"/>
  </si>
  <si>
    <t>岡山市東区</t>
    <phoneticPr fontId="7"/>
  </si>
  <si>
    <t>岡山市南区</t>
    <phoneticPr fontId="7"/>
  </si>
  <si>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</si>
  <si>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</si>
  <si>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</si>
  <si>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</si>
  <si>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</si>
  <si>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</si>
  <si>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</si>
  <si>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</si>
  <si>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</si>
  <si>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</si>
  <si>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</si>
  <si>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</si>
  <si>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</si>
  <si>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</si>
  <si>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</si>
  <si>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</si>
  <si>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</si>
  <si>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</si>
  <si>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</si>
  <si>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</si>
  <si>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</si>
  <si>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</si>
  <si>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</si>
  <si>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</si>
  <si>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</si>
  <si>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</si>
  <si>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</si>
  <si>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7"/>
  </si>
  <si>
    <t>広島市東区</t>
    <phoneticPr fontId="7"/>
  </si>
  <si>
    <t>広島市南区</t>
    <phoneticPr fontId="7"/>
  </si>
  <si>
    <t>広島市西区</t>
    <phoneticPr fontId="7"/>
  </si>
  <si>
    <t>広島市安佐南区</t>
    <phoneticPr fontId="7"/>
  </si>
  <si>
    <t>広島市安佐北区</t>
    <phoneticPr fontId="7"/>
  </si>
  <si>
    <t>広島市安芸区</t>
    <phoneticPr fontId="7"/>
  </si>
  <si>
    <t>広島市佐伯区</t>
    <phoneticPr fontId="7"/>
  </si>
  <si>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</si>
  <si>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</si>
  <si>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</si>
  <si>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</si>
  <si>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</si>
  <si>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</si>
  <si>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</si>
  <si>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</si>
  <si>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</si>
  <si>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</si>
  <si>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</si>
  <si>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</si>
  <si>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</si>
  <si>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</si>
  <si>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</si>
  <si>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</si>
  <si>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</si>
  <si>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</si>
  <si>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</si>
  <si>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</si>
  <si>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</si>
  <si>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</si>
  <si>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</si>
  <si>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</si>
  <si>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</si>
  <si>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</si>
  <si>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</si>
  <si>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</si>
  <si>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</si>
  <si>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</si>
  <si>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</si>
  <si>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</si>
  <si>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</si>
  <si>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</si>
  <si>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</si>
  <si>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</si>
  <si>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</si>
  <si>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</si>
  <si>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</si>
  <si>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</si>
  <si>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</si>
  <si>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</si>
  <si>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</si>
  <si>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</si>
  <si>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</si>
  <si>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</si>
  <si>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</si>
  <si>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</si>
  <si>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</si>
  <si>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</si>
  <si>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</si>
  <si>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</si>
  <si>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</si>
  <si>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</si>
  <si>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</si>
  <si>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</si>
  <si>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</si>
  <si>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</si>
  <si>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</si>
  <si>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</si>
  <si>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</si>
  <si>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</si>
  <si>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</si>
  <si>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</si>
  <si>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</si>
  <si>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</si>
  <si>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</si>
  <si>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</si>
  <si>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</si>
  <si>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</si>
  <si>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</si>
  <si>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</si>
  <si>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</si>
  <si>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</si>
  <si>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</si>
  <si>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</si>
  <si>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</si>
  <si>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</si>
  <si>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</si>
  <si>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</si>
  <si>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</si>
  <si>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</si>
  <si>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</si>
  <si>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</si>
  <si>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</si>
  <si>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</si>
  <si>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</si>
  <si>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</si>
  <si>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</si>
  <si>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</si>
  <si>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</si>
  <si>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</si>
  <si>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</si>
  <si>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</si>
  <si>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</si>
  <si>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</si>
  <si>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</si>
  <si>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</si>
  <si>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</si>
  <si>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</si>
  <si>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</si>
  <si>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</si>
  <si>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</si>
  <si>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</si>
  <si>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</si>
  <si>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</si>
  <si>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</si>
  <si>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</si>
  <si>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</si>
  <si>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</si>
  <si>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</si>
  <si>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</si>
  <si>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</si>
  <si>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</si>
  <si>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</si>
  <si>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</si>
  <si>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</si>
  <si>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</si>
  <si>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</si>
  <si>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</si>
  <si>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</si>
  <si>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</si>
  <si>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</si>
  <si>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</si>
  <si>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</si>
  <si>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</si>
  <si>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</si>
  <si>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</si>
  <si>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</si>
  <si>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</si>
  <si>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</si>
  <si>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</si>
  <si>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</si>
  <si>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</si>
  <si>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</si>
  <si>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</si>
  <si>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</si>
  <si>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</si>
  <si>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</si>
  <si>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</si>
  <si>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7"/>
  </si>
  <si>
    <t>北九州市若松区</t>
    <phoneticPr fontId="7"/>
  </si>
  <si>
    <t>北九州市戸畑区</t>
    <phoneticPr fontId="7"/>
  </si>
  <si>
    <t>北九州市小倉北区</t>
    <phoneticPr fontId="7"/>
  </si>
  <si>
    <t>北九州市小倉南区</t>
    <phoneticPr fontId="7"/>
  </si>
  <si>
    <t>北九州市八幡東区</t>
    <phoneticPr fontId="7"/>
  </si>
  <si>
    <t>北九州市八幡西区</t>
    <phoneticPr fontId="7"/>
  </si>
  <si>
    <t>福岡市東区</t>
    <phoneticPr fontId="7"/>
  </si>
  <si>
    <t>福岡市博多区</t>
    <phoneticPr fontId="7"/>
  </si>
  <si>
    <t>福岡市中央区</t>
    <phoneticPr fontId="7"/>
  </si>
  <si>
    <t>福岡市南区</t>
    <phoneticPr fontId="7"/>
  </si>
  <si>
    <t>福岡市西区</t>
    <phoneticPr fontId="7"/>
  </si>
  <si>
    <t>福岡市城南区</t>
    <phoneticPr fontId="7"/>
  </si>
  <si>
    <t>福岡市早良区</t>
    <phoneticPr fontId="7"/>
  </si>
  <si>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</si>
  <si>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</si>
  <si>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</si>
  <si>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</si>
  <si>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</si>
  <si>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</si>
  <si>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</si>
  <si>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</si>
  <si>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</si>
  <si>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</si>
  <si>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</si>
  <si>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</si>
  <si>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</si>
  <si>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</si>
  <si>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</si>
  <si>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</si>
  <si>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</si>
  <si>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</si>
  <si>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</si>
  <si>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</si>
  <si>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</si>
  <si>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</si>
  <si>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</si>
  <si>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</si>
  <si>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</si>
  <si>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</si>
  <si>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</si>
  <si>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</si>
  <si>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</si>
  <si>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</si>
  <si>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</si>
  <si>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</si>
  <si>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</si>
  <si>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</si>
  <si>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</si>
  <si>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</si>
  <si>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</si>
  <si>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</si>
  <si>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</si>
  <si>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</si>
  <si>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</si>
  <si>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</si>
  <si>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</si>
  <si>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</si>
  <si>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</si>
  <si>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</si>
  <si>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</si>
  <si>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</si>
  <si>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</si>
  <si>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</si>
  <si>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</si>
  <si>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</si>
  <si>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</si>
  <si>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</si>
  <si>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</si>
  <si>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</si>
  <si>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</si>
  <si>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</si>
  <si>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</si>
  <si>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</si>
  <si>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</si>
  <si>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</si>
  <si>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</si>
  <si>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</si>
  <si>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</si>
  <si>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</si>
  <si>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</si>
  <si>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</si>
  <si>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</si>
  <si>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</si>
  <si>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</si>
  <si>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</si>
  <si>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</si>
  <si>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</si>
  <si>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</si>
  <si>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</si>
  <si>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</si>
  <si>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</si>
  <si>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</si>
  <si>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</si>
  <si>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</si>
  <si>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</si>
  <si>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</si>
  <si>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</si>
  <si>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</si>
  <si>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</si>
  <si>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</si>
  <si>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</si>
  <si>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</si>
  <si>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</si>
  <si>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</si>
  <si>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</si>
  <si>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</si>
  <si>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</si>
  <si>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</si>
  <si>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</si>
  <si>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</si>
  <si>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</si>
  <si>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</si>
  <si>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</si>
  <si>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7"/>
  </si>
  <si>
    <t>熊本市東区</t>
    <phoneticPr fontId="7"/>
  </si>
  <si>
    <t>熊本市西区</t>
    <phoneticPr fontId="7"/>
  </si>
  <si>
    <t>熊本市南区</t>
    <phoneticPr fontId="7"/>
  </si>
  <si>
    <t>熊本市北区</t>
    <phoneticPr fontId="7"/>
  </si>
  <si>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</si>
  <si>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</si>
  <si>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</si>
  <si>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</si>
  <si>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</si>
  <si>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</si>
  <si>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</si>
  <si>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</si>
  <si>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</si>
  <si>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</si>
  <si>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</si>
  <si>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</si>
  <si>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</si>
  <si>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</si>
  <si>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</si>
  <si>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</si>
  <si>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</si>
  <si>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</si>
  <si>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</si>
  <si>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</si>
  <si>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</si>
  <si>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</si>
  <si>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</si>
  <si>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</si>
  <si>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</si>
  <si>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</si>
  <si>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</si>
  <si>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</si>
  <si>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</si>
  <si>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</si>
  <si>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</si>
  <si>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</si>
  <si>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</si>
  <si>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</si>
  <si>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</si>
  <si>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</si>
  <si>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</si>
  <si>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</si>
  <si>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</si>
  <si>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</si>
  <si>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</si>
  <si>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</si>
  <si>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</si>
  <si>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</si>
  <si>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</si>
  <si>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</si>
  <si>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</si>
  <si>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</si>
  <si>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</si>
  <si>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</si>
  <si>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</si>
  <si>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</si>
  <si>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</si>
  <si>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</si>
  <si>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</si>
  <si>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</si>
  <si>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</si>
  <si>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</si>
  <si>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</si>
  <si>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</si>
  <si>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</si>
  <si>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</si>
  <si>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</si>
  <si>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</si>
  <si>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</si>
  <si>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</si>
  <si>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</si>
  <si>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</si>
  <si>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</si>
  <si>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</si>
  <si>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</si>
  <si>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</si>
  <si>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</si>
  <si>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</si>
  <si>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</si>
  <si>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</si>
  <si>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</si>
  <si>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</si>
  <si>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</si>
  <si>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</si>
  <si>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</si>
  <si>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</si>
  <si>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</si>
  <si>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</si>
  <si>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</si>
  <si>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</si>
  <si>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</si>
  <si>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</si>
  <si>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</si>
  <si>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</si>
  <si>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</si>
  <si>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</si>
  <si>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</si>
  <si>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</si>
  <si>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</si>
  <si>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</si>
  <si>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</si>
  <si>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</si>
  <si>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</si>
  <si>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</si>
  <si>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</si>
  <si>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</si>
  <si>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</si>
  <si>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</si>
  <si>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</si>
  <si>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</si>
  <si>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</si>
  <si>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</si>
  <si>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</si>
  <si>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</si>
  <si>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</si>
  <si>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</si>
  <si>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</si>
  <si>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</si>
  <si>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</si>
  <si>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</si>
  <si>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</si>
  <si>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</si>
  <si>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</si>
  <si>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</si>
  <si>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</si>
  <si>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</si>
  <si>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</si>
  <si>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</si>
  <si>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</si>
  <si>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</si>
  <si>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</si>
  <si>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</si>
  <si>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</si>
  <si>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</si>
  <si>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</si>
  <si>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</si>
  <si>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</si>
  <si>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</si>
  <si>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</si>
  <si>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</si>
  <si>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</si>
  <si>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</si>
  <si>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</si>
  <si>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</si>
  <si>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</si>
  <si>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</si>
  <si>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</si>
  <si>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</si>
  <si>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</si>
  <si>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</si>
  <si>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</si>
  <si>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</si>
  <si>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</si>
  <si>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</si>
  <si>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</si>
  <si>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</si>
  <si>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</si>
  <si>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</si>
  <si>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</si>
  <si>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</si>
  <si>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</si>
  <si>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</si>
  <si>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</si>
  <si>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</si>
  <si>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</si>
  <si>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</si>
  <si>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</si>
  <si>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</si>
  <si>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</si>
  <si>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</si>
  <si>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</si>
  <si>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</si>
  <si>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</si>
  <si>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</si>
  <si>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</si>
  <si>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</si>
  <si>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</si>
  <si>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</si>
  <si>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</si>
  <si>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</si>
  <si>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</si>
  <si>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</si>
  <si>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</si>
  <si>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</si>
  <si>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</si>
  <si>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</si>
  <si>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</si>
  <si>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</si>
  <si>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</si>
  <si>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</si>
  <si>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</si>
  <si>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</si>
  <si>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</si>
  <si>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</si>
  <si>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</si>
  <si>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</si>
  <si>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</si>
  <si>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</si>
  <si>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</si>
  <si>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</si>
  <si>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</si>
  <si>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</si>
  <si>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</si>
  <si>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</si>
  <si>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</si>
  <si>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</si>
  <si>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</si>
  <si>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</si>
  <si>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</si>
  <si>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</si>
  <si>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</si>
  <si>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</si>
  <si>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</si>
  <si>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</si>
  <si>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</si>
  <si>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</si>
  <si>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</si>
  <si>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</si>
  <si>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</si>
  <si>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</si>
  <si>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</si>
  <si>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</si>
  <si>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</si>
  <si>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</si>
  <si>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</si>
  <si>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</si>
  <si>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</si>
  <si>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</si>
  <si>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</si>
  <si>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</si>
  <si>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</si>
  <si>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</si>
  <si>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</si>
  <si>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</si>
  <si>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</si>
  <si>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</si>
  <si>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</si>
  <si>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</si>
  <si>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</si>
  <si>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</si>
  <si>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</si>
  <si>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</si>
  <si>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</si>
  <si>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</si>
  <si>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</si>
  <si>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</si>
  <si>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</si>
  <si>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</si>
  <si>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</si>
  <si>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</si>
  <si>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</si>
  <si>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</si>
  <si>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</si>
  <si>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</si>
  <si>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</si>
  <si>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</si>
  <si>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</si>
  <si>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</si>
  <si>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</si>
  <si>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</si>
  <si>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</si>
  <si>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</si>
  <si>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</si>
  <si>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</si>
  <si>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</si>
  <si>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</si>
  <si>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</si>
  <si>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</si>
  <si>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</si>
  <si>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</si>
  <si>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</si>
  <si>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</si>
  <si>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</si>
  <si>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</si>
  <si>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</si>
  <si>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</si>
  <si>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</si>
  <si>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</si>
  <si>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</si>
  <si>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棟区分記入値</t>
    <rPh sb="0" eb="1">
      <t>トウ</t>
    </rPh>
    <rPh sb="1" eb="3">
      <t>クブン</t>
    </rPh>
    <rPh sb="3" eb="5">
      <t>キニュウ</t>
    </rPh>
    <rPh sb="5" eb="6">
      <t>チ</t>
    </rPh>
    <phoneticPr fontId="1"/>
  </si>
  <si>
    <t>「(5)建築主」「(18)新設住宅の資金」「(22)利用関係」の組み合わせ</t>
    <rPh sb="32" eb="33">
      <t>ク</t>
    </rPh>
    <rPh sb="34" eb="35">
      <t>ア</t>
    </rPh>
    <phoneticPr fontId="1"/>
  </si>
  <si>
    <t>　</t>
    <phoneticPr fontId="1"/>
  </si>
  <si>
    <t>階</t>
    <rPh sb="0" eb="1">
      <t>カイ</t>
    </rPh>
    <phoneticPr fontId="1"/>
  </si>
  <si>
    <t>地下</t>
    <rPh sb="0" eb="2">
      <t>チカ</t>
    </rPh>
    <phoneticPr fontId="1"/>
  </si>
  <si>
    <t>一戸建ての住宅</t>
    <phoneticPr fontId="1"/>
  </si>
  <si>
    <t>共同住宅</t>
    <phoneticPr fontId="1"/>
  </si>
  <si>
    <t>寄宿舎</t>
    <phoneticPr fontId="1"/>
  </si>
  <si>
    <t>下宿</t>
    <phoneticPr fontId="1"/>
  </si>
  <si>
    <t>長屋</t>
    <phoneticPr fontId="1"/>
  </si>
  <si>
    <t>住宅で事務所、店舗その他これらに類する用途を兼ねるもの</t>
    <phoneticPr fontId="1"/>
  </si>
  <si>
    <t>幼稚園</t>
    <phoneticPr fontId="1"/>
  </si>
  <si>
    <t>小学校</t>
    <phoneticPr fontId="1"/>
  </si>
  <si>
    <t xml:space="preserve">義務教育学校 </t>
    <phoneticPr fontId="1"/>
  </si>
  <si>
    <t>中学校、高等学校又は中等教育学校</t>
    <phoneticPr fontId="1"/>
  </si>
  <si>
    <t>特別支援学校</t>
    <phoneticPr fontId="1"/>
  </si>
  <si>
    <t>大学又は高等専門学校</t>
    <phoneticPr fontId="1"/>
  </si>
  <si>
    <t>専修学校</t>
    <phoneticPr fontId="1"/>
  </si>
  <si>
    <t>各種学校</t>
    <phoneticPr fontId="1"/>
  </si>
  <si>
    <t xml:space="preserve">幼保連携型認定こども園 </t>
    <phoneticPr fontId="1"/>
  </si>
  <si>
    <t>図書館その他これに類するもの</t>
    <phoneticPr fontId="1"/>
  </si>
  <si>
    <t>博物館その他これに類するもの</t>
    <phoneticPr fontId="1"/>
  </si>
  <si>
    <t>神社、寺院、教会その他これらに類するもの</t>
    <phoneticPr fontId="1"/>
  </si>
  <si>
    <t>老人ホーム、福祉ホームその他これに類するもの</t>
    <phoneticPr fontId="1"/>
  </si>
  <si>
    <t>保育所その他これに類するもの</t>
    <phoneticPr fontId="1"/>
  </si>
  <si>
    <t>公衆浴場（個室付浴場業に係る公衆浴場を除く。）</t>
    <phoneticPr fontId="1"/>
  </si>
  <si>
    <t>診療所（患者の収容施設のあるものに限る。）</t>
    <phoneticPr fontId="1"/>
  </si>
  <si>
    <t>病院</t>
    <phoneticPr fontId="1"/>
  </si>
  <si>
    <t>巡査派出所</t>
    <phoneticPr fontId="1"/>
  </si>
  <si>
    <t>公衆電話所</t>
    <phoneticPr fontId="1"/>
  </si>
  <si>
    <t>地方公共団体の支庁又は支所</t>
    <phoneticPr fontId="1"/>
  </si>
  <si>
    <t>公衆便所、休憩所又は路線バスの停留所の上家</t>
    <phoneticPr fontId="1"/>
  </si>
  <si>
    <t>税務署、警察署、保健所又は消防署その他これらに類するもの</t>
    <phoneticPr fontId="1"/>
  </si>
  <si>
    <t>工場（自動車修理工場を除く。）</t>
    <phoneticPr fontId="1"/>
  </si>
  <si>
    <t>自動車修理工場</t>
    <phoneticPr fontId="1"/>
  </si>
  <si>
    <t>危険物の貯蔵又は処理に供するもの</t>
    <phoneticPr fontId="1"/>
  </si>
  <si>
    <t>ボーリング場、スケート場、水泳場、スキー場、ゴルフ練習場又はバッティング練習場</t>
    <phoneticPr fontId="1"/>
  </si>
  <si>
    <t>体育館又はスポーツの練習場（前項に掲げるものを除く。）</t>
    <phoneticPr fontId="1"/>
  </si>
  <si>
    <t>マージャン屋、ぱちんこ屋、射的場、勝馬投票券発売所、場外車券売場その他これらに類するもの又はカラオケボックスその他これらに類するもの</t>
    <phoneticPr fontId="1"/>
  </si>
  <si>
    <t>ホテル又は旅館</t>
    <phoneticPr fontId="1"/>
  </si>
  <si>
    <t>自動車教習所</t>
    <phoneticPr fontId="1"/>
  </si>
  <si>
    <t>畜舎</t>
    <phoneticPr fontId="1"/>
  </si>
  <si>
    <t>堆肥舎又は水産物の増殖場若しくは養殖場</t>
    <phoneticPr fontId="1"/>
  </si>
  <si>
    <t>日用品の販売を主たる目的とする店舗</t>
    <phoneticPr fontId="1"/>
  </si>
  <si>
    <t>食堂又は喫茶店</t>
    <phoneticPr fontId="1"/>
  </si>
  <si>
    <t>銀行の支店、損害保険代理店、宅地建物取引業を営む店舗その他これらに類するサービス業を営む店舗</t>
    <phoneticPr fontId="1"/>
  </si>
  <si>
    <t>物品販売業を営む店舗以外の店舗（前２項に掲げるものを除く。）</t>
    <phoneticPr fontId="1"/>
  </si>
  <si>
    <t>事務所</t>
    <phoneticPr fontId="1"/>
  </si>
  <si>
    <t>映画スタジオ又はテレビスタジオ</t>
    <phoneticPr fontId="1"/>
  </si>
  <si>
    <t>自動車車庫</t>
    <phoneticPr fontId="1"/>
  </si>
  <si>
    <t>自転車駐車場</t>
    <phoneticPr fontId="1"/>
  </si>
  <si>
    <t>倉庫業を営む倉庫</t>
    <phoneticPr fontId="1"/>
  </si>
  <si>
    <t>倉庫業を営まない倉庫</t>
    <phoneticPr fontId="1"/>
  </si>
  <si>
    <t>劇場、映画館又は演芸場</t>
    <phoneticPr fontId="1"/>
  </si>
  <si>
    <t>観覧場</t>
    <phoneticPr fontId="1"/>
  </si>
  <si>
    <t>公会堂又は集会場</t>
    <phoneticPr fontId="1"/>
  </si>
  <si>
    <t>展示場</t>
    <phoneticPr fontId="1"/>
  </si>
  <si>
    <t>料理店</t>
    <phoneticPr fontId="1"/>
  </si>
  <si>
    <t>キャバレー、カフェー、ナイトクラブ又はバー</t>
    <phoneticPr fontId="1"/>
  </si>
  <si>
    <t>ダンスホール</t>
    <phoneticPr fontId="1"/>
  </si>
  <si>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1"/>
  </si>
  <si>
    <t>卸売市場</t>
    <phoneticPr fontId="1"/>
  </si>
  <si>
    <t>火葬場又はと畜場、汚物処理場、ごみ焼却場その他の処理施設</t>
    <phoneticPr fontId="1"/>
  </si>
  <si>
    <t>その他</t>
    <phoneticPr fontId="1"/>
  </si>
  <si>
    <t>記号</t>
    <rPh sb="0" eb="2">
      <t>キゴウ</t>
    </rPh>
    <phoneticPr fontId="1"/>
  </si>
  <si>
    <t>08010</t>
    <phoneticPr fontId="1"/>
  </si>
  <si>
    <t>08020</t>
    <phoneticPr fontId="1"/>
  </si>
  <si>
    <t>08030</t>
    <phoneticPr fontId="1"/>
  </si>
  <si>
    <t>08040</t>
    <phoneticPr fontId="1"/>
  </si>
  <si>
    <t>08050</t>
    <phoneticPr fontId="1"/>
  </si>
  <si>
    <t>08060</t>
    <phoneticPr fontId="1"/>
  </si>
  <si>
    <t>08070</t>
    <phoneticPr fontId="1"/>
  </si>
  <si>
    <t>08080</t>
    <phoneticPr fontId="1"/>
  </si>
  <si>
    <t>08082</t>
    <phoneticPr fontId="1"/>
  </si>
  <si>
    <t>08090</t>
    <phoneticPr fontId="1"/>
  </si>
  <si>
    <t>08100</t>
    <phoneticPr fontId="1"/>
  </si>
  <si>
    <t>08110</t>
    <phoneticPr fontId="1"/>
  </si>
  <si>
    <t>08120</t>
    <phoneticPr fontId="1"/>
  </si>
  <si>
    <t>08130</t>
    <phoneticPr fontId="1"/>
  </si>
  <si>
    <t>08140</t>
    <phoneticPr fontId="1"/>
  </si>
  <si>
    <t>美術館その他これに類するもの</t>
    <rPh sb="0" eb="3">
      <t>ビジュツカン</t>
    </rPh>
    <phoneticPr fontId="1"/>
  </si>
  <si>
    <t>08150</t>
    <phoneticPr fontId="1"/>
  </si>
  <si>
    <t>08152</t>
    <phoneticPr fontId="1"/>
  </si>
  <si>
    <t>08160</t>
    <phoneticPr fontId="1"/>
  </si>
  <si>
    <t>08170</t>
    <phoneticPr fontId="1"/>
  </si>
  <si>
    <t>08180</t>
    <phoneticPr fontId="1"/>
  </si>
  <si>
    <t>08190</t>
    <phoneticPr fontId="1"/>
  </si>
  <si>
    <t>郵便法（昭和22年法律第165号）の規定により行う郵便の業務の用に供する施設</t>
    <phoneticPr fontId="1"/>
  </si>
  <si>
    <t>08220</t>
    <phoneticPr fontId="1"/>
  </si>
  <si>
    <t>08210</t>
    <phoneticPr fontId="1"/>
  </si>
  <si>
    <t>08192</t>
    <phoneticPr fontId="1"/>
  </si>
  <si>
    <t>08230</t>
    <phoneticPr fontId="1"/>
  </si>
  <si>
    <t>08240</t>
    <phoneticPr fontId="1"/>
  </si>
  <si>
    <t>診療所（患者の収容施設のないものに限る。）</t>
    <phoneticPr fontId="1"/>
  </si>
  <si>
    <t>08250</t>
    <phoneticPr fontId="1"/>
  </si>
  <si>
    <t>08260</t>
    <phoneticPr fontId="1"/>
  </si>
  <si>
    <t>08270</t>
    <phoneticPr fontId="1"/>
  </si>
  <si>
    <t>08280</t>
    <phoneticPr fontId="1"/>
  </si>
  <si>
    <t>08290</t>
    <phoneticPr fontId="1"/>
  </si>
  <si>
    <t>08300</t>
    <phoneticPr fontId="1"/>
  </si>
  <si>
    <t>08310</t>
    <phoneticPr fontId="1"/>
  </si>
  <si>
    <t>08320</t>
    <phoneticPr fontId="1"/>
  </si>
  <si>
    <t>建築基準法施行令第130条の４第５号に基づき国土交通大臣が指定する施設</t>
    <phoneticPr fontId="1"/>
  </si>
  <si>
    <t>08330</t>
    <phoneticPr fontId="1"/>
  </si>
  <si>
    <t>08340</t>
    <phoneticPr fontId="1"/>
  </si>
  <si>
    <t>08350</t>
    <phoneticPr fontId="1"/>
  </si>
  <si>
    <t>08360</t>
    <phoneticPr fontId="1"/>
  </si>
  <si>
    <t>08370</t>
    <phoneticPr fontId="1"/>
  </si>
  <si>
    <t>08380</t>
    <phoneticPr fontId="1"/>
  </si>
  <si>
    <t>08390</t>
    <phoneticPr fontId="1"/>
  </si>
  <si>
    <t>08400</t>
    <phoneticPr fontId="1"/>
  </si>
  <si>
    <t>08410</t>
    <phoneticPr fontId="1"/>
  </si>
  <si>
    <t>08420</t>
    <phoneticPr fontId="1"/>
  </si>
  <si>
    <t>08430</t>
    <phoneticPr fontId="1"/>
  </si>
  <si>
    <t>08438</t>
    <phoneticPr fontId="1"/>
  </si>
  <si>
    <t>08440</t>
    <phoneticPr fontId="1"/>
  </si>
  <si>
    <t>08450</t>
    <phoneticPr fontId="1"/>
  </si>
  <si>
    <t>08452</t>
    <phoneticPr fontId="1"/>
  </si>
  <si>
    <t>08456</t>
    <phoneticPr fontId="1"/>
  </si>
  <si>
    <t>08458</t>
    <phoneticPr fontId="1"/>
  </si>
  <si>
    <t>08460</t>
    <phoneticPr fontId="1"/>
  </si>
  <si>
    <t>08470</t>
    <phoneticPr fontId="1"/>
  </si>
  <si>
    <t>08480</t>
    <phoneticPr fontId="1"/>
  </si>
  <si>
    <t>08490</t>
    <phoneticPr fontId="1"/>
  </si>
  <si>
    <t>08500</t>
    <phoneticPr fontId="1"/>
  </si>
  <si>
    <t>08510</t>
    <phoneticPr fontId="1"/>
  </si>
  <si>
    <t>08520</t>
    <phoneticPr fontId="1"/>
  </si>
  <si>
    <t>08530</t>
    <phoneticPr fontId="1"/>
  </si>
  <si>
    <t>08540</t>
    <phoneticPr fontId="1"/>
  </si>
  <si>
    <t>08550</t>
    <phoneticPr fontId="1"/>
  </si>
  <si>
    <t>08560</t>
    <phoneticPr fontId="1"/>
  </si>
  <si>
    <t>08570</t>
    <phoneticPr fontId="1"/>
  </si>
  <si>
    <t>08580</t>
    <phoneticPr fontId="1"/>
  </si>
  <si>
    <t>08590</t>
    <phoneticPr fontId="1"/>
  </si>
  <si>
    <t>08600</t>
    <phoneticPr fontId="1"/>
  </si>
  <si>
    <t>08610</t>
    <phoneticPr fontId="1"/>
  </si>
  <si>
    <t>08620</t>
    <phoneticPr fontId="1"/>
  </si>
  <si>
    <t>08630</t>
    <phoneticPr fontId="1"/>
  </si>
  <si>
    <t>08640</t>
    <phoneticPr fontId="1"/>
  </si>
  <si>
    <t>08650</t>
    <phoneticPr fontId="1"/>
  </si>
  <si>
    <t>08990</t>
    <phoneticPr fontId="1"/>
  </si>
  <si>
    <t>（第二面）</t>
    <rPh sb="1" eb="4">
      <t>ダイニメン</t>
    </rPh>
    <phoneticPr fontId="1"/>
  </si>
  <si>
    <t>棟</t>
    <rPh sb="0" eb="1">
      <t>トウ</t>
    </rPh>
    <phoneticPr fontId="1"/>
  </si>
  <si>
    <t>-</t>
  </si>
  <si>
    <t>-</t>
    <phoneticPr fontId="1"/>
  </si>
  <si>
    <t>営業所名（建築士事務所名）</t>
    <phoneticPr fontId="1"/>
  </si>
  <si>
    <t>郵便番号</t>
    <rPh sb="0" eb="4">
      <t>ユウビンバンゴウ</t>
    </rPh>
    <phoneticPr fontId="1"/>
  </si>
  <si>
    <t>所在地</t>
    <rPh sb="0" eb="3">
      <t>ショザイチ</t>
    </rPh>
    <phoneticPr fontId="1"/>
  </si>
  <si>
    <t>営業所名（建築士事務所名）</t>
    <rPh sb="0" eb="3">
      <t>エイギョウショ</t>
    </rPh>
    <rPh sb="3" eb="4">
      <t>メイ</t>
    </rPh>
    <rPh sb="5" eb="8">
      <t>ケンチクシ</t>
    </rPh>
    <rPh sb="8" eb="11">
      <t>ジムショ</t>
    </rPh>
    <rPh sb="11" eb="12">
      <t>メイ</t>
    </rPh>
    <phoneticPr fontId="1"/>
  </si>
  <si>
    <t>営業所名</t>
    <rPh sb="0" eb="3">
      <t>エイギョウショ</t>
    </rPh>
    <rPh sb="3" eb="4">
      <t>メイ</t>
    </rPh>
    <phoneticPr fontId="1"/>
  </si>
  <si>
    <t>他に分類されないもの</t>
    <phoneticPr fontId="1"/>
  </si>
  <si>
    <t>イ．着工予定期日</t>
    <phoneticPr fontId="1"/>
  </si>
  <si>
    <t>ロ．工事完了予定期日</t>
    <phoneticPr fontId="1"/>
  </si>
  <si>
    <t>イ．建築主の種別</t>
    <phoneticPr fontId="1"/>
  </si>
  <si>
    <t>イ．地名地番</t>
    <phoneticPr fontId="1"/>
  </si>
  <si>
    <t>ロ．都市計画</t>
    <phoneticPr fontId="1"/>
  </si>
  <si>
    <t>イ．番号</t>
    <phoneticPr fontId="1"/>
  </si>
  <si>
    <t>ロ．物件名</t>
    <rPh sb="2" eb="5">
      <t>ブッケンメイ</t>
    </rPh>
    <phoneticPr fontId="1"/>
  </si>
  <si>
    <t>【５．主要用途】</t>
    <rPh sb="3" eb="5">
      <t>シュヨウ</t>
    </rPh>
    <rPh sb="5" eb="7">
      <t>ヨウト</t>
    </rPh>
    <phoneticPr fontId="1"/>
  </si>
  <si>
    <t>消費税込み</t>
    <rPh sb="0" eb="2">
      <t>ショウヒ</t>
    </rPh>
    <phoneticPr fontId="1"/>
  </si>
  <si>
    <t>【２．除却建築物の概要】</t>
    <rPh sb="3" eb="5">
      <t>ジョキャク</t>
    </rPh>
    <rPh sb="5" eb="8">
      <t>ケンチクブツ</t>
    </rPh>
    <rPh sb="9" eb="11">
      <t>ガイヨウ</t>
    </rPh>
    <phoneticPr fontId="1"/>
  </si>
  <si>
    <t>ロ．新設又は
　　　その他の別</t>
    <phoneticPr fontId="1"/>
  </si>
  <si>
    <t>ハ．新設住宅の資金</t>
    <phoneticPr fontId="1"/>
  </si>
  <si>
    <t>ニ．住宅の建築工法</t>
    <phoneticPr fontId="1"/>
  </si>
  <si>
    <t>ホ．住宅の種類</t>
    <phoneticPr fontId="1"/>
  </si>
  <si>
    <t>ヘ．住宅の建て方</t>
    <rPh sb="2" eb="4">
      <t>ジュウタク</t>
    </rPh>
    <rPh sb="5" eb="6">
      <t>タ</t>
    </rPh>
    <rPh sb="7" eb="8">
      <t>カタ</t>
    </rPh>
    <phoneticPr fontId="1"/>
  </si>
  <si>
    <t>ト．利用関係</t>
    <phoneticPr fontId="1"/>
  </si>
  <si>
    <t>チ．住宅の戸数</t>
    <phoneticPr fontId="1"/>
  </si>
  <si>
    <t>リ．工事部分の
　　床面積の合計</t>
    <phoneticPr fontId="1"/>
  </si>
  <si>
    <t>イ．主要用途</t>
    <rPh sb="2" eb="4">
      <t>シュヨウ</t>
    </rPh>
    <rPh sb="4" eb="6">
      <t>ヨウト</t>
    </rPh>
    <phoneticPr fontId="1"/>
  </si>
  <si>
    <t>主要用途の区分</t>
    <phoneticPr fontId="1"/>
  </si>
  <si>
    <t>国家公務、地方公務</t>
    <phoneticPr fontId="1"/>
  </si>
  <si>
    <t>居住専用住宅</t>
    <rPh sb="0" eb="2">
      <t>キョジュウ</t>
    </rPh>
    <rPh sb="2" eb="4">
      <t>センヨウ</t>
    </rPh>
    <rPh sb="4" eb="6">
      <t>ジュウタク</t>
    </rPh>
    <phoneticPr fontId="1"/>
  </si>
  <si>
    <t>居住専用準住宅</t>
    <rPh sb="0" eb="2">
      <t>キョジュウ</t>
    </rPh>
    <rPh sb="2" eb="4">
      <t>センヨウ</t>
    </rPh>
    <rPh sb="4" eb="5">
      <t>ジュン</t>
    </rPh>
    <rPh sb="5" eb="7">
      <t>ジュウタク</t>
    </rPh>
    <phoneticPr fontId="1"/>
  </si>
  <si>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1"/>
  </si>
  <si>
    <t>01</t>
    <phoneticPr fontId="1"/>
  </si>
  <si>
    <t>02</t>
  </si>
  <si>
    <t>産業
専用</t>
    <rPh sb="0" eb="2">
      <t>サンギョウ</t>
    </rPh>
    <rPh sb="3" eb="5">
      <t>センヨウ</t>
    </rPh>
    <phoneticPr fontId="1"/>
  </si>
  <si>
    <t>農業、林業、漁業、水産養殖業</t>
  </si>
  <si>
    <t>鉱業、採石業、砂利採取業、建設業</t>
  </si>
  <si>
    <t>通信業、放送業、情報サービス業、インターネット附随サービス業、映像・音声・文字情報制作業</t>
  </si>
  <si>
    <t>鉄道業、道路旅客運送業、道路貨物運送業、水運業、航空運輸業、倉庫業、運輸に附帯するサービス業</t>
  </si>
  <si>
    <t>不動産取引業、不動産賃貸業・管理業</t>
  </si>
  <si>
    <t>宿泊業、飲食店、持ち帰り・配達飲食サービス業</t>
  </si>
  <si>
    <t>学校教育、その他の教育、学習支援業（社会教育、学習塾及び教養・技能教授業ほか）</t>
    <rPh sb="0" eb="2">
      <t>ガッコウ</t>
    </rPh>
    <rPh sb="2" eb="4">
      <t>キョウイク</t>
    </rPh>
    <phoneticPr fontId="1"/>
  </si>
  <si>
    <t>医療業、保健衛生、社会保険・社会福祉・介護事業</t>
  </si>
  <si>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</si>
  <si>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1"/>
  </si>
  <si>
    <t>【６．一の建築物ごとの内容】</t>
    <phoneticPr fontId="1"/>
  </si>
  <si>
    <t>助産所（入所する者の寝室があるものに限る。）</t>
    <rPh sb="4" eb="6">
      <t>ニュウショ</t>
    </rPh>
    <rPh sb="8" eb="9">
      <t>モノ</t>
    </rPh>
    <rPh sb="10" eb="12">
      <t>シンシツ</t>
    </rPh>
    <rPh sb="18" eb="19">
      <t>カギ</t>
    </rPh>
    <phoneticPr fontId="1"/>
  </si>
  <si>
    <t>助産所（入所する者の寝室がないものに限る。）</t>
    <rPh sb="4" eb="6">
      <t>ニュウショ</t>
    </rPh>
    <rPh sb="8" eb="9">
      <t>モノ</t>
    </rPh>
    <rPh sb="10" eb="12">
      <t>シンシツ</t>
    </rPh>
    <rPh sb="18" eb="19">
      <t>カギ</t>
    </rPh>
    <phoneticPr fontId="1"/>
  </si>
  <si>
    <t>児童福祉施設等（建築基準法施行令第19条第１項に規定する児童福祉施設等をいい、前４項に掲げるものを除く。次項において同じ。）（入所する者の寝室があるものに限る。）</t>
    <phoneticPr fontId="1"/>
  </si>
  <si>
    <t>児童福祉施設等（入所する者の寝室がないものに限る。）</t>
    <phoneticPr fontId="1"/>
  </si>
  <si>
    <t>08132</t>
    <phoneticPr fontId="1"/>
  </si>
  <si>
    <t>ロ．資本の額又は
    出資の総額</t>
    <phoneticPr fontId="1"/>
  </si>
  <si>
    <t>㎡</t>
  </si>
  <si>
    <t>用途の分類</t>
    <rPh sb="0" eb="2">
      <t>ヨウト</t>
    </rPh>
    <rPh sb="3" eb="5">
      <t>ブンルイ</t>
    </rPh>
    <phoneticPr fontId="1"/>
  </si>
  <si>
    <t>居住
産業
併用</t>
    <rPh sb="0" eb="2">
      <t>キョジュウ</t>
    </rPh>
    <rPh sb="3" eb="5">
      <t>サンギョウ</t>
    </rPh>
    <rPh sb="6" eb="8">
      <t>ヘイヨウ</t>
    </rPh>
    <phoneticPr fontId="1"/>
  </si>
  <si>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1"/>
  </si>
  <si>
    <t xml:space="preserve">共同住宅 </t>
    <phoneticPr fontId="1"/>
  </si>
  <si>
    <t xml:space="preserve">　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rPh sb="19" eb="21">
      <t>カクレツ</t>
    </rPh>
    <rPh sb="157" eb="164">
      <t>キョジュウセンヨウケンチクブツ</t>
    </rPh>
    <rPh sb="165" eb="167">
      <t>バアイ</t>
    </rPh>
    <phoneticPr fontId="1"/>
  </si>
  <si>
    <t>　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phoneticPr fontId="1"/>
  </si>
  <si>
    <t>①</t>
    <phoneticPr fontId="1"/>
  </si>
  <si>
    <t>②</t>
    <phoneticPr fontId="1"/>
  </si>
  <si>
    <t>③</t>
    <phoneticPr fontId="1"/>
  </si>
  <si>
    <t>用途</t>
    <rPh sb="0" eb="2">
      <t>ヨウト</t>
    </rPh>
    <phoneticPr fontId="1"/>
  </si>
  <si>
    <t>床面積</t>
    <rPh sb="0" eb="3">
      <t>ユカメンセキ</t>
    </rPh>
    <phoneticPr fontId="1"/>
  </si>
  <si>
    <t>建築工事届</t>
    <rPh sb="0" eb="2">
      <t>ケンチク</t>
    </rPh>
    <rPh sb="2" eb="4">
      <t>コウジ</t>
    </rPh>
    <rPh sb="4" eb="5">
      <t>トドケ</t>
    </rPh>
    <phoneticPr fontId="1"/>
  </si>
  <si>
    <t>構造の区分</t>
    <rPh sb="3" eb="5">
      <t>クブン</t>
    </rPh>
    <phoneticPr fontId="1"/>
  </si>
  <si>
    <t>木造</t>
    <phoneticPr fontId="1"/>
  </si>
  <si>
    <t>鉄骨鉄筋コンクリート造</t>
    <phoneticPr fontId="1"/>
  </si>
  <si>
    <t>鉄筋コンクリート造</t>
    <phoneticPr fontId="1"/>
  </si>
  <si>
    <t>鉄骨造</t>
    <phoneticPr fontId="1"/>
  </si>
  <si>
    <t>02</t>
    <phoneticPr fontId="1"/>
  </si>
  <si>
    <t>03</t>
  </si>
  <si>
    <t>04</t>
  </si>
  <si>
    <t>05</t>
  </si>
  <si>
    <t>06</t>
  </si>
  <si>
    <t>（注意欄に記載の記号を記入してください）</t>
    <rPh sb="1" eb="2">
      <t>チュウ</t>
    </rPh>
    <rPh sb="2" eb="3">
      <t>イ</t>
    </rPh>
    <rPh sb="3" eb="4">
      <t>ラン</t>
    </rPh>
    <rPh sb="5" eb="7">
      <t>キサイ</t>
    </rPh>
    <rPh sb="8" eb="10">
      <t>キゴウ</t>
    </rPh>
    <rPh sb="11" eb="13">
      <t>キニュウ</t>
    </rPh>
    <phoneticPr fontId="1"/>
  </si>
  <si>
    <t>（注意欄に記載の記号を記入してください）</t>
    <rPh sb="8" eb="10">
      <t>キゴウ</t>
    </rPh>
    <phoneticPr fontId="1"/>
  </si>
  <si>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1"/>
  </si>
  <si>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
  </si>
  <si>
    <t>飲食店（次項に掲げるもの並びに田園住居地域及びその周辺の地域で生産された農産物を材料とする料理の提供を主たる目的とするものを除く。）</t>
    <rPh sb="28" eb="30">
      <t>チイキ</t>
    </rPh>
    <phoneticPr fontId="1"/>
  </si>
  <si>
    <t>農産物の生産、集荷、処理又は貯蔵に供するもの</t>
    <rPh sb="1" eb="2">
      <t>サン</t>
    </rPh>
    <phoneticPr fontId="1"/>
  </si>
  <si>
    <t>農業の生産資材の貯蔵に供するもの</t>
    <rPh sb="0" eb="2">
      <t>ノウギョウ</t>
    </rPh>
    <phoneticPr fontId="1"/>
  </si>
  <si>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1"/>
  </si>
  <si>
    <t>万円</t>
    <rPh sb="0" eb="1">
      <t>マン</t>
    </rPh>
    <rPh sb="1" eb="2">
      <t>エン</t>
    </rPh>
    <phoneticPr fontId="1"/>
  </si>
  <si>
    <t>コンクリートブロック造</t>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</si>
  <si>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</si>
  <si>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</si>
  <si>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(17)新設又はその他の別</t>
    <rPh sb="4" eb="6">
      <t>シンセツ</t>
    </rPh>
    <rPh sb="6" eb="7">
      <t>マタ</t>
    </rPh>
    <rPh sb="10" eb="11">
      <t>タ</t>
    </rPh>
    <rPh sb="12" eb="13">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</si>
  <si>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</si>
  <si>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</si>
  <si>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</si>
  <si>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</si>
  <si>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</si>
  <si>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</si>
  <si>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</si>
  <si>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</si>
  <si>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</si>
  <si>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(4)小番号</t>
    <phoneticPr fontId="3"/>
  </si>
  <si>
    <t>(11)工事部分の構造との関係</t>
    <rPh sb="4" eb="8">
      <t>コウジブブン</t>
    </rPh>
    <rPh sb="9" eb="11">
      <t>コウゾウ</t>
    </rPh>
    <rPh sb="13" eb="15">
      <t>カンケイ</t>
    </rPh>
    <phoneticPr fontId="3"/>
  </si>
  <si>
    <t>計算用
非表示予定</t>
    <rPh sb="0" eb="3">
      <t>ケイサンヨウ</t>
    </rPh>
    <rPh sb="4" eb="7">
      <t>ヒヒョウジ</t>
    </rPh>
    <rPh sb="7" eb="9">
      <t>ヨテイ</t>
    </rPh>
    <phoneticPr fontId="1"/>
  </si>
  <si>
    <t xml:space="preserve">(15)新築の場合における階数（地上の階数）
</t>
    <rPh sb="4" eb="6">
      <t>シンチク</t>
    </rPh>
    <rPh sb="7" eb="9">
      <t>バアイ</t>
    </rPh>
    <rPh sb="13" eb="15">
      <t>カイスウ</t>
    </rPh>
    <rPh sb="16" eb="18">
      <t>チジョウ</t>
    </rPh>
    <rPh sb="19" eb="21">
      <t>カイスウ</t>
    </rPh>
    <phoneticPr fontId="3"/>
  </si>
  <si>
    <t>(16)新築の場合における階数（地上の階数）</t>
    <rPh sb="16" eb="18">
      <t>チジョウ</t>
    </rPh>
    <phoneticPr fontId="3"/>
  </si>
  <si>
    <t>住宅着工欄全体</t>
    <rPh sb="0" eb="4">
      <t>ジュウタクチャッコウ</t>
    </rPh>
    <rPh sb="4" eb="5">
      <t>ラン</t>
    </rPh>
    <rPh sb="5" eb="7">
      <t>ゼンタイ</t>
    </rPh>
    <phoneticPr fontId="3"/>
  </si>
  <si>
    <t>(17)新設とその他の別</t>
    <rPh sb="4" eb="6">
      <t>シンセツ</t>
    </rPh>
    <rPh sb="9" eb="10">
      <t>タ</t>
    </rPh>
    <rPh sb="11" eb="12">
      <t>ベツ</t>
    </rPh>
    <phoneticPr fontId="3"/>
  </si>
  <si>
    <t>23-5,6計算用</t>
    <phoneticPr fontId="1"/>
  </si>
  <si>
    <t>計算用 用途分類</t>
    <rPh sb="0" eb="3">
      <t>ケイサンヨウ</t>
    </rPh>
    <rPh sb="4" eb="6">
      <t>ヨウト</t>
    </rPh>
    <rPh sb="6" eb="8">
      <t>ブンルイ</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</si>
  <si>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</si>
  <si>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棟区分</t>
    <rPh sb="0" eb="3">
      <t>ケイサンヨウ</t>
    </rPh>
    <rPh sb="3" eb="5">
      <t>ヨウト</t>
    </rPh>
    <rPh sb="5" eb="7">
      <t>ブンルイ</t>
    </rPh>
    <rPh sb="8" eb="9">
      <t>トウ</t>
    </rPh>
    <rPh sb="9" eb="11">
      <t>クブン</t>
    </rPh>
    <phoneticPr fontId="1"/>
  </si>
  <si>
    <t>計算用用途分類 小番号</t>
    <rPh sb="0" eb="3">
      <t>ケイサンヨウ</t>
    </rPh>
    <rPh sb="3" eb="5">
      <t>ヨウト</t>
    </rPh>
    <rPh sb="5" eb="7">
      <t>ブンルイ</t>
    </rPh>
    <phoneticPr fontId="1"/>
  </si>
  <si>
    <t>エラーの数</t>
    <rPh sb="4" eb="5">
      <t>カズ</t>
    </rPh>
    <phoneticPr fontId="1"/>
  </si>
  <si>
    <t>カウント</t>
    <phoneticPr fontId="1"/>
  </si>
  <si>
    <t>01</t>
  </si>
  <si>
    <t>主要用途</t>
    <rPh sb="0" eb="4">
      <t>シュヨウヨウト</t>
    </rPh>
    <phoneticPr fontId="1"/>
  </si>
  <si>
    <t>08010</t>
  </si>
  <si>
    <t>08020</t>
  </si>
  <si>
    <t>08030</t>
  </si>
  <si>
    <t>08040</t>
  </si>
  <si>
    <t>08050</t>
  </si>
  <si>
    <t>08070</t>
  </si>
  <si>
    <t>08080</t>
  </si>
  <si>
    <t>08082</t>
  </si>
  <si>
    <t>08090</t>
  </si>
  <si>
    <t>08100</t>
  </si>
  <si>
    <t>08110</t>
  </si>
  <si>
    <t>08120</t>
  </si>
  <si>
    <t>08130</t>
  </si>
  <si>
    <t>08132</t>
  </si>
  <si>
    <t>08140</t>
  </si>
  <si>
    <t>08150</t>
  </si>
  <si>
    <t>08152</t>
  </si>
  <si>
    <t>08160</t>
  </si>
  <si>
    <t>08170</t>
  </si>
  <si>
    <t>08180</t>
  </si>
  <si>
    <t>08190</t>
  </si>
  <si>
    <t>08192</t>
  </si>
  <si>
    <t>08210</t>
  </si>
  <si>
    <t>08220</t>
  </si>
  <si>
    <t>08230</t>
  </si>
  <si>
    <t>08240</t>
  </si>
  <si>
    <t>08250</t>
  </si>
  <si>
    <t>08260</t>
  </si>
  <si>
    <t>08270</t>
  </si>
  <si>
    <t>08280</t>
  </si>
  <si>
    <t>08290</t>
  </si>
  <si>
    <t>08300</t>
  </si>
  <si>
    <t>08310</t>
  </si>
  <si>
    <t>08320</t>
  </si>
  <si>
    <t>08330</t>
  </si>
  <si>
    <t>08340</t>
  </si>
  <si>
    <t>08350</t>
  </si>
  <si>
    <t>08360</t>
  </si>
  <si>
    <t>08370</t>
  </si>
  <si>
    <t>08380</t>
  </si>
  <si>
    <t>08390</t>
  </si>
  <si>
    <t>08400</t>
  </si>
  <si>
    <t>08410</t>
  </si>
  <si>
    <t>08420</t>
  </si>
  <si>
    <t>08430</t>
  </si>
  <si>
    <t>08438</t>
  </si>
  <si>
    <t>08440</t>
  </si>
  <si>
    <t>08450</t>
  </si>
  <si>
    <t>08452</t>
  </si>
  <si>
    <t>08456</t>
  </si>
  <si>
    <t>08458</t>
  </si>
  <si>
    <t>08460</t>
  </si>
  <si>
    <t>08470</t>
  </si>
  <si>
    <t>08480</t>
  </si>
  <si>
    <t>08490</t>
  </si>
  <si>
    <t>08500</t>
  </si>
  <si>
    <t>08510</t>
  </si>
  <si>
    <t>08520</t>
  </si>
  <si>
    <t>08530</t>
  </si>
  <si>
    <t>08540</t>
  </si>
  <si>
    <t>08550</t>
  </si>
  <si>
    <t>08560</t>
  </si>
  <si>
    <t>08570</t>
  </si>
  <si>
    <t>08580</t>
  </si>
  <si>
    <t>08590</t>
  </si>
  <si>
    <t>08600</t>
  </si>
  <si>
    <t>08610</t>
  </si>
  <si>
    <t>08620</t>
  </si>
  <si>
    <t>08630</t>
  </si>
  <si>
    <t>08640</t>
  </si>
  <si>
    <t>08650</t>
  </si>
  <si>
    <t>08990</t>
  </si>
  <si>
    <t>構造</t>
    <rPh sb="0" eb="2">
      <t>コウゾウ</t>
    </rPh>
    <phoneticPr fontId="1"/>
  </si>
  <si>
    <r>
      <rPr>
        <sz val="10"/>
        <color theme="1"/>
        <rFont val="ＭＳ 明朝"/>
        <family val="1"/>
        <charset val="128"/>
      </rPr>
      <t>(</t>
    </r>
    <r>
      <rPr>
        <sz val="11"/>
        <color theme="1"/>
        <rFont val="ＭＳ 明朝"/>
        <family val="1"/>
        <charset val="128"/>
      </rPr>
      <t>2)公営住宅</t>
    </r>
    <phoneticPr fontId="1"/>
  </si>
  <si>
    <t>消費税</t>
    <rPh sb="0" eb="3">
      <t>ショウヒゼイ</t>
    </rPh>
    <phoneticPr fontId="1"/>
  </si>
  <si>
    <t>物件名</t>
    <rPh sb="0" eb="3">
      <t>ブッケンメイ</t>
    </rPh>
    <phoneticPr fontId="1"/>
  </si>
  <si>
    <t>2種類以上の用途分類（用途）①</t>
    <rPh sb="1" eb="3">
      <t>シュルイ</t>
    </rPh>
    <rPh sb="3" eb="5">
      <t>イジョウ</t>
    </rPh>
    <phoneticPr fontId="2"/>
  </si>
  <si>
    <t>2種類以上の用途ごとの工事部分の床面積①</t>
    <rPh sb="1" eb="3">
      <t>シュルイ</t>
    </rPh>
    <rPh sb="3" eb="5">
      <t>イジョウ</t>
    </rPh>
    <phoneticPr fontId="2"/>
  </si>
  <si>
    <t>2種類以上の用途分類（用途）②</t>
    <rPh sb="1" eb="3">
      <t>シュルイ</t>
    </rPh>
    <rPh sb="3" eb="5">
      <t>イジョウ</t>
    </rPh>
    <phoneticPr fontId="2"/>
  </si>
  <si>
    <t>2種類以上の用途ごとの工事部分の床面積②</t>
    <rPh sb="1" eb="3">
      <t>シュルイ</t>
    </rPh>
    <rPh sb="3" eb="5">
      <t>イジョウ</t>
    </rPh>
    <phoneticPr fontId="2"/>
  </si>
  <si>
    <t>2種類以上の用途分類（用途）③</t>
    <rPh sb="1" eb="3">
      <t>シュルイ</t>
    </rPh>
    <rPh sb="3" eb="5">
      <t>イジョウ</t>
    </rPh>
    <phoneticPr fontId="2"/>
  </si>
  <si>
    <t>2種類以上の用途ごとの工事部分の床面積③</t>
    <rPh sb="1" eb="3">
      <t>シュルイ</t>
    </rPh>
    <rPh sb="3" eb="5">
      <t>イジョウ</t>
    </rPh>
    <phoneticPr fontId="2"/>
  </si>
  <si>
    <t>多用途</t>
    <phoneticPr fontId="1"/>
  </si>
  <si>
    <r>
      <t xml:space="preserve">ハ．用途
</t>
    </r>
    <r>
      <rPr>
        <sz val="9"/>
        <color theme="1"/>
        <rFont val="ＭＳ 明朝"/>
        <family val="1"/>
        <charset val="128"/>
      </rPr>
      <t>（注意欄に記載の記号を
　記入してください）</t>
    </r>
    <rPh sb="2" eb="4">
      <t>ヨウト</t>
    </rPh>
    <rPh sb="13" eb="15">
      <t>キゴウ</t>
    </rPh>
    <phoneticPr fontId="1"/>
  </si>
  <si>
    <r>
      <t xml:space="preserve">ニ．工事部分の構造
</t>
    </r>
    <r>
      <rPr>
        <sz val="9"/>
        <color theme="1"/>
        <rFont val="ＭＳ 明朝"/>
        <family val="1"/>
        <charset val="128"/>
      </rPr>
      <t>（注意欄に記載の記号を
　記入してください）</t>
    </r>
    <rPh sb="18" eb="20">
      <t>キゴウ</t>
    </rPh>
    <phoneticPr fontId="1"/>
  </si>
  <si>
    <t>ホ．工事の予定期間</t>
    <phoneticPr fontId="1"/>
  </si>
  <si>
    <t>ヘ．工事部分の
　　  床面積の合計</t>
    <rPh sb="16" eb="18">
      <t>ゴウケイ</t>
    </rPh>
    <phoneticPr fontId="1"/>
  </si>
  <si>
    <r>
      <t xml:space="preserve">ト．用途ごとの工事部
　　分の床面積
</t>
    </r>
    <r>
      <rPr>
        <sz val="9"/>
        <color theme="1"/>
        <rFont val="ＭＳ 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1"/>
  </si>
  <si>
    <t>チ．建築工事費予定額</t>
    <phoneticPr fontId="1"/>
  </si>
  <si>
    <t>リ．新築工事の場合に
　　おける地上の階数</t>
    <rPh sb="2" eb="4">
      <t>シンチク</t>
    </rPh>
    <rPh sb="4" eb="6">
      <t>コウジ</t>
    </rPh>
    <rPh sb="7" eb="9">
      <t>バアイ</t>
    </rPh>
    <phoneticPr fontId="1"/>
  </si>
  <si>
    <t>ヌ．新築工事の場合に
　　おける地下の階数</t>
    <rPh sb="2" eb="6">
      <t>シンチクコウジ</t>
    </rPh>
    <rPh sb="7" eb="9">
      <t>バアイ</t>
    </rPh>
    <phoneticPr fontId="1"/>
  </si>
  <si>
    <t>【７．新築工事の場合における敷地面積】</t>
    <phoneticPr fontId="1"/>
  </si>
  <si>
    <t>　イ．産業分類</t>
    <rPh sb="3" eb="7">
      <t>サンギョウブンルイ</t>
    </rPh>
    <phoneticPr fontId="1"/>
  </si>
  <si>
    <t xml:space="preserve">  ロ．除却原因</t>
    <phoneticPr fontId="1"/>
  </si>
  <si>
    <t>ロ．除却原因</t>
    <phoneticPr fontId="1"/>
  </si>
  <si>
    <t>　ハ．構造</t>
    <phoneticPr fontId="1"/>
  </si>
  <si>
    <t>ハ．構造</t>
    <phoneticPr fontId="1"/>
  </si>
  <si>
    <t>　ニ．建築物の数</t>
    <phoneticPr fontId="1"/>
  </si>
  <si>
    <t>ニ．建築物の数</t>
    <phoneticPr fontId="1"/>
  </si>
  <si>
    <t>　ホ．住宅の戸数</t>
    <phoneticPr fontId="1"/>
  </si>
  <si>
    <t>ホ．住宅の戸数</t>
    <phoneticPr fontId="1"/>
  </si>
  <si>
    <t>　チ．住宅の利用関係</t>
    <phoneticPr fontId="1"/>
  </si>
  <si>
    <t>ヘ．住宅の利用関係</t>
    <phoneticPr fontId="1"/>
  </si>
  <si>
    <t>ト．建築物の床面積の合計</t>
    <phoneticPr fontId="1"/>
  </si>
  <si>
    <t>　ヌ．建築物の評価額</t>
    <phoneticPr fontId="1"/>
  </si>
  <si>
    <t>チ．建築物の評価額</t>
    <phoneticPr fontId="1"/>
  </si>
  <si>
    <t xml:space="preserve">  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rPh sb="17" eb="18">
      <t>マタ</t>
    </rPh>
    <phoneticPr fontId="1"/>
  </si>
  <si>
    <t>　⑬　６欄の「ニ」は、次の表の記号の中から該当するものを選んで記入してください。工事部分が２種類
    以上の構造からなるときは、床面積が最も大きい部分の構造について記入してください。
　</t>
    <phoneticPr fontId="1"/>
  </si>
  <si>
    <t>　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phoneticPr fontId="1"/>
  </si>
  <si>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rPh sb="12" eb="13">
      <t>ラン</t>
    </rPh>
    <rPh sb="37" eb="39">
      <t>コウジ</t>
    </rPh>
    <rPh sb="39" eb="41">
      <t>ブブン</t>
    </rPh>
    <rPh sb="42" eb="44">
      <t>サンギョウ</t>
    </rPh>
    <rPh sb="45" eb="46">
      <t>ヨウ</t>
    </rPh>
    <rPh sb="49" eb="50">
      <t>キョウ</t>
    </rPh>
    <rPh sb="52" eb="54">
      <t>ブブン</t>
    </rPh>
    <rPh sb="60" eb="62">
      <t>バアイ</t>
    </rPh>
    <rPh sb="63" eb="64">
      <t>ノゾ</t>
    </rPh>
    <rPh sb="70" eb="72">
      <t>バアイ</t>
    </rPh>
    <rPh sb="73" eb="75">
      <t>キニュウ</t>
    </rPh>
    <rPh sb="82" eb="84">
      <t>トウガイ</t>
    </rPh>
    <rPh sb="88" eb="89">
      <t>カズ</t>
    </rPh>
    <rPh sb="91" eb="93">
      <t>イジョウ</t>
    </rPh>
    <rPh sb="98" eb="99">
      <t>イチ</t>
    </rPh>
    <rPh sb="100" eb="103">
      <t>ケンチクブツ</t>
    </rPh>
    <rPh sb="108" eb="109">
      <t>トウ</t>
    </rPh>
    <rPh sb="113" eb="115">
      <t>キニュウ</t>
    </rPh>
    <rPh sb="304" eb="307">
      <t>ケンチクブツ</t>
    </rPh>
    <rPh sb="311" eb="313">
      <t>フゾク</t>
    </rPh>
    <rPh sb="339" eb="342">
      <t>ケンチクブツ</t>
    </rPh>
    <rPh sb="343" eb="345">
      <t>フゾク</t>
    </rPh>
    <rPh sb="353" eb="355">
      <t>ガイトウ</t>
    </rPh>
    <rPh sb="527" eb="529">
      <t>ジュウタク</t>
    </rPh>
    <rPh sb="530" eb="532">
      <t>フゾク</t>
    </rPh>
    <rPh sb="535" eb="538">
      <t>ケンチクブツ</t>
    </rPh>
    <rPh sb="538" eb="539">
      <t>マタ</t>
    </rPh>
    <rPh sb="542" eb="543">
      <t>モ</t>
    </rPh>
    <phoneticPr fontId="1"/>
  </si>
  <si>
    <t>　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1"/>
  </si>
  <si>
    <t>　⑨　１欄の「ヘ」において、「長屋建住宅」とは、廊下、階段等を共用しない２戸以上の住宅を連続する
    建て方の住宅（連続建）をいい、廊下、階段等を共用しないで２戸以上の住宅を重ねたもの（重ね建）
    を含みます。「共同住宅」とは、長屋建住宅以外の住宅で、一の建築物内に２戸以上の住宅があるもの
    をいい、一般的には、アパート又はマンションといわれるものです。　
　⑩　一件の建築工事で１欄の「ト」の(1)から(4)までに掲げる住宅の利用関係が２種類以上となる場合
　　は、１欄の「チ」及び「リ」は当該住宅の利用関係の種類ごとに記入してください。
　⑪　２欄の「イ」において居住専用建築物の場合は、（注意）３．⑥に準じて該当する記号を記入してく
    ださい。
　⑫　２欄の「イ」において居住産業併用建築物又は産業専用建築物の場合は、（注意）３．⑦に準じて該
    当する記号を記入してください。また、一敷地内に除却しようとする建築物以外に既存の建築物がある
    ときは、記入に際しては、その部分と除却しようとする部分とを総合して判断してください。
　⑬　２欄の「ロ」、「ハ」及び「ヘ」は、該当するチェックボックスに「レ」マークを入れてください。
※この届は国の統計調査において利用される場合があります。</t>
    <rPh sb="293" eb="295">
      <t>キョジュウ</t>
    </rPh>
    <rPh sb="295" eb="297">
      <t>センヨウ</t>
    </rPh>
    <rPh sb="297" eb="300">
      <t>ケンチクブツ</t>
    </rPh>
    <rPh sb="301" eb="303">
      <t>バアイ</t>
    </rPh>
    <rPh sb="351" eb="353">
      <t>キョジュウ</t>
    </rPh>
    <rPh sb="353" eb="355">
      <t>サンギョウ</t>
    </rPh>
    <rPh sb="355" eb="357">
      <t>ヘイヨウ</t>
    </rPh>
    <rPh sb="539" eb="540">
      <t>クニ</t>
    </rPh>
    <rPh sb="541" eb="543">
      <t>トウケイ</t>
    </rPh>
    <rPh sb="554" eb="556">
      <t>バアイ</t>
    </rPh>
    <phoneticPr fontId="1"/>
  </si>
  <si>
    <t>2種類以上の用途分類（用途）①</t>
    <rPh sb="1" eb="5">
      <t>シュルイイジョウ</t>
    </rPh>
    <rPh sb="6" eb="8">
      <t>ヨウト</t>
    </rPh>
    <rPh sb="8" eb="10">
      <t>ブンルイ</t>
    </rPh>
    <rPh sb="11" eb="13">
      <t>ヨウト</t>
    </rPh>
    <phoneticPr fontId="3"/>
  </si>
  <si>
    <t>（第二面）</t>
  </si>
  <si>
    <t>No.2</t>
    <phoneticPr fontId="1"/>
  </si>
  <si>
    <t>No.3</t>
    <phoneticPr fontId="1"/>
  </si>
  <si>
    <t>No.4</t>
    <phoneticPr fontId="1"/>
  </si>
  <si>
    <t>No.5</t>
    <phoneticPr fontId="1"/>
  </si>
  <si>
    <t>担当者の氏名</t>
    <rPh sb="0" eb="3">
      <t>タントウシャ</t>
    </rPh>
    <rPh sb="4" eb="6">
      <t>シメイ</t>
    </rPh>
    <phoneticPr fontId="1"/>
  </si>
  <si>
    <t>担当者の電話番号</t>
    <rPh sb="0" eb="3">
      <t>タントウシャ</t>
    </rPh>
    <rPh sb="4" eb="8">
      <t>デンワバンゴウ</t>
    </rPh>
    <phoneticPr fontId="1"/>
  </si>
  <si>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rPh sb="45" eb="48">
      <t>ショウスウテン</t>
    </rPh>
    <rPh sb="48" eb="50">
      <t>イカ</t>
    </rPh>
    <rPh sb="51" eb="53">
      <t>スウチ</t>
    </rPh>
    <rPh sb="54" eb="58">
      <t>シシャゴニュウ</t>
    </rPh>
    <rPh sb="80" eb="82">
      <t>コウジ</t>
    </rPh>
    <rPh sb="82" eb="85">
      <t>セコウシャ</t>
    </rPh>
    <rPh sb="85" eb="86">
      <t>オヨ</t>
    </rPh>
    <rPh sb="87" eb="91">
      <t>ジョキャクコウジ</t>
    </rPh>
    <rPh sb="91" eb="94">
      <t>セコウシャ</t>
    </rPh>
    <rPh sb="101" eb="102">
      <t>ラン</t>
    </rPh>
    <rPh sb="102" eb="103">
      <t>オヨ</t>
    </rPh>
    <rPh sb="104" eb="107">
      <t>タントウシャ</t>
    </rPh>
    <rPh sb="108" eb="112">
      <t>デンワバンゴウ</t>
    </rPh>
    <rPh sb="112" eb="113">
      <t>ラン</t>
    </rPh>
    <rPh sb="113" eb="114">
      <t>ナラ</t>
    </rPh>
    <rPh sb="116" eb="121">
      <t>コウジカンリシャ</t>
    </rPh>
    <rPh sb="122" eb="124">
      <t>シメイ</t>
    </rPh>
    <rPh sb="124" eb="125">
      <t>ラン</t>
    </rPh>
    <rPh sb="128" eb="129">
      <t>オヨ</t>
    </rPh>
    <rPh sb="130" eb="134">
      <t>デンワバンゴウ</t>
    </rPh>
    <rPh sb="134" eb="135">
      <t>ラン</t>
    </rPh>
    <rPh sb="140" eb="142">
      <t>ケイユ</t>
    </rPh>
    <rPh sb="144" eb="145">
      <t>トウ</t>
    </rPh>
    <rPh sb="146" eb="148">
      <t>コウジ</t>
    </rPh>
    <rPh sb="167" eb="170">
      <t>タントウシャ</t>
    </rPh>
    <rPh sb="171" eb="173">
      <t>シメイ</t>
    </rPh>
    <rPh sb="173" eb="174">
      <t>オヨ</t>
    </rPh>
    <rPh sb="178" eb="182">
      <t>デンワバンゴウ</t>
    </rPh>
    <rPh sb="599" eb="601">
      <t>バアイ</t>
    </rPh>
    <phoneticPr fontId="1"/>
  </si>
  <si>
    <t>(27)建築工事届受理番号</t>
    <phoneticPr fontId="1"/>
  </si>
  <si>
    <t>　　工事施工者（設計者又は代理者）</t>
    <phoneticPr fontId="1"/>
  </si>
  <si>
    <t>　　工事監理者</t>
    <rPh sb="2" eb="4">
      <t>コウジ</t>
    </rPh>
    <rPh sb="4" eb="6">
      <t>カンリ</t>
    </rPh>
    <rPh sb="6" eb="7">
      <t>シャ</t>
    </rPh>
    <phoneticPr fontId="1"/>
  </si>
  <si>
    <t>浜松市中央区</t>
    <phoneticPr fontId="1"/>
  </si>
  <si>
    <t>浜松市浜名区</t>
    <phoneticPr fontId="1"/>
  </si>
  <si>
    <t>浜松市天竜区</t>
    <phoneticPr fontId="1"/>
  </si>
  <si>
    <t>(9－2)建築物の用途分類（用途区分）</t>
    <rPh sb="5" eb="8">
      <t>ケンチクブツ</t>
    </rPh>
    <rPh sb="9" eb="11">
      <t>ヨウト</t>
    </rPh>
    <rPh sb="11" eb="13">
      <t>ブンルイ</t>
    </rPh>
    <rPh sb="14" eb="16">
      <t>ヨウト</t>
    </rPh>
    <rPh sb="16" eb="18">
      <t>クブン</t>
    </rPh>
    <phoneticPr fontId="1"/>
  </si>
  <si>
    <t>(9)建築物の用途分類（主要用途）</t>
    <rPh sb="3" eb="6">
      <t>ケンチクブツ</t>
    </rPh>
    <rPh sb="7" eb="9">
      <t>ヨウト</t>
    </rPh>
    <rPh sb="9" eb="11">
      <t>ブンルイ</t>
    </rPh>
    <phoneticPr fontId="1"/>
  </si>
  <si>
    <t>2種類以上の用途分類（用途区分）①</t>
    <rPh sb="1" eb="3">
      <t>シュルイ</t>
    </rPh>
    <rPh sb="3" eb="5">
      <t>イジョウ</t>
    </rPh>
    <rPh sb="13" eb="15">
      <t>クブン</t>
    </rPh>
    <phoneticPr fontId="8"/>
  </si>
  <si>
    <t>2種類以上の用途ごとの工事部分の床面積①</t>
    <rPh sb="1" eb="3">
      <t>シュルイ</t>
    </rPh>
    <rPh sb="3" eb="5">
      <t>イジョウ</t>
    </rPh>
    <phoneticPr fontId="8"/>
  </si>
  <si>
    <t>2種類以上の用途分類（用途区分）②</t>
    <rPh sb="1" eb="3">
      <t>シュルイ</t>
    </rPh>
    <rPh sb="3" eb="5">
      <t>イジョウ</t>
    </rPh>
    <rPh sb="13" eb="15">
      <t>クブン</t>
    </rPh>
    <phoneticPr fontId="8"/>
  </si>
  <si>
    <t>2種類以上の用途ごとの工事部分の床面積②</t>
    <rPh sb="1" eb="3">
      <t>シュルイ</t>
    </rPh>
    <rPh sb="3" eb="5">
      <t>イジョウ</t>
    </rPh>
    <phoneticPr fontId="8"/>
  </si>
  <si>
    <t>2種類以上の用途分類（用途区分）③</t>
    <rPh sb="1" eb="3">
      <t>シュルイ</t>
    </rPh>
    <rPh sb="3" eb="5">
      <t>イジョウ</t>
    </rPh>
    <rPh sb="13" eb="15">
      <t>クブン</t>
    </rPh>
    <phoneticPr fontId="8"/>
  </si>
  <si>
    <t>2種類以上の用途ごとの工事部分の床面積③</t>
    <rPh sb="1" eb="3">
      <t>シュルイ</t>
    </rPh>
    <rPh sb="3" eb="5">
      <t>イジョウ</t>
    </rPh>
    <phoneticPr fontId="8"/>
  </si>
  <si>
    <t>確認申請書</t>
    <rPh sb="0" eb="2">
      <t>カクニン</t>
    </rPh>
    <rPh sb="2" eb="5">
      <t>シンセイショ</t>
    </rPh>
    <phoneticPr fontId="1"/>
  </si>
  <si>
    <r>
      <t>　このExcelＢＯＯＫでは㈱都市建築確認センターへの確認申請における</t>
    </r>
    <r>
      <rPr>
        <b/>
        <sz val="14"/>
        <color indexed="10"/>
        <rFont val="ＭＳ Ｐゴシック"/>
        <family val="3"/>
        <charset val="128"/>
      </rPr>
      <t>確認申請書、建築計画概要書、建築工事届、委任状、予備審査事前連絡先記入シート、予備審査調査表</t>
    </r>
    <r>
      <rPr>
        <b/>
        <sz val="14"/>
        <rFont val="ＭＳ Ｐゴシック"/>
        <family val="3"/>
        <charset val="128"/>
      </rPr>
      <t>を作成することができます。これらの書類を一括で作成し、従来の重複項目を連動で入力させることで業務を効率化することができます。
 　</t>
    </r>
    <r>
      <rPr>
        <b/>
        <sz val="16"/>
        <color indexed="8"/>
        <rFont val="ＭＳ Ｐゴシック"/>
        <family val="3"/>
        <charset val="128"/>
      </rPr>
      <t>また、仮受時にこのＥＸＣＥＬＢＯＯＫを添付して下記メールアドレスにお送りいただくと、</t>
    </r>
    <r>
      <rPr>
        <b/>
        <sz val="20"/>
        <color indexed="10"/>
        <rFont val="ＭＳ Ｐゴシック"/>
        <family val="3"/>
        <charset val="128"/>
      </rPr>
      <t>メールが届いた時点で</t>
    </r>
    <r>
      <rPr>
        <b/>
        <sz val="20"/>
        <color indexed="12"/>
        <rFont val="ＭＳ Ｐゴシック"/>
        <family val="3"/>
        <charset val="128"/>
      </rPr>
      <t>「仮受付」</t>
    </r>
    <r>
      <rPr>
        <b/>
        <sz val="16"/>
        <color indexed="10"/>
        <rFont val="ＭＳ Ｐゴシック"/>
        <family val="3"/>
        <charset val="128"/>
      </rPr>
      <t>といたします。
　</t>
    </r>
    <r>
      <rPr>
        <b/>
        <sz val="16"/>
        <color indexed="8"/>
        <rFont val="ＭＳ Ｐゴシック"/>
        <family val="3"/>
        <charset val="128"/>
      </rPr>
      <t>通常、確認申請図書等の提出をもって仮受付とし、その順番で審査を行っていますが、メールを送っていただいた場合は優先的に順番を確保いたします。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t>
    </r>
    <r>
      <rPr>
        <b/>
        <sz val="14"/>
        <rFont val="ＭＳ Ｐゴシック"/>
        <family val="3"/>
        <charset val="128"/>
      </rPr>
      <t xml:space="preserve">
　尚、このEXCELはマクロを使用せず、関数のみで作成しております。編集ロックをしていないのでセルの変更は自由に行うことができますが、変更をすると連動がうまくいかない場合がありますのでご了承ください。</t>
    </r>
    <rPh sb="15" eb="17">
      <t>トシ</t>
    </rPh>
    <rPh sb="17" eb="19">
      <t>ケンチク</t>
    </rPh>
    <rPh sb="19" eb="21">
      <t>カクニン</t>
    </rPh>
    <rPh sb="27" eb="29">
      <t>カクニン</t>
    </rPh>
    <rPh sb="29" eb="31">
      <t>シンセイ</t>
    </rPh>
    <rPh sb="35" eb="37">
      <t>カクニン</t>
    </rPh>
    <rPh sb="37" eb="40">
      <t>シンセイショ</t>
    </rPh>
    <rPh sb="41" eb="43">
      <t>ケンチク</t>
    </rPh>
    <rPh sb="43" eb="45">
      <t>ケイカク</t>
    </rPh>
    <rPh sb="45" eb="48">
      <t>ガイヨウショ</t>
    </rPh>
    <rPh sb="49" eb="51">
      <t>ケンチク</t>
    </rPh>
    <rPh sb="51" eb="53">
      <t>コウジ</t>
    </rPh>
    <rPh sb="53" eb="54">
      <t>トドケ</t>
    </rPh>
    <rPh sb="55" eb="58">
      <t>イニンジョウ</t>
    </rPh>
    <rPh sb="82" eb="84">
      <t>サクセイ</t>
    </rPh>
    <rPh sb="98" eb="100">
      <t>ショルイ</t>
    </rPh>
    <rPh sb="101" eb="103">
      <t>イッカツ</t>
    </rPh>
    <rPh sb="104" eb="106">
      <t>サクセイ</t>
    </rPh>
    <rPh sb="108" eb="110">
      <t>ジュウライ</t>
    </rPh>
    <rPh sb="111" eb="113">
      <t>チョウフク</t>
    </rPh>
    <rPh sb="113" eb="115">
      <t>コウモク</t>
    </rPh>
    <rPh sb="116" eb="118">
      <t>レンドウ</t>
    </rPh>
    <rPh sb="119" eb="121">
      <t>ニュウリョク</t>
    </rPh>
    <rPh sb="127" eb="129">
      <t>ギョウム</t>
    </rPh>
    <rPh sb="130" eb="133">
      <t>コウリツカ</t>
    </rPh>
    <rPh sb="216" eb="218">
      <t>カクニン</t>
    </rPh>
    <rPh sb="287" eb="289">
      <t>ソウフ</t>
    </rPh>
    <rPh sb="292" eb="294">
      <t>ジュンバン</t>
    </rPh>
    <rPh sb="295" eb="297">
      <t>カクホ</t>
    </rPh>
    <rPh sb="298" eb="300">
      <t>カノウ</t>
    </rPh>
    <rPh sb="353" eb="355">
      <t>トショ</t>
    </rPh>
    <rPh sb="356" eb="358">
      <t>テイシュツ</t>
    </rPh>
    <rPh sb="363" eb="365">
      <t>バアイ</t>
    </rPh>
    <rPh sb="366" eb="368">
      <t>ジテン</t>
    </rPh>
    <rPh sb="369" eb="371">
      <t>ブッケン</t>
    </rPh>
    <rPh sb="372" eb="375">
      <t>ユウセンテキ</t>
    </rPh>
    <rPh sb="376" eb="378">
      <t>シンサ</t>
    </rPh>
    <rPh sb="421" eb="423">
      <t>ヘンシュウ</t>
    </rPh>
    <phoneticPr fontId="1"/>
  </si>
  <si>
    <t>【１８．建築基準法第１２条第３項の規定による検査を要する防火設備の有無】</t>
  </si>
  <si>
    <t>概要書第二面に移動しました（クリックでリンクします）</t>
    <rPh sb="0" eb="3">
      <t>ガイヨウショ</t>
    </rPh>
    <rPh sb="3" eb="6">
      <t>ダイニメン</t>
    </rPh>
    <rPh sb="7" eb="9">
      <t>イドウ</t>
    </rPh>
    <phoneticPr fontId="1"/>
  </si>
  <si>
    <t>メールアドレス：</t>
    <phoneticPr fontId="1"/>
  </si>
  <si>
    <t>kakunin@t-kkc.co.jp</t>
    <phoneticPr fontId="1"/>
  </si>
  <si>
    <r>
      <rPr>
        <b/>
        <sz val="12"/>
        <rFont val="ＭＳ Ｐゴシック"/>
        <family val="3"/>
        <charset val="128"/>
      </rPr>
      <t>（メール送付の際の件名は</t>
    </r>
    <r>
      <rPr>
        <b/>
        <sz val="12"/>
        <color indexed="10"/>
        <rFont val="ＭＳ Ｐゴシック"/>
        <family val="3"/>
        <charset val="128"/>
      </rPr>
      <t>「仮受＆物件名」　</t>
    </r>
    <r>
      <rPr>
        <b/>
        <sz val="12"/>
        <rFont val="ＭＳ Ｐゴシック"/>
        <family val="3"/>
        <charset val="128"/>
      </rPr>
      <t>宛先は</t>
    </r>
    <r>
      <rPr>
        <b/>
        <sz val="12"/>
        <color indexed="10"/>
        <rFont val="ＭＳ Ｐゴシック"/>
        <family val="3"/>
        <charset val="128"/>
      </rPr>
      <t>「仮受担当」</t>
    </r>
    <r>
      <rPr>
        <b/>
        <sz val="12"/>
        <rFont val="ＭＳ Ｐゴシック"/>
        <family val="3"/>
        <charset val="128"/>
      </rPr>
      <t>でお願いいたします。）</t>
    </r>
    <phoneticPr fontId="1"/>
  </si>
  <si>
    <t>※下記をクリックすると各ページにリンクします。</t>
    <rPh sb="1" eb="3">
      <t>カキ</t>
    </rPh>
    <rPh sb="11" eb="12">
      <t>カク</t>
    </rPh>
    <phoneticPr fontId="1"/>
  </si>
  <si>
    <t>申請書</t>
  </si>
  <si>
    <t>概要書</t>
  </si>
  <si>
    <t>工事届</t>
  </si>
  <si>
    <t>委任状</t>
  </si>
  <si>
    <t>事前連絡先記入シート</t>
  </si>
  <si>
    <t>予備審査調査票</t>
  </si>
  <si>
    <t>電子申請システム登録申込書</t>
    <rPh sb="0" eb="2">
      <t>デンシ</t>
    </rPh>
    <rPh sb="2" eb="4">
      <t>シンセイ</t>
    </rPh>
    <rPh sb="8" eb="10">
      <t>トウロク</t>
    </rPh>
    <rPh sb="10" eb="13">
      <t>モウシコミショ</t>
    </rPh>
    <phoneticPr fontId="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</si>
  <si>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1"/>
  </si>
  <si>
    <t>建築物データ</t>
  </si>
  <si>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1"/>
  </si>
  <si>
    <t>…</t>
    <phoneticPr fontId="1"/>
  </si>
  <si>
    <t>選択してください</t>
    <rPh sb="0" eb="2">
      <t>センタク</t>
    </rPh>
    <phoneticPr fontId="1"/>
  </si>
  <si>
    <t>に入力してください</t>
    <rPh sb="1" eb="3">
      <t>ニュウリョク</t>
    </rPh>
    <phoneticPr fontId="1"/>
  </si>
  <si>
    <t>申　込　日</t>
    <rPh sb="0" eb="1">
      <t>シン</t>
    </rPh>
    <rPh sb="2" eb="3">
      <t>コミ</t>
    </rPh>
    <rPh sb="4" eb="5">
      <t>ヒ</t>
    </rPh>
    <phoneticPr fontId="1"/>
  </si>
  <si>
    <t>申込日</t>
    <rPh sb="0" eb="3">
      <t>モウシコミビ</t>
    </rPh>
    <phoneticPr fontId="1"/>
  </si>
  <si>
    <t>←</t>
    <phoneticPr fontId="1"/>
  </si>
  <si>
    <r>
      <t>●</t>
    </r>
    <r>
      <rPr>
        <b/>
        <sz val="14"/>
        <color indexed="8"/>
        <rFont val="ＭＳ Ｐゴシック"/>
        <family val="3"/>
        <charset val="128"/>
      </rPr>
      <t>物件名</t>
    </r>
    <r>
      <rPr>
        <sz val="14"/>
        <color indexed="8"/>
        <rFont val="ＭＳ Ｐゴシック"/>
        <family val="3"/>
        <charset val="128"/>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1"/>
  </si>
  <si>
    <r>
      <t>●</t>
    </r>
    <r>
      <rPr>
        <b/>
        <sz val="14"/>
        <color indexed="8"/>
        <rFont val="ＭＳ Ｐゴシック"/>
        <family val="3"/>
        <charset val="128"/>
      </rPr>
      <t>申請の進捗</t>
    </r>
    <rPh sb="1" eb="3">
      <t>シンセイ</t>
    </rPh>
    <rPh sb="4" eb="6">
      <t>シンチョク</t>
    </rPh>
    <phoneticPr fontId="1"/>
  </si>
  <si>
    <t>○未申請の場合の申請予定日</t>
    <rPh sb="1" eb="4">
      <t>ミシンセイ</t>
    </rPh>
    <rPh sb="5" eb="7">
      <t>バアイ</t>
    </rPh>
    <rPh sb="8" eb="10">
      <t>シンセイ</t>
    </rPh>
    <rPh sb="10" eb="13">
      <t>ヨテイビ</t>
    </rPh>
    <phoneticPr fontId="1"/>
  </si>
  <si>
    <t>未申請の場合の申請予定日</t>
  </si>
  <si>
    <r>
      <t>●</t>
    </r>
    <r>
      <rPr>
        <b/>
        <sz val="14"/>
        <color indexed="8"/>
        <rFont val="ＭＳ Ｐゴシック"/>
        <family val="3"/>
        <charset val="128"/>
      </rPr>
      <t>物件概要</t>
    </r>
    <r>
      <rPr>
        <sz val="14"/>
        <color indexed="10"/>
        <rFont val="ＭＳ Ｐゴシック"/>
        <family val="3"/>
        <charset val="128"/>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1"/>
  </si>
  <si>
    <t>建築地</t>
    <rPh sb="0" eb="3">
      <t>ケンチクチ</t>
    </rPh>
    <phoneticPr fontId="1"/>
  </si>
  <si>
    <t>規模</t>
    <rPh sb="0" eb="2">
      <t>キボ</t>
    </rPh>
    <phoneticPr fontId="1"/>
  </si>
  <si>
    <t>階数</t>
    <rPh sb="0" eb="2">
      <t>カイスウ</t>
    </rPh>
    <phoneticPr fontId="1"/>
  </si>
  <si>
    <t>その他の情報</t>
    <rPh sb="2" eb="3">
      <t>タ</t>
    </rPh>
    <rPh sb="4" eb="6">
      <t>ジョウホウ</t>
    </rPh>
    <phoneticPr fontId="1"/>
  </si>
  <si>
    <r>
      <t>●</t>
    </r>
    <r>
      <rPr>
        <b/>
        <sz val="14"/>
        <color indexed="8"/>
        <rFont val="ＭＳ Ｐゴシック"/>
        <family val="3"/>
        <charset val="128"/>
      </rPr>
      <t>システムを使用する方の情報</t>
    </r>
    <r>
      <rPr>
        <sz val="14"/>
        <color indexed="8"/>
        <rFont val="ＭＳ Ｐゴシック"/>
        <family val="3"/>
        <charset val="128"/>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1"/>
  </si>
  <si>
    <t>担当</t>
    <rPh sb="0" eb="2">
      <t>タントウ</t>
    </rPh>
    <phoneticPr fontId="1"/>
  </si>
  <si>
    <t>会社名</t>
    <rPh sb="0" eb="3">
      <t>カイシャメイ</t>
    </rPh>
    <phoneticPr fontId="1"/>
  </si>
  <si>
    <t>メールアドレス（IDになります）</t>
    <phoneticPr fontId="1"/>
  </si>
  <si>
    <t>記入例</t>
    <rPh sb="0" eb="3">
      <t>キニュウレイ</t>
    </rPh>
    <phoneticPr fontId="1"/>
  </si>
  <si>
    <t>申請代表者</t>
    <phoneticPr fontId="1"/>
  </si>
  <si>
    <t>株式会社○○一級建築士事務所</t>
    <rPh sb="0" eb="4">
      <t>カブシキガイシャ</t>
    </rPh>
    <rPh sb="6" eb="8">
      <t>イッキュウ</t>
    </rPh>
    <rPh sb="8" eb="11">
      <t>ケンチクシ</t>
    </rPh>
    <rPh sb="11" eb="14">
      <t>ジムショ</t>
    </rPh>
    <phoneticPr fontId="1"/>
  </si>
  <si>
    <t>○○　○○</t>
    <phoneticPr fontId="1"/>
  </si>
  <si>
    <t>○○○＠t-kkc.co.jp</t>
    <phoneticPr fontId="1"/>
  </si>
  <si>
    <t>03-5844-0066</t>
    <phoneticPr fontId="1"/>
  </si>
  <si>
    <t>④</t>
    <phoneticPr fontId="1"/>
  </si>
  <si>
    <t>⑤</t>
    <phoneticPr fontId="1"/>
  </si>
  <si>
    <t>♦</t>
    <phoneticPr fontId="1"/>
  </si>
  <si>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1"/>
  </si>
  <si>
    <t>Excel形式でご提出ください。</t>
    <rPh sb="5" eb="7">
      <t>ケイシキ</t>
    </rPh>
    <rPh sb="9" eb="11">
      <t>テイシュツ</t>
    </rPh>
    <phoneticPr fontId="1"/>
  </si>
  <si>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1"/>
  </si>
  <si>
    <t>システム利用者は原則、１申請につき５名までとします。</t>
    <rPh sb="4" eb="7">
      <t>リヨウシャ</t>
    </rPh>
    <rPh sb="8" eb="10">
      <t>ゲンソク</t>
    </rPh>
    <rPh sb="12" eb="14">
      <t>シンセイ</t>
    </rPh>
    <rPh sb="18" eb="19">
      <t>メイ</t>
    </rPh>
    <phoneticPr fontId="1"/>
  </si>
  <si>
    <t>意匠</t>
    <rPh sb="0" eb="2">
      <t>イショウ</t>
    </rPh>
    <phoneticPr fontId="1"/>
  </si>
  <si>
    <t>仮受申請前</t>
    <rPh sb="0" eb="2">
      <t>カリウケ</t>
    </rPh>
    <rPh sb="2" eb="4">
      <t>シンセイ</t>
    </rPh>
    <rPh sb="4" eb="5">
      <t>マエ</t>
    </rPh>
    <phoneticPr fontId="1"/>
  </si>
  <si>
    <t>意匠（ゲスト）</t>
    <phoneticPr fontId="1"/>
  </si>
  <si>
    <t>仮受申請中</t>
    <rPh sb="0" eb="2">
      <t>カリウケ</t>
    </rPh>
    <rPh sb="2" eb="5">
      <t>シンセイチュウ</t>
    </rPh>
    <phoneticPr fontId="1"/>
  </si>
  <si>
    <t>設備</t>
    <rPh sb="0" eb="2">
      <t>セツビ</t>
    </rPh>
    <phoneticPr fontId="1"/>
  </si>
  <si>
    <t>もうすぐ本受付</t>
    <rPh sb="4" eb="7">
      <t>ホンウケツケ</t>
    </rPh>
    <phoneticPr fontId="1"/>
  </si>
  <si>
    <t>設備（ゲスト）</t>
    <rPh sb="0" eb="2">
      <t>セツビ</t>
    </rPh>
    <phoneticPr fontId="1"/>
  </si>
  <si>
    <t>すぐに本受付</t>
    <rPh sb="3" eb="6">
      <t>ホンウケツケ</t>
    </rPh>
    <phoneticPr fontId="1"/>
  </si>
  <si>
    <t>構造（ゲスト）</t>
    <rPh sb="0" eb="2">
      <t>コウゾウ</t>
    </rPh>
    <phoneticPr fontId="1"/>
  </si>
  <si>
    <t>その他</t>
    <rPh sb="2" eb="3">
      <t>タ</t>
    </rPh>
    <phoneticPr fontId="1"/>
  </si>
  <si>
    <t>その他（ゲスト）</t>
    <rPh sb="2" eb="3">
      <t>タ</t>
    </rPh>
    <phoneticPr fontId="1"/>
  </si>
  <si>
    <t>確認済証
郵送先</t>
    <rPh sb="0" eb="4">
      <t>カクニンズミショウ</t>
    </rPh>
    <rPh sb="5" eb="8">
      <t>ユウソウサキ</t>
    </rPh>
    <phoneticPr fontId="1"/>
  </si>
  <si>
    <t>郵送方法</t>
    <rPh sb="0" eb="2">
      <t>ユウソウ</t>
    </rPh>
    <rPh sb="2" eb="4">
      <t>ホウホウ</t>
    </rPh>
    <phoneticPr fontId="1"/>
  </si>
  <si>
    <t>レターパックライト</t>
    <phoneticPr fontId="1"/>
  </si>
  <si>
    <t>送付先名</t>
    <phoneticPr fontId="1"/>
  </si>
  <si>
    <t>株式会社　都市建築確認センター</t>
    <rPh sb="0" eb="4">
      <t>カブシキガイシャ</t>
    </rPh>
    <rPh sb="5" eb="9">
      <t>トシケンチク</t>
    </rPh>
    <rPh sb="9" eb="11">
      <t>カクニン</t>
    </rPh>
    <phoneticPr fontId="1"/>
  </si>
  <si>
    <t>代表取締役　本田　實</t>
    <rPh sb="0" eb="2">
      <t>ダイヒョウ</t>
    </rPh>
    <rPh sb="2" eb="5">
      <t>トリシマリヤク</t>
    </rPh>
    <rPh sb="6" eb="8">
      <t>ホンダ</t>
    </rPh>
    <rPh sb="9" eb="10">
      <t>ミノル</t>
    </rPh>
    <phoneticPr fontId="1"/>
  </si>
  <si>
    <t>住    所</t>
  </si>
  <si>
    <t>東京都文京区湯島１－９－１５　御茶ノ水HYビル５F</t>
    <rPh sb="0" eb="3">
      <t>トウキョウト</t>
    </rPh>
    <rPh sb="3" eb="6">
      <t>ブンキョウク</t>
    </rPh>
    <rPh sb="6" eb="8">
      <t>ユシマ</t>
    </rPh>
    <rPh sb="15" eb="17">
      <t>オチャ</t>
    </rPh>
    <rPh sb="18" eb="19">
      <t>ミズ</t>
    </rPh>
    <phoneticPr fontId="1"/>
  </si>
  <si>
    <t>入力１</t>
    <rPh sb="0" eb="2">
      <t>ニュウリョク</t>
    </rPh>
    <phoneticPr fontId="1"/>
  </si>
  <si>
    <t>　【資格】</t>
    <phoneticPr fontId="1"/>
  </si>
  <si>
    <t>(</t>
    <phoneticPr fontId="1"/>
  </si>
  <si>
    <t>)建築士(</t>
    <phoneticPr fontId="1"/>
  </si>
  <si>
    <t>）登録第</t>
    <phoneticPr fontId="1"/>
  </si>
  <si>
    <t>　【氏名】</t>
    <phoneticPr fontId="1"/>
  </si>
  <si>
    <t>　【建築士事務所名】</t>
    <phoneticPr fontId="1"/>
  </si>
  <si>
    <t>)建築士事務所(</t>
    <phoneticPr fontId="1"/>
  </si>
  <si>
    <t>)知事登録第</t>
    <phoneticPr fontId="1"/>
  </si>
  <si>
    <t>　【郵便番号】</t>
    <phoneticPr fontId="1"/>
  </si>
  <si>
    <t>　【所在地】</t>
    <phoneticPr fontId="1"/>
  </si>
  <si>
    <t>　【電話番号】</t>
    <phoneticPr fontId="1"/>
  </si>
  <si>
    <t>　【作成、確認、照合設計図書】</t>
    <rPh sb="8" eb="10">
      <t>ショウゴウ</t>
    </rPh>
    <phoneticPr fontId="1"/>
  </si>
  <si>
    <t>　【資格番号等】</t>
    <rPh sb="2" eb="4">
      <t>シカク</t>
    </rPh>
    <rPh sb="4" eb="6">
      <t>バンゴウ</t>
    </rPh>
    <rPh sb="6" eb="7">
      <t>トウ</t>
    </rPh>
    <phoneticPr fontId="1"/>
  </si>
  <si>
    <t>入力２</t>
    <rPh sb="0" eb="2">
      <t>ニュウリョク</t>
    </rPh>
    <phoneticPr fontId="1"/>
  </si>
  <si>
    <t>入力３</t>
    <rPh sb="0" eb="2">
      <t>ニュウリョク</t>
    </rPh>
    <phoneticPr fontId="1"/>
  </si>
  <si>
    <t>入力４</t>
    <rPh sb="0" eb="2">
      <t>ニュウリョク</t>
    </rPh>
    <phoneticPr fontId="1"/>
  </si>
  <si>
    <t>入力５</t>
    <rPh sb="0" eb="2">
      <t>ニュウリョク</t>
    </rPh>
    <phoneticPr fontId="1"/>
  </si>
  <si>
    <t>入力６</t>
    <rPh sb="0" eb="2">
      <t>ニュウリョク</t>
    </rPh>
    <phoneticPr fontId="1"/>
  </si>
  <si>
    <t>入力７</t>
    <rPh sb="0" eb="2">
      <t>ニュウリョク</t>
    </rPh>
    <phoneticPr fontId="1"/>
  </si>
  <si>
    <t>入力８</t>
    <rPh sb="0" eb="2">
      <t>ニュウリョク</t>
    </rPh>
    <phoneticPr fontId="1"/>
  </si>
  <si>
    <t>入力９</t>
    <rPh sb="0" eb="2">
      <t>ニュウリョク</t>
    </rPh>
    <phoneticPr fontId="1"/>
  </si>
  <si>
    <t>入力１０</t>
    <rPh sb="0" eb="2">
      <t>ニュウリョク</t>
    </rPh>
    <phoneticPr fontId="1"/>
  </si>
  <si>
    <t>適判</t>
    <rPh sb="0" eb="2">
      <t>テキハン</t>
    </rPh>
    <phoneticPr fontId="1"/>
  </si>
  <si>
    <t>一般財団法人　日本建築センター</t>
  </si>
  <si>
    <t>大臣</t>
    <rPh sb="0" eb="2">
      <t>ダイジン</t>
    </rPh>
    <phoneticPr fontId="1"/>
  </si>
  <si>
    <t>ビューローベリタスジャパン株式会社</t>
  </si>
  <si>
    <t>東京都</t>
    <rPh sb="0" eb="3">
      <t>トウキョウト</t>
    </rPh>
    <phoneticPr fontId="1"/>
  </si>
  <si>
    <t>東京都知事</t>
  </si>
  <si>
    <t>一般財団法人　ベターリビング・建築評価センター</t>
  </si>
  <si>
    <t>神奈川県</t>
    <rPh sb="0" eb="4">
      <t>カナガワケン</t>
    </rPh>
    <phoneticPr fontId="1"/>
  </si>
  <si>
    <t>神奈川県知事</t>
  </si>
  <si>
    <t>株式会社　東京建築検査機構</t>
  </si>
  <si>
    <t>埼玉県</t>
    <rPh sb="0" eb="3">
      <t>サイタマケン</t>
    </rPh>
    <phoneticPr fontId="1"/>
  </si>
  <si>
    <t>埼玉県知事</t>
  </si>
  <si>
    <t>日本建築検査協会株式会社</t>
  </si>
  <si>
    <t>千葉県</t>
    <rPh sb="0" eb="3">
      <t>チバケン</t>
    </rPh>
    <phoneticPr fontId="1"/>
  </si>
  <si>
    <t>千葉県知事</t>
  </si>
  <si>
    <t>株式会社　国際確認検査センター</t>
  </si>
  <si>
    <t>群馬県</t>
    <rPh sb="0" eb="2">
      <t>グンマ</t>
    </rPh>
    <rPh sb="2" eb="3">
      <t>ケン</t>
    </rPh>
    <phoneticPr fontId="1"/>
  </si>
  <si>
    <t>群馬県知事</t>
  </si>
  <si>
    <t>株式会社　都市居住評価センター</t>
  </si>
  <si>
    <t>栃木県</t>
    <rPh sb="0" eb="3">
      <t>トチギケン</t>
    </rPh>
    <phoneticPr fontId="1"/>
  </si>
  <si>
    <t>栃木県知事</t>
  </si>
  <si>
    <t>一般財団法人　日本建築設備・昇降機センター</t>
  </si>
  <si>
    <t>茨城県</t>
    <rPh sb="0" eb="2">
      <t>イバラキ</t>
    </rPh>
    <rPh sb="2" eb="3">
      <t>ケン</t>
    </rPh>
    <phoneticPr fontId="1"/>
  </si>
  <si>
    <t>茨城県知事</t>
  </si>
  <si>
    <t>日本ＥＲＩ株式会社</t>
  </si>
  <si>
    <t>北海道</t>
    <rPh sb="0" eb="3">
      <t>ホッカイドウ</t>
    </rPh>
    <phoneticPr fontId="1"/>
  </si>
  <si>
    <t>北海道知事</t>
  </si>
  <si>
    <t>ハウスプラス確認検査株式会社</t>
  </si>
  <si>
    <t>青森県</t>
    <rPh sb="0" eb="3">
      <t>アオモリケン</t>
    </rPh>
    <phoneticPr fontId="1"/>
  </si>
  <si>
    <t>青森県知事</t>
  </si>
  <si>
    <t>一般財団法人　住宅金融普及協会</t>
  </si>
  <si>
    <t>岩手県</t>
    <rPh sb="0" eb="3">
      <t>イワテケン</t>
    </rPh>
    <phoneticPr fontId="1"/>
  </si>
  <si>
    <t>岩手県知事</t>
  </si>
  <si>
    <t>アウェイ建築評価ネット株式会社</t>
  </si>
  <si>
    <t>宮城県</t>
    <rPh sb="0" eb="3">
      <t>ミヤギケン</t>
    </rPh>
    <phoneticPr fontId="1"/>
  </si>
  <si>
    <t>宮城県知事</t>
  </si>
  <si>
    <t>公益財団法人　東京都防災・建築まちづくりセンター</t>
  </si>
  <si>
    <t>秋田県</t>
    <rPh sb="0" eb="3">
      <t>アキタケン</t>
    </rPh>
    <phoneticPr fontId="1"/>
  </si>
  <si>
    <t>秋田県知事</t>
  </si>
  <si>
    <t>株式会社　建築構造センター</t>
  </si>
  <si>
    <t>山形県</t>
    <rPh sb="0" eb="3">
      <t>ヤマガタケン</t>
    </rPh>
    <phoneticPr fontId="1"/>
  </si>
  <si>
    <t>山形県知事</t>
  </si>
  <si>
    <t>株式会社　グッド・アイズ建築検査機構</t>
  </si>
  <si>
    <t>福島県</t>
    <rPh sb="0" eb="3">
      <t>フクシマケン</t>
    </rPh>
    <phoneticPr fontId="1"/>
  </si>
  <si>
    <t>福島県知事</t>
  </si>
  <si>
    <t>一般財団法人　さいたま住宅検査センター</t>
  </si>
  <si>
    <t>新潟県</t>
    <rPh sb="0" eb="3">
      <t>ニイガタケン</t>
    </rPh>
    <phoneticPr fontId="1"/>
  </si>
  <si>
    <t>新潟県知事</t>
  </si>
  <si>
    <t>公益財団法人　千葉県建設技術センター</t>
  </si>
  <si>
    <t>富山県</t>
    <rPh sb="0" eb="3">
      <t>トヤマケン</t>
    </rPh>
    <phoneticPr fontId="1"/>
  </si>
  <si>
    <t>富山県知事</t>
  </si>
  <si>
    <t>一般財団法人群馬県建築構造技術センター</t>
  </si>
  <si>
    <t>石川県</t>
    <rPh sb="0" eb="3">
      <t>イシカワケン</t>
    </rPh>
    <phoneticPr fontId="1"/>
  </si>
  <si>
    <t>石川県知事</t>
  </si>
  <si>
    <t>福井県</t>
    <rPh sb="0" eb="3">
      <t>フクイケン</t>
    </rPh>
    <phoneticPr fontId="1"/>
  </si>
  <si>
    <t>福井県知事</t>
  </si>
  <si>
    <t>山梨県</t>
    <rPh sb="0" eb="3">
      <t>ヤマナシケン</t>
    </rPh>
    <phoneticPr fontId="1"/>
  </si>
  <si>
    <t>山梨県知事</t>
  </si>
  <si>
    <t>長野県</t>
    <rPh sb="0" eb="3">
      <t>ナガノケン</t>
    </rPh>
    <phoneticPr fontId="1"/>
  </si>
  <si>
    <t>長野県知事</t>
  </si>
  <si>
    <t>岐阜県</t>
    <rPh sb="0" eb="3">
      <t>ギフケン</t>
    </rPh>
    <phoneticPr fontId="1"/>
  </si>
  <si>
    <t>岐阜県知事</t>
  </si>
  <si>
    <t>静岡県</t>
    <rPh sb="0" eb="3">
      <t>シズオカケン</t>
    </rPh>
    <phoneticPr fontId="1"/>
  </si>
  <si>
    <t>静岡県知事</t>
  </si>
  <si>
    <t>愛知県</t>
    <rPh sb="0" eb="3">
      <t>アイチケン</t>
    </rPh>
    <phoneticPr fontId="1"/>
  </si>
  <si>
    <t>愛知県知事</t>
  </si>
  <si>
    <t>三重県</t>
    <rPh sb="0" eb="3">
      <t>ミエケン</t>
    </rPh>
    <phoneticPr fontId="1"/>
  </si>
  <si>
    <t>三重県知事</t>
  </si>
  <si>
    <t>滋賀県</t>
    <rPh sb="0" eb="3">
      <t>シガケン</t>
    </rPh>
    <phoneticPr fontId="1"/>
  </si>
  <si>
    <t>滋賀県知事</t>
  </si>
  <si>
    <t>京都府</t>
    <rPh sb="0" eb="3">
      <t>キョウトフ</t>
    </rPh>
    <phoneticPr fontId="1"/>
  </si>
  <si>
    <t>京都府知事</t>
  </si>
  <si>
    <t>大阪府</t>
    <rPh sb="0" eb="3">
      <t>オオサカフ</t>
    </rPh>
    <phoneticPr fontId="1"/>
  </si>
  <si>
    <t>大阪府知事</t>
  </si>
  <si>
    <t>兵庫県</t>
    <rPh sb="0" eb="3">
      <t>ヒョウゴケン</t>
    </rPh>
    <phoneticPr fontId="1"/>
  </si>
  <si>
    <t>兵庫県知事</t>
  </si>
  <si>
    <t>奈良県</t>
    <rPh sb="0" eb="3">
      <t>ナラケン</t>
    </rPh>
    <phoneticPr fontId="1"/>
  </si>
  <si>
    <t>奈良県知事</t>
  </si>
  <si>
    <t>和歌山県</t>
    <rPh sb="0" eb="4">
      <t>ワカヤマケン</t>
    </rPh>
    <phoneticPr fontId="1"/>
  </si>
  <si>
    <t>和歌山県知事</t>
  </si>
  <si>
    <t>鳥取県</t>
    <rPh sb="0" eb="3">
      <t>トットリケン</t>
    </rPh>
    <phoneticPr fontId="1"/>
  </si>
  <si>
    <t>鳥取県知事</t>
  </si>
  <si>
    <t>島根県</t>
    <rPh sb="0" eb="3">
      <t>シマネケン</t>
    </rPh>
    <phoneticPr fontId="1"/>
  </si>
  <si>
    <t>島根県知事</t>
  </si>
  <si>
    <t>岡山県</t>
    <rPh sb="0" eb="3">
      <t>オカヤマケン</t>
    </rPh>
    <phoneticPr fontId="1"/>
  </si>
  <si>
    <t>岡山県知事</t>
  </si>
  <si>
    <t>広島県</t>
    <rPh sb="0" eb="3">
      <t>ヒロシマケン</t>
    </rPh>
    <phoneticPr fontId="1"/>
  </si>
  <si>
    <t>広島県知事</t>
  </si>
  <si>
    <t>山口県</t>
    <rPh sb="0" eb="3">
      <t>ヤマグチケン</t>
    </rPh>
    <phoneticPr fontId="1"/>
  </si>
  <si>
    <t>山口県知事</t>
  </si>
  <si>
    <t>徳島県</t>
    <rPh sb="0" eb="3">
      <t>トクシマケン</t>
    </rPh>
    <phoneticPr fontId="1"/>
  </si>
  <si>
    <t>徳島県知事</t>
  </si>
  <si>
    <t>香川県</t>
    <rPh sb="0" eb="3">
      <t>カガワケン</t>
    </rPh>
    <phoneticPr fontId="1"/>
  </si>
  <si>
    <t>香川県知事</t>
  </si>
  <si>
    <t>愛媛県</t>
    <rPh sb="0" eb="3">
      <t>エヒメケン</t>
    </rPh>
    <phoneticPr fontId="1"/>
  </si>
  <si>
    <t>愛媛県知事</t>
  </si>
  <si>
    <t>高知県</t>
    <rPh sb="0" eb="3">
      <t>コウチケン</t>
    </rPh>
    <phoneticPr fontId="1"/>
  </si>
  <si>
    <t>高知県知事</t>
  </si>
  <si>
    <t>福岡県</t>
    <rPh sb="0" eb="3">
      <t>フクオカケン</t>
    </rPh>
    <phoneticPr fontId="1"/>
  </si>
  <si>
    <t>福岡県知事</t>
  </si>
  <si>
    <t>佐賀県</t>
    <rPh sb="0" eb="3">
      <t>サガケン</t>
    </rPh>
    <phoneticPr fontId="1"/>
  </si>
  <si>
    <t>佐賀県知事</t>
  </si>
  <si>
    <t>長崎県</t>
    <rPh sb="0" eb="3">
      <t>ナガサキケン</t>
    </rPh>
    <phoneticPr fontId="1"/>
  </si>
  <si>
    <t>長崎県知事</t>
  </si>
  <si>
    <t>熊本県</t>
    <rPh sb="0" eb="3">
      <t>クマモトケン</t>
    </rPh>
    <phoneticPr fontId="1"/>
  </si>
  <si>
    <t>熊本県知事</t>
  </si>
  <si>
    <t>大分県</t>
    <rPh sb="0" eb="3">
      <t>オオイタケン</t>
    </rPh>
    <phoneticPr fontId="1"/>
  </si>
  <si>
    <t>大分県知事</t>
  </si>
  <si>
    <t>宮崎県</t>
    <rPh sb="0" eb="2">
      <t>ミヤザキ</t>
    </rPh>
    <rPh sb="2" eb="3">
      <t>ケン</t>
    </rPh>
    <phoneticPr fontId="1"/>
  </si>
  <si>
    <t>宮崎県知事</t>
  </si>
  <si>
    <t>鹿児島県</t>
    <rPh sb="0" eb="4">
      <t>カゴシマケン</t>
    </rPh>
    <phoneticPr fontId="1"/>
  </si>
  <si>
    <t>鹿児島県知事</t>
  </si>
  <si>
    <t>沖縄県</t>
    <rPh sb="0" eb="3">
      <t>オキナワケン</t>
    </rPh>
    <phoneticPr fontId="1"/>
  </si>
  <si>
    <t>沖縄県知事</t>
  </si>
  <si>
    <t>第二号様式（第一条の三、第三条、第三条の三関係）（Ａ４）</t>
    <rPh sb="1" eb="2">
      <t>２</t>
    </rPh>
    <rPh sb="6" eb="7">
      <t>ダイ</t>
    </rPh>
    <rPh sb="7" eb="9">
      <t>１ジョウ</t>
    </rPh>
    <rPh sb="10" eb="11">
      <t>３</t>
    </rPh>
    <rPh sb="12" eb="13">
      <t>ダイ</t>
    </rPh>
    <rPh sb="13" eb="15">
      <t>３ジョウ</t>
    </rPh>
    <rPh sb="16" eb="17">
      <t>ダイ</t>
    </rPh>
    <rPh sb="17" eb="19">
      <t>３ジョウ</t>
    </rPh>
    <rPh sb="20" eb="21">
      <t>３</t>
    </rPh>
    <rPh sb="21" eb="23">
      <t>カンケイ</t>
    </rPh>
    <phoneticPr fontId="1"/>
  </si>
  <si>
    <t>受付日</t>
    <rPh sb="0" eb="3">
      <t>ウケツケビ</t>
    </rPh>
    <phoneticPr fontId="1"/>
  </si>
  <si>
    <t>交付日</t>
    <rPh sb="0" eb="3">
      <t>コウフビ</t>
    </rPh>
    <phoneticPr fontId="1"/>
  </si>
  <si>
    <t>担当者</t>
    <rPh sb="0" eb="3">
      <t>タントウシャ</t>
    </rPh>
    <phoneticPr fontId="1"/>
  </si>
  <si>
    <t>番号下4桁</t>
    <rPh sb="0" eb="2">
      <t>バンゴウ</t>
    </rPh>
    <rPh sb="2" eb="3">
      <t>シモ</t>
    </rPh>
    <rPh sb="4" eb="5">
      <t>ケタ</t>
    </rPh>
    <phoneticPr fontId="1"/>
  </si>
  <si>
    <t>確認申請書（建築物）</t>
    <phoneticPr fontId="1"/>
  </si>
  <si>
    <t>着工日</t>
    <rPh sb="0" eb="3">
      <t>チャッコウビ</t>
    </rPh>
    <phoneticPr fontId="1"/>
  </si>
  <si>
    <t>（第一面）</t>
    <phoneticPr fontId="1"/>
  </si>
  <si>
    <t>　建築基準法第６条第１項又は第６条の２第１項の規定による確認を申請します。この申請書及び添付図書に記載の事項は、事実に相違ありません。</t>
    <rPh sb="6" eb="7">
      <t>ダイ</t>
    </rPh>
    <rPh sb="8" eb="9">
      <t>ジョウ</t>
    </rPh>
    <rPh sb="9" eb="10">
      <t>ダイ</t>
    </rPh>
    <rPh sb="11" eb="12">
      <t>コウ</t>
    </rPh>
    <rPh sb="12" eb="13">
      <t>マタ</t>
    </rPh>
    <rPh sb="14" eb="15">
      <t>ダイ</t>
    </rPh>
    <rPh sb="16" eb="17">
      <t>ジョウ</t>
    </rPh>
    <rPh sb="19" eb="20">
      <t>ダイ</t>
    </rPh>
    <rPh sb="21" eb="22">
      <t>コウ</t>
    </rPh>
    <phoneticPr fontId="1"/>
  </si>
  <si>
    <t>令和</t>
    <phoneticPr fontId="1"/>
  </si>
  <si>
    <t>月</t>
    <rPh sb="0" eb="1">
      <t>ガツ</t>
    </rPh>
    <phoneticPr fontId="1"/>
  </si>
  <si>
    <t>日</t>
    <rPh sb="0" eb="1">
      <t>ヒ</t>
    </rPh>
    <phoneticPr fontId="1"/>
  </si>
  <si>
    <t>申請者氏名</t>
    <phoneticPr fontId="1"/>
  </si>
  <si>
    <t>設計者氏名</t>
    <rPh sb="0" eb="3">
      <t>セッケイシャ</t>
    </rPh>
    <rPh sb="3" eb="5">
      <t>シメイ</t>
    </rPh>
    <phoneticPr fontId="1"/>
  </si>
  <si>
    <t>※手数料欄</t>
  </si>
  <si>
    <t>※　受　付　欄</t>
  </si>
  <si>
    <t>※消防関係同意欄</t>
    <phoneticPr fontId="1"/>
  </si>
  <si>
    <t>※決裁欄</t>
  </si>
  <si>
    <t>※確認番号欄</t>
  </si>
  <si>
    <t>令和</t>
  </si>
  <si>
    <t>第　</t>
    <phoneticPr fontId="1"/>
  </si>
  <si>
    <t>係員氏名</t>
    <rPh sb="2" eb="4">
      <t>シメイ</t>
    </rPh>
    <phoneticPr fontId="1"/>
  </si>
  <si>
    <t>第四号様式（第一条の三、第三条、第三条の三関係）（Ａ４）</t>
    <phoneticPr fontId="1"/>
  </si>
  <si>
    <t>計画変更確認申請書（建築物）</t>
    <rPh sb="0" eb="2">
      <t>ケイカク</t>
    </rPh>
    <rPh sb="2" eb="4">
      <t>ヘンコウ</t>
    </rPh>
    <phoneticPr fontId="1"/>
  </si>
  <si>
    <t>　建築基準法第６条の２第１項の規定による計画の変更の確認を申請します。この申請書及び添付図書に記載の事項は、事実に相違ありません。</t>
    <phoneticPr fontId="1"/>
  </si>
  <si>
    <t>【計画を変更する建築物の直前の確認】</t>
    <phoneticPr fontId="1"/>
  </si>
  <si>
    <t>【確認済証番号】</t>
    <phoneticPr fontId="1"/>
  </si>
  <si>
    <t>【確認済証交付年月日】　　</t>
    <phoneticPr fontId="1"/>
  </si>
  <si>
    <t>【確認済証交付者】</t>
    <phoneticPr fontId="1"/>
  </si>
  <si>
    <t>【計画変更の概要】</t>
    <phoneticPr fontId="1"/>
  </si>
  <si>
    <t>係員氏名　</t>
    <rPh sb="2" eb="4">
      <t>シメイ</t>
    </rPh>
    <phoneticPr fontId="1"/>
  </si>
  <si>
    <t>　建築主等の概要</t>
    <rPh sb="4" eb="5">
      <t>トウ</t>
    </rPh>
    <phoneticPr fontId="1"/>
  </si>
  <si>
    <t>【1．建築主】</t>
  </si>
  <si>
    <t>　【ｲ．氏名のﾌﾘｶﾞﾅ】</t>
  </si>
  <si>
    <t>　【ﾛ．氏名】</t>
  </si>
  <si>
    <t>　【ﾊ．郵便番号】</t>
  </si>
  <si>
    <t>　【ﾆ．住所】</t>
  </si>
  <si>
    <t>　【ﾎ．電話番号】</t>
  </si>
  <si>
    <t>【2．代理者】</t>
  </si>
  <si>
    <t>　【ｲ．資格】</t>
    <phoneticPr fontId="1"/>
  </si>
  <si>
    <t>　【ﾊ．建築士事務所名】</t>
    <phoneticPr fontId="1"/>
  </si>
  <si>
    <t>　【ﾆ．郵便番号】</t>
  </si>
  <si>
    <t>　【ﾎ．所在地】</t>
  </si>
  <si>
    <t>　【ﾍ．電話番号】</t>
  </si>
  <si>
    <t>【3．設計者】</t>
    <phoneticPr fontId="1"/>
  </si>
  <si>
    <t>（代表となる設計者）</t>
    <rPh sb="1" eb="3">
      <t>ダイヒョウ</t>
    </rPh>
    <rPh sb="6" eb="9">
      <t>セッケイシャ</t>
    </rPh>
    <phoneticPr fontId="1"/>
  </si>
  <si>
    <t>　【ﾛ．氏名】</t>
    <phoneticPr fontId="1"/>
  </si>
  <si>
    <t>　【ﾄ．作成又は確認した設計図書】</t>
    <phoneticPr fontId="1"/>
  </si>
  <si>
    <t>（その他の設計者）</t>
    <rPh sb="3" eb="4">
      <t>タ</t>
    </rPh>
    <rPh sb="5" eb="8">
      <t>セッケイシャ</t>
    </rPh>
    <phoneticPr fontId="1"/>
  </si>
  <si>
    <t>一般財団法人　日本建築センター　東京都千代田区</t>
    <rPh sb="22" eb="23">
      <t>ク</t>
    </rPh>
    <phoneticPr fontId="1"/>
  </si>
  <si>
    <t>未定</t>
    <rPh sb="0" eb="2">
      <t>ミテイ</t>
    </rPh>
    <phoneticPr fontId="1"/>
  </si>
  <si>
    <t>ビューローベリタスジャパン株式会社　東京都千代田区</t>
    <phoneticPr fontId="1"/>
  </si>
  <si>
    <t>一般財団法人　ベターリビング　東京都千代田区</t>
    <phoneticPr fontId="1"/>
  </si>
  <si>
    <t>株式会社　東京建築検査機構　東京都中央区</t>
    <phoneticPr fontId="1"/>
  </si>
  <si>
    <t>日本建築検査協会株式会社　東京都中央区</t>
    <phoneticPr fontId="1"/>
  </si>
  <si>
    <t>株式会社　国際確認検査センター　東京都中央区</t>
    <phoneticPr fontId="1"/>
  </si>
  <si>
    <t>株式会社　都市居住評価センター　東京都港区</t>
    <phoneticPr fontId="1"/>
  </si>
  <si>
    <t>一般財団法人　日本建築設備・昇降機センター　東京都港区</t>
    <phoneticPr fontId="1"/>
  </si>
  <si>
    <t>日本ＥＲＩ株式会社　東京都港区</t>
    <phoneticPr fontId="1"/>
  </si>
  <si>
    <t>ハウスプラス確認検査株式会社　東京都港区</t>
    <phoneticPr fontId="1"/>
  </si>
  <si>
    <t>一般財団法人　住宅金融普及協会　東京都文京区</t>
    <phoneticPr fontId="1"/>
  </si>
  <si>
    <t>アウェイ建築評価ネット株式会社　東京都新宿区</t>
    <rPh sb="19" eb="21">
      <t>シンジュク</t>
    </rPh>
    <phoneticPr fontId="1"/>
  </si>
  <si>
    <t>公益財団法人　東京都防災・建築まちづくりセンター　東京都新宿区</t>
    <rPh sb="28" eb="30">
      <t>シンジュク</t>
    </rPh>
    <phoneticPr fontId="1"/>
  </si>
  <si>
    <t>株式会社　建築構造センター　東京都新宿区</t>
    <phoneticPr fontId="1"/>
  </si>
  <si>
    <t>株式会社　グッド・アイズ建築検査機構　東京都新宿区</t>
    <phoneticPr fontId="1"/>
  </si>
  <si>
    <t>一般財団法人　さいたま住宅検査センター　東京都武蔵野市</t>
    <phoneticPr fontId="1"/>
  </si>
  <si>
    <t>株式会社　J建築検査センター　東京都渋谷区</t>
    <rPh sb="15" eb="18">
      <t>トウキョウト</t>
    </rPh>
    <rPh sb="18" eb="21">
      <t>シブヤク</t>
    </rPh>
    <phoneticPr fontId="1"/>
  </si>
  <si>
    <t>アスコ適判株式会社　東京都品川区</t>
    <rPh sb="3" eb="5">
      <t>テキハン</t>
    </rPh>
    <rPh sb="5" eb="9">
      <t>カブシキガイシャ</t>
    </rPh>
    <rPh sb="10" eb="13">
      <t>トウキョウト</t>
    </rPh>
    <rPh sb="13" eb="16">
      <t>シナガワク</t>
    </rPh>
    <phoneticPr fontId="1"/>
  </si>
  <si>
    <t>一般財団法人　神奈川県建築安全協会　神奈川県横浜市</t>
    <phoneticPr fontId="1"/>
  </si>
  <si>
    <t>公益財団法人　千葉県建設技術センター　千葉県千葉市</t>
    <phoneticPr fontId="1"/>
  </si>
  <si>
    <t>一般財団法人　日本建築総合試験所　大阪府大阪市</t>
    <rPh sb="17" eb="20">
      <t>オオサカフ</t>
    </rPh>
    <rPh sb="20" eb="23">
      <t>オオサカシ</t>
    </rPh>
    <phoneticPr fontId="1"/>
  </si>
  <si>
    <t>一般財団法人群馬県建築構造技術センター 群馬県高崎市</t>
    <rPh sb="20" eb="23">
      <t>グンマケン</t>
    </rPh>
    <rPh sb="23" eb="26">
      <t>タカサキシ</t>
    </rPh>
    <phoneticPr fontId="1"/>
  </si>
  <si>
    <t>一般財団法人　茨城県建築センター　茨城県水戸市</t>
    <rPh sb="17" eb="20">
      <t>イバラキケン</t>
    </rPh>
    <rPh sb="20" eb="23">
      <t>ミトシ</t>
    </rPh>
    <phoneticPr fontId="1"/>
  </si>
  <si>
    <t>公益財団法人　とちぎ建設技術センター　栃木県宇都宮市</t>
    <rPh sb="19" eb="22">
      <t>トチギケン</t>
    </rPh>
    <rPh sb="22" eb="26">
      <t>ウツノミヤシ</t>
    </rPh>
    <phoneticPr fontId="1"/>
  </si>
  <si>
    <t>一般財団法人　長野県建築住宅センター　長野県長野市</t>
    <phoneticPr fontId="1"/>
  </si>
  <si>
    <t>　(構造設計一級建築士又は設備設計一級建築士である旨の表示をした者)</t>
    <phoneticPr fontId="1"/>
  </si>
  <si>
    <t>上記の設計者のうち、</t>
    <rPh sb="0" eb="2">
      <t>ジョウキ</t>
    </rPh>
    <rPh sb="3" eb="6">
      <t>セッケイシャ</t>
    </rPh>
    <phoneticPr fontId="1"/>
  </si>
  <si>
    <t>建築士法第20条の２第１項の表示をした者</t>
    <phoneticPr fontId="1"/>
  </si>
  <si>
    <t>　【ｲ．氏名】</t>
    <phoneticPr fontId="1"/>
  </si>
  <si>
    <t>　【ﾛ．資格】　構造設計一級建築士交付</t>
    <rPh sb="8" eb="10">
      <t>コウゾウ</t>
    </rPh>
    <rPh sb="10" eb="12">
      <t>セッケイ</t>
    </rPh>
    <rPh sb="12" eb="14">
      <t>イッキュウ</t>
    </rPh>
    <rPh sb="14" eb="17">
      <t>ケンチクシ</t>
    </rPh>
    <rPh sb="17" eb="19">
      <t>コウフ</t>
    </rPh>
    <phoneticPr fontId="1"/>
  </si>
  <si>
    <t>第</t>
    <phoneticPr fontId="1"/>
  </si>
  <si>
    <t>建築士法第20条の２第３項の表示をした者</t>
    <phoneticPr fontId="1"/>
  </si>
  <si>
    <t>建築士法第20条の３第１項の表示をした者</t>
    <phoneticPr fontId="1"/>
  </si>
  <si>
    <t>　【ﾛ．資格】　設備設計一級建築士交付</t>
    <rPh sb="8" eb="10">
      <t>セツビ</t>
    </rPh>
    <rPh sb="10" eb="12">
      <t>セッケイ</t>
    </rPh>
    <rPh sb="12" eb="14">
      <t>イッキュウ</t>
    </rPh>
    <rPh sb="14" eb="17">
      <t>ケンチクシ</t>
    </rPh>
    <rPh sb="17" eb="19">
      <t>コウフ</t>
    </rPh>
    <phoneticPr fontId="1"/>
  </si>
  <si>
    <t>建築士法第20条の３第３項の表示をした者</t>
    <phoneticPr fontId="1"/>
  </si>
  <si>
    <t>【4．建築設備の設計に関し意見を聴いた者】</t>
    <rPh sb="8" eb="10">
      <t>セッケイ</t>
    </rPh>
    <phoneticPr fontId="1"/>
  </si>
  <si>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1"/>
  </si>
  <si>
    <t>　【ｲ．氏名】</t>
  </si>
  <si>
    <t>　【ﾛ．勤務先】</t>
  </si>
  <si>
    <t>　【ﾆ．所在地】</t>
  </si>
  <si>
    <t>　【ﾍ．登録番号】</t>
    <rPh sb="4" eb="6">
      <t>トウロク</t>
    </rPh>
    <rPh sb="6" eb="8">
      <t>バンゴウ</t>
    </rPh>
    <phoneticPr fontId="1"/>
  </si>
  <si>
    <t>　【ﾄ．意見を聴いた設計図書】</t>
    <rPh sb="4" eb="6">
      <t>イケン</t>
    </rPh>
    <rPh sb="7" eb="8">
      <t>キ</t>
    </rPh>
    <rPh sb="10" eb="12">
      <t>セッケイ</t>
    </rPh>
    <rPh sb="12" eb="14">
      <t>トショ</t>
    </rPh>
    <phoneticPr fontId="1"/>
  </si>
  <si>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1"/>
  </si>
  <si>
    <t>【5．工事監理者】</t>
  </si>
  <si>
    <t>（代表となる工事監理者）</t>
    <rPh sb="1" eb="3">
      <t>ダイヒョウ</t>
    </rPh>
    <rPh sb="6" eb="8">
      <t>コウジ</t>
    </rPh>
    <rPh sb="8" eb="10">
      <t>カンリ</t>
    </rPh>
    <rPh sb="10" eb="11">
      <t>シャ</t>
    </rPh>
    <phoneticPr fontId="1"/>
  </si>
  <si>
    <t xml:space="preserve">　【ﾊ．建築士事務所名】 </t>
    <phoneticPr fontId="1"/>
  </si>
  <si>
    <t>　【ﾄ．工事と照合する設計図書】</t>
    <rPh sb="4" eb="6">
      <t>コウジ</t>
    </rPh>
    <rPh sb="7" eb="9">
      <t>ショウゴウ</t>
    </rPh>
    <rPh sb="11" eb="13">
      <t>セッケイ</t>
    </rPh>
    <rPh sb="13" eb="15">
      <t>トショ</t>
    </rPh>
    <phoneticPr fontId="1"/>
  </si>
  <si>
    <t>（その他の工事監理者）</t>
    <rPh sb="3" eb="4">
      <t>タ</t>
    </rPh>
    <rPh sb="5" eb="7">
      <t>コウジ</t>
    </rPh>
    <rPh sb="7" eb="9">
      <t>カンリ</t>
    </rPh>
    <rPh sb="9" eb="10">
      <t>シャ</t>
    </rPh>
    <phoneticPr fontId="1"/>
  </si>
  <si>
    <t>【6．工事施工者】</t>
    <phoneticPr fontId="1"/>
  </si>
  <si>
    <t>　【ﾛ．営業所名】建設業の許可</t>
    <phoneticPr fontId="1"/>
  </si>
  <si>
    <t xml:space="preserve">) </t>
    <phoneticPr fontId="1"/>
  </si>
  <si>
    <t>【7．構造計算適合性判定の申請】</t>
    <rPh sb="3" eb="5">
      <t>コウゾウ</t>
    </rPh>
    <rPh sb="5" eb="7">
      <t>ケイサン</t>
    </rPh>
    <rPh sb="7" eb="10">
      <t>テキゴウセイ</t>
    </rPh>
    <rPh sb="10" eb="12">
      <t>ハンテイ</t>
    </rPh>
    <rPh sb="13" eb="15">
      <t>シンセイ</t>
    </rPh>
    <phoneticPr fontId="1"/>
  </si>
  <si>
    <t>申請済</t>
    <rPh sb="0" eb="2">
      <t>シンセイ</t>
    </rPh>
    <rPh sb="2" eb="3">
      <t>ズ</t>
    </rPh>
    <phoneticPr fontId="1"/>
  </si>
  <si>
    <t>（</t>
    <phoneticPr fontId="1"/>
  </si>
  <si>
    <t>）</t>
    <phoneticPr fontId="1"/>
  </si>
  <si>
    <t>未申請</t>
    <rPh sb="0" eb="3">
      <t>ミシンセイ</t>
    </rPh>
    <phoneticPr fontId="1"/>
  </si>
  <si>
    <t>申請不要</t>
    <rPh sb="0" eb="2">
      <t>シンセイ</t>
    </rPh>
    <rPh sb="2" eb="4">
      <t>フヨウ</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</si>
  <si>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</si>
  <si>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rPh sb="2" eb="3">
      <t>ズ</t>
    </rPh>
    <phoneticPr fontId="1"/>
  </si>
  <si>
    <t>未提出</t>
    <rPh sb="0" eb="1">
      <t>ミ</t>
    </rPh>
    <rPh sb="1" eb="3">
      <t>テイシュツ</t>
    </rPh>
    <phoneticPr fontId="1"/>
  </si>
  <si>
    <t>提出不要</t>
    <rPh sb="0" eb="2">
      <t>テイシュツ</t>
    </rPh>
    <rPh sb="2" eb="4">
      <t>フヨウ</t>
    </rPh>
    <phoneticPr fontId="1"/>
  </si>
  <si>
    <t>【9．備考】</t>
    <phoneticPr fontId="1"/>
  </si>
  <si>
    <t>一般財団法人群馬県建築構造技術センター 群馬県高崎市</t>
    <phoneticPr fontId="1"/>
  </si>
  <si>
    <t>アスコ適判株式会社　東京都品川区</t>
    <rPh sb="13" eb="15">
      <t>シナガワ</t>
    </rPh>
    <phoneticPr fontId="1"/>
  </si>
  <si>
    <t>■確認申請書（建築物）</t>
  </si>
  <si>
    <t>(第三面）</t>
    <phoneticPr fontId="1"/>
  </si>
  <si>
    <t>　建築物及びその敷地に関する事項</t>
  </si>
  <si>
    <t>【1．地名地番】</t>
  </si>
  <si>
    <t>【2．住居表示】</t>
  </si>
  <si>
    <t>【3．都市計画区域及び準都市計画区域の内外の別等】</t>
  </si>
  <si>
    <t>□</t>
  </si>
  <si>
    <t xml:space="preserve">都市計画区域内 </t>
    <phoneticPr fontId="1"/>
  </si>
  <si>
    <t>市街化区域</t>
  </si>
  <si>
    <t>市街化調整区域</t>
  </si>
  <si>
    <t>区域区分非設定)</t>
    <rPh sb="4" eb="5">
      <t>ヒ</t>
    </rPh>
    <rPh sb="5" eb="7">
      <t>セッテイ</t>
    </rPh>
    <phoneticPr fontId="1"/>
  </si>
  <si>
    <t>準都市計画区域内</t>
    <phoneticPr fontId="1"/>
  </si>
  <si>
    <t>都市計画区域及び準都市計画区域外　</t>
  </si>
  <si>
    <t>【4．防火地域】</t>
    <phoneticPr fontId="1"/>
  </si>
  <si>
    <t>防火地域</t>
  </si>
  <si>
    <t>準防火地域</t>
  </si>
  <si>
    <t>指定なし</t>
  </si>
  <si>
    <t>【5．その他の区域、地域、地区又は街区】</t>
    <rPh sb="15" eb="16">
      <t>マタ</t>
    </rPh>
    <phoneticPr fontId="1"/>
  </si>
  <si>
    <t>【6．道路】</t>
  </si>
  <si>
    <t>　【ｲ．幅員】</t>
  </si>
  <si>
    <t>ｍ</t>
    <phoneticPr fontId="1"/>
  </si>
  <si>
    <t xml:space="preserve">  【ﾛ．敷地と接している部分の長さ】</t>
    <phoneticPr fontId="1"/>
  </si>
  <si>
    <t>【7．敷地面積】</t>
  </si>
  <si>
    <t xml:space="preserve">  【ｲ．敷地面積】</t>
    <phoneticPr fontId="1"/>
  </si>
  <si>
    <t xml:space="preserve">（1） </t>
    <phoneticPr fontId="1"/>
  </si>
  <si>
    <t>)(</t>
    <phoneticPr fontId="1"/>
  </si>
  <si>
    <t xml:space="preserve">（2） </t>
    <phoneticPr fontId="1"/>
  </si>
  <si>
    <t>)(</t>
  </si>
  <si>
    <t xml:space="preserve">　【ﾛ．用途地域等】　  </t>
    <phoneticPr fontId="1"/>
  </si>
  <si>
    <t>　【ﾊ．建築基準法第５２条第１項及び第２項の規定による建築物の容積率】 　　　 　　</t>
    <rPh sb="16" eb="17">
      <t>オヨ</t>
    </rPh>
    <rPh sb="18" eb="19">
      <t>ダイ</t>
    </rPh>
    <rPh sb="20" eb="21">
      <t>コウ</t>
    </rPh>
    <phoneticPr fontId="1"/>
  </si>
  <si>
    <t xml:space="preserve">　【ﾆ．建築基準法第５３条第１項の規定による建築物の建蔽率】 　　　　　 　　　　　　　　　　　　　　　                                   　　　　                 </t>
    <rPh sb="26" eb="28">
      <t>ケンペイ</t>
    </rPh>
    <phoneticPr fontId="1"/>
  </si>
  <si>
    <t xml:space="preserve">　【ﾎ．敷地面積の合計】 </t>
    <phoneticPr fontId="1"/>
  </si>
  <si>
    <t>（1）</t>
    <phoneticPr fontId="1"/>
  </si>
  <si>
    <t>（2）</t>
    <phoneticPr fontId="1"/>
  </si>
  <si>
    <t>　【ﾍ．敷地に建築可能な延べ面積を敷地面積で除した数値】</t>
  </si>
  <si>
    <t>％</t>
    <phoneticPr fontId="1"/>
  </si>
  <si>
    <t>　【ﾄ．敷地に建築可能な建築面積を敷地面積で除した数値】</t>
  </si>
  <si>
    <t xml:space="preserve">  【ﾁ．備考】</t>
    <phoneticPr fontId="1"/>
  </si>
  <si>
    <t>【8．主要用途】　</t>
    <phoneticPr fontId="1"/>
  </si>
  <si>
    <t>（区分</t>
    <phoneticPr fontId="1"/>
  </si>
  <si>
    <t>【9．工事種別】</t>
  </si>
  <si>
    <t>新築</t>
    <rPh sb="0" eb="2">
      <t>シンチク</t>
    </rPh>
    <phoneticPr fontId="1"/>
  </si>
  <si>
    <t>増築</t>
  </si>
  <si>
    <t xml:space="preserve">改築 </t>
  </si>
  <si>
    <t>移転</t>
  </si>
  <si>
    <t>用途変更</t>
  </si>
  <si>
    <t>大規模の修繕</t>
  </si>
  <si>
    <t>大規模の模様替</t>
  </si>
  <si>
    <t>【10．建築面積】　　　　</t>
    <phoneticPr fontId="1"/>
  </si>
  <si>
    <t>申請部分</t>
  </si>
  <si>
    <t>申請以外の部分</t>
  </si>
  <si>
    <t>合計</t>
  </si>
  <si>
    <t xml:space="preserve">  ）</t>
    <phoneticPr fontId="1"/>
  </si>
  <si>
    <t xml:space="preserve">　【ｲ．建築面積】　　　 </t>
    <phoneticPr fontId="1"/>
  </si>
  <si>
    <t>㎡）</t>
  </si>
  <si>
    <t xml:space="preserve">　【ﾛ．建蔽率の算定の基礎　　　 </t>
    <phoneticPr fontId="1"/>
  </si>
  <si>
    <t>となる建築面積】</t>
    <phoneticPr fontId="1"/>
  </si>
  <si>
    <t xml:space="preserve">  【ﾊ．建蔽率】</t>
    <rPh sb="5" eb="7">
      <t>ケンペイ</t>
    </rPh>
    <phoneticPr fontId="1"/>
  </si>
  <si>
    <t>切上</t>
  </si>
  <si>
    <t>【11．延べ面積】　　 　　 　</t>
    <phoneticPr fontId="1"/>
  </si>
  <si>
    <t xml:space="preserve">　【ｲ．建築物全体】　　　　 </t>
    <phoneticPr fontId="1"/>
  </si>
  <si>
    <t xml:space="preserve">　【ﾛ．地階の住宅又は老人ホーム等の部分】　 </t>
    <rPh sb="9" eb="10">
      <t>マタ</t>
    </rPh>
    <rPh sb="11" eb="13">
      <t>ロウジン</t>
    </rPh>
    <rPh sb="16" eb="17">
      <t>トウ</t>
    </rPh>
    <phoneticPr fontId="1"/>
  </si>
  <si>
    <t>　【ﾊ．エレベーターの昇降路の部分】</t>
    <rPh sb="11" eb="13">
      <t>ショウコウ</t>
    </rPh>
    <rPh sb="13" eb="14">
      <t>ロ</t>
    </rPh>
    <rPh sb="15" eb="17">
      <t>ブブン</t>
    </rPh>
    <phoneticPr fontId="1"/>
  </si>
  <si>
    <t>　　　　 　　　　　 　　　　</t>
    <phoneticPr fontId="1"/>
  </si>
  <si>
    <t>　【ﾆ．共同住宅又は老人ホーム等の共用の廊下等の部分】</t>
    <rPh sb="8" eb="9">
      <t>マタ</t>
    </rPh>
    <rPh sb="10" eb="12">
      <t>ロウジン</t>
    </rPh>
    <rPh sb="15" eb="16">
      <t>トウ</t>
    </rPh>
    <phoneticPr fontId="1"/>
  </si>
  <si>
    <t xml:space="preserve">  【ﾎ．認定機械室等の部分】 </t>
    <rPh sb="5" eb="7">
      <t>ニンテイ</t>
    </rPh>
    <rPh sb="7" eb="10">
      <t>キカイシツ</t>
    </rPh>
    <phoneticPr fontId="1"/>
  </si>
  <si>
    <t xml:space="preserve">  【ﾍ．自動車車庫等の部分】 </t>
    <phoneticPr fontId="1"/>
  </si>
  <si>
    <t xml:space="preserve">  【ﾄ．備蓄倉庫の部分】 </t>
    <rPh sb="5" eb="7">
      <t>ビチク</t>
    </rPh>
    <rPh sb="7" eb="9">
      <t>ソウコ</t>
    </rPh>
    <phoneticPr fontId="1"/>
  </si>
  <si>
    <t xml:space="preserve">  【ﾁ．蓄電池の設置部分】 </t>
    <rPh sb="5" eb="8">
      <t>チクデンチ</t>
    </rPh>
    <rPh sb="9" eb="11">
      <t>セッチ</t>
    </rPh>
    <phoneticPr fontId="1"/>
  </si>
  <si>
    <r>
      <t xml:space="preserve">  【ﾘ．</t>
    </r>
    <r>
      <rPr>
        <sz val="8"/>
        <color indexed="8"/>
        <rFont val="ＭＳ 明朝"/>
        <family val="1"/>
        <charset val="128"/>
      </rPr>
      <t>自家発電設備の設置部分</t>
    </r>
    <r>
      <rPr>
        <sz val="10"/>
        <color indexed="8"/>
        <rFont val="ＭＳ 明朝"/>
        <family val="1"/>
        <charset val="128"/>
      </rPr>
      <t xml:space="preserve">】 </t>
    </r>
    <rPh sb="5" eb="7">
      <t>ジカ</t>
    </rPh>
    <rPh sb="7" eb="9">
      <t>ハツデン</t>
    </rPh>
    <rPh sb="9" eb="11">
      <t>セツビ</t>
    </rPh>
    <rPh sb="12" eb="14">
      <t>セッチ</t>
    </rPh>
    <phoneticPr fontId="1"/>
  </si>
  <si>
    <t xml:space="preserve">  【ﾇ．貯水槽の設置部分】 </t>
    <rPh sb="5" eb="8">
      <t>チョスイソウ</t>
    </rPh>
    <rPh sb="9" eb="11">
      <t>セッチ</t>
    </rPh>
    <phoneticPr fontId="1"/>
  </si>
  <si>
    <r>
      <t>　【ﾙ．</t>
    </r>
    <r>
      <rPr>
        <sz val="9"/>
        <color indexed="8"/>
        <rFont val="ＭＳ 明朝"/>
        <family val="1"/>
        <charset val="128"/>
      </rPr>
      <t>宅配ボックスの設置部分</t>
    </r>
    <r>
      <rPr>
        <sz val="10"/>
        <color indexed="8"/>
        <rFont val="ＭＳ 明朝"/>
        <family val="1"/>
        <charset val="128"/>
      </rPr>
      <t>】　　　 　</t>
    </r>
    <rPh sb="4" eb="6">
      <t>タクハイ</t>
    </rPh>
    <rPh sb="11" eb="13">
      <t>セッチ</t>
    </rPh>
    <phoneticPr fontId="1"/>
  </si>
  <si>
    <r>
      <t>　【ｦ．</t>
    </r>
    <r>
      <rPr>
        <sz val="9"/>
        <color indexed="8"/>
        <rFont val="ＭＳ 明朝"/>
        <family val="1"/>
        <charset val="128"/>
      </rPr>
      <t>その他の不算入部分</t>
    </r>
    <r>
      <rPr>
        <sz val="10"/>
        <color indexed="8"/>
        <rFont val="ＭＳ 明朝"/>
        <family val="1"/>
        <charset val="128"/>
      </rPr>
      <t>】　　　 　</t>
    </r>
    <rPh sb="6" eb="7">
      <t>タ</t>
    </rPh>
    <rPh sb="8" eb="11">
      <t>フサンニュウ</t>
    </rPh>
    <rPh sb="11" eb="13">
      <t>ブブン</t>
    </rPh>
    <phoneticPr fontId="1"/>
  </si>
  <si>
    <t>第１種低層</t>
    <rPh sb="0" eb="1">
      <t>ダイ</t>
    </rPh>
    <rPh sb="2" eb="3">
      <t>シュ</t>
    </rPh>
    <rPh sb="3" eb="5">
      <t>テイソウ</t>
    </rPh>
    <phoneticPr fontId="1"/>
  </si>
  <si>
    <t>A:第１低層住居専用地域</t>
  </si>
  <si>
    <t>第２種低層</t>
    <phoneticPr fontId="1"/>
  </si>
  <si>
    <t>B:第２低層住居専用地域</t>
  </si>
  <si>
    <t>第１種中高層</t>
    <rPh sb="0" eb="1">
      <t>ダイ</t>
    </rPh>
    <rPh sb="2" eb="3">
      <t>シュ</t>
    </rPh>
    <rPh sb="3" eb="6">
      <t>チュウコウソウ</t>
    </rPh>
    <phoneticPr fontId="1"/>
  </si>
  <si>
    <t>C:第１中高層住居専用地域</t>
    <phoneticPr fontId="1"/>
  </si>
  <si>
    <t>第２種中高層</t>
    <rPh sb="3" eb="5">
      <t>チュウコウ</t>
    </rPh>
    <phoneticPr fontId="1"/>
  </si>
  <si>
    <t>D:第２中高層住居専用地域</t>
  </si>
  <si>
    <t>第１種住居</t>
    <rPh sb="0" eb="1">
      <t>ダイ</t>
    </rPh>
    <rPh sb="2" eb="3">
      <t>シュ</t>
    </rPh>
    <rPh sb="3" eb="5">
      <t>ジュウキョ</t>
    </rPh>
    <phoneticPr fontId="1"/>
  </si>
  <si>
    <t>E:第１種住居地域</t>
    <phoneticPr fontId="1"/>
  </si>
  <si>
    <t>第２種住居</t>
    <rPh sb="0" eb="1">
      <t>ダイ</t>
    </rPh>
    <rPh sb="2" eb="3">
      <t>シュ</t>
    </rPh>
    <rPh sb="3" eb="5">
      <t>ジュウキョ</t>
    </rPh>
    <phoneticPr fontId="1"/>
  </si>
  <si>
    <t>F:第２種住居地域</t>
    <phoneticPr fontId="1"/>
  </si>
  <si>
    <t>準住居地域</t>
    <rPh sb="0" eb="1">
      <t>ジュン</t>
    </rPh>
    <rPh sb="1" eb="3">
      <t>ジュウキョ</t>
    </rPh>
    <rPh sb="3" eb="5">
      <t>チイキ</t>
    </rPh>
    <phoneticPr fontId="1"/>
  </si>
  <si>
    <t>G:準住居地域</t>
    <phoneticPr fontId="1"/>
  </si>
  <si>
    <t>田園住居地域</t>
    <rPh sb="0" eb="2">
      <t>デンエン</t>
    </rPh>
    <rPh sb="2" eb="4">
      <t>ジュウキョ</t>
    </rPh>
    <rPh sb="4" eb="6">
      <t>チイキ</t>
    </rPh>
    <phoneticPr fontId="1"/>
  </si>
  <si>
    <t>H:田園住居地域</t>
    <phoneticPr fontId="1"/>
  </si>
  <si>
    <t>近隣商業地域</t>
    <rPh sb="0" eb="2">
      <t>キンリン</t>
    </rPh>
    <rPh sb="2" eb="4">
      <t>ショウギョウ</t>
    </rPh>
    <rPh sb="4" eb="6">
      <t>チイキ</t>
    </rPh>
    <phoneticPr fontId="1"/>
  </si>
  <si>
    <t>4:近隣商業地域</t>
    <phoneticPr fontId="1"/>
  </si>
  <si>
    <t>商業地域</t>
    <rPh sb="0" eb="2">
      <t>ショウギョウ</t>
    </rPh>
    <rPh sb="2" eb="4">
      <t>チイキ</t>
    </rPh>
    <phoneticPr fontId="1"/>
  </si>
  <si>
    <t>5:商業地域</t>
    <phoneticPr fontId="1"/>
  </si>
  <si>
    <t>準工業地域</t>
    <rPh sb="0" eb="1">
      <t>ジュン</t>
    </rPh>
    <rPh sb="1" eb="3">
      <t>コウギョウ</t>
    </rPh>
    <rPh sb="3" eb="5">
      <t>チイキ</t>
    </rPh>
    <phoneticPr fontId="1"/>
  </si>
  <si>
    <t>6:準工業地域</t>
    <phoneticPr fontId="1"/>
  </si>
  <si>
    <t>工業地域</t>
    <rPh sb="0" eb="2">
      <t>コウギョウ</t>
    </rPh>
    <rPh sb="2" eb="4">
      <t>チイキ</t>
    </rPh>
    <phoneticPr fontId="1"/>
  </si>
  <si>
    <t>7:工業地域</t>
    <phoneticPr fontId="1"/>
  </si>
  <si>
    <t>工業専用地域</t>
    <rPh sb="0" eb="2">
      <t>コウギョウ</t>
    </rPh>
    <rPh sb="2" eb="4">
      <t>センヨウ</t>
    </rPh>
    <rPh sb="4" eb="6">
      <t>チイキ</t>
    </rPh>
    <phoneticPr fontId="1"/>
  </si>
  <si>
    <t>8:工業専用地域</t>
    <phoneticPr fontId="1"/>
  </si>
  <si>
    <t>指定なし</t>
    <rPh sb="0" eb="2">
      <t>シテイ</t>
    </rPh>
    <phoneticPr fontId="1"/>
  </si>
  <si>
    <t>0:未指定地域</t>
    <phoneticPr fontId="1"/>
  </si>
  <si>
    <t>第１種低層住居専用地域</t>
    <rPh sb="0" eb="1">
      <t>ダイ</t>
    </rPh>
    <rPh sb="2" eb="3">
      <t>シュ</t>
    </rPh>
    <rPh sb="3" eb="5">
      <t>テイソウ</t>
    </rPh>
    <rPh sb="5" eb="7">
      <t>ジュウキョ</t>
    </rPh>
    <rPh sb="7" eb="9">
      <t>センヨウ</t>
    </rPh>
    <rPh sb="9" eb="11">
      <t>チイキ</t>
    </rPh>
    <phoneticPr fontId="1"/>
  </si>
  <si>
    <t>第２種低層住居専用地域</t>
    <phoneticPr fontId="1"/>
  </si>
  <si>
    <t>第１種中高層住居専用地域</t>
    <rPh sb="0" eb="1">
      <t>ダイ</t>
    </rPh>
    <rPh sb="2" eb="3">
      <t>シュ</t>
    </rPh>
    <rPh sb="3" eb="6">
      <t>チュウコウソウ</t>
    </rPh>
    <phoneticPr fontId="1"/>
  </si>
  <si>
    <t>第２種中高層住居専用地域</t>
    <rPh sb="3" eb="5">
      <t>チュウコウ</t>
    </rPh>
    <phoneticPr fontId="1"/>
  </si>
  <si>
    <t>第１種住居地域</t>
    <rPh sb="0" eb="1">
      <t>ダイ</t>
    </rPh>
    <rPh sb="2" eb="3">
      <t>シュ</t>
    </rPh>
    <rPh sb="3" eb="5">
      <t>ジュウキョ</t>
    </rPh>
    <phoneticPr fontId="1"/>
  </si>
  <si>
    <t>第２種住居地域</t>
    <rPh sb="0" eb="1">
      <t>ダイ</t>
    </rPh>
    <rPh sb="2" eb="3">
      <t>シュ</t>
    </rPh>
    <rPh sb="3" eb="5">
      <t>ジュウキョ</t>
    </rPh>
    <phoneticPr fontId="1"/>
  </si>
  <si>
    <t>　【ﾜ．住宅の部分】　　　 　</t>
    <phoneticPr fontId="1"/>
  </si>
  <si>
    <t>　【ｶ．老人ホーム等の部分】</t>
    <phoneticPr fontId="1"/>
  </si>
  <si>
    <t>　【ﾖ．延べ面積】</t>
    <phoneticPr fontId="1"/>
  </si>
  <si>
    <t xml:space="preserve">  【ﾀ．容積率】</t>
    <phoneticPr fontId="1"/>
  </si>
  <si>
    <t>【12．建築物の数】</t>
  </si>
  <si>
    <t>　【ｲ．申請に係る建築物の数】</t>
  </si>
  <si>
    <t xml:space="preserve">  【ﾛ．同一敷地内の他の建築物の数】</t>
    <phoneticPr fontId="1"/>
  </si>
  <si>
    <t>【13．建築物の高さ等】</t>
    <phoneticPr fontId="1"/>
  </si>
  <si>
    <t>申請に係る建築物</t>
  </si>
  <si>
    <t>他の建築物</t>
  </si>
  <si>
    <t xml:space="preserve">　【ｲ．最高の高さ】　　 </t>
    <phoneticPr fontId="1"/>
  </si>
  <si>
    <t>　【ﾛ．階数】</t>
    <phoneticPr fontId="1"/>
  </si>
  <si>
    <t>地上</t>
    <rPh sb="0" eb="2">
      <t>チジョウ</t>
    </rPh>
    <phoneticPr fontId="1"/>
  </si>
  <si>
    <t xml:space="preserve">  【ﾊ．構造】</t>
    <phoneticPr fontId="1"/>
  </si>
  <si>
    <t>鉄骨</t>
    <rPh sb="0" eb="2">
      <t>テッコツ</t>
    </rPh>
    <phoneticPr fontId="1"/>
  </si>
  <si>
    <t xml:space="preserve">造　一部 </t>
    <phoneticPr fontId="1"/>
  </si>
  <si>
    <t>造</t>
    <rPh sb="0" eb="1">
      <t>ゾウ</t>
    </rPh>
    <phoneticPr fontId="1"/>
  </si>
  <si>
    <t>　【ﾆ．建築基準法第５６条第７項の規定による特例の適用の有無】</t>
    <rPh sb="4" eb="6">
      <t>ケンチク</t>
    </rPh>
    <rPh sb="6" eb="9">
      <t>キジュンホウ</t>
    </rPh>
    <rPh sb="9" eb="10">
      <t>ダイ</t>
    </rPh>
    <rPh sb="12" eb="13">
      <t>ジョウ</t>
    </rPh>
    <rPh sb="13" eb="14">
      <t>ダイ</t>
    </rPh>
    <rPh sb="15" eb="16">
      <t>コウ</t>
    </rPh>
    <rPh sb="17" eb="19">
      <t>キテイ</t>
    </rPh>
    <rPh sb="22" eb="24">
      <t>トクレイ</t>
    </rPh>
    <rPh sb="25" eb="27">
      <t>テキヨウ</t>
    </rPh>
    <rPh sb="28" eb="30">
      <t>ウム</t>
    </rPh>
    <phoneticPr fontId="1"/>
  </si>
  <si>
    <t>有</t>
    <rPh sb="0" eb="1">
      <t>ア</t>
    </rPh>
    <phoneticPr fontId="1"/>
  </si>
  <si>
    <t>無</t>
    <rPh sb="0" eb="1">
      <t>ナ</t>
    </rPh>
    <phoneticPr fontId="1"/>
  </si>
  <si>
    <t>　【ﾎ．適用があるときは、特例の区分】</t>
    <rPh sb="4" eb="6">
      <t>テキヨウ</t>
    </rPh>
    <rPh sb="13" eb="15">
      <t>トクレイ</t>
    </rPh>
    <rPh sb="16" eb="18">
      <t>クブン</t>
    </rPh>
    <phoneticPr fontId="1"/>
  </si>
  <si>
    <t>道路高さ制限不適用</t>
    <rPh sb="0" eb="2">
      <t>ドウロ</t>
    </rPh>
    <rPh sb="2" eb="3">
      <t>タカ</t>
    </rPh>
    <rPh sb="4" eb="6">
      <t>セイゲン</t>
    </rPh>
    <rPh sb="6" eb="7">
      <t>フ</t>
    </rPh>
    <rPh sb="7" eb="9">
      <t>テキヨウ</t>
    </rPh>
    <phoneticPr fontId="1"/>
  </si>
  <si>
    <t>隣地高さ制限不適用</t>
    <rPh sb="0" eb="2">
      <t>リンチ</t>
    </rPh>
    <rPh sb="2" eb="3">
      <t>タカ</t>
    </rPh>
    <rPh sb="4" eb="6">
      <t>セイゲン</t>
    </rPh>
    <rPh sb="6" eb="7">
      <t>フ</t>
    </rPh>
    <rPh sb="7" eb="9">
      <t>テキヨウ</t>
    </rPh>
    <phoneticPr fontId="1"/>
  </si>
  <si>
    <t>北側高さ制限不適用</t>
    <rPh sb="0" eb="2">
      <t>キタガワ</t>
    </rPh>
    <rPh sb="2" eb="3">
      <t>タカ</t>
    </rPh>
    <rPh sb="4" eb="6">
      <t>セイゲン</t>
    </rPh>
    <rPh sb="6" eb="7">
      <t>フ</t>
    </rPh>
    <rPh sb="7" eb="9">
      <t>テキヨウ</t>
    </rPh>
    <phoneticPr fontId="1"/>
  </si>
  <si>
    <t>【14．許可・認定等】</t>
    <phoneticPr fontId="1"/>
  </si>
  <si>
    <t>【15．工事着手予定年月日】　</t>
    <phoneticPr fontId="1"/>
  </si>
  <si>
    <t>【16．工事完了予定年月日】　</t>
    <phoneticPr fontId="1"/>
  </si>
  <si>
    <t>【17．特定工程工事終了予定年月日】　　　　　　　　（特定工程）</t>
    <phoneticPr fontId="1"/>
  </si>
  <si>
    <t>特定工程</t>
    <phoneticPr fontId="1"/>
  </si>
  <si>
    <t>（第</t>
    <phoneticPr fontId="1"/>
  </si>
  <si>
    <t>回）　</t>
    <phoneticPr fontId="1"/>
  </si>
  <si>
    <t>令和</t>
    <rPh sb="0" eb="2">
      <t>レイワ</t>
    </rPh>
    <phoneticPr fontId="1"/>
  </si>
  <si>
    <t>↓　特定工程を新しく追加する場合は、下記ボックスに記入して選択してください。</t>
    <rPh sb="2" eb="4">
      <t>トクテイ</t>
    </rPh>
    <rPh sb="4" eb="6">
      <t>コウテイ</t>
    </rPh>
    <rPh sb="7" eb="8">
      <t>アタラ</t>
    </rPh>
    <rPh sb="10" eb="12">
      <t>ツイカ</t>
    </rPh>
    <rPh sb="14" eb="16">
      <t>バアイ</t>
    </rPh>
    <rPh sb="18" eb="20">
      <t>カキ</t>
    </rPh>
    <rPh sb="25" eb="27">
      <t>キニュウ</t>
    </rPh>
    <rPh sb="29" eb="31">
      <t>センタク</t>
    </rPh>
    <phoneticPr fontId="1"/>
  </si>
  <si>
    <t>1階の鉄骨その他の構造部材の建て方工事</t>
    <phoneticPr fontId="1"/>
  </si>
  <si>
    <t>特定工程</t>
    <rPh sb="0" eb="2">
      <t>トクテイ</t>
    </rPh>
    <rPh sb="2" eb="4">
      <t>コウテイ</t>
    </rPh>
    <phoneticPr fontId="1"/>
  </si>
  <si>
    <t>基礎配筋完了時</t>
    <rPh sb="0" eb="2">
      <t>キソ</t>
    </rPh>
    <rPh sb="2" eb="4">
      <t>ハイキン</t>
    </rPh>
    <rPh sb="4" eb="6">
      <t>カンリョウ</t>
    </rPh>
    <rPh sb="6" eb="7">
      <t>ジ</t>
    </rPh>
    <phoneticPr fontId="1"/>
  </si>
  <si>
    <t>共通</t>
    <rPh sb="0" eb="2">
      <t>キョウツウ</t>
    </rPh>
    <phoneticPr fontId="1"/>
  </si>
  <si>
    <t>屋根工事完了時</t>
    <rPh sb="4" eb="6">
      <t>カンリョウ</t>
    </rPh>
    <rPh sb="6" eb="7">
      <t>ジ</t>
    </rPh>
    <phoneticPr fontId="1"/>
  </si>
  <si>
    <t>東京：木造</t>
    <rPh sb="0" eb="2">
      <t>トウキョウ</t>
    </rPh>
    <rPh sb="3" eb="5">
      <t>モクゾウ</t>
    </rPh>
    <phoneticPr fontId="1"/>
  </si>
  <si>
    <t>1階の鉄骨その他の構造部材の建て方完了時</t>
    <rPh sb="17" eb="19">
      <t>カンリョウ</t>
    </rPh>
    <rPh sb="19" eb="20">
      <t>ジ</t>
    </rPh>
    <phoneticPr fontId="1"/>
  </si>
  <si>
    <t>東京：Ｓ造</t>
    <rPh sb="0" eb="2">
      <t>トウキョウ</t>
    </rPh>
    <rPh sb="4" eb="5">
      <t>ゾウ</t>
    </rPh>
    <phoneticPr fontId="1"/>
  </si>
  <si>
    <t>2階の床及びこれを支持する梁の配筋工事完了時</t>
    <rPh sb="1" eb="2">
      <t>カイ</t>
    </rPh>
    <rPh sb="3" eb="4">
      <t>ユカ</t>
    </rPh>
    <rPh sb="4" eb="5">
      <t>オヨ</t>
    </rPh>
    <rPh sb="9" eb="11">
      <t>シジ</t>
    </rPh>
    <rPh sb="13" eb="14">
      <t>ハリ</t>
    </rPh>
    <rPh sb="15" eb="17">
      <t>ハイキン</t>
    </rPh>
    <rPh sb="17" eb="19">
      <t>コウジ</t>
    </rPh>
    <rPh sb="19" eb="21">
      <t>カンリョウ</t>
    </rPh>
    <rPh sb="21" eb="22">
      <t>ドキ</t>
    </rPh>
    <phoneticPr fontId="1"/>
  </si>
  <si>
    <t>2階の床完了時</t>
    <rPh sb="4" eb="6">
      <t>カンリョウ</t>
    </rPh>
    <rPh sb="6" eb="7">
      <t>ジ</t>
    </rPh>
    <phoneticPr fontId="1"/>
  </si>
  <si>
    <t>東京</t>
    <rPh sb="0" eb="2">
      <t>トウキョウ</t>
    </rPh>
    <phoneticPr fontId="1"/>
  </si>
  <si>
    <t>最下階から２つ目の床版配筋完了時</t>
    <phoneticPr fontId="1"/>
  </si>
  <si>
    <t>横浜市：ＲＣ造</t>
    <rPh sb="0" eb="3">
      <t>ヨコハマシ</t>
    </rPh>
    <rPh sb="6" eb="7">
      <t>ゾウ</t>
    </rPh>
    <phoneticPr fontId="1"/>
  </si>
  <si>
    <t>基礎と躯体緊結完了時</t>
  </si>
  <si>
    <t>横浜市：認証、混構造</t>
    <rPh sb="0" eb="3">
      <t>ヨコハマシ</t>
    </rPh>
    <rPh sb="4" eb="6">
      <t>ニンショウ</t>
    </rPh>
    <rPh sb="7" eb="8">
      <t>コン</t>
    </rPh>
    <rPh sb="8" eb="10">
      <t>コウゾウ</t>
    </rPh>
    <phoneticPr fontId="1"/>
  </si>
  <si>
    <t>全軸組緊結完了時</t>
    <phoneticPr fontId="1"/>
  </si>
  <si>
    <t>横浜市：木造（軸組）</t>
    <rPh sb="0" eb="3">
      <t>ヨコハマシ</t>
    </rPh>
    <rPh sb="4" eb="6">
      <t>モクゾウ</t>
    </rPh>
    <rPh sb="7" eb="9">
      <t>ジクグミ</t>
    </rPh>
    <phoneticPr fontId="1"/>
  </si>
  <si>
    <t>小屋組完了時</t>
  </si>
  <si>
    <t>横浜市：木造（枠組）</t>
    <rPh sb="0" eb="3">
      <t>ヨコハマシ</t>
    </rPh>
    <rPh sb="4" eb="6">
      <t>モクゾウ</t>
    </rPh>
    <rPh sb="7" eb="9">
      <t>ワクグミ</t>
    </rPh>
    <phoneticPr fontId="1"/>
  </si>
  <si>
    <t>（第四面）</t>
  </si>
  <si>
    <t>建築物別概要</t>
  </si>
  <si>
    <t>【1.番号】</t>
  </si>
  <si>
    <t>1</t>
    <phoneticPr fontId="1"/>
  </si>
  <si>
    <t>【2.用途】　</t>
    <phoneticPr fontId="1"/>
  </si>
  <si>
    <t xml:space="preserve">（区分  </t>
    <phoneticPr fontId="1"/>
  </si>
  <si>
    <t xml:space="preserve">             </t>
    <phoneticPr fontId="1"/>
  </si>
  <si>
    <t>【3.工事種別】</t>
  </si>
  <si>
    <t>【4.構造】　</t>
    <phoneticPr fontId="1"/>
  </si>
  <si>
    <t>造　一部</t>
    <phoneticPr fontId="1"/>
  </si>
  <si>
    <t>【5.主要構造部】</t>
    <rPh sb="3" eb="5">
      <t>シュヨウ</t>
    </rPh>
    <rPh sb="5" eb="7">
      <t>コウゾウ</t>
    </rPh>
    <rPh sb="7" eb="8">
      <t>ブ</t>
    </rPh>
    <phoneticPr fontId="1"/>
  </si>
  <si>
    <t>耐火構造（防火上及び避難上支障がない主要構造部を有しない場合）</t>
    <rPh sb="0" eb="2">
      <t>タイカ</t>
    </rPh>
    <rPh sb="2" eb="4">
      <t>コウゾウ</t>
    </rPh>
    <rPh sb="5" eb="7">
      <t>ボウカ</t>
    </rPh>
    <rPh sb="7" eb="8">
      <t>ジョウ</t>
    </rPh>
    <rPh sb="8" eb="9">
      <t>オヨ</t>
    </rPh>
    <rPh sb="10" eb="13">
      <t>ヒナンジョウ</t>
    </rPh>
    <rPh sb="13" eb="15">
      <t>シショウ</t>
    </rPh>
    <rPh sb="18" eb="20">
      <t>シュヨウ</t>
    </rPh>
    <rPh sb="20" eb="23">
      <t>コウゾウブ</t>
    </rPh>
    <rPh sb="24" eb="25">
      <t>ユウ</t>
    </rPh>
    <rPh sb="28" eb="30">
      <t>バアイ</t>
    </rPh>
    <phoneticPr fontId="1"/>
  </si>
  <si>
    <t>耐火構造（防火上及び避難上支障がない主要構造部を有する場合）</t>
    <phoneticPr fontId="1"/>
  </si>
  <si>
    <t>建築基準法施行令第１０８条の4第１項第１号イ及びロに掲げる基準に適合する構造</t>
    <phoneticPr fontId="1"/>
  </si>
  <si>
    <t>準耐火構造</t>
    <rPh sb="0" eb="1">
      <t>ジュン</t>
    </rPh>
    <rPh sb="1" eb="3">
      <t>タイカ</t>
    </rPh>
    <rPh sb="3" eb="5">
      <t>コウゾウ</t>
    </rPh>
    <phoneticPr fontId="1"/>
  </si>
  <si>
    <t>準耐火構造と同等の準耐火性能を有する構造（ロ－１）</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1"/>
  </si>
  <si>
    <t>準耐火構造と同等の準耐火性能を有する構造（ロ－２）</t>
    <phoneticPr fontId="1"/>
  </si>
  <si>
    <t>【6.建築基準法第２１条及び第２７条の規定の適用】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1"/>
  </si>
  <si>
    <t>建築基準法施行令第１０９条の５第１号に掲げる基準に適合する構造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1"/>
  </si>
  <si>
    <t>建築基準法第２１条第１項ただし書きに該当する建築物</t>
    <rPh sb="0" eb="2">
      <t>ケンチク</t>
    </rPh>
    <rPh sb="2" eb="5">
      <t>キジュンホウ</t>
    </rPh>
    <rPh sb="5" eb="6">
      <t>ダイ</t>
    </rPh>
    <rPh sb="8" eb="9">
      <t>ジョウ</t>
    </rPh>
    <rPh sb="9" eb="10">
      <t>ダイ</t>
    </rPh>
    <rPh sb="11" eb="12">
      <t>コウ</t>
    </rPh>
    <rPh sb="15" eb="16">
      <t>ガ</t>
    </rPh>
    <rPh sb="18" eb="20">
      <t>ガイトウ</t>
    </rPh>
    <rPh sb="22" eb="25">
      <t>ケンチクブツ</t>
    </rPh>
    <phoneticPr fontId="1"/>
  </si>
  <si>
    <t>建築基準法施行令第１０９条の７第１項第１号に掲げる基準に適合する構造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1"/>
  </si>
  <si>
    <t>建築基準法施行令第１１０条第１号に掲げる基準に適合する構造</t>
    <phoneticPr fontId="1"/>
  </si>
  <si>
    <t>建築基準法２１条又は第２７条の規定の適用を受けない</t>
    <rPh sb="7" eb="8">
      <t>ジョウ</t>
    </rPh>
    <rPh sb="8" eb="9">
      <t>マタ</t>
    </rPh>
    <rPh sb="10" eb="11">
      <t>ダイ</t>
    </rPh>
    <rPh sb="13" eb="14">
      <t>ジョウ</t>
    </rPh>
    <rPh sb="15" eb="17">
      <t>キテイ</t>
    </rPh>
    <rPh sb="18" eb="20">
      <t>テキヨウ</t>
    </rPh>
    <rPh sb="21" eb="22">
      <t>ウ</t>
    </rPh>
    <phoneticPr fontId="1"/>
  </si>
  <si>
    <t>【7.建築基準法第６１条の規定の適用】</t>
    <rPh sb="3" eb="5">
      <t>ケンチク</t>
    </rPh>
    <rPh sb="5" eb="8">
      <t>キジュンホウ</t>
    </rPh>
    <rPh sb="8" eb="9">
      <t>ダイ</t>
    </rPh>
    <rPh sb="11" eb="12">
      <t>ジョウ</t>
    </rPh>
    <rPh sb="13" eb="15">
      <t>キテイ</t>
    </rPh>
    <rPh sb="16" eb="18">
      <t>テキヨウ</t>
    </rPh>
    <phoneticPr fontId="1"/>
  </si>
  <si>
    <t>耐火建築物</t>
    <rPh sb="0" eb="2">
      <t>タイカ</t>
    </rPh>
    <rPh sb="2" eb="4">
      <t>ケンチク</t>
    </rPh>
    <rPh sb="4" eb="5">
      <t>ブツ</t>
    </rPh>
    <phoneticPr fontId="1"/>
  </si>
  <si>
    <t>延焼防止建築物</t>
    <rPh sb="0" eb="2">
      <t>エンショウ</t>
    </rPh>
    <rPh sb="2" eb="4">
      <t>ボウシ</t>
    </rPh>
    <rPh sb="4" eb="7">
      <t>ケンチクブツ</t>
    </rPh>
    <phoneticPr fontId="1"/>
  </si>
  <si>
    <t>準耐火建築物</t>
    <rPh sb="0" eb="1">
      <t>ジュン</t>
    </rPh>
    <rPh sb="1" eb="3">
      <t>タイカ</t>
    </rPh>
    <rPh sb="3" eb="5">
      <t>ケンチク</t>
    </rPh>
    <rPh sb="5" eb="6">
      <t>ブツ</t>
    </rPh>
    <phoneticPr fontId="1"/>
  </si>
  <si>
    <t>準延焼防止建築物</t>
    <rPh sb="0" eb="1">
      <t>ジュン</t>
    </rPh>
    <rPh sb="1" eb="3">
      <t>エンショウ</t>
    </rPh>
    <rPh sb="3" eb="5">
      <t>ボウシ</t>
    </rPh>
    <rPh sb="5" eb="8">
      <t>ケンチクブツ</t>
    </rPh>
    <phoneticPr fontId="1"/>
  </si>
  <si>
    <t>建築基準法第６１条の規定の適用を受けない</t>
    <rPh sb="0" eb="2">
      <t>ケンチク</t>
    </rPh>
    <rPh sb="2" eb="5">
      <t>キジュンホウ</t>
    </rPh>
    <rPh sb="5" eb="6">
      <t>ダイ</t>
    </rPh>
    <rPh sb="8" eb="9">
      <t>ジョウ</t>
    </rPh>
    <rPh sb="10" eb="12">
      <t>キテイ</t>
    </rPh>
    <rPh sb="13" eb="15">
      <t>テキヨウ</t>
    </rPh>
    <rPh sb="16" eb="17">
      <t>ウ</t>
    </rPh>
    <phoneticPr fontId="1"/>
  </si>
  <si>
    <t>【8.階数】</t>
    <phoneticPr fontId="1"/>
  </si>
  <si>
    <t>【イ.地階を除く階数】</t>
  </si>
  <si>
    <t>【ロ.地階の階数】</t>
  </si>
  <si>
    <t>【ハ.昇降機塔等の階の数】</t>
    <phoneticPr fontId="1"/>
  </si>
  <si>
    <t>【ニ.地階の倉庫等の階の数】</t>
  </si>
  <si>
    <t>【9.高さ】</t>
    <phoneticPr fontId="1"/>
  </si>
  <si>
    <t>【イ.最高の高さ】</t>
  </si>
  <si>
    <t>【ロ.最高の軒の高さ】</t>
  </si>
  <si>
    <t>【10.建築設備の種類】</t>
    <phoneticPr fontId="1"/>
  </si>
  <si>
    <t>ページ切り替えライン</t>
    <rPh sb="3" eb="4">
      <t>キ</t>
    </rPh>
    <rPh sb="5" eb="6">
      <t>カ</t>
    </rPh>
    <phoneticPr fontId="1"/>
  </si>
  <si>
    <t>【11.確認の特例】</t>
    <phoneticPr fontId="1"/>
  </si>
  <si>
    <t>建築基準法施行令第136条の2の11第1号イ</t>
    <rPh sb="0" eb="2">
      <t>ケンチク</t>
    </rPh>
    <rPh sb="2" eb="5">
      <t>キジュンホウ</t>
    </rPh>
    <rPh sb="5" eb="7">
      <t>セコウ</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</si>
  <si>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7">
      <t>セコウ</t>
    </rPh>
    <rPh sb="7" eb="8">
      <t>レイ</t>
    </rPh>
    <rPh sb="8" eb="9">
      <t>ダイ</t>
    </rPh>
    <rPh sb="12" eb="13">
      <t>ジョウ</t>
    </rPh>
    <rPh sb="18" eb="19">
      <t>ダイ</t>
    </rPh>
    <rPh sb="20" eb="21">
      <t>ゴウ</t>
    </rPh>
    <phoneticPr fontId="1"/>
  </si>
  <si>
    <t xml:space="preserve">【12.床面積】   </t>
    <phoneticPr fontId="1"/>
  </si>
  <si>
    <t>申請部分</t>
    <phoneticPr fontId="1"/>
  </si>
  <si>
    <t>合計</t>
    <phoneticPr fontId="1"/>
  </si>
  <si>
    <t xml:space="preserve">  【イ.階別】 </t>
    <phoneticPr fontId="1"/>
  </si>
  <si>
    <t>階</t>
    <phoneticPr fontId="1"/>
  </si>
  <si>
    <t>㎡）</t>
    <phoneticPr fontId="1"/>
  </si>
  <si>
    <t xml:space="preserve">  【ロ.合計】</t>
    <phoneticPr fontId="1"/>
  </si>
  <si>
    <t>【13.屋根】</t>
    <phoneticPr fontId="1"/>
  </si>
  <si>
    <t>【14.外壁】</t>
    <phoneticPr fontId="1"/>
  </si>
  <si>
    <t>【15.軒裏】</t>
    <phoneticPr fontId="1"/>
  </si>
  <si>
    <t>【16.居室の床の高さ】</t>
    <phoneticPr fontId="1"/>
  </si>
  <si>
    <t>ｍｍ</t>
    <phoneticPr fontId="1"/>
  </si>
  <si>
    <t>【17.便所の種類】</t>
    <phoneticPr fontId="1"/>
  </si>
  <si>
    <t>【18.その他必要な事項】</t>
    <phoneticPr fontId="1"/>
  </si>
  <si>
    <t>【19.備考】</t>
    <phoneticPr fontId="1"/>
  </si>
  <si>
    <t>（第五面）</t>
  </si>
  <si>
    <t>　建築物の階別概要</t>
  </si>
  <si>
    <t>【1．番号】</t>
  </si>
  <si>
    <t>【2．階】</t>
  </si>
  <si>
    <t>【3．柱の小径】</t>
  </si>
  <si>
    <t>【4．横架材間の垂直距離】</t>
  </si>
  <si>
    <t>【5．階の高さ】</t>
  </si>
  <si>
    <t>【6．天井】</t>
    <phoneticPr fontId="1"/>
  </si>
  <si>
    <t xml:space="preserve">    【ｲ.居室の天井の高さ】</t>
    <rPh sb="7" eb="9">
      <t>キョシツ</t>
    </rPh>
    <rPh sb="13" eb="14">
      <t>タカ</t>
    </rPh>
    <phoneticPr fontId="1"/>
  </si>
  <si>
    <t xml:space="preserve">    【ﾛ.建築基準法施行令第39条第3項に規定する特定天井】</t>
    <rPh sb="7" eb="9">
      <t>ケンチク</t>
    </rPh>
    <rPh sb="9" eb="12">
      <t>キジュンホウ</t>
    </rPh>
    <rPh sb="12" eb="15">
      <t>セコウレイ</t>
    </rPh>
    <rPh sb="15" eb="16">
      <t>ダイ</t>
    </rPh>
    <rPh sb="18" eb="19">
      <t>ジョウ</t>
    </rPh>
    <rPh sb="19" eb="20">
      <t>ダイ</t>
    </rPh>
    <rPh sb="21" eb="22">
      <t>コウ</t>
    </rPh>
    <rPh sb="23" eb="25">
      <t>キテイ</t>
    </rPh>
    <rPh sb="27" eb="29">
      <t>トクテイ</t>
    </rPh>
    <rPh sb="29" eb="31">
      <t>テンジョウ</t>
    </rPh>
    <phoneticPr fontId="1"/>
  </si>
  <si>
    <t>有</t>
    <rPh sb="0" eb="1">
      <t>アリ</t>
    </rPh>
    <phoneticPr fontId="1"/>
  </si>
  <si>
    <t>無</t>
    <rPh sb="0" eb="1">
      <t>ナシ</t>
    </rPh>
    <phoneticPr fontId="1"/>
  </si>
  <si>
    <t>【7．用途別床面積】</t>
  </si>
  <si>
    <t xml:space="preserve"> （</t>
  </si>
  <si>
    <t>用途の区分</t>
  </si>
  <si>
    <t>具体的な用途の名称</t>
    <phoneticPr fontId="1"/>
  </si>
  <si>
    <t xml:space="preserve">　) </t>
    <phoneticPr fontId="1"/>
  </si>
  <si>
    <t>　【ｲ.】</t>
    <phoneticPr fontId="1"/>
  </si>
  <si>
    <t xml:space="preserve">㎡) </t>
    <phoneticPr fontId="1"/>
  </si>
  <si>
    <t>　【ﾛ.】</t>
    <phoneticPr fontId="1"/>
  </si>
  <si>
    <t>　【ﾊ.】</t>
    <phoneticPr fontId="1"/>
  </si>
  <si>
    <t>　【ﾆ.】</t>
    <phoneticPr fontId="1"/>
  </si>
  <si>
    <t>　【ﾎ.】</t>
    <phoneticPr fontId="1"/>
  </si>
  <si>
    <t>　【ﾍ.】</t>
    <phoneticPr fontId="1"/>
  </si>
  <si>
    <t>【8．その他必要な事項】</t>
  </si>
  <si>
    <t>【9．備考】</t>
  </si>
  <si>
    <t xml:space="preserve">　【ﾛ.】 </t>
    <phoneticPr fontId="1"/>
  </si>
  <si>
    <t xml:space="preserve">　【ﾊ.】  </t>
    <phoneticPr fontId="1"/>
  </si>
  <si>
    <t xml:space="preserve">　【ﾆ.】  </t>
    <phoneticPr fontId="1"/>
  </si>
  <si>
    <t xml:space="preserve">　【ﾎ.】 </t>
    <phoneticPr fontId="1"/>
  </si>
  <si>
    <t xml:space="preserve">　【ﾍ.】 </t>
    <phoneticPr fontId="1"/>
  </si>
  <si>
    <t>（第六面）</t>
    <rPh sb="2" eb="3">
      <t>ロク</t>
    </rPh>
    <phoneticPr fontId="1"/>
  </si>
  <si>
    <t>　建築物独立部分別概要</t>
    <rPh sb="1" eb="4">
      <t>ケンチクブツ</t>
    </rPh>
    <rPh sb="4" eb="6">
      <t>ドクリツ</t>
    </rPh>
    <rPh sb="6" eb="8">
      <t>ブブン</t>
    </rPh>
    <rPh sb="8" eb="9">
      <t>ベツ</t>
    </rPh>
    <rPh sb="9" eb="11">
      <t>ガイヨウ</t>
    </rPh>
    <phoneticPr fontId="1"/>
  </si>
  <si>
    <t>【1．番号】</t>
    <rPh sb="3" eb="5">
      <t>バンゴウ</t>
    </rPh>
    <phoneticPr fontId="1"/>
  </si>
  <si>
    <t>【2．延べ面積】</t>
    <rPh sb="3" eb="4">
      <t>ノ</t>
    </rPh>
    <rPh sb="5" eb="7">
      <t>メンセキ</t>
    </rPh>
    <phoneticPr fontId="1"/>
  </si>
  <si>
    <t>【3．建築物の高さ等】</t>
    <rPh sb="3" eb="6">
      <t>ケンチクブツ</t>
    </rPh>
    <rPh sb="7" eb="8">
      <t>タカ</t>
    </rPh>
    <rPh sb="9" eb="10">
      <t>トウ</t>
    </rPh>
    <phoneticPr fontId="1"/>
  </si>
  <si>
    <t>　【ｲ．最高の高さ】</t>
    <rPh sb="4" eb="6">
      <t>サイコウ</t>
    </rPh>
    <rPh sb="7" eb="8">
      <t>タカ</t>
    </rPh>
    <phoneticPr fontId="1"/>
  </si>
  <si>
    <t>　【ﾛ．最高の軒の高さ】</t>
    <rPh sb="4" eb="6">
      <t>サイコウ</t>
    </rPh>
    <rPh sb="7" eb="8">
      <t>ノキ</t>
    </rPh>
    <rPh sb="9" eb="10">
      <t>タカ</t>
    </rPh>
    <phoneticPr fontId="1"/>
  </si>
  <si>
    <t>　【ﾊ．階数】</t>
    <rPh sb="4" eb="6">
      <t>カイスウ</t>
    </rPh>
    <phoneticPr fontId="1"/>
  </si>
  <si>
    <t xml:space="preserve">  【ﾆ．構造】</t>
    <phoneticPr fontId="1"/>
  </si>
  <si>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1"/>
  </si>
  <si>
    <t>特定構造計算基準</t>
    <rPh sb="0" eb="2">
      <t>トクテイ</t>
    </rPh>
    <rPh sb="2" eb="4">
      <t>コウゾウ</t>
    </rPh>
    <rPh sb="4" eb="6">
      <t>ケイサン</t>
    </rPh>
    <rPh sb="6" eb="8">
      <t>キジュン</t>
    </rPh>
    <phoneticPr fontId="1"/>
  </si>
  <si>
    <t>特定増改築構造計算基準</t>
    <rPh sb="0" eb="2">
      <t>トクテイ</t>
    </rPh>
    <rPh sb="2" eb="5">
      <t>ゾウカイチク</t>
    </rPh>
    <rPh sb="5" eb="7">
      <t>コウゾウ</t>
    </rPh>
    <rPh sb="7" eb="9">
      <t>ケイサン</t>
    </rPh>
    <rPh sb="9" eb="11">
      <t>キジュン</t>
    </rPh>
    <phoneticPr fontId="1"/>
  </si>
  <si>
    <t>【5．構造計算の区分】</t>
    <rPh sb="3" eb="5">
      <t>コウゾウ</t>
    </rPh>
    <rPh sb="5" eb="7">
      <t>ケイサン</t>
    </rPh>
    <rPh sb="8" eb="10">
      <t>クブン</t>
    </rPh>
    <phoneticPr fontId="1"/>
  </si>
  <si>
    <t>建築基準法施行令第81条第１項各号に掲げる基準に従った構造計算</t>
    <rPh sb="0" eb="2">
      <t>ケンチク</t>
    </rPh>
    <rPh sb="2" eb="5">
      <t>キジュンホウ</t>
    </rPh>
    <rPh sb="5" eb="8">
      <t>シコウレイ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1"/>
  </si>
  <si>
    <t>建築基準法施行令第81条第２項第１号イに掲げる構造計算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</si>
  <si>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建築基準法施行令第81条第２項第１号ロに掲げる構造計算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</si>
  <si>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建築基準法施行令第81条第２項第２号イに掲げる構造計算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</si>
  <si>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建築基準法施行令第81条第３項に掲げる構造計算</t>
    <rPh sb="0" eb="2">
      <t>ケンチク</t>
    </rPh>
    <rPh sb="2" eb="5">
      <t>キジュンホウ</t>
    </rPh>
    <rPh sb="5" eb="8">
      <t>シコウレイ</t>
    </rPh>
    <rPh sb="8" eb="9">
      <t>ダイ</t>
    </rPh>
    <rPh sb="11" eb="12">
      <t>ジョウ</t>
    </rPh>
    <rPh sb="12" eb="13">
      <t>ダイ</t>
    </rPh>
    <rPh sb="14" eb="15">
      <t>コウ</t>
    </rPh>
    <rPh sb="16" eb="17">
      <t>カカ</t>
    </rPh>
    <rPh sb="19" eb="21">
      <t>コウゾウ</t>
    </rPh>
    <rPh sb="21" eb="23">
      <t>ケイサン</t>
    </rPh>
    <phoneticPr fontId="1"/>
  </si>
  <si>
    <t>【6．構造計算に用いたプログラム】</t>
    <rPh sb="3" eb="5">
      <t>コウゾウ</t>
    </rPh>
    <rPh sb="5" eb="7">
      <t>ケイサン</t>
    </rPh>
    <rPh sb="8" eb="9">
      <t>モチ</t>
    </rPh>
    <phoneticPr fontId="1"/>
  </si>
  <si>
    <t>　【ｲ．名称】</t>
    <rPh sb="4" eb="6">
      <t>メイショウ</t>
    </rPh>
    <phoneticPr fontId="1"/>
  </si>
  <si>
    <t>　【ﾛ．区分】</t>
    <rPh sb="4" eb="6">
      <t>クブン</t>
    </rPh>
    <phoneticPr fontId="1"/>
  </si>
  <si>
    <t>建築基準法第20条第１項第２号イ又は第３号イの認定を受けたプログラム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1"/>
  </si>
  <si>
    <t>大臣認定番号</t>
    <rPh sb="0" eb="2">
      <t>ダイジン</t>
    </rPh>
    <rPh sb="2" eb="4">
      <t>ニンテイ</t>
    </rPh>
    <rPh sb="4" eb="6">
      <t>バンゴウ</t>
    </rPh>
    <phoneticPr fontId="1"/>
  </si>
  <si>
    <t>その他のプログラム</t>
    <rPh sb="2" eb="3">
      <t>タ</t>
    </rPh>
    <phoneticPr fontId="1"/>
  </si>
  <si>
    <t>【7．建築基準法施行令第137条の２各号に定める基準の区分】</t>
    <rPh sb="3" eb="5">
      <t>ケンチク</t>
    </rPh>
    <rPh sb="5" eb="8">
      <t>キジュンホウ</t>
    </rPh>
    <rPh sb="8" eb="11">
      <t>シコウレイ</t>
    </rPh>
    <rPh sb="11" eb="12">
      <t>ダイ</t>
    </rPh>
    <rPh sb="15" eb="16">
      <t>ジョウ</t>
    </rPh>
    <rPh sb="18" eb="20">
      <t>カクゴウ</t>
    </rPh>
    <rPh sb="21" eb="22">
      <t>サダ</t>
    </rPh>
    <rPh sb="24" eb="26">
      <t>キジュン</t>
    </rPh>
    <rPh sb="27" eb="29">
      <t>クブン</t>
    </rPh>
    <phoneticPr fontId="1"/>
  </si>
  <si>
    <t>【8．備考】</t>
    <rPh sb="3" eb="5">
      <t>ビコウ</t>
    </rPh>
    <phoneticPr fontId="1"/>
  </si>
  <si>
    <t>（第二面）</t>
    <phoneticPr fontId="1"/>
  </si>
  <si>
    <t>別紙</t>
    <rPh sb="0" eb="2">
      <t>ベッシ</t>
    </rPh>
    <phoneticPr fontId="1"/>
  </si>
  <si>
    <t>【1．建築主2】</t>
    <phoneticPr fontId="1"/>
  </si>
  <si>
    <t>【1．建築主3】</t>
    <phoneticPr fontId="1"/>
  </si>
  <si>
    <t>【1．建築主4】</t>
    <phoneticPr fontId="1"/>
  </si>
  <si>
    <t>【1．建築主5】</t>
    <phoneticPr fontId="1"/>
  </si>
  <si>
    <t>【1．建築主6】</t>
    <phoneticPr fontId="1"/>
  </si>
  <si>
    <t>【1．建築主7】</t>
    <phoneticPr fontId="1"/>
  </si>
  <si>
    <t>【6．工事施工者2】</t>
    <phoneticPr fontId="1"/>
  </si>
  <si>
    <t>【6．工事施工者3】</t>
    <phoneticPr fontId="1"/>
  </si>
  <si>
    <t>【6．工事施工者4】</t>
    <phoneticPr fontId="1"/>
  </si>
  <si>
    <t>【6．工事施工者5】</t>
    <phoneticPr fontId="1"/>
  </si>
  <si>
    <t>【6．工事施工者6】</t>
    <phoneticPr fontId="1"/>
  </si>
  <si>
    <t>（注意）</t>
  </si>
  <si>
    <t>１．各面共通関係</t>
  </si>
  <si>
    <t>数字は算用数字を、単位はメートル法を用いてください。</t>
  </si>
  <si>
    <t>２．第一面関係</t>
  </si>
  <si>
    <t xml:space="preserve"> ※印のある欄は記入しないでください。</t>
    <phoneticPr fontId="1"/>
  </si>
  <si>
    <t>３．第二面関係</t>
  </si>
  <si>
    <t>1)</t>
    <phoneticPr fontId="1"/>
  </si>
  <si>
    <t>建築主が２以上のときは、１欄は代表となる建築主について記入し、別紙に他の建築主についてそれぞれ必要な事項を記入して添えてください。</t>
    <phoneticPr fontId="1"/>
  </si>
  <si>
    <t>2)</t>
  </si>
  <si>
    <t>建築主からの委任を受けて申請を行う者がいる場合においては、２欄に記入してください。</t>
    <phoneticPr fontId="1"/>
  </si>
  <si>
    <t>3)</t>
  </si>
  <si>
    <t>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1"/>
  </si>
  <si>
    <t>4)</t>
  </si>
  <si>
    <t>３欄の｢ト｣は、作成した又は建築士法第２０条の２第３項若しくは第２０条の３第３項の表示をした図書について記入してください。</t>
    <phoneticPr fontId="1"/>
  </si>
  <si>
    <t>5)</t>
  </si>
  <si>
    <t>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レ｣マークを入れてください。記入欄が不足する場合には、別紙に必要な事項を記入して添えてください。</t>
    <phoneticPr fontId="1"/>
  </si>
  <si>
    <t>6)</t>
  </si>
  <si>
    <t>４欄は、建築士法第２０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１７条の３５第１項の規定による登録を受けている場合の当該登録番号を書いてください。</t>
    <phoneticPr fontId="1"/>
  </si>
  <si>
    <t>7)</t>
  </si>
  <si>
    <t>５欄及び６欄は、それぞれ工事監理者又は工事施工者が未定のときは、後で定まってから工事着手前に届け出てください。</t>
    <phoneticPr fontId="1"/>
  </si>
  <si>
    <t>8)</t>
  </si>
  <si>
    <t>６欄は、工事施工者が２以上のときは、代表となる工事施工者について記入し、別紙に他の工事施工者について棟別にそれぞれ必要な事項を記入して添えてください。</t>
    <phoneticPr fontId="1"/>
  </si>
  <si>
    <t>9)</t>
  </si>
  <si>
    <t>７欄は、該当するチェックボックスに「レ」マークを入れ、申請済の場合には、申請を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phoneticPr fontId="1"/>
  </si>
  <si>
    <t>10)</t>
  </si>
  <si>
    <t>11）</t>
    <phoneticPr fontId="1"/>
  </si>
  <si>
    <t>建築物の名称又は工事名が定まっているときは、９欄に記入してください。</t>
    <phoneticPr fontId="1"/>
  </si>
  <si>
    <t>４．第三面関係</t>
  </si>
  <si>
    <t>住居表示が定まっているときは、２欄に記入してください。</t>
    <phoneticPr fontId="1"/>
  </si>
  <si>
    <t>３欄は、該当するチェックボックスに「レ」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の属する区域がない場合においては、都市計画区域又は準都市計画区域のうち、当該敷地の属する面積が大きい区域について記入してください。</t>
    <phoneticPr fontId="1"/>
  </si>
  <si>
    <t>４欄は、該当するチェックボックスに「レ」マークを入れてください。なお、建築物の敷地が防火地域、準防火地域又は指定のない区域のうち２以上の地域又は区域にわたるときは、それぞれの地域又は区域について記入してください。</t>
    <phoneticPr fontId="1"/>
  </si>
  <si>
    <t>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phoneticPr fontId="1"/>
  </si>
  <si>
    <t>６欄は、建築物の敷地が２メートル以上接している道路のうち最も幅員の大きなものについて記入してください。</t>
    <phoneticPr fontId="1"/>
  </si>
  <si>
    <t>７欄の「ロ」、「ハ」及び「ニ」は、「イ」に記入した敷地面積に対応する敷地の部分について、それぞれ記入してください。</t>
    <phoneticPr fontId="1"/>
  </si>
  <si>
    <t>７欄の「ホ」(1)は、「イ」(1)の合計とし、「ホ」(2)は、「イ」(2)の合計とします。</t>
    <phoneticPr fontId="1"/>
  </si>
  <si>
    <t>建築物の敷地について、建築基準法第５７条の２第４項の規定により現に特例容積率の限度が公告されているときは、７欄の「チ」にその旨及び当該特例容積率の限度を記入してください。</t>
    <phoneticPr fontId="1"/>
  </si>
  <si>
    <t>11)</t>
  </si>
  <si>
    <t>12)</t>
  </si>
  <si>
    <t>８欄は、別紙の表の用途の区分に従い対応する記号を記入した上で、主要用途をできるだけ具体的に記入してください。</t>
    <phoneticPr fontId="1"/>
  </si>
  <si>
    <t>13)</t>
  </si>
  <si>
    <t>９欄は、該当するチェックボックスに「レ」マークを入れてください。</t>
    <phoneticPr fontId="1"/>
  </si>
  <si>
    <t>14)</t>
    <phoneticPr fontId="1"/>
  </si>
  <si>
    <t>10欄の「ロ」は、建築物に建築基準法施行令第２条第１項第２号に規定する特例軒等を設ける場合において、当該特例軒等のうち当該建築物の外壁又はこれに代わる柱の中心線から突き出た距離が水平距離１メートル以上５メートル未満のものにあつては当該中心線で囲まれた部分の水平投影面積を、当該中心線から突き出た距離が水平距離５メートル以上のものにあつ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1"/>
  </si>
  <si>
    <t>15)</t>
    <phoneticPr fontId="1"/>
  </si>
  <si>
    <t>16)</t>
  </si>
  <si>
    <t>17)</t>
  </si>
  <si>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phoneticPr fontId="1"/>
  </si>
  <si>
    <t>(1)  自動車車庫等の部分  ５分の１</t>
  </si>
  <si>
    <t>(2)  備蓄倉庫の部分  ５０分の１</t>
  </si>
  <si>
    <t>(3)  蓄電池の設置部分  ５０分の１</t>
  </si>
  <si>
    <t>(4)  自家発電設備の設置部分  １００分の１</t>
  </si>
  <si>
    <t>(5)  貯水槽の設置部分  １００分の１</t>
    <phoneticPr fontId="1"/>
  </si>
  <si>
    <t>(6)  宅配ボックスの設置部分  １００分の１</t>
    <rPh sb="5" eb="7">
      <t>タクハイ</t>
    </rPh>
    <rPh sb="12" eb="14">
      <t>セッチ</t>
    </rPh>
    <rPh sb="14" eb="16">
      <t>ブブン</t>
    </rPh>
    <phoneticPr fontId="1"/>
  </si>
  <si>
    <t>18)</t>
    <phoneticPr fontId="1"/>
  </si>
  <si>
    <t>１２欄の建築物の数は、延べ面積が１０平方メートルを超えるものについて記入してください。</t>
    <phoneticPr fontId="1"/>
  </si>
  <si>
    <t>19)</t>
  </si>
  <si>
    <t>１３欄の「イ」及び「ロ」は、申請に係る建築物又は同一敷地内の他の建築物がそれぞれ２以上ある場合においては、最大のものを記入してください。</t>
    <phoneticPr fontId="1"/>
  </si>
  <si>
    <t>20)</t>
  </si>
  <si>
    <t>１３欄の「ハ」は、敷地内の建築物の主たる構造について記入してください。</t>
    <phoneticPr fontId="1"/>
  </si>
  <si>
    <t>21)</t>
  </si>
  <si>
    <t>１３欄の「ニ」は、該当するチェックボックスに「レ」マークを入れてください。</t>
    <phoneticPr fontId="1"/>
  </si>
  <si>
    <t>22)</t>
  </si>
  <si>
    <t>１３欄の「ホ」は、建築基準法第５６条第７項第１号に掲げる規定が適用されない建築物については「道路高さ制限不適用」、同項第２号に掲げる規定が適用されない建築物については「隣地高さ制限不適用」、同項第３号に掲げる規定が適用されない建築物については「北側高さ制限不適用」のチェックボックスに「レ」マークを入れてください。</t>
    <phoneticPr fontId="1"/>
  </si>
  <si>
    <t>23)</t>
  </si>
  <si>
    <t>建築物及びその敷地に関して許可・認定等を受けた場合には、根拠となる法令及びその条項、当該許可・認定等の番号並びに許可・認定等を受けた日付について１４欄又は別紙に記載して添えてください。</t>
    <phoneticPr fontId="1"/>
  </si>
  <si>
    <t>24)</t>
  </si>
  <si>
    <t>７欄の「ハ」、「ニ」、「ヘ」及び「ト」、１０欄の「ハ」並びに１１欄の｢タ｣は、百分率を用いてください。</t>
    <phoneticPr fontId="1"/>
  </si>
  <si>
    <t>ここに書き表せない事項で特に確認を受けようとする事項は、１８欄又は別紙に記載して添えてください。</t>
    <phoneticPr fontId="1"/>
  </si>
  <si>
    <t xml:space="preserve"> 計画の変更申請の際は、１９欄に第三面に係る部分の変更の概要について記入してください。</t>
    <phoneticPr fontId="1"/>
  </si>
  <si>
    <t>５．第四面関係</t>
  </si>
  <si>
    <t>１欄は、建築物の数が１のときは「１」と記入し、建築物の数が２以上のときは、申請建築物ごとに通し番号を付し、その番号を記入してください。</t>
    <phoneticPr fontId="1"/>
  </si>
  <si>
    <t>２欄は、別紙の表の用途の区分に従い対応する記号を記入した上で、用途をできるだけ具体的に書いてください。</t>
    <phoneticPr fontId="1"/>
  </si>
  <si>
    <t>３欄は、該当するチェックボックスに「レ」マークを入れてください。</t>
    <phoneticPr fontId="1"/>
  </si>
  <si>
    <t>８欄の「ニ」は、建築基準法施行令第２条第１項第８号により階数に算入されない建築物の部分のうち地階の倉庫、機械室その他これらに類する建築物の部分の階の数を記入してください。</t>
    <phoneticPr fontId="1"/>
  </si>
  <si>
    <t>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1"/>
  </si>
  <si>
    <t>14)</t>
  </si>
  <si>
    <t>15)</t>
  </si>
  <si>
    <t>12欄の「イ」は、最上階から順に記入してください。記入欄が不足する場合には、別紙に必要な事項を記入し添えてください。</t>
    <phoneticPr fontId="1"/>
  </si>
  <si>
    <t>18)</t>
  </si>
  <si>
    <t>17欄は、「水洗」、「くみ取り」又は「くみ取り（改良）」のうち該当するものを記入してくだ
さい。</t>
    <phoneticPr fontId="1"/>
  </si>
  <si>
    <t>19)</t>
    <phoneticPr fontId="1"/>
  </si>
  <si>
    <t>ここに書き表せない事項で特に確認を受けようとする事項は、18欄又は別紙に記載して 添えてください。</t>
    <rPh sb="31" eb="32">
      <t>マタ</t>
    </rPh>
    <rPh sb="33" eb="35">
      <t>ベッシ</t>
    </rPh>
    <rPh sb="36" eb="38">
      <t>キサイ</t>
    </rPh>
    <rPh sb="41" eb="42">
      <t>ソ</t>
    </rPh>
    <phoneticPr fontId="1"/>
  </si>
  <si>
    <t>20)</t>
    <phoneticPr fontId="1"/>
  </si>
  <si>
    <t>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1"/>
  </si>
  <si>
    <t>21)</t>
    <phoneticPr fontId="1"/>
  </si>
  <si>
    <t>主要構造部の全部又は一部に燃えしろ設計（準耐火構造の主要構造部を耐火被覆を用いない構造方法によるものとする設計をいう。）を用いたものについては、19欄にその旨を記入してください。</t>
    <phoneticPr fontId="1"/>
  </si>
  <si>
    <t>22)</t>
    <phoneticPr fontId="1"/>
  </si>
  <si>
    <t>建築物の２以上の部分が建築基準法施行令第109条の８に規定する火熱遮断壁等で区画されている場合には、19欄にその旨を記入し、各部分について建築基準法第21条、第27条及び第61条の規定の適用の有無を記入してください。</t>
    <phoneticPr fontId="1"/>
  </si>
  <si>
    <t>23)</t>
    <phoneticPr fontId="1"/>
  </si>
  <si>
    <t>建築基準法施行令第121条の２の適用を受ける直通階段で屋外に設けるものが木造である場合には、19欄に、その旨を記入してくだ
さい。</t>
    <phoneticPr fontId="1"/>
  </si>
  <si>
    <t>24)</t>
    <phoneticPr fontId="1"/>
  </si>
  <si>
    <t>計画の変更申請の際は、19欄に第四面に係る部分の変更の概要について記入してください。</t>
    <phoneticPr fontId="1"/>
  </si>
  <si>
    <t>６．第五面関係</t>
  </si>
  <si>
    <t>この書類に記載すべき事項を別紙に明示して添付すれば、この書類を別途提出する必要はありません。</t>
    <phoneticPr fontId="1"/>
  </si>
  <si>
    <t>この書類は、各申請建築物の階ごとに作成してください。ただし、木造の場合は３欄から８欄まで、木造以外の場合は５欄から８欄までの記載内容が同じときは、２欄に同じ記載内容となる階を列記し、併せて１枚とすることができます。</t>
    <phoneticPr fontId="1"/>
  </si>
  <si>
    <t>１欄は、第二号様式の第四面の１欄に記入した番号と同じ番号を記入してください。</t>
    <phoneticPr fontId="1"/>
  </si>
  <si>
    <t>３欄及び４欄は、木造の場合にのみ記入してください。</t>
    <phoneticPr fontId="1"/>
  </si>
  <si>
    <t>６欄の「ロ」は、該当するチェックボックスに「レ」マークを入れてください。</t>
    <phoneticPr fontId="1"/>
  </si>
  <si>
    <t>７欄は、別紙の表の用途の区分に従い対応する記号を記入した上で、用途をできるだけ具体的に書き、それぞれの用途に供する部分の床面積を記入してください。</t>
    <phoneticPr fontId="1"/>
  </si>
  <si>
    <t>ここに書き表せない事項で特に確認を受けようとする事項は、８欄又は別紙に記載して添えてください。</t>
    <phoneticPr fontId="1"/>
  </si>
  <si>
    <t>計画の変更申請の際は、９欄に第五面に係る部分の変更の概要について記入してください。</t>
    <phoneticPr fontId="1"/>
  </si>
  <si>
    <t>７．第六面関係</t>
  </si>
  <si>
    <t>この書類は、申請に係る建築物（建築物の二以上の部分がエキスパンションジョイントそ の他の相互に応力を伝えない構造方法のみで接している場合においては当該建築物の部分。以下同じ。）ごとに作成してください。</t>
    <phoneticPr fontId="1"/>
  </si>
  <si>
    <t>２欄及び３欄の「イ」から「ハ」までは、申請に係る建築物について、それぞれ記入してください。ただし、建築物の数が１のときは記入する必要はありません。</t>
    <phoneticPr fontId="1"/>
  </si>
  <si>
    <t>３欄の「ニ」は、申請に係る建築物の主たる構造について記入してください。ただし、建築物の数が１のときは記入する必要はありません。</t>
    <phoneticPr fontId="1"/>
  </si>
  <si>
    <t>４欄、５欄及び６欄は、該当するチェックボックスに「レ」マークを入れてください。</t>
    <phoneticPr fontId="1"/>
  </si>
  <si>
    <t>６欄の「イ」は、構造計算に用いたプログラムが特定できるよう記載してください。</t>
    <phoneticPr fontId="1"/>
  </si>
  <si>
    <t>７欄は、建築基準法施行令第１３７条の２各号に定める基準のうち、該当する基準の号の数字及び「イ」又は「ロ」の別を記入してください。</t>
    <phoneticPr fontId="1"/>
  </si>
  <si>
    <t>計画の変更申請の際は、８欄に第六面に係る部分の変更の概要について記入してください。</t>
    <phoneticPr fontId="1"/>
  </si>
  <si>
    <t>規則別記</t>
  </si>
  <si>
    <t>第三号様式（第一条の三、第三条、第三条の三、第三条の四、第三条の七、第三条の十、第六条の三、第十一条の三関係）（Ａ４）</t>
    <rPh sb="12" eb="14">
      <t>ダイサン</t>
    </rPh>
    <rPh sb="14" eb="15">
      <t>ジョウ</t>
    </rPh>
    <rPh sb="16" eb="18">
      <t>ダイサン</t>
    </rPh>
    <rPh sb="18" eb="19">
      <t>ジョウ</t>
    </rPh>
    <rPh sb="20" eb="21">
      <t>サン</t>
    </rPh>
    <rPh sb="22" eb="24">
      <t>ダイサン</t>
    </rPh>
    <rPh sb="24" eb="25">
      <t>ジョウ</t>
    </rPh>
    <rPh sb="26" eb="27">
      <t>ヨン</t>
    </rPh>
    <rPh sb="28" eb="30">
      <t>ダイサン</t>
    </rPh>
    <rPh sb="30" eb="31">
      <t>ジョウ</t>
    </rPh>
    <rPh sb="32" eb="33">
      <t>ナナ</t>
    </rPh>
    <rPh sb="34" eb="35">
      <t>ダイ</t>
    </rPh>
    <rPh sb="35" eb="37">
      <t>サンジョウ</t>
    </rPh>
    <rPh sb="38" eb="39">
      <t>ジュウ</t>
    </rPh>
    <rPh sb="51" eb="52">
      <t>サン</t>
    </rPh>
    <phoneticPr fontId="1"/>
  </si>
  <si>
    <t>※受付欄</t>
    <rPh sb="1" eb="3">
      <t>ウケツケ</t>
    </rPh>
    <rPh sb="3" eb="4">
      <t>ラン</t>
    </rPh>
    <phoneticPr fontId="1"/>
  </si>
  <si>
    <t>株式会社　都市建築確認センター</t>
    <rPh sb="0" eb="4">
      <t>カブシキガイシャ</t>
    </rPh>
    <rPh sb="5" eb="7">
      <t>トシ</t>
    </rPh>
    <rPh sb="7" eb="9">
      <t>ケンチク</t>
    </rPh>
    <rPh sb="9" eb="11">
      <t>カクニン</t>
    </rPh>
    <phoneticPr fontId="1"/>
  </si>
  <si>
    <t>※確認済証・番号</t>
    <phoneticPr fontId="1"/>
  </si>
  <si>
    <t>建築計画概要書（第一面）</t>
  </si>
  <si>
    <t>　【ﾊ．建築士事務所名】 (</t>
    <phoneticPr fontId="1"/>
  </si>
  <si>
    <t>【3．設計者】　　　　　　　　　　　　　　</t>
  </si>
  <si>
    <t>　【ﾄ．工事と照合する設計図書】</t>
    <phoneticPr fontId="1"/>
  </si>
  <si>
    <t>【6．工事施工者】</t>
  </si>
  <si>
    <t>)</t>
    <phoneticPr fontId="1"/>
  </si>
  <si>
    <t>【7．備考】</t>
  </si>
  <si>
    <t>建築計画概要書（第二面）</t>
  </si>
  <si>
    <t>【1.地名地番】</t>
  </si>
  <si>
    <t>【2.住居表示】</t>
  </si>
  <si>
    <t>【3.都市計画区域及び準都市計画区域の内外の別等】</t>
  </si>
  <si>
    <t>都市計画区域内　(</t>
    <phoneticPr fontId="1"/>
  </si>
  <si>
    <t>区域区分非設定 )</t>
    <phoneticPr fontId="1"/>
  </si>
  <si>
    <t>準都市計画区域内</t>
  </si>
  <si>
    <t>【4.防火地域】　　　□防火地域　　　□準防火地域　　　□指定なし</t>
    <phoneticPr fontId="1"/>
  </si>
  <si>
    <t>【5.その他の区域、地域、地区又は街区】</t>
    <rPh sb="15" eb="16">
      <t>マタ</t>
    </rPh>
    <phoneticPr fontId="1"/>
  </si>
  <si>
    <t>【6.道路】</t>
  </si>
  <si>
    <t xml:space="preserve">  【ｲ．幅員】</t>
    <phoneticPr fontId="1"/>
  </si>
  <si>
    <t>【7.敷地面積】</t>
  </si>
  <si>
    <t>(1)</t>
    <phoneticPr fontId="1"/>
  </si>
  <si>
    <t xml:space="preserve"> ( </t>
    <phoneticPr fontId="1"/>
  </si>
  <si>
    <t xml:space="preserve"> )( </t>
  </si>
  <si>
    <t xml:space="preserve"> ) </t>
    <phoneticPr fontId="1"/>
  </si>
  <si>
    <t>(2)</t>
  </si>
  <si>
    <t xml:space="preserve"> (</t>
    <phoneticPr fontId="1"/>
  </si>
  <si>
    <t xml:space="preserve">  【ﾛ．用途地域等】</t>
    <phoneticPr fontId="1"/>
  </si>
  <si>
    <t xml:space="preserve">  【ﾊ．建築基準法第５２条第１項及び第２項の規定による建築物の容積率】     　　　　　　　　　　　　　　　　　　　</t>
    <rPh sb="17" eb="18">
      <t>オヨ</t>
    </rPh>
    <rPh sb="19" eb="20">
      <t>ダイ</t>
    </rPh>
    <rPh sb="21" eb="22">
      <t>コウ</t>
    </rPh>
    <phoneticPr fontId="1"/>
  </si>
  <si>
    <t xml:space="preserve">  </t>
    <phoneticPr fontId="1"/>
  </si>
  <si>
    <t xml:space="preserve">( </t>
    <phoneticPr fontId="1"/>
  </si>
  <si>
    <t xml:space="preserve">  【ﾆ．建築基準法第５３条第１項の規定による建築物の建蔽率】           　　　　　　</t>
    <rPh sb="27" eb="29">
      <t>ケンペイ</t>
    </rPh>
    <phoneticPr fontId="1"/>
  </si>
  <si>
    <t xml:space="preserve">  【ﾎ．敷地面積の合計】</t>
    <phoneticPr fontId="1"/>
  </si>
  <si>
    <t>(1)</t>
  </si>
  <si>
    <t xml:space="preserve">  【ﾍ．敷地に建築可能な延べ面積を敷地面積で除した数値】</t>
    <phoneticPr fontId="1"/>
  </si>
  <si>
    <t>%</t>
    <phoneticPr fontId="1"/>
  </si>
  <si>
    <t xml:space="preserve">  【ﾄ．敷地に建築可能な建築面積を敷地面積で除した数値】</t>
    <phoneticPr fontId="1"/>
  </si>
  <si>
    <t xml:space="preserve">【8.主要用途】 </t>
    <phoneticPr fontId="1"/>
  </si>
  <si>
    <t xml:space="preserve"> (区分 </t>
  </si>
  <si>
    <t xml:space="preserve"> )</t>
    <phoneticPr fontId="1"/>
  </si>
  <si>
    <t>【9.工事種別】</t>
  </si>
  <si>
    <t>新築</t>
  </si>
  <si>
    <t>増築　</t>
  </si>
  <si>
    <t>改築</t>
  </si>
  <si>
    <t>【10.建築面積】</t>
    <phoneticPr fontId="1"/>
  </si>
  <si>
    <t xml:space="preserve">( </t>
  </si>
  <si>
    <t>申請部分</t>
    <rPh sb="0" eb="2">
      <t>シンセイ</t>
    </rPh>
    <rPh sb="2" eb="4">
      <t>ブブン</t>
    </rPh>
    <phoneticPr fontId="1"/>
  </si>
  <si>
    <t>申請以外の部分</t>
    <rPh sb="0" eb="2">
      <t>シンセイ</t>
    </rPh>
    <rPh sb="2" eb="4">
      <t>イガイ</t>
    </rPh>
    <rPh sb="5" eb="7">
      <t>ブブン</t>
    </rPh>
    <phoneticPr fontId="1"/>
  </si>
  <si>
    <t>合計</t>
    <rPh sb="0" eb="2">
      <t>ゴウケイ</t>
    </rPh>
    <phoneticPr fontId="1"/>
  </si>
  <si>
    <t>)</t>
  </si>
  <si>
    <t xml:space="preserve">  【ｲ．建築面積】</t>
    <phoneticPr fontId="1"/>
  </si>
  <si>
    <t xml:space="preserve">  【ﾛ．建蔽率の算定の基礎　　　 </t>
    <phoneticPr fontId="1"/>
  </si>
  <si>
    <t xml:space="preserve">  【ﾊ．建蔽率】</t>
    <rPh sb="5" eb="7">
      <t>ケンペイ</t>
    </rPh>
    <rPh sb="7" eb="8">
      <t>リツ</t>
    </rPh>
    <phoneticPr fontId="1"/>
  </si>
  <si>
    <t>【11.延べ面積】</t>
    <phoneticPr fontId="1"/>
  </si>
  <si>
    <t xml:space="preserve">  【ｲ．建築物全体】  </t>
    <phoneticPr fontId="1"/>
  </si>
  <si>
    <t xml:space="preserve">  【ﾛ．地階の住宅又は老人ホーム等の部分】 </t>
    <rPh sb="10" eb="11">
      <t>マタ</t>
    </rPh>
    <rPh sb="12" eb="14">
      <t>ロウジン</t>
    </rPh>
    <rPh sb="17" eb="18">
      <t>トウ</t>
    </rPh>
    <phoneticPr fontId="1"/>
  </si>
  <si>
    <t>　【ﾊ．エレベーターの昇降路の部分】</t>
    <rPh sb="10" eb="12">
      <t>ショウコウ</t>
    </rPh>
    <rPh sb="12" eb="13">
      <t>ロ</t>
    </rPh>
    <rPh sb="14" eb="16">
      <t>ブブン</t>
    </rPh>
    <phoneticPr fontId="1"/>
  </si>
  <si>
    <t xml:space="preserve">  【ﾎ．認定機械室等の部分】 </t>
    <rPh sb="5" eb="7">
      <t>ニンテイ</t>
    </rPh>
    <rPh sb="7" eb="10">
      <t>キカイシツ</t>
    </rPh>
    <rPh sb="10" eb="11">
      <t>トウ</t>
    </rPh>
    <phoneticPr fontId="1"/>
  </si>
  <si>
    <r>
      <t xml:space="preserve">  【ﾘ．</t>
    </r>
    <r>
      <rPr>
        <sz val="8"/>
        <color indexed="8"/>
        <rFont val="ＭＳ 明朝"/>
        <family val="1"/>
        <charset val="128"/>
      </rPr>
      <t>自家発電設備の設置部分</t>
    </r>
    <r>
      <rPr>
        <sz val="9"/>
        <color indexed="8"/>
        <rFont val="ＭＳ 明朝"/>
        <family val="1"/>
        <charset val="128"/>
      </rPr>
      <t xml:space="preserve">】 </t>
    </r>
    <phoneticPr fontId="1"/>
  </si>
  <si>
    <r>
      <t>　【ﾙ．</t>
    </r>
    <r>
      <rPr>
        <sz val="8"/>
        <color indexed="8"/>
        <rFont val="ＭＳ 明朝"/>
        <family val="1"/>
        <charset val="128"/>
      </rPr>
      <t>宅配ボックスの設置部分</t>
    </r>
    <r>
      <rPr>
        <sz val="9"/>
        <color indexed="8"/>
        <rFont val="ＭＳ 明朝"/>
        <family val="1"/>
        <charset val="128"/>
      </rPr>
      <t>】　　　 　</t>
    </r>
    <rPh sb="4" eb="6">
      <t>タクハイ</t>
    </rPh>
    <rPh sb="11" eb="13">
      <t>セッチ</t>
    </rPh>
    <phoneticPr fontId="1"/>
  </si>
  <si>
    <t xml:space="preserve">  【ｦ．その他の不算入部分】 </t>
    <rPh sb="7" eb="8">
      <t>タ</t>
    </rPh>
    <rPh sb="9" eb="12">
      <t>フサンニュウ</t>
    </rPh>
    <rPh sb="12" eb="14">
      <t>ブブン</t>
    </rPh>
    <phoneticPr fontId="1"/>
  </si>
  <si>
    <t xml:space="preserve">　【ｶ．老人ホーム等の部分】　　　 </t>
    <phoneticPr fontId="1"/>
  </si>
  <si>
    <t>【12.建築物の数】</t>
    <phoneticPr fontId="1"/>
  </si>
  <si>
    <t xml:space="preserve">  【ｲ．申請に係る建築物の数】</t>
    <phoneticPr fontId="1"/>
  </si>
  <si>
    <t>【13.建築物の高さ等】</t>
    <phoneticPr fontId="1"/>
  </si>
  <si>
    <t>申請に係る建築物</t>
    <phoneticPr fontId="1"/>
  </si>
  <si>
    <t>他の建築物</t>
    <phoneticPr fontId="1"/>
  </si>
  <si>
    <t xml:space="preserve">  【ｲ．最高の高さ】　　　 </t>
    <phoneticPr fontId="1"/>
  </si>
  <si>
    <t xml:space="preserve">  【ﾛ．階数】</t>
    <phoneticPr fontId="1"/>
  </si>
  <si>
    <t xml:space="preserve">        　　　   　</t>
    <phoneticPr fontId="1"/>
  </si>
  <si>
    <t xml:space="preserve">  【ﾊ．構造】　</t>
    <phoneticPr fontId="1"/>
  </si>
  <si>
    <t>造　一部</t>
    <rPh sb="0" eb="1">
      <t>ゾウ</t>
    </rPh>
    <rPh sb="2" eb="4">
      <t>イチブ</t>
    </rPh>
    <phoneticPr fontId="1"/>
  </si>
  <si>
    <t xml:space="preserve">  【ﾆ．建築基準法第５６条第７項の規定による特例の適用の有無】</t>
    <phoneticPr fontId="1"/>
  </si>
  <si>
    <t xml:space="preserve">  【ﾎ．適用があるときは、特例の区分】</t>
    <phoneticPr fontId="1"/>
  </si>
  <si>
    <t>道路高さ制限不適用</t>
    <phoneticPr fontId="1"/>
  </si>
  <si>
    <t>隣地高さ制限不適用</t>
    <phoneticPr fontId="1"/>
  </si>
  <si>
    <t>北側高さ制限不適用</t>
    <phoneticPr fontId="1"/>
  </si>
  <si>
    <t>【14.許可・認定等】</t>
    <rPh sb="4" eb="6">
      <t>キョカ</t>
    </rPh>
    <rPh sb="7" eb="9">
      <t>ニンテイ</t>
    </rPh>
    <rPh sb="9" eb="10">
      <t>トウ</t>
    </rPh>
    <phoneticPr fontId="1"/>
  </si>
  <si>
    <t>【15.工事着手予定年月日】</t>
    <rPh sb="4" eb="6">
      <t>コウジ</t>
    </rPh>
    <rPh sb="6" eb="8">
      <t>チャクシュ</t>
    </rPh>
    <rPh sb="8" eb="10">
      <t>ヨテイ</t>
    </rPh>
    <rPh sb="10" eb="11">
      <t>ネン</t>
    </rPh>
    <rPh sb="11" eb="12">
      <t>ツキ</t>
    </rPh>
    <rPh sb="12" eb="13">
      <t>ヒ</t>
    </rPh>
    <phoneticPr fontId="1"/>
  </si>
  <si>
    <t>【16.工事完了予定年月日】</t>
    <rPh sb="6" eb="8">
      <t>カンリョウ</t>
    </rPh>
    <phoneticPr fontId="1"/>
  </si>
  <si>
    <t>【17.特定工程工事終了予定年月日】</t>
    <rPh sb="4" eb="6">
      <t>トクテイ</t>
    </rPh>
    <rPh sb="6" eb="8">
      <t>コウテイ</t>
    </rPh>
    <rPh sb="8" eb="10">
      <t>コウジ</t>
    </rPh>
    <rPh sb="10" eb="12">
      <t>シュウリョウ</t>
    </rPh>
    <rPh sb="12" eb="14">
      <t>ヨテイ</t>
    </rPh>
    <rPh sb="14" eb="15">
      <t>ネン</t>
    </rPh>
    <rPh sb="15" eb="16">
      <t>ツキ</t>
    </rPh>
    <rPh sb="16" eb="17">
      <t>ヒ</t>
    </rPh>
    <phoneticPr fontId="1"/>
  </si>
  <si>
    <t>（特定工程）</t>
    <rPh sb="1" eb="3">
      <t>トクテイ</t>
    </rPh>
    <rPh sb="3" eb="5">
      <t>コウテイ</t>
    </rPh>
    <phoneticPr fontId="1"/>
  </si>
  <si>
    <t>回</t>
    <rPh sb="0" eb="1">
      <t>カイ</t>
    </rPh>
    <phoneticPr fontId="1"/>
  </si>
  <si>
    <t>【18.建築基準法第１２条第１項の規定による調査の要否】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</si>
  <si>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</si>
  <si>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　←</t>
    <phoneticPr fontId="1"/>
  </si>
  <si>
    <t>【18.建築基準法第１２条第１項の規定による調査の要否】を入力してください。</t>
    <phoneticPr fontId="1"/>
  </si>
  <si>
    <t>否</t>
    <rPh sb="0" eb="1">
      <t>ヒ</t>
    </rPh>
    <phoneticPr fontId="1"/>
  </si>
  <si>
    <t>【19.建築基準法第１２条第３項の規定による検査を要する防火設備の有無】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</si>
  <si>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【19.建築基準法第１２条第３項の規定による検査を要する防火設備の有無】を入力してください。</t>
    <phoneticPr fontId="1"/>
  </si>
  <si>
    <t>建築計画概要書（第三面）</t>
  </si>
  <si>
    <t>　付近見取図</t>
  </si>
  <si>
    <t>　配置図</t>
  </si>
  <si>
    <t>（別紙）</t>
    <rPh sb="1" eb="3">
      <t>ベッシ</t>
    </rPh>
    <phoneticPr fontId="1"/>
  </si>
  <si>
    <t>代理者</t>
  </si>
  <si>
    <t>増築</t>
    <rPh sb="0" eb="2">
      <t>ゾウチク</t>
    </rPh>
    <phoneticPr fontId="1"/>
  </si>
  <si>
    <t>改築</t>
    <rPh sb="0" eb="2">
      <t>カイチク</t>
    </rPh>
    <phoneticPr fontId="1"/>
  </si>
  <si>
    <t>TKC－第 1－2 号様式</t>
    <phoneticPr fontId="1"/>
  </si>
  <si>
    <t>委　任　状</t>
    <rPh sb="0" eb="1">
      <t>イ</t>
    </rPh>
    <rPh sb="2" eb="3">
      <t>ニン</t>
    </rPh>
    <rPh sb="4" eb="5">
      <t>ジョウ</t>
    </rPh>
    <phoneticPr fontId="1"/>
  </si>
  <si>
    <t>（確認申請・中間検査・完了検査・仮使用認定等）</t>
    <phoneticPr fontId="1"/>
  </si>
  <si>
    <t>私は下記の者を代理人と定め、株式会社都市建築確認センターに対する下記の業務に関する手続き等及び交付される文書の受領の権限を委任します。</t>
    <phoneticPr fontId="1"/>
  </si>
  <si>
    <t>記</t>
    <rPh sb="0" eb="1">
      <t>キ</t>
    </rPh>
    <phoneticPr fontId="1"/>
  </si>
  <si>
    <r>
      <t xml:space="preserve">委任する業務
</t>
    </r>
    <r>
      <rPr>
        <sz val="8"/>
        <rFont val="ＭＳ 明朝"/>
        <family val="1"/>
        <charset val="128"/>
      </rPr>
      <t>（該当項目をチェック）</t>
    </r>
    <rPh sb="0" eb="2">
      <t>イニン</t>
    </rPh>
    <rPh sb="4" eb="6">
      <t>ギョウム</t>
    </rPh>
    <rPh sb="8" eb="10">
      <t>ガイトウ</t>
    </rPh>
    <rPh sb="10" eb="12">
      <t>コウモク</t>
    </rPh>
    <phoneticPr fontId="1"/>
  </si>
  <si>
    <t>確認申請業務</t>
    <rPh sb="0" eb="2">
      <t>カクニン</t>
    </rPh>
    <rPh sb="2" eb="4">
      <t>シンセイ</t>
    </rPh>
    <rPh sb="4" eb="6">
      <t>ギョウム</t>
    </rPh>
    <phoneticPr fontId="1"/>
  </si>
  <si>
    <t>軽微変更届出業務</t>
    <rPh sb="0" eb="2">
      <t>ケイビ</t>
    </rPh>
    <rPh sb="2" eb="4">
      <t>ヘンコウ</t>
    </rPh>
    <rPh sb="4" eb="6">
      <t>トドケデ</t>
    </rPh>
    <rPh sb="6" eb="8">
      <t>ギョウム</t>
    </rPh>
    <phoneticPr fontId="1"/>
  </si>
  <si>
    <t>記載事項等届出業務</t>
    <rPh sb="0" eb="2">
      <t>キサイ</t>
    </rPh>
    <rPh sb="2" eb="4">
      <t>ジコウ</t>
    </rPh>
    <rPh sb="4" eb="5">
      <t>トウ</t>
    </rPh>
    <rPh sb="5" eb="7">
      <t>トドケデ</t>
    </rPh>
    <rPh sb="7" eb="9">
      <t>ギョウム</t>
    </rPh>
    <phoneticPr fontId="1"/>
  </si>
  <si>
    <t>中間検査業務</t>
    <phoneticPr fontId="1"/>
  </si>
  <si>
    <t>完了検査業務</t>
    <rPh sb="0" eb="2">
      <t>カンリョウ</t>
    </rPh>
    <rPh sb="2" eb="4">
      <t>ケンサ</t>
    </rPh>
    <rPh sb="4" eb="6">
      <t>ギョウム</t>
    </rPh>
    <phoneticPr fontId="1"/>
  </si>
  <si>
    <t>仮使用認定業務</t>
    <rPh sb="0" eb="1">
      <t>カリ</t>
    </rPh>
    <rPh sb="1" eb="3">
      <t>シヨウ</t>
    </rPh>
    <rPh sb="3" eb="5">
      <t>ニンテイ</t>
    </rPh>
    <rPh sb="5" eb="7">
      <t>ギョウム</t>
    </rPh>
    <phoneticPr fontId="1"/>
  </si>
  <si>
    <t>建築物の名称</t>
    <rPh sb="0" eb="3">
      <t>ケンチクブツ</t>
    </rPh>
    <rPh sb="4" eb="6">
      <t>メイショウ</t>
    </rPh>
    <phoneticPr fontId="1"/>
  </si>
  <si>
    <t>敷地の地名地番</t>
    <rPh sb="0" eb="2">
      <t>シキチ</t>
    </rPh>
    <rPh sb="3" eb="5">
      <t>チメイ</t>
    </rPh>
    <rPh sb="5" eb="7">
      <t>チバン</t>
    </rPh>
    <phoneticPr fontId="1"/>
  </si>
  <si>
    <t>委任先</t>
    <rPh sb="0" eb="2">
      <t>イニン</t>
    </rPh>
    <rPh sb="2" eb="3">
      <t>サキ</t>
    </rPh>
    <phoneticPr fontId="1"/>
  </si>
  <si>
    <t>（氏　名）</t>
    <rPh sb="1" eb="2">
      <t>シ</t>
    </rPh>
    <rPh sb="3" eb="4">
      <t>ナ</t>
    </rPh>
    <phoneticPr fontId="1"/>
  </si>
  <si>
    <t>（会社名）</t>
    <rPh sb="1" eb="4">
      <t>カイシャメイ</t>
    </rPh>
    <phoneticPr fontId="1"/>
  </si>
  <si>
    <t>（住　所）</t>
    <rPh sb="1" eb="2">
      <t>ジュウ</t>
    </rPh>
    <rPh sb="3" eb="4">
      <t>ショ</t>
    </rPh>
    <phoneticPr fontId="1"/>
  </si>
  <si>
    <t>住　所</t>
    <rPh sb="0" eb="1">
      <t>ジュウ</t>
    </rPh>
    <rPh sb="2" eb="3">
      <t>ショ</t>
    </rPh>
    <phoneticPr fontId="1"/>
  </si>
  <si>
    <t>氏　名</t>
    <rPh sb="0" eb="1">
      <t>シ</t>
    </rPh>
    <rPh sb="2" eb="3">
      <t>メイ</t>
    </rPh>
    <phoneticPr fontId="1"/>
  </si>
  <si>
    <t xml:space="preserve">TKC－第 1－4－2 号様式       </t>
    <phoneticPr fontId="1"/>
  </si>
  <si>
    <t>予備審査事前連絡先記入シート(確認審査用)</t>
    <rPh sb="15" eb="17">
      <t>カクニン</t>
    </rPh>
    <rPh sb="17" eb="20">
      <t>シンサヨウ</t>
    </rPh>
    <phoneticPr fontId="1"/>
  </si>
  <si>
    <t>※印の項目については必ずご記入をお願いします。</t>
    <phoneticPr fontId="1"/>
  </si>
  <si>
    <t>※物  件  名</t>
  </si>
  <si>
    <t>※ご担当者様
(質疑等送付先)</t>
  </si>
  <si>
    <t>意  匠  担  当</t>
    <phoneticPr fontId="1"/>
  </si>
  <si>
    <t>会社名</t>
  </si>
  <si>
    <t>氏  名</t>
  </si>
  <si>
    <t>T E L</t>
  </si>
  <si>
    <t>FAX</t>
  </si>
  <si>
    <t>MAIL</t>
  </si>
  <si>
    <t>構  造  担  当</t>
  </si>
  <si>
    <t>設　備　 担  当</t>
    <rPh sb="0" eb="1">
      <t>セツ</t>
    </rPh>
    <rPh sb="2" eb="3">
      <t>ビ</t>
    </rPh>
    <phoneticPr fontId="1"/>
  </si>
  <si>
    <r>
      <t>注意：　申請手数料欄は仮受時に不明の場合は未記入でもよいですが、</t>
    </r>
    <r>
      <rPr>
        <b/>
        <u val="double"/>
        <sz val="16"/>
        <color indexed="10"/>
        <rFont val="ＭＳ Ｐゴシック"/>
        <family val="3"/>
        <charset val="128"/>
      </rPr>
      <t>本受付時に未記入ですと本受付になりません</t>
    </r>
    <r>
      <rPr>
        <b/>
        <sz val="16"/>
        <rFont val="ＭＳ Ｐゴシック"/>
        <family val="3"/>
        <charset val="128"/>
      </rPr>
      <t>ので、御注意ください。</t>
    </r>
    <rPh sb="0" eb="2">
      <t>チュウイ</t>
    </rPh>
    <rPh sb="4" eb="6">
      <t>シンセイ</t>
    </rPh>
    <rPh sb="6" eb="9">
      <t>テスウリョウ</t>
    </rPh>
    <rPh sb="9" eb="10">
      <t>ラン</t>
    </rPh>
    <rPh sb="11" eb="13">
      <t>カリウケ</t>
    </rPh>
    <rPh sb="13" eb="14">
      <t>ジ</t>
    </rPh>
    <rPh sb="15" eb="17">
      <t>フメイ</t>
    </rPh>
    <rPh sb="18" eb="20">
      <t>バアイ</t>
    </rPh>
    <rPh sb="21" eb="24">
      <t>ミキニュウ</t>
    </rPh>
    <rPh sb="32" eb="35">
      <t>ホンウケツケ</t>
    </rPh>
    <rPh sb="35" eb="36">
      <t>ジ</t>
    </rPh>
    <rPh sb="37" eb="40">
      <t>ミキニュウ</t>
    </rPh>
    <rPh sb="43" eb="46">
      <t>ホンウケツケ</t>
    </rPh>
    <rPh sb="55" eb="58">
      <t>ゴチュウイ</t>
    </rPh>
    <phoneticPr fontId="1"/>
  </si>
  <si>
    <t>※申請手数料</t>
    <phoneticPr fontId="1"/>
  </si>
  <si>
    <t>請求書宛名</t>
  </si>
  <si>
    <t>電話番号</t>
    <phoneticPr fontId="1"/>
  </si>
  <si>
    <t>請求書送付先名</t>
  </si>
  <si>
    <t>※提出図書</t>
    <phoneticPr fontId="1"/>
  </si>
  <si>
    <t xml:space="preserve"> 提出書類</t>
    <rPh sb="1" eb="3">
      <t>テイシュツ</t>
    </rPh>
    <rPh sb="3" eb="5">
      <t>ショルイ</t>
    </rPh>
    <phoneticPr fontId="1"/>
  </si>
  <si>
    <t>正</t>
    <rPh sb="0" eb="1">
      <t>セイ</t>
    </rPh>
    <phoneticPr fontId="1"/>
  </si>
  <si>
    <t>副</t>
    <rPh sb="0" eb="1">
      <t>フク</t>
    </rPh>
    <phoneticPr fontId="1"/>
  </si>
  <si>
    <t>関連図書</t>
    <rPh sb="0" eb="2">
      <t>カンレン</t>
    </rPh>
    <rPh sb="2" eb="4">
      <t>トショ</t>
    </rPh>
    <phoneticPr fontId="1"/>
  </si>
  <si>
    <t>備考（不足書類等あれば記載してください。）</t>
    <rPh sb="0" eb="2">
      <t>ビコウ</t>
    </rPh>
    <rPh sb="3" eb="5">
      <t>フソク</t>
    </rPh>
    <rPh sb="5" eb="7">
      <t>ショルイ</t>
    </rPh>
    <rPh sb="7" eb="8">
      <t>トウ</t>
    </rPh>
    <rPh sb="11" eb="13">
      <t>キサイ</t>
    </rPh>
    <phoneticPr fontId="1"/>
  </si>
  <si>
    <t>意匠関連図面</t>
    <rPh sb="0" eb="2">
      <t>イショウ</t>
    </rPh>
    <rPh sb="2" eb="4">
      <t>カンレン</t>
    </rPh>
    <rPh sb="4" eb="6">
      <t>ズメン</t>
    </rPh>
    <phoneticPr fontId="1"/>
  </si>
  <si>
    <t>設備関連図面</t>
    <rPh sb="0" eb="2">
      <t>セツビ</t>
    </rPh>
    <rPh sb="2" eb="4">
      <t>カンレン</t>
    </rPh>
    <rPh sb="4" eb="6">
      <t>ズメン</t>
    </rPh>
    <phoneticPr fontId="1"/>
  </si>
  <si>
    <t>構造関連図面</t>
    <rPh sb="0" eb="2">
      <t>コウゾウ</t>
    </rPh>
    <rPh sb="2" eb="4">
      <t>カンレン</t>
    </rPh>
    <rPh sb="4" eb="6">
      <t>ズメン</t>
    </rPh>
    <phoneticPr fontId="1"/>
  </si>
  <si>
    <t>構造計算書</t>
    <rPh sb="0" eb="2">
      <t>コウゾウ</t>
    </rPh>
    <rPh sb="2" eb="4">
      <t>ケイサン</t>
    </rPh>
    <rPh sb="4" eb="5">
      <t>ショ</t>
    </rPh>
    <phoneticPr fontId="1"/>
  </si>
  <si>
    <t>※　追加項目</t>
    <rPh sb="2" eb="4">
      <t>ツイカ</t>
    </rPh>
    <rPh sb="4" eb="6">
      <t>コウモク</t>
    </rPh>
    <phoneticPr fontId="1"/>
  </si>
  <si>
    <t>項目</t>
    <rPh sb="0" eb="2">
      <t>コウモク</t>
    </rPh>
    <phoneticPr fontId="1"/>
  </si>
  <si>
    <t>備考</t>
    <phoneticPr fontId="1"/>
  </si>
  <si>
    <t>構造計算適合性判定（構造適判）（※他機関）</t>
    <rPh sb="10" eb="12">
      <t>コウゾウ</t>
    </rPh>
    <rPh sb="12" eb="14">
      <t>テキハン</t>
    </rPh>
    <rPh sb="17" eb="20">
      <t>タキカン</t>
    </rPh>
    <phoneticPr fontId="1"/>
  </si>
  <si>
    <t>構造計算ルート２</t>
    <phoneticPr fontId="1"/>
  </si>
  <si>
    <t>性能検証法（耐火・避難・防火区画）</t>
    <rPh sb="0" eb="2">
      <t>セイノウ</t>
    </rPh>
    <rPh sb="2" eb="5">
      <t>ケンショウホウ</t>
    </rPh>
    <rPh sb="6" eb="8">
      <t>タイカ</t>
    </rPh>
    <rPh sb="9" eb="11">
      <t>ヒナン</t>
    </rPh>
    <rPh sb="12" eb="14">
      <t>ボウカ</t>
    </rPh>
    <rPh sb="14" eb="16">
      <t>クカク</t>
    </rPh>
    <phoneticPr fontId="1"/>
  </si>
  <si>
    <t>他制度申請</t>
    <rPh sb="0" eb="3">
      <t>タセイド</t>
    </rPh>
    <rPh sb="3" eb="5">
      <t>シンセイ</t>
    </rPh>
    <phoneticPr fontId="1"/>
  </si>
  <si>
    <t xml:space="preserve"> 申請予定（複数選択可）</t>
    <rPh sb="1" eb="3">
      <t>シンセイ</t>
    </rPh>
    <rPh sb="3" eb="5">
      <t>ヨテイ</t>
    </rPh>
    <rPh sb="6" eb="8">
      <t>フクスウ</t>
    </rPh>
    <rPh sb="8" eb="10">
      <t>センタク</t>
    </rPh>
    <rPh sb="10" eb="11">
      <t>カ</t>
    </rPh>
    <phoneticPr fontId="1"/>
  </si>
  <si>
    <t>同時</t>
    <rPh sb="0" eb="2">
      <t>ドウジ</t>
    </rPh>
    <phoneticPr fontId="1"/>
  </si>
  <si>
    <t>予定</t>
    <rPh sb="0" eb="2">
      <t>ヨテイ</t>
    </rPh>
    <phoneticPr fontId="1"/>
  </si>
  <si>
    <t>制度</t>
    <rPh sb="0" eb="2">
      <t>セイド</t>
    </rPh>
    <phoneticPr fontId="1"/>
  </si>
  <si>
    <t>交付期限</t>
    <rPh sb="0" eb="2">
      <t>コウフ</t>
    </rPh>
    <rPh sb="2" eb="4">
      <t>キゲン</t>
    </rPh>
    <phoneticPr fontId="1"/>
  </si>
  <si>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1"/>
  </si>
  <si>
    <t>確認申請交付まで</t>
    <phoneticPr fontId="1"/>
  </si>
  <si>
    <t>建設住宅性能評価</t>
    <rPh sb="0" eb="2">
      <t>ケンセツ</t>
    </rPh>
    <rPh sb="2" eb="4">
      <t>ジュウタク</t>
    </rPh>
    <rPh sb="4" eb="6">
      <t>セイノウ</t>
    </rPh>
    <rPh sb="6" eb="8">
      <t>ヒョウカ</t>
    </rPh>
    <phoneticPr fontId="1"/>
  </si>
  <si>
    <t>初回検査まで（基礎配筋検査等）</t>
    <rPh sb="0" eb="2">
      <t>ショカイ</t>
    </rPh>
    <rPh sb="2" eb="4">
      <t>ケンサ</t>
    </rPh>
    <rPh sb="7" eb="9">
      <t>キソ</t>
    </rPh>
    <rPh sb="9" eb="11">
      <t>ハイキン</t>
    </rPh>
    <rPh sb="11" eb="13">
      <t>ケンサ</t>
    </rPh>
    <rPh sb="13" eb="14">
      <t>トウ</t>
    </rPh>
    <phoneticPr fontId="1"/>
  </si>
  <si>
    <t>長期優良住宅技術的審査業務</t>
    <rPh sb="0" eb="2">
      <t>チョウキ</t>
    </rPh>
    <rPh sb="2" eb="4">
      <t>ユウリョウ</t>
    </rPh>
    <rPh sb="4" eb="6">
      <t>ジュウタク</t>
    </rPh>
    <rPh sb="6" eb="9">
      <t>ギジュツテキ</t>
    </rPh>
    <rPh sb="9" eb="11">
      <t>シンサ</t>
    </rPh>
    <rPh sb="11" eb="13">
      <t>ギョウム</t>
    </rPh>
    <phoneticPr fontId="1"/>
  </si>
  <si>
    <t>適合証交付後、工事着工前に所管行政庁に申請書を提出</t>
    <rPh sb="0" eb="3">
      <t>テキゴウショウ</t>
    </rPh>
    <rPh sb="3" eb="6">
      <t>コウフゴ</t>
    </rPh>
    <rPh sb="7" eb="9">
      <t>コウジ</t>
    </rPh>
    <rPh sb="9" eb="11">
      <t>チャッコウ</t>
    </rPh>
    <rPh sb="11" eb="12">
      <t>マエ</t>
    </rPh>
    <rPh sb="13" eb="15">
      <t>ショカン</t>
    </rPh>
    <rPh sb="15" eb="18">
      <t>ギョウセイチョウ</t>
    </rPh>
    <rPh sb="19" eb="21">
      <t>シンセイ</t>
    </rPh>
    <rPh sb="21" eb="22">
      <t>ショ</t>
    </rPh>
    <rPh sb="23" eb="25">
      <t>テイシュツ</t>
    </rPh>
    <phoneticPr fontId="1"/>
  </si>
  <si>
    <t>低炭素建築物技術的審査業務</t>
    <rPh sb="0" eb="3">
      <t>テイタンソ</t>
    </rPh>
    <rPh sb="3" eb="6">
      <t>ケンチクブツ</t>
    </rPh>
    <rPh sb="6" eb="9">
      <t>ギジュツテキ</t>
    </rPh>
    <rPh sb="9" eb="11">
      <t>シンサ</t>
    </rPh>
    <rPh sb="11" eb="13">
      <t>ギョウム</t>
    </rPh>
    <phoneticPr fontId="1"/>
  </si>
  <si>
    <t>適合証交付後、工事着工前に所管行政庁に申請書を提出</t>
    <phoneticPr fontId="1"/>
  </si>
  <si>
    <r>
      <t>住宅性能証明　</t>
    </r>
    <r>
      <rPr>
        <b/>
        <sz val="16"/>
        <rFont val="ＭＳ Ｐゴシック"/>
        <family val="3"/>
        <charset val="128"/>
      </rPr>
      <t>（確認交付後受付）</t>
    </r>
    <rPh sb="0" eb="2">
      <t>ジュウタク</t>
    </rPh>
    <rPh sb="2" eb="4">
      <t>セイノウ</t>
    </rPh>
    <rPh sb="4" eb="6">
      <t>ショウメイ</t>
    </rPh>
    <rPh sb="8" eb="10">
      <t>カクニン</t>
    </rPh>
    <rPh sb="10" eb="13">
      <t>コウフゴ</t>
    </rPh>
    <rPh sb="13" eb="15">
      <t>ウケツケ</t>
    </rPh>
    <phoneticPr fontId="1"/>
  </si>
  <si>
    <t>初回検査まで（基礎配筋検査等）</t>
    <rPh sb="0" eb="2">
      <t>ショカイ</t>
    </rPh>
    <rPh sb="2" eb="4">
      <t>ケンサ</t>
    </rPh>
    <rPh sb="7" eb="9">
      <t>ケンサ</t>
    </rPh>
    <rPh sb="13" eb="14">
      <t>トウ</t>
    </rPh>
    <phoneticPr fontId="1"/>
  </si>
  <si>
    <t>適合証明（フラット３５等）</t>
    <rPh sb="0" eb="2">
      <t>テキゴウ</t>
    </rPh>
    <rPh sb="2" eb="4">
      <t>ショウメイ</t>
    </rPh>
    <rPh sb="11" eb="12">
      <t>トウ</t>
    </rPh>
    <phoneticPr fontId="1"/>
  </si>
  <si>
    <t>適合証明で規定する中間検査まで（共同住宅除く）</t>
    <rPh sb="0" eb="2">
      <t>テキゴウ</t>
    </rPh>
    <rPh sb="2" eb="4">
      <t>ショウメイ</t>
    </rPh>
    <rPh sb="5" eb="7">
      <t>キテイ</t>
    </rPh>
    <rPh sb="9" eb="11">
      <t>チュウカン</t>
    </rPh>
    <rPh sb="11" eb="13">
      <t>ケンサ</t>
    </rPh>
    <rPh sb="16" eb="18">
      <t>キョウドウ</t>
    </rPh>
    <rPh sb="18" eb="20">
      <t>ジュウタク</t>
    </rPh>
    <rPh sb="20" eb="21">
      <t>ノゾ</t>
    </rPh>
    <phoneticPr fontId="1"/>
  </si>
  <si>
    <t>　建確センター記入欄    仮受日：        月      日</t>
    <phoneticPr fontId="1"/>
  </si>
  <si>
    <t xml:space="preserve">TKC－第１－４号様式                                                                 </t>
    <phoneticPr fontId="1"/>
  </si>
  <si>
    <t>（第 1 面）</t>
    <phoneticPr fontId="1"/>
  </si>
  <si>
    <t>予  備  審  査  調  査  表</t>
    <phoneticPr fontId="1"/>
  </si>
  <si>
    <t>建物名称：</t>
    <phoneticPr fontId="1"/>
  </si>
  <si>
    <t>建築場所：</t>
    <phoneticPr fontId="1"/>
  </si>
  <si>
    <t>調査者名：</t>
    <phoneticPr fontId="1"/>
  </si>
  <si>
    <t>申 請 者：</t>
    <phoneticPr fontId="1"/>
  </si>
  <si>
    <t>連 絡 先：</t>
    <phoneticPr fontId="1"/>
  </si>
  <si>
    <t>項    目</t>
  </si>
  <si>
    <t>調    査    欄</t>
  </si>
  <si>
    <r>
      <rPr>
        <sz val="10"/>
        <rFont val="ＭＳ 明朝"/>
        <family val="1"/>
        <charset val="128"/>
      </rPr>
      <t>調査方法</t>
    </r>
    <r>
      <rPr>
        <sz val="8"/>
        <rFont val="ＭＳ 明朝"/>
        <family val="1"/>
        <charset val="128"/>
      </rPr>
      <t>※</t>
    </r>
  </si>
  <si>
    <t>当社確認</t>
  </si>
  <si>
    <t>都市計画区域</t>
  </si>
  <si>
    <t xml:space="preserve">都市計画区域  準都市計画区域 </t>
    <phoneticPr fontId="1"/>
  </si>
  <si>
    <t>都市・準都市計画区域外</t>
    <phoneticPr fontId="1"/>
  </si>
  <si>
    <t xml:space="preserve">市街化区域 </t>
    <phoneticPr fontId="1"/>
  </si>
  <si>
    <t xml:space="preserve">市街化調整区域  </t>
    <phoneticPr fontId="1"/>
  </si>
  <si>
    <t>区域区分設定無し）</t>
    <phoneticPr fontId="1"/>
  </si>
  <si>
    <t>調整区域内の許可：</t>
    <phoneticPr fontId="1"/>
  </si>
  <si>
    <t>用途地域</t>
  </si>
  <si>
    <t xml:space="preserve">第 1 種低層住居専用地域    </t>
    <phoneticPr fontId="1"/>
  </si>
  <si>
    <t>第 2 種低層住居専用地域</t>
    <phoneticPr fontId="1"/>
  </si>
  <si>
    <t xml:space="preserve">第 1 種中高層住居専用地域  </t>
    <phoneticPr fontId="1"/>
  </si>
  <si>
    <t>第 2 種中高層住居専用地域</t>
    <phoneticPr fontId="1"/>
  </si>
  <si>
    <t xml:space="preserve">第 1 種住居地域  </t>
    <phoneticPr fontId="1"/>
  </si>
  <si>
    <t xml:space="preserve">第 2 種住居地域  </t>
    <phoneticPr fontId="1"/>
  </si>
  <si>
    <t>準住居地域</t>
    <phoneticPr fontId="1"/>
  </si>
  <si>
    <t xml:space="preserve">近隣商業地域  </t>
    <phoneticPr fontId="1"/>
  </si>
  <si>
    <t>商業地域</t>
    <phoneticPr fontId="1"/>
  </si>
  <si>
    <t xml:space="preserve">準工業地域  </t>
    <phoneticPr fontId="1"/>
  </si>
  <si>
    <t xml:space="preserve">工業地域  </t>
    <phoneticPr fontId="1"/>
  </si>
  <si>
    <t xml:space="preserve">工業専用地域  </t>
    <phoneticPr fontId="1"/>
  </si>
  <si>
    <t>指定無し</t>
    <phoneticPr fontId="1"/>
  </si>
  <si>
    <t>容積率／建ぺい率</t>
    <phoneticPr fontId="1"/>
  </si>
  <si>
    <t>/</t>
    <phoneticPr fontId="1"/>
  </si>
  <si>
    <t>/</t>
  </si>
  <si>
    <r>
      <t>)</t>
    </r>
    <r>
      <rPr>
        <sz val="10"/>
        <rFont val="�l�r ����"/>
        <family val="2"/>
      </rPr>
      <t>(</t>
    </r>
    <phoneticPr fontId="1"/>
  </si>
  <si>
    <t xml:space="preserve">防火地域  </t>
    <phoneticPr fontId="1"/>
  </si>
  <si>
    <t xml:space="preserve">準防火地域  </t>
    <phoneticPr fontId="1"/>
  </si>
  <si>
    <t xml:space="preserve">法 22 条指定区域  </t>
    <phoneticPr fontId="1"/>
  </si>
  <si>
    <t>その他（新防火地域・その他        ）</t>
    <phoneticPr fontId="1"/>
  </si>
  <si>
    <t>高度地区</t>
  </si>
  <si>
    <t>(   　　</t>
    <phoneticPr fontId="1"/>
  </si>
  <si>
    <t xml:space="preserve"> ｍ)</t>
    <phoneticPr fontId="1"/>
  </si>
  <si>
    <t xml:space="preserve">その他( </t>
    <phoneticPr fontId="1"/>
  </si>
  <si>
    <t xml:space="preserve">最高限高度地区( </t>
    <phoneticPr fontId="1"/>
  </si>
  <si>
    <t>ｍ)</t>
    <phoneticPr fontId="1"/>
  </si>
  <si>
    <t>最低限高度地区(</t>
    <phoneticPr fontId="1"/>
  </si>
  <si>
    <t>無</t>
    <phoneticPr fontId="1"/>
  </si>
  <si>
    <t>日影規制</t>
  </si>
  <si>
    <t xml:space="preserve">日影規制値（ </t>
    <phoneticPr fontId="1"/>
  </si>
  <si>
    <t xml:space="preserve">   ｈ／    </t>
    <phoneticPr fontId="1"/>
  </si>
  <si>
    <t xml:space="preserve">ｈ    </t>
    <phoneticPr fontId="1"/>
  </si>
  <si>
    <t xml:space="preserve">測定面     </t>
    <phoneticPr fontId="1"/>
  </si>
  <si>
    <t xml:space="preserve">ｍ）  </t>
    <phoneticPr fontId="1"/>
  </si>
  <si>
    <t>適用外：</t>
    <phoneticPr fontId="1"/>
  </si>
  <si>
    <t>最高 10ｍ以下（</t>
    <phoneticPr fontId="1"/>
  </si>
  <si>
    <t>ｍ）</t>
    <phoneticPr fontId="1"/>
  </si>
  <si>
    <t xml:space="preserve">軒高 7ｍ以下（ </t>
    <phoneticPr fontId="1"/>
  </si>
  <si>
    <t>特別用途地区</t>
  </si>
  <si>
    <t xml:space="preserve">特工(    )種 </t>
    <phoneticPr fontId="1"/>
  </si>
  <si>
    <t xml:space="preserve">文教(    )種 </t>
    <phoneticPr fontId="1"/>
  </si>
  <si>
    <t xml:space="preserve">中高層(    )種 </t>
    <phoneticPr fontId="1"/>
  </si>
  <si>
    <t xml:space="preserve">その他  </t>
    <phoneticPr fontId="1"/>
  </si>
  <si>
    <t>都市計画施設</t>
  </si>
  <si>
    <r>
      <rPr>
        <sz val="10"/>
        <rFont val="ＭＳ Ｐゴシック"/>
        <family val="3"/>
        <charset val="128"/>
      </rPr>
      <t>道路</t>
    </r>
    <r>
      <rPr>
        <sz val="10"/>
        <rFont val="�l�r ����"/>
        <family val="2"/>
      </rPr>
      <t xml:space="preserve">    </t>
    </r>
    <r>
      <rPr>
        <sz val="10"/>
        <rFont val="ＭＳ Ｐゴシック"/>
        <family val="3"/>
        <charset val="128"/>
      </rPr>
      <t/>
    </r>
    <phoneticPr fontId="1"/>
  </si>
  <si>
    <r>
      <rPr>
        <sz val="10"/>
        <rFont val="ＭＳ Ｐゴシック"/>
        <family val="3"/>
        <charset val="128"/>
      </rPr>
      <t>公園</t>
    </r>
    <r>
      <rPr>
        <sz val="10"/>
        <rFont val="�l�r ����"/>
        <family val="2"/>
      </rPr>
      <t xml:space="preserve">   </t>
    </r>
    <phoneticPr fontId="1"/>
  </si>
  <si>
    <t>その他（</t>
    <phoneticPr fontId="1"/>
  </si>
  <si>
    <t>許可：</t>
    <phoneticPr fontId="1"/>
  </si>
  <si>
    <r>
      <rPr>
        <sz val="10"/>
        <rFont val="ＭＳ Ｐゴシック"/>
        <family val="3"/>
        <charset val="128"/>
      </rPr>
      <t>有</t>
    </r>
    <r>
      <rPr>
        <sz val="10"/>
        <rFont val="�l�r ����"/>
        <family val="2"/>
      </rPr>
      <t xml:space="preserve">  </t>
    </r>
    <phoneticPr fontId="1"/>
  </si>
  <si>
    <t>地区計画</t>
  </si>
  <si>
    <t xml:space="preserve"> ）地区計画  条例(法 68 条の 2、都計法 58 条の 2)</t>
    <phoneticPr fontId="1"/>
  </si>
  <si>
    <t>届出：</t>
    <phoneticPr fontId="1"/>
  </si>
  <si>
    <t>有</t>
    <phoneticPr fontId="1"/>
  </si>
  <si>
    <t>無</t>
    <rPh sb="0" eb="1">
      <t>ム</t>
    </rPh>
    <phoneticPr fontId="1"/>
  </si>
  <si>
    <t>認定：</t>
    <phoneticPr fontId="1"/>
  </si>
  <si>
    <t>敷地制限等</t>
  </si>
  <si>
    <t>最低敷地規模：</t>
    <phoneticPr fontId="1"/>
  </si>
  <si>
    <t xml:space="preserve">有（ </t>
    <phoneticPr fontId="1"/>
  </si>
  <si>
    <t xml:space="preserve">   ㎡以上）</t>
    <phoneticPr fontId="1"/>
  </si>
  <si>
    <t>外壁後退：</t>
    <phoneticPr fontId="1"/>
  </si>
  <si>
    <t xml:space="preserve">有（隣地 </t>
    <phoneticPr fontId="1"/>
  </si>
  <si>
    <t xml:space="preserve"> ｍ以上　道路 </t>
    <phoneticPr fontId="1"/>
  </si>
  <si>
    <t xml:space="preserve">   ｍ以上） </t>
    <phoneticPr fontId="1"/>
  </si>
  <si>
    <t>道路種別</t>
  </si>
  <si>
    <t>42 条第 1 項（</t>
    <phoneticPr fontId="1"/>
  </si>
  <si>
    <t xml:space="preserve"> ）号　</t>
    <phoneticPr fontId="1"/>
  </si>
  <si>
    <t>（幅員</t>
    <phoneticPr fontId="1"/>
  </si>
  <si>
    <t>・</t>
    <phoneticPr fontId="1"/>
  </si>
  <si>
    <t>42 条第 1 項 4・5 号</t>
    <phoneticPr fontId="1"/>
  </si>
  <si>
    <t>（指定：</t>
    <rPh sb="1" eb="3">
      <t>シテイ</t>
    </rPh>
    <phoneticPr fontId="1"/>
  </si>
  <si>
    <t>号）</t>
    <rPh sb="0" eb="1">
      <t>ゴウ</t>
    </rPh>
    <phoneticPr fontId="1"/>
  </si>
  <si>
    <t>42 条第 2 項：</t>
    <phoneticPr fontId="1"/>
  </si>
  <si>
    <t>現況幅員（</t>
    <rPh sb="0" eb="2">
      <t>ゲンキョウ</t>
    </rPh>
    <rPh sb="2" eb="4">
      <t>フクイン</t>
    </rPh>
    <phoneticPr fontId="1"/>
  </si>
  <si>
    <t>狭隘拡幅制度：</t>
    <phoneticPr fontId="1"/>
  </si>
  <si>
    <t xml:space="preserve">有（  </t>
    <phoneticPr fontId="1"/>
  </si>
  <si>
    <t>43 条但し書き許可</t>
    <phoneticPr fontId="1"/>
  </si>
  <si>
    <t xml:space="preserve">（  </t>
    <phoneticPr fontId="1"/>
  </si>
  <si>
    <t>特記事項</t>
  </si>
  <si>
    <t xml:space="preserve">※  調査方法   </t>
    <phoneticPr fontId="1"/>
  </si>
  <si>
    <t>Ａ：行政庁窓口で直接確認</t>
    <phoneticPr fontId="1"/>
  </si>
  <si>
    <t>Ｂ：行政庁ホームページにおいて確認</t>
    <phoneticPr fontId="1"/>
  </si>
  <si>
    <t>Ｃ：その他（具体的に調査方法を記入）</t>
    <phoneticPr fontId="1"/>
  </si>
  <si>
    <t>（第 ２ 面）</t>
    <phoneticPr fontId="1"/>
  </si>
  <si>
    <t>基準法の許可</t>
  </si>
  <si>
    <t>□</t>
    <phoneticPr fontId="1"/>
  </si>
  <si>
    <r>
      <rPr>
        <sz val="10"/>
        <rFont val="ＭＳ Ｐゴシック"/>
        <family val="3"/>
        <charset val="128"/>
      </rPr>
      <t>有（内容：</t>
    </r>
    <r>
      <rPr>
        <sz val="10"/>
        <rFont val="�l�r ����"/>
        <family val="2"/>
      </rPr>
      <t/>
    </r>
    <phoneticPr fontId="1"/>
  </si>
  <si>
    <t>基準法の条例</t>
  </si>
  <si>
    <r>
      <rPr>
        <sz val="10"/>
        <rFont val="ＭＳ Ｐゴシック"/>
        <family val="3"/>
        <charset val="128"/>
      </rPr>
      <t>該当（条例名：</t>
    </r>
    <r>
      <rPr>
        <sz val="10"/>
        <rFont val="�l�r ����"/>
        <family val="2"/>
      </rPr>
      <t/>
    </r>
    <phoneticPr fontId="1"/>
  </si>
  <si>
    <t>非該当</t>
    <phoneticPr fontId="1"/>
  </si>
  <si>
    <t>土地区画整理事業その他の都市計画事業</t>
  </si>
  <si>
    <t xml:space="preserve">土地区画整理事業  </t>
    <phoneticPr fontId="1"/>
  </si>
  <si>
    <r>
      <rPr>
        <sz val="10"/>
        <rFont val="ＭＳ Ｐゴシック"/>
        <family val="3"/>
        <charset val="128"/>
      </rPr>
      <t>計画決定</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</si>
  <si>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</si>
  <si>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市街地再開発事業</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</si>
  <si>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</si>
  <si>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都市計画道路事業</t>
    </r>
    <r>
      <rPr>
        <sz val="10"/>
        <rFont val="�l�r ����"/>
        <family val="2"/>
      </rPr>
      <t xml:space="preserve">  </t>
    </r>
    <r>
      <rPr>
        <sz val="10"/>
        <rFont val="ＭＳ Ｐゴシック"/>
        <family val="3"/>
        <charset val="128"/>
      </rPr>
      <t/>
    </r>
    <phoneticPr fontId="1"/>
  </si>
  <si>
    <t xml:space="preserve">計画決定  </t>
  </si>
  <si>
    <t xml:space="preserve">事業決定  </t>
  </si>
  <si>
    <t>指定無し</t>
  </si>
  <si>
    <r>
      <rPr>
        <sz val="10"/>
        <rFont val="ＭＳ Ｐゴシック"/>
        <family val="3"/>
        <charset val="128"/>
      </rPr>
      <t>開発許可
その他の地区</t>
    </r>
  </si>
  <si>
    <t xml:space="preserve">開発許可  
</t>
    <phoneticPr fontId="1"/>
  </si>
  <si>
    <t xml:space="preserve">有 </t>
    <phoneticPr fontId="1"/>
  </si>
  <si>
    <t xml:space="preserve">無  </t>
    <phoneticPr fontId="1"/>
  </si>
  <si>
    <t xml:space="preserve">高度利用地区  </t>
    <phoneticPr fontId="1"/>
  </si>
  <si>
    <t>緑地保全地区</t>
    <phoneticPr fontId="1"/>
  </si>
  <si>
    <t xml:space="preserve">宅地造成等規制地区  </t>
    <phoneticPr fontId="1"/>
  </si>
  <si>
    <t xml:space="preserve">その他（  　　　　　　　　　　　　    ）  </t>
    <phoneticPr fontId="1"/>
  </si>
  <si>
    <t>建築協定区域</t>
  </si>
  <si>
    <r>
      <rPr>
        <sz val="10"/>
        <rFont val="ＭＳ Ｐゴシック"/>
        <family val="3"/>
        <charset val="128"/>
      </rPr>
      <t>有（届出</t>
    </r>
    <r>
      <rPr>
        <sz val="10"/>
        <rFont val="�l�r ����"/>
        <family val="2"/>
      </rPr>
      <t/>
    </r>
    <phoneticPr fontId="1"/>
  </si>
  <si>
    <t>日）</t>
    <rPh sb="0" eb="1">
      <t>ニチ</t>
    </rPh>
    <phoneticPr fontId="1"/>
  </si>
  <si>
    <t>中高層建築物</t>
  </si>
  <si>
    <t>該当</t>
    <phoneticPr fontId="1"/>
  </si>
  <si>
    <t>（理由：</t>
    <phoneticPr fontId="1"/>
  </si>
  <si>
    <t>駐輪場条例</t>
  </si>
  <si>
    <t>対象建築物：</t>
    <phoneticPr fontId="1"/>
  </si>
  <si>
    <r>
      <rPr>
        <sz val="10"/>
        <rFont val="ＭＳ Ｐゴシック"/>
        <family val="3"/>
        <charset val="128"/>
      </rPr>
      <t>該当</t>
    </r>
    <r>
      <rPr>
        <sz val="10"/>
        <rFont val="�l�r ����"/>
        <family val="2"/>
      </rPr>
      <t xml:space="preserve">  </t>
    </r>
    <phoneticPr fontId="1"/>
  </si>
  <si>
    <t>駐車場法</t>
  </si>
  <si>
    <r>
      <rPr>
        <sz val="10"/>
        <rFont val="ＭＳ Ｐゴシック"/>
        <family val="3"/>
        <charset val="128"/>
      </rPr>
      <t>駐車場整備地区</t>
    </r>
    <r>
      <rPr>
        <sz val="10"/>
        <rFont val="�l�r ����"/>
        <family val="2"/>
      </rPr>
      <t xml:space="preserve">  </t>
    </r>
    <r>
      <rPr>
        <sz val="10"/>
        <rFont val="ＭＳ Ｐゴシック"/>
        <family val="3"/>
        <charset val="128"/>
      </rPr>
      <t/>
    </r>
    <phoneticPr fontId="1"/>
  </si>
  <si>
    <r>
      <rPr>
        <sz val="10"/>
        <rFont val="ＭＳ Ｐゴシック"/>
        <family val="3"/>
        <charset val="128"/>
      </rPr>
      <t>周辺地区</t>
    </r>
    <r>
      <rPr>
        <sz val="10"/>
        <rFont val="�l�r ����"/>
        <family val="2"/>
      </rPr>
      <t xml:space="preserve">    </t>
    </r>
    <phoneticPr fontId="1"/>
  </si>
  <si>
    <t>付置義務：</t>
    <phoneticPr fontId="1"/>
  </si>
  <si>
    <t>風致地区</t>
  </si>
  <si>
    <t xml:space="preserve">第 1 種    </t>
    <phoneticPr fontId="1"/>
  </si>
  <si>
    <t xml:space="preserve">第 2 種    </t>
    <phoneticPr fontId="1"/>
  </si>
  <si>
    <t>バリアフリー法</t>
  </si>
  <si>
    <t>該当（</t>
    <phoneticPr fontId="1"/>
  </si>
  <si>
    <r>
      <rPr>
        <sz val="10"/>
        <rFont val="ＭＳ Ｐゴシック"/>
        <family val="3"/>
        <charset val="128"/>
      </rPr>
      <t>法令</t>
    </r>
    <r>
      <rPr>
        <sz val="10"/>
        <rFont val="�l�r ����"/>
        <family val="2"/>
      </rPr>
      <t xml:space="preserve">  </t>
    </r>
    <r>
      <rPr>
        <sz val="10"/>
        <rFont val="ＭＳ Ｐゴシック"/>
        <family val="3"/>
        <charset val="128"/>
      </rPr>
      <t/>
    </r>
    <phoneticPr fontId="1"/>
  </si>
  <si>
    <t xml:space="preserve">条例）    </t>
    <phoneticPr fontId="1"/>
  </si>
  <si>
    <t>下水道</t>
  </si>
  <si>
    <t>■</t>
  </si>
  <si>
    <r>
      <rPr>
        <sz val="10"/>
        <rFont val="ＭＳ Ｐゴシック"/>
        <family val="3"/>
        <charset val="128"/>
      </rPr>
      <t>公共下水道</t>
    </r>
    <r>
      <rPr>
        <sz val="10"/>
        <rFont val="�l�r ����"/>
        <family val="2"/>
      </rPr>
      <t xml:space="preserve">    </t>
    </r>
    <phoneticPr fontId="1"/>
  </si>
  <si>
    <t>その他（浄化槽）</t>
    <phoneticPr fontId="1"/>
  </si>
  <si>
    <t>都市緑地法</t>
  </si>
  <si>
    <r>
      <rPr>
        <sz val="10"/>
        <rFont val="ＭＳ Ｐゴシック"/>
        <family val="3"/>
        <charset val="128"/>
      </rPr>
      <t>該当</t>
    </r>
    <r>
      <rPr>
        <sz val="10"/>
        <rFont val="�l�r ����"/>
        <family val="2"/>
      </rPr>
      <t xml:space="preserve">   </t>
    </r>
    <phoneticPr fontId="1"/>
  </si>
  <si>
    <r>
      <t xml:space="preserve"> </t>
    </r>
    <r>
      <rPr>
        <sz val="10"/>
        <rFont val="ＭＳ Ｐゴシック"/>
        <family val="3"/>
        <charset val="128"/>
      </rPr>
      <t>許可：</t>
    </r>
    <phoneticPr fontId="1"/>
  </si>
  <si>
    <r>
      <rPr>
        <sz val="10"/>
        <rFont val="ＭＳ Ｐゴシック"/>
        <family val="3"/>
        <charset val="128"/>
      </rPr>
      <t>有</t>
    </r>
    <r>
      <rPr>
        <sz val="10"/>
        <rFont val="�l�r ����"/>
        <family val="2"/>
      </rPr>
      <t xml:space="preserve">  </t>
    </r>
    <r>
      <rPr>
        <sz val="10"/>
        <rFont val="ＭＳ Ｐゴシック"/>
        <family val="3"/>
        <charset val="128"/>
      </rPr>
      <t/>
    </r>
    <phoneticPr fontId="1"/>
  </si>
  <si>
    <r>
      <rPr>
        <sz val="10"/>
        <rFont val="ＭＳ Ｐゴシック"/>
        <family val="3"/>
        <charset val="128"/>
      </rPr>
      <t>無</t>
    </r>
    <r>
      <rPr>
        <sz val="10"/>
        <rFont val="�l�r ����"/>
        <family val="2"/>
      </rPr>
      <t xml:space="preserve">      </t>
    </r>
    <phoneticPr fontId="1"/>
  </si>
  <si>
    <r>
      <t xml:space="preserve"> </t>
    </r>
    <r>
      <rPr>
        <sz val="10"/>
        <rFont val="ＭＳ Ｐゴシック"/>
        <family val="3"/>
        <charset val="128"/>
      </rPr>
      <t>非該当</t>
    </r>
  </si>
  <si>
    <t>港湾法の適用</t>
  </si>
  <si>
    <r>
      <rPr>
        <sz val="10"/>
        <rFont val="ＭＳ Ｐゴシック"/>
        <family val="3"/>
        <charset val="128"/>
      </rPr>
      <t>有</t>
    </r>
    <r>
      <rPr>
        <sz val="10"/>
        <rFont val="�l�r ����"/>
        <family val="2"/>
      </rPr>
      <t xml:space="preserve">    </t>
    </r>
    <phoneticPr fontId="1"/>
  </si>
  <si>
    <t>宅地等規制区域</t>
  </si>
  <si>
    <r>
      <rPr>
        <sz val="10"/>
        <rFont val="ＭＳ Ｐゴシック"/>
        <family val="3"/>
        <charset val="128"/>
      </rPr>
      <t>区域内</t>
    </r>
    <r>
      <rPr>
        <sz val="10"/>
        <rFont val="�l�r ����"/>
        <family val="2"/>
      </rPr>
      <t xml:space="preserve">    </t>
    </r>
    <r>
      <rPr>
        <sz val="10"/>
        <rFont val="ＭＳ Ｐゴシック"/>
        <family val="3"/>
        <charset val="128"/>
      </rPr>
      <t/>
    </r>
    <phoneticPr fontId="1"/>
  </si>
  <si>
    <r>
      <rPr>
        <sz val="10"/>
        <rFont val="ＭＳ Ｐゴシック"/>
        <family val="3"/>
        <charset val="128"/>
      </rPr>
      <t>区域外</t>
    </r>
    <r>
      <rPr>
        <sz val="10"/>
        <rFont val="�l�r ����"/>
        <family val="2"/>
      </rPr>
      <t xml:space="preserve">         </t>
    </r>
    <phoneticPr fontId="1"/>
  </si>
  <si>
    <r>
      <t xml:space="preserve"> </t>
    </r>
    <r>
      <rPr>
        <sz val="10"/>
        <rFont val="ＭＳ Ｐゴシック"/>
        <family val="3"/>
        <charset val="128"/>
      </rPr>
      <t>許可</t>
    </r>
    <r>
      <rPr>
        <sz val="10"/>
        <rFont val="�l�r ����"/>
        <family val="2"/>
      </rPr>
      <t xml:space="preserve">  </t>
    </r>
    <r>
      <rPr>
        <sz val="10"/>
        <rFont val="ＭＳ Ｐゴシック"/>
        <family val="3"/>
        <charset val="128"/>
      </rPr>
      <t/>
    </r>
    <phoneticPr fontId="1"/>
  </si>
  <si>
    <t>急傾斜地崩壊地区</t>
  </si>
  <si>
    <t>区域内</t>
    <phoneticPr fontId="1"/>
  </si>
  <si>
    <t>その他規制等</t>
  </si>
  <si>
    <t>（内容：</t>
    <phoneticPr fontId="1"/>
  </si>
  <si>
    <t>特別に個別相談・打合せ等を行った内容については、年月日、関係部局、消防・保健所等の部署・担当者等を下記に記載してください。</t>
  </si>
  <si>
    <t>打合せ等種別</t>
  </si>
  <si>
    <t>年月日</t>
  </si>
  <si>
    <t>関係部署</t>
    <rPh sb="0" eb="2">
      <t>カンケイ</t>
    </rPh>
    <rPh sb="2" eb="4">
      <t>ブショ</t>
    </rPh>
    <phoneticPr fontId="1"/>
  </si>
  <si>
    <t>担当者名</t>
    <rPh sb="0" eb="3">
      <t>タントウシャ</t>
    </rPh>
    <rPh sb="3" eb="4">
      <t>メイ</t>
    </rPh>
    <phoneticPr fontId="1"/>
  </si>
  <si>
    <t>打合せ内容</t>
    <rPh sb="0" eb="2">
      <t>ウチアワ</t>
    </rPh>
    <rPh sb="3" eb="5">
      <t>ナイヨウ</t>
    </rPh>
    <phoneticPr fontId="1"/>
  </si>
  <si>
    <t>当社確認</t>
    <phoneticPr fontId="1"/>
  </si>
  <si>
    <t>道路関係</t>
  </si>
  <si>
    <t>都市計画関係</t>
  </si>
  <si>
    <t>消防法等関係</t>
  </si>
  <si>
    <t>その他</t>
  </si>
  <si>
    <t>特  記  事  項</t>
  </si>
  <si>
    <t>当社決裁欄</t>
    <phoneticPr fontId="1"/>
  </si>
  <si>
    <t>第１種</t>
    <rPh sb="0" eb="1">
      <t>ダイ</t>
    </rPh>
    <rPh sb="2" eb="3">
      <t>シュ</t>
    </rPh>
    <phoneticPr fontId="1"/>
  </si>
  <si>
    <t>第２種</t>
    <rPh sb="0" eb="1">
      <t>ダイ</t>
    </rPh>
    <rPh sb="2" eb="3">
      <t>シュ</t>
    </rPh>
    <phoneticPr fontId="1"/>
  </si>
  <si>
    <t>第３種</t>
    <rPh sb="0" eb="1">
      <t>ダイ</t>
    </rPh>
    <rPh sb="2" eb="3">
      <t>シュ</t>
    </rPh>
    <phoneticPr fontId="1"/>
  </si>
  <si>
    <t>第４種</t>
    <rPh sb="0" eb="1">
      <t>ダイ</t>
    </rPh>
    <rPh sb="2" eb="3">
      <t>シュ</t>
    </rPh>
    <phoneticPr fontId="1"/>
  </si>
  <si>
    <t>第５種</t>
    <rPh sb="0" eb="1">
      <t>ダイ</t>
    </rPh>
    <rPh sb="2" eb="3">
      <t>シュ</t>
    </rPh>
    <phoneticPr fontId="1"/>
  </si>
  <si>
    <t>第６種</t>
    <rPh sb="0" eb="1">
      <t>ダイ</t>
    </rPh>
    <rPh sb="2" eb="3">
      <t>シュ</t>
    </rPh>
    <phoneticPr fontId="1"/>
  </si>
  <si>
    <t>第７種</t>
    <rPh sb="0" eb="1">
      <t>ダイ</t>
    </rPh>
    <rPh sb="2" eb="3">
      <t>シュ</t>
    </rPh>
    <phoneticPr fontId="1"/>
  </si>
  <si>
    <t>このシートから右にあるシートは中間・完了検査用書類です。</t>
    <rPh sb="7" eb="8">
      <t>ミギ</t>
    </rPh>
    <rPh sb="15" eb="17">
      <t>チュウカン</t>
    </rPh>
    <rPh sb="18" eb="20">
      <t>カンリョウ</t>
    </rPh>
    <rPh sb="20" eb="22">
      <t>ケンサ</t>
    </rPh>
    <rPh sb="22" eb="23">
      <t>ヨウ</t>
    </rPh>
    <rPh sb="23" eb="25">
      <t>ショルイ</t>
    </rPh>
    <phoneticPr fontId="1"/>
  </si>
  <si>
    <t>中間・完了検査の共通書類と個別書類を組み合わせて作成ください。</t>
    <rPh sb="0" eb="2">
      <t>チュウカン</t>
    </rPh>
    <rPh sb="3" eb="5">
      <t>カンリョウ</t>
    </rPh>
    <rPh sb="5" eb="7">
      <t>ケンサ</t>
    </rPh>
    <rPh sb="8" eb="10">
      <t>キョウツウ</t>
    </rPh>
    <rPh sb="10" eb="12">
      <t>ショルイ</t>
    </rPh>
    <rPh sb="13" eb="15">
      <t>コベツ</t>
    </rPh>
    <rPh sb="15" eb="17">
      <t>ショルイ</t>
    </rPh>
    <rPh sb="18" eb="19">
      <t>ク</t>
    </rPh>
    <rPh sb="20" eb="21">
      <t>ア</t>
    </rPh>
    <rPh sb="24" eb="26">
      <t>サクセイ</t>
    </rPh>
    <phoneticPr fontId="1"/>
  </si>
  <si>
    <t>中間検査</t>
    <rPh sb="0" eb="2">
      <t>チュウカン</t>
    </rPh>
    <rPh sb="2" eb="4">
      <t>ケンサ</t>
    </rPh>
    <phoneticPr fontId="1"/>
  </si>
  <si>
    <t>完了検査</t>
    <rPh sb="0" eb="2">
      <t>カンリョウ</t>
    </rPh>
    <rPh sb="2" eb="4">
      <t>ケンサ</t>
    </rPh>
    <phoneticPr fontId="1"/>
  </si>
  <si>
    <t>●　中間第一面</t>
    <rPh sb="2" eb="4">
      <t>チュウカン</t>
    </rPh>
    <rPh sb="4" eb="6">
      <t>ダイイチ</t>
    </rPh>
    <rPh sb="6" eb="7">
      <t>メン</t>
    </rPh>
    <phoneticPr fontId="1"/>
  </si>
  <si>
    <t>●　完了第一面</t>
    <rPh sb="2" eb="4">
      <t>カンリョウ</t>
    </rPh>
    <rPh sb="4" eb="6">
      <t>ダイイチ</t>
    </rPh>
    <rPh sb="6" eb="7">
      <t>メン</t>
    </rPh>
    <phoneticPr fontId="1"/>
  </si>
  <si>
    <t>●　共通第二面</t>
    <rPh sb="2" eb="4">
      <t>キョウツウ</t>
    </rPh>
    <rPh sb="4" eb="5">
      <t>ダイ</t>
    </rPh>
    <rPh sb="5" eb="7">
      <t>ニメン</t>
    </rPh>
    <phoneticPr fontId="1"/>
  </si>
  <si>
    <t>●　共通第二面-2（複数建築主の場合）</t>
    <rPh sb="2" eb="4">
      <t>キョウツウ</t>
    </rPh>
    <rPh sb="4" eb="5">
      <t>ダイ</t>
    </rPh>
    <rPh sb="5" eb="7">
      <t>ニメン</t>
    </rPh>
    <rPh sb="10" eb="12">
      <t>フクスウ</t>
    </rPh>
    <rPh sb="12" eb="14">
      <t>ケンチク</t>
    </rPh>
    <rPh sb="14" eb="15">
      <t>ヌシ</t>
    </rPh>
    <rPh sb="16" eb="18">
      <t>バアイ</t>
    </rPh>
    <phoneticPr fontId="1"/>
  </si>
  <si>
    <t>●　中間第三面</t>
    <rPh sb="2" eb="4">
      <t>チュウカン</t>
    </rPh>
    <rPh sb="4" eb="5">
      <t>ダイ</t>
    </rPh>
    <rPh sb="5" eb="7">
      <t>サンメン</t>
    </rPh>
    <phoneticPr fontId="1"/>
  </si>
  <si>
    <t>●　完了第三面</t>
    <rPh sb="2" eb="4">
      <t>カンリョウ</t>
    </rPh>
    <rPh sb="4" eb="5">
      <t>ダイ</t>
    </rPh>
    <rPh sb="5" eb="7">
      <t>サンメン</t>
    </rPh>
    <phoneticPr fontId="1"/>
  </si>
  <si>
    <t>●　共通第四面</t>
    <rPh sb="2" eb="4">
      <t>キョウツウ</t>
    </rPh>
    <rPh sb="4" eb="5">
      <t>ダイ</t>
    </rPh>
    <rPh sb="5" eb="7">
      <t>ヨンメン</t>
    </rPh>
    <phoneticPr fontId="1"/>
  </si>
  <si>
    <t>国土交通大臣</t>
    <rPh sb="0" eb="2">
      <t>コクド</t>
    </rPh>
    <rPh sb="2" eb="4">
      <t>コウツウ</t>
    </rPh>
    <rPh sb="4" eb="6">
      <t>ダイジン</t>
    </rPh>
    <phoneticPr fontId="1"/>
  </si>
  <si>
    <t>第二十六号様式（第四条の八、第四条の十一の二関係）（Ａ４）</t>
    <rPh sb="1" eb="4">
      <t>ニジュウロク</t>
    </rPh>
    <rPh sb="8" eb="9">
      <t>ダイ</t>
    </rPh>
    <rPh sb="9" eb="11">
      <t>ヨンジョウ</t>
    </rPh>
    <rPh sb="12" eb="13">
      <t>ハチ</t>
    </rPh>
    <rPh sb="14" eb="15">
      <t>ダイ</t>
    </rPh>
    <rPh sb="15" eb="17">
      <t>ヨンジョウ</t>
    </rPh>
    <rPh sb="18" eb="19">
      <t>ト</t>
    </rPh>
    <rPh sb="19" eb="20">
      <t>イチ</t>
    </rPh>
    <rPh sb="21" eb="22">
      <t>ニ</t>
    </rPh>
    <rPh sb="22" eb="24">
      <t>カンケイ</t>
    </rPh>
    <phoneticPr fontId="1"/>
  </si>
  <si>
    <t>中間検査申請書</t>
    <phoneticPr fontId="1"/>
  </si>
  <si>
    <t>　建築基準法第７条の３第１項又は第７条の４第１項（これらの規定を同法第８７条の４又は第８８条第１項において準用する場合を含む。）の規定により、検査を申請します。この申請書及び添付図書に記載の事項は、事実に相違ありません。</t>
    <phoneticPr fontId="1"/>
  </si>
  <si>
    <t>第四面に記載の事項は、事実に相違ありません。</t>
    <rPh sb="0" eb="1">
      <t>ダイ</t>
    </rPh>
    <rPh sb="1" eb="3">
      <t>ヨンメン</t>
    </rPh>
    <rPh sb="4" eb="6">
      <t>キサイ</t>
    </rPh>
    <rPh sb="7" eb="9">
      <t>ジコウ</t>
    </rPh>
    <rPh sb="11" eb="13">
      <t>ジジツ</t>
    </rPh>
    <rPh sb="14" eb="16">
      <t>ソウイ</t>
    </rPh>
    <phoneticPr fontId="1"/>
  </si>
  <si>
    <t>工事監理者氏名</t>
    <rPh sb="0" eb="2">
      <t>コウジ</t>
    </rPh>
    <rPh sb="2" eb="5">
      <t>カンリシャ</t>
    </rPh>
    <rPh sb="5" eb="7">
      <t>シメイ</t>
    </rPh>
    <phoneticPr fontId="1"/>
  </si>
  <si>
    <t>【検査を申請する建築物等】</t>
    <rPh sb="1" eb="3">
      <t>ケンサ</t>
    </rPh>
    <rPh sb="4" eb="6">
      <t>シンセイ</t>
    </rPh>
    <rPh sb="8" eb="11">
      <t>ケンチクブツ</t>
    </rPh>
    <rPh sb="11" eb="12">
      <t>トウ</t>
    </rPh>
    <phoneticPr fontId="1"/>
  </si>
  <si>
    <t>■</t>
    <phoneticPr fontId="1"/>
  </si>
  <si>
    <t>建築物</t>
    <rPh sb="0" eb="3">
      <t>ケンチクブツ</t>
    </rPh>
    <phoneticPr fontId="1"/>
  </si>
  <si>
    <t>建築設備（昇降機）</t>
    <rPh sb="0" eb="2">
      <t>ケンチク</t>
    </rPh>
    <rPh sb="2" eb="4">
      <t>セツビ</t>
    </rPh>
    <rPh sb="5" eb="8">
      <t>ショウコウキ</t>
    </rPh>
    <phoneticPr fontId="1"/>
  </si>
  <si>
    <t>建築設備（昇降機以外）</t>
    <rPh sb="0" eb="2">
      <t>ケンチク</t>
    </rPh>
    <rPh sb="2" eb="4">
      <t>セツビ</t>
    </rPh>
    <rPh sb="5" eb="8">
      <t>ショウコウキ</t>
    </rPh>
    <rPh sb="8" eb="10">
      <t>イガイ</t>
    </rPh>
    <phoneticPr fontId="1"/>
  </si>
  <si>
    <t>工作物（昇降機）</t>
    <rPh sb="0" eb="3">
      <t>コウサクブツ</t>
    </rPh>
    <rPh sb="4" eb="7">
      <t>ショウコウキ</t>
    </rPh>
    <phoneticPr fontId="1"/>
  </si>
  <si>
    <t>工作物（法８８条第１項）</t>
    <phoneticPr fontId="1"/>
  </si>
  <si>
    <t>工作物（法８８条第２項）</t>
    <phoneticPr fontId="1"/>
  </si>
  <si>
    <t>※検査の特例欄</t>
    <rPh sb="1" eb="3">
      <t>ケンサ</t>
    </rPh>
    <rPh sb="4" eb="6">
      <t>トクレイ</t>
    </rPh>
    <rPh sb="6" eb="7">
      <t>ラン</t>
    </rPh>
    <phoneticPr fontId="1"/>
  </si>
  <si>
    <t>※検査欄</t>
    <rPh sb="1" eb="3">
      <t>ケンサ</t>
    </rPh>
    <rPh sb="3" eb="4">
      <t>ラン</t>
    </rPh>
    <phoneticPr fontId="1"/>
  </si>
  <si>
    <t>※決裁欄</t>
    <rPh sb="1" eb="3">
      <t>ケッサイ</t>
    </rPh>
    <rPh sb="3" eb="4">
      <t>ラン</t>
    </rPh>
    <phoneticPr fontId="1"/>
  </si>
  <si>
    <t>※中間検査合格証欄</t>
    <rPh sb="1" eb="3">
      <t>チュウカン</t>
    </rPh>
    <rPh sb="3" eb="5">
      <t>ケンサ</t>
    </rPh>
    <rPh sb="5" eb="7">
      <t>ゴウカク</t>
    </rPh>
    <rPh sb="7" eb="8">
      <t>ショウ</t>
    </rPh>
    <phoneticPr fontId="1"/>
  </si>
  <si>
    <t>第十九号様式（第四条、第四条の四の二関係）（Ａ４）</t>
    <phoneticPr fontId="1"/>
  </si>
  <si>
    <t>完了検査申請書</t>
    <phoneticPr fontId="1"/>
  </si>
  <si>
    <t>　建築基準法第７条第１項又は第７条の２第１項（これらの規定を同法第８７条の４又は第８８条第１項若しくは第２項において準用する場合を含む。）の規定により、検査を申請します。この申請書及び添付図書に記載の事項は、事実に相違ありません。</t>
    <phoneticPr fontId="1"/>
  </si>
  <si>
    <t>※検査済証欄</t>
    <rPh sb="1" eb="3">
      <t>ケンサ</t>
    </rPh>
    <rPh sb="3" eb="5">
      <t>ズミショウ</t>
    </rPh>
    <rPh sb="5" eb="6">
      <t>ラン</t>
    </rPh>
    <phoneticPr fontId="1"/>
  </si>
  <si>
    <t>【1．建築主、設置者又は築造主】</t>
    <rPh sb="7" eb="10">
      <t>セッチシャ</t>
    </rPh>
    <rPh sb="10" eb="11">
      <t>マタ</t>
    </rPh>
    <rPh sb="12" eb="14">
      <t>チクゾウ</t>
    </rPh>
    <rPh sb="14" eb="15">
      <t>ヌシ</t>
    </rPh>
    <phoneticPr fontId="1"/>
  </si>
  <si>
    <t>　【ｲ．氏名のﾌﾘｶﾞﾅ】</t>
    <phoneticPr fontId="1"/>
  </si>
  <si>
    <t>　【ﾄ．作成した設計図書】</t>
    <phoneticPr fontId="1"/>
  </si>
  <si>
    <t>【４．工事監理者】</t>
    <phoneticPr fontId="1"/>
  </si>
  <si>
    <t>【５．建築設備の工事監理に関し意見を聴いた者】</t>
    <rPh sb="8" eb="10">
      <t>コウジ</t>
    </rPh>
    <rPh sb="10" eb="12">
      <t>カンリ</t>
    </rPh>
    <phoneticPr fontId="1"/>
  </si>
  <si>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1"/>
  </si>
  <si>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1"/>
  </si>
  <si>
    <t>【７．備考】</t>
    <phoneticPr fontId="1"/>
  </si>
  <si>
    <t>一般財団法人　日本建築センター　東京都千代田</t>
    <phoneticPr fontId="1"/>
  </si>
  <si>
    <t>アウェイ建築評価ネット株式会社　東京都品川区</t>
    <phoneticPr fontId="1"/>
  </si>
  <si>
    <t>公益財団法人　東京都防災・建築まちづくりセンター　東京都渋谷区</t>
    <phoneticPr fontId="1"/>
  </si>
  <si>
    <t>　建築主、設置者又は築造主等の概要</t>
    <rPh sb="13" eb="14">
      <t>トウ</t>
    </rPh>
    <phoneticPr fontId="1"/>
  </si>
  <si>
    <t>【1．建築主、設置者又は築造主2】</t>
  </si>
  <si>
    <t>【1．建築主、設置者又は築造主3】</t>
  </si>
  <si>
    <t>【1．建築主、設置者又は築造主4】</t>
  </si>
  <si>
    <t>【1．建築主、設置者又は築造主5】</t>
  </si>
  <si>
    <t>【1．建築主、設置者又は築造主6】</t>
  </si>
  <si>
    <t>【1．建築主、設置者又は築造主7】</t>
  </si>
  <si>
    <t>申請する工事の概要</t>
    <rPh sb="0" eb="2">
      <t>シンセイ</t>
    </rPh>
    <rPh sb="4" eb="6">
      <t>コウジ</t>
    </rPh>
    <rPh sb="7" eb="9">
      <t>ガイヨウ</t>
    </rPh>
    <phoneticPr fontId="1"/>
  </si>
  <si>
    <t>【1．建築場所、設置場所又は築造場所】</t>
    <rPh sb="3" eb="5">
      <t>ケンチク</t>
    </rPh>
    <rPh sb="5" eb="7">
      <t>バショ</t>
    </rPh>
    <rPh sb="8" eb="10">
      <t>セッチ</t>
    </rPh>
    <rPh sb="10" eb="12">
      <t>バショ</t>
    </rPh>
    <rPh sb="12" eb="13">
      <t>マタ</t>
    </rPh>
    <rPh sb="14" eb="16">
      <t>チクゾウ</t>
    </rPh>
    <rPh sb="16" eb="18">
      <t>バショ</t>
    </rPh>
    <phoneticPr fontId="1"/>
  </si>
  <si>
    <t>　【ｲ．地名地番】</t>
    <rPh sb="4" eb="6">
      <t>チメイ</t>
    </rPh>
    <rPh sb="6" eb="8">
      <t>チバン</t>
    </rPh>
    <phoneticPr fontId="1"/>
  </si>
  <si>
    <t>　【ﾛ．住居表示】</t>
    <rPh sb="4" eb="6">
      <t>ジュウキョ</t>
    </rPh>
    <rPh sb="6" eb="8">
      <t>ヒョウジ</t>
    </rPh>
    <phoneticPr fontId="1"/>
  </si>
  <si>
    <t>【2．工事種別】</t>
    <rPh sb="3" eb="5">
      <t>コウジ</t>
    </rPh>
    <rPh sb="5" eb="7">
      <t>シュベツ</t>
    </rPh>
    <phoneticPr fontId="1"/>
  </si>
  <si>
    <t>【ｲ．建築基準法施行令第１０条各号に掲げる建築物の区分】</t>
    <rPh sb="3" eb="5">
      <t>ケンチク</t>
    </rPh>
    <rPh sb="5" eb="8">
      <t>キジュンホウ</t>
    </rPh>
    <rPh sb="8" eb="11">
      <t>セコウレイ</t>
    </rPh>
    <rPh sb="11" eb="12">
      <t>ダイ</t>
    </rPh>
    <rPh sb="14" eb="15">
      <t>ジョウ</t>
    </rPh>
    <rPh sb="15" eb="17">
      <t>カクゴウ</t>
    </rPh>
    <rPh sb="18" eb="19">
      <t>カカ</t>
    </rPh>
    <rPh sb="21" eb="24">
      <t>ケンチクブツ</t>
    </rPh>
    <rPh sb="25" eb="27">
      <t>クブン</t>
    </rPh>
    <phoneticPr fontId="1"/>
  </si>
  <si>
    <t>【ﾛ．工事種別】</t>
    <rPh sb="3" eb="5">
      <t>コウジ</t>
    </rPh>
    <rPh sb="5" eb="7">
      <t>シュベツ</t>
    </rPh>
    <phoneticPr fontId="1"/>
  </si>
  <si>
    <t>移転</t>
    <rPh sb="0" eb="2">
      <t>イテン</t>
    </rPh>
    <phoneticPr fontId="1"/>
  </si>
  <si>
    <t>大規模の修繕</t>
    <rPh sb="0" eb="3">
      <t>ダイキボ</t>
    </rPh>
    <rPh sb="4" eb="6">
      <t>シュウゼン</t>
    </rPh>
    <phoneticPr fontId="1"/>
  </si>
  <si>
    <t>大規模の模様替</t>
    <rPh sb="0" eb="3">
      <t>ダイキボ</t>
    </rPh>
    <rPh sb="4" eb="7">
      <t>モヨウガ</t>
    </rPh>
    <phoneticPr fontId="1"/>
  </si>
  <si>
    <t>建築設備の設置</t>
    <rPh sb="0" eb="2">
      <t>ケンチク</t>
    </rPh>
    <rPh sb="2" eb="4">
      <t>セツビ</t>
    </rPh>
    <rPh sb="5" eb="7">
      <t>セッチ</t>
    </rPh>
    <phoneticPr fontId="1"/>
  </si>
  <si>
    <t>【ﾊ．建築基準法第６８条の２０第２項の検査の特例に係る認証番号】</t>
    <rPh sb="3" eb="5">
      <t>ケンチク</t>
    </rPh>
    <rPh sb="5" eb="8">
      <t>キジュンホウ</t>
    </rPh>
    <rPh sb="8" eb="9">
      <t>ダイ</t>
    </rPh>
    <rPh sb="11" eb="12">
      <t>ジョウ</t>
    </rPh>
    <rPh sb="15" eb="16">
      <t>ダイ</t>
    </rPh>
    <rPh sb="17" eb="18">
      <t>コウ</t>
    </rPh>
    <rPh sb="19" eb="21">
      <t>ケンサ</t>
    </rPh>
    <rPh sb="22" eb="24">
      <t>トクレイ</t>
    </rPh>
    <rPh sb="25" eb="26">
      <t>カカワ</t>
    </rPh>
    <rPh sb="27" eb="29">
      <t>ニンショウ</t>
    </rPh>
    <rPh sb="29" eb="31">
      <t>バンゴウ</t>
    </rPh>
    <phoneticPr fontId="1"/>
  </si>
  <si>
    <t>【3．確認済証番号】</t>
    <rPh sb="3" eb="5">
      <t>カクニン</t>
    </rPh>
    <rPh sb="5" eb="6">
      <t>ズミ</t>
    </rPh>
    <rPh sb="6" eb="7">
      <t>ショウ</t>
    </rPh>
    <rPh sb="7" eb="9">
      <t>バンゴウ</t>
    </rPh>
    <phoneticPr fontId="1"/>
  </si>
  <si>
    <t>【4．確認済証交付年月日】</t>
    <rPh sb="3" eb="5">
      <t>カクニン</t>
    </rPh>
    <rPh sb="5" eb="6">
      <t>ズミ</t>
    </rPh>
    <rPh sb="6" eb="7">
      <t>ショウ</t>
    </rPh>
    <rPh sb="7" eb="9">
      <t>コウフ</t>
    </rPh>
    <rPh sb="9" eb="12">
      <t>ネンガッピ</t>
    </rPh>
    <phoneticPr fontId="1"/>
  </si>
  <si>
    <t>【5．確認済証交付者】</t>
    <rPh sb="3" eb="5">
      <t>カクニン</t>
    </rPh>
    <rPh sb="5" eb="6">
      <t>ズミ</t>
    </rPh>
    <rPh sb="6" eb="7">
      <t>ショウ</t>
    </rPh>
    <rPh sb="7" eb="9">
      <t>コウフ</t>
    </rPh>
    <rPh sb="9" eb="10">
      <t>シャ</t>
    </rPh>
    <phoneticPr fontId="1"/>
  </si>
  <si>
    <t>株式会社　都市建築確認センター　</t>
    <phoneticPr fontId="1"/>
  </si>
  <si>
    <t>【6．工事着手年月日】　</t>
    <phoneticPr fontId="1"/>
  </si>
  <si>
    <t>【7．工事完了予定年月日】　</t>
    <phoneticPr fontId="1"/>
  </si>
  <si>
    <t>【8．特定工程】　</t>
    <rPh sb="3" eb="5">
      <t>トクテイ</t>
    </rPh>
    <rPh sb="5" eb="7">
      <t>コウテイ</t>
    </rPh>
    <phoneticPr fontId="1"/>
  </si>
  <si>
    <t>　【ｲ．特定工程】　</t>
    <rPh sb="4" eb="6">
      <t>トクテイ</t>
    </rPh>
    <rPh sb="6" eb="8">
      <t>コウテイ</t>
    </rPh>
    <phoneticPr fontId="1"/>
  </si>
  <si>
    <r>
      <t>　【ﾛ．</t>
    </r>
    <r>
      <rPr>
        <sz val="10"/>
        <color indexed="8"/>
        <rFont val="ＭＳ 明朝"/>
        <family val="1"/>
        <charset val="128"/>
      </rPr>
      <t>特定工程工事終了（予定）年月日</t>
    </r>
    <r>
      <rPr>
        <sz val="10"/>
        <color indexed="8"/>
        <rFont val="ＭＳ 明朝"/>
        <family val="1"/>
        <charset val="128"/>
      </rPr>
      <t>】　</t>
    </r>
    <rPh sb="4" eb="6">
      <t>トクテイ</t>
    </rPh>
    <rPh sb="6" eb="8">
      <t>コウテイ</t>
    </rPh>
    <rPh sb="8" eb="10">
      <t>コウジ</t>
    </rPh>
    <rPh sb="10" eb="12">
      <t>シュウリョウ</t>
    </rPh>
    <rPh sb="13" eb="15">
      <t>ヨテイ</t>
    </rPh>
    <rPh sb="16" eb="19">
      <t>ネンガッピ</t>
    </rPh>
    <phoneticPr fontId="1"/>
  </si>
  <si>
    <t>　【ﾊ．検査対象床面積】　</t>
    <rPh sb="4" eb="6">
      <t>ケンサ</t>
    </rPh>
    <rPh sb="6" eb="8">
      <t>タイショウ</t>
    </rPh>
    <rPh sb="8" eb="9">
      <t>ユカ</t>
    </rPh>
    <rPh sb="9" eb="11">
      <t>メンセキ</t>
    </rPh>
    <phoneticPr fontId="1"/>
  </si>
  <si>
    <t>【9．今回申請以前の中間検査】　</t>
    <rPh sb="3" eb="5">
      <t>コンカイ</t>
    </rPh>
    <rPh sb="5" eb="7">
      <t>シンセイ</t>
    </rPh>
    <rPh sb="7" eb="9">
      <t>イゼン</t>
    </rPh>
    <rPh sb="10" eb="12">
      <t>チュウカン</t>
    </rPh>
    <rPh sb="12" eb="14">
      <t>ケンサ</t>
    </rPh>
    <phoneticPr fontId="1"/>
  </si>
  <si>
    <t>回）</t>
    <rPh sb="0" eb="1">
      <t>カイ</t>
    </rPh>
    <phoneticPr fontId="1"/>
  </si>
  <si>
    <t>（第</t>
    <rPh sb="1" eb="2">
      <t>ダイ</t>
    </rPh>
    <phoneticPr fontId="1"/>
  </si>
  <si>
    <t>　【ﾛ．中間検査合格証交付者】　</t>
    <rPh sb="4" eb="6">
      <t>チュウカン</t>
    </rPh>
    <rPh sb="6" eb="8">
      <t>ケンサ</t>
    </rPh>
    <rPh sb="8" eb="10">
      <t>ゴウカク</t>
    </rPh>
    <rPh sb="10" eb="11">
      <t>ショウ</t>
    </rPh>
    <rPh sb="11" eb="13">
      <t>コウフ</t>
    </rPh>
    <rPh sb="13" eb="14">
      <t>シャ</t>
    </rPh>
    <phoneticPr fontId="1"/>
  </si>
  <si>
    <t>　【ﾊ．中間検査合格証番号】　</t>
    <rPh sb="4" eb="6">
      <t>チュウカン</t>
    </rPh>
    <rPh sb="6" eb="8">
      <t>ケンサ</t>
    </rPh>
    <rPh sb="8" eb="10">
      <t>ゴウカク</t>
    </rPh>
    <rPh sb="10" eb="11">
      <t>ショウ</t>
    </rPh>
    <rPh sb="11" eb="13">
      <t>バンゴウ</t>
    </rPh>
    <phoneticPr fontId="1"/>
  </si>
  <si>
    <t>　【ﾆ．交付年月日】　</t>
    <rPh sb="4" eb="6">
      <t>コウフ</t>
    </rPh>
    <rPh sb="6" eb="9">
      <t>ネンガッピ</t>
    </rPh>
    <phoneticPr fontId="1"/>
  </si>
  <si>
    <t>【10．今回申請以降の中間検査】　</t>
    <rPh sb="4" eb="6">
      <t>コンカイ</t>
    </rPh>
    <rPh sb="6" eb="8">
      <t>シンセイ</t>
    </rPh>
    <rPh sb="8" eb="10">
      <t>イコウ</t>
    </rPh>
    <rPh sb="11" eb="13">
      <t>チュウカン</t>
    </rPh>
    <rPh sb="13" eb="15">
      <t>ケンサ</t>
    </rPh>
    <phoneticPr fontId="1"/>
  </si>
  <si>
    <t xml:space="preserve">  【ﾛ.特定工程工事終了</t>
    <rPh sb="5" eb="7">
      <t>トクテイ</t>
    </rPh>
    <rPh sb="7" eb="9">
      <t>コウテイ</t>
    </rPh>
    <rPh sb="9" eb="11">
      <t>コウジ</t>
    </rPh>
    <rPh sb="11" eb="13">
      <t>シュウリョウ</t>
    </rPh>
    <phoneticPr fontId="1"/>
  </si>
  <si>
    <t>（令和</t>
    <phoneticPr fontId="1"/>
  </si>
  <si>
    <t>予定年月日】</t>
    <phoneticPr fontId="1"/>
  </si>
  <si>
    <t>【11．確認以降の軽微な変更の概要】</t>
    <phoneticPr fontId="1"/>
  </si>
  <si>
    <t>　【ｲ．変更された設計図書の種類】</t>
    <phoneticPr fontId="1"/>
  </si>
  <si>
    <t>　【ﾛ．変更の概要】</t>
    <phoneticPr fontId="1"/>
  </si>
  <si>
    <t>【12．備考】</t>
    <rPh sb="4" eb="6">
      <t>ビコウ</t>
    </rPh>
    <phoneticPr fontId="1"/>
  </si>
  <si>
    <r>
      <t>【7．</t>
    </r>
    <r>
      <rPr>
        <sz val="9"/>
        <color indexed="8"/>
        <rFont val="ＭＳ 明朝"/>
        <family val="1"/>
        <charset val="128"/>
      </rPr>
      <t>工事完了（予定）年月日</t>
    </r>
    <r>
      <rPr>
        <sz val="10"/>
        <color indexed="8"/>
        <rFont val="ＭＳ 明朝"/>
        <family val="1"/>
        <charset val="128"/>
      </rPr>
      <t>】　</t>
    </r>
    <rPh sb="8" eb="10">
      <t>ヨテイ</t>
    </rPh>
    <phoneticPr fontId="1"/>
  </si>
  <si>
    <t>【8．検査対象床面積】　　</t>
    <rPh sb="3" eb="5">
      <t>ケンサ</t>
    </rPh>
    <rPh sb="5" eb="7">
      <t>タイショウ</t>
    </rPh>
    <rPh sb="7" eb="8">
      <t>ユカ</t>
    </rPh>
    <rPh sb="8" eb="10">
      <t>メンセキ</t>
    </rPh>
    <phoneticPr fontId="1"/>
  </si>
  <si>
    <t>【9．検査経過】　</t>
    <rPh sb="3" eb="5">
      <t>ケンサ</t>
    </rPh>
    <rPh sb="5" eb="7">
      <t>ケイカ</t>
    </rPh>
    <phoneticPr fontId="1"/>
  </si>
  <si>
    <t>【10．確認以降の軽微な変更の概要】</t>
    <phoneticPr fontId="1"/>
  </si>
  <si>
    <t>【11．備考】</t>
    <rPh sb="4" eb="6">
      <t>ビコウ</t>
    </rPh>
    <phoneticPr fontId="1"/>
  </si>
  <si>
    <t>（第四面）</t>
    <rPh sb="1" eb="2">
      <t>ダイ</t>
    </rPh>
    <rPh sb="2" eb="4">
      <t>４メン</t>
    </rPh>
    <phoneticPr fontId="1"/>
  </si>
  <si>
    <t>記載例（木造に限る）</t>
    <rPh sb="0" eb="2">
      <t>キサイ</t>
    </rPh>
    <rPh sb="2" eb="3">
      <t>レイ</t>
    </rPh>
    <rPh sb="4" eb="6">
      <t>モクゾウ</t>
    </rPh>
    <rPh sb="7" eb="8">
      <t>カギ</t>
    </rPh>
    <phoneticPr fontId="1"/>
  </si>
  <si>
    <t>工事監理の状況</t>
    <rPh sb="0" eb="2">
      <t>コウジ</t>
    </rPh>
    <rPh sb="2" eb="4">
      <t>カンリ</t>
    </rPh>
    <rPh sb="5" eb="7">
      <t>ジョウキョウ</t>
    </rPh>
    <phoneticPr fontId="1"/>
  </si>
  <si>
    <t>確認を行った部位・材料の種類等</t>
    <phoneticPr fontId="1"/>
  </si>
  <si>
    <t>照合内容</t>
    <phoneticPr fontId="1"/>
  </si>
  <si>
    <t>照合を行った設計図書</t>
    <phoneticPr fontId="1"/>
  </si>
  <si>
    <t>設計図書の内容について設計者に確認した事項</t>
    <phoneticPr fontId="1"/>
  </si>
  <si>
    <t>照合方法</t>
    <phoneticPr fontId="1"/>
  </si>
  <si>
    <t>　　照合結果
（不適の場合には建築主に対して行った報告の内容）</t>
    <phoneticPr fontId="1"/>
  </si>
  <si>
    <t>敷地の形状、高さ、衛生及び安全</t>
    <phoneticPr fontId="1"/>
  </si>
  <si>
    <t>敷地
擁壁
排水管・排水溝</t>
    <rPh sb="0" eb="2">
      <t>シキチ</t>
    </rPh>
    <rPh sb="3" eb="5">
      <t>ヨウヘキ</t>
    </rPh>
    <rPh sb="6" eb="9">
      <t>ハイスイカン</t>
    </rPh>
    <rPh sb="10" eb="12">
      <t>ハイスイ</t>
    </rPh>
    <rPh sb="12" eb="13">
      <t>ミゾ</t>
    </rPh>
    <phoneticPr fontId="1"/>
  </si>
  <si>
    <t>高さ・形状・寸法
配置の状況
管径・接続状況</t>
    <rPh sb="0" eb="1">
      <t>タカ</t>
    </rPh>
    <rPh sb="3" eb="5">
      <t>ケイジョウ</t>
    </rPh>
    <rPh sb="6" eb="8">
      <t>スンポウ</t>
    </rPh>
    <rPh sb="9" eb="11">
      <t>ハイチ</t>
    </rPh>
    <rPh sb="12" eb="14">
      <t>ジョウキョウ</t>
    </rPh>
    <rPh sb="15" eb="17">
      <t>カンケイ</t>
    </rPh>
    <rPh sb="18" eb="20">
      <t>セツゾク</t>
    </rPh>
    <rPh sb="20" eb="22">
      <t>ジョウキョウ</t>
    </rPh>
    <phoneticPr fontId="1"/>
  </si>
  <si>
    <t>配置図</t>
    <rPh sb="0" eb="2">
      <t>ハイチ</t>
    </rPh>
    <rPh sb="2" eb="3">
      <t>ズ</t>
    </rPh>
    <phoneticPr fontId="1"/>
  </si>
  <si>
    <t>なし</t>
    <phoneticPr fontId="1"/>
  </si>
  <si>
    <t>地縄張り・測量
土工事終了後現場で目視確認</t>
    <rPh sb="0" eb="1">
      <t>ジ</t>
    </rPh>
    <rPh sb="1" eb="3">
      <t>ナワバ</t>
    </rPh>
    <rPh sb="5" eb="7">
      <t>ソクリョウ</t>
    </rPh>
    <rPh sb="8" eb="9">
      <t>ツチ</t>
    </rPh>
    <rPh sb="9" eb="11">
      <t>コウジ</t>
    </rPh>
    <rPh sb="11" eb="13">
      <t>シュウリョウ</t>
    </rPh>
    <rPh sb="13" eb="14">
      <t>ゴ</t>
    </rPh>
    <rPh sb="14" eb="16">
      <t>ゲンバ</t>
    </rPh>
    <rPh sb="17" eb="19">
      <t>モクシ</t>
    </rPh>
    <rPh sb="19" eb="21">
      <t>カクニン</t>
    </rPh>
    <phoneticPr fontId="1"/>
  </si>
  <si>
    <t>適</t>
    <rPh sb="0" eb="1">
      <t>テキ</t>
    </rPh>
    <phoneticPr fontId="1"/>
  </si>
  <si>
    <t>主要構造部及び主要構造部以外の構造耐力上主要な部分に用いる材料（接合材料を含む）の種類、品質及び寸法</t>
    <phoneticPr fontId="1"/>
  </si>
  <si>
    <t>木材
コンクリート
鉄筋
屋根・外装材
金物類</t>
    <rPh sb="0" eb="2">
      <t>モクザイ</t>
    </rPh>
    <rPh sb="10" eb="12">
      <t>テッキン</t>
    </rPh>
    <rPh sb="13" eb="15">
      <t>ヤネ</t>
    </rPh>
    <rPh sb="16" eb="19">
      <t>ガイソウザイ</t>
    </rPh>
    <rPh sb="20" eb="22">
      <t>カナモノ</t>
    </rPh>
    <rPh sb="22" eb="23">
      <t>ルイ</t>
    </rPh>
    <phoneticPr fontId="1"/>
  </si>
  <si>
    <t>材料・品質・規格・寸法・種類・形状・材料</t>
    <rPh sb="0" eb="2">
      <t>ザイリョウ</t>
    </rPh>
    <rPh sb="3" eb="5">
      <t>ヒンシツ</t>
    </rPh>
    <rPh sb="6" eb="8">
      <t>キカク</t>
    </rPh>
    <rPh sb="9" eb="11">
      <t>スンポウ</t>
    </rPh>
    <rPh sb="12" eb="14">
      <t>シュルイ</t>
    </rPh>
    <rPh sb="15" eb="17">
      <t>ケイジョウ</t>
    </rPh>
    <rPh sb="18" eb="20">
      <t>ザイリョウ</t>
    </rPh>
    <phoneticPr fontId="1"/>
  </si>
  <si>
    <t>平面図
矩計図
伏図</t>
    <rPh sb="0" eb="3">
      <t>ヘイメンズ</t>
    </rPh>
    <rPh sb="4" eb="7">
      <t>カナバカリズ</t>
    </rPh>
    <rPh sb="8" eb="10">
      <t>フセズ</t>
    </rPh>
    <phoneticPr fontId="1"/>
  </si>
  <si>
    <t>現場目視、計測確認
工場による検査記録
現場受入時検査</t>
    <rPh sb="0" eb="2">
      <t>ゲンバ</t>
    </rPh>
    <rPh sb="2" eb="4">
      <t>モクシ</t>
    </rPh>
    <rPh sb="5" eb="7">
      <t>ケイソク</t>
    </rPh>
    <rPh sb="7" eb="9">
      <t>カクニン</t>
    </rPh>
    <rPh sb="10" eb="12">
      <t>コウジョウ</t>
    </rPh>
    <rPh sb="15" eb="17">
      <t>ケンサ</t>
    </rPh>
    <rPh sb="17" eb="19">
      <t>キロク</t>
    </rPh>
    <rPh sb="20" eb="22">
      <t>ゲンバ</t>
    </rPh>
    <rPh sb="22" eb="24">
      <t>ウケイレ</t>
    </rPh>
    <rPh sb="24" eb="25">
      <t>ジ</t>
    </rPh>
    <rPh sb="25" eb="27">
      <t>ケンサ</t>
    </rPh>
    <phoneticPr fontId="1"/>
  </si>
  <si>
    <t>主要構造部及び主要構造部以外の構造耐力上主要な部分に用いる材料の接合状況、接合部分の形状等</t>
    <phoneticPr fontId="1"/>
  </si>
  <si>
    <t>柱・梁・土台・基礎等</t>
    <rPh sb="0" eb="1">
      <t>ハシラ</t>
    </rPh>
    <rPh sb="2" eb="3">
      <t>ハリ</t>
    </rPh>
    <rPh sb="4" eb="6">
      <t>ドダイ</t>
    </rPh>
    <rPh sb="7" eb="9">
      <t>キソ</t>
    </rPh>
    <rPh sb="9" eb="10">
      <t>トウ</t>
    </rPh>
    <phoneticPr fontId="1"/>
  </si>
  <si>
    <t>接合状況</t>
    <rPh sb="0" eb="2">
      <t>セツゴウ</t>
    </rPh>
    <rPh sb="2" eb="4">
      <t>ジョウキョウ</t>
    </rPh>
    <phoneticPr fontId="1"/>
  </si>
  <si>
    <t>矩計図
伏図</t>
    <rPh sb="0" eb="3">
      <t>カナバカリズ</t>
    </rPh>
    <rPh sb="4" eb="6">
      <t>フセズ</t>
    </rPh>
    <phoneticPr fontId="1"/>
  </si>
  <si>
    <t>現場目視
計測確認</t>
    <rPh sb="0" eb="2">
      <t>ゲンバ</t>
    </rPh>
    <rPh sb="2" eb="4">
      <t>モクシ</t>
    </rPh>
    <rPh sb="5" eb="7">
      <t>ケイソク</t>
    </rPh>
    <rPh sb="7" eb="9">
      <t>カクニン</t>
    </rPh>
    <phoneticPr fontId="1"/>
  </si>
  <si>
    <t>建築物の各部分の位置、形状及び大きさ</t>
    <phoneticPr fontId="1"/>
  </si>
  <si>
    <t>基礎・土台・柱・筋交・壁・屋根・建築物・階段</t>
    <rPh sb="0" eb="2">
      <t>キソ</t>
    </rPh>
    <rPh sb="3" eb="5">
      <t>ドダイ</t>
    </rPh>
    <rPh sb="6" eb="7">
      <t>ハシラ</t>
    </rPh>
    <rPh sb="8" eb="10">
      <t>スジカイ</t>
    </rPh>
    <rPh sb="11" eb="12">
      <t>カベ</t>
    </rPh>
    <rPh sb="13" eb="15">
      <t>ヤネ</t>
    </rPh>
    <rPh sb="16" eb="19">
      <t>ケンチクブツ</t>
    </rPh>
    <rPh sb="20" eb="22">
      <t>カイダン</t>
    </rPh>
    <phoneticPr fontId="1"/>
  </si>
  <si>
    <t>位置・形状・寸法</t>
    <rPh sb="0" eb="2">
      <t>イチ</t>
    </rPh>
    <rPh sb="3" eb="5">
      <t>ケイジョウ</t>
    </rPh>
    <rPh sb="6" eb="8">
      <t>スンポウ</t>
    </rPh>
    <phoneticPr fontId="1"/>
  </si>
  <si>
    <t>各階平面図
各階伏図
配置図</t>
    <rPh sb="0" eb="2">
      <t>カクカイ</t>
    </rPh>
    <rPh sb="2" eb="5">
      <t>ヘイメンズ</t>
    </rPh>
    <rPh sb="6" eb="8">
      <t>カクカイ</t>
    </rPh>
    <rPh sb="8" eb="10">
      <t>フセズ</t>
    </rPh>
    <rPh sb="11" eb="13">
      <t>ハイチ</t>
    </rPh>
    <rPh sb="13" eb="14">
      <t>ズ</t>
    </rPh>
    <phoneticPr fontId="1"/>
  </si>
  <si>
    <t>施工図による確認</t>
    <rPh sb="0" eb="2">
      <t>セコウ</t>
    </rPh>
    <rPh sb="2" eb="3">
      <t>ズ</t>
    </rPh>
    <rPh sb="6" eb="8">
      <t>カクニン</t>
    </rPh>
    <phoneticPr fontId="1"/>
  </si>
  <si>
    <t>構造耐力上主要な部分の防錆、防腐及び防蟻措置及び状況</t>
    <phoneticPr fontId="1"/>
  </si>
  <si>
    <t>地面から１ｍ以内の部分の木部
外壁の下地</t>
    <rPh sb="0" eb="2">
      <t>ジメン</t>
    </rPh>
    <rPh sb="6" eb="8">
      <t>イナイ</t>
    </rPh>
    <rPh sb="9" eb="11">
      <t>ブブン</t>
    </rPh>
    <rPh sb="12" eb="14">
      <t>モクブ</t>
    </rPh>
    <rPh sb="15" eb="17">
      <t>ガイヘキ</t>
    </rPh>
    <rPh sb="18" eb="20">
      <t>シタジ</t>
    </rPh>
    <phoneticPr fontId="1"/>
  </si>
  <si>
    <t>防腐・防蟻措置の状況
防水措置の状況
クロルピリホスは不使用</t>
    <rPh sb="0" eb="2">
      <t>ボウフ</t>
    </rPh>
    <rPh sb="3" eb="5">
      <t>ボウギ</t>
    </rPh>
    <rPh sb="5" eb="7">
      <t>ソチ</t>
    </rPh>
    <rPh sb="8" eb="10">
      <t>ジョウキョウ</t>
    </rPh>
    <rPh sb="11" eb="13">
      <t>ボウスイ</t>
    </rPh>
    <rPh sb="13" eb="15">
      <t>ソチ</t>
    </rPh>
    <rPh sb="16" eb="18">
      <t>ジョウキョウ</t>
    </rPh>
    <rPh sb="27" eb="30">
      <t>フシヨウ</t>
    </rPh>
    <phoneticPr fontId="1"/>
  </si>
  <si>
    <t>立面図
矩計図</t>
    <rPh sb="0" eb="3">
      <t>リツメンズ</t>
    </rPh>
    <rPh sb="4" eb="7">
      <t>カナバカリズ</t>
    </rPh>
    <phoneticPr fontId="1"/>
  </si>
  <si>
    <t>特定天井に用いる材料の種類並びに当該特定天井の構造及び施工状況</t>
    <phoneticPr fontId="1"/>
  </si>
  <si>
    <t>該当なし</t>
    <rPh sb="0" eb="2">
      <t>ガイトウ</t>
    </rPh>
    <phoneticPr fontId="1"/>
  </si>
  <si>
    <t>該当なし</t>
    <phoneticPr fontId="1"/>
  </si>
  <si>
    <t>居室の内装の仕上げに用いる建築材料の種別及び当該建築材料を用いる部分の面積</t>
    <phoneticPr fontId="1"/>
  </si>
  <si>
    <t>各居室の床
・壁・天井</t>
    <rPh sb="0" eb="1">
      <t>カク</t>
    </rPh>
    <rPh sb="1" eb="3">
      <t>キョシツ</t>
    </rPh>
    <rPh sb="4" eb="5">
      <t>ユカ</t>
    </rPh>
    <rPh sb="7" eb="8">
      <t>カベ</t>
    </rPh>
    <rPh sb="9" eb="11">
      <t>テンジョウ</t>
    </rPh>
    <phoneticPr fontId="1"/>
  </si>
  <si>
    <t>建材等の種類
（全て規制対象外）</t>
    <rPh sb="0" eb="2">
      <t>ケンザイ</t>
    </rPh>
    <rPh sb="2" eb="3">
      <t>トウ</t>
    </rPh>
    <rPh sb="4" eb="6">
      <t>シュルイ</t>
    </rPh>
    <rPh sb="8" eb="9">
      <t>スベ</t>
    </rPh>
    <rPh sb="10" eb="12">
      <t>キセイ</t>
    </rPh>
    <rPh sb="12" eb="14">
      <t>タイショウ</t>
    </rPh>
    <rPh sb="14" eb="15">
      <t>ガイ</t>
    </rPh>
    <phoneticPr fontId="1"/>
  </si>
  <si>
    <t>仕上表
平面図</t>
    <rPh sb="0" eb="2">
      <t>シアゲ</t>
    </rPh>
    <rPh sb="2" eb="3">
      <t>ヒョウ</t>
    </rPh>
    <rPh sb="4" eb="7">
      <t>ヘイメンズ</t>
    </rPh>
    <phoneticPr fontId="1"/>
  </si>
  <si>
    <t>現場目視確認
納品書確認</t>
    <rPh sb="0" eb="2">
      <t>ゲンバ</t>
    </rPh>
    <rPh sb="2" eb="4">
      <t>モクシ</t>
    </rPh>
    <rPh sb="4" eb="6">
      <t>カクニン</t>
    </rPh>
    <rPh sb="7" eb="10">
      <t>ノウヒンショ</t>
    </rPh>
    <rPh sb="10" eb="12">
      <t>カクニン</t>
    </rPh>
    <phoneticPr fontId="1"/>
  </si>
  <si>
    <t>天井及び壁の室内に面する部分に係る仕上げの材料の種別及び厚さ</t>
    <phoneticPr fontId="1"/>
  </si>
  <si>
    <t>火気使用室の天井・壁</t>
    <rPh sb="0" eb="2">
      <t>カキ</t>
    </rPh>
    <rPh sb="2" eb="4">
      <t>シヨウ</t>
    </rPh>
    <rPh sb="4" eb="5">
      <t>シツ</t>
    </rPh>
    <rPh sb="6" eb="8">
      <t>テンジョウ</t>
    </rPh>
    <rPh sb="9" eb="10">
      <t>カベ</t>
    </rPh>
    <phoneticPr fontId="1"/>
  </si>
  <si>
    <t>仕上材の種類
仕上の状況</t>
    <rPh sb="0" eb="2">
      <t>シア</t>
    </rPh>
    <rPh sb="2" eb="3">
      <t>ザイ</t>
    </rPh>
    <rPh sb="4" eb="6">
      <t>シュルイ</t>
    </rPh>
    <rPh sb="7" eb="9">
      <t>シアゲ</t>
    </rPh>
    <rPh sb="10" eb="12">
      <t>ジョウキョウ</t>
    </rPh>
    <phoneticPr fontId="1"/>
  </si>
  <si>
    <t>現場目視確認
納品書確認</t>
    <phoneticPr fontId="1"/>
  </si>
  <si>
    <t>開口部に設ける建具の種類及び大きさ</t>
    <phoneticPr fontId="1"/>
  </si>
  <si>
    <t>外部開口部
（建具等）</t>
    <rPh sb="0" eb="2">
      <t>ガイブ</t>
    </rPh>
    <rPh sb="2" eb="5">
      <t>カイコウブ</t>
    </rPh>
    <rPh sb="7" eb="9">
      <t>タテグ</t>
    </rPh>
    <rPh sb="9" eb="10">
      <t>トウ</t>
    </rPh>
    <phoneticPr fontId="1"/>
  </si>
  <si>
    <t>寸法・形状</t>
    <rPh sb="0" eb="2">
      <t>スンポウ</t>
    </rPh>
    <rPh sb="3" eb="5">
      <t>ケイジョウ</t>
    </rPh>
    <phoneticPr fontId="1"/>
  </si>
  <si>
    <t>立面図
各階平面図</t>
    <rPh sb="0" eb="3">
      <t>リツメンズ</t>
    </rPh>
    <rPh sb="4" eb="6">
      <t>カクカイ</t>
    </rPh>
    <rPh sb="6" eb="9">
      <t>ヘイメンズ</t>
    </rPh>
    <phoneticPr fontId="1"/>
  </si>
  <si>
    <t>建築設備に用いる材料の種類並びにその照合した内容、構造及び施行状況（区画貫通部の処理状況を含む。）</t>
    <phoneticPr fontId="1"/>
  </si>
  <si>
    <t>電気・給排水設備
居室の換気設備
天井裏・小屋裏
住宅用火災警報器</t>
    <rPh sb="0" eb="2">
      <t>デンキ</t>
    </rPh>
    <rPh sb="3" eb="6">
      <t>キュウハイスイ</t>
    </rPh>
    <rPh sb="6" eb="8">
      <t>セツビ</t>
    </rPh>
    <rPh sb="9" eb="11">
      <t>キョシツ</t>
    </rPh>
    <rPh sb="12" eb="14">
      <t>カンキ</t>
    </rPh>
    <rPh sb="14" eb="16">
      <t>セツビ</t>
    </rPh>
    <rPh sb="17" eb="20">
      <t>テンジョウウラ</t>
    </rPh>
    <rPh sb="21" eb="24">
      <t>コヤウラ</t>
    </rPh>
    <rPh sb="25" eb="28">
      <t>ジュウタクヨウ</t>
    </rPh>
    <rPh sb="28" eb="30">
      <t>カサイ</t>
    </rPh>
    <rPh sb="30" eb="33">
      <t>ケイホウキ</t>
    </rPh>
    <phoneticPr fontId="1"/>
  </si>
  <si>
    <t>種類・形状・寸法・設置状況・機器類の性能
天井裏等の措置
（全て規制対象外）</t>
    <rPh sb="0" eb="2">
      <t>シュルイ</t>
    </rPh>
    <rPh sb="3" eb="5">
      <t>ケイジョウ</t>
    </rPh>
    <rPh sb="6" eb="8">
      <t>スンポウ</t>
    </rPh>
    <rPh sb="9" eb="11">
      <t>セッチ</t>
    </rPh>
    <rPh sb="11" eb="13">
      <t>ジョウキョウ</t>
    </rPh>
    <rPh sb="14" eb="16">
      <t>キキ</t>
    </rPh>
    <rPh sb="16" eb="17">
      <t>ルイ</t>
    </rPh>
    <rPh sb="18" eb="20">
      <t>セイノウ</t>
    </rPh>
    <rPh sb="21" eb="24">
      <t>テンジョウウラ</t>
    </rPh>
    <rPh sb="24" eb="25">
      <t>トウ</t>
    </rPh>
    <rPh sb="26" eb="28">
      <t>ソチ</t>
    </rPh>
    <rPh sb="30" eb="31">
      <t>スベ</t>
    </rPh>
    <rPh sb="32" eb="34">
      <t>キセイ</t>
    </rPh>
    <rPh sb="34" eb="36">
      <t>タイショウ</t>
    </rPh>
    <rPh sb="36" eb="37">
      <t>ガイ</t>
    </rPh>
    <phoneticPr fontId="1"/>
  </si>
  <si>
    <t>平面図
矩計図
設備図</t>
    <rPh sb="0" eb="3">
      <t>ヘイメンズ</t>
    </rPh>
    <rPh sb="4" eb="7">
      <t>カナバカリズ</t>
    </rPh>
    <rPh sb="8" eb="10">
      <t>セツビ</t>
    </rPh>
    <rPh sb="10" eb="11">
      <t>ズ</t>
    </rPh>
    <phoneticPr fontId="1"/>
  </si>
  <si>
    <t>現場目視確認
納品書確認
納品書等との照合</t>
    <rPh sb="0" eb="2">
      <t>ゲンバ</t>
    </rPh>
    <rPh sb="2" eb="4">
      <t>モクシ</t>
    </rPh>
    <rPh sb="4" eb="6">
      <t>カクニン</t>
    </rPh>
    <rPh sb="7" eb="10">
      <t>ノウヒンショ</t>
    </rPh>
    <rPh sb="10" eb="12">
      <t>カクニン</t>
    </rPh>
    <rPh sb="13" eb="16">
      <t>ノウヒンショ</t>
    </rPh>
    <rPh sb="16" eb="17">
      <t>トウ</t>
    </rPh>
    <rPh sb="19" eb="21">
      <t>ショウゴウ</t>
    </rPh>
    <phoneticPr fontId="1"/>
  </si>
  <si>
    <t>備　　　　　　考</t>
    <phoneticPr fontId="1"/>
  </si>
  <si>
    <t>1)	「検査を申請する建築物等」の欄は、該当するチェックボックスに「レ」マークを入れてください。建築基準法第８８条第１項に規定する工作物のうち同法施行令第１３８条第２項第１号に掲げるものにあっては、「工作物（昇降機）」のチェックボックスに「レ」マークを入れてください。</t>
    <phoneticPr fontId="1"/>
  </si>
  <si>
    <t>2)</t>
    <phoneticPr fontId="1"/>
  </si>
  <si>
    <t>2)	※印のある欄は記入しないでください。</t>
    <phoneticPr fontId="1"/>
  </si>
  <si>
    <t>建築主、設置者又は築造主が２以上のときは、１欄は代表となる建築主、設置者又は築造主について記入し、別紙に他の建築主、設置者又は築造主についてそれぞれ必要な事項を記入して添えてください。</t>
    <phoneticPr fontId="1"/>
  </si>
  <si>
    <t>建築主、設置者又は築造主からの委任を受けて申請を行う者がいる場合においては、２欄に記入してください。</t>
    <phoneticPr fontId="1"/>
  </si>
  <si>
    <t>３欄、４欄及び５欄は、それぞれ代表となる設計者、工事監理者及び建築設備の工事監理に関し意見を聴いた者並びに申請に係る建築物に係る他のすべての設計者、工事監理者及び建築設備の工事監理に関し意見を聴いた者について記入してください。記入欄が不足する場合には、別紙に必要な事項を記入して添えてください。</t>
    <phoneticPr fontId="1"/>
  </si>
  <si>
    <t>５欄は、建築士法第２０条第５項に規定する場合（工事監理に係る場合に限る。）に、同項に定める資格を有する者について記入し、所在地は、その者が勤務しているときは勤務先の所在地を、勤務していないときはその者の住所を、登録番号は建築士法施行規則（昭和２５年建設省令第３８号）第１７条の３５第１項の規定による登録を受けている場合の当該登録番号を書いてください。</t>
    <phoneticPr fontId="1"/>
  </si>
  <si>
    <t>建築物又は工作物の名称又は工事名が定まっているときは、７欄に記入してください。</t>
    <phoneticPr fontId="1"/>
  </si>
  <si>
    <t>住居表示が定まっているときは、１欄の「ロ」に記入してください。</t>
    <phoneticPr fontId="1"/>
  </si>
  <si>
    <t>２欄の「イ」は、建築物が建築基準法施行令第１０条各号に掲げる建築物に該当する場合に、当該各号の数字を記入してください。</t>
    <phoneticPr fontId="1"/>
  </si>
  <si>
    <t>２欄の「ロ」は、該当するチェックボックスに「レ」マークを入れてください。</t>
    <phoneticPr fontId="1"/>
  </si>
  <si>
    <t>２欄の「ハ」は、認証型式部材等製造者が製造をした当該認証に係る型式部材等を有する場合に、その認証番号を記載してください。</t>
    <phoneticPr fontId="1"/>
  </si>
  <si>
    <t>３欄、４欄及び５欄は、計画変更の確認を受けている場合は直前の計画変更の確認について記載してください。</t>
    <phoneticPr fontId="1"/>
  </si>
  <si>
    <t>９欄は、記入欄が不足する場合には、別紙に必要な事項を記入して添えてください。</t>
    <phoneticPr fontId="1"/>
  </si>
  <si>
    <t>１０欄は、軽微な設計変更が２以上あるときは、その一について記入し、別紙にその他の軽微な設計変更について、必要な事項を記入して添えてください。</t>
    <phoneticPr fontId="1"/>
  </si>
  <si>
    <t>１０欄の「ロ」は、変更の内容、変更の理由等の概要を記入してください。</t>
    <phoneticPr fontId="1"/>
  </si>
  <si>
    <t>１０欄は、特定工程に係る建築物にあっては、この申請を直前の中間検査を申請した建築主事等に対して行う場合には、確認から直前の中間検査までに生じた軽微な設計変更の概要について記入する必要はありません。また、それ以外の場合で、確認から直前の中間検査までに生じた軽微な設計変更の概要についてこの欄に記載すべき事項を記載した書類を別に添付すれば、その部分について記入する必要はありません。</t>
    <phoneticPr fontId="1"/>
  </si>
  <si>
    <t>１０欄は、申請建築物について変更後も建築物の計画が建築基準関係規定に適合することが明らかなことが確かめられた旨の図書を添えてください。</t>
    <phoneticPr fontId="1"/>
  </si>
  <si>
    <t>検査後も引き続き建築基準法第３条第２項（同法第８６条の９第１項において準用する場合を含む。）の規定の適用を受ける場合は、その根拠となる規定及び不適合の規定を１１欄又は別紙に記載して添えてください。</t>
    <phoneticPr fontId="1"/>
  </si>
  <si>
    <t>申請建築物（建築基準法第７条の５及び第６８条の２０第２項（建築物である認証型式部材等に係る場合に限る。）の適用を受けず、かつ、建築士法第３条から第３条の３までの規定に含まれないものを除く。以下同じ。）に関する工事監理の状況について記載してください。ただし、特定工程に係る建築物にあっては、この申請を直前の中間検査を申請した建築主事に対して行う場合には、確認から直前の中間検査までの工事監理の状況について記入する必要はありません。また、それ以外の場合で、確認から直前の中間検査までの工事監理の状況についてこの書類に記載すべき事項を記載した書類を別に添付すれば、その部分について記入する必要はありません。</t>
    <phoneticPr fontId="1"/>
  </si>
  <si>
    <t>申請建築物が複数の構造方法からなる場合には、それぞれの構造の部分ごとに記載してください。</t>
    <phoneticPr fontId="1"/>
  </si>
  <si>
    <t>接合状況のうち、鋼材等の金属材料の溶接又は圧接部分に係る内部欠陥の検査、強度検査等の確認については、当該部分に係る検査を行った者の氏名及び資格並びに当該検査に係るサンプル数及びその結果を記載してください。</t>
    <phoneticPr fontId="1"/>
  </si>
  <si>
    <t>材料のうち、コンクリートについては、四週圧縮強度、塩化物量、アルカリ骨材反応等の試験又は検査（以下「試験等」という。）を行った者、試験等に係るサンプル数及び試験等の結果について記載してください。</t>
    <phoneticPr fontId="1"/>
  </si>
  <si>
    <t>「特定天井に用いる材料の種類並びに当該特定天井の構造及び施工状況」は、建築基準法施行令第３９条第３項、第８１条第１項第３号、第８２条の５第７号又は第１３７条の２第１号イ（３）の規定の適用を受ける部分について記載してください。</t>
    <phoneticPr fontId="1"/>
  </si>
  <si>
    <t>「居室の内装の仕上げに用いる建築材料の種別及び当該建築材料を用いる部分の面積」は、建築基準法施行令第２０条の７第１項第１号に規定する内装の仕上げに用いる建築材料の種別並びに当該建築材料を用いる内装の仕上げの部分及び当該部分の面積について記載してください。</t>
    <phoneticPr fontId="1"/>
  </si>
  <si>
    <t>「天井及び壁の室内に面する部分に係る仕上げ」は、建築基準法第３５条の２の規定の適用を受ける部分について記載してください。</t>
    <phoneticPr fontId="1"/>
  </si>
  <si>
    <t>「開口部」は、防火設備の設置が義務付けられている部分、建築基準法第２８条第１項の規定の適用を受ける部分及び同法第３５条の適用を受ける部分について記載してください。</t>
    <phoneticPr fontId="1"/>
  </si>
  <si>
    <t>「照合結果」は、「適」・「不適」のいずれかを記入し、工事施工者が注意に従わなかった場合には「不適」を記入してください。また、不適の場合には建築主に対して行った報告の内容を記載してください。</t>
    <phoneticPr fontId="1"/>
  </si>
  <si>
    <t>消防法（昭和２３年法律第１８６号）第９条の２第１項に規定する住宅用防災機器の位置及び種類その他ここに書き表せない事項で特に報告すべき事項は、備考欄又は別紙に記載して添えてください。</t>
    <phoneticPr fontId="1"/>
  </si>
  <si>
    <t>11)</t>
    <phoneticPr fontId="1"/>
  </si>
  <si>
    <t>建築基準法施行令第121条の２の規定の適用を受ける直通階段で屋外に設けるものがある場合には、当該直通階段が木造であるか否かについて、備考欄に記載してください。また、当該直通階段が木造である場合には（注意）５⑨及び⑩を参酌して、当該直通階段に用いる材料の種類並びに当該直通階段の構造、防腐措置及び施工状況に関する照合内容、照合方法並びに照合結果について、併せて同欄に記載してください。</t>
    <phoneticPr fontId="1"/>
  </si>
  <si>
    <t>12)</t>
    <phoneticPr fontId="1"/>
  </si>
  <si>
    <t>この書類に記載すべき事項を含む報告書を別に添付すれば、この書類を別途提出する必要はありません。</t>
    <phoneticPr fontId="1"/>
  </si>
  <si>
    <t>このシートから右にあるシートは変更しないでください。</t>
    <rPh sb="7" eb="8">
      <t>ミギ</t>
    </rPh>
    <rPh sb="15" eb="17">
      <t>ヘンコウ</t>
    </rPh>
    <phoneticPr fontId="1"/>
  </si>
  <si>
    <t>変更履歴</t>
    <rPh sb="0" eb="2">
      <t>ヘンコウ</t>
    </rPh>
    <rPh sb="2" eb="4">
      <t>リレキ</t>
    </rPh>
    <phoneticPr fontId="1"/>
  </si>
  <si>
    <t>注意、計画変更第１面を追加</t>
    <rPh sb="0" eb="2">
      <t>チュウイ</t>
    </rPh>
    <rPh sb="3" eb="5">
      <t>ケイカク</t>
    </rPh>
    <rPh sb="5" eb="7">
      <t>ヘンコウ</t>
    </rPh>
    <rPh sb="7" eb="8">
      <t>ダイ</t>
    </rPh>
    <rPh sb="9" eb="10">
      <t>メン</t>
    </rPh>
    <rPh sb="11" eb="13">
      <t>ツイカ</t>
    </rPh>
    <phoneticPr fontId="1"/>
  </si>
  <si>
    <t>第二面　工事施工者部分修正</t>
    <rPh sb="0" eb="1">
      <t>ダイ</t>
    </rPh>
    <rPh sb="1" eb="3">
      <t>ニメン</t>
    </rPh>
    <rPh sb="4" eb="6">
      <t>コウジ</t>
    </rPh>
    <rPh sb="6" eb="9">
      <t>セコウシャ</t>
    </rPh>
    <rPh sb="9" eb="11">
      <t>ブブン</t>
    </rPh>
    <rPh sb="11" eb="13">
      <t>シュウセイ</t>
    </rPh>
    <phoneticPr fontId="1"/>
  </si>
  <si>
    <t>工事届　第一面-2を追加</t>
    <rPh sb="0" eb="2">
      <t>コウジ</t>
    </rPh>
    <rPh sb="2" eb="3">
      <t>トドケ</t>
    </rPh>
    <rPh sb="4" eb="6">
      <t>ダイイチ</t>
    </rPh>
    <rPh sb="6" eb="7">
      <t>メン</t>
    </rPh>
    <rPh sb="10" eb="12">
      <t>ツイカ</t>
    </rPh>
    <phoneticPr fontId="1"/>
  </si>
  <si>
    <t>建築主電話番号空欄時の自動入力</t>
    <rPh sb="0" eb="2">
      <t>ケンチク</t>
    </rPh>
    <rPh sb="2" eb="3">
      <t>ヌシ</t>
    </rPh>
    <rPh sb="3" eb="5">
      <t>デンワ</t>
    </rPh>
    <rPh sb="5" eb="7">
      <t>バンゴウ</t>
    </rPh>
    <rPh sb="7" eb="9">
      <t>クウラン</t>
    </rPh>
    <rPh sb="9" eb="10">
      <t>ジ</t>
    </rPh>
    <rPh sb="11" eb="13">
      <t>ジドウ</t>
    </rPh>
    <rPh sb="13" eb="15">
      <t>ニュウリョク</t>
    </rPh>
    <phoneticPr fontId="1"/>
  </si>
  <si>
    <t>手数料修正</t>
    <rPh sb="0" eb="3">
      <t>テスウリョウ</t>
    </rPh>
    <rPh sb="3" eb="5">
      <t>シュウセイ</t>
    </rPh>
    <phoneticPr fontId="1"/>
  </si>
  <si>
    <t>概要書単位追加</t>
    <rPh sb="0" eb="3">
      <t>ガイヨウショ</t>
    </rPh>
    <rPh sb="3" eb="5">
      <t>タンイ</t>
    </rPh>
    <rPh sb="5" eb="7">
      <t>ツイカ</t>
    </rPh>
    <phoneticPr fontId="1"/>
  </si>
  <si>
    <t>概要書建設業の許可微調整</t>
    <rPh sb="0" eb="3">
      <t>ガイヨウショ</t>
    </rPh>
    <rPh sb="3" eb="6">
      <t>ケンセツギョウ</t>
    </rPh>
    <rPh sb="7" eb="9">
      <t>キョカ</t>
    </rPh>
    <rPh sb="9" eb="12">
      <t>ビチョウセイ</t>
    </rPh>
    <phoneticPr fontId="1"/>
  </si>
  <si>
    <t>新元号に対応</t>
    <rPh sb="0" eb="3">
      <t>シンゲンゴウ</t>
    </rPh>
    <rPh sb="4" eb="6">
      <t>タイオウ</t>
    </rPh>
    <phoneticPr fontId="1"/>
  </si>
  <si>
    <t>工事監理者入力に対応</t>
    <rPh sb="0" eb="2">
      <t>コウジ</t>
    </rPh>
    <rPh sb="2" eb="5">
      <t>カンリシャ</t>
    </rPh>
    <rPh sb="5" eb="7">
      <t>ニュウリョク</t>
    </rPh>
    <rPh sb="8" eb="10">
      <t>タイオウ</t>
    </rPh>
    <phoneticPr fontId="1"/>
  </si>
  <si>
    <t>新法対応</t>
    <rPh sb="0" eb="2">
      <t>シンポウ</t>
    </rPh>
    <rPh sb="2" eb="4">
      <t>タイオウ</t>
    </rPh>
    <phoneticPr fontId="1"/>
  </si>
  <si>
    <t>検査書類対応</t>
    <rPh sb="0" eb="2">
      <t>ケンサ</t>
    </rPh>
    <rPh sb="2" eb="4">
      <t>ショルイ</t>
    </rPh>
    <rPh sb="4" eb="6">
      <t>タイオウ</t>
    </rPh>
    <phoneticPr fontId="1"/>
  </si>
  <si>
    <t>申請書第一面　日付修正</t>
    <rPh sb="0" eb="3">
      <t>シンセイショ</t>
    </rPh>
    <rPh sb="3" eb="5">
      <t>ダイイチ</t>
    </rPh>
    <rPh sb="5" eb="6">
      <t>メン</t>
    </rPh>
    <rPh sb="7" eb="9">
      <t>ヒヅケ</t>
    </rPh>
    <rPh sb="9" eb="11">
      <t>シュウセイ</t>
    </rPh>
    <phoneticPr fontId="1"/>
  </si>
  <si>
    <t>申請書第四面、概要書を新書式に変更</t>
    <rPh sb="0" eb="3">
      <t>シンセイショ</t>
    </rPh>
    <rPh sb="3" eb="4">
      <t>ダイ</t>
    </rPh>
    <rPh sb="4" eb="6">
      <t>ヨンメン</t>
    </rPh>
    <rPh sb="7" eb="10">
      <t>ガイヨウショ</t>
    </rPh>
    <rPh sb="11" eb="12">
      <t>シン</t>
    </rPh>
    <rPh sb="12" eb="14">
      <t>ショシキ</t>
    </rPh>
    <rPh sb="15" eb="17">
      <t>ヘンコウ</t>
    </rPh>
    <phoneticPr fontId="1"/>
  </si>
  <si>
    <t>構造適判追加</t>
    <rPh sb="0" eb="2">
      <t>コウゾウ</t>
    </rPh>
    <rPh sb="2" eb="4">
      <t>テキハン</t>
    </rPh>
    <rPh sb="4" eb="6">
      <t>ツイカ</t>
    </rPh>
    <phoneticPr fontId="1"/>
  </si>
  <si>
    <t>書式改定</t>
    <rPh sb="0" eb="2">
      <t>ショシキ</t>
    </rPh>
    <rPh sb="2" eb="4">
      <t>カイテイ</t>
    </rPh>
    <phoneticPr fontId="1"/>
  </si>
  <si>
    <t>検査注意書き追加</t>
    <rPh sb="0" eb="2">
      <t>ケンサ</t>
    </rPh>
    <rPh sb="2" eb="5">
      <t>チュウイガ</t>
    </rPh>
    <rPh sb="6" eb="8">
      <t>ツイカ</t>
    </rPh>
    <phoneticPr fontId="1"/>
  </si>
  <si>
    <t>㎡％の記載　事前連絡先シート</t>
    <rPh sb="3" eb="5">
      <t>キサイ</t>
    </rPh>
    <rPh sb="6" eb="8">
      <t>ジゼン</t>
    </rPh>
    <rPh sb="8" eb="11">
      <t>レンラクサキ</t>
    </rPh>
    <phoneticPr fontId="1"/>
  </si>
  <si>
    <t>一面設計者のフォント、罫線の微調整</t>
    <rPh sb="0" eb="2">
      <t>イチメン</t>
    </rPh>
    <rPh sb="2" eb="5">
      <t>セッケイシャ</t>
    </rPh>
    <rPh sb="11" eb="13">
      <t>ケイセン</t>
    </rPh>
    <rPh sb="14" eb="17">
      <t>ビチョウセイ</t>
    </rPh>
    <phoneticPr fontId="1"/>
  </si>
  <si>
    <t>敷地面積不具合調整</t>
    <rPh sb="0" eb="2">
      <t>シキチ</t>
    </rPh>
    <rPh sb="2" eb="4">
      <t>メンセキ</t>
    </rPh>
    <rPh sb="4" eb="7">
      <t>フグアイ</t>
    </rPh>
    <rPh sb="7" eb="9">
      <t>チョウセイ</t>
    </rPh>
    <phoneticPr fontId="1"/>
  </si>
  <si>
    <t>敷地面積不具合による建ぺい率、容積率の修正,工事届修正</t>
    <rPh sb="0" eb="2">
      <t>シキチ</t>
    </rPh>
    <rPh sb="2" eb="4">
      <t>メンセキ</t>
    </rPh>
    <rPh sb="4" eb="7">
      <t>フグアイ</t>
    </rPh>
    <rPh sb="10" eb="11">
      <t>ケン</t>
    </rPh>
    <rPh sb="13" eb="14">
      <t>リツ</t>
    </rPh>
    <rPh sb="15" eb="18">
      <t>ヨウセキリツ</t>
    </rPh>
    <rPh sb="19" eb="21">
      <t>シュウセイ</t>
    </rPh>
    <rPh sb="22" eb="25">
      <t>コウジトドケ</t>
    </rPh>
    <rPh sb="25" eb="27">
      <t>シュウセイ</t>
    </rPh>
    <phoneticPr fontId="1"/>
  </si>
  <si>
    <t>国土交通大臣→大臣に修正</t>
    <rPh sb="0" eb="2">
      <t>コクド</t>
    </rPh>
    <rPh sb="2" eb="6">
      <t>コウツウダイジン</t>
    </rPh>
    <rPh sb="7" eb="9">
      <t>ダイジン</t>
    </rPh>
    <rPh sb="10" eb="12">
      <t>シュウセイ</t>
    </rPh>
    <phoneticPr fontId="1"/>
  </si>
  <si>
    <t>新工事届</t>
    <rPh sb="0" eb="1">
      <t>シン</t>
    </rPh>
    <rPh sb="1" eb="4">
      <t>コウジトドケ</t>
    </rPh>
    <phoneticPr fontId="1"/>
  </si>
  <si>
    <t>概要書第二面修正</t>
    <rPh sb="0" eb="3">
      <t>ガイヨウショ</t>
    </rPh>
    <rPh sb="3" eb="6">
      <t>ダイニメン</t>
    </rPh>
    <rPh sb="6" eb="8">
      <t>シュウセイ</t>
    </rPh>
    <phoneticPr fontId="1"/>
  </si>
  <si>
    <t>完了、中間検査申請書</t>
    <rPh sb="0" eb="2">
      <t>カンリョウ</t>
    </rPh>
    <rPh sb="3" eb="5">
      <t>チュウカン</t>
    </rPh>
    <rPh sb="5" eb="7">
      <t>ケンサ</t>
    </rPh>
    <rPh sb="7" eb="10">
      <t>シンセイショ</t>
    </rPh>
    <phoneticPr fontId="1"/>
  </si>
  <si>
    <t>微調整、電子申請有無を追加</t>
    <rPh sb="0" eb="3">
      <t>ビチョウセイ</t>
    </rPh>
    <rPh sb="4" eb="6">
      <t>デンシ</t>
    </rPh>
    <rPh sb="6" eb="8">
      <t>シンセイ</t>
    </rPh>
    <rPh sb="8" eb="10">
      <t>ウム</t>
    </rPh>
    <rPh sb="11" eb="13">
      <t>ツイカ</t>
    </rPh>
    <phoneticPr fontId="1"/>
  </si>
  <si>
    <t>３面　特定工程に自由入力を追加</t>
    <rPh sb="1" eb="2">
      <t>メン</t>
    </rPh>
    <rPh sb="3" eb="5">
      <t>トクテイ</t>
    </rPh>
    <rPh sb="5" eb="7">
      <t>コウテイ</t>
    </rPh>
    <rPh sb="8" eb="12">
      <t>ジユウニュウリョク</t>
    </rPh>
    <rPh sb="13" eb="15">
      <t>ツイカ</t>
    </rPh>
    <phoneticPr fontId="1"/>
  </si>
  <si>
    <t>検査共通第二面　工事施工者　登録番号の修正</t>
    <rPh sb="0" eb="2">
      <t>ケンサ</t>
    </rPh>
    <rPh sb="2" eb="4">
      <t>キョウツウ</t>
    </rPh>
    <rPh sb="4" eb="5">
      <t>ダイ</t>
    </rPh>
    <rPh sb="5" eb="7">
      <t>ニメン</t>
    </rPh>
    <rPh sb="8" eb="10">
      <t>コウジ</t>
    </rPh>
    <rPh sb="10" eb="13">
      <t>セコウシャ</t>
    </rPh>
    <rPh sb="14" eb="16">
      <t>トウロク</t>
    </rPh>
    <rPh sb="16" eb="18">
      <t>バンゴウ</t>
    </rPh>
    <rPh sb="19" eb="21">
      <t>シュウセイ</t>
    </rPh>
    <phoneticPr fontId="1"/>
  </si>
  <si>
    <t>調査票　日影規制　高さの調整</t>
    <rPh sb="0" eb="2">
      <t>チョウサ</t>
    </rPh>
    <rPh sb="2" eb="3">
      <t>ヒョウ</t>
    </rPh>
    <rPh sb="4" eb="6">
      <t>ヒカゲ</t>
    </rPh>
    <rPh sb="6" eb="8">
      <t>キセイ</t>
    </rPh>
    <rPh sb="9" eb="10">
      <t>タカ</t>
    </rPh>
    <rPh sb="12" eb="14">
      <t>チョウセイ</t>
    </rPh>
    <phoneticPr fontId="1"/>
  </si>
  <si>
    <t>申請書第三面　RC中間検査の文言を変更</t>
    <rPh sb="0" eb="3">
      <t>シンセイショ</t>
    </rPh>
    <rPh sb="3" eb="6">
      <t>ダイサンメン</t>
    </rPh>
    <rPh sb="9" eb="11">
      <t>チュウカン</t>
    </rPh>
    <rPh sb="11" eb="13">
      <t>ケンサ</t>
    </rPh>
    <rPh sb="14" eb="16">
      <t>モンゴン</t>
    </rPh>
    <rPh sb="17" eb="19">
      <t>ヘンコウ</t>
    </rPh>
    <phoneticPr fontId="1"/>
  </si>
  <si>
    <t>電話番号のハイフンをそのままにした</t>
    <rPh sb="0" eb="2">
      <t>デンワ</t>
    </rPh>
    <rPh sb="2" eb="4">
      <t>バンゴウ</t>
    </rPh>
    <phoneticPr fontId="1"/>
  </si>
  <si>
    <t>電子申請時の済証の発送先追加</t>
    <rPh sb="0" eb="2">
      <t>デンシ</t>
    </rPh>
    <rPh sb="2" eb="4">
      <t>シンセイ</t>
    </rPh>
    <rPh sb="4" eb="5">
      <t>ジ</t>
    </rPh>
    <rPh sb="6" eb="7">
      <t>ズミ</t>
    </rPh>
    <rPh sb="7" eb="8">
      <t>ショウ</t>
    </rPh>
    <rPh sb="9" eb="11">
      <t>ハッソウ</t>
    </rPh>
    <rPh sb="11" eb="12">
      <t>サキ</t>
    </rPh>
    <rPh sb="12" eb="14">
      <t>ツイカ</t>
    </rPh>
    <phoneticPr fontId="1"/>
  </si>
  <si>
    <t>消防電子化での同意依頼書に必要なデータを追加</t>
    <rPh sb="0" eb="2">
      <t>ショウボウ</t>
    </rPh>
    <rPh sb="2" eb="4">
      <t>デンシ</t>
    </rPh>
    <rPh sb="4" eb="5">
      <t>カ</t>
    </rPh>
    <rPh sb="7" eb="9">
      <t>ドウイ</t>
    </rPh>
    <rPh sb="9" eb="12">
      <t>イライショ</t>
    </rPh>
    <rPh sb="13" eb="15">
      <t>ヒツヨウ</t>
    </rPh>
    <rPh sb="20" eb="22">
      <t>ツイカ</t>
    </rPh>
    <phoneticPr fontId="1"/>
  </si>
  <si>
    <t>用途地域を東京消防庁用に変換</t>
    <rPh sb="0" eb="2">
      <t>ヨウト</t>
    </rPh>
    <rPh sb="2" eb="4">
      <t>チイキ</t>
    </rPh>
    <rPh sb="5" eb="10">
      <t>トウキョウショウボウチョウ</t>
    </rPh>
    <rPh sb="10" eb="11">
      <t>ヨウ</t>
    </rPh>
    <rPh sb="12" eb="14">
      <t>ヘンカン</t>
    </rPh>
    <phoneticPr fontId="1"/>
  </si>
  <si>
    <t>ダイレクトクラウドID２～５に対応</t>
    <rPh sb="15" eb="17">
      <t>タイオウ</t>
    </rPh>
    <phoneticPr fontId="1"/>
  </si>
  <si>
    <t>申請書第二面別紙（工事施工者）追加</t>
    <rPh sb="0" eb="3">
      <t>シンセイショ</t>
    </rPh>
    <rPh sb="3" eb="6">
      <t>ダイニメン</t>
    </rPh>
    <rPh sb="6" eb="8">
      <t>ベッシ</t>
    </rPh>
    <rPh sb="9" eb="11">
      <t>コウジ</t>
    </rPh>
    <rPh sb="11" eb="14">
      <t>セコウシャ</t>
    </rPh>
    <rPh sb="15" eb="17">
      <t>ツイカ</t>
    </rPh>
    <phoneticPr fontId="1"/>
  </si>
  <si>
    <t>電申申込書、郵送先のシートを前に移動した 　東京消防電子申請用構造の追加</t>
    <rPh sb="0" eb="1">
      <t>デン</t>
    </rPh>
    <rPh sb="1" eb="2">
      <t>シン</t>
    </rPh>
    <rPh sb="2" eb="5">
      <t>モウシコミショ</t>
    </rPh>
    <rPh sb="6" eb="8">
      <t>ユウソウ</t>
    </rPh>
    <rPh sb="8" eb="9">
      <t>サキ</t>
    </rPh>
    <rPh sb="14" eb="15">
      <t>マエ</t>
    </rPh>
    <rPh sb="16" eb="18">
      <t>イドウ</t>
    </rPh>
    <rPh sb="22" eb="24">
      <t>トウキョウ</t>
    </rPh>
    <rPh sb="24" eb="26">
      <t>ショウボウ</t>
    </rPh>
    <rPh sb="26" eb="28">
      <t>デンシ</t>
    </rPh>
    <rPh sb="28" eb="31">
      <t>シンセイヨウ</t>
    </rPh>
    <rPh sb="31" eb="33">
      <t>コウゾウ</t>
    </rPh>
    <rPh sb="34" eb="36">
      <t>ツイカ</t>
    </rPh>
    <phoneticPr fontId="1"/>
  </si>
  <si>
    <t>レイアウト全面変更</t>
    <rPh sb="5" eb="7">
      <t>ゼンメン</t>
    </rPh>
    <rPh sb="7" eb="9">
      <t>ヘンコウ</t>
    </rPh>
    <phoneticPr fontId="1"/>
  </si>
  <si>
    <t>ゲスト多数に対応</t>
    <rPh sb="3" eb="5">
      <t>タスウ</t>
    </rPh>
    <rPh sb="6" eb="8">
      <t>タイオウ</t>
    </rPh>
    <phoneticPr fontId="1"/>
  </si>
  <si>
    <t>第一面　着工日判定機能追加</t>
    <rPh sb="0" eb="3">
      <t>ダイイチメン</t>
    </rPh>
    <rPh sb="4" eb="7">
      <t>チャッコウビ</t>
    </rPh>
    <rPh sb="7" eb="9">
      <t>ハンテイ</t>
    </rPh>
    <rPh sb="9" eb="11">
      <t>キノウ</t>
    </rPh>
    <rPh sb="11" eb="13">
      <t>ツイカ</t>
    </rPh>
    <phoneticPr fontId="1"/>
  </si>
  <si>
    <t>構造適判住所の一部訂正</t>
    <rPh sb="0" eb="2">
      <t>コウゾウ</t>
    </rPh>
    <rPh sb="2" eb="4">
      <t>テキハン</t>
    </rPh>
    <rPh sb="4" eb="6">
      <t>ジュウショ</t>
    </rPh>
    <rPh sb="7" eb="9">
      <t>イチブ</t>
    </rPh>
    <rPh sb="9" eb="11">
      <t>テイセイ</t>
    </rPh>
    <phoneticPr fontId="1"/>
  </si>
  <si>
    <t>確認不適格案件</t>
  </si>
  <si>
    <t>確認申請番号</t>
  </si>
  <si>
    <t>年度番号</t>
  </si>
  <si>
    <t>建物種別</t>
  </si>
  <si>
    <t>確認種別</t>
  </si>
  <si>
    <t>都道府県記号</t>
  </si>
  <si>
    <t>物件番号</t>
  </si>
  <si>
    <t>計画変更回数</t>
  </si>
  <si>
    <t>物件名称</t>
  </si>
  <si>
    <t>建築主１のＩＤ</t>
  </si>
  <si>
    <t>建築主２のＩＤ</t>
  </si>
  <si>
    <t>建築主３のＩＤ</t>
  </si>
  <si>
    <t>代理者のＩＤ</t>
  </si>
  <si>
    <t>代表となる設計者のＩＤ</t>
  </si>
  <si>
    <t>設計者（構造一級建築士）のＩＤ</t>
  </si>
  <si>
    <t>設計者（設備一級建築士）のＩＤ</t>
  </si>
  <si>
    <t>建築場所（都道府県）</t>
  </si>
  <si>
    <t>建築場所（市区町村）</t>
  </si>
  <si>
    <t>建築場所（その他）</t>
  </si>
  <si>
    <t>建築場所（住居表示）</t>
  </si>
  <si>
    <t>敷地面積</t>
  </si>
  <si>
    <t>建築面積</t>
  </si>
  <si>
    <t>建築面積（申請外）</t>
  </si>
  <si>
    <t>延べ面積</t>
  </si>
  <si>
    <t>延べ面積（申請外）</t>
  </si>
  <si>
    <t>主要用途</t>
  </si>
  <si>
    <t>工事種別</t>
  </si>
  <si>
    <t>階数（地上）</t>
  </si>
  <si>
    <t>階数（地下）</t>
  </si>
  <si>
    <t>構造</t>
  </si>
  <si>
    <t>一部構造</t>
  </si>
  <si>
    <t>構造計算ルート</t>
  </si>
  <si>
    <t>構造計算プログラム</t>
  </si>
  <si>
    <t>号数</t>
  </si>
  <si>
    <t>ＯＨＤ物件</t>
  </si>
  <si>
    <t>既存不適格事項</t>
  </si>
  <si>
    <t>備考（進捗）</t>
  </si>
  <si>
    <t>仮受日</t>
  </si>
  <si>
    <t>仮受担当者</t>
  </si>
  <si>
    <t>意匠審査開始日</t>
  </si>
  <si>
    <t>意匠審査質疑日</t>
  </si>
  <si>
    <t>意匠審査終了日</t>
  </si>
  <si>
    <t>構造審査開始日</t>
  </si>
  <si>
    <t>構造審査質疑日</t>
  </si>
  <si>
    <t>構造審査終了日</t>
  </si>
  <si>
    <t>設備審査開始日</t>
  </si>
  <si>
    <t>設備審査質疑日</t>
  </si>
  <si>
    <t>設備審査終了日</t>
  </si>
  <si>
    <t>受付日</t>
  </si>
  <si>
    <t>受付担当者</t>
  </si>
  <si>
    <t>引受請求発送日</t>
  </si>
  <si>
    <t>引受請求発送担当者</t>
  </si>
  <si>
    <t>消防同意発送日</t>
  </si>
  <si>
    <t>消防同意発送担当者</t>
  </si>
  <si>
    <t>行政照会発送日</t>
  </si>
  <si>
    <t>行政照会発送担当者</t>
  </si>
  <si>
    <t>行政通知発送日</t>
  </si>
  <si>
    <t>行政通知発送担当者</t>
  </si>
  <si>
    <t>消防通知発送日</t>
  </si>
  <si>
    <t>消防通知発送担当者</t>
  </si>
  <si>
    <t>保健所発送日</t>
  </si>
  <si>
    <t>保健所発送担当者</t>
  </si>
  <si>
    <t>消防同意返却日</t>
  </si>
  <si>
    <t>消防同意返却担当者</t>
  </si>
  <si>
    <t>行政照会返却日</t>
  </si>
  <si>
    <t>行政照会返却担当者</t>
  </si>
  <si>
    <t>意匠受付後審査開始日</t>
  </si>
  <si>
    <t>意匠受付後審査終了日</t>
  </si>
  <si>
    <t>設備受付後審査開始日</t>
  </si>
  <si>
    <t>設備受付後審査終了日</t>
  </si>
  <si>
    <t>構造受付後審査開始日</t>
  </si>
  <si>
    <t>構造受付後審査終了日</t>
  </si>
  <si>
    <t>法適合審査終了日</t>
  </si>
  <si>
    <t>法適合審査担当者</t>
  </si>
  <si>
    <t>交付日</t>
  </si>
  <si>
    <t>交付担当者</t>
  </si>
  <si>
    <t>発送日</t>
  </si>
  <si>
    <t>発送担当者</t>
  </si>
  <si>
    <t>延長通知日</t>
  </si>
  <si>
    <t>延長通知担当者</t>
  </si>
  <si>
    <t>できない旨通知日</t>
  </si>
  <si>
    <t>できない旨通知担当者</t>
  </si>
  <si>
    <t>検査員</t>
  </si>
  <si>
    <t>意匠審査員</t>
  </si>
  <si>
    <t>構造審査員</t>
  </si>
  <si>
    <t>設備審査員</t>
  </si>
  <si>
    <t>行政書類送付先</t>
  </si>
  <si>
    <t>所轄消防署</t>
  </si>
  <si>
    <t>所轄保健所</t>
  </si>
  <si>
    <t>申請手数料</t>
  </si>
  <si>
    <t>天空率手数料</t>
  </si>
  <si>
    <t>適判手数料</t>
  </si>
  <si>
    <t>適判事務手数料</t>
  </si>
  <si>
    <t>昇降機併願手数料</t>
  </si>
  <si>
    <t>入金日</t>
  </si>
  <si>
    <t>請求書宛名ＩＤ</t>
  </si>
  <si>
    <t>請求書宛名１</t>
  </si>
  <si>
    <t>請求書宛名２</t>
  </si>
  <si>
    <t>請求書宛名敬称</t>
  </si>
  <si>
    <t>請求書発送先ＩＤ</t>
  </si>
  <si>
    <t>請求書発送先宛名１</t>
  </si>
  <si>
    <t>請求書発送先宛名２</t>
  </si>
  <si>
    <t>請求書発送先宛名敬称</t>
  </si>
  <si>
    <t>請求書発送先郵便番号</t>
  </si>
  <si>
    <t>請求書発送先住所</t>
  </si>
  <si>
    <t>最高高さ</t>
  </si>
  <si>
    <t>軒高さ</t>
  </si>
  <si>
    <t>着工予定日</t>
  </si>
  <si>
    <t>竣工予定日</t>
  </si>
  <si>
    <t>施工者氏名</t>
  </si>
  <si>
    <t>施工者住所</t>
  </si>
  <si>
    <t>施工者電話番号</t>
  </si>
  <si>
    <t>構造消防同意用</t>
  </si>
  <si>
    <t>建築主１ID</t>
  </si>
  <si>
    <t>建築主１氏名１</t>
  </si>
  <si>
    <t>建築主１氏名２</t>
  </si>
  <si>
    <t>建築主１郵便番号</t>
  </si>
  <si>
    <t>建築主１住所</t>
  </si>
  <si>
    <t>建築主１電話番号</t>
  </si>
  <si>
    <t>備考</t>
  </si>
  <si>
    <t>取止取下</t>
  </si>
  <si>
    <t>倉庫番号</t>
  </si>
  <si>
    <t>変更日</t>
  </si>
  <si>
    <t>変更時刻</t>
  </si>
  <si>
    <t>適判機関名</t>
  </si>
  <si>
    <t>適判代表名</t>
  </si>
  <si>
    <t>適判受付日</t>
  </si>
  <si>
    <t>適判交付日</t>
  </si>
  <si>
    <t>適判交付番号</t>
  </si>
  <si>
    <t>確認仮受番号</t>
  </si>
  <si>
    <t>物件基本番号</t>
  </si>
  <si>
    <t>電子申請有無</t>
  </si>
  <si>
    <t>電子申請有無２</t>
  </si>
  <si>
    <t>構造社内担当</t>
  </si>
  <si>
    <t>省エネ適判受付日２</t>
  </si>
  <si>
    <t>省エネ適判交付日２</t>
  </si>
  <si>
    <t>省エネ適判交付番号２</t>
  </si>
  <si>
    <t>ダイレクトクラウドID</t>
  </si>
  <si>
    <t>電子申請代表者</t>
  </si>
  <si>
    <t>電子申請代表者会社名</t>
  </si>
  <si>
    <t>工事監理者ID</t>
  </si>
  <si>
    <t>適判手数料①</t>
  </si>
  <si>
    <t>建築物の番号（昇降機）</t>
  </si>
  <si>
    <t>種類（昇降機）</t>
  </si>
  <si>
    <t>方式（昇降機）</t>
  </si>
  <si>
    <t>積載荷重（Ｎ）（昇降機）</t>
  </si>
  <si>
    <t>最大定員（昇降機）</t>
  </si>
  <si>
    <t>速度（昇降機）</t>
  </si>
  <si>
    <t>その他（昇降機）</t>
  </si>
  <si>
    <t>電子申請代表者電話番号</t>
  </si>
  <si>
    <t>確認申請発送方法</t>
  </si>
  <si>
    <t>確認申請問合番号</t>
  </si>
  <si>
    <t>確認申請受領書受取日</t>
  </si>
  <si>
    <t>確認申請済証発送先宛名１</t>
  </si>
  <si>
    <t>確認申請済証発送先宛名２</t>
  </si>
  <si>
    <t>確認申請済証発送先敬称</t>
  </si>
  <si>
    <t>確認申請済証発送先郵便番号</t>
  </si>
  <si>
    <t>確認申請済証発送先住所</t>
  </si>
  <si>
    <t>確認申請済証発送先電話番号</t>
  </si>
  <si>
    <t>ダイレクトクラウドID２</t>
  </si>
  <si>
    <t>ダイレクトクラウドID３</t>
  </si>
  <si>
    <t>ダイレクトクラウドID４</t>
  </si>
  <si>
    <t>ダイレクトクラウドID５</t>
  </si>
  <si>
    <t>高さ（工作物）</t>
  </si>
  <si>
    <t>その他（工作物）</t>
  </si>
  <si>
    <t>客先名</t>
  </si>
  <si>
    <t>確認完了検査交付日</t>
  </si>
  <si>
    <t>意匠図書提出日</t>
  </si>
  <si>
    <t>構造図書提出日</t>
  </si>
  <si>
    <t>設備図書提出日</t>
  </si>
  <si>
    <t>ダイレクトクラウドID２ゲスト有無</t>
  </si>
  <si>
    <t>ダイレクトクラウドID３ゲスト有無</t>
  </si>
  <si>
    <t>ダイレクトクラウドID４ゲスト有無</t>
  </si>
  <si>
    <t>ダイレクトクラウドID５ゲスト有無</t>
  </si>
  <si>
    <t>中間検査履歴①特定工程</t>
  </si>
  <si>
    <t>中間検査履歴①検査日</t>
  </si>
  <si>
    <t>中間検査履歴②番号</t>
  </si>
  <si>
    <t>中間検査履歴②交付日</t>
  </si>
  <si>
    <t>中間検査履歴②交付者</t>
  </si>
  <si>
    <t>中間検査履歴②特定工程</t>
  </si>
  <si>
    <t>中間検査履歴②検査日</t>
  </si>
  <si>
    <t>完了検査履歴番号</t>
  </si>
  <si>
    <t>完了検査履歴交付日</t>
  </si>
  <si>
    <t>完了検査履歴交付者</t>
  </si>
  <si>
    <t>完了検査履歴検査日</t>
  </si>
  <si>
    <t>完了検査2履歴番号</t>
  </si>
  <si>
    <t>完了検査2履歴交付日</t>
  </si>
  <si>
    <t>完了検査2履歴検査日</t>
  </si>
  <si>
    <t>構造適判履歴</t>
  </si>
  <si>
    <t>構造適判代表者履歴</t>
  </si>
  <si>
    <t>構造適判交付日履歴</t>
  </si>
  <si>
    <t>構造適判番号履歴</t>
  </si>
  <si>
    <t>他社確認申請番号</t>
  </si>
  <si>
    <t>他社確認申請交付日</t>
  </si>
  <si>
    <t>他社確認申請交付者</t>
  </si>
  <si>
    <t>他社計画変更①番号</t>
  </si>
  <si>
    <t>他社計画変更①交付日</t>
  </si>
  <si>
    <t>他社計画変更①交付者</t>
  </si>
  <si>
    <t>他社中間検査①番号</t>
  </si>
  <si>
    <t>他社中間検査①交付日</t>
  </si>
  <si>
    <t>他社中間検査①交付者</t>
  </si>
  <si>
    <t>他社中間検査①特定工程</t>
  </si>
  <si>
    <t>他社中間検査①検査日</t>
  </si>
  <si>
    <t>他社確認申請番号履歴</t>
  </si>
  <si>
    <t>他社確認申請交付日履歴</t>
  </si>
  <si>
    <t>他社確認申請交付者履歴</t>
  </si>
  <si>
    <t>他社計画変更①番号履歴</t>
  </si>
  <si>
    <t>他社計画変更①交付日履歴</t>
  </si>
  <si>
    <t>他社計画変更①交付者履歴</t>
  </si>
  <si>
    <t>他社中間検査①番号履歴</t>
  </si>
  <si>
    <t>他社中間検査①交付日履歴</t>
  </si>
  <si>
    <t>他社中間検査①交付者履歴</t>
  </si>
  <si>
    <t>他社中間検査①特定工程履歴</t>
  </si>
  <si>
    <t>他社中間検査①検査日履歴</t>
  </si>
  <si>
    <t>判断できない旨の通知日</t>
  </si>
  <si>
    <t>判断できない旨の通知担当者</t>
  </si>
  <si>
    <t>避難安全検証法有無</t>
  </si>
  <si>
    <t>耐火性能検証法有無</t>
  </si>
  <si>
    <t>新防火区画性能検証法有無</t>
  </si>
  <si>
    <t>避難安全検証法手数料</t>
  </si>
  <si>
    <t>耐火性能検証法手数料</t>
  </si>
  <si>
    <t>新防火区画性能検証法手数料</t>
  </si>
  <si>
    <t>検査員２</t>
  </si>
  <si>
    <t>省エネ適判機関名</t>
  </si>
  <si>
    <t>省エネ適判受付日</t>
  </si>
  <si>
    <t>省エネ適判交付日</t>
  </si>
  <si>
    <t>省エネ適判交付番号</t>
  </si>
  <si>
    <t>防火区画性能検証法有無</t>
  </si>
  <si>
    <t>防火区画性能検証法手数料</t>
  </si>
  <si>
    <t>木３工法</t>
  </si>
  <si>
    <t>木３種別</t>
  </si>
  <si>
    <t>木３住戸数</t>
  </si>
  <si>
    <t>木造２２条地域</t>
  </si>
  <si>
    <t>木造丸太組構法</t>
  </si>
  <si>
    <t>意匠担当メールアドレス</t>
  </si>
  <si>
    <t>構造担当メールアドレス</t>
  </si>
  <si>
    <t>設備担当メールアドレス</t>
  </si>
  <si>
    <t>確認申請取下取止日</t>
  </si>
  <si>
    <t>確認申請情報更新者</t>
  </si>
  <si>
    <t/>
  </si>
  <si>
    <t>建</t>
    <phoneticPr fontId="1"/>
  </si>
  <si>
    <t>0</t>
    <phoneticPr fontId="1"/>
  </si>
  <si>
    <t>適判機関名 &amp; 所在地</t>
    <rPh sb="8" eb="11">
      <t>ショザイチ</t>
    </rPh>
    <phoneticPr fontId="1"/>
  </si>
  <si>
    <t>適判機関名</t>
    <rPh sb="0" eb="2">
      <t>テキハン</t>
    </rPh>
    <rPh sb="2" eb="4">
      <t>キカン</t>
    </rPh>
    <rPh sb="4" eb="5">
      <t>メイ</t>
    </rPh>
    <phoneticPr fontId="1"/>
  </si>
  <si>
    <t>代表名</t>
  </si>
  <si>
    <t>消防同意用</t>
    <rPh sb="0" eb="2">
      <t>ショウボウ</t>
    </rPh>
    <rPh sb="2" eb="5">
      <t>ドウイヨウ</t>
    </rPh>
    <phoneticPr fontId="1"/>
  </si>
  <si>
    <t>仮受日</t>
    <rPh sb="0" eb="2">
      <t>カリウケ</t>
    </rPh>
    <rPh sb="2" eb="3">
      <t>ビ</t>
    </rPh>
    <phoneticPr fontId="1"/>
  </si>
  <si>
    <t>番号</t>
    <rPh sb="0" eb="2">
      <t>バンゴウ</t>
    </rPh>
    <phoneticPr fontId="1"/>
  </si>
  <si>
    <t>↑　選択してください　↑</t>
    <rPh sb="2" eb="4">
      <t>センタク</t>
    </rPh>
    <phoneticPr fontId="1"/>
  </si>
  <si>
    <t>↑</t>
    <phoneticPr fontId="1"/>
  </si>
  <si>
    <t>2:防火</t>
    <phoneticPr fontId="1"/>
  </si>
  <si>
    <t>一般財団法人群馬県建築構造技術センター</t>
    <phoneticPr fontId="1"/>
  </si>
  <si>
    <t>理事長　星　和彦</t>
    <phoneticPr fontId="1"/>
  </si>
  <si>
    <t>3:簡易耐火イ</t>
    <phoneticPr fontId="1"/>
  </si>
  <si>
    <t>一般財団法人　日本建築センター</t>
    <phoneticPr fontId="1"/>
  </si>
  <si>
    <t>理事長　橋本　公博</t>
  </si>
  <si>
    <t>4:簡易耐火ロ</t>
    <phoneticPr fontId="1"/>
  </si>
  <si>
    <t>ビューローベリタスジャパン株式会社</t>
    <phoneticPr fontId="1"/>
  </si>
  <si>
    <t>代表取締役社長　外崎　達人</t>
    <rPh sb="5" eb="7">
      <t>シャチョウ</t>
    </rPh>
    <phoneticPr fontId="1"/>
  </si>
  <si>
    <t>5:耐火</t>
    <phoneticPr fontId="1"/>
  </si>
  <si>
    <t>一般財団法人　ベターリビング</t>
    <phoneticPr fontId="1"/>
  </si>
  <si>
    <t>理事長　井上　俊之</t>
  </si>
  <si>
    <t>6:準耐火イ</t>
    <phoneticPr fontId="1"/>
  </si>
  <si>
    <t>株式会社　東京建築検査機構</t>
    <phoneticPr fontId="1"/>
  </si>
  <si>
    <t>代表取締役社長　濵田　信彦</t>
    <phoneticPr fontId="1"/>
  </si>
  <si>
    <t>7:準耐火ロ</t>
    <phoneticPr fontId="1"/>
  </si>
  <si>
    <t>日本建築検査協会株式会社</t>
    <phoneticPr fontId="1"/>
  </si>
  <si>
    <t>代表取締役　山﨑　哲</t>
  </si>
  <si>
    <t>9:その他</t>
    <phoneticPr fontId="1"/>
  </si>
  <si>
    <t>株式会社　国際確認検査センター</t>
    <phoneticPr fontId="1"/>
  </si>
  <si>
    <t>代表取締役 山田 耕藏</t>
  </si>
  <si>
    <t>株式会社　都市居住評価センター</t>
    <phoneticPr fontId="1"/>
  </si>
  <si>
    <t>代表取締役社長　金谷　輝範</t>
  </si>
  <si>
    <t>一般財団法人　日本建築設備・昇降機センター</t>
    <phoneticPr fontId="1"/>
  </si>
  <si>
    <t>理事長　村岸　明</t>
    <rPh sb="4" eb="5">
      <t>ムラ</t>
    </rPh>
    <rPh sb="5" eb="6">
      <t>キシ</t>
    </rPh>
    <rPh sb="7" eb="8">
      <t>アキラ</t>
    </rPh>
    <phoneticPr fontId="1"/>
  </si>
  <si>
    <t>日本ＥＲＩ株式会社</t>
    <phoneticPr fontId="1"/>
  </si>
  <si>
    <t>代表取締役社長　馬野　俊彦</t>
    <phoneticPr fontId="1"/>
  </si>
  <si>
    <t>ハウスプラス確認検査株式会社</t>
    <phoneticPr fontId="1"/>
  </si>
  <si>
    <t>代表取締役社長　吉田　正司</t>
    <rPh sb="8" eb="10">
      <t>ヨシダ</t>
    </rPh>
    <rPh sb="11" eb="12">
      <t>ショウ</t>
    </rPh>
    <rPh sb="12" eb="13">
      <t>ジ</t>
    </rPh>
    <phoneticPr fontId="1"/>
  </si>
  <si>
    <t>一般財団法人　住宅金融普及協会</t>
    <phoneticPr fontId="1"/>
  </si>
  <si>
    <t>会長　安齋　俊彦</t>
    <phoneticPr fontId="1"/>
  </si>
  <si>
    <t>アウェイ建築評価ネット株式会社</t>
    <phoneticPr fontId="1"/>
  </si>
  <si>
    <t>代表取締役　吉川　充</t>
  </si>
  <si>
    <t>公益財団法人　東京都防災・建築まちづくりセンター</t>
    <phoneticPr fontId="1"/>
  </si>
  <si>
    <t>理事長　青柳　一彦</t>
    <rPh sb="4" eb="6">
      <t>アオヤギ</t>
    </rPh>
    <rPh sb="7" eb="8">
      <t>イチ</t>
    </rPh>
    <rPh sb="8" eb="9">
      <t>ヒコ</t>
    </rPh>
    <phoneticPr fontId="1"/>
  </si>
  <si>
    <t>株式会社　建築構造センター</t>
    <phoneticPr fontId="1"/>
  </si>
  <si>
    <t>代表取締役社長　田野邉 幸裕</t>
    <phoneticPr fontId="1"/>
  </si>
  <si>
    <t>株式会社　グッド・アイズ建築検査機構</t>
    <phoneticPr fontId="1"/>
  </si>
  <si>
    <t>代表取締役　藤田　孝行</t>
  </si>
  <si>
    <t>一般財団法人　さいたま住宅検査センター</t>
    <phoneticPr fontId="1"/>
  </si>
  <si>
    <t>理事長　岩﨑 康夫</t>
    <phoneticPr fontId="1"/>
  </si>
  <si>
    <t>公益財団法人　千葉県建設技術センター</t>
    <phoneticPr fontId="1"/>
  </si>
  <si>
    <t>理事長　神作 秀雄</t>
    <phoneticPr fontId="1"/>
  </si>
  <si>
    <t>一般財団法人　長野県建築住宅センター</t>
    <phoneticPr fontId="1"/>
  </si>
  <si>
    <t>理事長　竹前 俊雄</t>
    <phoneticPr fontId="1"/>
  </si>
  <si>
    <t>株式会社　J建築検査センター</t>
    <phoneticPr fontId="1"/>
  </si>
  <si>
    <t>代表取締役　 丹野 智幸</t>
    <phoneticPr fontId="1"/>
  </si>
  <si>
    <t>一般財団法人　神奈川県建築安全協会</t>
    <phoneticPr fontId="1"/>
  </si>
  <si>
    <t>理事長　庄司　博之</t>
    <phoneticPr fontId="1"/>
  </si>
  <si>
    <t>一般財団法人　日本建築総合試験所</t>
    <phoneticPr fontId="1"/>
  </si>
  <si>
    <t>理事長　上谷　宏二</t>
    <phoneticPr fontId="1"/>
  </si>
  <si>
    <t>一般財団法人　茨城県建築センター</t>
    <phoneticPr fontId="1"/>
  </si>
  <si>
    <t>理事長　江原　秀明</t>
    <phoneticPr fontId="1"/>
  </si>
  <si>
    <t>公益財団法人　とちぎ建設技術センター</t>
    <phoneticPr fontId="1"/>
  </si>
  <si>
    <t>理事長　赤 上　 尚</t>
    <phoneticPr fontId="1"/>
  </si>
  <si>
    <t>アスコ適判株式会社</t>
    <phoneticPr fontId="1"/>
  </si>
  <si>
    <t>代表取締役　早川　定利</t>
    <phoneticPr fontId="1"/>
  </si>
  <si>
    <t>今日</t>
    <rPh sb="0" eb="2">
      <t>キョウ</t>
    </rPh>
    <phoneticPr fontId="1"/>
  </si>
  <si>
    <t>１日前</t>
    <rPh sb="1" eb="3">
      <t>ニチマエ</t>
    </rPh>
    <rPh sb="2" eb="3">
      <t>マエ</t>
    </rPh>
    <phoneticPr fontId="1"/>
  </si>
  <si>
    <t>２日前</t>
    <rPh sb="1" eb="3">
      <t>ニチマエ</t>
    </rPh>
    <rPh sb="2" eb="3">
      <t>マエ</t>
    </rPh>
    <phoneticPr fontId="1"/>
  </si>
  <si>
    <t>３日前</t>
    <rPh sb="1" eb="2">
      <t>ニチ</t>
    </rPh>
    <rPh sb="2" eb="3">
      <t>マエ</t>
    </rPh>
    <phoneticPr fontId="1"/>
  </si>
  <si>
    <t>４日前</t>
    <rPh sb="1" eb="2">
      <t>ニチ</t>
    </rPh>
    <rPh sb="2" eb="3">
      <t>マエ</t>
    </rPh>
    <phoneticPr fontId="1"/>
  </si>
  <si>
    <t>５日前</t>
    <rPh sb="1" eb="2">
      <t>ニチ</t>
    </rPh>
    <rPh sb="2" eb="3">
      <t>マエ</t>
    </rPh>
    <phoneticPr fontId="1"/>
  </si>
  <si>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</si>
  <si>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</si>
  <si>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</si>
  <si>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</si>
  <si>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</si>
  <si>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</si>
  <si>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</si>
  <si>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</si>
  <si>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</si>
  <si>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</si>
  <si>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フリガナ</t>
    <phoneticPr fontId="1"/>
  </si>
  <si>
    <t>分割するキーワード</t>
    <rPh sb="0" eb="2">
      <t>ブンカツ</t>
    </rPh>
    <phoneticPr fontId="1"/>
  </si>
  <si>
    <t>（半角、全角を区別してください）</t>
    <rPh sb="1" eb="3">
      <t>ハンカク</t>
    </rPh>
    <rPh sb="4" eb="6">
      <t>ゼンカク</t>
    </rPh>
    <rPh sb="7" eb="9">
      <t>クベツ</t>
    </rPh>
    <phoneticPr fontId="1"/>
  </si>
  <si>
    <t>↓</t>
    <phoneticPr fontId="1"/>
  </si>
  <si>
    <t>代表</t>
    <rPh sb="0" eb="2">
      <t>ダイヒョウ</t>
    </rPh>
    <phoneticPr fontId="1"/>
  </si>
  <si>
    <t>ﾀﾞｲﾋｮｳ</t>
    <phoneticPr fontId="1"/>
  </si>
  <si>
    <t>ID</t>
    <phoneticPr fontId="1"/>
  </si>
  <si>
    <t>PASS</t>
    <phoneticPr fontId="1"/>
  </si>
  <si>
    <t>name</t>
    <phoneticPr fontId="1"/>
  </si>
  <si>
    <t>phone</t>
    <phoneticPr fontId="1"/>
  </si>
  <si>
    <t>company</t>
    <phoneticPr fontId="1"/>
  </si>
  <si>
    <t>luanguage</t>
    <phoneticPr fontId="1"/>
  </si>
  <si>
    <t>status</t>
    <phoneticPr fontId="1"/>
  </si>
  <si>
    <t>access_control</t>
    <phoneticPr fontId="1"/>
  </si>
  <si>
    <t>notice</t>
    <phoneticPr fontId="1"/>
  </si>
  <si>
    <t>ゲスト有無に種別追加</t>
    <rPh sb="3" eb="5">
      <t>ウム</t>
    </rPh>
    <rPh sb="6" eb="8">
      <t>シュベツ</t>
    </rPh>
    <rPh sb="8" eb="10">
      <t>ツイカ</t>
    </rPh>
    <phoneticPr fontId="1"/>
  </si>
  <si>
    <t>新工事届連結</t>
    <rPh sb="0" eb="1">
      <t>シン</t>
    </rPh>
    <rPh sb="1" eb="3">
      <t>コウジ</t>
    </rPh>
    <rPh sb="3" eb="4">
      <t>トド</t>
    </rPh>
    <rPh sb="4" eb="6">
      <t>レンケツ</t>
    </rPh>
    <phoneticPr fontId="1"/>
  </si>
  <si>
    <t>第１号イに該当</t>
    <rPh sb="0" eb="1">
      <t>ダイ</t>
    </rPh>
    <rPh sb="2" eb="3">
      <t>ゴウ</t>
    </rPh>
    <rPh sb="5" eb="7">
      <t>ガイトウ</t>
    </rPh>
    <phoneticPr fontId="1"/>
  </si>
  <si>
    <t>第１号ロに該当</t>
    <rPh sb="0" eb="1">
      <t>ダイ</t>
    </rPh>
    <rPh sb="2" eb="3">
      <t>ゴウ</t>
    </rPh>
    <rPh sb="5" eb="7">
      <t>ガイトウ</t>
    </rPh>
    <phoneticPr fontId="1"/>
  </si>
  <si>
    <t>第２号に該当</t>
    <rPh sb="0" eb="1">
      <t>ダイ</t>
    </rPh>
    <rPh sb="2" eb="3">
      <t>ゴウ</t>
    </rPh>
    <rPh sb="4" eb="6">
      <t>ガイトウ</t>
    </rPh>
    <phoneticPr fontId="1"/>
  </si>
  <si>
    <t>第３号に該当</t>
    <rPh sb="0" eb="1">
      <t>ダイ</t>
    </rPh>
    <rPh sb="2" eb="3">
      <t>ゴウ</t>
    </rPh>
    <rPh sb="4" eb="6">
      <t>ガイトウ</t>
    </rPh>
    <phoneticPr fontId="1"/>
  </si>
  <si>
    <t>【20．備考】</t>
    <phoneticPr fontId="1"/>
  </si>
  <si>
    <t>【18. 建築基準法施行令第43条第１項及び第46条第４項等に係る経過措置の適用】</t>
    <phoneticPr fontId="1"/>
  </si>
  <si>
    <t xml:space="preserve">  【ｲ.適用の有無】</t>
    <phoneticPr fontId="1"/>
  </si>
  <si>
    <t xml:space="preserve">  【ﾛ.適用があるときは、その区分】</t>
    <phoneticPr fontId="1"/>
  </si>
  <si>
    <t>建築基準法施行令第43条第１項及び第46条第４項</t>
    <phoneticPr fontId="1"/>
  </si>
  <si>
    <t xml:space="preserve">【ハ.建築基準法第6条の4第1項の規定による確認の特例の適用の有無】 </t>
    <phoneticPr fontId="1"/>
  </si>
  <si>
    <t>【ニ.建築基準法施行令第10条各号に掲げる建築物の区分】</t>
    <phoneticPr fontId="1"/>
  </si>
  <si>
    <t>【ホ.認定型式の認定番号】</t>
    <rPh sb="3" eb="5">
      <t>ニンテイ</t>
    </rPh>
    <rPh sb="5" eb="7">
      <t>カタシキ</t>
    </rPh>
    <rPh sb="8" eb="10">
      <t>ニンテイ</t>
    </rPh>
    <rPh sb="10" eb="12">
      <t>バンゴウ</t>
    </rPh>
    <phoneticPr fontId="1"/>
  </si>
  <si>
    <t>【へ.適合する一連の規定の区分】</t>
    <rPh sb="3" eb="5">
      <t>テキゴウ</t>
    </rPh>
    <rPh sb="7" eb="9">
      <t>イチレン</t>
    </rPh>
    <rPh sb="10" eb="12">
      <t>キテイ</t>
    </rPh>
    <rPh sb="13" eb="15">
      <t>クブン</t>
    </rPh>
    <phoneticPr fontId="1"/>
  </si>
  <si>
    <t>【ト.認証型式部材等認証番号】</t>
    <rPh sb="3" eb="5">
      <t>ニンショウ</t>
    </rPh>
    <rPh sb="5" eb="7">
      <t>カタシキ</t>
    </rPh>
    <rPh sb="7" eb="9">
      <t>ブザイ</t>
    </rPh>
    <rPh sb="9" eb="10">
      <t>トウ</t>
    </rPh>
    <rPh sb="10" eb="12">
      <t>ニンショウ</t>
    </rPh>
    <phoneticPr fontId="1"/>
  </si>
  <si>
    <t>【ロ. 適用があるときは、特例の区分】</t>
    <phoneticPr fontId="1"/>
  </si>
  <si>
    <t>建築基準法第６条の３第１項第１号に掲げる確認審査又は同法第18条第５項第１号に掲げる審査</t>
    <phoneticPr fontId="1"/>
  </si>
  <si>
    <t>建築基準法第６条の３第１項第２号に掲げる確認審査又は同法第18条第５項第２号に掲げる審査</t>
    <phoneticPr fontId="1"/>
  </si>
  <si>
    <t>（構造設計を行った構造設計一級建築士又は構造関係規定に適合することを確認した構造設計一級建築士）</t>
    <phoneticPr fontId="1"/>
  </si>
  <si>
    <t>(1)氏名</t>
    <phoneticPr fontId="1"/>
  </si>
  <si>
    <t>(2)資格　構造設計一級建築士交付</t>
    <phoneticPr fontId="1"/>
  </si>
  <si>
    <t>28)</t>
    <phoneticPr fontId="1"/>
  </si>
  <si>
    <t>29)</t>
    <phoneticPr fontId="1"/>
  </si>
  <si>
    <t>25)</t>
    <phoneticPr fontId="1"/>
  </si>
  <si>
    <t>26)</t>
    <phoneticPr fontId="1"/>
  </si>
  <si>
    <t>27)</t>
    <phoneticPr fontId="1"/>
  </si>
  <si>
    <t>建築基準法第８６条の７又は同法第８６条の８又は同法８７条の２の規定の適用を受ける場合においては、工事の完了後においても引き続き同法第３条第２項（同法第８６条の９第１項において準用する場合を含む。）の適用を受けない規定並びに当該規定に適合しないこととなった時期及び理由を１８欄又は別紙に記載して添えてください。</t>
    <phoneticPr fontId="1"/>
  </si>
  <si>
    <t>18欄の「イ」は、建築士法第20条の２第２項に規定する構造関係規定に係る経過措置の適用を受ける場合は、「有」に「レ」マークを入れてください。同項に規定する構造関係規定に係る経過措置の適用を受けない場合は、「無」に「レ」マークを入れてください。なお、申請に係る建築物が複数ある場合で、そのうち一部の建築物のみが建築士法第20条の２第２項に規定する構造関係規定に係る経過措置の適用を受ける場合は、「有」に「レ」マークを入れた上で、20欄に当該建築物の番号（第四面の１欄の番号をいう。）を記入してください。</t>
    <phoneticPr fontId="1"/>
  </si>
  <si>
    <t>18欄の「ロ」は、建築基準法施行令第43条第１項及び第46条第４項に係る経過措置の適用を受ける場合は、「建築基準法施行令第43条第１項及び第46条第４項」に「レ」マークを入れてください。建築士法第20条の２第２項に規定する構造関係規定のうち建築基準法施行令第43条第１項及び第46条第４項以外の規定に係る経過措置の適用を受ける場合は、「その他」に「レ」マークを入れてください。</t>
    <phoneticPr fontId="1"/>
  </si>
  <si>
    <t>11欄の「イ」、「ロ」及び「ハ」は、該当するチェックボックスに「レ」マークを入れてください。</t>
    <phoneticPr fontId="1"/>
  </si>
  <si>
    <t>11欄の「ニ」は、建築基準法第６条の４第１項の規定による確認の特例の適用がある場合に、建築基準法施行令第10条各号に掲げる建築物のうち、該当するものの号の数字を記入してください。</t>
    <phoneticPr fontId="1"/>
  </si>
  <si>
    <t>【20.建築基準法施行令第43条第１項及び第46条第４項等に係る経過措置の適用】</t>
    <phoneticPr fontId="1"/>
  </si>
  <si>
    <t>【ｲ.適用の有無】</t>
    <phoneticPr fontId="1"/>
  </si>
  <si>
    <t>【ﾛ.適用があるときは、その区分】</t>
    <phoneticPr fontId="1"/>
  </si>
  <si>
    <t>【21.その他必要な事項】</t>
    <rPh sb="6" eb="7">
      <t>タ</t>
    </rPh>
    <rPh sb="7" eb="9">
      <t>ヒツヨウ</t>
    </rPh>
    <rPh sb="10" eb="12">
      <t>ジコウ</t>
    </rPh>
    <phoneticPr fontId="1"/>
  </si>
  <si>
    <t>（注意）
１．第一面及び第二面関係
①　これらは第二号様式の第二面及び第三面の写しに代えることができます。この場合には、最上段に「建築計画概要書（第一面）」及び「建築計画概要書（第二面）」と明示し、第二面の18欄の事項を第二号様式の第三面の写しの20欄に記載してください。
②　第一面の５欄及び６欄は、それぞれ工事監理者又は工事施工者が未定のときは、後で定まつてから工事着手前に届け出てください。この場合には、特定行政庁が届出のあつた旨を明示した上で記入します。
③　第二面の20欄の「イ」は、申請に係る建築物が複数ある場合で、そのうち一部の建築物のみが建築士法第20条の２第２項に規定する構造関係規定に係る経過措置の適用を受ける場合は、「有」に「レ」マークを入れた上で、第三面の配置図に当該建築物を明示してください。
２．第三面関係
①　付近見取図には、方位、道路及び目標となる地物を明示してください。
②　配置図には、縮尺、方位、敷地境界線、敷地内における建築物の位置、申請に係る建築物と他の建築物との別並びに敷地の接する道路の位置及び幅員を明示してください。</t>
    <phoneticPr fontId="1"/>
  </si>
  <si>
    <t>主要構造部及び主要構造部以外の構造耐力上主要な部分に用いる材料（接合材料を含む）の種類、品質、形状及び寸法</t>
    <phoneticPr fontId="1"/>
  </si>
  <si>
    <t>新様式</t>
    <rPh sb="0" eb="3">
      <t>シンヨウシキ</t>
    </rPh>
    <phoneticPr fontId="1"/>
  </si>
  <si>
    <r>
      <t>【イ.</t>
    </r>
    <r>
      <rPr>
        <sz val="9"/>
        <color rgb="FF000000"/>
        <rFont val="ＭＳ 明朝"/>
        <family val="1"/>
        <charset val="128"/>
      </rPr>
      <t>建築基準法第6条の3第1項ただし書又は法第18条第５項ただし書の規定による審査の特例の適用の有無</t>
    </r>
    <r>
      <rPr>
        <sz val="10"/>
        <color indexed="8"/>
        <rFont val="ＭＳ 明朝"/>
        <family val="1"/>
        <charset val="128"/>
      </rPr>
      <t xml:space="preserve">】 </t>
    </r>
    <rPh sb="19" eb="20">
      <t>ガ</t>
    </rPh>
    <rPh sb="20" eb="21">
      <t>マタ</t>
    </rPh>
    <rPh sb="22" eb="23">
      <t>ホウ</t>
    </rPh>
    <rPh sb="23" eb="24">
      <t>ダイ</t>
    </rPh>
    <rPh sb="26" eb="27">
      <t>ジョウ</t>
    </rPh>
    <rPh sb="27" eb="28">
      <t>ダイ</t>
    </rPh>
    <rPh sb="29" eb="30">
      <t>コウ</t>
    </rPh>
    <rPh sb="33" eb="34">
      <t>ガ</t>
    </rPh>
    <rPh sb="40" eb="42">
      <t>シンサ</t>
    </rPh>
    <phoneticPr fontId="1"/>
  </si>
  <si>
    <t>【19.その他必要な事項】</t>
    <phoneticPr fontId="1"/>
  </si>
  <si>
    <t>備考のメール申請を削除</t>
    <rPh sb="0" eb="2">
      <t>ビコウ</t>
    </rPh>
    <rPh sb="6" eb="8">
      <t>シンセイ</t>
    </rPh>
    <rPh sb="9" eb="11">
      <t>サクジョ</t>
    </rPh>
    <phoneticPr fontId="1"/>
  </si>
  <si>
    <t>2人目以降のゲスト有無を修正</t>
    <rPh sb="0" eb="2">
      <t>フタリ</t>
    </rPh>
    <rPh sb="2" eb="3">
      <t>メ</t>
    </rPh>
    <rPh sb="3" eb="5">
      <t>イコウ</t>
    </rPh>
    <rPh sb="9" eb="11">
      <t>ウム</t>
    </rPh>
    <rPh sb="12" eb="14">
      <t>シュウセイ</t>
    </rPh>
    <phoneticPr fontId="1"/>
  </si>
  <si>
    <t>７欄の「イ」(1)は、建築物の敷地が、２以上の用途地域、高層住居誘導地区、居住環境向上用途誘導地区若しくは特定用途誘導地区、建築基準法第52条第１項第１号から第８号までに規定する容積率の異なる地域、地区若しくは区域又は同法第53条第１項第１号から第６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(2)は、同法第52条第12項の規定を適用する場合において、同条第13項の規定に基づき、「イ」(1)で記入した敷地面積に対応する敷地の部分について、建築物の敷地のうち前面道路と壁面線又は壁面の位置の制限として定められた限度の線との間の部分を除いた敷地の面積を記入してください。</t>
    <phoneticPr fontId="1"/>
  </si>
  <si>
    <t>建築物の敷地が、建築基準法第52条第７項若しくは第９項に該当する場合又は同条第８項若しくは第12項の規定が適用される場合においては、７欄の「ヘ」に、同条第７項若しくは第９項の規定に基づき定められる当該建築物の容積率又は同条第８項若しくは第12項の規定が適用される場合における当該建築物の容積率を記入してください。</t>
    <phoneticPr fontId="1"/>
  </si>
  <si>
    <t>建築物の敷地が建築基準法第53条第２項若しくは同法第57条の５第２項に該当する場合又は建築物が同法第53条第３項、第５項若しくは第６項に該当する場合においては、７欄の「ト」に、同条第２項、第３項、第５項又は第６項の規定に基づき定められる当該建築物の建蔽率を記入してください。</t>
    <phoneticPr fontId="1"/>
  </si>
  <si>
    <t>都市計画区域内、準都市計画区域内及び建築基準法第68条の９第１項の規定に基づく条例により建築物の容積率の最高限度が定められた区域内においては、１１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に設置するためのものであって、同規則第10条の4の5各号に掲げる基準に適合するものに限る）で、特定行政庁が交通上、安全上、防火上及び衛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該当部分の床面積を記入してください。</t>
    <phoneticPr fontId="1"/>
  </si>
  <si>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phoneticPr fontId="1"/>
  </si>
  <si>
    <t>８欄は、該当するチェックボックスに「レ」マークを入れ、提出済の場合には、提出をした所管行政庁名又は登録建築物エネルギー消費性能判定機関の名称及び事務所の所在地を記入してください。未提出の場合には、提出する予定の所管行政庁名又は登録建築物エネルギー消費性能判定機関の名称及び事務所の所在地を記入し、提出をした後に、遅滞なく、提出を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等に関する法律施行規則第2条第1項各号に掲げる特定建築行為のうち該当するものの号番号（同項第1号に該当する場合にあっては、号番号及び同号イ又はロのうち該当するもの（気候風土適応住宅に該当する場合にあっては、その旨を含む。））を記入する等、提出が不要である理由を記入してください。特に必要がある場合には、各階平面図等の図書によりその根拠を明らかにしてください。なお、建築に係る部分の床面積が10平方メートル以下である場合、建築基準法第６条の４第１項第３号に掲げる建築物の建築である場合その他の提出が不要であることが明らかな場合は、記入する必要はありません。</t>
    <phoneticPr fontId="1"/>
  </si>
  <si>
    <t>この書類は、申請建築物ごと（延べ面積が10平方メートル以内のものを除く。以下同じ。）に作成してください。</t>
    <phoneticPr fontId="1"/>
  </si>
  <si>
    <t>この書類に記載する事項のうち、10欄から15欄までの事項については、別紙に明示して添付すれば記載する必要はありません。</t>
    <phoneticPr fontId="1"/>
  </si>
  <si>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に「レ」マークを入れてください。いずれにも該当しない場合は「その他」に「レ」マークを入れてください。</t>
    <phoneticPr fontId="1"/>
  </si>
  <si>
    <t>６欄は、「建築基準法施行令第109条の５第１号に掲げる基準に適合する構造」、「建築基準法第21条第１項ただし書に該当する建築物」「建築基準法施行令第109条の７第１項第１号に掲げる基準に適合する構造」、「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phoneticPr fontId="1"/>
  </si>
  <si>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phoneticPr fontId="1"/>
  </si>
  <si>
    <t>８欄の「ハ」は、建築基準法施行令第２条第１項第８号により階数に算入されない建築物の部分のうち昇降機塔、装飾塔、物見塔その他これらに類する建築物の屋上部分の階の数を記入してください。</t>
    <phoneticPr fontId="1"/>
  </si>
  <si>
    <t>11欄の「ホ」は、建築基準法施行令第10条第１号又は第２号に掲げる建築物に該当する場合にのみ記入してください。また、11欄の「ヘ」は、同条第１号に掲げる建築物に該当する場合に、該当するチェックボックスに「レ」マークを入れてください。</t>
    <phoneticPr fontId="1"/>
  </si>
  <si>
    <t>11欄の「ト」は、建築基準法第68条の20第１項に掲げる認証型式部材等に該当する場合にのみ記入してください。当該認証番号を記入すれば、第10条の５の４第１号に該当する認証型式部材等の場合にあつては10欄の概要、11欄の「ホ」（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ホ」（当該認証型式部材等に係るものに限る。）並びに13欄から16欄まで及び第五面の３欄から６欄までの事項について、同条第３号に該当する認証型式部材等の場合にあつては10欄の概要及び11欄の「ホ」（当該認証型式部材等に係るものに限る。）については記入する必要はありません。</t>
    <phoneticPr fontId="1"/>
  </si>
  <si>
    <t>16欄は、最下階の居室の床が木造である場合に記入してください。</t>
    <phoneticPr fontId="1"/>
  </si>
  <si>
    <t>第二面【８】入力規則を解除</t>
    <rPh sb="0" eb="3">
      <t>ダイニメン</t>
    </rPh>
    <rPh sb="6" eb="8">
      <t>ニュウリョク</t>
    </rPh>
    <rPh sb="8" eb="10">
      <t>キソク</t>
    </rPh>
    <rPh sb="11" eb="13">
      <t>カイジョ</t>
    </rPh>
    <phoneticPr fontId="1"/>
  </si>
  <si>
    <t>３号かどうか判断できないから不採用</t>
    <rPh sb="1" eb="2">
      <t>ゴウ</t>
    </rPh>
    <rPh sb="6" eb="8">
      <t>ハンダン</t>
    </rPh>
    <rPh sb="14" eb="17">
      <t>フサイヨウ</t>
    </rPh>
    <phoneticPr fontId="1"/>
  </si>
  <si>
    <t>手数料を変更</t>
    <rPh sb="0" eb="3">
      <t>テスウリョウ</t>
    </rPh>
    <rPh sb="4" eb="6">
      <t>ヘンコウ</t>
    </rPh>
    <phoneticPr fontId="1"/>
  </si>
  <si>
    <t>概要書特定工程のフォントサイズ変更</t>
    <rPh sb="0" eb="3">
      <t>ガイヨウショ</t>
    </rPh>
    <rPh sb="3" eb="5">
      <t>トクテイ</t>
    </rPh>
    <rPh sb="5" eb="7">
      <t>コウテイ</t>
    </rPh>
    <rPh sb="15" eb="17">
      <t>ヘンコウ</t>
    </rPh>
    <phoneticPr fontId="1"/>
  </si>
  <si>
    <t>↓　計変回数</t>
    <rPh sb="2" eb="3">
      <t>ケイ</t>
    </rPh>
    <rPh sb="3" eb="4">
      <t>ヘン</t>
    </rPh>
    <rPh sb="4" eb="6">
      <t>カイスウ</t>
    </rPh>
    <phoneticPr fontId="1"/>
  </si>
  <si>
    <t>↓　前確認番号</t>
    <rPh sb="2" eb="3">
      <t>ゼン</t>
    </rPh>
    <rPh sb="3" eb="5">
      <t>カクニン</t>
    </rPh>
    <rPh sb="5" eb="7">
      <t>バンゴウ</t>
    </rPh>
    <phoneticPr fontId="1"/>
  </si>
  <si>
    <t>ゲスト登録</t>
  </si>
  <si>
    <t>計画変更対応　ゲスト登録リンク</t>
    <rPh sb="0" eb="2">
      <t>ケイカク</t>
    </rPh>
    <rPh sb="2" eb="4">
      <t>ヘンコウ</t>
    </rPh>
    <rPh sb="4" eb="6">
      <t>タイオウ</t>
    </rPh>
    <rPh sb="10" eb="12">
      <t>トウロク</t>
    </rPh>
    <phoneticPr fontId="1"/>
  </si>
  <si>
    <t>ゲスト登録　０を非表示化</t>
    <rPh sb="3" eb="5">
      <t>トウロク</t>
    </rPh>
    <rPh sb="8" eb="11">
      <t>ヒヒョウジ</t>
    </rPh>
    <rPh sb="11" eb="12">
      <t>カ</t>
    </rPh>
    <phoneticPr fontId="1"/>
  </si>
  <si>
    <t>↓　他社の場合、こちらに番号を入力してください。</t>
    <rPh sb="2" eb="4">
      <t>タシャ</t>
    </rPh>
    <rPh sb="5" eb="7">
      <t>バアイ</t>
    </rPh>
    <rPh sb="12" eb="14">
      <t>バンゴウ</t>
    </rPh>
    <rPh sb="15" eb="17">
      <t>ニュウリョク</t>
    </rPh>
    <phoneticPr fontId="1"/>
  </si>
  <si>
    <t>↓　前願が弊社の場合、選択・入力してください。</t>
    <rPh sb="2" eb="4">
      <t>ゼンガン</t>
    </rPh>
    <rPh sb="5" eb="7">
      <t>ヘイシャ</t>
    </rPh>
    <rPh sb="8" eb="10">
      <t>バアイ</t>
    </rPh>
    <rPh sb="11" eb="13">
      <t>センタク</t>
    </rPh>
    <rPh sb="14" eb="16">
      <t>ニュウリョク</t>
    </rPh>
    <phoneticPr fontId="1"/>
  </si>
  <si>
    <t>計画変更回数自動入力</t>
    <rPh sb="0" eb="2">
      <t>ケイカク</t>
    </rPh>
    <rPh sb="2" eb="4">
      <t>ヘンコウ</t>
    </rPh>
    <rPh sb="4" eb="6">
      <t>カイスウ</t>
    </rPh>
    <rPh sb="6" eb="8">
      <t>ジドウ</t>
    </rPh>
    <rPh sb="8" eb="10">
      <t>ニュウリョク</t>
    </rPh>
    <phoneticPr fontId="1"/>
  </si>
  <si>
    <t>メールアドレス</t>
    <phoneticPr fontId="1"/>
  </si>
  <si>
    <t>設計住宅性能評価</t>
    <rPh sb="0" eb="2">
      <t>セッケイ</t>
    </rPh>
    <rPh sb="2" eb="4">
      <t>ジュウタク</t>
    </rPh>
    <rPh sb="4" eb="6">
      <t>セイノウ</t>
    </rPh>
    <rPh sb="6" eb="8">
      <t>ヒョウカ</t>
    </rPh>
    <phoneticPr fontId="1"/>
  </si>
  <si>
    <t>BELS評価</t>
    <rPh sb="4" eb="6">
      <t>ヒョウカ</t>
    </rPh>
    <phoneticPr fontId="1"/>
  </si>
  <si>
    <t>電子交付有無</t>
  </si>
  <si>
    <t>申請棟数</t>
  </si>
  <si>
    <t>その他棟数</t>
  </si>
  <si>
    <t>着工日</t>
  </si>
  <si>
    <t>型式適合認定</t>
  </si>
  <si>
    <t>確認</t>
    <rPh sb="0" eb="2">
      <t>カクニン</t>
    </rPh>
    <phoneticPr fontId="1"/>
  </si>
  <si>
    <t>電子交付</t>
  </si>
  <si>
    <t>交付種別</t>
    <rPh sb="0" eb="2">
      <t>コウフ</t>
    </rPh>
    <rPh sb="2" eb="4">
      <t>シュベツ</t>
    </rPh>
    <phoneticPr fontId="1"/>
  </si>
  <si>
    <t>建築主が連動</t>
    <rPh sb="0" eb="3">
      <t>ケンチクヌシ</t>
    </rPh>
    <rPh sb="4" eb="6">
      <t>レンドウ</t>
    </rPh>
    <phoneticPr fontId="1"/>
  </si>
  <si>
    <t>物件番号を全角化（JIS関数）</t>
    <rPh sb="0" eb="2">
      <t>ブッケン</t>
    </rPh>
    <rPh sb="2" eb="4">
      <t>バンゴウ</t>
    </rPh>
    <rPh sb="5" eb="7">
      <t>ゼンカク</t>
    </rPh>
    <rPh sb="7" eb="8">
      <t>カ</t>
    </rPh>
    <rPh sb="12" eb="14">
      <t>カンスウ</t>
    </rPh>
    <phoneticPr fontId="1"/>
  </si>
  <si>
    <t>建築主２ID</t>
  </si>
  <si>
    <t>建築主２氏名１</t>
  </si>
  <si>
    <t>建築主２氏名２</t>
  </si>
  <si>
    <t>建築主２郵便番号</t>
  </si>
  <si>
    <t>建築主２住所</t>
  </si>
  <si>
    <t>建築主２電話番号</t>
  </si>
  <si>
    <t>建築主２を連動</t>
    <rPh sb="0" eb="3">
      <t>ケンチクヌシ</t>
    </rPh>
    <rPh sb="5" eb="7">
      <t>レンドウ</t>
    </rPh>
    <phoneticPr fontId="1"/>
  </si>
  <si>
    <t>　株式会社　都市建築確認センター　御中</t>
    <rPh sb="1" eb="5">
      <t>カブシキガイシャ</t>
    </rPh>
    <rPh sb="6" eb="8">
      <t>トシ</t>
    </rPh>
    <rPh sb="8" eb="10">
      <t>ケンチク</t>
    </rPh>
    <rPh sb="10" eb="12">
      <t>カクニン</t>
    </rPh>
    <rPh sb="17" eb="19">
      <t>オンチュウ</t>
    </rPh>
    <phoneticPr fontId="1"/>
  </si>
  <si>
    <t>株式会社都市建築確認センター　</t>
    <rPh sb="0" eb="14">
      <t>カブ</t>
    </rPh>
    <phoneticPr fontId="1"/>
  </si>
  <si>
    <t>Ver.20251201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</si>
</sst>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_);[Red]\(0\)"/>
    <numFmt numFmtId="177" formatCode="#,##0_ "/>
    <numFmt numFmtId="178" formatCode="#,##0.00_ "/>
    <numFmt numFmtId="179" formatCode="0_ "/>
    <numFmt numFmtId="180" formatCode="#,##0.00_);[Red]\(#,##0.00\)"/>
    <numFmt numFmtId="181" formatCode="#,##0_);[Red]\(#,##0\)"/>
    <numFmt numFmtId="182" formatCode="[&lt;=999]000;[&lt;=9999]000\-00;000\-0000"/>
    <numFmt numFmtId="183" formatCode="[&lt;=999]000;[&lt;=99999]000\-00;000\-0000"/>
    <numFmt numFmtId="184" formatCode="0.000_);[Red]\(0.000\)"/>
    <numFmt numFmtId="185" formatCode="0.00_);[Red]\(0.00\)"/>
    <numFmt numFmtId="186" formatCode="0.00_ "/>
    <numFmt numFmtId="187" formatCode="0.000_ "/>
    <numFmt numFmtId="188" formatCode="gggee&quot;年&quot;m&quot;月&quot;d&quot;日&quot;"/>
  </numFmts>
  <fonts count="139">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6"/>
      <name val="ＭＳ Ｐゴシック"/>
      <family val="2"/>
      <charset val="128"/>
      <scheme val="minor"/>
    </font>
    <font>
      <b/>
      <sz val="11"/>
      <color theme="0"/>
      <name val="游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sz val="12"/>
      <color rgb="FF374151"/>
      <name val="Segoe UI"/>
      <family val="2"/>
    </font>
    <font>
      <b/>
      <sz val="11"/>
      <color theme="1"/>
      <name val="游ゴシック"/>
      <family val="3"/>
      <charset val="128"/>
    </font>
    <font>
      <sz val="12"/>
      <color indexed="81"/>
      <name val="ＭＳ Ｐゴシック"/>
      <family val="3"/>
      <charset val="128"/>
      <scheme val="minor"/>
    </font>
    <font>
      <sz val="11"/>
      <name val="ＭＳ ゴシック"/>
      <family val="3"/>
      <charset val="128"/>
    </font>
    <font>
      <sz val="11"/>
      <color theme="1"/>
      <name val="ＭＳ Ｐゴシック"/>
      <family val="3"/>
    </font>
    <font>
      <sz val="11"/>
      <color theme="0"/>
      <name val="ＭＳ Ｐゴシック"/>
      <family val="2"/>
      <scheme val="minor"/>
    </font>
    <font>
      <sz val="11"/>
      <color theme="5" tint="0.79998168889431442"/>
      <name val="ＭＳ Ｐゴシック"/>
      <family val="2"/>
      <scheme val="minor"/>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
      <sz val="10"/>
      <color theme="1"/>
      <name val="ＭＳ 明朝"/>
      <family val="1"/>
      <charset val="128"/>
    </font>
    <font>
      <b/>
      <sz val="11"/>
      <color theme="1"/>
      <name val="ＭＳ Ｐゴシック"/>
      <family val="3"/>
      <charset val="128"/>
    </font>
    <font>
      <sz val="9"/>
      <color theme="1"/>
      <name val="ＭＳ 明朝"/>
      <family val="1"/>
      <charset val="128"/>
    </font>
    <font>
      <sz val="11"/>
      <color theme="1"/>
      <name val="ＭＳ Ｐ明朝"/>
      <family val="1"/>
      <charset val="128"/>
    </font>
    <font>
      <sz val="12"/>
      <color rgb="FF374151"/>
      <name val="ＭＳ Ｐゴシック"/>
      <family val="3"/>
      <charset val="128"/>
      <scheme val="minor"/>
    </font>
    <font>
      <b/>
      <sz val="11"/>
      <color theme="1"/>
      <name val="ＭＳ 明朝"/>
      <family val="1"/>
      <charset val="128"/>
    </font>
    <font>
      <sz val="11"/>
      <color theme="1"/>
      <name val="ＭＳ Ｐゴシック"/>
      <family val="3"/>
      <charset val="128"/>
    </font>
    <font>
      <sz val="11"/>
      <color rgb="FFFF0000"/>
      <name val="ＭＳ Ｐゴシック"/>
      <family val="3"/>
      <charset val="128"/>
    </font>
    <font>
      <sz val="11"/>
      <name val="ＭＳ Ｐゴシック"/>
      <family val="3"/>
      <charset val="128"/>
    </font>
    <font>
      <sz val="36"/>
      <name val="ＭＳ Ｐゴシック"/>
      <family val="3"/>
      <charset val="128"/>
    </font>
    <font>
      <b/>
      <sz val="14"/>
      <name val="ＭＳ Ｐゴシック"/>
      <family val="3"/>
      <charset val="128"/>
    </font>
    <font>
      <b/>
      <sz val="14"/>
      <color indexed="10"/>
      <name val="ＭＳ Ｐゴシック"/>
      <family val="3"/>
      <charset val="128"/>
    </font>
    <font>
      <b/>
      <sz val="16"/>
      <color indexed="8"/>
      <name val="ＭＳ Ｐゴシック"/>
      <family val="3"/>
      <charset val="128"/>
    </font>
    <font>
      <b/>
      <sz val="20"/>
      <color indexed="10"/>
      <name val="ＭＳ Ｐゴシック"/>
      <family val="3"/>
      <charset val="128"/>
    </font>
    <font>
      <b/>
      <sz val="20"/>
      <color indexed="12"/>
      <name val="ＭＳ Ｐゴシック"/>
      <family val="3"/>
      <charset val="128"/>
    </font>
    <font>
      <b/>
      <sz val="16"/>
      <color indexed="10"/>
      <name val="ＭＳ Ｐゴシック"/>
      <family val="3"/>
      <charset val="128"/>
    </font>
    <font>
      <b/>
      <sz val="12"/>
      <color rgb="FF000000"/>
      <name val="ＭＳ Ｐゴシック"/>
      <family val="3"/>
      <charset val="128"/>
    </font>
    <font>
      <u/>
      <sz val="6.6"/>
      <color indexed="12"/>
      <name val="ＭＳ Ｐゴシック"/>
      <family val="3"/>
      <charset val="128"/>
    </font>
    <font>
      <b/>
      <sz val="11"/>
      <name val="ＭＳ Ｐゴシック"/>
      <family val="3"/>
      <charset val="128"/>
    </font>
    <font>
      <sz val="18"/>
      <name val="ＭＳ Ｐゴシック"/>
      <family val="3"/>
      <charset val="128"/>
    </font>
    <font>
      <u/>
      <sz val="18"/>
      <color indexed="12"/>
      <name val="ＭＳ Ｐゴシック"/>
      <family val="3"/>
      <charset val="128"/>
    </font>
    <font>
      <b/>
      <sz val="12"/>
      <color rgb="FFFF0000"/>
      <name val="ＭＳ Ｐゴシック"/>
      <family val="3"/>
      <charset val="128"/>
    </font>
    <font>
      <b/>
      <sz val="12"/>
      <name val="ＭＳ Ｐゴシック"/>
      <family val="3"/>
      <charset val="128"/>
    </font>
    <font>
      <b/>
      <sz val="12"/>
      <color indexed="10"/>
      <name val="ＭＳ Ｐゴシック"/>
      <family val="3"/>
      <charset val="128"/>
    </font>
    <font>
      <b/>
      <sz val="16"/>
      <name val="ＭＳ Ｐゴシック"/>
      <family val="3"/>
      <charset val="128"/>
    </font>
    <font>
      <b/>
      <sz val="14"/>
      <color rgb="FF0066FF"/>
      <name val="ＭＳ Ｐゴシック"/>
      <family val="3"/>
      <charset val="128"/>
    </font>
    <font>
      <b/>
      <sz val="20"/>
      <color theme="1"/>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4"/>
      <color theme="1"/>
      <name val="ＭＳ Ｐゴシック"/>
      <family val="3"/>
      <charset val="128"/>
      <scheme val="minor"/>
    </font>
    <font>
      <b/>
      <sz val="14"/>
      <color indexed="8"/>
      <name val="ＭＳ Ｐゴシック"/>
      <family val="3"/>
      <charset val="128"/>
    </font>
    <font>
      <sz val="14"/>
      <color indexed="8"/>
      <name val="ＭＳ Ｐゴシック"/>
      <family val="3"/>
      <charset val="128"/>
    </font>
    <font>
      <sz val="12"/>
      <color theme="1"/>
      <name val="ＭＳ Ｐゴシック"/>
      <family val="3"/>
      <charset val="128"/>
      <scheme val="minor"/>
    </font>
    <font>
      <sz val="14"/>
      <color indexed="10"/>
      <name val="ＭＳ Ｐゴシック"/>
      <family val="3"/>
      <charset val="128"/>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3"/>
      <charset val="128"/>
      <scheme val="minor"/>
    </font>
    <font>
      <sz val="11"/>
      <color theme="1"/>
      <name val="游ゴシック"/>
      <family val="3"/>
      <charset val="128"/>
    </font>
    <font>
      <b/>
      <sz val="11"/>
      <color rgb="FFFF0000"/>
      <name val="ＭＳ Ｐゴシック"/>
      <family val="3"/>
      <charset val="128"/>
      <scheme val="minor"/>
    </font>
    <font>
      <b/>
      <sz val="9"/>
      <color indexed="81"/>
      <name val="MS P ゴシック"/>
      <family val="3"/>
      <charset val="128"/>
    </font>
    <font>
      <sz val="16"/>
      <name val="ＭＳ Ｐゴシック"/>
      <family val="3"/>
      <charset val="128"/>
    </font>
    <font>
      <b/>
      <sz val="24"/>
      <name val="ＭＳ Ｐゴシック"/>
      <family val="3"/>
      <charset val="128"/>
    </font>
    <font>
      <sz val="20"/>
      <name val="ＭＳ Ｐゴシック"/>
      <family val="3"/>
      <charset val="128"/>
    </font>
    <font>
      <sz val="14"/>
      <name val="ＭＳ Ｐゴシック"/>
      <family val="3"/>
      <charset val="128"/>
    </font>
    <font>
      <b/>
      <sz val="10"/>
      <color indexed="8"/>
      <name val="ＭＳ 明朝"/>
      <family val="1"/>
      <charset val="128"/>
    </font>
    <font>
      <sz val="10"/>
      <color indexed="8"/>
      <name val="ＭＳ 明朝"/>
      <family val="1"/>
      <charset val="128"/>
    </font>
    <font>
      <sz val="10"/>
      <name val="ＭＳ 明朝"/>
      <family val="1"/>
      <charset val="128"/>
    </font>
    <font>
      <sz val="11"/>
      <color indexed="8"/>
      <name val="ＭＳ Ｐゴシック"/>
      <family val="3"/>
      <charset val="128"/>
    </font>
    <font>
      <b/>
      <sz val="9"/>
      <color indexed="8"/>
      <name val="ＭＳ Ｐゴシック"/>
      <family val="3"/>
      <charset val="128"/>
    </font>
    <font>
      <b/>
      <sz val="9"/>
      <color indexed="81"/>
      <name val="ＭＳ Ｐゴシック"/>
      <family val="3"/>
      <charset val="128"/>
    </font>
    <font>
      <sz val="8"/>
      <color indexed="8"/>
      <name val="ＭＳ 明朝"/>
      <family val="1"/>
      <charset val="128"/>
    </font>
    <font>
      <sz val="22"/>
      <color indexed="8"/>
      <name val="ＭＳ 明朝"/>
      <family val="1"/>
      <charset val="128"/>
    </font>
    <font>
      <b/>
      <sz val="12"/>
      <color indexed="8"/>
      <name val="ＭＳ 明朝"/>
      <family val="1"/>
      <charset val="128"/>
    </font>
    <font>
      <sz val="11"/>
      <color indexed="8"/>
      <name val="ＭＳ 明朝"/>
      <family val="1"/>
      <charset val="128"/>
    </font>
    <font>
      <sz val="14"/>
      <color indexed="8"/>
      <name val="ＭＳ 明朝"/>
      <family val="1"/>
      <charset val="128"/>
    </font>
    <font>
      <sz val="11"/>
      <name val="ＭＳ 明朝"/>
      <family val="1"/>
      <charset val="128"/>
    </font>
    <font>
      <sz val="9"/>
      <name val="ＭＳ 明朝"/>
      <family val="1"/>
      <charset val="128"/>
    </font>
    <font>
      <sz val="10"/>
      <color indexed="10"/>
      <name val="ＭＳ 明朝"/>
      <family val="1"/>
      <charset val="128"/>
    </font>
    <font>
      <sz val="9.5"/>
      <color indexed="8"/>
      <name val="ＭＳ 明朝"/>
      <family val="1"/>
      <charset val="128"/>
    </font>
    <font>
      <sz val="9"/>
      <color indexed="8"/>
      <name val="ＭＳ 明朝"/>
      <family val="1"/>
      <charset val="128"/>
    </font>
    <font>
      <sz val="11"/>
      <color indexed="8"/>
      <name val="ＭＳ Ｐゴシック"/>
      <family val="3"/>
      <charset val="128"/>
      <scheme val="minor"/>
    </font>
    <font>
      <sz val="11"/>
      <color rgb="FF333333"/>
      <name val="ＭＳ Ｐゴシック"/>
      <family val="3"/>
      <charset val="128"/>
      <scheme val="minor"/>
    </font>
    <font>
      <sz val="11"/>
      <color rgb="FF1C1C1C"/>
      <name val="ＭＳ Ｐゴシック"/>
      <family val="3"/>
      <charset val="128"/>
      <scheme val="minor"/>
    </font>
    <font>
      <sz val="10"/>
      <color indexed="8"/>
      <name val="ＭＳ Ｐ明朝"/>
      <family val="1"/>
      <charset val="128"/>
    </font>
    <font>
      <sz val="7.5"/>
      <color indexed="8"/>
      <name val="ＭＳ 明朝"/>
      <family val="1"/>
      <charset val="128"/>
    </font>
    <font>
      <sz val="7.5"/>
      <color indexed="8"/>
      <name val="ＭＳ Ｐゴシック"/>
      <family val="3"/>
      <charset val="128"/>
    </font>
    <font>
      <sz val="12"/>
      <color indexed="8"/>
      <name val="ＭＳ 明朝"/>
      <family val="1"/>
      <charset val="128"/>
    </font>
    <font>
      <sz val="8"/>
      <name val="ＭＳ 明朝"/>
      <family val="1"/>
      <charset val="128"/>
    </font>
    <font>
      <b/>
      <sz val="16"/>
      <name val="ＭＳ 明朝"/>
      <family val="1"/>
      <charset val="128"/>
    </font>
    <font>
      <sz val="10"/>
      <name val="�l�r ����"/>
      <family val="2"/>
    </font>
    <font>
      <sz val="12"/>
      <name val="ＭＳ 明朝"/>
      <family val="1"/>
      <charset val="128"/>
    </font>
    <font>
      <sz val="16"/>
      <name val="ＭＳ 明朝"/>
      <family val="1"/>
      <charset val="128"/>
    </font>
    <font>
      <sz val="10"/>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sz val="16"/>
      <color indexed="8"/>
      <name val="ＭＳ 明朝"/>
      <family val="1"/>
      <charset val="128"/>
    </font>
    <font>
      <b/>
      <sz val="28"/>
      <name val="ＭＳ Ｐゴシック"/>
      <family val="3"/>
      <charset val="128"/>
    </font>
    <font>
      <sz val="9"/>
      <name val="ＭＳ Ｐゴシック"/>
      <family val="3"/>
      <charset val="128"/>
    </font>
    <font>
      <b/>
      <sz val="20"/>
      <name val="ＭＳ Ｐゴシック"/>
      <family val="3"/>
      <charset val="128"/>
    </font>
    <font>
      <sz val="28"/>
      <name val="ＭＳ Ｐゴシック"/>
      <family val="3"/>
      <charset val="128"/>
    </font>
    <font>
      <sz val="26"/>
      <name val="ＭＳ Ｐゴシック"/>
      <family val="3"/>
      <charset val="128"/>
    </font>
    <font>
      <b/>
      <u val="double"/>
      <sz val="16"/>
      <color indexed="10"/>
      <name val="ＭＳ Ｐゴシック"/>
      <family val="3"/>
      <charset val="128"/>
    </font>
    <font>
      <b/>
      <sz val="18"/>
      <name val="ＭＳ Ｐゴシック"/>
      <family val="3"/>
      <charset val="128"/>
    </font>
    <font>
      <strike/>
      <sz val="11"/>
      <name val="ＭＳ Ｐゴシック"/>
      <family val="3"/>
      <charset val="128"/>
    </font>
    <font>
      <b/>
      <u/>
      <sz val="22"/>
      <name val="ＭＳ 明朝"/>
      <family val="1"/>
      <charset val="128"/>
    </font>
    <font>
      <b/>
      <u/>
      <sz val="22"/>
      <name val="�l�r ����"/>
      <family val="2"/>
    </font>
    <font>
      <sz val="10"/>
      <name val="ＭＳ Ｐゴシック"/>
      <family val="3"/>
      <charset val="128"/>
    </font>
    <font>
      <sz val="10"/>
      <name val="ＭＳ Ｐゴシック"/>
      <family val="3"/>
      <charset val="128"/>
      <scheme val="major"/>
    </font>
    <font>
      <sz val="12"/>
      <name val="ＭＳ Ｐゴシック"/>
      <family val="3"/>
      <charset val="128"/>
    </font>
    <font>
      <sz val="9"/>
      <name val="ＭＳ Ｐゴシック"/>
      <family val="3"/>
      <charset val="128"/>
      <scheme val="major"/>
    </font>
    <font>
      <sz val="11"/>
      <name val="ＭＳ Ｐゴシック"/>
      <family val="3"/>
      <charset val="128"/>
      <scheme val="major"/>
    </font>
    <font>
      <sz val="9"/>
      <name val="�l�r ����"/>
      <family val="2"/>
    </font>
    <font>
      <b/>
      <sz val="16"/>
      <name val="ＭＳ Ｐゴシック"/>
      <family val="3"/>
      <charset val="128"/>
      <scheme val="major"/>
    </font>
    <font>
      <sz val="36"/>
      <color rgb="FFFF0000"/>
      <name val="ＭＳ Ｐゴシック"/>
      <family val="3"/>
      <charset val="128"/>
    </font>
    <font>
      <b/>
      <sz val="12"/>
      <color rgb="FF00B050"/>
      <name val="ＭＳ Ｐゴシック"/>
      <family val="3"/>
      <charset val="128"/>
    </font>
    <font>
      <b/>
      <sz val="12"/>
      <color rgb="FF00B0F0"/>
      <name val="ＭＳ Ｐゴシック"/>
      <family val="3"/>
      <charset val="128"/>
    </font>
    <font>
      <sz val="10"/>
      <color rgb="FF000000"/>
      <name val="ＭＳ 明朝"/>
      <family val="1"/>
      <charset val="128"/>
    </font>
    <font>
      <sz val="10.5"/>
      <color theme="1"/>
      <name val="ＭＳ Ｐ明朝"/>
      <family val="1"/>
      <charset val="128"/>
    </font>
    <font>
      <b/>
      <sz val="20"/>
      <color theme="1"/>
      <name val="ＭＳ Ｐ明朝"/>
      <family val="1"/>
      <charset val="128"/>
    </font>
    <font>
      <sz val="9"/>
      <color theme="1"/>
      <name val="ＭＳ Ｐ明朝"/>
      <family val="1"/>
      <charset val="128"/>
    </font>
    <font>
      <sz val="8"/>
      <color theme="1"/>
      <name val="ＭＳ Ｐ明朝"/>
      <family val="1"/>
      <charset val="128"/>
    </font>
    <font>
      <b/>
      <sz val="11"/>
      <color rgb="FF000000"/>
      <name val="ＭＳ Ｐゴシック"/>
      <family val="3"/>
      <charset val="128"/>
    </font>
    <font>
      <sz val="10.5"/>
      <name val="ＭＳ Ｐ明朝"/>
      <family val="1"/>
      <charset val="128"/>
    </font>
    <font>
      <b/>
      <sz val="11"/>
      <color rgb="FF222222"/>
      <name val="Arial"/>
      <family val="2"/>
    </font>
    <font>
      <b/>
      <sz val="11"/>
      <color rgb="FF00B050"/>
      <name val="ＭＳ Ｐゴシック"/>
      <family val="3"/>
      <charset val="128"/>
    </font>
    <font>
      <b/>
      <sz val="11"/>
      <color rgb="FF00B0F0"/>
      <name val="ＭＳ Ｐゴシック"/>
      <family val="3"/>
      <charset val="128"/>
    </font>
    <font>
      <u/>
      <sz val="11"/>
      <color theme="10"/>
      <name val="ＭＳ Ｐゴシック"/>
      <family val="3"/>
      <charset val="128"/>
    </font>
    <font>
      <u/>
      <sz val="18"/>
      <color theme="10"/>
      <name val="ＭＳ Ｐゴシック"/>
      <family val="3"/>
      <charset val="128"/>
    </font>
    <font>
      <sz val="9"/>
      <color rgb="FF000000"/>
      <name val="ＭＳ 明朝"/>
      <family val="1"/>
      <charset val="128"/>
    </font>
    <font>
      <b/>
      <sz val="11"/>
      <color rgb="FFFF0000"/>
      <name val="ＭＳ Ｐゴシック"/>
      <family val="3"/>
      <charset val="128"/>
    </font>
    <font>
      <b/>
      <sz val="11"/>
      <color indexed="81"/>
      <name val="MS P ゴシック"/>
      <family val="3"/>
      <charset val="128"/>
    </font>
    <font>
      <sz val="11"/>
      <color indexed="81"/>
      <name val="MS P ゴシック"/>
      <family val="3"/>
      <charset val="128"/>
    </font>
    <font>
      <b/>
      <sz val="9"/>
      <name val="ＭＳ Ｐゴシック"/>
      <family val="3"/>
      <charset val="128"/>
    </font>
  </fonts>
  <fills count="39">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CCFFCC"/>
        <bgColor indexed="64"/>
      </patternFill>
    </fill>
    <fill>
      <patternFill patternType="solid">
        <fgColor theme="0" tint="-0.249977111117893"/>
        <bgColor indexed="64"/>
      </patternFill>
    </fill>
    <fill>
      <patternFill patternType="solid">
        <fgColor rgb="FF99FFCC"/>
        <bgColor indexed="64"/>
      </patternFill>
    </fill>
    <fill>
      <patternFill patternType="solid">
        <fgColor indexed="22"/>
        <bgColor indexed="64"/>
      </patternFill>
    </fill>
    <fill>
      <patternFill patternType="solid">
        <fgColor rgb="FFC0C0C0"/>
        <bgColor indexed="64"/>
      </patternFill>
    </fill>
    <fill>
      <patternFill patternType="solid">
        <fgColor indexed="9"/>
        <bgColor indexed="64"/>
      </patternFill>
    </fill>
    <fill>
      <patternFill patternType="solid">
        <fgColor rgb="FFFFFFCC"/>
        <bgColor indexed="64"/>
      </patternFill>
    </fill>
    <fill>
      <patternFill patternType="solid">
        <fgColor rgb="FF00FF00"/>
        <bgColor indexed="64"/>
      </patternFill>
    </fill>
    <fill>
      <patternFill patternType="solid">
        <fgColor rgb="FFC0C0C0"/>
        <bgColor rgb="FFC0C0C0"/>
      </patternFill>
    </fill>
    <fill>
      <patternFill patternType="solid">
        <fgColor indexed="22"/>
        <bgColor indexed="0"/>
      </patternFill>
    </fill>
    <fill>
      <patternFill patternType="solid">
        <fgColor theme="5" tint="0.39997558519241921"/>
        <bgColor indexed="64"/>
      </patternFill>
    </fill>
    <fill>
      <patternFill patternType="solid">
        <fgColor theme="1"/>
        <bgColor indexed="64"/>
      </patternFill>
    </fill>
  </fills>
  <borders count="205">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theme="0" tint="-0.249977111117893"/>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bottom/>
      <diagonal/>
    </border>
    <border>
      <left/>
      <right style="double">
        <color auto="1"/>
      </right>
      <top/>
      <bottom/>
      <diagonal/>
    </border>
    <border>
      <left/>
      <right/>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bottom style="thin">
        <color indexed="64"/>
      </bottom>
      <diagonal/>
    </border>
    <border>
      <left style="thin">
        <color indexed="64"/>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bottom/>
      <diagonal/>
    </border>
    <border>
      <left style="medium">
        <color indexed="64"/>
      </left>
      <right/>
      <top style="thin">
        <color rgb="FF000000"/>
      </top>
      <bottom/>
      <diagonal/>
    </border>
    <border>
      <left/>
      <right style="thin">
        <color rgb="FF000000"/>
      </right>
      <top style="thin">
        <color rgb="FF000000"/>
      </top>
      <bottom/>
      <diagonal/>
    </border>
    <border>
      <left style="medium">
        <color indexed="64"/>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indexed="64"/>
      </left>
      <right/>
      <top style="thin">
        <color rgb="FF000000"/>
      </top>
      <bottom style="thin">
        <color rgb="FF000000"/>
      </bottom>
      <diagonal/>
    </border>
    <border>
      <left style="thin">
        <color rgb="FF000000"/>
      </left>
      <right/>
      <top style="thin">
        <color rgb="FF000000"/>
      </top>
      <bottom style="thin">
        <color rgb="FF000000"/>
      </bottom>
      <diagonal/>
    </border>
    <border>
      <left style="dashed">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style="dashed">
        <color rgb="FF000000"/>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style="dashed">
        <color rgb="FF000000"/>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style="thin">
        <color rgb="FF000000"/>
      </left>
      <right/>
      <top style="thin">
        <color rgb="FF000000"/>
      </top>
      <bottom style="medium">
        <color indexed="64"/>
      </bottom>
      <diagonal/>
    </border>
    <border>
      <left style="dashed">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style="thin">
        <color indexed="64"/>
      </left>
      <right/>
      <top/>
      <bottom style="medium">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diagonal/>
    </border>
    <border>
      <left/>
      <right style="medium">
        <color indexed="64"/>
      </right>
      <top style="double">
        <color indexed="64"/>
      </top>
      <bottom/>
      <diagonal/>
    </border>
    <border>
      <left/>
      <right style="medium">
        <color indexed="64"/>
      </right>
      <top style="thin">
        <color indexed="64"/>
      </top>
      <bottom style="double">
        <color indexed="64"/>
      </bottom>
      <diagonal/>
    </border>
    <border>
      <left style="medium">
        <color indexed="64"/>
      </left>
      <right/>
      <top style="medium">
        <color indexed="64"/>
      </top>
      <bottom style="thin">
        <color rgb="FF000000"/>
      </bottom>
      <diagonal/>
    </border>
    <border>
      <left style="medium">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right style="thin">
        <color rgb="FF000000"/>
      </right>
      <top style="medium">
        <color indexed="64"/>
      </top>
      <bottom style="double">
        <color indexed="64"/>
      </bottom>
      <diagonal/>
    </border>
    <border>
      <left style="thin">
        <color rgb="FF000000"/>
      </left>
      <right/>
      <top style="medium">
        <color indexed="64"/>
      </top>
      <bottom style="double">
        <color indexed="64"/>
      </bottom>
      <diagonal/>
    </border>
    <border>
      <left/>
      <right style="double">
        <color indexed="64"/>
      </right>
      <top/>
      <bottom style="thin">
        <color rgb="FF000000"/>
      </bottom>
      <diagonal/>
    </border>
    <border>
      <left/>
      <right style="double">
        <color indexed="64"/>
      </right>
      <top style="thin">
        <color rgb="FF000000"/>
      </top>
      <bottom/>
      <diagonal/>
    </border>
    <border>
      <left style="thin">
        <color rgb="FF000000"/>
      </left>
      <right/>
      <top style="thin">
        <color rgb="FF000000"/>
      </top>
      <bottom/>
      <diagonal/>
    </border>
    <border>
      <left/>
      <right style="double">
        <color indexed="64"/>
      </right>
      <top style="thin">
        <color rgb="FF000000"/>
      </top>
      <bottom style="thin">
        <color rgb="FF000000"/>
      </bottom>
      <diagonal/>
    </border>
    <border>
      <left/>
      <right style="double">
        <color indexed="64"/>
      </right>
      <top style="thin">
        <color indexed="64"/>
      </top>
      <bottom/>
      <diagonal/>
    </border>
    <border>
      <left/>
      <right style="medium">
        <color indexed="64"/>
      </right>
      <top style="thin">
        <color indexed="64"/>
      </top>
      <bottom/>
      <diagonal/>
    </border>
    <border>
      <left/>
      <right style="double">
        <color indexed="64"/>
      </right>
      <top/>
      <bottom style="medium">
        <color indexed="64"/>
      </bottom>
      <diagonal/>
    </border>
    <border>
      <left style="medium">
        <color indexed="64"/>
      </left>
      <right/>
      <top style="double">
        <color indexed="64"/>
      </top>
      <bottom style="thin">
        <color rgb="FF000000"/>
      </bottom>
      <diagonal/>
    </border>
    <border>
      <left/>
      <right style="double">
        <color indexed="64"/>
      </right>
      <top style="double">
        <color indexed="64"/>
      </top>
      <bottom style="thin">
        <color rgb="FF000000"/>
      </bottom>
      <diagonal/>
    </border>
    <border>
      <left/>
      <right style="double">
        <color indexed="64"/>
      </right>
      <top style="thin">
        <color rgb="FF000000"/>
      </top>
      <bottom style="medium">
        <color indexed="64"/>
      </bottom>
      <diagonal/>
    </border>
    <border>
      <left/>
      <right/>
      <top/>
      <bottom style="dashed">
        <color rgb="FF000000"/>
      </bottom>
      <diagonal/>
    </border>
    <border>
      <left/>
      <right style="thin">
        <color rgb="FF000000"/>
      </right>
      <top/>
      <bottom style="dashed">
        <color rgb="FF000000"/>
      </bottom>
      <diagonal/>
    </border>
    <border>
      <left style="thin">
        <color rgb="FF000000"/>
      </left>
      <right/>
      <top/>
      <bottom style="dashed">
        <color rgb="FF000000"/>
      </bottom>
      <diagonal/>
    </border>
    <border>
      <left style="thin">
        <color indexed="64"/>
      </left>
      <right/>
      <top style="dashed">
        <color rgb="FF000000"/>
      </top>
      <bottom style="dashed">
        <color rgb="FF000000"/>
      </bottom>
      <diagonal/>
    </border>
    <border>
      <left/>
      <right/>
      <top style="dashed">
        <color rgb="FF000000"/>
      </top>
      <bottom style="dashed">
        <color rgb="FF000000"/>
      </bottom>
      <diagonal/>
    </border>
    <border>
      <left/>
      <right style="thin">
        <color indexed="64"/>
      </right>
      <top style="dashed">
        <color rgb="FF000000"/>
      </top>
      <bottom style="dashed">
        <color rgb="FF000000"/>
      </bottom>
      <diagonal/>
    </border>
    <border>
      <left/>
      <right style="thin">
        <color rgb="FF000000"/>
      </right>
      <top style="dashed">
        <color rgb="FF000000"/>
      </top>
      <bottom style="dashed">
        <color rgb="FF000000"/>
      </bottom>
      <diagonal/>
    </border>
    <border>
      <left style="thin">
        <color rgb="FF000000"/>
      </left>
      <right/>
      <top style="dashed">
        <color rgb="FF000000"/>
      </top>
      <bottom style="dashed">
        <color rgb="FF000000"/>
      </bottom>
      <diagonal/>
    </border>
    <border>
      <left/>
      <right/>
      <top style="thin">
        <color indexed="64"/>
      </top>
      <bottom style="dashed">
        <color rgb="FF000000"/>
      </bottom>
      <diagonal/>
    </border>
    <border>
      <left/>
      <right style="thin">
        <color rgb="FF000000"/>
      </right>
      <top style="thin">
        <color indexed="64"/>
      </top>
      <bottom style="dashed">
        <color rgb="FF000000"/>
      </bottom>
      <diagonal/>
    </border>
    <border>
      <left style="thin">
        <color rgb="FF000000"/>
      </left>
      <right/>
      <top style="thin">
        <color indexed="64"/>
      </top>
      <bottom style="dashed">
        <color rgb="FF000000"/>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20">
    <xf numFmtId="0" fontId="0" fillId="0" borderId="0">
      <alignment vertical="center"/>
    </xf>
    <xf numFmtId="0" fontId="2" fillId="0" borderId="0"/>
    <xf numFmtId="0" fontId="15" fillId="0" borderId="0">
      <alignment vertical="center"/>
    </xf>
    <xf numFmtId="0" fontId="16" fillId="0" borderId="0">
      <alignment vertical="center"/>
    </xf>
    <xf numFmtId="0" fontId="6" fillId="0" borderId="0">
      <alignment vertical="center"/>
    </xf>
    <xf numFmtId="38" fontId="31" fillId="0" borderId="0" applyFont="0" applyFill="0" applyBorder="0" applyAlignment="0" applyProtection="0">
      <alignment vertical="center"/>
    </xf>
    <xf numFmtId="0" fontId="33" fillId="0" borderId="0"/>
    <xf numFmtId="0" fontId="42" fillId="0" borderId="0" applyNumberFormat="0" applyFont="0" applyFill="0" applyBorder="0" applyAlignment="0" applyProtection="0">
      <alignment vertical="top"/>
      <protection locked="0"/>
    </xf>
    <xf numFmtId="0" fontId="73" fillId="0" borderId="0"/>
    <xf numFmtId="0" fontId="73" fillId="0" borderId="0"/>
    <xf numFmtId="0" fontId="33" fillId="0" borderId="0"/>
    <xf numFmtId="0" fontId="33" fillId="0" borderId="0">
      <alignment vertical="center"/>
    </xf>
    <xf numFmtId="0" fontId="33" fillId="0" borderId="0"/>
    <xf numFmtId="0" fontId="33" fillId="0" borderId="0"/>
    <xf numFmtId="0" fontId="33" fillId="0" borderId="0"/>
    <xf numFmtId="0" fontId="33" fillId="0" borderId="0"/>
    <xf numFmtId="0" fontId="99" fillId="0" borderId="0">
      <alignment vertical="center"/>
    </xf>
    <xf numFmtId="0" fontId="73" fillId="0" borderId="0"/>
    <xf numFmtId="0" fontId="73" fillId="0" borderId="0"/>
    <xf numFmtId="0" fontId="132" fillId="0" borderId="0" applyNumberFormat="0" applyFill="0" applyBorder="0" applyAlignment="0" applyProtection="0">
      <alignment vertical="center"/>
    </xf>
  </cellStyleXfs>
  <cellXfs count="2186">
    <xf numFmtId="0" fontId="0" fillId="0" borderId="0" xfId="0">
      <alignment vertical="center"/>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6" fillId="0" borderId="0" xfId="0" applyFont="1" applyProtection="1">
      <alignment vertical="center"/>
      <protection locked="0"/>
    </xf>
    <xf numFmtId="0" fontId="5" fillId="0" borderId="0" xfId="0" applyFont="1" applyAlignment="1">
      <alignment vertical="top"/>
    </xf>
    <xf numFmtId="0" fontId="8" fillId="2" borderId="1" xfId="1" applyFont="1" applyFill="1" applyBorder="1" applyAlignment="1">
      <alignment vertical="center" wrapText="1"/>
    </xf>
    <xf numFmtId="0" fontId="5" fillId="4" borderId="0" xfId="0" applyFont="1" applyFill="1">
      <alignment vertical="center"/>
    </xf>
    <xf numFmtId="0" fontId="2" fillId="0" borderId="0" xfId="1" applyAlignment="1">
      <alignment vertical="center"/>
    </xf>
    <xf numFmtId="0" fontId="8" fillId="2" borderId="0" xfId="1" applyFont="1" applyFill="1" applyAlignment="1">
      <alignment vertical="center" wrapText="1"/>
    </xf>
    <xf numFmtId="0" fontId="2" fillId="0" borderId="0" xfId="1" applyAlignment="1">
      <alignment vertical="center" wrapText="1"/>
    </xf>
    <xf numFmtId="0" fontId="9" fillId="3" borderId="0" xfId="1" applyFont="1" applyFill="1" applyAlignment="1">
      <alignment vertical="center" wrapText="1"/>
    </xf>
    <xf numFmtId="0" fontId="10"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0" xfId="0" applyFont="1" applyAlignment="1">
      <alignment horizontal="center" vertical="center" wrapText="1"/>
    </xf>
    <xf numFmtId="179"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49" fontId="0" fillId="0" borderId="0" xfId="0" applyNumberFormat="1">
      <alignment vertical="center"/>
    </xf>
    <xf numFmtId="49" fontId="10" fillId="0" borderId="13" xfId="0" quotePrefix="1" applyNumberFormat="1" applyFont="1" applyBorder="1" applyAlignment="1">
      <alignment horizontal="center" vertical="center" wrapText="1"/>
    </xf>
    <xf numFmtId="49" fontId="10" fillId="0" borderId="14" xfId="0" quotePrefix="1"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15" xfId="0" applyNumberFormat="1" applyFont="1" applyBorder="1" applyAlignment="1">
      <alignment horizontal="center" vertical="center" wrapText="1"/>
    </xf>
    <xf numFmtId="49" fontId="10" fillId="0" borderId="16"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49" fontId="10" fillId="0" borderId="17" xfId="0" applyNumberFormat="1" applyFont="1" applyBorder="1" applyAlignment="1">
      <alignment horizontal="center" vertical="center" wrapText="1"/>
    </xf>
    <xf numFmtId="49" fontId="10" fillId="0" borderId="18" xfId="0" applyNumberFormat="1" applyFont="1" applyBorder="1" applyAlignment="1">
      <alignment horizontal="center" vertical="center" wrapText="1"/>
    </xf>
    <xf numFmtId="49" fontId="10" fillId="0" borderId="19" xfId="0" applyNumberFormat="1" applyFont="1" applyBorder="1" applyAlignment="1">
      <alignment horizontal="center" vertical="center" wrapText="1"/>
    </xf>
    <xf numFmtId="49" fontId="10" fillId="0" borderId="20" xfId="0" applyNumberFormat="1" applyFont="1" applyBorder="1" applyAlignment="1">
      <alignment horizontal="center" vertical="center" wrapText="1"/>
    </xf>
    <xf numFmtId="49" fontId="10" fillId="0" borderId="21" xfId="0" applyNumberFormat="1" applyFont="1" applyBorder="1" applyAlignment="1">
      <alignment horizontal="center" vertical="center" wrapText="1"/>
    </xf>
    <xf numFmtId="49" fontId="10" fillId="0" borderId="22"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0" fontId="0" fillId="3" borderId="0" xfId="0" applyFill="1">
      <alignment vertical="center"/>
    </xf>
    <xf numFmtId="0" fontId="2" fillId="6" borderId="0" xfId="1" applyFill="1" applyAlignment="1">
      <alignment vertical="center"/>
    </xf>
    <xf numFmtId="0" fontId="2" fillId="6" borderId="0" xfId="1" applyFill="1"/>
    <xf numFmtId="0" fontId="2" fillId="0" borderId="0" xfId="1" applyAlignment="1">
      <alignment horizontal="center" vertical="center" wrapText="1"/>
    </xf>
    <xf numFmtId="0" fontId="13" fillId="0" borderId="23" xfId="1" applyFont="1" applyBorder="1" applyAlignment="1">
      <alignment vertical="center" wrapText="1"/>
    </xf>
    <xf numFmtId="0" fontId="13" fillId="0" borderId="0" xfId="1" applyFont="1" applyAlignment="1">
      <alignment vertical="center" wrapText="1"/>
    </xf>
    <xf numFmtId="0" fontId="13" fillId="0" borderId="2" xfId="1" applyFont="1" applyBorder="1" applyAlignment="1">
      <alignment vertical="center" wrapText="1"/>
    </xf>
    <xf numFmtId="0" fontId="2" fillId="0" borderId="24" xfId="1" applyBorder="1"/>
    <xf numFmtId="0" fontId="6" fillId="0" borderId="0" xfId="0" applyFont="1" applyAlignment="1">
      <alignment vertical="center" wrapText="1"/>
    </xf>
    <xf numFmtId="0" fontId="8" fillId="7" borderId="1" xfId="1" applyFont="1" applyFill="1" applyBorder="1" applyAlignment="1">
      <alignment vertical="center" wrapText="1"/>
    </xf>
    <xf numFmtId="0" fontId="0" fillId="8" borderId="0" xfId="0" applyFill="1" applyAlignment="1"/>
    <xf numFmtId="0" fontId="2" fillId="8" borderId="0" xfId="1" applyFill="1" applyProtection="1">
      <protection locked="0"/>
    </xf>
    <xf numFmtId="0" fontId="0" fillId="8" borderId="2" xfId="0" applyFill="1" applyBorder="1" applyAlignment="1"/>
    <xf numFmtId="0" fontId="2" fillId="8" borderId="2" xfId="1" applyFill="1" applyBorder="1" applyProtection="1">
      <protection locked="0"/>
    </xf>
    <xf numFmtId="0" fontId="2" fillId="8" borderId="2" xfId="1" applyFill="1" applyBorder="1" applyAlignment="1" applyProtection="1">
      <alignment horizontal="right"/>
      <protection locked="0"/>
    </xf>
    <xf numFmtId="179" fontId="2" fillId="8" borderId="2" xfId="1" applyNumberFormat="1" applyFill="1" applyBorder="1" applyProtection="1">
      <protection locked="0"/>
    </xf>
    <xf numFmtId="0" fontId="2" fillId="8" borderId="0" xfId="1" applyFill="1"/>
    <xf numFmtId="0" fontId="12" fillId="8" borderId="0" xfId="0" applyFont="1" applyFill="1">
      <alignment vertical="center"/>
    </xf>
    <xf numFmtId="0" fontId="2" fillId="8" borderId="2" xfId="1" applyFill="1" applyBorder="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179" fontId="2" fillId="9" borderId="2" xfId="1" applyNumberFormat="1" applyFill="1" applyBorder="1" applyProtection="1">
      <protection locked="0"/>
    </xf>
    <xf numFmtId="0" fontId="2" fillId="9" borderId="0" xfId="1" applyFill="1"/>
    <xf numFmtId="0" fontId="12" fillId="9" borderId="0" xfId="0" applyFont="1" applyFill="1">
      <alignment vertical="center"/>
    </xf>
    <xf numFmtId="0" fontId="0" fillId="5" borderId="0" xfId="0" applyFill="1" applyAlignment="1"/>
    <xf numFmtId="0" fontId="2" fillId="5" borderId="0" xfId="1" applyFill="1" applyProtection="1">
      <protection locked="0"/>
    </xf>
    <xf numFmtId="0" fontId="2" fillId="5" borderId="2" xfId="1" applyFill="1" applyBorder="1"/>
    <xf numFmtId="0" fontId="0" fillId="5" borderId="2" xfId="0" applyFill="1" applyBorder="1" applyAlignment="1"/>
    <xf numFmtId="0" fontId="2" fillId="5" borderId="2" xfId="1" applyFill="1" applyBorder="1" applyProtection="1">
      <protection locked="0"/>
    </xf>
    <xf numFmtId="0" fontId="2" fillId="5" borderId="2" xfId="1" applyFill="1" applyBorder="1" applyAlignment="1" applyProtection="1">
      <alignment horizontal="right"/>
      <protection locked="0"/>
    </xf>
    <xf numFmtId="179" fontId="2" fillId="5" borderId="2" xfId="1" applyNumberFormat="1" applyFill="1" applyBorder="1" applyProtection="1">
      <protection locked="0"/>
    </xf>
    <xf numFmtId="0" fontId="2" fillId="5" borderId="0" xfId="1" applyFill="1"/>
    <xf numFmtId="0" fontId="12" fillId="5" borderId="0" xfId="0" applyFont="1" applyFill="1">
      <alignment vertical="center"/>
    </xf>
    <xf numFmtId="0" fontId="8" fillId="10" borderId="1" xfId="1" applyFont="1" applyFill="1" applyBorder="1" applyAlignment="1">
      <alignment vertical="center" wrapText="1"/>
    </xf>
    <xf numFmtId="0" fontId="8" fillId="11"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0" fontId="2" fillId="12" borderId="0" xfId="1" applyFill="1"/>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2" fillId="14" borderId="2" xfId="1" applyFill="1" applyBorder="1" applyProtection="1">
      <protection locked="0"/>
    </xf>
    <xf numFmtId="0" fontId="2" fillId="15" borderId="2" xfId="1" applyFill="1" applyBorder="1" applyProtection="1">
      <protection locked="0"/>
    </xf>
    <xf numFmtId="0" fontId="0" fillId="15" borderId="0" xfId="0" applyFill="1" applyAlignment="1"/>
    <xf numFmtId="0" fontId="2" fillId="15" borderId="0" xfId="1" applyFill="1" applyProtection="1">
      <protection locked="0"/>
    </xf>
    <xf numFmtId="0" fontId="2" fillId="15" borderId="2" xfId="1" applyFill="1" applyBorder="1"/>
    <xf numFmtId="0" fontId="0" fillId="15" borderId="2" xfId="0" applyFill="1" applyBorder="1" applyAlignment="1"/>
    <xf numFmtId="0" fontId="2" fillId="15" borderId="2" xfId="1" applyFill="1" applyBorder="1" applyAlignment="1" applyProtection="1">
      <alignment horizontal="right"/>
      <protection locked="0"/>
    </xf>
    <xf numFmtId="0" fontId="0" fillId="14" borderId="0" xfId="0" applyFill="1" applyAlignment="1"/>
    <xf numFmtId="0" fontId="2" fillId="14" borderId="0" xfId="1" applyFill="1" applyProtection="1">
      <protection locked="0"/>
    </xf>
    <xf numFmtId="0" fontId="2" fillId="14" borderId="2" xfId="1" applyFill="1" applyBorder="1"/>
    <xf numFmtId="0" fontId="0" fillId="14" borderId="2" xfId="0" applyFill="1" applyBorder="1" applyAlignment="1"/>
    <xf numFmtId="0" fontId="2" fillId="14" borderId="2" xfId="1" applyFill="1" applyBorder="1" applyAlignment="1" applyProtection="1">
      <alignment horizontal="right"/>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0" fillId="17" borderId="0" xfId="0" applyFill="1" applyAlignment="1"/>
    <xf numFmtId="0" fontId="2" fillId="17" borderId="0" xfId="1" applyFill="1" applyProtection="1">
      <protection locked="0"/>
    </xf>
    <xf numFmtId="0" fontId="2" fillId="17" borderId="2" xfId="1" applyFill="1" applyBorder="1"/>
    <xf numFmtId="0" fontId="0" fillId="17" borderId="2" xfId="0" applyFill="1" applyBorder="1" applyAlignment="1"/>
    <xf numFmtId="0" fontId="2" fillId="17" borderId="2" xfId="1" applyFill="1" applyBorder="1" applyProtection="1">
      <protection locked="0"/>
    </xf>
    <xf numFmtId="0" fontId="2" fillId="17" borderId="2" xfId="1" applyFill="1" applyBorder="1" applyAlignment="1" applyProtection="1">
      <alignment horizontal="right"/>
      <protection locked="0"/>
    </xf>
    <xf numFmtId="0" fontId="2" fillId="17" borderId="0" xfId="1" applyFill="1"/>
    <xf numFmtId="0" fontId="2" fillId="15" borderId="0" xfId="1" applyFill="1"/>
    <xf numFmtId="0" fontId="2" fillId="14" borderId="0" xfId="1" applyFill="1"/>
    <xf numFmtId="0" fontId="0" fillId="10" borderId="0" xfId="0" applyFill="1" applyAlignment="1"/>
    <xf numFmtId="0" fontId="2" fillId="10" borderId="0" xfId="1" applyFill="1" applyProtection="1">
      <protection locked="0"/>
    </xf>
    <xf numFmtId="0" fontId="2" fillId="10" borderId="2" xfId="1" applyFill="1" applyBorder="1"/>
    <xf numFmtId="0" fontId="0" fillId="10" borderId="2" xfId="0" applyFill="1" applyBorder="1" applyAlignment="1"/>
    <xf numFmtId="0" fontId="2" fillId="10" borderId="2" xfId="1" applyFill="1" applyBorder="1" applyProtection="1">
      <protection locked="0"/>
    </xf>
    <xf numFmtId="0" fontId="2" fillId="10" borderId="2" xfId="1" applyFill="1" applyBorder="1" applyAlignment="1" applyProtection="1">
      <alignment horizontal="right"/>
      <protection locked="0"/>
    </xf>
    <xf numFmtId="0" fontId="2" fillId="10" borderId="0" xfId="1" applyFill="1"/>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Protection="1">
      <protection locked="0"/>
    </xf>
    <xf numFmtId="0" fontId="2" fillId="19" borderId="2" xfId="1" applyFill="1" applyBorder="1" applyAlignment="1" applyProtection="1">
      <alignment horizontal="right"/>
      <protection locked="0"/>
    </xf>
    <xf numFmtId="0" fontId="2" fillId="19" borderId="0" xfId="1" applyFill="1"/>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Protection="1">
      <protection locked="0"/>
    </xf>
    <xf numFmtId="0" fontId="2" fillId="20" borderId="2" xfId="1" applyFill="1" applyBorder="1" applyAlignment="1" applyProtection="1">
      <alignment horizontal="right"/>
      <protection locked="0"/>
    </xf>
    <xf numFmtId="0" fontId="2" fillId="20" borderId="0" xfId="1" applyFill="1"/>
    <xf numFmtId="0" fontId="0" fillId="6" borderId="0" xfId="0" applyFill="1" applyAlignment="1"/>
    <xf numFmtId="0" fontId="2" fillId="6" borderId="0" xfId="1" applyFill="1" applyProtection="1">
      <protection locked="0"/>
    </xf>
    <xf numFmtId="0" fontId="2" fillId="6" borderId="2" xfId="1" applyFill="1" applyBorder="1"/>
    <xf numFmtId="0" fontId="0" fillId="6" borderId="2" xfId="0" applyFill="1" applyBorder="1" applyAlignment="1"/>
    <xf numFmtId="0" fontId="2" fillId="6" borderId="2" xfId="1" applyFill="1" applyBorder="1" applyProtection="1">
      <protection locked="0"/>
    </xf>
    <xf numFmtId="0" fontId="2" fillId="6"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2" fillId="21" borderId="0" xfId="1" applyFill="1"/>
    <xf numFmtId="0" fontId="2" fillId="22" borderId="2" xfId="1" applyFill="1" applyBorder="1" applyProtection="1">
      <protection locked="0"/>
    </xf>
    <xf numFmtId="179" fontId="2" fillId="22" borderId="2" xfId="1" applyNumberFormat="1" applyFill="1" applyBorder="1" applyProtection="1">
      <protection locked="0"/>
    </xf>
    <xf numFmtId="0" fontId="2" fillId="7" borderId="2" xfId="1" applyFill="1" applyBorder="1" applyAlignment="1" applyProtection="1">
      <alignment horizontal="right"/>
      <protection locked="0"/>
    </xf>
    <xf numFmtId="176" fontId="5" fillId="0" borderId="0" xfId="0" applyNumberFormat="1" applyFont="1" applyProtection="1">
      <alignment vertical="center"/>
      <protection locked="0"/>
    </xf>
    <xf numFmtId="0" fontId="5" fillId="0" borderId="0" xfId="0" applyFont="1" applyAlignment="1">
      <alignment vertical="top" wrapText="1"/>
    </xf>
    <xf numFmtId="0" fontId="5" fillId="0" borderId="27" xfId="0" applyFont="1" applyBorder="1">
      <alignment vertical="center"/>
    </xf>
    <xf numFmtId="0" fontId="5" fillId="0" borderId="30" xfId="0" applyFont="1" applyBorder="1">
      <alignment vertical="center"/>
    </xf>
    <xf numFmtId="0" fontId="5" fillId="0" borderId="31" xfId="0" applyFont="1" applyBorder="1">
      <alignment vertical="center"/>
    </xf>
    <xf numFmtId="0" fontId="5" fillId="0" borderId="32" xfId="0" applyFont="1" applyBorder="1">
      <alignment vertical="center"/>
    </xf>
    <xf numFmtId="0" fontId="5" fillId="0" borderId="33" xfId="0" applyFont="1" applyBorder="1">
      <alignment vertical="center"/>
    </xf>
    <xf numFmtId="0" fontId="5" fillId="0" borderId="34" xfId="0" applyFont="1" applyBorder="1">
      <alignment vertical="center"/>
    </xf>
    <xf numFmtId="0" fontId="5" fillId="0" borderId="29" xfId="0" applyFont="1" applyBorder="1">
      <alignment vertical="center"/>
    </xf>
    <xf numFmtId="0" fontId="5" fillId="0" borderId="25" xfId="0" applyFont="1" applyBorder="1">
      <alignment vertical="center"/>
    </xf>
    <xf numFmtId="0" fontId="5" fillId="0" borderId="26" xfId="0" applyFont="1" applyBorder="1">
      <alignment vertical="center"/>
    </xf>
    <xf numFmtId="180" fontId="5" fillId="0" borderId="0" xfId="0" applyNumberFormat="1" applyFont="1" applyAlignment="1" applyProtection="1">
      <alignment horizontal="center" vertical="center" shrinkToFit="1"/>
      <protection locked="0"/>
    </xf>
    <xf numFmtId="177" fontId="5" fillId="0" borderId="3" xfId="0" applyNumberFormat="1" applyFont="1" applyBorder="1" applyAlignment="1" applyProtection="1">
      <alignment vertical="center" shrinkToFit="1"/>
      <protection locked="0"/>
    </xf>
    <xf numFmtId="0" fontId="5" fillId="0" borderId="32" xfId="0" applyFont="1" applyBorder="1" applyAlignment="1">
      <alignment horizontal="left" vertical="center"/>
    </xf>
    <xf numFmtId="0" fontId="5" fillId="0" borderId="29" xfId="0" applyFont="1" applyBorder="1" applyAlignment="1">
      <alignment horizontal="center" vertical="center"/>
    </xf>
    <xf numFmtId="0" fontId="5" fillId="0" borderId="4" xfId="0" applyFont="1" applyBorder="1" applyAlignment="1">
      <alignment horizontal="center" vertical="center"/>
    </xf>
    <xf numFmtId="0" fontId="5" fillId="0" borderId="35" xfId="0" applyFont="1" applyBorder="1">
      <alignment vertical="center"/>
    </xf>
    <xf numFmtId="0" fontId="5" fillId="0" borderId="36" xfId="0" applyFont="1" applyBorder="1">
      <alignmen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40" xfId="0" applyFont="1" applyBorder="1">
      <alignment vertical="center"/>
    </xf>
    <xf numFmtId="0" fontId="5" fillId="0" borderId="41" xfId="0" applyFont="1" applyBorder="1">
      <alignment vertical="center"/>
    </xf>
    <xf numFmtId="0" fontId="5" fillId="0" borderId="42" xfId="0" applyFont="1" applyBorder="1">
      <alignment vertical="center"/>
    </xf>
    <xf numFmtId="0" fontId="5" fillId="0" borderId="27" xfId="0" applyFont="1" applyBorder="1" applyAlignment="1">
      <alignment horizontal="center" vertical="center"/>
    </xf>
    <xf numFmtId="0" fontId="5" fillId="0" borderId="32" xfId="0" applyFont="1" applyBorder="1" applyAlignment="1">
      <alignment horizontal="left" vertical="center" wrapText="1"/>
    </xf>
    <xf numFmtId="0" fontId="5" fillId="0" borderId="32" xfId="0" applyFont="1" applyBorder="1" applyAlignment="1">
      <alignment horizontal="left" vertical="center" shrinkToFit="1"/>
    </xf>
    <xf numFmtId="0" fontId="5" fillId="0" borderId="3"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vertical="center" wrapText="1"/>
    </xf>
    <xf numFmtId="0" fontId="5" fillId="0" borderId="0" xfId="0" applyFont="1" applyAlignment="1">
      <alignment horizontal="left" vertical="center" wrapText="1"/>
    </xf>
    <xf numFmtId="0" fontId="5" fillId="0" borderId="0" xfId="0" applyFont="1" applyAlignment="1">
      <alignment horizontal="right" vertical="center" wrapText="1"/>
    </xf>
    <xf numFmtId="0" fontId="5" fillId="0" borderId="23" xfId="0" applyFont="1" applyBorder="1">
      <alignment vertical="center"/>
    </xf>
    <xf numFmtId="0" fontId="2" fillId="0" borderId="0" xfId="1" applyAlignment="1">
      <alignment wrapText="1"/>
    </xf>
    <xf numFmtId="179" fontId="2" fillId="0" borderId="2" xfId="1" applyNumberFormat="1" applyBorder="1" applyProtection="1">
      <protection locked="0"/>
    </xf>
    <xf numFmtId="0" fontId="8" fillId="2" borderId="45" xfId="1" applyFont="1" applyFill="1" applyBorder="1" applyAlignment="1">
      <alignment vertical="center" textRotation="255" wrapText="1"/>
    </xf>
    <xf numFmtId="0" fontId="8" fillId="2" borderId="24" xfId="1" applyFont="1" applyFill="1" applyBorder="1" applyAlignment="1">
      <alignment vertical="center" textRotation="255" wrapText="1"/>
    </xf>
    <xf numFmtId="0" fontId="17" fillId="2" borderId="24" xfId="1" applyFont="1" applyFill="1" applyBorder="1" applyAlignment="1">
      <alignment horizontal="center" vertical="center" textRotation="255" wrapText="1"/>
    </xf>
    <xf numFmtId="0" fontId="8" fillId="23" borderId="24" xfId="1" applyFont="1" applyFill="1" applyBorder="1" applyAlignment="1">
      <alignment vertical="center" textRotation="255" wrapText="1"/>
    </xf>
    <xf numFmtId="0" fontId="8" fillId="23" borderId="24" xfId="1" applyFont="1" applyFill="1" applyBorder="1" applyAlignment="1">
      <alignment horizontal="right" vertical="top" textRotation="255" wrapText="1"/>
    </xf>
    <xf numFmtId="0" fontId="2" fillId="0" borderId="0" xfId="1" applyAlignment="1">
      <alignment horizontal="right" vertical="center" wrapText="1"/>
    </xf>
    <xf numFmtId="0" fontId="6" fillId="0" borderId="0" xfId="4" applyAlignment="1"/>
    <xf numFmtId="0" fontId="6" fillId="0" borderId="2" xfId="4" applyBorder="1" applyAlignment="1" applyProtection="1">
      <protection locked="0"/>
    </xf>
    <xf numFmtId="0" fontId="2" fillId="0" borderId="2" xfId="1" applyBorder="1" applyProtection="1">
      <protection locked="0"/>
    </xf>
    <xf numFmtId="0" fontId="2" fillId="0" borderId="0" xfId="1" applyProtection="1">
      <protection locked="0"/>
    </xf>
    <xf numFmtId="0" fontId="2" fillId="8" borderId="0" xfId="1" applyFill="1" applyAlignment="1" applyProtection="1">
      <alignment horizontal="right" vertical="center" wrapText="1"/>
      <protection locked="0"/>
    </xf>
    <xf numFmtId="0" fontId="6" fillId="8" borderId="0" xfId="4" applyFill="1" applyProtection="1">
      <alignment vertical="center"/>
      <protection locked="0"/>
    </xf>
    <xf numFmtId="0" fontId="18" fillId="8" borderId="0" xfId="1" applyFont="1" applyFill="1" applyProtection="1">
      <protection locked="0"/>
    </xf>
    <xf numFmtId="0" fontId="12" fillId="8" borderId="0" xfId="4" applyFont="1" applyFill="1" applyProtection="1">
      <alignment vertical="center"/>
      <protection locked="0"/>
    </xf>
    <xf numFmtId="0" fontId="2" fillId="0" borderId="44" xfId="1" applyBorder="1" applyProtection="1">
      <protection locked="0"/>
    </xf>
    <xf numFmtId="0" fontId="6" fillId="0" borderId="44" xfId="4" applyBorder="1" applyAlignment="1" applyProtection="1">
      <protection locked="0"/>
    </xf>
    <xf numFmtId="0" fontId="6" fillId="11" borderId="0" xfId="0" applyFont="1" applyFill="1">
      <alignment vertical="center"/>
    </xf>
    <xf numFmtId="0" fontId="6" fillId="24" borderId="0" xfId="0" applyFont="1" applyFill="1">
      <alignment vertical="center"/>
    </xf>
    <xf numFmtId="176" fontId="5" fillId="4" borderId="0" xfId="0" applyNumberFormat="1" applyFont="1" applyFill="1">
      <alignment vertical="center"/>
    </xf>
    <xf numFmtId="0" fontId="24" fillId="0" borderId="0" xfId="0" applyFont="1">
      <alignment vertical="center"/>
    </xf>
    <xf numFmtId="0" fontId="2" fillId="0" borderId="2" xfId="1" applyBorder="1" applyAlignment="1" applyProtection="1">
      <alignment horizontal="right"/>
      <protection locked="0"/>
    </xf>
    <xf numFmtId="0" fontId="5" fillId="0" borderId="26" xfId="0" applyFont="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3" xfId="0" applyFont="1" applyBorder="1" applyAlignment="1">
      <alignment horizontal="left" vertical="center"/>
    </xf>
    <xf numFmtId="0" fontId="5" fillId="0" borderId="25" xfId="0" applyFont="1" applyBorder="1" applyAlignment="1">
      <alignment horizontal="left" vertical="center" wrapText="1"/>
    </xf>
    <xf numFmtId="0" fontId="5" fillId="0" borderId="2" xfId="0" applyFont="1" applyBorder="1" applyAlignment="1">
      <alignment horizontal="left" vertical="center" wrapText="1"/>
    </xf>
    <xf numFmtId="0" fontId="5" fillId="0" borderId="26" xfId="0" applyFont="1" applyBorder="1" applyAlignment="1">
      <alignment horizontal="center" vertical="center"/>
    </xf>
    <xf numFmtId="177" fontId="5" fillId="0" borderId="4" xfId="0" applyNumberFormat="1" applyFont="1" applyBorder="1" applyAlignment="1" applyProtection="1">
      <alignment horizontal="center" vertical="center" shrinkToFit="1"/>
      <protection locked="0"/>
    </xf>
    <xf numFmtId="0" fontId="5" fillId="0" borderId="0" xfId="0" applyFont="1" applyAlignment="1">
      <alignment horizontal="left" vertical="center" shrinkToFit="1"/>
    </xf>
    <xf numFmtId="0" fontId="4" fillId="0" borderId="0" xfId="0" applyFont="1" applyAlignment="1">
      <alignment horizontal="center" vertical="center"/>
    </xf>
    <xf numFmtId="0" fontId="5" fillId="0" borderId="4" xfId="0" applyFont="1" applyBorder="1" applyAlignment="1">
      <alignment horizontal="left" vertical="center" wrapText="1"/>
    </xf>
    <xf numFmtId="177" fontId="5" fillId="0" borderId="0" xfId="0" applyNumberFormat="1" applyFont="1" applyAlignment="1" applyProtection="1">
      <alignment horizontal="center" vertical="center" shrinkToFit="1"/>
      <protection locked="0"/>
    </xf>
    <xf numFmtId="0" fontId="5" fillId="0" borderId="0" xfId="0" applyFont="1" applyAlignment="1">
      <alignment horizontal="left" vertical="top" wrapText="1"/>
    </xf>
    <xf numFmtId="0" fontId="26" fillId="24" borderId="0" xfId="0" applyFont="1" applyFill="1" applyAlignment="1">
      <alignment horizontal="center" vertical="center"/>
    </xf>
    <xf numFmtId="0" fontId="6" fillId="0" borderId="3" xfId="0" applyFont="1" applyBorder="1">
      <alignment vertical="center"/>
    </xf>
    <xf numFmtId="0" fontId="6" fillId="0" borderId="4" xfId="0" applyFont="1" applyBorder="1">
      <alignment vertical="center"/>
    </xf>
    <xf numFmtId="0" fontId="6" fillId="0" borderId="29" xfId="0" applyFont="1" applyBorder="1">
      <alignment vertical="center"/>
    </xf>
    <xf numFmtId="0" fontId="6" fillId="0" borderId="31" xfId="0" applyFont="1" applyBorder="1">
      <alignment vertical="center"/>
    </xf>
    <xf numFmtId="0" fontId="6" fillId="0" borderId="33" xfId="0" applyFont="1" applyBorder="1">
      <alignment vertical="center"/>
    </xf>
    <xf numFmtId="0" fontId="6" fillId="0" borderId="32" xfId="0" applyFont="1" applyBorder="1">
      <alignment vertical="center"/>
    </xf>
    <xf numFmtId="0" fontId="5" fillId="0" borderId="44" xfId="0" applyFont="1" applyBorder="1">
      <alignment vertical="center"/>
    </xf>
    <xf numFmtId="0" fontId="5" fillId="0" borderId="24" xfId="0" applyFont="1" applyBorder="1">
      <alignment vertical="center"/>
    </xf>
    <xf numFmtId="177" fontId="5" fillId="0" borderId="4" xfId="0" applyNumberFormat="1" applyFont="1" applyBorder="1" applyAlignment="1" applyProtection="1">
      <alignment horizontal="center" vertical="center"/>
      <protection locked="0"/>
    </xf>
    <xf numFmtId="0" fontId="6" fillId="4" borderId="0" xfId="0" applyFont="1" applyFill="1">
      <alignment vertical="center"/>
    </xf>
    <xf numFmtId="0" fontId="28" fillId="0" borderId="3" xfId="0" applyFont="1" applyBorder="1">
      <alignment vertical="center"/>
    </xf>
    <xf numFmtId="0" fontId="6" fillId="4" borderId="0" xfId="0" applyFont="1" applyFill="1" applyProtection="1">
      <alignment vertical="center"/>
      <protection locked="0"/>
    </xf>
    <xf numFmtId="0" fontId="6" fillId="0" borderId="26" xfId="0" applyFont="1" applyBorder="1">
      <alignment vertical="center"/>
    </xf>
    <xf numFmtId="0" fontId="6" fillId="24" borderId="0" xfId="0" applyFont="1" applyFill="1" applyProtection="1">
      <alignment vertical="center"/>
      <protection locked="0"/>
    </xf>
    <xf numFmtId="49" fontId="5" fillId="0" borderId="0" xfId="0" applyNumberFormat="1" applyFont="1" applyAlignment="1">
      <alignment horizontal="center" vertical="top" wrapText="1"/>
    </xf>
    <xf numFmtId="0" fontId="5" fillId="0" borderId="31" xfId="0" applyFont="1" applyBorder="1" applyAlignment="1">
      <alignment vertical="top" wrapText="1"/>
    </xf>
    <xf numFmtId="49" fontId="5" fillId="0" borderId="25" xfId="0" applyNumberFormat="1" applyFont="1" applyBorder="1" applyAlignment="1">
      <alignment vertical="top" wrapText="1"/>
    </xf>
    <xf numFmtId="49" fontId="5" fillId="0" borderId="26" xfId="0" applyNumberFormat="1" applyFont="1" applyBorder="1" applyAlignment="1">
      <alignment vertical="top" wrapText="1"/>
    </xf>
    <xf numFmtId="49" fontId="5" fillId="0" borderId="2" xfId="0" applyNumberFormat="1" applyFont="1" applyBorder="1" applyAlignment="1">
      <alignment vertical="top" wrapText="1"/>
    </xf>
    <xf numFmtId="49" fontId="5" fillId="0" borderId="31" xfId="0" applyNumberFormat="1" applyFont="1" applyBorder="1" applyAlignment="1">
      <alignment vertical="top" wrapText="1"/>
    </xf>
    <xf numFmtId="49" fontId="5" fillId="0" borderId="31" xfId="0" applyNumberFormat="1" applyFont="1" applyBorder="1" applyAlignment="1">
      <alignment vertical="center" wrapText="1"/>
    </xf>
    <xf numFmtId="0" fontId="29" fillId="5" borderId="0" xfId="0" applyFont="1" applyFill="1">
      <alignment vertical="center"/>
    </xf>
    <xf numFmtId="0" fontId="29" fillId="9" borderId="0" xfId="0" applyFont="1" applyFill="1">
      <alignment vertical="center"/>
    </xf>
    <xf numFmtId="0" fontId="29" fillId="8" borderId="0" xfId="0" applyFont="1" applyFill="1">
      <alignment vertical="center"/>
    </xf>
    <xf numFmtId="0" fontId="30" fillId="0" borderId="0" xfId="0" applyFont="1">
      <alignment vertical="center"/>
    </xf>
    <xf numFmtId="0" fontId="8" fillId="2" borderId="2" xfId="1" applyFont="1" applyFill="1" applyBorder="1" applyAlignment="1">
      <alignment vertical="center" wrapText="1"/>
    </xf>
    <xf numFmtId="0" fontId="33" fillId="0" borderId="0" xfId="6"/>
    <xf numFmtId="0" fontId="33" fillId="0" borderId="46" xfId="6" applyBorder="1" applyAlignment="1">
      <alignment horizontal="center"/>
    </xf>
    <xf numFmtId="0" fontId="34" fillId="0" borderId="0" xfId="6" applyFont="1" applyAlignment="1">
      <alignment horizontal="center" vertical="center"/>
    </xf>
    <xf numFmtId="0" fontId="33" fillId="0" borderId="0" xfId="6" applyAlignment="1">
      <alignment horizontal="center" vertical="center"/>
    </xf>
    <xf numFmtId="0" fontId="33" fillId="0" borderId="0" xfId="6" applyAlignment="1">
      <alignment vertical="top" wrapText="1"/>
    </xf>
    <xf numFmtId="0" fontId="41" fillId="0" borderId="0" xfId="6" applyFont="1" applyAlignment="1">
      <alignment horizontal="left" vertical="center"/>
    </xf>
    <xf numFmtId="0" fontId="33" fillId="0" borderId="0" xfId="6" applyAlignment="1">
      <alignment horizontal="left" vertical="top" wrapText="1"/>
    </xf>
    <xf numFmtId="0" fontId="33" fillId="0" borderId="0" xfId="6" applyAlignment="1">
      <alignment horizontal="left"/>
    </xf>
    <xf numFmtId="0" fontId="35" fillId="26" borderId="51" xfId="6" applyFont="1" applyFill="1" applyBorder="1" applyAlignment="1">
      <alignment vertical="top" wrapText="1"/>
    </xf>
    <xf numFmtId="0" fontId="35" fillId="26" borderId="0" xfId="6" applyFont="1" applyFill="1" applyAlignment="1">
      <alignment vertical="top" wrapText="1"/>
    </xf>
    <xf numFmtId="0" fontId="35" fillId="26" borderId="52" xfId="6" applyFont="1" applyFill="1" applyBorder="1" applyAlignment="1">
      <alignment vertical="top" wrapText="1"/>
    </xf>
    <xf numFmtId="0" fontId="33" fillId="24" borderId="48" xfId="6" applyFill="1" applyBorder="1" applyAlignment="1">
      <alignment vertical="center"/>
    </xf>
    <xf numFmtId="0" fontId="33" fillId="0" borderId="0" xfId="6" applyAlignment="1">
      <alignment vertical="center"/>
    </xf>
    <xf numFmtId="0" fontId="33" fillId="24" borderId="51" xfId="6" applyFill="1" applyBorder="1" applyAlignment="1">
      <alignment vertical="center"/>
    </xf>
    <xf numFmtId="0" fontId="51" fillId="24" borderId="0" xfId="6" applyFont="1" applyFill="1" applyAlignment="1">
      <alignment horizontal="center" vertical="center"/>
    </xf>
    <xf numFmtId="0" fontId="51" fillId="24" borderId="52" xfId="6" applyFont="1" applyFill="1" applyBorder="1" applyAlignment="1">
      <alignment horizontal="center" vertical="center"/>
    </xf>
    <xf numFmtId="0" fontId="52" fillId="24" borderId="0" xfId="6" applyFont="1" applyFill="1" applyAlignment="1">
      <alignment horizontal="center" vertical="center"/>
    </xf>
    <xf numFmtId="0" fontId="53" fillId="24" borderId="0" xfId="6" applyFont="1" applyFill="1" applyAlignment="1">
      <alignment horizontal="center" vertical="center"/>
    </xf>
    <xf numFmtId="0" fontId="53" fillId="24" borderId="0" xfId="6" applyFont="1" applyFill="1" applyAlignment="1">
      <alignment horizontal="left" vertical="center"/>
    </xf>
    <xf numFmtId="0" fontId="53" fillId="24" borderId="46" xfId="6" applyFont="1" applyFill="1" applyBorder="1" applyAlignment="1">
      <alignment vertical="center"/>
    </xf>
    <xf numFmtId="0" fontId="33" fillId="24" borderId="0" xfId="6" applyFill="1" applyAlignment="1">
      <alignment vertical="center"/>
    </xf>
    <xf numFmtId="0" fontId="6" fillId="0" borderId="0" xfId="6" applyFont="1" applyAlignment="1">
      <alignment horizontal="center" vertical="center"/>
    </xf>
    <xf numFmtId="0" fontId="33" fillId="24" borderId="52" xfId="6" applyFill="1" applyBorder="1" applyAlignment="1">
      <alignment vertical="center"/>
    </xf>
    <xf numFmtId="0" fontId="33" fillId="24" borderId="0" xfId="6" applyFill="1" applyAlignment="1">
      <alignment horizontal="left" vertical="center"/>
    </xf>
    <xf numFmtId="0" fontId="33" fillId="24" borderId="0" xfId="6" applyFill="1" applyAlignment="1">
      <alignment horizontal="center" vertical="center"/>
    </xf>
    <xf numFmtId="0" fontId="33" fillId="24" borderId="52" xfId="6" applyFill="1" applyBorder="1" applyAlignment="1">
      <alignment horizontal="center" vertical="center"/>
    </xf>
    <xf numFmtId="0" fontId="33" fillId="0" borderId="51" xfId="6" applyBorder="1" applyAlignment="1">
      <alignment vertical="center"/>
    </xf>
    <xf numFmtId="0" fontId="33" fillId="0" borderId="63" xfId="6" applyBorder="1" applyAlignment="1">
      <alignment vertical="center"/>
    </xf>
    <xf numFmtId="0" fontId="60" fillId="0" borderId="63" xfId="6" applyFont="1" applyBorder="1" applyAlignment="1">
      <alignment horizontal="center" vertical="center"/>
    </xf>
    <xf numFmtId="0" fontId="33" fillId="0" borderId="63" xfId="6" applyBorder="1" applyAlignment="1">
      <alignment horizontal="center" vertical="center"/>
    </xf>
    <xf numFmtId="0" fontId="33" fillId="0" borderId="65" xfId="6" applyBorder="1" applyAlignment="1">
      <alignment horizontal="center" vertical="center"/>
    </xf>
    <xf numFmtId="0" fontId="33" fillId="0" borderId="52" xfId="6" applyBorder="1" applyAlignment="1">
      <alignment vertical="center"/>
    </xf>
    <xf numFmtId="0" fontId="33" fillId="0" borderId="0" xfId="6" applyAlignment="1">
      <alignment horizontal="right" vertical="center"/>
    </xf>
    <xf numFmtId="0" fontId="64" fillId="0" borderId="0" xfId="6" applyFont="1" applyAlignment="1">
      <alignment vertical="center"/>
    </xf>
    <xf numFmtId="0" fontId="33" fillId="0" borderId="0" xfId="6" applyAlignment="1">
      <alignment horizontal="left" vertical="center"/>
    </xf>
    <xf numFmtId="0" fontId="33" fillId="0" borderId="9" xfId="6" applyBorder="1" applyAlignment="1">
      <alignment vertical="center"/>
    </xf>
    <xf numFmtId="0" fontId="33" fillId="0" borderId="5" xfId="6" applyBorder="1" applyAlignment="1">
      <alignment horizontal="right" vertical="center"/>
    </xf>
    <xf numFmtId="0" fontId="33" fillId="0" borderId="5" xfId="6" applyBorder="1" applyAlignment="1">
      <alignment horizontal="left" vertical="center"/>
    </xf>
    <xf numFmtId="0" fontId="33" fillId="0" borderId="5" xfId="6" applyBorder="1" applyAlignment="1">
      <alignment vertical="center"/>
    </xf>
    <xf numFmtId="0" fontId="33" fillId="0" borderId="11" xfId="6" applyBorder="1" applyAlignment="1">
      <alignment vertical="center"/>
    </xf>
    <xf numFmtId="0" fontId="33" fillId="0" borderId="0" xfId="6" applyAlignment="1">
      <alignment horizontal="left" vertical="top"/>
    </xf>
    <xf numFmtId="0" fontId="66" fillId="0" borderId="0" xfId="6" applyFont="1" applyAlignment="1">
      <alignment horizontal="left" vertical="center"/>
    </xf>
    <xf numFmtId="0" fontId="6" fillId="0" borderId="0" xfId="6" applyFont="1" applyAlignment="1">
      <alignment horizontal="left" vertical="top"/>
    </xf>
    <xf numFmtId="0" fontId="69" fillId="0" borderId="0" xfId="6" applyFont="1" applyAlignment="1">
      <alignment horizontal="left" vertical="top"/>
    </xf>
    <xf numFmtId="0" fontId="6" fillId="29" borderId="0" xfId="6" applyFont="1" applyFill="1" applyAlignment="1">
      <alignment horizontal="left" vertical="top"/>
    </xf>
    <xf numFmtId="0" fontId="70" fillId="30" borderId="48" xfId="6" applyFont="1" applyFill="1" applyBorder="1" applyAlignment="1">
      <alignment vertical="center"/>
    </xf>
    <xf numFmtId="0" fontId="71" fillId="30" borderId="49" xfId="6" applyFont="1" applyFill="1" applyBorder="1" applyAlignment="1">
      <alignment vertical="center"/>
    </xf>
    <xf numFmtId="0" fontId="71" fillId="30" borderId="50" xfId="6" applyFont="1" applyFill="1" applyBorder="1" applyAlignment="1">
      <alignment vertical="center"/>
    </xf>
    <xf numFmtId="0" fontId="71" fillId="0" borderId="0" xfId="6" applyFont="1" applyAlignment="1">
      <alignment vertical="center"/>
    </xf>
    <xf numFmtId="0" fontId="72" fillId="0" borderId="0" xfId="6" applyFont="1" applyAlignment="1">
      <alignment vertical="center"/>
    </xf>
    <xf numFmtId="0" fontId="71" fillId="30" borderId="51" xfId="6" applyFont="1" applyFill="1" applyBorder="1" applyAlignment="1">
      <alignment vertical="center"/>
    </xf>
    <xf numFmtId="0" fontId="71" fillId="30" borderId="0" xfId="6" applyFont="1" applyFill="1" applyAlignment="1">
      <alignment vertical="center"/>
    </xf>
    <xf numFmtId="0" fontId="71" fillId="30" borderId="0" xfId="6" applyFont="1" applyFill="1" applyAlignment="1">
      <alignment vertical="center" shrinkToFit="1"/>
    </xf>
    <xf numFmtId="0" fontId="71" fillId="30" borderId="0" xfId="6" applyFont="1" applyFill="1" applyAlignment="1">
      <alignment horizontal="center" vertical="center"/>
    </xf>
    <xf numFmtId="0" fontId="71" fillId="30" borderId="52" xfId="6" applyFont="1" applyFill="1" applyBorder="1" applyAlignment="1">
      <alignment vertical="center"/>
    </xf>
    <xf numFmtId="0" fontId="71" fillId="30" borderId="0" xfId="6" applyFont="1" applyFill="1" applyAlignment="1">
      <alignment horizontal="left" vertical="center" shrinkToFit="1"/>
    </xf>
    <xf numFmtId="0" fontId="71" fillId="0" borderId="0" xfId="6" applyFont="1" applyAlignment="1" applyProtection="1">
      <alignment vertical="center" shrinkToFit="1"/>
      <protection locked="0"/>
    </xf>
    <xf numFmtId="0" fontId="73" fillId="30" borderId="0" xfId="6" applyFont="1" applyFill="1" applyAlignment="1">
      <alignment horizontal="center" vertical="center"/>
    </xf>
    <xf numFmtId="49" fontId="71" fillId="0" borderId="0" xfId="6" applyNumberFormat="1" applyFont="1" applyAlignment="1" applyProtection="1">
      <alignment horizontal="left" vertical="center"/>
      <protection locked="0"/>
    </xf>
    <xf numFmtId="0" fontId="71" fillId="30" borderId="9" xfId="6" applyFont="1" applyFill="1" applyBorder="1" applyAlignment="1">
      <alignment vertical="center"/>
    </xf>
    <xf numFmtId="0" fontId="71" fillId="30" borderId="5" xfId="6" applyFont="1" applyFill="1" applyBorder="1" applyAlignment="1" applyProtection="1">
      <alignment vertical="center"/>
      <protection locked="0"/>
    </xf>
    <xf numFmtId="0" fontId="71" fillId="30" borderId="0" xfId="6" applyFont="1" applyFill="1" applyAlignment="1">
      <alignment horizontal="right" vertical="center"/>
    </xf>
    <xf numFmtId="0" fontId="71" fillId="30" borderId="5" xfId="6" applyFont="1" applyFill="1" applyBorder="1" applyAlignment="1">
      <alignment vertical="center"/>
    </xf>
    <xf numFmtId="0" fontId="71" fillId="30" borderId="49" xfId="6" applyFont="1" applyFill="1" applyBorder="1" applyAlignment="1" applyProtection="1">
      <alignment vertical="center"/>
      <protection locked="0"/>
    </xf>
    <xf numFmtId="0" fontId="72" fillId="0" borderId="0" xfId="6" applyFont="1"/>
    <xf numFmtId="0" fontId="73" fillId="0" borderId="91" xfId="8" applyBorder="1"/>
    <xf numFmtId="0" fontId="76" fillId="30" borderId="0" xfId="6" applyFont="1" applyFill="1" applyAlignment="1">
      <alignment horizontal="justify" vertical="center"/>
    </xf>
    <xf numFmtId="0" fontId="76" fillId="30" borderId="0" xfId="6" applyFont="1" applyFill="1" applyAlignment="1">
      <alignment vertical="center"/>
    </xf>
    <xf numFmtId="0" fontId="71" fillId="0" borderId="0" xfId="6" applyFont="1"/>
    <xf numFmtId="0" fontId="71" fillId="0" borderId="0" xfId="6" applyFont="1" applyAlignment="1">
      <alignment horizontal="center"/>
    </xf>
    <xf numFmtId="14" fontId="71" fillId="0" borderId="46" xfId="6" applyNumberFormat="1" applyFont="1" applyBorder="1" applyAlignment="1">
      <alignment horizontal="center" vertical="center"/>
    </xf>
    <xf numFmtId="0" fontId="71" fillId="0" borderId="46" xfId="6" applyFont="1" applyBorder="1" applyAlignment="1">
      <alignment horizontal="center" vertical="center"/>
    </xf>
    <xf numFmtId="0" fontId="71" fillId="30" borderId="0" xfId="6" applyFont="1" applyFill="1" applyAlignment="1">
      <alignment horizontal="justify"/>
    </xf>
    <xf numFmtId="0" fontId="71" fillId="30" borderId="0" xfId="6" applyFont="1" applyFill="1"/>
    <xf numFmtId="49" fontId="71" fillId="0" borderId="46" xfId="6" applyNumberFormat="1" applyFont="1" applyBorder="1" applyAlignment="1">
      <alignment horizontal="center" vertical="center"/>
    </xf>
    <xf numFmtId="0" fontId="71" fillId="30" borderId="0" xfId="6" applyFont="1" applyFill="1" applyAlignment="1">
      <alignment horizontal="center"/>
    </xf>
    <xf numFmtId="0" fontId="71" fillId="0" borderId="0" xfId="6" applyFont="1" applyAlignment="1">
      <alignment horizontal="center" vertical="center"/>
    </xf>
    <xf numFmtId="0" fontId="78" fillId="0" borderId="0" xfId="6" applyFont="1" applyAlignment="1">
      <alignment horizontal="center"/>
    </xf>
    <xf numFmtId="0" fontId="71" fillId="28" borderId="0" xfId="6" applyFont="1" applyFill="1"/>
    <xf numFmtId="0" fontId="71" fillId="28" borderId="0" xfId="6" applyFont="1" applyFill="1" applyAlignment="1" applyProtection="1">
      <alignment horizontal="center" vertical="center"/>
      <protection locked="0"/>
    </xf>
    <xf numFmtId="0" fontId="70" fillId="0" borderId="0" xfId="6" applyFont="1"/>
    <xf numFmtId="0" fontId="71" fillId="28" borderId="0" xfId="6" applyFont="1" applyFill="1" applyAlignment="1" applyProtection="1">
      <alignment vertical="center"/>
      <protection locked="0"/>
    </xf>
    <xf numFmtId="0" fontId="71" fillId="0" borderId="0" xfId="6" applyFont="1" applyAlignment="1" applyProtection="1">
      <alignment horizontal="left" vertical="center"/>
      <protection locked="0"/>
    </xf>
    <xf numFmtId="0" fontId="71" fillId="28" borderId="0" xfId="6" applyFont="1" applyFill="1" applyAlignment="1" applyProtection="1">
      <alignment horizontal="left" vertical="center"/>
      <protection locked="0"/>
    </xf>
    <xf numFmtId="0" fontId="71" fillId="30" borderId="93" xfId="6" applyFont="1" applyFill="1" applyBorder="1" applyAlignment="1">
      <alignment horizontal="justify" vertical="top" wrapText="1"/>
    </xf>
    <xf numFmtId="0" fontId="71" fillId="30" borderId="93" xfId="6" applyFont="1" applyFill="1" applyBorder="1"/>
    <xf numFmtId="0" fontId="71" fillId="30" borderId="94" xfId="6" applyFont="1" applyFill="1" applyBorder="1"/>
    <xf numFmtId="0" fontId="71" fillId="30" borderId="4" xfId="6" applyFont="1" applyFill="1" applyBorder="1" applyAlignment="1">
      <alignment horizontal="center" vertical="center"/>
    </xf>
    <xf numFmtId="0" fontId="71" fillId="0" borderId="0" xfId="6" applyFont="1" applyAlignment="1">
      <alignment horizontal="justify"/>
    </xf>
    <xf numFmtId="0" fontId="71" fillId="30" borderId="0" xfId="6" applyFont="1" applyFill="1" applyAlignment="1">
      <alignment horizontal="left" vertical="center"/>
    </xf>
    <xf numFmtId="0" fontId="71" fillId="30" borderId="0" xfId="6" applyFont="1" applyFill="1" applyAlignment="1">
      <alignment horizontal="left"/>
    </xf>
    <xf numFmtId="0" fontId="71" fillId="28" borderId="0" xfId="6" applyFont="1" applyFill="1" applyAlignment="1">
      <alignment horizontal="center" vertical="center"/>
    </xf>
    <xf numFmtId="0" fontId="71" fillId="28" borderId="0" xfId="6" applyFont="1" applyFill="1" applyAlignment="1">
      <alignment horizontal="justify"/>
    </xf>
    <xf numFmtId="0" fontId="71" fillId="28" borderId="0" xfId="6" applyFont="1" applyFill="1" applyAlignment="1">
      <alignment horizontal="center"/>
    </xf>
    <xf numFmtId="0" fontId="72" fillId="30" borderId="93" xfId="6" applyFont="1" applyFill="1" applyBorder="1" applyAlignment="1">
      <alignment vertical="center"/>
    </xf>
    <xf numFmtId="49" fontId="71" fillId="30" borderId="0" xfId="6" applyNumberFormat="1" applyFont="1" applyFill="1" applyAlignment="1" applyProtection="1">
      <alignment horizontal="left" vertical="center"/>
      <protection locked="0"/>
    </xf>
    <xf numFmtId="49" fontId="71" fillId="30" borderId="0" xfId="6" applyNumberFormat="1" applyFont="1" applyFill="1" applyAlignment="1">
      <alignment horizontal="left" vertical="center"/>
    </xf>
    <xf numFmtId="0" fontId="71" fillId="28" borderId="93" xfId="6" applyFont="1" applyFill="1" applyBorder="1" applyAlignment="1">
      <alignment vertical="center"/>
    </xf>
    <xf numFmtId="0" fontId="71" fillId="28" borderId="0" xfId="6" applyFont="1" applyFill="1" applyAlignment="1">
      <alignment vertical="center"/>
    </xf>
    <xf numFmtId="0" fontId="71" fillId="28" borderId="0" xfId="6" applyFont="1" applyFill="1" applyAlignment="1">
      <alignment vertical="center" shrinkToFit="1"/>
    </xf>
    <xf numFmtId="0" fontId="71" fillId="28" borderId="0" xfId="6" applyFont="1" applyFill="1" applyAlignment="1" applyProtection="1">
      <alignment horizontal="center" vertical="center" shrinkToFit="1"/>
      <protection locked="0"/>
    </xf>
    <xf numFmtId="0" fontId="72" fillId="0" borderId="46" xfId="6" applyFont="1" applyBorder="1" applyAlignment="1">
      <alignment vertical="center"/>
    </xf>
    <xf numFmtId="0" fontId="71" fillId="28" borderId="0" xfId="6" applyFont="1" applyFill="1" applyAlignment="1">
      <alignment horizontal="left" vertical="center" shrinkToFit="1"/>
    </xf>
    <xf numFmtId="49" fontId="71" fillId="28" borderId="0" xfId="6" applyNumberFormat="1" applyFont="1" applyFill="1" applyAlignment="1" applyProtection="1">
      <alignment horizontal="left" vertical="center"/>
      <protection locked="0"/>
    </xf>
    <xf numFmtId="49" fontId="71" fillId="28" borderId="0" xfId="6" applyNumberFormat="1" applyFont="1" applyFill="1" applyAlignment="1">
      <alignment horizontal="left" vertical="center"/>
    </xf>
    <xf numFmtId="0" fontId="71" fillId="28" borderId="4" xfId="6" applyFont="1" applyFill="1" applyBorder="1" applyAlignment="1">
      <alignment vertical="center"/>
    </xf>
    <xf numFmtId="0" fontId="71" fillId="28" borderId="0" xfId="6" applyFont="1" applyFill="1" applyAlignment="1" applyProtection="1">
      <alignment horizontal="right" vertical="center"/>
      <protection locked="0"/>
    </xf>
    <xf numFmtId="0" fontId="79" fillId="28" borderId="0" xfId="6" applyFont="1" applyFill="1" applyAlignment="1">
      <alignment vertical="center"/>
    </xf>
    <xf numFmtId="0" fontId="79" fillId="28" borderId="0" xfId="6" applyFont="1" applyFill="1" applyAlignment="1" applyProtection="1">
      <alignment horizontal="center" vertical="center" shrinkToFit="1"/>
      <protection locked="0"/>
    </xf>
    <xf numFmtId="0" fontId="79" fillId="0" borderId="0" xfId="6" applyFont="1" applyAlignment="1">
      <alignment vertical="center"/>
    </xf>
    <xf numFmtId="0" fontId="81" fillId="0" borderId="0" xfId="6" applyFont="1" applyAlignment="1">
      <alignment vertical="center"/>
    </xf>
    <xf numFmtId="0" fontId="73" fillId="0" borderId="91" xfId="9" applyBorder="1"/>
    <xf numFmtId="49" fontId="72" fillId="0" borderId="0" xfId="6" applyNumberFormat="1" applyFont="1"/>
    <xf numFmtId="0" fontId="71" fillId="30" borderId="93" xfId="6" applyFont="1" applyFill="1" applyBorder="1" applyAlignment="1">
      <alignment vertical="center"/>
    </xf>
    <xf numFmtId="49" fontId="71" fillId="30" borderId="93" xfId="6" applyNumberFormat="1" applyFont="1" applyFill="1" applyBorder="1" applyAlignment="1">
      <alignment horizontal="left" vertical="center"/>
    </xf>
    <xf numFmtId="0" fontId="72" fillId="28" borderId="0" xfId="6" applyFont="1" applyFill="1" applyAlignment="1" applyProtection="1">
      <alignment horizontal="center" vertical="center"/>
      <protection locked="0"/>
    </xf>
    <xf numFmtId="0" fontId="71" fillId="28" borderId="0" xfId="6" applyFont="1" applyFill="1" applyAlignment="1">
      <alignment horizontal="left" vertical="center"/>
    </xf>
    <xf numFmtId="0" fontId="71" fillId="30" borderId="4" xfId="6" applyFont="1" applyFill="1" applyBorder="1" applyAlignment="1">
      <alignment vertical="center"/>
    </xf>
    <xf numFmtId="0" fontId="71" fillId="30" borderId="4" xfId="6" applyFont="1" applyFill="1" applyBorder="1" applyAlignment="1">
      <alignment vertical="center" shrinkToFit="1"/>
    </xf>
    <xf numFmtId="0" fontId="71" fillId="28" borderId="4" xfId="6" applyFont="1" applyFill="1" applyBorder="1" applyAlignment="1">
      <alignment horizontal="center" vertical="center"/>
    </xf>
    <xf numFmtId="0" fontId="79" fillId="0" borderId="0" xfId="6" applyFont="1"/>
    <xf numFmtId="0" fontId="81" fillId="0" borderId="0" xfId="6" applyFont="1"/>
    <xf numFmtId="49" fontId="71" fillId="27" borderId="0" xfId="6" applyNumberFormat="1" applyFont="1" applyFill="1" applyAlignment="1">
      <alignment horizontal="center" vertical="center"/>
    </xf>
    <xf numFmtId="0" fontId="79" fillId="30" borderId="0" xfId="6" applyFont="1" applyFill="1" applyAlignment="1">
      <alignment vertical="center"/>
    </xf>
    <xf numFmtId="0" fontId="81" fillId="30" borderId="93" xfId="6" applyFont="1" applyFill="1" applyBorder="1" applyAlignment="1">
      <alignment vertical="center"/>
    </xf>
    <xf numFmtId="0" fontId="81" fillId="30" borderId="93" xfId="6" applyFont="1" applyFill="1" applyBorder="1" applyAlignment="1" applyProtection="1">
      <alignment horizontal="left" vertical="center"/>
      <protection locked="0"/>
    </xf>
    <xf numFmtId="0" fontId="72" fillId="30" borderId="93" xfId="6" applyFont="1" applyFill="1" applyBorder="1" applyAlignment="1" applyProtection="1">
      <alignment horizontal="left" vertical="center"/>
      <protection locked="0"/>
    </xf>
    <xf numFmtId="0" fontId="72" fillId="30" borderId="0" xfId="6" applyFont="1" applyFill="1" applyAlignment="1">
      <alignment vertical="center"/>
    </xf>
    <xf numFmtId="0" fontId="82" fillId="28" borderId="0" xfId="6" applyFont="1" applyFill="1" applyAlignment="1" applyProtection="1">
      <alignment horizontal="center" vertical="center"/>
      <protection locked="0"/>
    </xf>
    <xf numFmtId="0" fontId="81" fillId="30" borderId="0" xfId="6" applyFont="1" applyFill="1" applyAlignment="1" applyProtection="1">
      <alignment horizontal="left" vertical="center"/>
      <protection locked="0"/>
    </xf>
    <xf numFmtId="0" fontId="79" fillId="0" borderId="0" xfId="6" applyFont="1" applyAlignment="1" applyProtection="1">
      <alignment horizontal="left" vertical="center"/>
      <protection locked="0"/>
    </xf>
    <xf numFmtId="0" fontId="72" fillId="30" borderId="0" xfId="6" applyFont="1" applyFill="1" applyAlignment="1" applyProtection="1">
      <alignment horizontal="left" vertical="center"/>
      <protection locked="0"/>
    </xf>
    <xf numFmtId="0" fontId="82" fillId="28" borderId="4" xfId="6" applyFont="1" applyFill="1" applyBorder="1" applyAlignment="1" applyProtection="1">
      <alignment horizontal="center" vertical="center"/>
      <protection locked="0"/>
    </xf>
    <xf numFmtId="0" fontId="72" fillId="28" borderId="0" xfId="6" applyFont="1" applyFill="1" applyAlignment="1" applyProtection="1">
      <alignment horizontal="left" vertical="center"/>
      <protection locked="0"/>
    </xf>
    <xf numFmtId="0" fontId="83" fillId="30" borderId="93" xfId="6" applyFont="1" applyFill="1" applyBorder="1" applyAlignment="1" applyProtection="1">
      <alignment horizontal="left" vertical="center"/>
      <protection locked="0"/>
    </xf>
    <xf numFmtId="0" fontId="72" fillId="30" borderId="4" xfId="6" applyFont="1" applyFill="1" applyBorder="1" applyAlignment="1">
      <alignment vertical="center"/>
    </xf>
    <xf numFmtId="0" fontId="72" fillId="31" borderId="4" xfId="6" applyFont="1" applyFill="1" applyBorder="1" applyAlignment="1" applyProtection="1">
      <alignment horizontal="left" vertical="center"/>
      <protection locked="0"/>
    </xf>
    <xf numFmtId="49" fontId="71" fillId="30" borderId="0" xfId="6" applyNumberFormat="1" applyFont="1" applyFill="1" applyAlignment="1">
      <alignment vertical="center"/>
    </xf>
    <xf numFmtId="49" fontId="71" fillId="30" borderId="0" xfId="6" applyNumberFormat="1" applyFont="1" applyFill="1" applyAlignment="1">
      <alignment horizontal="center" vertical="center"/>
    </xf>
    <xf numFmtId="49" fontId="71" fillId="30" borderId="93" xfId="6" applyNumberFormat="1" applyFont="1" applyFill="1" applyBorder="1" applyAlignment="1">
      <alignment vertical="center"/>
    </xf>
    <xf numFmtId="49" fontId="71" fillId="27" borderId="0" xfId="6" applyNumberFormat="1" applyFont="1" applyFill="1" applyAlignment="1" applyProtection="1">
      <alignment horizontal="center" vertical="center"/>
      <protection locked="0"/>
    </xf>
    <xf numFmtId="49" fontId="71" fillId="30" borderId="0" xfId="6" applyNumberFormat="1" applyFont="1" applyFill="1" applyAlignment="1">
      <alignment horizontal="right" vertical="center"/>
    </xf>
    <xf numFmtId="49" fontId="71" fillId="27" borderId="4" xfId="6" applyNumberFormat="1" applyFont="1" applyFill="1" applyBorder="1" applyAlignment="1" applyProtection="1">
      <alignment horizontal="center" vertical="center"/>
      <protection locked="0"/>
    </xf>
    <xf numFmtId="49" fontId="71" fillId="27" borderId="93" xfId="6" applyNumberFormat="1" applyFont="1" applyFill="1" applyBorder="1" applyAlignment="1" applyProtection="1">
      <alignment horizontal="center" vertical="center"/>
      <protection locked="0"/>
    </xf>
    <xf numFmtId="184" fontId="71" fillId="28" borderId="0" xfId="6" applyNumberFormat="1" applyFont="1" applyFill="1" applyAlignment="1" applyProtection="1">
      <alignment vertical="center"/>
      <protection locked="0"/>
    </xf>
    <xf numFmtId="49" fontId="71" fillId="30" borderId="4" xfId="6" applyNumberFormat="1" applyFont="1" applyFill="1" applyBorder="1" applyAlignment="1">
      <alignment horizontal="left" vertical="center"/>
    </xf>
    <xf numFmtId="49" fontId="71" fillId="30" borderId="4" xfId="6" applyNumberFormat="1" applyFont="1" applyFill="1" applyBorder="1" applyAlignment="1">
      <alignment vertical="center"/>
    </xf>
    <xf numFmtId="185" fontId="71" fillId="28" borderId="0" xfId="6" applyNumberFormat="1" applyFont="1" applyFill="1" applyAlignment="1">
      <alignment horizontal="center" vertical="center"/>
    </xf>
    <xf numFmtId="49" fontId="71" fillId="28" borderId="0" xfId="6" applyNumberFormat="1" applyFont="1" applyFill="1" applyAlignment="1" applyProtection="1">
      <alignment vertical="center"/>
      <protection locked="0"/>
    </xf>
    <xf numFmtId="185" fontId="71" fillId="28" borderId="0" xfId="6" applyNumberFormat="1" applyFont="1" applyFill="1" applyAlignment="1" applyProtection="1">
      <alignment horizontal="center" vertical="center" shrinkToFit="1"/>
      <protection locked="0"/>
    </xf>
    <xf numFmtId="49" fontId="71" fillId="30" borderId="96" xfId="6" applyNumberFormat="1" applyFont="1" applyFill="1" applyBorder="1" applyAlignment="1">
      <alignment vertical="center"/>
    </xf>
    <xf numFmtId="49" fontId="71" fillId="30" borderId="93" xfId="6" applyNumberFormat="1" applyFont="1" applyFill="1" applyBorder="1" applyAlignment="1">
      <alignment horizontal="center" vertical="center"/>
    </xf>
    <xf numFmtId="185" fontId="71" fillId="28" borderId="0" xfId="6" applyNumberFormat="1" applyFont="1" applyFill="1" applyAlignment="1" applyProtection="1">
      <alignment horizontal="center" vertical="center"/>
      <protection locked="0"/>
    </xf>
    <xf numFmtId="185" fontId="71" fillId="30" borderId="0" xfId="6" applyNumberFormat="1" applyFont="1" applyFill="1" applyAlignment="1" applyProtection="1">
      <alignment horizontal="center" vertical="center"/>
      <protection locked="0"/>
    </xf>
    <xf numFmtId="49" fontId="71" fillId="28" borderId="0" xfId="6" applyNumberFormat="1" applyFont="1" applyFill="1" applyAlignment="1">
      <alignment horizontal="center" vertical="center"/>
    </xf>
    <xf numFmtId="0" fontId="71" fillId="29" borderId="46" xfId="6" applyFont="1" applyFill="1" applyBorder="1" applyAlignment="1">
      <alignment horizontal="center" vertical="center"/>
    </xf>
    <xf numFmtId="49" fontId="71" fillId="30" borderId="0" xfId="6" applyNumberFormat="1" applyFont="1" applyFill="1" applyAlignment="1" applyProtection="1">
      <alignment horizontal="center" vertical="center"/>
      <protection locked="0"/>
    </xf>
    <xf numFmtId="49" fontId="79" fillId="30" borderId="0" xfId="6" applyNumberFormat="1" applyFont="1" applyFill="1" applyAlignment="1">
      <alignment vertical="center"/>
    </xf>
    <xf numFmtId="49" fontId="79" fillId="30" borderId="0" xfId="6" applyNumberFormat="1" applyFont="1" applyFill="1" applyAlignment="1">
      <alignment horizontal="center" vertical="center"/>
    </xf>
    <xf numFmtId="49" fontId="71" fillId="30" borderId="4" xfId="6" applyNumberFormat="1" applyFont="1" applyFill="1" applyBorder="1" applyAlignment="1">
      <alignment horizontal="center" vertical="center"/>
    </xf>
    <xf numFmtId="0" fontId="71" fillId="30" borderId="46" xfId="6" applyFont="1" applyFill="1" applyBorder="1" applyAlignment="1">
      <alignment horizontal="center" vertical="center"/>
    </xf>
    <xf numFmtId="49" fontId="71" fillId="30" borderId="4" xfId="6" applyNumberFormat="1" applyFont="1" applyFill="1" applyBorder="1" applyAlignment="1" applyProtection="1">
      <alignment horizontal="left" vertical="center"/>
      <protection locked="0"/>
    </xf>
    <xf numFmtId="176" fontId="71" fillId="28" borderId="0" xfId="6" applyNumberFormat="1" applyFont="1" applyFill="1" applyAlignment="1" applyProtection="1">
      <alignment vertical="center"/>
      <protection locked="0"/>
    </xf>
    <xf numFmtId="14" fontId="71" fillId="0" borderId="0" xfId="6" applyNumberFormat="1" applyFont="1"/>
    <xf numFmtId="0" fontId="71" fillId="28" borderId="93" xfId="6" applyFont="1" applyFill="1" applyBorder="1" applyAlignment="1" applyProtection="1">
      <alignment horizontal="center" vertical="center"/>
      <protection locked="0"/>
    </xf>
    <xf numFmtId="0" fontId="71" fillId="30" borderId="93" xfId="6" applyFont="1" applyFill="1" applyBorder="1" applyAlignment="1">
      <alignment horizontal="center" vertical="center"/>
    </xf>
    <xf numFmtId="0" fontId="71" fillId="30" borderId="93" xfId="6" applyFont="1" applyFill="1" applyBorder="1" applyAlignment="1" applyProtection="1">
      <alignment vertical="center"/>
      <protection locked="0"/>
    </xf>
    <xf numFmtId="0" fontId="70" fillId="0" borderId="0" xfId="6" applyFont="1" applyAlignment="1">
      <alignment vertical="center"/>
    </xf>
    <xf numFmtId="0" fontId="79" fillId="0" borderId="0" xfId="6" applyFont="1" applyAlignment="1">
      <alignment horizontal="center" vertical="center"/>
    </xf>
    <xf numFmtId="0" fontId="71" fillId="0" borderId="0" xfId="6" applyFont="1" applyAlignment="1">
      <alignment horizontal="left" vertical="center"/>
    </xf>
    <xf numFmtId="0" fontId="86" fillId="0" borderId="0" xfId="6" applyFont="1" applyAlignment="1">
      <alignment horizontal="left" vertical="center"/>
    </xf>
    <xf numFmtId="0" fontId="87" fillId="0" borderId="0" xfId="6" applyFont="1" applyAlignment="1">
      <alignment horizontal="left" vertical="center"/>
    </xf>
    <xf numFmtId="0" fontId="88" fillId="0" borderId="0" xfId="6" applyFont="1"/>
    <xf numFmtId="0" fontId="86" fillId="0" borderId="0" xfId="6" applyFont="1"/>
    <xf numFmtId="0" fontId="87" fillId="0" borderId="0" xfId="6" applyFont="1"/>
    <xf numFmtId="49" fontId="71" fillId="0" borderId="0" xfId="6" applyNumberFormat="1" applyFont="1"/>
    <xf numFmtId="49" fontId="71" fillId="30" borderId="96" xfId="6" applyNumberFormat="1" applyFont="1" applyFill="1" applyBorder="1" applyAlignment="1">
      <alignment horizontal="left" vertical="center"/>
    </xf>
    <xf numFmtId="49" fontId="71" fillId="0" borderId="0" xfId="6" applyNumberFormat="1" applyFont="1" applyAlignment="1">
      <alignment vertical="center"/>
    </xf>
    <xf numFmtId="49" fontId="71" fillId="30" borderId="93" xfId="6" applyNumberFormat="1" applyFont="1" applyFill="1" applyBorder="1" applyAlignment="1" applyProtection="1">
      <alignment horizontal="left" vertical="center"/>
      <protection locked="0"/>
    </xf>
    <xf numFmtId="49" fontId="71" fillId="30" borderId="93" xfId="6" applyNumberFormat="1" applyFont="1" applyFill="1" applyBorder="1" applyAlignment="1" applyProtection="1">
      <alignment horizontal="center" vertical="center"/>
      <protection locked="0"/>
    </xf>
    <xf numFmtId="49" fontId="71" fillId="0" borderId="4" xfId="6" applyNumberFormat="1" applyFont="1" applyBorder="1" applyAlignment="1">
      <alignment vertical="center"/>
    </xf>
    <xf numFmtId="49" fontId="79" fillId="0" borderId="0" xfId="6" applyNumberFormat="1" applyFont="1" applyAlignment="1">
      <alignment vertical="center"/>
    </xf>
    <xf numFmtId="49" fontId="89" fillId="30" borderId="0" xfId="6" applyNumberFormat="1" applyFont="1" applyFill="1" applyAlignment="1">
      <alignment vertical="center"/>
    </xf>
    <xf numFmtId="49" fontId="85" fillId="30" borderId="0" xfId="6" applyNumberFormat="1" applyFont="1" applyFill="1" applyAlignment="1">
      <alignment vertical="center"/>
    </xf>
    <xf numFmtId="49" fontId="71" fillId="30" borderId="0" xfId="6" applyNumberFormat="1" applyFont="1" applyFill="1" applyAlignment="1" applyProtection="1">
      <alignment horizontal="center" vertical="center" shrinkToFit="1"/>
      <protection locked="0"/>
    </xf>
    <xf numFmtId="49" fontId="71" fillId="28" borderId="4" xfId="6" applyNumberFormat="1" applyFont="1" applyFill="1" applyBorder="1" applyAlignment="1">
      <alignment vertical="center"/>
    </xf>
    <xf numFmtId="49" fontId="71" fillId="28" borderId="4" xfId="6" applyNumberFormat="1" applyFont="1" applyFill="1" applyBorder="1" applyAlignment="1">
      <alignment horizontal="center" vertical="center"/>
    </xf>
    <xf numFmtId="49" fontId="71" fillId="28" borderId="4" xfId="6" applyNumberFormat="1" applyFont="1" applyFill="1" applyBorder="1" applyAlignment="1" applyProtection="1">
      <alignment horizontal="center" vertical="center" shrinkToFit="1"/>
      <protection locked="0"/>
    </xf>
    <xf numFmtId="49" fontId="71" fillId="30" borderId="0" xfId="6" applyNumberFormat="1" applyFont="1" applyFill="1" applyAlignment="1" applyProtection="1">
      <alignment vertical="center"/>
      <protection locked="0"/>
    </xf>
    <xf numFmtId="186" fontId="71" fillId="30" borderId="0" xfId="6" applyNumberFormat="1" applyFont="1" applyFill="1" applyAlignment="1" applyProtection="1">
      <alignment vertical="center"/>
      <protection locked="0"/>
    </xf>
    <xf numFmtId="49" fontId="71" fillId="30" borderId="4" xfId="6" applyNumberFormat="1" applyFont="1" applyFill="1" applyBorder="1" applyAlignment="1" applyProtection="1">
      <alignment horizontal="center" vertical="center"/>
      <protection locked="0"/>
    </xf>
    <xf numFmtId="186" fontId="71" fillId="30" borderId="4" xfId="6" applyNumberFormat="1" applyFont="1" applyFill="1" applyBorder="1" applyAlignment="1" applyProtection="1">
      <alignment vertical="center"/>
      <protection locked="0"/>
    </xf>
    <xf numFmtId="49" fontId="71" fillId="0" borderId="93" xfId="6" applyNumberFormat="1" applyFont="1" applyBorder="1" applyAlignment="1">
      <alignment horizontal="justify" wrapText="1"/>
    </xf>
    <xf numFmtId="49" fontId="71" fillId="0" borderId="0" xfId="6" applyNumberFormat="1" applyFont="1" applyAlignment="1">
      <alignment horizontal="justify" wrapText="1"/>
    </xf>
    <xf numFmtId="49" fontId="71" fillId="0" borderId="0" xfId="6" applyNumberFormat="1" applyFont="1" applyAlignment="1">
      <alignment horizontal="justify"/>
    </xf>
    <xf numFmtId="49" fontId="71" fillId="28" borderId="96" xfId="6" applyNumberFormat="1" applyFont="1" applyFill="1" applyBorder="1" applyAlignment="1" applyProtection="1">
      <alignment vertical="center"/>
      <protection locked="0"/>
    </xf>
    <xf numFmtId="49" fontId="71" fillId="30" borderId="96" xfId="6" applyNumberFormat="1" applyFont="1" applyFill="1" applyBorder="1" applyAlignment="1">
      <alignment horizontal="center" vertical="center"/>
    </xf>
    <xf numFmtId="0" fontId="71" fillId="28" borderId="4" xfId="6" applyFont="1" applyFill="1" applyBorder="1" applyAlignment="1" applyProtection="1">
      <alignment horizontal="center" vertical="center"/>
      <protection locked="0"/>
    </xf>
    <xf numFmtId="49" fontId="79" fillId="30" borderId="93" xfId="6" applyNumberFormat="1" applyFont="1" applyFill="1" applyBorder="1" applyAlignment="1">
      <alignment vertical="center"/>
    </xf>
    <xf numFmtId="0" fontId="71" fillId="28" borderId="96" xfId="6" applyFont="1" applyFill="1" applyBorder="1" applyAlignment="1">
      <alignment vertical="center"/>
    </xf>
    <xf numFmtId="0" fontId="71" fillId="30" borderId="93" xfId="6" applyFont="1" applyFill="1" applyBorder="1" applyAlignment="1" applyProtection="1">
      <alignment vertical="center" shrinkToFit="1"/>
      <protection locked="0"/>
    </xf>
    <xf numFmtId="0" fontId="33" fillId="0" borderId="0" xfId="10"/>
    <xf numFmtId="0" fontId="71" fillId="30" borderId="4" xfId="6" applyFont="1" applyFill="1" applyBorder="1" applyAlignment="1">
      <alignment horizontal="left" vertical="center"/>
    </xf>
    <xf numFmtId="0" fontId="79" fillId="30" borderId="4" xfId="6" applyFont="1" applyFill="1" applyBorder="1" applyAlignment="1">
      <alignment vertical="center"/>
    </xf>
    <xf numFmtId="0" fontId="79" fillId="30" borderId="4" xfId="6" applyFont="1" applyFill="1" applyBorder="1" applyAlignment="1">
      <alignment horizontal="left" vertical="center"/>
    </xf>
    <xf numFmtId="0" fontId="81" fillId="0" borderId="0" xfId="6" applyFont="1" applyAlignment="1">
      <alignment horizontal="right" vertical="top"/>
    </xf>
    <xf numFmtId="0" fontId="81" fillId="0" borderId="0" xfId="6" applyFont="1" applyAlignment="1">
      <alignment wrapText="1"/>
    </xf>
    <xf numFmtId="0" fontId="81" fillId="0" borderId="0" xfId="6" applyFont="1" applyAlignment="1">
      <alignment vertical="top" wrapText="1"/>
    </xf>
    <xf numFmtId="49" fontId="76" fillId="30" borderId="0" xfId="11" applyNumberFormat="1" applyFont="1" applyFill="1" applyAlignment="1">
      <alignment horizontal="left" vertical="center"/>
    </xf>
    <xf numFmtId="49" fontId="71" fillId="30" borderId="0" xfId="11" applyNumberFormat="1" applyFont="1" applyFill="1">
      <alignment vertical="center"/>
    </xf>
    <xf numFmtId="0" fontId="73" fillId="30" borderId="0" xfId="11" applyFont="1" applyFill="1">
      <alignment vertical="center"/>
    </xf>
    <xf numFmtId="49" fontId="90" fillId="30" borderId="0" xfId="11" applyNumberFormat="1" applyFont="1" applyFill="1" applyAlignment="1">
      <alignment horizontal="left" vertical="center"/>
    </xf>
    <xf numFmtId="49" fontId="90" fillId="30" borderId="0" xfId="11" applyNumberFormat="1" applyFont="1" applyFill="1">
      <alignment vertical="center"/>
    </xf>
    <xf numFmtId="0" fontId="91" fillId="30" borderId="0" xfId="11" applyFont="1" applyFill="1">
      <alignment vertical="center"/>
    </xf>
    <xf numFmtId="49" fontId="71" fillId="30" borderId="0" xfId="11" applyNumberFormat="1" applyFont="1" applyFill="1" applyAlignment="1">
      <alignment vertical="center" textRotation="255"/>
    </xf>
    <xf numFmtId="49" fontId="71" fillId="30" borderId="0" xfId="11" applyNumberFormat="1" applyFont="1" applyFill="1" applyAlignment="1">
      <alignment vertical="center" shrinkToFit="1"/>
    </xf>
    <xf numFmtId="49" fontId="71" fillId="30" borderId="0" xfId="11" applyNumberFormat="1" applyFont="1" applyFill="1" applyAlignment="1">
      <alignment horizontal="center" vertical="center"/>
    </xf>
    <xf numFmtId="0" fontId="71" fillId="28" borderId="93" xfId="11" applyFont="1" applyFill="1" applyBorder="1">
      <alignment vertical="center"/>
    </xf>
    <xf numFmtId="0" fontId="71" fillId="28" borderId="0" xfId="11" applyFont="1" applyFill="1">
      <alignment vertical="center"/>
    </xf>
    <xf numFmtId="0" fontId="71" fillId="28" borderId="0" xfId="11" applyFont="1" applyFill="1" applyAlignment="1">
      <alignment horizontal="center" vertical="center"/>
    </xf>
    <xf numFmtId="49" fontId="71" fillId="28" borderId="0" xfId="11" applyNumberFormat="1" applyFont="1" applyFill="1" applyAlignment="1">
      <alignment horizontal="left" vertical="center"/>
    </xf>
    <xf numFmtId="0" fontId="71" fillId="28" borderId="0" xfId="11" applyFont="1" applyFill="1" applyAlignment="1">
      <alignment horizontal="left" vertical="center"/>
    </xf>
    <xf numFmtId="0" fontId="71" fillId="28" borderId="0" xfId="11" applyFont="1" applyFill="1" applyAlignment="1">
      <alignment vertical="center" shrinkToFit="1"/>
    </xf>
    <xf numFmtId="0" fontId="71" fillId="28" borderId="0" xfId="11" applyFont="1" applyFill="1" applyAlignment="1" applyProtection="1">
      <alignment horizontal="center" vertical="center" shrinkToFit="1"/>
      <protection locked="0"/>
    </xf>
    <xf numFmtId="0" fontId="71" fillId="28" borderId="0" xfId="11" applyFont="1" applyFill="1" applyAlignment="1" applyProtection="1">
      <alignment horizontal="center" vertical="center"/>
      <protection locked="0"/>
    </xf>
    <xf numFmtId="0" fontId="71" fillId="28" borderId="0" xfId="11" applyFont="1" applyFill="1" applyAlignment="1">
      <alignment horizontal="left" vertical="center" shrinkToFit="1"/>
    </xf>
    <xf numFmtId="0" fontId="71" fillId="28" borderId="0" xfId="11" applyFont="1" applyFill="1" applyAlignment="1" applyProtection="1">
      <alignment vertical="center" shrinkToFit="1"/>
      <protection locked="0"/>
    </xf>
    <xf numFmtId="0" fontId="71" fillId="28" borderId="0" xfId="11" applyFont="1" applyFill="1" applyAlignment="1" applyProtection="1">
      <alignment horizontal="left" vertical="center"/>
      <protection locked="0"/>
    </xf>
    <xf numFmtId="0" fontId="71" fillId="28" borderId="4" xfId="11" applyFont="1" applyFill="1" applyBorder="1">
      <alignment vertical="center"/>
    </xf>
    <xf numFmtId="49" fontId="71" fillId="28" borderId="4" xfId="11" applyNumberFormat="1" applyFont="1" applyFill="1" applyBorder="1" applyAlignment="1">
      <alignment horizontal="left" vertical="center"/>
    </xf>
    <xf numFmtId="49" fontId="71" fillId="28" borderId="4" xfId="11" applyNumberFormat="1" applyFont="1" applyFill="1" applyBorder="1" applyAlignment="1" applyProtection="1">
      <alignment horizontal="left" vertical="center"/>
      <protection locked="0"/>
    </xf>
    <xf numFmtId="0" fontId="71" fillId="28" borderId="4" xfId="11" applyFont="1" applyFill="1" applyBorder="1" applyAlignment="1" applyProtection="1">
      <alignment horizontal="left" vertical="center"/>
      <protection locked="0"/>
    </xf>
    <xf numFmtId="49" fontId="71" fillId="28" borderId="93" xfId="11" applyNumberFormat="1" applyFont="1" applyFill="1" applyBorder="1" applyAlignment="1">
      <alignment horizontal="left" vertical="center"/>
    </xf>
    <xf numFmtId="0" fontId="71" fillId="0" borderId="0" xfId="12" applyFont="1"/>
    <xf numFmtId="49" fontId="71" fillId="30" borderId="0" xfId="11" applyNumberFormat="1" applyFont="1" applyFill="1" applyAlignment="1">
      <alignment horizontal="left" vertical="center"/>
    </xf>
    <xf numFmtId="0" fontId="71" fillId="0" borderId="0" xfId="11" applyFont="1">
      <alignment vertical="center"/>
    </xf>
    <xf numFmtId="0" fontId="71" fillId="30" borderId="0" xfId="11" applyFont="1" applyFill="1" applyAlignment="1">
      <alignment horizontal="left" vertical="center"/>
    </xf>
    <xf numFmtId="0" fontId="71" fillId="0" borderId="0" xfId="11" applyFont="1" applyAlignment="1" applyProtection="1">
      <alignment vertical="center" shrinkToFit="1"/>
      <protection locked="0"/>
    </xf>
    <xf numFmtId="0" fontId="71" fillId="30" borderId="0" xfId="11" applyFont="1" applyFill="1" applyAlignment="1">
      <alignment horizontal="center" vertical="center"/>
    </xf>
    <xf numFmtId="0" fontId="71" fillId="30" borderId="0" xfId="11" applyFont="1" applyFill="1">
      <alignment vertical="center"/>
    </xf>
    <xf numFmtId="0" fontId="71" fillId="28" borderId="93" xfId="12" applyFont="1" applyFill="1" applyBorder="1" applyAlignment="1">
      <alignment vertical="center"/>
    </xf>
    <xf numFmtId="0" fontId="71" fillId="28" borderId="0" xfId="12" applyFont="1" applyFill="1" applyAlignment="1">
      <alignment vertical="center"/>
    </xf>
    <xf numFmtId="0" fontId="71" fillId="28" borderId="0" xfId="12" applyFont="1" applyFill="1" applyAlignment="1" applyProtection="1">
      <alignment horizontal="left" vertical="center" shrinkToFit="1"/>
      <protection locked="0"/>
    </xf>
    <xf numFmtId="0" fontId="71" fillId="28" borderId="0" xfId="12" applyFont="1" applyFill="1" applyAlignment="1">
      <alignment horizontal="center" vertical="center"/>
    </xf>
    <xf numFmtId="49" fontId="71" fillId="28" borderId="0" xfId="12" applyNumberFormat="1" applyFont="1" applyFill="1" applyAlignment="1">
      <alignment horizontal="left" vertical="center"/>
    </xf>
    <xf numFmtId="0" fontId="71" fillId="28" borderId="0" xfId="12" applyFont="1" applyFill="1" applyAlignment="1">
      <alignment horizontal="left" vertical="center"/>
    </xf>
    <xf numFmtId="0" fontId="71" fillId="28" borderId="4" xfId="12" applyFont="1" applyFill="1" applyBorder="1" applyAlignment="1">
      <alignment vertical="center"/>
    </xf>
    <xf numFmtId="49" fontId="71" fillId="28" borderId="4" xfId="12" applyNumberFormat="1" applyFont="1" applyFill="1" applyBorder="1" applyAlignment="1" applyProtection="1">
      <alignment horizontal="left" vertical="center"/>
      <protection locked="0"/>
    </xf>
    <xf numFmtId="0" fontId="71" fillId="30" borderId="0" xfId="11" applyFont="1" applyFill="1" applyAlignment="1" applyProtection="1">
      <alignment horizontal="right" vertical="center"/>
      <protection locked="0"/>
    </xf>
    <xf numFmtId="0" fontId="71" fillId="0" borderId="0" xfId="12" applyFont="1" applyAlignment="1">
      <alignment vertical="center"/>
    </xf>
    <xf numFmtId="0" fontId="71" fillId="28" borderId="0" xfId="12" applyFont="1" applyFill="1" applyAlignment="1" applyProtection="1">
      <alignment vertical="center" shrinkToFit="1"/>
      <protection locked="0"/>
    </xf>
    <xf numFmtId="0" fontId="71" fillId="28" borderId="0" xfId="12" applyFont="1" applyFill="1" applyAlignment="1" applyProtection="1">
      <alignment horizontal="center" vertical="center"/>
      <protection locked="0"/>
    </xf>
    <xf numFmtId="49" fontId="71" fillId="28" borderId="0" xfId="12" applyNumberFormat="1" applyFont="1" applyFill="1" applyAlignment="1" applyProtection="1">
      <alignment horizontal="left" vertical="center"/>
      <protection locked="0"/>
    </xf>
    <xf numFmtId="0" fontId="71" fillId="28" borderId="0" xfId="12" applyFont="1" applyFill="1" applyAlignment="1">
      <alignment horizontal="right" vertical="center"/>
    </xf>
    <xf numFmtId="0" fontId="71" fillId="28" borderId="0" xfId="11" applyFont="1" applyFill="1" applyAlignment="1">
      <alignment horizontal="right" vertical="center"/>
    </xf>
    <xf numFmtId="0" fontId="71" fillId="28" borderId="93" xfId="12" applyFont="1" applyFill="1" applyBorder="1" applyAlignment="1" applyProtection="1">
      <alignment vertical="center"/>
      <protection locked="0"/>
    </xf>
    <xf numFmtId="49" fontId="71" fillId="28" borderId="96" xfId="11" applyNumberFormat="1" applyFont="1" applyFill="1" applyBorder="1" applyAlignment="1">
      <alignment horizontal="left" vertical="center"/>
    </xf>
    <xf numFmtId="49" fontId="71" fillId="28" borderId="93" xfId="11" applyNumberFormat="1" applyFont="1" applyFill="1" applyBorder="1">
      <alignment vertical="center"/>
    </xf>
    <xf numFmtId="49" fontId="71" fillId="28" borderId="0" xfId="11" applyNumberFormat="1" applyFont="1" applyFill="1" applyAlignment="1" applyProtection="1">
      <alignment horizontal="center" vertical="center"/>
      <protection locked="0"/>
    </xf>
    <xf numFmtId="49" fontId="71" fillId="28" borderId="0" xfId="11" applyNumberFormat="1" applyFont="1" applyFill="1">
      <alignment vertical="center"/>
    </xf>
    <xf numFmtId="49" fontId="71" fillId="28" borderId="4" xfId="11" applyNumberFormat="1" applyFont="1" applyFill="1" applyBorder="1" applyAlignment="1" applyProtection="1">
      <alignment horizontal="center" vertical="center"/>
      <protection locked="0"/>
    </xf>
    <xf numFmtId="49" fontId="71" fillId="28" borderId="96" xfId="11" applyNumberFormat="1" applyFont="1" applyFill="1" applyBorder="1">
      <alignment vertical="center"/>
    </xf>
    <xf numFmtId="49" fontId="73" fillId="30" borderId="0" xfId="11" applyNumberFormat="1" applyFont="1" applyFill="1">
      <alignment vertical="center"/>
    </xf>
    <xf numFmtId="0" fontId="71" fillId="28" borderId="4" xfId="11" applyFont="1" applyFill="1" applyBorder="1" applyAlignment="1">
      <alignment horizontal="left" vertical="center"/>
    </xf>
    <xf numFmtId="49" fontId="71" fillId="28" borderId="4" xfId="11" applyNumberFormat="1" applyFont="1" applyFill="1" applyBorder="1">
      <alignment vertical="center"/>
    </xf>
    <xf numFmtId="186" fontId="71" fillId="28" borderId="0" xfId="11" applyNumberFormat="1" applyFont="1" applyFill="1" applyAlignment="1" applyProtection="1">
      <alignment horizontal="center" vertical="center" shrinkToFit="1"/>
      <protection locked="0"/>
    </xf>
    <xf numFmtId="49" fontId="71" fillId="28" borderId="0" xfId="11" applyNumberFormat="1" applyFont="1" applyFill="1" applyAlignment="1">
      <alignment horizontal="center" vertical="center"/>
    </xf>
    <xf numFmtId="49" fontId="71" fillId="28" borderId="0" xfId="11" applyNumberFormat="1" applyFont="1" applyFill="1" applyProtection="1">
      <alignment vertical="center"/>
      <protection locked="0"/>
    </xf>
    <xf numFmtId="49" fontId="71" fillId="28" borderId="96" xfId="11" applyNumberFormat="1" applyFont="1" applyFill="1" applyBorder="1" applyAlignment="1">
      <alignment horizontal="center" vertical="center" shrinkToFit="1"/>
    </xf>
    <xf numFmtId="49" fontId="71" fillId="28" borderId="0" xfId="11" applyNumberFormat="1" applyFont="1" applyFill="1" applyAlignment="1">
      <alignment horizontal="right" vertical="center"/>
    </xf>
    <xf numFmtId="0" fontId="71" fillId="28" borderId="0" xfId="11" applyFont="1" applyFill="1" applyAlignment="1">
      <alignment horizontal="center" vertical="center" shrinkToFit="1"/>
    </xf>
    <xf numFmtId="49" fontId="71" fillId="28" borderId="0" xfId="11" applyNumberFormat="1" applyFont="1" applyFill="1" applyAlignment="1">
      <alignment horizontal="center" vertical="center" shrinkToFit="1"/>
    </xf>
    <xf numFmtId="49" fontId="71" fillId="28" borderId="4" xfId="11" applyNumberFormat="1" applyFont="1" applyFill="1" applyBorder="1" applyAlignment="1">
      <alignment horizontal="center" vertical="center"/>
    </xf>
    <xf numFmtId="49" fontId="71" fillId="28" borderId="4" xfId="11" applyNumberFormat="1" applyFont="1" applyFill="1" applyBorder="1" applyAlignment="1">
      <alignment horizontal="right" vertical="center"/>
    </xf>
    <xf numFmtId="49" fontId="85" fillId="28" borderId="0" xfId="11" applyNumberFormat="1" applyFont="1" applyFill="1" applyAlignment="1">
      <alignment horizontal="left" vertical="center"/>
    </xf>
    <xf numFmtId="49" fontId="85" fillId="28" borderId="0" xfId="13" applyNumberFormat="1" applyFont="1" applyFill="1" applyAlignment="1">
      <alignment vertical="center"/>
    </xf>
    <xf numFmtId="49" fontId="71" fillId="28" borderId="0" xfId="11" applyNumberFormat="1" applyFont="1" applyFill="1" applyAlignment="1" applyProtection="1">
      <alignment horizontal="center" vertical="center" shrinkToFit="1"/>
      <protection locked="0"/>
    </xf>
    <xf numFmtId="49" fontId="71" fillId="28" borderId="0" xfId="13" applyNumberFormat="1" applyFont="1" applyFill="1" applyAlignment="1">
      <alignment vertical="center"/>
    </xf>
    <xf numFmtId="49" fontId="71" fillId="28" borderId="0" xfId="13" applyNumberFormat="1" applyFont="1" applyFill="1" applyAlignment="1">
      <alignment horizontal="left" vertical="center"/>
    </xf>
    <xf numFmtId="0" fontId="71" fillId="28" borderId="4" xfId="11" applyFont="1" applyFill="1" applyBorder="1" applyAlignment="1" applyProtection="1">
      <alignment horizontal="center" vertical="center"/>
      <protection locked="0"/>
    </xf>
    <xf numFmtId="0" fontId="71" fillId="28" borderId="0" xfId="11" applyFont="1" applyFill="1" applyAlignment="1">
      <alignment vertical="top"/>
    </xf>
    <xf numFmtId="49" fontId="71" fillId="28" borderId="93" xfId="11" applyNumberFormat="1" applyFont="1" applyFill="1" applyBorder="1" applyAlignment="1">
      <alignment horizontal="right" vertical="center"/>
    </xf>
    <xf numFmtId="49" fontId="71" fillId="28" borderId="4" xfId="11" applyNumberFormat="1" applyFont="1" applyFill="1" applyBorder="1" applyAlignment="1" applyProtection="1">
      <alignment horizontal="right" vertical="center"/>
      <protection locked="0"/>
    </xf>
    <xf numFmtId="49" fontId="71" fillId="28" borderId="4" xfId="11" applyNumberFormat="1" applyFont="1" applyFill="1" applyBorder="1" applyAlignment="1">
      <alignment horizontal="center" vertical="center" shrinkToFit="1"/>
    </xf>
    <xf numFmtId="0" fontId="71" fillId="28" borderId="96" xfId="11" applyFont="1" applyFill="1" applyBorder="1" applyAlignment="1" applyProtection="1">
      <alignment horizontal="center" vertical="center"/>
      <protection locked="0"/>
    </xf>
    <xf numFmtId="49" fontId="71" fillId="27" borderId="99" xfId="6" applyNumberFormat="1" applyFont="1" applyFill="1" applyBorder="1" applyAlignment="1" applyProtection="1">
      <alignment horizontal="center" vertical="center"/>
      <protection locked="0"/>
    </xf>
    <xf numFmtId="0" fontId="43" fillId="0" borderId="100" xfId="6" applyFont="1" applyBorder="1" applyAlignment="1">
      <alignment horizontal="center" vertical="center"/>
    </xf>
    <xf numFmtId="0" fontId="73" fillId="30" borderId="51" xfId="11" applyFont="1" applyFill="1" applyBorder="1" applyAlignment="1">
      <alignment horizontal="right" vertical="center" wrapText="1"/>
    </xf>
    <xf numFmtId="49" fontId="71" fillId="28" borderId="4" xfId="6" applyNumberFormat="1" applyFont="1" applyFill="1" applyBorder="1" applyAlignment="1" applyProtection="1">
      <alignment horizontal="center" vertical="center"/>
      <protection locked="0"/>
    </xf>
    <xf numFmtId="49" fontId="71" fillId="27" borderId="65" xfId="6" applyNumberFormat="1" applyFont="1" applyFill="1" applyBorder="1" applyAlignment="1" applyProtection="1">
      <alignment horizontal="center" vertical="center"/>
      <protection locked="0"/>
    </xf>
    <xf numFmtId="0" fontId="43" fillId="0" borderId="101" xfId="6" applyFont="1" applyBorder="1" applyAlignment="1">
      <alignment horizontal="center" vertical="center"/>
    </xf>
    <xf numFmtId="0" fontId="73" fillId="30" borderId="51" xfId="11" applyFont="1" applyFill="1" applyBorder="1" applyAlignment="1">
      <alignment vertical="center" wrapText="1"/>
    </xf>
    <xf numFmtId="0" fontId="71" fillId="30" borderId="4" xfId="11" applyFont="1" applyFill="1" applyBorder="1">
      <alignment vertical="center"/>
    </xf>
    <xf numFmtId="0" fontId="71" fillId="30" borderId="93" xfId="11" applyFont="1" applyFill="1" applyBorder="1">
      <alignment vertical="center"/>
    </xf>
    <xf numFmtId="0" fontId="72" fillId="30" borderId="46" xfId="6" applyFont="1" applyFill="1" applyBorder="1" applyAlignment="1">
      <alignment horizontal="center" vertical="center"/>
    </xf>
    <xf numFmtId="0" fontId="72" fillId="30" borderId="46" xfId="6" applyFont="1" applyFill="1" applyBorder="1" applyAlignment="1">
      <alignment vertical="center"/>
    </xf>
    <xf numFmtId="0" fontId="82" fillId="28" borderId="0" xfId="14" applyFont="1" applyFill="1" applyAlignment="1">
      <alignment vertical="center"/>
    </xf>
    <xf numFmtId="0" fontId="81" fillId="28" borderId="0" xfId="15" applyFont="1" applyFill="1" applyAlignment="1">
      <alignment vertical="center"/>
    </xf>
    <xf numFmtId="0" fontId="81" fillId="28" borderId="0" xfId="15" applyFont="1" applyFill="1" applyAlignment="1">
      <alignment horizontal="right" vertical="center"/>
    </xf>
    <xf numFmtId="0" fontId="81" fillId="0" borderId="0" xfId="15" applyFont="1" applyAlignment="1">
      <alignment vertical="center"/>
    </xf>
    <xf numFmtId="0" fontId="96" fillId="28" borderId="0" xfId="14" applyFont="1" applyFill="1" applyAlignment="1">
      <alignment horizontal="left" vertical="center"/>
    </xf>
    <xf numFmtId="0" fontId="96" fillId="28" borderId="0" xfId="14" applyFont="1" applyFill="1" applyAlignment="1">
      <alignment vertical="center"/>
    </xf>
    <xf numFmtId="0" fontId="81" fillId="28" borderId="0" xfId="14" applyFont="1" applyFill="1" applyAlignment="1">
      <alignment vertical="center"/>
    </xf>
    <xf numFmtId="0" fontId="98" fillId="28" borderId="0" xfId="15" applyFont="1" applyFill="1" applyAlignment="1">
      <alignment vertical="center"/>
    </xf>
    <xf numFmtId="0" fontId="97" fillId="28" borderId="0" xfId="15" applyFont="1" applyFill="1" applyAlignment="1">
      <alignment horizontal="left" vertical="center" wrapText="1"/>
    </xf>
    <xf numFmtId="0" fontId="81" fillId="28" borderId="0" xfId="15" applyFont="1" applyFill="1" applyAlignment="1">
      <alignment vertical="top" wrapText="1"/>
    </xf>
    <xf numFmtId="0" fontId="100" fillId="28" borderId="0" xfId="16" applyFont="1" applyFill="1" applyAlignment="1">
      <alignment vertical="top" wrapText="1"/>
    </xf>
    <xf numFmtId="0" fontId="81" fillId="28" borderId="92" xfId="15" applyFont="1" applyFill="1" applyBorder="1" applyAlignment="1">
      <alignment vertical="center"/>
    </xf>
    <xf numFmtId="0" fontId="81" fillId="28" borderId="93" xfId="15" applyFont="1" applyFill="1" applyBorder="1" applyAlignment="1">
      <alignment vertical="center"/>
    </xf>
    <xf numFmtId="0" fontId="81" fillId="28" borderId="93" xfId="15" applyFont="1" applyFill="1" applyBorder="1" applyAlignment="1">
      <alignment vertical="top" wrapText="1"/>
    </xf>
    <xf numFmtId="0" fontId="100" fillId="28" borderId="93" xfId="16" applyFont="1" applyFill="1" applyBorder="1" applyAlignment="1">
      <alignment vertical="top" wrapText="1"/>
    </xf>
    <xf numFmtId="0" fontId="81" fillId="28" borderId="94" xfId="15" applyFont="1" applyFill="1" applyBorder="1" applyAlignment="1">
      <alignment vertical="center"/>
    </xf>
    <xf numFmtId="0" fontId="81" fillId="28" borderId="31" xfId="15" applyFont="1" applyFill="1" applyBorder="1" applyAlignment="1">
      <alignment vertical="center"/>
    </xf>
    <xf numFmtId="0" fontId="81" fillId="27" borderId="0" xfId="15" applyFont="1" applyFill="1" applyAlignment="1">
      <alignment vertical="center"/>
    </xf>
    <xf numFmtId="0" fontId="81" fillId="28" borderId="0" xfId="15" applyFont="1" applyFill="1" applyAlignment="1">
      <alignment vertical="top"/>
    </xf>
    <xf numFmtId="0" fontId="81" fillId="28" borderId="32" xfId="15" applyFont="1" applyFill="1" applyBorder="1" applyAlignment="1">
      <alignment vertical="center"/>
    </xf>
    <xf numFmtId="0" fontId="81" fillId="28" borderId="4" xfId="15" applyFont="1" applyFill="1" applyBorder="1" applyAlignment="1">
      <alignment horizontal="center" vertical="center"/>
    </xf>
    <xf numFmtId="0" fontId="81" fillId="28" borderId="33" xfId="15" applyFont="1" applyFill="1" applyBorder="1" applyAlignment="1">
      <alignment vertical="center"/>
    </xf>
    <xf numFmtId="0" fontId="81" fillId="28" borderId="4" xfId="15" applyFont="1" applyFill="1" applyBorder="1" applyAlignment="1">
      <alignment vertical="center"/>
    </xf>
    <xf numFmtId="0" fontId="81" fillId="28" borderId="34" xfId="15" applyFont="1" applyFill="1" applyBorder="1" applyAlignment="1">
      <alignment horizontal="center" vertical="center"/>
    </xf>
    <xf numFmtId="0" fontId="81" fillId="28" borderId="0" xfId="15" applyFont="1" applyFill="1" applyAlignment="1">
      <alignment horizontal="left" vertical="center"/>
    </xf>
    <xf numFmtId="0" fontId="81" fillId="0" borderId="0" xfId="15" applyFont="1"/>
    <xf numFmtId="49" fontId="81" fillId="0" borderId="0" xfId="15" quotePrefix="1" applyNumberFormat="1" applyFont="1" applyAlignment="1">
      <alignment vertical="center"/>
    </xf>
    <xf numFmtId="0" fontId="81" fillId="0" borderId="0" xfId="15" applyFont="1" applyAlignment="1">
      <alignment horizontal="center" vertical="center"/>
    </xf>
    <xf numFmtId="0" fontId="81" fillId="0" borderId="0" xfId="15" applyFont="1" applyAlignment="1" applyProtection="1">
      <alignment horizontal="left" vertical="center" shrinkToFit="1"/>
      <protection locked="0"/>
    </xf>
    <xf numFmtId="0" fontId="33" fillId="0" borderId="0" xfId="15" applyAlignment="1">
      <alignment horizontal="left" vertical="top"/>
    </xf>
    <xf numFmtId="0" fontId="66" fillId="28" borderId="48" xfId="15" applyFont="1" applyFill="1" applyBorder="1" applyAlignment="1">
      <alignment horizontal="left" vertical="center"/>
    </xf>
    <xf numFmtId="0" fontId="33" fillId="28" borderId="49" xfId="15" applyFill="1" applyBorder="1" applyAlignment="1">
      <alignment horizontal="left" vertical="top"/>
    </xf>
    <xf numFmtId="0" fontId="6" fillId="0" borderId="0" xfId="15" applyFont="1" applyAlignment="1">
      <alignment horizontal="left" vertical="top"/>
    </xf>
    <xf numFmtId="0" fontId="70" fillId="0" borderId="0" xfId="15" applyFont="1" applyAlignment="1">
      <alignment horizontal="left" vertical="center"/>
    </xf>
    <xf numFmtId="0" fontId="71" fillId="0" borderId="0" xfId="15" applyFont="1"/>
    <xf numFmtId="0" fontId="103" fillId="28" borderId="51" xfId="15" applyFont="1" applyFill="1" applyBorder="1" applyAlignment="1">
      <alignment vertical="center"/>
    </xf>
    <xf numFmtId="0" fontId="103" fillId="28" borderId="0" xfId="15" applyFont="1" applyFill="1" applyAlignment="1">
      <alignment vertical="center"/>
    </xf>
    <xf numFmtId="0" fontId="69" fillId="0" borderId="0" xfId="15" applyFont="1" applyAlignment="1">
      <alignment horizontal="left" vertical="top"/>
    </xf>
    <xf numFmtId="0" fontId="6" fillId="29" borderId="0" xfId="15" applyFont="1" applyFill="1" applyAlignment="1">
      <alignment horizontal="left" vertical="top"/>
    </xf>
    <xf numFmtId="0" fontId="108" fillId="28" borderId="161" xfId="15" applyFont="1" applyFill="1" applyBorder="1" applyAlignment="1">
      <alignment horizontal="center" vertical="center"/>
    </xf>
    <xf numFmtId="0" fontId="108" fillId="28" borderId="132" xfId="15" applyFont="1" applyFill="1" applyBorder="1" applyAlignment="1">
      <alignment horizontal="center" vertical="center"/>
    </xf>
    <xf numFmtId="0" fontId="108" fillId="28" borderId="156" xfId="15" applyFont="1" applyFill="1" applyBorder="1" applyAlignment="1">
      <alignment vertical="center"/>
    </xf>
    <xf numFmtId="0" fontId="108" fillId="28" borderId="131" xfId="15" applyFont="1" applyFill="1" applyBorder="1" applyAlignment="1">
      <alignment vertical="center"/>
    </xf>
    <xf numFmtId="0" fontId="108" fillId="28" borderId="162" xfId="15" applyFont="1" applyFill="1" applyBorder="1" applyAlignment="1">
      <alignment vertical="center"/>
    </xf>
    <xf numFmtId="0" fontId="44" fillId="27" borderId="23" xfId="15" applyFont="1" applyFill="1" applyBorder="1" applyAlignment="1">
      <alignment horizontal="center" vertical="center" wrapText="1"/>
    </xf>
    <xf numFmtId="0" fontId="44" fillId="28" borderId="0" xfId="15" applyFont="1" applyFill="1" applyAlignment="1">
      <alignment vertical="center"/>
    </xf>
    <xf numFmtId="0" fontId="33" fillId="28" borderId="0" xfId="15" applyFill="1" applyAlignment="1">
      <alignment vertical="center"/>
    </xf>
    <xf numFmtId="0" fontId="33" fillId="28" borderId="0" xfId="15" applyFill="1" applyAlignment="1">
      <alignment vertical="center" wrapText="1"/>
    </xf>
    <xf numFmtId="0" fontId="33" fillId="0" borderId="31" xfId="15" applyBorder="1" applyAlignment="1">
      <alignment vertical="center" wrapText="1"/>
    </xf>
    <xf numFmtId="0" fontId="33" fillId="0" borderId="0" xfId="15" applyAlignment="1">
      <alignment vertical="center" wrapText="1"/>
    </xf>
    <xf numFmtId="0" fontId="33" fillId="0" borderId="52" xfId="15" applyBorder="1" applyAlignment="1">
      <alignment vertical="center" wrapText="1"/>
    </xf>
    <xf numFmtId="0" fontId="33" fillId="28" borderId="0" xfId="15" applyFill="1" applyAlignment="1">
      <alignment horizontal="left" vertical="top" wrapText="1" indent="1"/>
    </xf>
    <xf numFmtId="0" fontId="33" fillId="0" borderId="31" xfId="15" applyBorder="1" applyAlignment="1">
      <alignment horizontal="left" vertical="top" wrapText="1" indent="1"/>
    </xf>
    <xf numFmtId="0" fontId="33" fillId="0" borderId="0" xfId="15" applyAlignment="1">
      <alignment horizontal="left" vertical="top" wrapText="1" indent="1"/>
    </xf>
    <xf numFmtId="0" fontId="33" fillId="0" borderId="52" xfId="15" applyBorder="1" applyAlignment="1">
      <alignment horizontal="left" vertical="top" wrapText="1" indent="1"/>
    </xf>
    <xf numFmtId="0" fontId="44" fillId="27" borderId="45" xfId="15" applyFont="1" applyFill="1" applyBorder="1" applyAlignment="1">
      <alignment horizontal="center" vertical="center" wrapText="1"/>
    </xf>
    <xf numFmtId="0" fontId="44" fillId="28" borderId="5" xfId="15" applyFont="1" applyFill="1" applyBorder="1" applyAlignment="1">
      <alignment vertical="center"/>
    </xf>
    <xf numFmtId="0" fontId="33" fillId="28" borderId="5" xfId="15" applyFill="1" applyBorder="1" applyAlignment="1">
      <alignment vertical="center"/>
    </xf>
    <xf numFmtId="0" fontId="33" fillId="28" borderId="5" xfId="15" applyFill="1" applyBorder="1" applyAlignment="1">
      <alignment vertical="center" wrapText="1"/>
    </xf>
    <xf numFmtId="0" fontId="33" fillId="0" borderId="163" xfId="15" applyBorder="1" applyAlignment="1">
      <alignment vertical="center" wrapText="1"/>
    </xf>
    <xf numFmtId="0" fontId="33" fillId="0" borderId="5" xfId="15" applyBorder="1" applyAlignment="1">
      <alignment vertical="center" wrapText="1"/>
    </xf>
    <xf numFmtId="0" fontId="33" fillId="0" borderId="11" xfId="15" applyBorder="1" applyAlignment="1">
      <alignment vertical="center" wrapText="1"/>
    </xf>
    <xf numFmtId="0" fontId="66" fillId="28" borderId="0" xfId="15" applyFont="1" applyFill="1" applyAlignment="1">
      <alignment vertical="center"/>
    </xf>
    <xf numFmtId="0" fontId="33" fillId="0" borderId="168" xfId="15" applyBorder="1" applyAlignment="1">
      <alignment vertical="center" wrapText="1"/>
    </xf>
    <xf numFmtId="0" fontId="33" fillId="0" borderId="76" xfId="15" applyBorder="1" applyAlignment="1">
      <alignment vertical="center" wrapText="1"/>
    </xf>
    <xf numFmtId="0" fontId="33" fillId="0" borderId="169" xfId="15" applyBorder="1" applyAlignment="1">
      <alignment vertical="center" wrapText="1"/>
    </xf>
    <xf numFmtId="0" fontId="66" fillId="0" borderId="31" xfId="15" applyFont="1" applyBorder="1" applyAlignment="1">
      <alignment vertical="center"/>
    </xf>
    <xf numFmtId="0" fontId="66" fillId="0" borderId="0" xfId="15" applyFont="1" applyAlignment="1">
      <alignment vertical="center"/>
    </xf>
    <xf numFmtId="0" fontId="66" fillId="0" borderId="52" xfId="15" applyFont="1" applyBorder="1" applyAlignment="1">
      <alignment vertical="center"/>
    </xf>
    <xf numFmtId="0" fontId="26" fillId="0" borderId="0" xfId="15" applyFont="1" applyAlignment="1">
      <alignment horizontal="left" vertical="top"/>
    </xf>
    <xf numFmtId="0" fontId="66" fillId="0" borderId="163" xfId="15" applyFont="1" applyBorder="1" applyAlignment="1">
      <alignment vertical="center"/>
    </xf>
    <xf numFmtId="0" fontId="35" fillId="28" borderId="161" xfId="15" applyFont="1" applyFill="1" applyBorder="1" applyAlignment="1">
      <alignment horizontal="center" vertical="center"/>
    </xf>
    <xf numFmtId="0" fontId="35" fillId="28" borderId="132" xfId="15" applyFont="1" applyFill="1" applyBorder="1" applyAlignment="1">
      <alignment horizontal="center" vertical="center"/>
    </xf>
    <xf numFmtId="0" fontId="66" fillId="28" borderId="31" xfId="15" applyFont="1" applyFill="1" applyBorder="1" applyAlignment="1">
      <alignment horizontal="left" vertical="center"/>
    </xf>
    <xf numFmtId="0" fontId="33" fillId="28" borderId="52" xfId="15" applyFill="1" applyBorder="1" applyAlignment="1">
      <alignment vertical="center" wrapText="1"/>
    </xf>
    <xf numFmtId="0" fontId="33" fillId="28" borderId="52" xfId="15" applyFill="1" applyBorder="1" applyAlignment="1">
      <alignment horizontal="left" vertical="top" wrapText="1" indent="1"/>
    </xf>
    <xf numFmtId="0" fontId="109" fillId="28" borderId="0" xfId="15" applyFont="1" applyFill="1" applyAlignment="1">
      <alignment vertical="center" wrapText="1"/>
    </xf>
    <xf numFmtId="0" fontId="109" fillId="28" borderId="52" xfId="15" applyFont="1" applyFill="1" applyBorder="1" applyAlignment="1">
      <alignment vertical="center" wrapText="1"/>
    </xf>
    <xf numFmtId="0" fontId="33" fillId="28" borderId="0" xfId="15" applyFill="1" applyAlignment="1">
      <alignment horizontal="center" vertical="top"/>
    </xf>
    <xf numFmtId="0" fontId="33" fillId="28" borderId="0" xfId="15" applyFill="1" applyAlignment="1">
      <alignment horizontal="left" vertical="top"/>
    </xf>
    <xf numFmtId="0" fontId="33" fillId="28" borderId="0" xfId="15" applyFill="1" applyAlignment="1">
      <alignment horizontal="center" vertical="center"/>
    </xf>
    <xf numFmtId="0" fontId="33" fillId="27" borderId="0" xfId="15" applyFill="1" applyAlignment="1">
      <alignment horizontal="left" vertical="top"/>
    </xf>
    <xf numFmtId="0" fontId="111" fillId="28" borderId="0" xfId="15" applyFont="1" applyFill="1" applyAlignment="1">
      <alignment horizontal="center" vertical="top"/>
    </xf>
    <xf numFmtId="0" fontId="33" fillId="28" borderId="4" xfId="15" applyFill="1" applyBorder="1" applyAlignment="1">
      <alignment horizontal="left" vertical="center"/>
    </xf>
    <xf numFmtId="0" fontId="112" fillId="28" borderId="0" xfId="15" applyFont="1" applyFill="1" applyAlignment="1">
      <alignment horizontal="distributed" vertical="top"/>
    </xf>
    <xf numFmtId="0" fontId="33" fillId="28" borderId="0" xfId="15" applyFill="1" applyAlignment="1">
      <alignment horizontal="distributed" vertical="top"/>
    </xf>
    <xf numFmtId="0" fontId="33" fillId="0" borderId="4" xfId="15" applyBorder="1" applyAlignment="1">
      <alignment horizontal="left" vertical="center"/>
    </xf>
    <xf numFmtId="0" fontId="95" fillId="0" borderId="0" xfId="15" applyFont="1" applyAlignment="1">
      <alignment horizontal="left" vertical="top" wrapText="1" indent="1"/>
    </xf>
    <xf numFmtId="49" fontId="114" fillId="28" borderId="0" xfId="15" applyNumberFormat="1" applyFont="1" applyFill="1" applyAlignment="1">
      <alignment horizontal="center" vertical="center" wrapText="1"/>
    </xf>
    <xf numFmtId="0" fontId="33" fillId="28" borderId="0" xfId="15" applyFill="1" applyAlignment="1">
      <alignment vertical="top" wrapText="1"/>
    </xf>
    <xf numFmtId="0" fontId="33" fillId="28" borderId="32" xfId="15" applyFill="1" applyBorder="1" applyAlignment="1">
      <alignment vertical="top" wrapText="1"/>
    </xf>
    <xf numFmtId="0" fontId="33" fillId="0" borderId="0" xfId="15" applyAlignment="1">
      <alignment horizontal="left" vertical="top" wrapText="1"/>
    </xf>
    <xf numFmtId="0" fontId="33" fillId="28" borderId="0" xfId="15" applyFill="1" applyAlignment="1">
      <alignment horizontal="right" vertical="top"/>
    </xf>
    <xf numFmtId="0" fontId="33" fillId="28" borderId="0" xfId="15" applyFill="1" applyAlignment="1">
      <alignment horizontal="left" vertical="center"/>
    </xf>
    <xf numFmtId="0" fontId="33" fillId="28" borderId="0" xfId="15" applyFill="1" applyAlignment="1">
      <alignment horizontal="left" vertical="center" wrapText="1"/>
    </xf>
    <xf numFmtId="0" fontId="33" fillId="28" borderId="0" xfId="15" applyFill="1" applyAlignment="1">
      <alignment horizontal="left" vertical="top" wrapText="1"/>
    </xf>
    <xf numFmtId="0" fontId="33" fillId="28" borderId="32" xfId="15" applyFill="1" applyBorder="1" applyAlignment="1">
      <alignment horizontal="left" vertical="top" wrapText="1"/>
    </xf>
    <xf numFmtId="0" fontId="33" fillId="28" borderId="4" xfId="15" applyFill="1" applyBorder="1" applyAlignment="1">
      <alignment horizontal="left" vertical="top" wrapText="1"/>
    </xf>
    <xf numFmtId="0" fontId="33" fillId="28" borderId="4" xfId="15" applyFill="1" applyBorder="1" applyAlignment="1">
      <alignment horizontal="left" vertical="center" wrapText="1"/>
    </xf>
    <xf numFmtId="0" fontId="114" fillId="27" borderId="4" xfId="15" applyFont="1" applyFill="1" applyBorder="1" applyAlignment="1">
      <alignment horizontal="center" vertical="center" wrapText="1"/>
    </xf>
    <xf numFmtId="0" fontId="33" fillId="28" borderId="4" xfId="15" applyFill="1" applyBorder="1" applyAlignment="1">
      <alignment horizontal="center" vertical="center"/>
    </xf>
    <xf numFmtId="0" fontId="114" fillId="28" borderId="4" xfId="15" applyFont="1" applyFill="1" applyBorder="1" applyAlignment="1">
      <alignment horizontal="center" vertical="center" wrapText="1"/>
    </xf>
    <xf numFmtId="0" fontId="33" fillId="28" borderId="34" xfId="15" applyFill="1" applyBorder="1" applyAlignment="1">
      <alignment horizontal="left" vertical="top" wrapText="1"/>
    </xf>
    <xf numFmtId="0" fontId="33" fillId="28" borderId="106" xfId="15" applyFill="1" applyBorder="1" applyAlignment="1">
      <alignment vertical="center"/>
    </xf>
    <xf numFmtId="0" fontId="33" fillId="28" borderId="106" xfId="15" applyFill="1" applyBorder="1" applyAlignment="1">
      <alignment vertical="top"/>
    </xf>
    <xf numFmtId="0" fontId="33" fillId="28" borderId="107" xfId="15" applyFill="1" applyBorder="1" applyAlignment="1">
      <alignment vertical="top"/>
    </xf>
    <xf numFmtId="0" fontId="33" fillId="28" borderId="106" xfId="15" applyFill="1" applyBorder="1" applyAlignment="1">
      <alignment horizontal="left" vertical="center"/>
    </xf>
    <xf numFmtId="0" fontId="33" fillId="28" borderId="106" xfId="15" applyFill="1" applyBorder="1" applyAlignment="1">
      <alignment horizontal="left" vertical="top"/>
    </xf>
    <xf numFmtId="0" fontId="33" fillId="28" borderId="107" xfId="15" applyFill="1" applyBorder="1" applyAlignment="1">
      <alignment horizontal="left" vertical="top"/>
    </xf>
    <xf numFmtId="0" fontId="72" fillId="28" borderId="85" xfId="15" applyFont="1" applyFill="1" applyBorder="1" applyAlignment="1">
      <alignment horizontal="center" vertical="center" wrapText="1"/>
    </xf>
    <xf numFmtId="0" fontId="95" fillId="28" borderId="85" xfId="15" applyFont="1" applyFill="1" applyBorder="1" applyAlignment="1">
      <alignment horizontal="center" vertical="center" wrapText="1"/>
    </xf>
    <xf numFmtId="0" fontId="95" fillId="28" borderId="85" xfId="15" applyFont="1" applyFill="1" applyBorder="1" applyAlignment="1">
      <alignment vertical="center" wrapText="1"/>
    </xf>
    <xf numFmtId="0" fontId="95" fillId="28" borderId="113" xfId="15" applyFont="1" applyFill="1" applyBorder="1" applyAlignment="1">
      <alignment vertical="center" wrapText="1"/>
    </xf>
    <xf numFmtId="49" fontId="114" fillId="28" borderId="93" xfId="15" applyNumberFormat="1" applyFont="1" applyFill="1" applyBorder="1" applyAlignment="1">
      <alignment horizontal="center" vertical="center" wrapText="1"/>
    </xf>
    <xf numFmtId="0" fontId="33" fillId="28" borderId="93" xfId="15" applyFill="1" applyBorder="1" applyAlignment="1">
      <alignment vertical="center"/>
    </xf>
    <xf numFmtId="0" fontId="33" fillId="28" borderId="93" xfId="15" applyFill="1" applyBorder="1" applyAlignment="1">
      <alignment vertical="top"/>
    </xf>
    <xf numFmtId="0" fontId="33" fillId="28" borderId="94" xfId="15" applyFill="1" applyBorder="1" applyAlignment="1">
      <alignment vertical="top"/>
    </xf>
    <xf numFmtId="0" fontId="33" fillId="34" borderId="0" xfId="15" applyFill="1" applyAlignment="1">
      <alignment horizontal="left" vertical="top"/>
    </xf>
    <xf numFmtId="0" fontId="114" fillId="27" borderId="0" xfId="15" applyFont="1" applyFill="1" applyAlignment="1">
      <alignment horizontal="center" vertical="center" wrapText="1"/>
    </xf>
    <xf numFmtId="0" fontId="33" fillId="28" borderId="32" xfId="15" applyFill="1" applyBorder="1" applyAlignment="1">
      <alignment horizontal="left" vertical="top"/>
    </xf>
    <xf numFmtId="0" fontId="114" fillId="27" borderId="93" xfId="15" applyFont="1" applyFill="1" applyBorder="1" applyAlignment="1">
      <alignment horizontal="center" vertical="center" wrapText="1"/>
    </xf>
    <xf numFmtId="0" fontId="33" fillId="27" borderId="93" xfId="15" applyFill="1" applyBorder="1" applyAlignment="1">
      <alignment horizontal="center" vertical="center"/>
    </xf>
    <xf numFmtId="0" fontId="33" fillId="28" borderId="93" xfId="15" applyFill="1" applyBorder="1" applyAlignment="1">
      <alignment horizontal="left" vertical="center"/>
    </xf>
    <xf numFmtId="0" fontId="33" fillId="0" borderId="93" xfId="15" applyBorder="1" applyAlignment="1">
      <alignment horizontal="center" vertical="center"/>
    </xf>
    <xf numFmtId="0" fontId="33" fillId="28" borderId="94" xfId="15" applyFill="1" applyBorder="1" applyAlignment="1">
      <alignment vertical="center"/>
    </xf>
    <xf numFmtId="0" fontId="33" fillId="0" borderId="4" xfId="15" applyBorder="1" applyAlignment="1">
      <alignment horizontal="center" vertical="center"/>
    </xf>
    <xf numFmtId="0" fontId="33" fillId="28" borderId="4" xfId="15" applyFill="1" applyBorder="1" applyAlignment="1">
      <alignment vertical="center"/>
    </xf>
    <xf numFmtId="0" fontId="33" fillId="28" borderId="34" xfId="15" applyFill="1" applyBorder="1" applyAlignment="1">
      <alignment horizontal="left" vertical="center"/>
    </xf>
    <xf numFmtId="0" fontId="114" fillId="27" borderId="92" xfId="15" applyFont="1" applyFill="1" applyBorder="1" applyAlignment="1">
      <alignment horizontal="center" vertical="center" wrapText="1"/>
    </xf>
    <xf numFmtId="0" fontId="33" fillId="27" borderId="93" xfId="15" applyFill="1" applyBorder="1" applyAlignment="1">
      <alignment vertical="center"/>
    </xf>
    <xf numFmtId="0" fontId="33" fillId="28" borderId="93" xfId="15" applyFill="1" applyBorder="1" applyAlignment="1">
      <alignment horizontal="center" vertical="center"/>
    </xf>
    <xf numFmtId="0" fontId="33" fillId="28" borderId="93" xfId="15" applyFill="1" applyBorder="1" applyAlignment="1">
      <alignment horizontal="left" vertical="top"/>
    </xf>
    <xf numFmtId="0" fontId="114" fillId="28" borderId="93" xfId="15" applyFont="1" applyFill="1" applyBorder="1" applyAlignment="1">
      <alignment horizontal="center" vertical="center" wrapText="1"/>
    </xf>
    <xf numFmtId="0" fontId="114" fillId="27" borderId="33" xfId="15" applyFont="1" applyFill="1" applyBorder="1" applyAlignment="1">
      <alignment horizontal="center" vertical="center" wrapText="1"/>
    </xf>
    <xf numFmtId="0" fontId="33" fillId="28" borderId="34" xfId="15" applyFill="1" applyBorder="1" applyAlignment="1">
      <alignment horizontal="center" vertical="center"/>
    </xf>
    <xf numFmtId="0" fontId="95" fillId="28" borderId="93" xfId="15" applyFont="1" applyFill="1" applyBorder="1" applyAlignment="1">
      <alignment vertical="center"/>
    </xf>
    <xf numFmtId="0" fontId="112" fillId="28" borderId="93" xfId="15" applyFont="1" applyFill="1" applyBorder="1" applyAlignment="1">
      <alignment vertical="center"/>
    </xf>
    <xf numFmtId="0" fontId="95" fillId="28" borderId="94" xfId="15" applyFont="1" applyFill="1" applyBorder="1" applyAlignment="1">
      <alignment vertical="center"/>
    </xf>
    <xf numFmtId="0" fontId="112" fillId="28" borderId="4" xfId="15" applyFont="1" applyFill="1" applyBorder="1" applyAlignment="1">
      <alignment horizontal="center" vertical="center"/>
    </xf>
    <xf numFmtId="0" fontId="95" fillId="28" borderId="4" xfId="15" applyFont="1" applyFill="1" applyBorder="1" applyAlignment="1">
      <alignment horizontal="center" vertical="center"/>
    </xf>
    <xf numFmtId="0" fontId="95" fillId="28" borderId="4" xfId="15" applyFont="1" applyFill="1" applyBorder="1" applyAlignment="1">
      <alignment horizontal="left" vertical="center"/>
    </xf>
    <xf numFmtId="0" fontId="95" fillId="28" borderId="34" xfId="15" applyFont="1" applyFill="1" applyBorder="1" applyAlignment="1">
      <alignment horizontal="left" vertical="center"/>
    </xf>
    <xf numFmtId="0" fontId="33" fillId="28" borderId="93" xfId="15" applyFill="1" applyBorder="1" applyAlignment="1">
      <alignment horizontal="right" vertical="center"/>
    </xf>
    <xf numFmtId="0" fontId="33" fillId="28" borderId="4" xfId="15" applyFill="1" applyBorder="1" applyAlignment="1">
      <alignment horizontal="left" vertical="top"/>
    </xf>
    <xf numFmtId="0" fontId="33" fillId="28" borderId="93" xfId="15" applyFill="1" applyBorder="1" applyAlignment="1">
      <alignment vertical="center" wrapText="1"/>
    </xf>
    <xf numFmtId="0" fontId="33" fillId="28" borderId="94" xfId="15" applyFill="1" applyBorder="1" applyAlignment="1">
      <alignment vertical="center" wrapText="1"/>
    </xf>
    <xf numFmtId="0" fontId="33" fillId="0" borderId="0" xfId="15" applyAlignment="1">
      <alignment horizontal="center" vertical="center"/>
    </xf>
    <xf numFmtId="0" fontId="33" fillId="0" borderId="0" xfId="15" applyAlignment="1">
      <alignment horizontal="left" vertical="center"/>
    </xf>
    <xf numFmtId="0" fontId="114" fillId="28" borderId="0" xfId="15" applyFont="1" applyFill="1" applyAlignment="1">
      <alignment horizontal="center" vertical="center" wrapText="1"/>
    </xf>
    <xf numFmtId="0" fontId="33" fillId="28" borderId="32" xfId="15" applyFill="1" applyBorder="1" applyAlignment="1">
      <alignment horizontal="left" vertical="center"/>
    </xf>
    <xf numFmtId="0" fontId="33" fillId="27" borderId="0" xfId="15" applyFill="1" applyAlignment="1">
      <alignment horizontal="center" vertical="center"/>
    </xf>
    <xf numFmtId="0" fontId="33" fillId="28" borderId="32" xfId="15" applyFill="1" applyBorder="1" applyAlignment="1">
      <alignment vertical="center"/>
    </xf>
    <xf numFmtId="0" fontId="33" fillId="28" borderId="4" xfId="15" applyFill="1" applyBorder="1" applyAlignment="1">
      <alignment horizontal="right" vertical="center"/>
    </xf>
    <xf numFmtId="0" fontId="115" fillId="0" borderId="0" xfId="15" applyFont="1" applyAlignment="1">
      <alignment horizontal="left" vertical="center"/>
    </xf>
    <xf numFmtId="0" fontId="115" fillId="0" borderId="0" xfId="15" applyFont="1" applyAlignment="1">
      <alignment horizontal="left" vertical="top"/>
    </xf>
    <xf numFmtId="0" fontId="116" fillId="0" borderId="0" xfId="15" applyFont="1" applyAlignment="1">
      <alignment horizontal="left" vertical="top"/>
    </xf>
    <xf numFmtId="0" fontId="115" fillId="0" borderId="0" xfId="15" applyFont="1" applyAlignment="1">
      <alignment horizontal="left" vertical="top" indent="9"/>
    </xf>
    <xf numFmtId="0" fontId="117" fillId="28" borderId="0" xfId="15" applyFont="1" applyFill="1" applyAlignment="1">
      <alignment horizontal="left" vertical="top" indent="9"/>
    </xf>
    <xf numFmtId="0" fontId="114" fillId="27" borderId="96" xfId="15" applyFont="1" applyFill="1" applyBorder="1" applyAlignment="1">
      <alignment horizontal="center" vertical="center" wrapText="1"/>
    </xf>
    <xf numFmtId="0" fontId="95" fillId="28" borderId="96" xfId="15" applyFont="1" applyFill="1" applyBorder="1" applyAlignment="1">
      <alignment vertical="center"/>
    </xf>
    <xf numFmtId="0" fontId="112" fillId="28" borderId="96" xfId="15" applyFont="1" applyFill="1" applyBorder="1" applyAlignment="1">
      <alignment horizontal="center" vertical="center"/>
    </xf>
    <xf numFmtId="0" fontId="114" fillId="28" borderId="96" xfId="15" applyFont="1" applyFill="1" applyBorder="1" applyAlignment="1">
      <alignment horizontal="center" vertical="center" wrapText="1"/>
    </xf>
    <xf numFmtId="0" fontId="112" fillId="28" borderId="96" xfId="15" applyFont="1" applyFill="1" applyBorder="1" applyAlignment="1">
      <alignment vertical="center"/>
    </xf>
    <xf numFmtId="0" fontId="95" fillId="28" borderId="97" xfId="15" applyFont="1" applyFill="1" applyBorder="1" applyAlignment="1">
      <alignment vertical="center"/>
    </xf>
    <xf numFmtId="0" fontId="95" fillId="28" borderId="4" xfId="15" applyFont="1" applyFill="1" applyBorder="1" applyAlignment="1">
      <alignment vertical="center"/>
    </xf>
    <xf numFmtId="0" fontId="112" fillId="28" borderId="4" xfId="15" applyFont="1" applyFill="1" applyBorder="1" applyAlignment="1">
      <alignment vertical="center"/>
    </xf>
    <xf numFmtId="0" fontId="95" fillId="28" borderId="34" xfId="15" applyFont="1" applyFill="1" applyBorder="1" applyAlignment="1">
      <alignment vertical="center"/>
    </xf>
    <xf numFmtId="0" fontId="72" fillId="28" borderId="93" xfId="15" applyFont="1" applyFill="1" applyBorder="1" applyAlignment="1">
      <alignment vertical="center"/>
    </xf>
    <xf numFmtId="0" fontId="95" fillId="28" borderId="93" xfId="15" applyFont="1" applyFill="1" applyBorder="1" applyAlignment="1">
      <alignment horizontal="left" vertical="center"/>
    </xf>
    <xf numFmtId="0" fontId="112" fillId="28" borderId="93" xfId="15" applyFont="1" applyFill="1" applyBorder="1" applyAlignment="1">
      <alignment horizontal="left" vertical="center"/>
    </xf>
    <xf numFmtId="0" fontId="95" fillId="28" borderId="0" xfId="15" applyFont="1" applyFill="1" applyAlignment="1">
      <alignment horizontal="left" vertical="center"/>
    </xf>
    <xf numFmtId="0" fontId="112" fillId="28" borderId="0" xfId="15" applyFont="1" applyFill="1" applyAlignment="1">
      <alignment horizontal="left" vertical="center"/>
    </xf>
    <xf numFmtId="0" fontId="95" fillId="28" borderId="32" xfId="15" applyFont="1" applyFill="1" applyBorder="1" applyAlignment="1">
      <alignment horizontal="left" vertical="center"/>
    </xf>
    <xf numFmtId="0" fontId="95" fillId="28" borderId="0" xfId="15" applyFont="1" applyFill="1" applyAlignment="1">
      <alignment vertical="center"/>
    </xf>
    <xf numFmtId="0" fontId="114" fillId="27" borderId="95" xfId="15" applyFont="1" applyFill="1" applyBorder="1" applyAlignment="1">
      <alignment horizontal="center" vertical="center" wrapText="1"/>
    </xf>
    <xf numFmtId="0" fontId="95" fillId="0" borderId="96" xfId="15" applyFont="1" applyBorder="1" applyAlignment="1">
      <alignment vertical="center"/>
    </xf>
    <xf numFmtId="0" fontId="33" fillId="28" borderId="96" xfId="15" applyFill="1" applyBorder="1" applyAlignment="1">
      <alignment horizontal="left" vertical="top"/>
    </xf>
    <xf numFmtId="0" fontId="112" fillId="28" borderId="82" xfId="15" applyFont="1" applyFill="1" applyBorder="1" applyAlignment="1">
      <alignment vertical="center"/>
    </xf>
    <xf numFmtId="0" fontId="95" fillId="28" borderId="82" xfId="15" applyFont="1" applyFill="1" applyBorder="1" applyAlignment="1">
      <alignment vertical="center"/>
    </xf>
    <xf numFmtId="0" fontId="95" fillId="28" borderId="115" xfId="15" applyFont="1" applyFill="1" applyBorder="1" applyAlignment="1">
      <alignment vertical="center"/>
    </xf>
    <xf numFmtId="0" fontId="72" fillId="28" borderId="85" xfId="15" applyFont="1" applyFill="1" applyBorder="1" applyAlignment="1">
      <alignment vertical="center"/>
    </xf>
    <xf numFmtId="0" fontId="95" fillId="28" borderId="85" xfId="15" applyFont="1" applyFill="1" applyBorder="1" applyAlignment="1">
      <alignment vertical="center"/>
    </xf>
    <xf numFmtId="0" fontId="112" fillId="28" borderId="85" xfId="15" applyFont="1" applyFill="1" applyBorder="1" applyAlignment="1">
      <alignment vertical="center"/>
    </xf>
    <xf numFmtId="0" fontId="95" fillId="28" borderId="113" xfId="15" applyFont="1" applyFill="1" applyBorder="1" applyAlignment="1">
      <alignment vertical="center"/>
    </xf>
    <xf numFmtId="0" fontId="33" fillId="28" borderId="82" xfId="15" applyFill="1" applyBorder="1" applyAlignment="1">
      <alignment vertical="center"/>
    </xf>
    <xf numFmtId="0" fontId="33" fillId="28" borderId="115" xfId="15" applyFill="1" applyBorder="1" applyAlignment="1">
      <alignment vertical="center"/>
    </xf>
    <xf numFmtId="0" fontId="95" fillId="28" borderId="106" xfId="15" applyFont="1" applyFill="1" applyBorder="1" applyAlignment="1">
      <alignment vertical="center"/>
    </xf>
    <xf numFmtId="0" fontId="112" fillId="28" borderId="106" xfId="15" applyFont="1" applyFill="1" applyBorder="1" applyAlignment="1">
      <alignment horizontal="center" vertical="center"/>
    </xf>
    <xf numFmtId="0" fontId="112" fillId="28" borderId="106" xfId="15" applyFont="1" applyFill="1" applyBorder="1" applyAlignment="1">
      <alignment vertical="center"/>
    </xf>
    <xf numFmtId="0" fontId="95" fillId="28" borderId="107" xfId="15" applyFont="1" applyFill="1" applyBorder="1" applyAlignment="1">
      <alignment vertical="center"/>
    </xf>
    <xf numFmtId="0" fontId="95" fillId="28" borderId="106" xfId="15" applyFont="1" applyFill="1" applyBorder="1" applyAlignment="1">
      <alignment horizontal="center" vertical="center"/>
    </xf>
    <xf numFmtId="0" fontId="114" fillId="27" borderId="68" xfId="15" applyFont="1" applyFill="1" applyBorder="1" applyAlignment="1">
      <alignment horizontal="center" vertical="center" wrapText="1"/>
    </xf>
    <xf numFmtId="0" fontId="112" fillId="28" borderId="109" xfId="15" applyFont="1" applyFill="1" applyBorder="1" applyAlignment="1">
      <alignment vertical="center"/>
    </xf>
    <xf numFmtId="0" fontId="95" fillId="28" borderId="109" xfId="15" applyFont="1" applyFill="1" applyBorder="1" applyAlignment="1">
      <alignment vertical="center"/>
    </xf>
    <xf numFmtId="0" fontId="114" fillId="28" borderId="68" xfId="15" applyFont="1" applyFill="1" applyBorder="1" applyAlignment="1">
      <alignment horizontal="center" vertical="center" wrapText="1"/>
    </xf>
    <xf numFmtId="0" fontId="112" fillId="28" borderId="109" xfId="15" applyFont="1" applyFill="1" applyBorder="1" applyAlignment="1">
      <alignment horizontal="center" vertical="center"/>
    </xf>
    <xf numFmtId="0" fontId="95" fillId="28" borderId="110" xfId="15" applyFont="1" applyFill="1" applyBorder="1" applyAlignment="1">
      <alignment vertical="center"/>
    </xf>
    <xf numFmtId="0" fontId="95" fillId="28" borderId="47" xfId="15" applyFont="1" applyFill="1" applyBorder="1" applyAlignment="1">
      <alignment horizontal="left" vertical="top" wrapText="1"/>
    </xf>
    <xf numFmtId="0" fontId="95" fillId="28" borderId="0" xfId="15" applyFont="1" applyFill="1" applyAlignment="1">
      <alignment horizontal="left" vertical="top" wrapText="1"/>
    </xf>
    <xf numFmtId="0" fontId="95" fillId="28" borderId="0" xfId="15" applyFont="1" applyFill="1" applyAlignment="1">
      <alignment horizontal="left" vertical="center" wrapText="1"/>
    </xf>
    <xf numFmtId="0" fontId="33" fillId="28" borderId="47" xfId="15" applyFill="1" applyBorder="1" applyAlignment="1">
      <alignment horizontal="left" vertical="top" wrapText="1"/>
    </xf>
    <xf numFmtId="0" fontId="95" fillId="0" borderId="0" xfId="15" applyFont="1" applyAlignment="1">
      <alignment horizontal="left" vertical="top" wrapText="1"/>
    </xf>
    <xf numFmtId="0" fontId="95" fillId="0" borderId="0" xfId="15" applyFont="1" applyAlignment="1">
      <alignment horizontal="center" vertical="top" wrapText="1"/>
    </xf>
    <xf numFmtId="0" fontId="119" fillId="0" borderId="0" xfId="15" applyFont="1"/>
    <xf numFmtId="0" fontId="33" fillId="0" borderId="0" xfId="15"/>
    <xf numFmtId="0" fontId="47" fillId="0" borderId="0" xfId="15" applyFont="1"/>
    <xf numFmtId="0" fontId="120" fillId="0" borderId="46" xfId="15" applyFont="1" applyBorder="1"/>
    <xf numFmtId="0" fontId="121" fillId="0" borderId="46" xfId="15" applyFont="1" applyBorder="1"/>
    <xf numFmtId="0" fontId="114" fillId="0" borderId="0" xfId="15" applyFont="1"/>
    <xf numFmtId="0" fontId="70" fillId="30" borderId="48" xfId="15" applyFont="1" applyFill="1" applyBorder="1" applyAlignment="1">
      <alignment vertical="center"/>
    </xf>
    <xf numFmtId="0" fontId="71" fillId="30" borderId="49" xfId="15" applyFont="1" applyFill="1" applyBorder="1" applyAlignment="1">
      <alignment vertical="center"/>
    </xf>
    <xf numFmtId="0" fontId="71" fillId="30" borderId="50" xfId="15" applyFont="1" applyFill="1" applyBorder="1" applyAlignment="1">
      <alignment vertical="center"/>
    </xf>
    <xf numFmtId="0" fontId="71" fillId="0" borderId="0" xfId="15" applyFont="1" applyAlignment="1">
      <alignment vertical="center"/>
    </xf>
    <xf numFmtId="0" fontId="72" fillId="0" borderId="0" xfId="15" applyFont="1" applyAlignment="1">
      <alignment vertical="center"/>
    </xf>
    <xf numFmtId="0" fontId="71" fillId="30" borderId="51" xfId="15" applyFont="1" applyFill="1" applyBorder="1" applyAlignment="1">
      <alignment vertical="center"/>
    </xf>
    <xf numFmtId="0" fontId="71" fillId="30" borderId="0" xfId="15" applyFont="1" applyFill="1" applyAlignment="1">
      <alignment vertical="center"/>
    </xf>
    <xf numFmtId="0" fontId="71" fillId="30" borderId="0" xfId="15" applyFont="1" applyFill="1" applyAlignment="1">
      <alignment vertical="center" shrinkToFit="1"/>
    </xf>
    <xf numFmtId="0" fontId="71" fillId="30" borderId="0" xfId="15" applyFont="1" applyFill="1" applyAlignment="1">
      <alignment horizontal="center" vertical="center"/>
    </xf>
    <xf numFmtId="0" fontId="71" fillId="30" borderId="52" xfId="15" applyFont="1" applyFill="1" applyBorder="1" applyAlignment="1">
      <alignment vertical="center"/>
    </xf>
    <xf numFmtId="0" fontId="71" fillId="30" borderId="0" xfId="15" applyFont="1" applyFill="1" applyAlignment="1">
      <alignment horizontal="left" vertical="center" shrinkToFit="1"/>
    </xf>
    <xf numFmtId="0" fontId="73" fillId="30" borderId="0" xfId="15" applyFont="1" applyFill="1" applyAlignment="1">
      <alignment horizontal="center" vertical="center"/>
    </xf>
    <xf numFmtId="49" fontId="71" fillId="0" borderId="0" xfId="15" applyNumberFormat="1" applyFont="1" applyAlignment="1" applyProtection="1">
      <alignment horizontal="left" vertical="center"/>
      <protection locked="0"/>
    </xf>
    <xf numFmtId="0" fontId="71" fillId="30" borderId="9" xfId="15" applyFont="1" applyFill="1" applyBorder="1" applyAlignment="1">
      <alignment vertical="center"/>
    </xf>
    <xf numFmtId="0" fontId="71" fillId="30" borderId="5" xfId="15" applyFont="1" applyFill="1" applyBorder="1" applyAlignment="1" applyProtection="1">
      <alignment vertical="center"/>
      <protection locked="0"/>
    </xf>
    <xf numFmtId="0" fontId="71" fillId="30" borderId="0" xfId="15" applyFont="1" applyFill="1" applyAlignment="1">
      <alignment horizontal="right" vertical="center"/>
    </xf>
    <xf numFmtId="0" fontId="71" fillId="30" borderId="5" xfId="15" applyFont="1" applyFill="1" applyBorder="1" applyAlignment="1">
      <alignment vertical="center"/>
    </xf>
    <xf numFmtId="0" fontId="71" fillId="30" borderId="49" xfId="15" applyFont="1" applyFill="1" applyBorder="1" applyAlignment="1" applyProtection="1">
      <alignment vertical="center"/>
      <protection locked="0"/>
    </xf>
    <xf numFmtId="0" fontId="72" fillId="0" borderId="0" xfId="15" applyFont="1"/>
    <xf numFmtId="0" fontId="76" fillId="30" borderId="0" xfId="15" applyFont="1" applyFill="1" applyAlignment="1">
      <alignment horizontal="justify" vertical="center"/>
    </xf>
    <xf numFmtId="0" fontId="76" fillId="30" borderId="0" xfId="15" applyFont="1" applyFill="1" applyAlignment="1">
      <alignment vertical="center"/>
    </xf>
    <xf numFmtId="0" fontId="71" fillId="30" borderId="0" xfId="15" applyFont="1" applyFill="1" applyAlignment="1">
      <alignment horizontal="justify"/>
    </xf>
    <xf numFmtId="0" fontId="71" fillId="30" borderId="0" xfId="15" applyFont="1" applyFill="1"/>
    <xf numFmtId="0" fontId="71" fillId="30" borderId="0" xfId="15" applyFont="1" applyFill="1" applyAlignment="1">
      <alignment horizontal="center"/>
    </xf>
    <xf numFmtId="0" fontId="94" fillId="0" borderId="0" xfId="15" applyFont="1"/>
    <xf numFmtId="0" fontId="71" fillId="30" borderId="0" xfId="15" applyFont="1" applyFill="1" applyAlignment="1">
      <alignment horizontal="justify" vertical="center"/>
    </xf>
    <xf numFmtId="0" fontId="71" fillId="28" borderId="0" xfId="15" applyFont="1" applyFill="1" applyAlignment="1" applyProtection="1">
      <alignment horizontal="center" vertical="center"/>
      <protection locked="0"/>
    </xf>
    <xf numFmtId="0" fontId="70" fillId="0" borderId="0" xfId="15" applyFont="1"/>
    <xf numFmtId="0" fontId="71" fillId="28" borderId="0" xfId="15" applyFont="1" applyFill="1" applyAlignment="1" applyProtection="1">
      <alignment vertical="center"/>
      <protection locked="0"/>
    </xf>
    <xf numFmtId="0" fontId="71" fillId="28" borderId="0" xfId="15" applyFont="1" applyFill="1" applyAlignment="1" applyProtection="1">
      <alignment horizontal="left" vertical="center"/>
      <protection locked="0"/>
    </xf>
    <xf numFmtId="0" fontId="71" fillId="30" borderId="4" xfId="15" applyFont="1" applyFill="1" applyBorder="1"/>
    <xf numFmtId="0" fontId="71" fillId="30" borderId="4" xfId="15" applyFont="1" applyFill="1" applyBorder="1" applyAlignment="1">
      <alignment horizontal="justify"/>
    </xf>
    <xf numFmtId="0" fontId="71" fillId="30" borderId="0" xfId="15" applyFont="1" applyFill="1" applyAlignment="1">
      <alignment horizontal="left" vertical="center"/>
    </xf>
    <xf numFmtId="0" fontId="71" fillId="0" borderId="0" xfId="15" applyFont="1" applyAlignment="1">
      <alignment horizontal="justify"/>
    </xf>
    <xf numFmtId="0" fontId="72" fillId="30" borderId="93" xfId="15" applyFont="1" applyFill="1" applyBorder="1" applyAlignment="1">
      <alignment vertical="center"/>
    </xf>
    <xf numFmtId="0" fontId="71" fillId="28" borderId="0" xfId="15" applyFont="1" applyFill="1" applyAlignment="1">
      <alignment horizontal="center" vertical="center"/>
    </xf>
    <xf numFmtId="0" fontId="71" fillId="28" borderId="0" xfId="15" applyFont="1" applyFill="1" applyAlignment="1">
      <alignment vertical="center"/>
    </xf>
    <xf numFmtId="49" fontId="71" fillId="30" borderId="0" xfId="15" applyNumberFormat="1" applyFont="1" applyFill="1" applyAlignment="1" applyProtection="1">
      <alignment horizontal="left" vertical="center"/>
      <protection locked="0"/>
    </xf>
    <xf numFmtId="49" fontId="71" fillId="30" borderId="0" xfId="15" applyNumberFormat="1" applyFont="1" applyFill="1" applyAlignment="1">
      <alignment horizontal="left" vertical="center"/>
    </xf>
    <xf numFmtId="0" fontId="71" fillId="28" borderId="93" xfId="15" applyFont="1" applyFill="1" applyBorder="1" applyAlignment="1">
      <alignment vertical="center"/>
    </xf>
    <xf numFmtId="0" fontId="71" fillId="28" borderId="0" xfId="15" applyFont="1" applyFill="1" applyAlignment="1">
      <alignment vertical="center" shrinkToFit="1"/>
    </xf>
    <xf numFmtId="0" fontId="72" fillId="0" borderId="46" xfId="15" applyFont="1" applyBorder="1" applyAlignment="1">
      <alignment vertical="center"/>
    </xf>
    <xf numFmtId="0" fontId="71" fillId="28" borderId="0" xfId="15" applyFont="1" applyFill="1" applyAlignment="1">
      <alignment horizontal="left" vertical="center" shrinkToFit="1"/>
    </xf>
    <xf numFmtId="49" fontId="71" fillId="28" borderId="0" xfId="15" applyNumberFormat="1" applyFont="1" applyFill="1" applyAlignment="1" applyProtection="1">
      <alignment horizontal="left" vertical="center"/>
      <protection locked="0"/>
    </xf>
    <xf numFmtId="49" fontId="71" fillId="28" borderId="0" xfId="15" applyNumberFormat="1" applyFont="1" applyFill="1" applyAlignment="1">
      <alignment horizontal="left" vertical="center"/>
    </xf>
    <xf numFmtId="0" fontId="71" fillId="28" borderId="4" xfId="15" applyFont="1" applyFill="1" applyBorder="1" applyAlignment="1">
      <alignment vertical="center"/>
    </xf>
    <xf numFmtId="0" fontId="71" fillId="28" borderId="0" xfId="15" applyFont="1" applyFill="1" applyAlignment="1">
      <alignment horizontal="right" vertical="center"/>
    </xf>
    <xf numFmtId="0" fontId="71" fillId="28" borderId="4" xfId="15" applyFont="1" applyFill="1" applyBorder="1" applyAlignment="1" applyProtection="1">
      <alignment horizontal="left" vertical="center"/>
      <protection locked="0"/>
    </xf>
    <xf numFmtId="0" fontId="71" fillId="30" borderId="93" xfId="15" applyFont="1" applyFill="1" applyBorder="1" applyAlignment="1">
      <alignment vertical="center"/>
    </xf>
    <xf numFmtId="0" fontId="71" fillId="30" borderId="4" xfId="15" applyFont="1" applyFill="1" applyBorder="1" applyAlignment="1">
      <alignment vertical="center"/>
    </xf>
    <xf numFmtId="0" fontId="71" fillId="30" borderId="200" xfId="15" applyFont="1" applyFill="1" applyBorder="1" applyAlignment="1">
      <alignment vertical="center"/>
    </xf>
    <xf numFmtId="0" fontId="71" fillId="30" borderId="3" xfId="15" applyFont="1" applyFill="1" applyBorder="1" applyAlignment="1">
      <alignment vertical="center"/>
    </xf>
    <xf numFmtId="0" fontId="72" fillId="30" borderId="0" xfId="15" applyFont="1" applyFill="1" applyAlignment="1">
      <alignment vertical="center"/>
    </xf>
    <xf numFmtId="0" fontId="72" fillId="30" borderId="3" xfId="15" applyFont="1" applyFill="1" applyBorder="1" applyAlignment="1">
      <alignment vertical="center"/>
    </xf>
    <xf numFmtId="49" fontId="72" fillId="0" borderId="0" xfId="15" applyNumberFormat="1" applyFont="1"/>
    <xf numFmtId="0" fontId="71" fillId="30" borderId="93" xfId="15" applyFont="1" applyFill="1" applyBorder="1" applyAlignment="1" applyProtection="1">
      <alignment vertical="center" shrinkToFit="1"/>
      <protection locked="0"/>
    </xf>
    <xf numFmtId="0" fontId="73" fillId="28" borderId="0" xfId="15" applyFont="1" applyFill="1" applyAlignment="1">
      <alignment vertical="center"/>
    </xf>
    <xf numFmtId="0" fontId="71" fillId="28" borderId="0" xfId="15" applyFont="1" applyFill="1" applyAlignment="1">
      <alignment horizontal="left" vertical="center"/>
    </xf>
    <xf numFmtId="0" fontId="71" fillId="28" borderId="93" xfId="15" applyFont="1" applyFill="1" applyBorder="1" applyAlignment="1" applyProtection="1">
      <alignment vertical="center" shrinkToFit="1"/>
      <protection locked="0"/>
    </xf>
    <xf numFmtId="0" fontId="71" fillId="30" borderId="4" xfId="15" applyFont="1" applyFill="1" applyBorder="1" applyAlignment="1">
      <alignment horizontal="left" vertical="center"/>
    </xf>
    <xf numFmtId="49" fontId="71" fillId="30" borderId="0" xfId="15" applyNumberFormat="1" applyFont="1" applyFill="1" applyAlignment="1">
      <alignment vertical="center"/>
    </xf>
    <xf numFmtId="49" fontId="71" fillId="30" borderId="93" xfId="15" applyNumberFormat="1" applyFont="1" applyFill="1" applyBorder="1" applyAlignment="1">
      <alignment vertical="center"/>
    </xf>
    <xf numFmtId="49" fontId="71" fillId="16" borderId="0" xfId="15" applyNumberFormat="1" applyFont="1" applyFill="1" applyAlignment="1">
      <alignment vertical="center"/>
    </xf>
    <xf numFmtId="49" fontId="71" fillId="30" borderId="4" xfId="15" applyNumberFormat="1" applyFont="1" applyFill="1" applyBorder="1" applyAlignment="1">
      <alignment vertical="center"/>
    </xf>
    <xf numFmtId="49" fontId="71" fillId="28" borderId="0" xfId="15" applyNumberFormat="1" applyFont="1" applyFill="1" applyAlignment="1" applyProtection="1">
      <alignment horizontal="center" vertical="center"/>
      <protection locked="0"/>
    </xf>
    <xf numFmtId="49" fontId="71" fillId="28" borderId="4" xfId="15" applyNumberFormat="1" applyFont="1" applyFill="1" applyBorder="1" applyAlignment="1" applyProtection="1">
      <alignment horizontal="center" vertical="center"/>
      <protection locked="0"/>
    </xf>
    <xf numFmtId="0" fontId="71" fillId="28" borderId="4" xfId="15" applyFont="1" applyFill="1" applyBorder="1" applyAlignment="1" applyProtection="1">
      <alignment horizontal="center" vertical="center"/>
      <protection locked="0"/>
    </xf>
    <xf numFmtId="0" fontId="71" fillId="25" borderId="93" xfId="15" applyFont="1" applyFill="1" applyBorder="1" applyAlignment="1" applyProtection="1">
      <alignment horizontal="center" vertical="center"/>
      <protection locked="0"/>
    </xf>
    <xf numFmtId="0" fontId="71" fillId="30" borderId="93" xfId="15" applyFont="1" applyFill="1" applyBorder="1" applyAlignment="1">
      <alignment horizontal="center" vertical="center"/>
    </xf>
    <xf numFmtId="0" fontId="71" fillId="30" borderId="4" xfId="15" applyFont="1" applyFill="1" applyBorder="1" applyAlignment="1">
      <alignment horizontal="center" vertical="center"/>
    </xf>
    <xf numFmtId="14" fontId="71" fillId="0" borderId="0" xfId="15" applyNumberFormat="1" applyFont="1" applyAlignment="1">
      <alignment horizontal="center"/>
    </xf>
    <xf numFmtId="0" fontId="71" fillId="0" borderId="0" xfId="15" applyFont="1" applyAlignment="1">
      <alignment horizontal="center"/>
    </xf>
    <xf numFmtId="0" fontId="71" fillId="25" borderId="0" xfId="15" applyFont="1" applyFill="1" applyAlignment="1" applyProtection="1">
      <alignment horizontal="center" vertical="center"/>
      <protection locked="0"/>
    </xf>
    <xf numFmtId="49" fontId="71" fillId="27" borderId="0" xfId="15" applyNumberFormat="1" applyFont="1" applyFill="1" applyAlignment="1" applyProtection="1">
      <alignment horizontal="center" vertical="center"/>
      <protection locked="0"/>
    </xf>
    <xf numFmtId="0" fontId="122" fillId="30" borderId="0" xfId="15" applyFont="1" applyFill="1" applyAlignment="1">
      <alignment vertical="center"/>
    </xf>
    <xf numFmtId="0" fontId="123" fillId="0" borderId="0" xfId="15" applyFont="1" applyAlignment="1">
      <alignment vertical="center"/>
    </xf>
    <xf numFmtId="0" fontId="123" fillId="28" borderId="0" xfId="15" applyFont="1" applyFill="1" applyAlignment="1">
      <alignment vertical="center"/>
    </xf>
    <xf numFmtId="0" fontId="123" fillId="0" borderId="0" xfId="15" applyFont="1" applyAlignment="1">
      <alignment vertical="center" wrapText="1"/>
    </xf>
    <xf numFmtId="0" fontId="123" fillId="0" borderId="163" xfId="15" applyFont="1" applyBorder="1" applyAlignment="1">
      <alignment vertical="center" wrapText="1"/>
    </xf>
    <xf numFmtId="0" fontId="123" fillId="0" borderId="5" xfId="15" applyFont="1" applyBorder="1" applyAlignment="1">
      <alignment vertical="center" wrapText="1"/>
    </xf>
    <xf numFmtId="0" fontId="123" fillId="0" borderId="159" xfId="15" applyFont="1" applyBorder="1" applyAlignment="1">
      <alignment vertical="center" wrapText="1"/>
    </xf>
    <xf numFmtId="0" fontId="81" fillId="0" borderId="0" xfId="15" applyFont="1" applyAlignment="1">
      <alignment horizontal="right" vertical="top"/>
    </xf>
    <xf numFmtId="0" fontId="81" fillId="0" borderId="0" xfId="15" applyFont="1" applyAlignment="1">
      <alignment wrapText="1"/>
    </xf>
    <xf numFmtId="0" fontId="81" fillId="0" borderId="0" xfId="15" applyFont="1" applyAlignment="1">
      <alignment vertical="top" wrapText="1"/>
    </xf>
    <xf numFmtId="14" fontId="33" fillId="0" borderId="0" xfId="15" applyNumberFormat="1" applyAlignment="1">
      <alignment horizontal="left" vertical="center"/>
    </xf>
    <xf numFmtId="14" fontId="33" fillId="0" borderId="0" xfId="15" applyNumberFormat="1" applyAlignment="1">
      <alignment horizontal="left"/>
    </xf>
    <xf numFmtId="0" fontId="33" fillId="0" borderId="0" xfId="15" applyAlignment="1">
      <alignment horizontal="left"/>
    </xf>
    <xf numFmtId="49" fontId="73" fillId="0" borderId="117" xfId="17" applyNumberFormat="1" applyBorder="1" applyAlignment="1">
      <alignment vertical="center" wrapText="1"/>
    </xf>
    <xf numFmtId="49" fontId="73" fillId="3" borderId="117" xfId="17" applyNumberFormat="1" applyFill="1" applyBorder="1" applyAlignment="1">
      <alignment vertical="center" wrapText="1"/>
    </xf>
    <xf numFmtId="0" fontId="73" fillId="3" borderId="117" xfId="17" applyFill="1" applyBorder="1" applyAlignment="1">
      <alignment vertical="center" wrapText="1"/>
    </xf>
    <xf numFmtId="0" fontId="73" fillId="3" borderId="117" xfId="17" applyFill="1" applyBorder="1" applyAlignment="1">
      <alignment horizontal="left" vertical="center" wrapText="1"/>
    </xf>
    <xf numFmtId="49" fontId="73" fillId="3" borderId="117" xfId="17" applyNumberFormat="1" applyFill="1" applyBorder="1" applyAlignment="1">
      <alignment horizontal="left" vertical="center" wrapText="1"/>
    </xf>
    <xf numFmtId="49" fontId="73" fillId="3" borderId="117" xfId="17" applyNumberFormat="1" applyFill="1" applyBorder="1" applyAlignment="1">
      <alignment vertical="center"/>
    </xf>
    <xf numFmtId="0" fontId="73" fillId="3" borderId="117" xfId="17" applyFill="1" applyBorder="1" applyAlignment="1">
      <alignment vertical="center"/>
    </xf>
    <xf numFmtId="0" fontId="73" fillId="26" borderId="117" xfId="17" applyFill="1" applyBorder="1" applyAlignment="1">
      <alignment vertical="center" wrapText="1"/>
    </xf>
    <xf numFmtId="0" fontId="73" fillId="0" borderId="117" xfId="17" applyBorder="1" applyAlignment="1">
      <alignment vertical="center"/>
    </xf>
    <xf numFmtId="14" fontId="73" fillId="3" borderId="117" xfId="17" applyNumberFormat="1" applyFill="1" applyBorder="1" applyAlignment="1">
      <alignment vertical="center" wrapText="1"/>
    </xf>
    <xf numFmtId="49" fontId="73" fillId="0" borderId="117" xfId="17" applyNumberFormat="1" applyBorder="1" applyAlignment="1">
      <alignment vertical="center"/>
    </xf>
    <xf numFmtId="176" fontId="73" fillId="0" borderId="117" xfId="17" applyNumberFormat="1" applyBorder="1" applyAlignment="1">
      <alignment vertical="center"/>
    </xf>
    <xf numFmtId="14" fontId="73" fillId="3" borderId="117" xfId="17" applyNumberFormat="1" applyFill="1" applyBorder="1" applyAlignment="1">
      <alignment vertical="center"/>
    </xf>
    <xf numFmtId="0" fontId="73" fillId="3" borderId="117" xfId="17" applyFill="1" applyBorder="1" applyAlignment="1">
      <alignment horizontal="left" vertical="center"/>
    </xf>
    <xf numFmtId="0" fontId="73" fillId="0" borderId="117" xfId="17" applyBorder="1" applyAlignment="1">
      <alignment vertical="center" wrapText="1"/>
    </xf>
    <xf numFmtId="49" fontId="33" fillId="0" borderId="117" xfId="15" applyNumberFormat="1" applyBorder="1" applyAlignment="1">
      <alignment vertical="center"/>
    </xf>
    <xf numFmtId="0" fontId="33" fillId="0" borderId="117" xfId="15" applyBorder="1" applyAlignment="1">
      <alignment vertical="center"/>
    </xf>
    <xf numFmtId="0" fontId="33" fillId="0" borderId="117" xfId="15" applyBorder="1" applyAlignment="1">
      <alignment horizontal="left" vertical="center"/>
    </xf>
    <xf numFmtId="49" fontId="33" fillId="0" borderId="0" xfId="15" applyNumberFormat="1" applyAlignment="1">
      <alignment vertical="center"/>
    </xf>
    <xf numFmtId="176" fontId="128" fillId="0" borderId="48" xfId="15" applyNumberFormat="1" applyFont="1" applyBorder="1" applyAlignment="1">
      <alignment horizontal="left" vertical="center"/>
    </xf>
    <xf numFmtId="176" fontId="128" fillId="0" borderId="50" xfId="15" applyNumberFormat="1" applyFont="1" applyBorder="1" applyAlignment="1">
      <alignment horizontal="left" vertical="center"/>
    </xf>
    <xf numFmtId="0" fontId="33" fillId="0" borderId="8" xfId="15" applyBorder="1"/>
    <xf numFmtId="0" fontId="73" fillId="36" borderId="201" xfId="9" applyFill="1" applyBorder="1" applyAlignment="1">
      <alignment horizontal="center"/>
    </xf>
    <xf numFmtId="0" fontId="129" fillId="0" borderId="0" xfId="15" applyFont="1"/>
    <xf numFmtId="0" fontId="43" fillId="0" borderId="0" xfId="15" applyFont="1" applyAlignment="1">
      <alignment horizontal="center" vertical="center"/>
    </xf>
    <xf numFmtId="0" fontId="33" fillId="37" borderId="46" xfId="15" applyFill="1" applyBorder="1" applyAlignment="1">
      <alignment horizontal="center" vertical="center"/>
    </xf>
    <xf numFmtId="14" fontId="33" fillId="0" borderId="46" xfId="15" applyNumberFormat="1" applyBorder="1" applyAlignment="1">
      <alignment horizontal="center" vertical="center"/>
    </xf>
    <xf numFmtId="0" fontId="33" fillId="0" borderId="46" xfId="15" applyBorder="1" applyAlignment="1">
      <alignment horizontal="center" vertical="center"/>
    </xf>
    <xf numFmtId="0" fontId="33" fillId="0" borderId="117" xfId="15" applyBorder="1"/>
    <xf numFmtId="0" fontId="33" fillId="0" borderId="98" xfId="15" applyBorder="1"/>
    <xf numFmtId="49" fontId="33" fillId="0" borderId="0" xfId="15" applyNumberFormat="1"/>
    <xf numFmtId="0" fontId="73" fillId="0" borderId="91" xfId="9" applyBorder="1" applyAlignment="1">
      <alignment wrapText="1"/>
    </xf>
    <xf numFmtId="176" fontId="128" fillId="0" borderId="51" xfId="15" applyNumberFormat="1" applyFont="1" applyBorder="1" applyAlignment="1">
      <alignment horizontal="left" vertical="center"/>
    </xf>
    <xf numFmtId="176" fontId="128" fillId="0" borderId="52" xfId="15" applyNumberFormat="1" applyFont="1" applyBorder="1" applyAlignment="1">
      <alignment horizontal="left" vertical="center"/>
    </xf>
    <xf numFmtId="176" fontId="128" fillId="0" borderId="9" xfId="15" applyNumberFormat="1" applyFont="1" applyBorder="1" applyAlignment="1">
      <alignment horizontal="left" vertical="center"/>
    </xf>
    <xf numFmtId="176" fontId="128" fillId="0" borderId="11" xfId="15" applyNumberFormat="1" applyFont="1" applyBorder="1" applyAlignment="1">
      <alignment horizontal="left" vertical="center"/>
    </xf>
    <xf numFmtId="0" fontId="73" fillId="0" borderId="202" xfId="9" applyBorder="1"/>
    <xf numFmtId="14" fontId="33" fillId="0" borderId="0" xfId="15" applyNumberFormat="1"/>
    <xf numFmtId="0" fontId="73" fillId="36" borderId="201" xfId="18" applyFill="1" applyBorder="1" applyAlignment="1">
      <alignment horizontal="center"/>
    </xf>
    <xf numFmtId="0" fontId="73" fillId="3" borderId="201" xfId="18" applyFill="1" applyBorder="1" applyAlignment="1">
      <alignment horizontal="left" vertical="center" wrapText="1"/>
    </xf>
    <xf numFmtId="0" fontId="73" fillId="3" borderId="201" xfId="18" applyFill="1" applyBorder="1" applyAlignment="1">
      <alignment horizontal="left" vertical="center"/>
    </xf>
    <xf numFmtId="0" fontId="73" fillId="0" borderId="201" xfId="18" applyBorder="1" applyAlignment="1">
      <alignment horizontal="left" vertical="center" wrapText="1"/>
    </xf>
    <xf numFmtId="0" fontId="130" fillId="0" borderId="0" xfId="15" applyFont="1"/>
    <xf numFmtId="0" fontId="131" fillId="0" borderId="0" xfId="15" applyFont="1"/>
    <xf numFmtId="0" fontId="43" fillId="0" borderId="0" xfId="15" applyFont="1"/>
    <xf numFmtId="0" fontId="32" fillId="0" borderId="0" xfId="15" applyFont="1"/>
    <xf numFmtId="0" fontId="33" fillId="0" borderId="46" xfId="15" applyBorder="1" applyAlignment="1">
      <alignment horizontal="left" vertical="center"/>
    </xf>
    <xf numFmtId="0" fontId="33" fillId="3" borderId="117" xfId="15" applyFill="1" applyBorder="1" applyAlignment="1">
      <alignment vertical="center"/>
    </xf>
    <xf numFmtId="0" fontId="33" fillId="0" borderId="0" xfId="15" applyAlignment="1">
      <alignment vertical="center"/>
    </xf>
    <xf numFmtId="0" fontId="4" fillId="28" borderId="0" xfId="0" applyFont="1" applyFill="1" applyAlignment="1">
      <alignment horizontal="center" vertical="center"/>
    </xf>
    <xf numFmtId="0" fontId="6" fillId="28" borderId="0" xfId="0" applyFont="1" applyFill="1">
      <alignment vertical="center"/>
    </xf>
    <xf numFmtId="0" fontId="5" fillId="28" borderId="0" xfId="0" applyFont="1" applyFill="1" applyAlignment="1">
      <alignment horizontal="left" vertical="center"/>
    </xf>
    <xf numFmtId="0" fontId="5" fillId="28" borderId="3" xfId="0" applyFont="1" applyFill="1" applyBorder="1" applyAlignment="1">
      <alignment horizontal="left" vertical="center"/>
    </xf>
    <xf numFmtId="0" fontId="5" fillId="28" borderId="3" xfId="0" applyFont="1" applyFill="1" applyBorder="1">
      <alignment vertical="center"/>
    </xf>
    <xf numFmtId="0" fontId="5" fillId="28" borderId="31" xfId="0" applyFont="1" applyFill="1" applyBorder="1">
      <alignment vertical="center"/>
    </xf>
    <xf numFmtId="0" fontId="5" fillId="28" borderId="0" xfId="0" applyFont="1" applyFill="1">
      <alignment vertical="center"/>
    </xf>
    <xf numFmtId="0" fontId="5" fillId="28" borderId="3" xfId="0" applyFont="1" applyFill="1" applyBorder="1" applyAlignment="1" applyProtection="1">
      <alignment horizontal="center" vertical="center" shrinkToFit="1"/>
      <protection locked="0"/>
    </xf>
    <xf numFmtId="0" fontId="5" fillId="28" borderId="0" xfId="0" applyFont="1" applyFill="1" applyAlignment="1" applyProtection="1">
      <alignment vertical="center" shrinkToFit="1"/>
      <protection locked="0"/>
    </xf>
    <xf numFmtId="0" fontId="5" fillId="28" borderId="26" xfId="0" applyFont="1" applyFill="1" applyBorder="1" applyAlignment="1">
      <alignment horizontal="left" vertical="center"/>
    </xf>
    <xf numFmtId="0" fontId="5" fillId="28" borderId="4" xfId="0" applyFont="1" applyFill="1" applyBorder="1" applyAlignment="1">
      <alignment horizontal="left" vertical="center"/>
    </xf>
    <xf numFmtId="0" fontId="5" fillId="28" borderId="27" xfId="0" applyFont="1" applyFill="1" applyBorder="1" applyAlignment="1">
      <alignment horizontal="left" vertical="center"/>
    </xf>
    <xf numFmtId="0" fontId="5" fillId="28" borderId="32" xfId="0" applyFont="1" applyFill="1" applyBorder="1">
      <alignment vertical="center"/>
    </xf>
    <xf numFmtId="0" fontId="5" fillId="28" borderId="33" xfId="0" applyFont="1" applyFill="1" applyBorder="1">
      <alignment vertical="center"/>
    </xf>
    <xf numFmtId="0" fontId="5" fillId="28" borderId="4" xfId="0" applyFont="1" applyFill="1" applyBorder="1">
      <alignment vertical="center"/>
    </xf>
    <xf numFmtId="0" fontId="5" fillId="28" borderId="34" xfId="0" applyFont="1" applyFill="1" applyBorder="1">
      <alignment vertical="center"/>
    </xf>
    <xf numFmtId="0" fontId="5" fillId="28" borderId="0" xfId="0" applyFont="1" applyFill="1" applyAlignment="1" applyProtection="1">
      <alignment horizontal="center" vertical="center" wrapText="1"/>
      <protection locked="0"/>
    </xf>
    <xf numFmtId="0" fontId="5" fillId="28" borderId="0" xfId="0" applyFont="1" applyFill="1" applyAlignment="1">
      <alignment horizontal="center" vertical="center"/>
    </xf>
    <xf numFmtId="0" fontId="5" fillId="28" borderId="4" xfId="0" applyFont="1" applyFill="1" applyBorder="1" applyAlignment="1">
      <alignment horizontal="center" vertical="center"/>
    </xf>
    <xf numFmtId="0" fontId="5" fillId="28" borderId="29" xfId="0" applyFont="1" applyFill="1" applyBorder="1" applyAlignment="1">
      <alignment horizontal="center" vertical="center"/>
    </xf>
    <xf numFmtId="0" fontId="5" fillId="28" borderId="3" xfId="0" applyFont="1" applyFill="1" applyBorder="1" applyAlignment="1">
      <alignment horizontal="center" vertical="center"/>
    </xf>
    <xf numFmtId="0" fontId="5" fillId="28" borderId="30" xfId="0" applyFont="1" applyFill="1" applyBorder="1" applyAlignment="1">
      <alignment horizontal="center" vertical="center"/>
    </xf>
    <xf numFmtId="0" fontId="5" fillId="28" borderId="25" xfId="0" applyFont="1" applyFill="1" applyBorder="1">
      <alignment vertical="center"/>
    </xf>
    <xf numFmtId="0" fontId="5" fillId="28" borderId="26" xfId="0" applyFont="1" applyFill="1" applyBorder="1">
      <alignment vertical="center"/>
    </xf>
    <xf numFmtId="0" fontId="5" fillId="28" borderId="27" xfId="0" applyFont="1" applyFill="1" applyBorder="1">
      <alignment vertical="center"/>
    </xf>
    <xf numFmtId="0" fontId="5" fillId="28" borderId="25" xfId="0" applyFont="1" applyFill="1" applyBorder="1" applyAlignment="1">
      <alignment vertical="center" shrinkToFit="1"/>
    </xf>
    <xf numFmtId="0" fontId="6" fillId="28" borderId="32" xfId="0" applyFont="1" applyFill="1" applyBorder="1">
      <alignment vertical="center"/>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0" xfId="0" applyFont="1" applyFill="1" applyAlignment="1">
      <alignment horizontal="right" vertical="center" wrapText="1"/>
    </xf>
    <xf numFmtId="0" fontId="5" fillId="28" borderId="32" xfId="0" applyFont="1" applyFill="1" applyBorder="1" applyAlignment="1">
      <alignment horizontal="left" vertical="center"/>
    </xf>
    <xf numFmtId="0" fontId="5" fillId="28" borderId="0" xfId="0" applyFont="1" applyFill="1" applyAlignment="1">
      <alignment horizontal="left" vertical="center" shrinkToFit="1"/>
    </xf>
    <xf numFmtId="0" fontId="5" fillId="28" borderId="32" xfId="0" applyFont="1" applyFill="1" applyBorder="1" applyAlignment="1">
      <alignment horizontal="left" vertical="center" shrinkToFit="1"/>
    </xf>
    <xf numFmtId="0" fontId="5" fillId="28" borderId="30" xfId="0" applyFont="1" applyFill="1" applyBorder="1">
      <alignment vertical="center"/>
    </xf>
    <xf numFmtId="180" fontId="5" fillId="28" borderId="0" xfId="0" applyNumberFormat="1" applyFont="1" applyFill="1" applyAlignment="1" applyProtection="1">
      <alignment vertical="center" shrinkToFit="1"/>
      <protection locked="0"/>
    </xf>
    <xf numFmtId="0" fontId="5" fillId="28" borderId="29" xfId="0" applyFont="1" applyFill="1" applyBorder="1">
      <alignment vertical="center"/>
    </xf>
    <xf numFmtId="176" fontId="5" fillId="28" borderId="0" xfId="0" applyNumberFormat="1" applyFont="1" applyFill="1" applyProtection="1">
      <alignment vertical="center"/>
      <protection locked="0"/>
    </xf>
    <xf numFmtId="0" fontId="5" fillId="28" borderId="4" xfId="0" applyFont="1" applyFill="1" applyBorder="1" applyAlignment="1">
      <alignment horizontal="left" vertical="center" wrapText="1"/>
    </xf>
    <xf numFmtId="0" fontId="6" fillId="28" borderId="4" xfId="0" applyFont="1" applyFill="1" applyBorder="1">
      <alignment vertical="center"/>
    </xf>
    <xf numFmtId="0" fontId="5" fillId="28" borderId="26" xfId="0" applyFont="1" applyFill="1" applyBorder="1" applyAlignment="1">
      <alignment horizontal="left" vertical="center" wrapText="1"/>
    </xf>
    <xf numFmtId="0" fontId="6" fillId="28" borderId="26" xfId="0" applyFont="1" applyFill="1" applyBorder="1">
      <alignment vertical="center"/>
    </xf>
    <xf numFmtId="0" fontId="5" fillId="28" borderId="31" xfId="0" applyFont="1" applyFill="1" applyBorder="1" applyAlignment="1">
      <alignment vertical="center" shrinkToFit="1"/>
    </xf>
    <xf numFmtId="0" fontId="5" fillId="28" borderId="33" xfId="0" applyFont="1" applyFill="1" applyBorder="1" applyAlignment="1">
      <alignment horizontal="left" vertical="center"/>
    </xf>
    <xf numFmtId="0" fontId="6" fillId="28" borderId="3" xfId="0" applyFont="1" applyFill="1" applyBorder="1">
      <alignment vertical="center"/>
    </xf>
    <xf numFmtId="177" fontId="5" fillId="28" borderId="0" xfId="0" applyNumberFormat="1" applyFont="1" applyFill="1" applyAlignment="1" applyProtection="1">
      <alignment vertical="center" shrinkToFit="1"/>
      <protection locked="0"/>
    </xf>
    <xf numFmtId="178" fontId="5" fillId="28" borderId="4" xfId="0" applyNumberFormat="1" applyFont="1" applyFill="1" applyBorder="1" applyAlignment="1" applyProtection="1">
      <alignment horizontal="center" vertical="center" shrinkToFit="1"/>
      <protection locked="0"/>
    </xf>
    <xf numFmtId="0" fontId="5" fillId="28" borderId="38" xfId="0" applyFont="1" applyFill="1" applyBorder="1">
      <alignment vertical="center"/>
    </xf>
    <xf numFmtId="0" fontId="5" fillId="28" borderId="37" xfId="0" applyFont="1" applyFill="1" applyBorder="1">
      <alignment vertical="center"/>
    </xf>
    <xf numFmtId="0" fontId="5" fillId="28" borderId="40" xfId="0" applyFont="1" applyFill="1" applyBorder="1">
      <alignment vertical="center"/>
    </xf>
    <xf numFmtId="0" fontId="5" fillId="28" borderId="39" xfId="0" applyFont="1" applyFill="1" applyBorder="1">
      <alignment vertical="center"/>
    </xf>
    <xf numFmtId="0" fontId="5" fillId="28" borderId="36" xfId="0" applyFont="1" applyFill="1" applyBorder="1">
      <alignment vertical="center"/>
    </xf>
    <xf numFmtId="0" fontId="5" fillId="28" borderId="35" xfId="0" applyFont="1" applyFill="1" applyBorder="1">
      <alignment vertical="center"/>
    </xf>
    <xf numFmtId="0" fontId="5" fillId="28" borderId="44" xfId="0" applyFont="1" applyFill="1" applyBorder="1">
      <alignment vertical="center"/>
    </xf>
    <xf numFmtId="0" fontId="5" fillId="28" borderId="24" xfId="0" applyFont="1" applyFill="1" applyBorder="1">
      <alignment vertical="center"/>
    </xf>
    <xf numFmtId="177" fontId="5" fillId="28" borderId="3" xfId="0" applyNumberFormat="1" applyFont="1" applyFill="1" applyBorder="1" applyAlignment="1" applyProtection="1">
      <alignment vertical="center" shrinkToFit="1"/>
      <protection locked="0"/>
    </xf>
    <xf numFmtId="177" fontId="5" fillId="28" borderId="4" xfId="0" applyNumberFormat="1" applyFont="1" applyFill="1" applyBorder="1" applyAlignment="1" applyProtection="1">
      <alignment horizontal="center" vertical="center" shrinkToFit="1"/>
      <protection locked="0"/>
    </xf>
    <xf numFmtId="177" fontId="5" fillId="28" borderId="4" xfId="0" applyNumberFormat="1" applyFont="1" applyFill="1" applyBorder="1" applyAlignment="1" applyProtection="1">
      <alignment horizontal="center" vertical="center"/>
      <protection locked="0"/>
    </xf>
    <xf numFmtId="0" fontId="5" fillId="28" borderId="4" xfId="0" applyFont="1" applyFill="1" applyBorder="1" applyAlignment="1">
      <alignment vertical="center" shrinkToFit="1"/>
    </xf>
    <xf numFmtId="0" fontId="28" fillId="28" borderId="3" xfId="0" applyFont="1" applyFill="1" applyBorder="1">
      <alignment vertical="center"/>
    </xf>
    <xf numFmtId="0" fontId="5" fillId="28" borderId="23" xfId="0" applyFont="1" applyFill="1" applyBorder="1">
      <alignment vertical="center"/>
    </xf>
    <xf numFmtId="0" fontId="5" fillId="28" borderId="4" xfId="0" applyFont="1" applyFill="1" applyBorder="1" applyAlignment="1" applyProtection="1">
      <alignment horizontal="center" vertical="center" wrapText="1"/>
      <protection locked="0"/>
    </xf>
    <xf numFmtId="0" fontId="6" fillId="28" borderId="0" xfId="0" applyFont="1" applyFill="1" applyProtection="1">
      <alignment vertical="center"/>
      <protection locked="0"/>
    </xf>
    <xf numFmtId="0" fontId="6" fillId="28" borderId="27" xfId="0" applyFont="1" applyFill="1" applyBorder="1">
      <alignment vertical="center"/>
    </xf>
    <xf numFmtId="0" fontId="73" fillId="30" borderId="0" xfId="11" applyFont="1" applyFill="1" applyAlignment="1">
      <alignment horizontal="left" vertical="center" wrapText="1"/>
    </xf>
    <xf numFmtId="14" fontId="71" fillId="0" borderId="0" xfId="6" applyNumberFormat="1" applyFont="1" applyAlignment="1">
      <alignment horizontal="center"/>
    </xf>
    <xf numFmtId="0" fontId="71" fillId="30" borderId="4" xfId="6" applyFont="1" applyFill="1" applyBorder="1" applyAlignment="1">
      <alignment horizontal="right" vertical="center"/>
    </xf>
    <xf numFmtId="49" fontId="71" fillId="28" borderId="0" xfId="6" applyNumberFormat="1" applyFont="1" applyFill="1" applyAlignment="1" applyProtection="1">
      <alignment horizontal="center" vertical="center"/>
      <protection locked="0"/>
    </xf>
    <xf numFmtId="0" fontId="43" fillId="0" borderId="0" xfId="6" applyFont="1" applyAlignment="1">
      <alignment horizontal="center" vertical="center"/>
    </xf>
    <xf numFmtId="0" fontId="73" fillId="30" borderId="0" xfId="11" applyFont="1" applyFill="1" applyAlignment="1">
      <alignment vertical="center" wrapText="1"/>
    </xf>
    <xf numFmtId="0" fontId="33" fillId="0" borderId="48" xfId="15" applyBorder="1"/>
    <xf numFmtId="0" fontId="33" fillId="0" borderId="50" xfId="15" applyBorder="1"/>
    <xf numFmtId="0" fontId="33" fillId="0" borderId="9" xfId="15" applyBorder="1"/>
    <xf numFmtId="0" fontId="33" fillId="0" borderId="11" xfId="15" applyBorder="1"/>
    <xf numFmtId="176" fontId="128" fillId="0" borderId="6" xfId="15" applyNumberFormat="1" applyFont="1" applyBorder="1" applyAlignment="1">
      <alignment horizontal="left" vertical="center"/>
    </xf>
    <xf numFmtId="176" fontId="128" fillId="0" borderId="8" xfId="15" applyNumberFormat="1" applyFont="1" applyBorder="1" applyAlignment="1">
      <alignment horizontal="left" vertical="center"/>
    </xf>
    <xf numFmtId="0" fontId="33" fillId="33" borderId="46" xfId="15" applyFill="1" applyBorder="1" applyAlignment="1">
      <alignment horizontal="center"/>
    </xf>
    <xf numFmtId="0" fontId="135" fillId="0" borderId="46" xfId="15" applyFont="1" applyBorder="1"/>
    <xf numFmtId="0" fontId="33" fillId="38" borderId="46" xfId="15" applyFill="1" applyBorder="1"/>
    <xf numFmtId="0" fontId="135" fillId="0" borderId="0" xfId="15" applyFont="1" applyAlignment="1">
      <alignment vertical="center"/>
    </xf>
    <xf numFmtId="49" fontId="33" fillId="0" borderId="46" xfId="15" applyNumberFormat="1" applyBorder="1" applyAlignment="1">
      <alignment horizontal="center"/>
    </xf>
    <xf numFmtId="0" fontId="119" fillId="0" borderId="0" xfId="15" applyFont="1" applyAlignment="1">
      <alignment horizontal="left"/>
    </xf>
    <xf numFmtId="0" fontId="127" fillId="35" borderId="2" xfId="0" applyFont="1" applyFill="1" applyBorder="1" applyAlignment="1">
      <alignment horizontal="center" vertical="center"/>
    </xf>
    <xf numFmtId="0" fontId="0" fillId="0" borderId="0" xfId="0" applyAlignment="1"/>
    <xf numFmtId="0" fontId="33" fillId="0" borderId="0" xfId="6" applyAlignment="1">
      <alignment horizontal="center"/>
    </xf>
    <xf numFmtId="0" fontId="130" fillId="0" borderId="203" xfId="15" applyFont="1" applyBorder="1"/>
    <xf numFmtId="0" fontId="33" fillId="0" borderId="204" xfId="15" applyBorder="1"/>
    <xf numFmtId="0" fontId="43" fillId="0" borderId="204" xfId="15" applyFont="1" applyBorder="1" applyAlignment="1">
      <alignment horizontal="center" vertical="center"/>
    </xf>
    <xf numFmtId="0" fontId="138" fillId="0" borderId="204" xfId="15" applyFont="1" applyBorder="1"/>
    <xf numFmtId="0" fontId="45" fillId="0" borderId="0" xfId="7" applyFont="1" applyAlignment="1" applyProtection="1">
      <alignment horizontal="center" vertical="top"/>
    </xf>
    <xf numFmtId="0" fontId="50" fillId="26" borderId="48" xfId="6" applyFont="1" applyFill="1" applyBorder="1" applyAlignment="1">
      <alignment horizontal="left" vertical="top" wrapText="1"/>
    </xf>
    <xf numFmtId="0" fontId="50" fillId="26" borderId="49" xfId="6" applyFont="1" applyFill="1" applyBorder="1" applyAlignment="1">
      <alignment horizontal="left" vertical="top" wrapText="1"/>
    </xf>
    <xf numFmtId="0" fontId="50" fillId="26" borderId="50" xfId="6" applyFont="1" applyFill="1" applyBorder="1" applyAlignment="1">
      <alignment horizontal="left" vertical="top" wrapText="1"/>
    </xf>
    <xf numFmtId="0" fontId="50" fillId="26" borderId="51" xfId="6" applyFont="1" applyFill="1" applyBorder="1" applyAlignment="1">
      <alignment horizontal="left" vertical="top" wrapText="1"/>
    </xf>
    <xf numFmtId="0" fontId="50" fillId="26" borderId="0" xfId="6" applyFont="1" applyFill="1" applyAlignment="1">
      <alignment horizontal="left" vertical="top" wrapText="1"/>
    </xf>
    <xf numFmtId="0" fontId="50" fillId="26" borderId="52" xfId="6" applyFont="1" applyFill="1" applyBorder="1" applyAlignment="1">
      <alignment horizontal="left" vertical="top" wrapText="1"/>
    </xf>
    <xf numFmtId="0" fontId="44" fillId="0" borderId="9" xfId="6" applyFont="1" applyBorder="1" applyAlignment="1">
      <alignment horizontal="right"/>
    </xf>
    <xf numFmtId="0" fontId="44" fillId="0" borderId="5" xfId="6" applyFont="1" applyBorder="1" applyAlignment="1">
      <alignment horizontal="right"/>
    </xf>
    <xf numFmtId="0" fontId="45" fillId="0" borderId="5" xfId="7" applyFont="1" applyBorder="1" applyAlignment="1" applyProtection="1">
      <alignment horizontal="left"/>
    </xf>
    <xf numFmtId="0" fontId="45" fillId="0" borderId="11" xfId="7" applyFont="1" applyBorder="1" applyAlignment="1" applyProtection="1">
      <alignment horizontal="left"/>
    </xf>
    <xf numFmtId="0" fontId="49" fillId="0" borderId="0" xfId="6" applyFont="1" applyAlignment="1">
      <alignment horizontal="center" vertical="top"/>
    </xf>
    <xf numFmtId="0" fontId="133" fillId="0" borderId="0" xfId="19" applyFont="1" applyAlignment="1" applyProtection="1">
      <alignment horizontal="center" vertical="top"/>
    </xf>
    <xf numFmtId="0" fontId="34" fillId="0" borderId="0" xfId="6" applyFont="1" applyAlignment="1">
      <alignment horizontal="center" vertical="center"/>
    </xf>
    <xf numFmtId="0" fontId="33" fillId="0" borderId="0" xfId="6" applyAlignment="1">
      <alignment horizontal="center" vertical="center"/>
    </xf>
    <xf numFmtId="0" fontId="35" fillId="0" borderId="0" xfId="6" applyFont="1" applyAlignment="1">
      <alignment horizontal="left" vertical="top" wrapText="1"/>
    </xf>
    <xf numFmtId="0" fontId="43" fillId="0" borderId="0" xfId="7" applyFont="1" applyAlignment="1" applyProtection="1"/>
    <xf numFmtId="0" fontId="0" fillId="0" borderId="0" xfId="7" applyFont="1" applyAlignment="1" applyProtection="1"/>
    <xf numFmtId="0" fontId="46" fillId="0" borderId="0" xfId="6" applyFont="1" applyAlignment="1">
      <alignment horizontal="center" vertical="center"/>
    </xf>
    <xf numFmtId="0" fontId="44" fillId="0" borderId="0" xfId="6" applyFont="1" applyAlignment="1">
      <alignment horizontal="right"/>
    </xf>
    <xf numFmtId="0" fontId="45" fillId="0" borderId="0" xfId="7" applyFont="1" applyAlignment="1" applyProtection="1">
      <alignment horizontal="left"/>
    </xf>
    <xf numFmtId="0" fontId="63" fillId="27" borderId="25" xfId="6" applyFont="1" applyFill="1" applyBorder="1" applyAlignment="1">
      <alignment horizontal="center" vertical="center"/>
    </xf>
    <xf numFmtId="0" fontId="63" fillId="27" borderId="27" xfId="6" applyFont="1" applyFill="1" applyBorder="1" applyAlignment="1">
      <alignment horizontal="center" vertical="center"/>
    </xf>
    <xf numFmtId="0" fontId="62" fillId="0" borderId="25" xfId="6" applyFont="1" applyBorder="1" applyAlignment="1">
      <alignment horizontal="center" vertical="center"/>
    </xf>
    <xf numFmtId="0" fontId="62" fillId="0" borderId="26" xfId="6" applyFont="1" applyBorder="1" applyAlignment="1">
      <alignment horizontal="center" vertical="center"/>
    </xf>
    <xf numFmtId="0" fontId="62" fillId="0" borderId="27" xfId="6" applyFont="1" applyBorder="1" applyAlignment="1">
      <alignment horizontal="center" vertical="center"/>
    </xf>
    <xf numFmtId="0" fontId="33" fillId="0" borderId="26" xfId="6" applyBorder="1" applyAlignment="1">
      <alignment horizontal="center" vertical="center"/>
    </xf>
    <xf numFmtId="0" fontId="33" fillId="0" borderId="27" xfId="6" applyBorder="1" applyAlignment="1">
      <alignment horizontal="center" vertical="center"/>
    </xf>
    <xf numFmtId="0" fontId="0" fillId="0" borderId="25" xfId="7" applyFont="1" applyBorder="1" applyAlignment="1" applyProtection="1">
      <alignment horizontal="center" vertical="center"/>
    </xf>
    <xf numFmtId="0" fontId="33" fillId="0" borderId="25" xfId="6" applyBorder="1" applyAlignment="1">
      <alignment horizontal="center" vertical="center"/>
    </xf>
    <xf numFmtId="0" fontId="33" fillId="0" borderId="64" xfId="6" applyBorder="1" applyAlignment="1">
      <alignment horizontal="center" vertical="center"/>
    </xf>
    <xf numFmtId="0" fontId="63" fillId="27" borderId="66" xfId="6" applyFont="1" applyFill="1" applyBorder="1" applyAlignment="1">
      <alignment horizontal="center" vertical="center"/>
    </xf>
    <xf numFmtId="0" fontId="63" fillId="27" borderId="67" xfId="6" applyFont="1" applyFill="1" applyBorder="1" applyAlignment="1">
      <alignment horizontal="center" vertical="center"/>
    </xf>
    <xf numFmtId="0" fontId="62" fillId="0" borderId="66" xfId="6" applyFont="1" applyBorder="1" applyAlignment="1">
      <alignment horizontal="center" vertical="center"/>
    </xf>
    <xf numFmtId="0" fontId="62" fillId="0" borderId="68" xfId="6" applyFont="1" applyBorder="1" applyAlignment="1">
      <alignment horizontal="center" vertical="center"/>
    </xf>
    <xf numFmtId="0" fontId="62" fillId="0" borderId="67" xfId="6" applyFont="1" applyBorder="1" applyAlignment="1">
      <alignment horizontal="center" vertical="center"/>
    </xf>
    <xf numFmtId="0" fontId="33" fillId="0" borderId="68" xfId="6" applyBorder="1" applyAlignment="1">
      <alignment horizontal="center" vertical="center"/>
    </xf>
    <xf numFmtId="0" fontId="33" fillId="0" borderId="67" xfId="6" applyBorder="1" applyAlignment="1">
      <alignment horizontal="center" vertical="center"/>
    </xf>
    <xf numFmtId="0" fontId="0" fillId="0" borderId="66" xfId="7" applyFont="1" applyBorder="1" applyAlignment="1" applyProtection="1">
      <alignment horizontal="center" vertical="center"/>
    </xf>
    <xf numFmtId="0" fontId="33" fillId="0" borderId="66" xfId="6" applyBorder="1" applyAlignment="1">
      <alignment horizontal="center" vertical="center"/>
    </xf>
    <xf numFmtId="0" fontId="33" fillId="0" borderId="69" xfId="6" applyBorder="1" applyAlignment="1">
      <alignment horizontal="center" vertical="center"/>
    </xf>
    <xf numFmtId="0" fontId="60" fillId="0" borderId="25" xfId="6" applyFont="1" applyBorder="1" applyAlignment="1">
      <alignment horizontal="center" vertical="center"/>
    </xf>
    <xf numFmtId="0" fontId="60" fillId="0" borderId="27" xfId="6" applyFont="1" applyBorder="1" applyAlignment="1">
      <alignment horizontal="center" vertical="center"/>
    </xf>
    <xf numFmtId="0" fontId="61" fillId="0" borderId="33" xfId="6" applyFont="1" applyBorder="1" applyAlignment="1">
      <alignment horizontal="center" vertical="center"/>
    </xf>
    <xf numFmtId="0" fontId="61" fillId="0" borderId="4" xfId="6" applyFont="1" applyBorder="1" applyAlignment="1">
      <alignment horizontal="center" vertical="center"/>
    </xf>
    <xf numFmtId="0" fontId="61" fillId="0" borderId="34" xfId="6" applyFont="1" applyBorder="1" applyAlignment="1">
      <alignment horizontal="center" vertical="center"/>
    </xf>
    <xf numFmtId="0" fontId="60" fillId="0" borderId="26" xfId="6" applyFont="1" applyBorder="1" applyAlignment="1">
      <alignment horizontal="center" vertical="center"/>
    </xf>
    <xf numFmtId="0" fontId="60" fillId="0" borderId="64" xfId="6" applyFont="1" applyBorder="1" applyAlignment="1">
      <alignment horizontal="center" vertical="center"/>
    </xf>
    <xf numFmtId="0" fontId="132" fillId="0" borderId="25" xfId="19" applyBorder="1" applyAlignment="1" applyProtection="1">
      <alignment horizontal="center" vertical="center"/>
    </xf>
    <xf numFmtId="0" fontId="55" fillId="0" borderId="60" xfId="6" applyFont="1" applyBorder="1" applyAlignment="1">
      <alignment horizontal="left" vertical="center"/>
    </xf>
    <xf numFmtId="0" fontId="55" fillId="0" borderId="61" xfId="6" applyFont="1" applyBorder="1" applyAlignment="1">
      <alignment horizontal="left" vertical="center"/>
    </xf>
    <xf numFmtId="0" fontId="55" fillId="0" borderId="62" xfId="6" applyFont="1" applyBorder="1" applyAlignment="1">
      <alignment horizontal="left" vertical="center"/>
    </xf>
    <xf numFmtId="0" fontId="33" fillId="24" borderId="45" xfId="6" applyFill="1" applyBorder="1" applyAlignment="1">
      <alignment horizontal="center" vertical="center"/>
    </xf>
    <xf numFmtId="0" fontId="33" fillId="24" borderId="57" xfId="6" applyFill="1" applyBorder="1" applyAlignment="1">
      <alignment horizontal="center" vertical="center"/>
    </xf>
    <xf numFmtId="14" fontId="33" fillId="0" borderId="6" xfId="6" applyNumberFormat="1" applyBorder="1" applyAlignment="1">
      <alignment horizontal="center" vertical="center"/>
    </xf>
    <xf numFmtId="0" fontId="33" fillId="0" borderId="8" xfId="6" applyBorder="1" applyAlignment="1">
      <alignment horizontal="center" vertical="center"/>
    </xf>
    <xf numFmtId="0" fontId="55" fillId="24" borderId="6" xfId="6" applyFont="1" applyFill="1" applyBorder="1" applyAlignment="1">
      <alignment horizontal="left" vertical="center"/>
    </xf>
    <xf numFmtId="0" fontId="55" fillId="24" borderId="47" xfId="6" applyFont="1" applyFill="1" applyBorder="1" applyAlignment="1">
      <alignment horizontal="left" vertical="center"/>
    </xf>
    <xf numFmtId="0" fontId="55" fillId="24" borderId="8" xfId="6" applyFont="1" applyFill="1" applyBorder="1" applyAlignment="1">
      <alignment horizontal="left" vertical="center"/>
    </xf>
    <xf numFmtId="0" fontId="33" fillId="24" borderId="53" xfId="6" applyFill="1" applyBorder="1" applyAlignment="1">
      <alignment horizontal="center" vertical="center"/>
    </xf>
    <xf numFmtId="0" fontId="33" fillId="24" borderId="54" xfId="6" applyFill="1" applyBorder="1" applyAlignment="1">
      <alignment horizontal="center" vertical="center"/>
    </xf>
    <xf numFmtId="0" fontId="33" fillId="24" borderId="55" xfId="6" applyFill="1" applyBorder="1" applyAlignment="1">
      <alignment horizontal="center" vertical="center"/>
    </xf>
    <xf numFmtId="0" fontId="33" fillId="24" borderId="56" xfId="6" applyFill="1" applyBorder="1" applyAlignment="1">
      <alignment horizontal="center" vertical="center"/>
    </xf>
    <xf numFmtId="0" fontId="55" fillId="24" borderId="58" xfId="6" applyFont="1" applyFill="1" applyBorder="1" applyAlignment="1">
      <alignment horizontal="left" vertical="center"/>
    </xf>
    <xf numFmtId="0" fontId="55" fillId="24" borderId="59" xfId="6" applyFont="1" applyFill="1" applyBorder="1" applyAlignment="1">
      <alignment horizontal="left" vertical="center"/>
    </xf>
    <xf numFmtId="0" fontId="55" fillId="24" borderId="15" xfId="6" applyFont="1" applyFill="1" applyBorder="1" applyAlignment="1">
      <alignment horizontal="left" vertical="center"/>
    </xf>
    <xf numFmtId="0" fontId="55" fillId="24" borderId="53" xfId="6" applyFont="1" applyFill="1" applyBorder="1" applyAlignment="1">
      <alignment horizontal="left" vertical="center"/>
    </xf>
    <xf numFmtId="0" fontId="55" fillId="24" borderId="54" xfId="6" applyFont="1" applyFill="1" applyBorder="1" applyAlignment="1">
      <alignment horizontal="left" vertical="center"/>
    </xf>
    <xf numFmtId="0" fontId="55" fillId="24" borderId="55" xfId="6" applyFont="1" applyFill="1" applyBorder="1" applyAlignment="1">
      <alignment horizontal="left" vertical="center"/>
    </xf>
    <xf numFmtId="0" fontId="53" fillId="24" borderId="53" xfId="6" applyFont="1" applyFill="1" applyBorder="1" applyAlignment="1">
      <alignment horizontal="center" vertical="center"/>
    </xf>
    <xf numFmtId="0" fontId="58" fillId="24" borderId="54" xfId="6" applyFont="1" applyFill="1" applyBorder="1" applyAlignment="1">
      <alignment horizontal="center" vertical="center"/>
    </xf>
    <xf numFmtId="0" fontId="58" fillId="24" borderId="55" xfId="6" applyFont="1" applyFill="1" applyBorder="1" applyAlignment="1">
      <alignment horizontal="center" vertical="center"/>
    </xf>
    <xf numFmtId="0" fontId="33" fillId="24" borderId="9" xfId="6" applyFill="1" applyBorder="1" applyAlignment="1">
      <alignment horizontal="left" vertical="center"/>
    </xf>
    <xf numFmtId="0" fontId="33" fillId="24" borderId="5" xfId="6" applyFill="1" applyBorder="1" applyAlignment="1">
      <alignment horizontal="left" vertical="center"/>
    </xf>
    <xf numFmtId="0" fontId="33" fillId="24" borderId="11" xfId="6" applyFill="1" applyBorder="1" applyAlignment="1">
      <alignment horizontal="left" vertical="center"/>
    </xf>
    <xf numFmtId="0" fontId="51" fillId="24" borderId="49" xfId="6" applyFont="1" applyFill="1" applyBorder="1" applyAlignment="1">
      <alignment horizontal="center" vertical="center"/>
    </xf>
    <xf numFmtId="0" fontId="51" fillId="24" borderId="50" xfId="6" applyFont="1" applyFill="1" applyBorder="1" applyAlignment="1">
      <alignment horizontal="center" vertical="center"/>
    </xf>
    <xf numFmtId="0" fontId="52" fillId="24" borderId="25" xfId="6" applyFont="1" applyFill="1" applyBorder="1" applyAlignment="1">
      <alignment horizontal="center" vertical="center"/>
    </xf>
    <xf numFmtId="0" fontId="52" fillId="24" borderId="27" xfId="6" applyFont="1" applyFill="1" applyBorder="1" applyAlignment="1">
      <alignment horizontal="center" vertical="center"/>
    </xf>
    <xf numFmtId="0" fontId="54" fillId="24" borderId="53" xfId="6" applyFont="1" applyFill="1" applyBorder="1" applyAlignment="1">
      <alignment horizontal="center" vertical="center"/>
    </xf>
    <xf numFmtId="0" fontId="54" fillId="24" borderId="54" xfId="6" applyFont="1" applyFill="1" applyBorder="1" applyAlignment="1">
      <alignment horizontal="center" vertical="center"/>
    </xf>
    <xf numFmtId="0" fontId="54" fillId="24" borderId="55" xfId="6" applyFont="1" applyFill="1" applyBorder="1" applyAlignment="1">
      <alignment horizontal="center" vertical="center"/>
    </xf>
    <xf numFmtId="0" fontId="69" fillId="28" borderId="25" xfId="6" applyFont="1" applyFill="1" applyBorder="1" applyAlignment="1">
      <alignment horizontal="center" vertical="center" wrapText="1"/>
    </xf>
    <xf numFmtId="0" fontId="69" fillId="28" borderId="27" xfId="6" applyFont="1" applyFill="1" applyBorder="1" applyAlignment="1">
      <alignment horizontal="center" vertical="center" wrapText="1"/>
    </xf>
    <xf numFmtId="182" fontId="44" fillId="0" borderId="87" xfId="6" applyNumberFormat="1" applyFont="1" applyBorder="1" applyAlignment="1">
      <alignment horizontal="left" vertical="center" wrapText="1"/>
    </xf>
    <xf numFmtId="182" fontId="44" fillId="0" borderId="88" xfId="6" applyNumberFormat="1" applyFont="1" applyBorder="1" applyAlignment="1">
      <alignment horizontal="left" vertical="center" wrapText="1"/>
    </xf>
    <xf numFmtId="182" fontId="44" fillId="0" borderId="90" xfId="6" applyNumberFormat="1" applyFont="1" applyBorder="1" applyAlignment="1">
      <alignment horizontal="left" vertical="center" wrapText="1"/>
    </xf>
    <xf numFmtId="0" fontId="67" fillId="28" borderId="48" xfId="6" applyFont="1" applyFill="1" applyBorder="1" applyAlignment="1">
      <alignment horizontal="center" vertical="center" wrapText="1"/>
    </xf>
    <xf numFmtId="0" fontId="67" fillId="28" borderId="50" xfId="6" applyFont="1" applyFill="1" applyBorder="1" applyAlignment="1">
      <alignment horizontal="center" vertical="center"/>
    </xf>
    <xf numFmtId="0" fontId="67" fillId="28" borderId="51" xfId="6" applyFont="1" applyFill="1" applyBorder="1" applyAlignment="1">
      <alignment horizontal="center" vertical="center" wrapText="1"/>
    </xf>
    <xf numFmtId="0" fontId="67" fillId="28" borderId="52" xfId="6" applyFont="1" applyFill="1" applyBorder="1" applyAlignment="1">
      <alignment horizontal="center" vertical="center"/>
    </xf>
    <xf numFmtId="0" fontId="67" fillId="28" borderId="51" xfId="6" applyFont="1" applyFill="1" applyBorder="1" applyAlignment="1">
      <alignment horizontal="center" vertical="center"/>
    </xf>
    <xf numFmtId="0" fontId="67" fillId="28" borderId="9" xfId="6" applyFont="1" applyFill="1" applyBorder="1" applyAlignment="1">
      <alignment horizontal="center" vertical="center"/>
    </xf>
    <xf numFmtId="0" fontId="67" fillId="28" borderId="11" xfId="6" applyFont="1" applyFill="1" applyBorder="1" applyAlignment="1">
      <alignment horizontal="center" vertical="center"/>
    </xf>
    <xf numFmtId="0" fontId="68" fillId="28" borderId="70" xfId="6" applyFont="1" applyFill="1" applyBorder="1" applyAlignment="1">
      <alignment horizontal="center" vertical="center" wrapText="1"/>
    </xf>
    <xf numFmtId="0" fontId="68" fillId="28" borderId="71" xfId="6" applyFont="1" applyFill="1" applyBorder="1" applyAlignment="1">
      <alignment horizontal="center" vertical="center" wrapText="1"/>
    </xf>
    <xf numFmtId="0" fontId="44" fillId="0" borderId="72" xfId="6" applyFont="1" applyBorder="1" applyAlignment="1">
      <alignment horizontal="left" vertical="center" wrapText="1"/>
    </xf>
    <xf numFmtId="0" fontId="44" fillId="0" borderId="73" xfId="6" applyFont="1" applyBorder="1" applyAlignment="1">
      <alignment horizontal="left" vertical="center" wrapText="1"/>
    </xf>
    <xf numFmtId="0" fontId="44" fillId="0" borderId="74" xfId="6" applyFont="1" applyBorder="1" applyAlignment="1">
      <alignment horizontal="left" vertical="center" wrapText="1"/>
    </xf>
    <xf numFmtId="0" fontId="68" fillId="28" borderId="75" xfId="6" applyFont="1" applyFill="1" applyBorder="1" applyAlignment="1">
      <alignment horizontal="center" vertical="center" wrapText="1"/>
    </xf>
    <xf numFmtId="0" fontId="68" fillId="28" borderId="76" xfId="6" applyFont="1" applyFill="1" applyBorder="1" applyAlignment="1">
      <alignment horizontal="center" vertical="center" wrapText="1"/>
    </xf>
    <xf numFmtId="0" fontId="68" fillId="28" borderId="77" xfId="6" applyFont="1" applyFill="1" applyBorder="1" applyAlignment="1">
      <alignment horizontal="center" vertical="center" wrapText="1"/>
    </xf>
    <xf numFmtId="0" fontId="68" fillId="28" borderId="80" xfId="6" applyFont="1" applyFill="1" applyBorder="1" applyAlignment="1">
      <alignment horizontal="center" vertical="center" wrapText="1"/>
    </xf>
    <xf numFmtId="0" fontId="68" fillId="28" borderId="4" xfId="6" applyFont="1" applyFill="1" applyBorder="1" applyAlignment="1">
      <alignment horizontal="center" vertical="center" wrapText="1"/>
    </xf>
    <xf numFmtId="0" fontId="68" fillId="28" borderId="34" xfId="6" applyFont="1" applyFill="1" applyBorder="1" applyAlignment="1">
      <alignment horizontal="center" vertical="center" wrapText="1"/>
    </xf>
    <xf numFmtId="0" fontId="44" fillId="0" borderId="78" xfId="6" applyFont="1" applyBorder="1" applyAlignment="1">
      <alignment horizontal="left" vertical="center" wrapText="1"/>
    </xf>
    <xf numFmtId="0" fontId="44" fillId="0" borderId="70" xfId="6" applyFont="1" applyBorder="1" applyAlignment="1">
      <alignment horizontal="left" vertical="center" wrapText="1"/>
    </xf>
    <xf numFmtId="0" fontId="44" fillId="0" borderId="79" xfId="6" applyFont="1" applyBorder="1" applyAlignment="1">
      <alignment horizontal="left" vertical="center" wrapText="1"/>
    </xf>
    <xf numFmtId="0" fontId="44" fillId="0" borderId="81" xfId="6" applyFont="1" applyBorder="1" applyAlignment="1">
      <alignment horizontal="left" vertical="center" wrapText="1"/>
    </xf>
    <xf numFmtId="0" fontId="44" fillId="0" borderId="82" xfId="6" applyFont="1" applyBorder="1" applyAlignment="1">
      <alignment horizontal="left" vertical="center" wrapText="1"/>
    </xf>
    <xf numFmtId="0" fontId="44" fillId="0" borderId="83" xfId="6" applyFont="1" applyBorder="1" applyAlignment="1">
      <alignment horizontal="left" vertical="center" wrapText="1"/>
    </xf>
    <xf numFmtId="0" fontId="68" fillId="28" borderId="26" xfId="6" applyFont="1" applyFill="1" applyBorder="1" applyAlignment="1">
      <alignment horizontal="center" vertical="center" wrapText="1"/>
    </xf>
    <xf numFmtId="0" fontId="68" fillId="28" borderId="27" xfId="6" applyFont="1" applyFill="1" applyBorder="1" applyAlignment="1">
      <alignment horizontal="center" vertical="center" wrapText="1"/>
    </xf>
    <xf numFmtId="0" fontId="44" fillId="0" borderId="84" xfId="6" applyFont="1" applyBorder="1" applyAlignment="1">
      <alignment horizontal="left" vertical="center" wrapText="1"/>
    </xf>
    <xf numFmtId="0" fontId="44" fillId="0" borderId="85" xfId="6" applyFont="1" applyBorder="1" applyAlignment="1">
      <alignment horizontal="left" vertical="center" wrapText="1"/>
    </xf>
    <xf numFmtId="0" fontId="44" fillId="0" borderId="86" xfId="6" applyFont="1" applyBorder="1" applyAlignment="1">
      <alignment horizontal="left" vertical="center" wrapText="1"/>
    </xf>
    <xf numFmtId="0" fontId="44" fillId="0" borderId="87" xfId="6" applyFont="1" applyBorder="1" applyAlignment="1">
      <alignment horizontal="left" vertical="center" wrapText="1"/>
    </xf>
    <xf numFmtId="0" fontId="44" fillId="0" borderId="88" xfId="6" applyFont="1" applyBorder="1" applyAlignment="1">
      <alignment horizontal="left" vertical="center" wrapText="1"/>
    </xf>
    <xf numFmtId="0" fontId="44" fillId="0" borderId="89" xfId="6" applyFont="1" applyBorder="1" applyAlignment="1">
      <alignment horizontal="left" vertical="center" wrapText="1"/>
    </xf>
    <xf numFmtId="0" fontId="71" fillId="0" borderId="0" xfId="6" applyFont="1" applyAlignment="1" applyProtection="1">
      <alignment vertical="center"/>
      <protection locked="0"/>
    </xf>
    <xf numFmtId="0" fontId="71" fillId="0" borderId="52" xfId="6" applyFont="1" applyBorder="1" applyAlignment="1" applyProtection="1">
      <alignment vertical="center"/>
      <protection locked="0"/>
    </xf>
    <xf numFmtId="183" fontId="71" fillId="0" borderId="0" xfId="6" applyNumberFormat="1" applyFont="1" applyAlignment="1" applyProtection="1">
      <alignment horizontal="center" vertical="center"/>
      <protection locked="0"/>
    </xf>
    <xf numFmtId="0" fontId="71" fillId="0" borderId="0" xfId="6" applyFont="1" applyAlignment="1" applyProtection="1">
      <alignment horizontal="left" vertical="center" shrinkToFit="1"/>
      <protection locked="0"/>
    </xf>
    <xf numFmtId="0" fontId="71" fillId="0" borderId="52" xfId="6" applyFont="1" applyBorder="1" applyAlignment="1" applyProtection="1">
      <alignment horizontal="left" vertical="center" shrinkToFit="1"/>
      <protection locked="0"/>
    </xf>
    <xf numFmtId="49" fontId="71" fillId="0" borderId="0" xfId="6" applyNumberFormat="1" applyFont="1" applyAlignment="1" applyProtection="1">
      <alignment horizontal="left" vertical="center"/>
      <protection locked="0"/>
    </xf>
    <xf numFmtId="49" fontId="71" fillId="0" borderId="52" xfId="6" applyNumberFormat="1" applyFont="1" applyBorder="1" applyAlignment="1" applyProtection="1">
      <alignment horizontal="left" vertical="center"/>
      <protection locked="0"/>
    </xf>
    <xf numFmtId="49" fontId="71" fillId="0" borderId="5" xfId="6" applyNumberFormat="1" applyFont="1" applyBorder="1" applyAlignment="1" applyProtection="1">
      <alignment horizontal="left" vertical="center"/>
      <protection locked="0"/>
    </xf>
    <xf numFmtId="49" fontId="71" fillId="0" borderId="11" xfId="6" applyNumberFormat="1" applyFont="1" applyBorder="1" applyAlignment="1" applyProtection="1">
      <alignment horizontal="left" vertical="center"/>
      <protection locked="0"/>
    </xf>
    <xf numFmtId="0" fontId="71" fillId="0" borderId="0" xfId="6" applyFont="1" applyAlignment="1" applyProtection="1">
      <alignment vertical="center" shrinkToFit="1"/>
      <protection locked="0"/>
    </xf>
    <xf numFmtId="0" fontId="71" fillId="0" borderId="52" xfId="6" applyFont="1" applyBorder="1" applyAlignment="1" applyProtection="1">
      <alignment vertical="center" shrinkToFit="1"/>
      <protection locked="0"/>
    </xf>
    <xf numFmtId="0" fontId="71" fillId="27" borderId="0" xfId="6" applyFont="1" applyFill="1" applyAlignment="1" applyProtection="1">
      <alignment horizontal="center" vertical="center" shrinkToFit="1"/>
      <protection locked="0"/>
    </xf>
    <xf numFmtId="0" fontId="71" fillId="30" borderId="0" xfId="6" applyFont="1" applyFill="1" applyAlignment="1">
      <alignment horizontal="center" vertical="center"/>
    </xf>
    <xf numFmtId="49" fontId="71" fillId="0" borderId="0" xfId="6" applyNumberFormat="1" applyFont="1" applyAlignment="1" applyProtection="1">
      <alignment horizontal="center" vertical="center" shrinkToFit="1"/>
      <protection locked="0"/>
    </xf>
    <xf numFmtId="49" fontId="71" fillId="30" borderId="49" xfId="6" applyNumberFormat="1" applyFont="1" applyFill="1" applyBorder="1" applyAlignment="1" applyProtection="1">
      <alignment horizontal="left" vertical="center"/>
      <protection locked="0"/>
    </xf>
    <xf numFmtId="49" fontId="71" fillId="30" borderId="50" xfId="6" applyNumberFormat="1" applyFont="1" applyFill="1" applyBorder="1" applyAlignment="1" applyProtection="1">
      <alignment horizontal="left" vertical="center"/>
      <protection locked="0"/>
    </xf>
    <xf numFmtId="0" fontId="71" fillId="27" borderId="0" xfId="6" applyFont="1" applyFill="1" applyAlignment="1" applyProtection="1">
      <alignment horizontal="center" vertical="center"/>
      <protection locked="0"/>
    </xf>
    <xf numFmtId="0" fontId="71" fillId="30" borderId="0" xfId="6" applyFont="1" applyFill="1" applyAlignment="1">
      <alignment horizontal="right" vertical="center"/>
    </xf>
    <xf numFmtId="0" fontId="71" fillId="30" borderId="94" xfId="6" applyFont="1" applyFill="1" applyBorder="1" applyAlignment="1">
      <alignment horizontal="justify" vertical="center" wrapText="1"/>
    </xf>
    <xf numFmtId="0" fontId="71" fillId="30" borderId="32" xfId="6" applyFont="1" applyFill="1" applyBorder="1" applyAlignment="1">
      <alignment horizontal="justify" vertical="center" wrapText="1"/>
    </xf>
    <xf numFmtId="0" fontId="71" fillId="30" borderId="34" xfId="6" applyFont="1" applyFill="1" applyBorder="1" applyAlignment="1">
      <alignment horizontal="justify" vertical="center" wrapText="1"/>
    </xf>
    <xf numFmtId="0" fontId="71" fillId="30" borderId="92" xfId="6" applyFont="1" applyFill="1" applyBorder="1" applyAlignment="1">
      <alignment horizontal="center" vertical="center" wrapText="1"/>
    </xf>
    <xf numFmtId="0" fontId="71" fillId="30" borderId="93" xfId="6" applyFont="1" applyFill="1" applyBorder="1" applyAlignment="1">
      <alignment horizontal="center" vertical="center" wrapText="1"/>
    </xf>
    <xf numFmtId="0" fontId="71" fillId="30" borderId="31" xfId="6" applyFont="1" applyFill="1" applyBorder="1" applyAlignment="1">
      <alignment horizontal="center" vertical="center" wrapText="1"/>
    </xf>
    <xf numFmtId="0" fontId="71" fillId="30" borderId="0" xfId="6" applyFont="1" applyFill="1" applyAlignment="1">
      <alignment horizontal="center" vertical="center" wrapText="1"/>
    </xf>
    <xf numFmtId="0" fontId="71" fillId="30" borderId="33" xfId="6" applyFont="1" applyFill="1" applyBorder="1" applyAlignment="1">
      <alignment horizontal="center" vertical="center" wrapText="1"/>
    </xf>
    <xf numFmtId="0" fontId="71" fillId="30" borderId="4" xfId="6" applyFont="1" applyFill="1" applyBorder="1" applyAlignment="1">
      <alignment horizontal="center" vertical="center" wrapText="1"/>
    </xf>
    <xf numFmtId="0" fontId="71" fillId="30" borderId="94" xfId="6" applyFont="1" applyFill="1" applyBorder="1" applyAlignment="1">
      <alignment horizontal="center" vertical="center" wrapText="1"/>
    </xf>
    <xf numFmtId="0" fontId="71" fillId="30" borderId="32" xfId="6" applyFont="1" applyFill="1" applyBorder="1" applyAlignment="1">
      <alignment horizontal="center" vertical="center" wrapText="1"/>
    </xf>
    <xf numFmtId="0" fontId="71" fillId="30" borderId="34" xfId="6" applyFont="1" applyFill="1" applyBorder="1" applyAlignment="1">
      <alignment horizontal="center" vertical="center" wrapText="1"/>
    </xf>
    <xf numFmtId="0" fontId="79" fillId="30" borderId="93" xfId="6" applyFont="1" applyFill="1" applyBorder="1" applyAlignment="1">
      <alignment horizontal="center" vertical="center" wrapText="1"/>
    </xf>
    <xf numFmtId="0" fontId="79" fillId="30" borderId="0" xfId="6" applyFont="1" applyFill="1" applyAlignment="1">
      <alignment horizontal="center" vertical="center" wrapText="1"/>
    </xf>
    <xf numFmtId="0" fontId="79" fillId="30" borderId="4" xfId="6" applyFont="1" applyFill="1" applyBorder="1" applyAlignment="1">
      <alignment horizontal="center" vertical="center" wrapText="1"/>
    </xf>
    <xf numFmtId="0" fontId="71" fillId="30" borderId="93" xfId="6" applyFont="1" applyFill="1" applyBorder="1" applyAlignment="1">
      <alignment horizontal="justify" vertical="center" wrapText="1"/>
    </xf>
    <xf numFmtId="0" fontId="71" fillId="30" borderId="0" xfId="6" applyFont="1" applyFill="1" applyAlignment="1">
      <alignment horizontal="justify" vertical="center" wrapText="1"/>
    </xf>
    <xf numFmtId="0" fontId="71" fillId="30" borderId="4" xfId="6" applyFont="1" applyFill="1" applyBorder="1" applyAlignment="1">
      <alignment horizontal="justify" vertical="center" wrapText="1"/>
    </xf>
    <xf numFmtId="0" fontId="71" fillId="30" borderId="92" xfId="6" applyFont="1" applyFill="1" applyBorder="1" applyAlignment="1">
      <alignment horizontal="justify" vertical="center" wrapText="1"/>
    </xf>
    <xf numFmtId="0" fontId="71" fillId="30" borderId="31" xfId="6" applyFont="1" applyFill="1" applyBorder="1" applyAlignment="1">
      <alignment horizontal="justify" vertical="center" wrapText="1"/>
    </xf>
    <xf numFmtId="0" fontId="71" fillId="30" borderId="33" xfId="6" applyFont="1" applyFill="1" applyBorder="1" applyAlignment="1">
      <alignment horizontal="justify" vertical="center" wrapText="1"/>
    </xf>
    <xf numFmtId="0" fontId="71" fillId="30" borderId="94" xfId="6" applyFont="1" applyFill="1" applyBorder="1" applyAlignment="1">
      <alignment horizontal="center" vertical="center"/>
    </xf>
    <xf numFmtId="0" fontId="71" fillId="30" borderId="32" xfId="6" applyFont="1" applyFill="1" applyBorder="1" applyAlignment="1">
      <alignment horizontal="center" vertical="center"/>
    </xf>
    <xf numFmtId="0" fontId="71" fillId="30" borderId="33" xfId="6" applyFont="1" applyFill="1" applyBorder="1" applyAlignment="1">
      <alignment horizontal="center" vertical="center"/>
    </xf>
    <xf numFmtId="0" fontId="71" fillId="30" borderId="4" xfId="6" applyFont="1" applyFill="1" applyBorder="1" applyAlignment="1">
      <alignment horizontal="center" vertical="center"/>
    </xf>
    <xf numFmtId="0" fontId="71" fillId="30" borderId="34" xfId="6" applyFont="1" applyFill="1" applyBorder="1" applyAlignment="1">
      <alignment horizontal="center" vertical="center"/>
    </xf>
    <xf numFmtId="0" fontId="71" fillId="30" borderId="95" xfId="6" applyFont="1" applyFill="1" applyBorder="1" applyAlignment="1">
      <alignment horizontal="justify" vertical="center" wrapText="1"/>
    </xf>
    <xf numFmtId="0" fontId="71" fillId="30" borderId="96" xfId="6" applyFont="1" applyFill="1" applyBorder="1" applyAlignment="1">
      <alignment horizontal="justify" vertical="center" wrapText="1"/>
    </xf>
    <xf numFmtId="0" fontId="71" fillId="30" borderId="96" xfId="6" applyFont="1" applyFill="1" applyBorder="1" applyAlignment="1">
      <alignment vertical="center"/>
    </xf>
    <xf numFmtId="0" fontId="71" fillId="30" borderId="97" xfId="6" applyFont="1" applyFill="1" applyBorder="1" applyAlignment="1">
      <alignment vertical="center"/>
    </xf>
    <xf numFmtId="0" fontId="71" fillId="30" borderId="95" xfId="6" applyFont="1" applyFill="1" applyBorder="1" applyAlignment="1">
      <alignment vertical="center"/>
    </xf>
    <xf numFmtId="0" fontId="71" fillId="30" borderId="92" xfId="6" applyFont="1" applyFill="1" applyBorder="1" applyAlignment="1">
      <alignment horizontal="right" vertical="center" wrapText="1"/>
    </xf>
    <xf numFmtId="0" fontId="71" fillId="30" borderId="93" xfId="6" applyFont="1" applyFill="1" applyBorder="1" applyAlignment="1">
      <alignment horizontal="right" vertical="center" wrapText="1"/>
    </xf>
    <xf numFmtId="0" fontId="71" fillId="30" borderId="31" xfId="6" applyFont="1" applyFill="1" applyBorder="1" applyAlignment="1">
      <alignment horizontal="right" vertical="center" wrapText="1"/>
    </xf>
    <xf numFmtId="0" fontId="71" fillId="30" borderId="0" xfId="6" applyFont="1" applyFill="1" applyAlignment="1">
      <alignment horizontal="right" vertical="center" wrapText="1"/>
    </xf>
    <xf numFmtId="0" fontId="71" fillId="30" borderId="33" xfId="6" applyFont="1" applyFill="1" applyBorder="1" applyAlignment="1">
      <alignment horizontal="right" vertical="center" wrapText="1"/>
    </xf>
    <xf numFmtId="0" fontId="71" fillId="30" borderId="4" xfId="6" applyFont="1" applyFill="1" applyBorder="1" applyAlignment="1">
      <alignment horizontal="right" vertical="center" wrapText="1"/>
    </xf>
    <xf numFmtId="0" fontId="71" fillId="30" borderId="92" xfId="6" applyFont="1" applyFill="1" applyBorder="1" applyAlignment="1">
      <alignment horizontal="left" vertical="center" wrapText="1"/>
    </xf>
    <xf numFmtId="0" fontId="71" fillId="30" borderId="93" xfId="6" applyFont="1" applyFill="1" applyBorder="1" applyAlignment="1">
      <alignment horizontal="left" vertical="center" wrapText="1"/>
    </xf>
    <xf numFmtId="0" fontId="71" fillId="30" borderId="94" xfId="6" applyFont="1" applyFill="1" applyBorder="1" applyAlignment="1">
      <alignment horizontal="left" vertical="center" wrapText="1"/>
    </xf>
    <xf numFmtId="0" fontId="71" fillId="30" borderId="31" xfId="6" applyFont="1" applyFill="1" applyBorder="1" applyAlignment="1">
      <alignment horizontal="left" vertical="center" wrapText="1"/>
    </xf>
    <xf numFmtId="0" fontId="71" fillId="30" borderId="0" xfId="6" applyFont="1" applyFill="1" applyAlignment="1">
      <alignment horizontal="left" vertical="center" wrapText="1"/>
    </xf>
    <xf numFmtId="0" fontId="71" fillId="30" borderId="32" xfId="6" applyFont="1" applyFill="1" applyBorder="1" applyAlignment="1">
      <alignment horizontal="left" vertical="center" wrapText="1"/>
    </xf>
    <xf numFmtId="0" fontId="71" fillId="30" borderId="33" xfId="6" applyFont="1" applyFill="1" applyBorder="1" applyAlignment="1">
      <alignment horizontal="left" vertical="center" wrapText="1"/>
    </xf>
    <xf numFmtId="0" fontId="71" fillId="30" borderId="4" xfId="6" applyFont="1" applyFill="1" applyBorder="1" applyAlignment="1">
      <alignment horizontal="left" vertical="center" wrapText="1"/>
    </xf>
    <xf numFmtId="0" fontId="71" fillId="30" borderId="34" xfId="6" applyFont="1" applyFill="1" applyBorder="1" applyAlignment="1">
      <alignment horizontal="left" vertical="center" wrapText="1"/>
    </xf>
    <xf numFmtId="0" fontId="71" fillId="30" borderId="33" xfId="6" applyFont="1" applyFill="1" applyBorder="1"/>
    <xf numFmtId="0" fontId="71" fillId="30" borderId="4" xfId="6" applyFont="1" applyFill="1" applyBorder="1"/>
    <xf numFmtId="0" fontId="71" fillId="30" borderId="34" xfId="6" applyFont="1" applyFill="1" applyBorder="1"/>
    <xf numFmtId="14" fontId="71" fillId="27" borderId="6" xfId="6" applyNumberFormat="1" applyFont="1" applyFill="1" applyBorder="1" applyAlignment="1">
      <alignment horizontal="center" vertical="center"/>
    </xf>
    <xf numFmtId="0" fontId="71" fillId="27" borderId="8" xfId="6" applyFont="1" applyFill="1" applyBorder="1" applyAlignment="1">
      <alignment horizontal="center" vertical="center"/>
    </xf>
    <xf numFmtId="0" fontId="71" fillId="0" borderId="0" xfId="6" applyFont="1" applyAlignment="1" applyProtection="1">
      <alignment horizontal="left" vertical="center"/>
      <protection locked="0"/>
    </xf>
    <xf numFmtId="0" fontId="71" fillId="0" borderId="0" xfId="6" applyFont="1" applyAlignment="1">
      <alignment horizontal="left"/>
    </xf>
    <xf numFmtId="0" fontId="71" fillId="28" borderId="0" xfId="6" applyFont="1" applyFill="1" applyAlignment="1" applyProtection="1">
      <alignment horizontal="left" vertical="center" shrinkToFit="1"/>
      <protection locked="0"/>
    </xf>
    <xf numFmtId="0" fontId="71" fillId="28" borderId="0" xfId="6" applyFont="1" applyFill="1" applyAlignment="1" applyProtection="1">
      <alignment horizontal="left" vertical="center"/>
      <protection locked="0"/>
    </xf>
    <xf numFmtId="0" fontId="71" fillId="30" borderId="92" xfId="6" applyFont="1" applyFill="1" applyBorder="1" applyAlignment="1">
      <alignment horizontal="justify" vertical="top" wrapText="1"/>
    </xf>
    <xf numFmtId="0" fontId="71" fillId="30" borderId="93" xfId="6" applyFont="1" applyFill="1" applyBorder="1" applyAlignment="1">
      <alignment horizontal="justify" vertical="top" wrapText="1"/>
    </xf>
    <xf numFmtId="0" fontId="71" fillId="30" borderId="0" xfId="6" applyFont="1" applyFill="1" applyAlignment="1">
      <alignment horizontal="justify" vertical="center"/>
    </xf>
    <xf numFmtId="0" fontId="71" fillId="30" borderId="0" xfId="6" applyFont="1" applyFill="1" applyAlignment="1">
      <alignment vertical="center"/>
    </xf>
    <xf numFmtId="0" fontId="76" fillId="30" borderId="0" xfId="6" applyFont="1" applyFill="1" applyAlignment="1">
      <alignment horizontal="justify" vertical="center"/>
    </xf>
    <xf numFmtId="0" fontId="76" fillId="30" borderId="0" xfId="6" applyFont="1" applyFill="1" applyAlignment="1">
      <alignment vertical="center"/>
    </xf>
    <xf numFmtId="0" fontId="77" fillId="30" borderId="0" xfId="6" applyFont="1" applyFill="1" applyAlignment="1">
      <alignment horizontal="center" vertical="center"/>
    </xf>
    <xf numFmtId="0" fontId="77" fillId="30" borderId="0" xfId="6" applyFont="1" applyFill="1" applyAlignment="1">
      <alignment vertical="center"/>
    </xf>
    <xf numFmtId="0" fontId="71" fillId="30" borderId="0" xfId="6" applyFont="1" applyFill="1" applyAlignment="1">
      <alignment vertical="center" wrapText="1"/>
    </xf>
    <xf numFmtId="0" fontId="71" fillId="0" borderId="6" xfId="6" applyFont="1" applyBorder="1" applyAlignment="1">
      <alignment horizontal="left" vertical="center"/>
    </xf>
    <xf numFmtId="0" fontId="71" fillId="0" borderId="47" xfId="6" applyFont="1" applyBorder="1" applyAlignment="1">
      <alignment horizontal="left" vertical="center"/>
    </xf>
    <xf numFmtId="0" fontId="71" fillId="0" borderId="8" xfId="6" applyFont="1" applyBorder="1" applyAlignment="1">
      <alignment horizontal="left" vertical="center"/>
    </xf>
    <xf numFmtId="0" fontId="79" fillId="30" borderId="4" xfId="6" applyFont="1" applyFill="1" applyBorder="1" applyAlignment="1">
      <alignment horizontal="justify" vertical="center" wrapText="1"/>
    </xf>
    <xf numFmtId="0" fontId="79" fillId="30" borderId="4" xfId="6" applyFont="1" applyFill="1" applyBorder="1" applyAlignment="1">
      <alignment horizontal="right" vertical="center" wrapText="1"/>
    </xf>
    <xf numFmtId="0" fontId="71" fillId="28" borderId="0" xfId="6" applyFont="1" applyFill="1" applyAlignment="1">
      <alignment horizontal="center" vertical="center"/>
    </xf>
    <xf numFmtId="0" fontId="80" fillId="30" borderId="4" xfId="6" applyFont="1" applyFill="1" applyBorder="1" applyAlignment="1">
      <alignment horizontal="center" vertical="center" wrapText="1"/>
    </xf>
    <xf numFmtId="14" fontId="71" fillId="27" borderId="6" xfId="6" applyNumberFormat="1" applyFont="1" applyFill="1" applyBorder="1" applyAlignment="1">
      <alignment horizontal="center"/>
    </xf>
    <xf numFmtId="0" fontId="71" fillId="27" borderId="8" xfId="6" applyFont="1" applyFill="1" applyBorder="1" applyAlignment="1">
      <alignment horizontal="center"/>
    </xf>
    <xf numFmtId="0" fontId="71" fillId="0" borderId="0" xfId="6" applyFont="1" applyAlignment="1">
      <alignment horizontal="center"/>
    </xf>
    <xf numFmtId="0" fontId="71" fillId="0" borderId="0" xfId="6" applyFont="1" applyAlignment="1">
      <alignment horizontal="left" vertical="top"/>
    </xf>
    <xf numFmtId="0" fontId="71" fillId="0" borderId="4" xfId="6" applyFont="1" applyBorder="1" applyAlignment="1">
      <alignment horizontal="left" vertical="top"/>
    </xf>
    <xf numFmtId="0" fontId="71" fillId="28" borderId="0" xfId="6" applyFont="1" applyFill="1" applyAlignment="1">
      <alignment horizontal="left" vertical="center"/>
    </xf>
    <xf numFmtId="183" fontId="71" fillId="28" borderId="0" xfId="6" applyNumberFormat="1" applyFont="1" applyFill="1" applyAlignment="1" applyProtection="1">
      <alignment horizontal="center" vertical="center"/>
      <protection locked="0"/>
    </xf>
    <xf numFmtId="0" fontId="71" fillId="28" borderId="4" xfId="6" applyFont="1" applyFill="1" applyBorder="1" applyAlignment="1" applyProtection="1">
      <alignment horizontal="left" vertical="center"/>
      <protection locked="0"/>
    </xf>
    <xf numFmtId="0" fontId="71" fillId="28" borderId="0" xfId="6" applyFont="1" applyFill="1" applyAlignment="1" applyProtection="1">
      <alignment horizontal="center" vertical="center" shrinkToFit="1"/>
      <protection locked="0"/>
    </xf>
    <xf numFmtId="0" fontId="71" fillId="28" borderId="0" xfId="6" applyFont="1" applyFill="1" applyAlignment="1" applyProtection="1">
      <alignment vertical="center"/>
      <protection locked="0"/>
    </xf>
    <xf numFmtId="0" fontId="71" fillId="28" borderId="0" xfId="6" applyFont="1" applyFill="1" applyAlignment="1" applyProtection="1">
      <alignment vertical="center" shrinkToFit="1"/>
      <protection locked="0"/>
    </xf>
    <xf numFmtId="0" fontId="71" fillId="28" borderId="0" xfId="6" applyFont="1" applyFill="1" applyAlignment="1" applyProtection="1">
      <alignment horizontal="right" vertical="center"/>
      <protection locked="0"/>
    </xf>
    <xf numFmtId="49" fontId="71" fillId="28" borderId="0" xfId="6" applyNumberFormat="1" applyFont="1" applyFill="1" applyAlignment="1" applyProtection="1">
      <alignment horizontal="left" vertical="center"/>
      <protection locked="0"/>
    </xf>
    <xf numFmtId="0" fontId="79" fillId="28" borderId="0" xfId="6" applyFont="1" applyFill="1" applyAlignment="1" applyProtection="1">
      <alignment horizontal="center" vertical="center" shrinkToFit="1"/>
      <protection locked="0"/>
    </xf>
    <xf numFmtId="0" fontId="79" fillId="28" borderId="0" xfId="6" applyFont="1" applyFill="1" applyAlignment="1" applyProtection="1">
      <alignment vertical="center"/>
      <protection locked="0"/>
    </xf>
    <xf numFmtId="0" fontId="71" fillId="28" borderId="0" xfId="6" applyFont="1" applyFill="1" applyAlignment="1" applyProtection="1">
      <alignment horizontal="center" vertical="center"/>
      <protection locked="0"/>
    </xf>
    <xf numFmtId="0" fontId="71" fillId="28" borderId="0" xfId="6" applyFont="1" applyFill="1" applyAlignment="1">
      <alignment horizontal="right" vertical="center"/>
    </xf>
    <xf numFmtId="0" fontId="72" fillId="30" borderId="0" xfId="6" applyFont="1" applyFill="1" applyAlignment="1">
      <alignment horizontal="center" vertical="center"/>
    </xf>
    <xf numFmtId="0" fontId="72" fillId="31" borderId="0" xfId="6" applyFont="1" applyFill="1" applyAlignment="1">
      <alignment vertical="center"/>
    </xf>
    <xf numFmtId="0" fontId="72" fillId="30" borderId="0" xfId="6" applyFont="1" applyFill="1" applyAlignment="1">
      <alignment horizontal="justify" vertical="center" wrapText="1"/>
    </xf>
    <xf numFmtId="0" fontId="72" fillId="30" borderId="93" xfId="6" applyFont="1" applyFill="1" applyBorder="1" applyAlignment="1" applyProtection="1">
      <alignment vertical="center" shrinkToFit="1"/>
      <protection locked="0"/>
    </xf>
    <xf numFmtId="0" fontId="79" fillId="28" borderId="0" xfId="6" applyFont="1" applyFill="1" applyAlignment="1" applyProtection="1">
      <alignment horizontal="left" vertical="center" shrinkToFit="1"/>
      <protection locked="0"/>
    </xf>
    <xf numFmtId="0" fontId="79" fillId="28" borderId="0" xfId="6" applyFont="1" applyFill="1" applyAlignment="1" applyProtection="1">
      <alignment horizontal="left" vertical="center"/>
      <protection locked="0"/>
    </xf>
    <xf numFmtId="0" fontId="71" fillId="28" borderId="4" xfId="6" applyFont="1" applyFill="1" applyBorder="1" applyAlignment="1" applyProtection="1">
      <alignment horizontal="center" vertical="center" shrinkToFit="1"/>
      <protection locked="0"/>
    </xf>
    <xf numFmtId="0" fontId="72" fillId="30" borderId="93" xfId="6" applyFont="1" applyFill="1" applyBorder="1" applyAlignment="1" applyProtection="1">
      <alignment horizontal="left" vertical="center"/>
      <protection locked="0"/>
    </xf>
    <xf numFmtId="0" fontId="72" fillId="33" borderId="0" xfId="6" applyFont="1" applyFill="1" applyAlignment="1" applyProtection="1">
      <alignment horizontal="left" vertical="top" wrapText="1"/>
      <protection locked="0"/>
    </xf>
    <xf numFmtId="0" fontId="72" fillId="0" borderId="0" xfId="6" applyFont="1" applyAlignment="1" applyProtection="1">
      <alignment horizontal="left" vertical="top" wrapText="1"/>
      <protection locked="0"/>
    </xf>
    <xf numFmtId="0" fontId="72" fillId="0" borderId="4" xfId="6" applyFont="1" applyBorder="1" applyAlignment="1">
      <alignment horizontal="left"/>
    </xf>
    <xf numFmtId="0" fontId="72" fillId="0" borderId="4" xfId="6" applyFont="1" applyBorder="1" applyAlignment="1" applyProtection="1">
      <alignment horizontal="left" vertical="center"/>
      <protection locked="0"/>
    </xf>
    <xf numFmtId="0" fontId="72" fillId="27" borderId="0" xfId="6" applyFont="1" applyFill="1" applyAlignment="1" applyProtection="1">
      <alignment vertical="center"/>
      <protection locked="0"/>
    </xf>
    <xf numFmtId="0" fontId="72" fillId="27" borderId="0" xfId="6" applyFont="1" applyFill="1" applyAlignment="1" applyProtection="1">
      <alignment horizontal="left" vertical="center"/>
      <protection locked="0"/>
    </xf>
    <xf numFmtId="0" fontId="72" fillId="28" borderId="0" xfId="6" applyFont="1" applyFill="1" applyAlignment="1" applyProtection="1">
      <alignment horizontal="left" vertical="center"/>
      <protection locked="0"/>
    </xf>
    <xf numFmtId="49" fontId="72" fillId="27" borderId="0" xfId="6" applyNumberFormat="1" applyFont="1" applyFill="1" applyAlignment="1" applyProtection="1">
      <alignment horizontal="center" vertical="center"/>
      <protection locked="0"/>
    </xf>
    <xf numFmtId="49" fontId="71" fillId="0" borderId="0" xfId="6" applyNumberFormat="1" applyFont="1" applyAlignment="1">
      <alignment horizontal="left" vertical="center"/>
    </xf>
    <xf numFmtId="49" fontId="71" fillId="0" borderId="0" xfId="6" applyNumberFormat="1" applyFont="1" applyAlignment="1">
      <alignment horizontal="center" vertical="center"/>
    </xf>
    <xf numFmtId="0" fontId="72" fillId="32" borderId="0" xfId="6" applyFont="1" applyFill="1" applyAlignment="1" applyProtection="1">
      <alignment horizontal="left" vertical="center"/>
      <protection locked="0"/>
    </xf>
    <xf numFmtId="49" fontId="79" fillId="0" borderId="0" xfId="6" applyNumberFormat="1" applyFont="1" applyAlignment="1" applyProtection="1">
      <alignment horizontal="left" vertical="center"/>
      <protection locked="0"/>
    </xf>
    <xf numFmtId="185" fontId="71" fillId="0" borderId="0" xfId="6" applyNumberFormat="1" applyFont="1" applyAlignment="1" applyProtection="1">
      <alignment horizontal="center" vertical="center"/>
      <protection locked="0"/>
    </xf>
    <xf numFmtId="186" fontId="71" fillId="30" borderId="0" xfId="6" applyNumberFormat="1" applyFont="1" applyFill="1" applyAlignment="1" applyProtection="1">
      <alignment horizontal="center" vertical="center"/>
      <protection locked="0"/>
    </xf>
    <xf numFmtId="186" fontId="79" fillId="30" borderId="0" xfId="6" applyNumberFormat="1" applyFont="1" applyFill="1" applyAlignment="1" applyProtection="1">
      <alignment horizontal="center" vertical="center"/>
      <protection locked="0"/>
    </xf>
    <xf numFmtId="185" fontId="71" fillId="30" borderId="0" xfId="6" applyNumberFormat="1" applyFont="1" applyFill="1" applyAlignment="1" applyProtection="1">
      <alignment horizontal="center" vertical="center"/>
      <protection locked="0"/>
    </xf>
    <xf numFmtId="185" fontId="71" fillId="28" borderId="4" xfId="6" applyNumberFormat="1" applyFont="1" applyFill="1" applyBorder="1" applyAlignment="1" applyProtection="1">
      <alignment horizontal="center" vertical="center"/>
      <protection locked="0"/>
    </xf>
    <xf numFmtId="49" fontId="71" fillId="26" borderId="96" xfId="6" applyNumberFormat="1" applyFont="1" applyFill="1" applyBorder="1" applyAlignment="1">
      <alignment horizontal="center" vertical="center"/>
    </xf>
    <xf numFmtId="49" fontId="71" fillId="0" borderId="96" xfId="6" applyNumberFormat="1" applyFont="1" applyBorder="1" applyAlignment="1" applyProtection="1">
      <alignment horizontal="left" vertical="center"/>
      <protection locked="0"/>
    </xf>
    <xf numFmtId="185" fontId="71" fillId="0" borderId="0" xfId="6" applyNumberFormat="1" applyFont="1" applyAlignment="1" applyProtection="1">
      <alignment horizontal="center" vertical="center" shrinkToFit="1"/>
      <protection locked="0"/>
    </xf>
    <xf numFmtId="185" fontId="71" fillId="0" borderId="0" xfId="6" applyNumberFormat="1" applyFont="1" applyAlignment="1">
      <alignment horizontal="center" vertical="center"/>
    </xf>
    <xf numFmtId="185" fontId="71" fillId="30" borderId="0" xfId="6" applyNumberFormat="1" applyFont="1" applyFill="1" applyAlignment="1" applyProtection="1">
      <alignment horizontal="center" vertical="center" shrinkToFit="1"/>
      <protection locked="0"/>
    </xf>
    <xf numFmtId="49" fontId="71" fillId="0" borderId="4" xfId="6" applyNumberFormat="1" applyFont="1" applyBorder="1" applyAlignment="1" applyProtection="1">
      <alignment horizontal="left" vertical="center"/>
      <protection locked="0"/>
    </xf>
    <xf numFmtId="49" fontId="71" fillId="30" borderId="0" xfId="6" applyNumberFormat="1" applyFont="1" applyFill="1" applyAlignment="1">
      <alignment horizontal="center" vertical="center"/>
    </xf>
    <xf numFmtId="49" fontId="71" fillId="0" borderId="96" xfId="6" applyNumberFormat="1" applyFont="1" applyBorder="1" applyAlignment="1" applyProtection="1">
      <alignment horizontal="left" vertical="center" shrinkToFit="1"/>
      <protection locked="0"/>
    </xf>
    <xf numFmtId="49" fontId="84" fillId="30" borderId="4" xfId="6" applyNumberFormat="1" applyFont="1" applyFill="1" applyBorder="1" applyAlignment="1">
      <alignment vertical="center"/>
    </xf>
    <xf numFmtId="49" fontId="71" fillId="0" borderId="93" xfId="6" applyNumberFormat="1" applyFont="1" applyBorder="1" applyAlignment="1" applyProtection="1">
      <alignment horizontal="left" vertical="center"/>
      <protection locked="0"/>
    </xf>
    <xf numFmtId="49" fontId="71" fillId="0" borderId="4" xfId="6" applyNumberFormat="1" applyFont="1" applyBorder="1" applyAlignment="1">
      <alignment horizontal="left" vertical="center"/>
    </xf>
    <xf numFmtId="184" fontId="71" fillId="0" borderId="0" xfId="6" applyNumberFormat="1" applyFont="1" applyAlignment="1" applyProtection="1">
      <alignment horizontal="center" vertical="center"/>
      <protection locked="0"/>
    </xf>
    <xf numFmtId="0" fontId="71" fillId="0" borderId="0" xfId="6" applyFont="1" applyAlignment="1" applyProtection="1">
      <alignment horizontal="left" vertical="top" wrapText="1"/>
      <protection locked="0"/>
    </xf>
    <xf numFmtId="0" fontId="71" fillId="0" borderId="4" xfId="6" applyFont="1" applyBorder="1" applyAlignment="1" applyProtection="1">
      <alignment horizontal="left" vertical="top" wrapText="1"/>
      <protection locked="0"/>
    </xf>
    <xf numFmtId="0" fontId="71" fillId="27" borderId="0" xfId="6" applyFont="1" applyFill="1" applyAlignment="1" applyProtection="1">
      <alignment horizontal="left" vertical="center" shrinkToFit="1"/>
      <protection locked="0"/>
    </xf>
    <xf numFmtId="14" fontId="71" fillId="0" borderId="6" xfId="6" applyNumberFormat="1" applyFont="1" applyBorder="1" applyAlignment="1">
      <alignment horizontal="center"/>
    </xf>
    <xf numFmtId="0" fontId="71" fillId="0" borderId="8" xfId="6" applyFont="1" applyBorder="1" applyAlignment="1">
      <alignment horizontal="center"/>
    </xf>
    <xf numFmtId="0" fontId="71" fillId="30" borderId="93" xfId="6" applyFont="1" applyFill="1" applyBorder="1" applyAlignment="1" applyProtection="1">
      <alignment horizontal="left" vertical="center"/>
      <protection locked="0"/>
    </xf>
    <xf numFmtId="176" fontId="71" fillId="27" borderId="0" xfId="6" applyNumberFormat="1" applyFont="1" applyFill="1" applyAlignment="1" applyProtection="1">
      <alignment horizontal="center" vertical="center"/>
      <protection locked="0"/>
    </xf>
    <xf numFmtId="49" fontId="71" fillId="0" borderId="0" xfId="6" applyNumberFormat="1" applyFont="1" applyAlignment="1" applyProtection="1">
      <alignment horizontal="center" vertical="center"/>
      <protection locked="0"/>
    </xf>
    <xf numFmtId="0" fontId="71" fillId="30" borderId="93" xfId="6" applyFont="1" applyFill="1" applyBorder="1" applyAlignment="1">
      <alignment horizontal="justify" vertical="center"/>
    </xf>
    <xf numFmtId="0" fontId="71" fillId="30" borderId="93" xfId="6" applyFont="1" applyFill="1" applyBorder="1" applyAlignment="1">
      <alignment vertical="center"/>
    </xf>
    <xf numFmtId="0" fontId="71" fillId="30" borderId="93" xfId="6" applyFont="1" applyFill="1" applyBorder="1" applyAlignment="1">
      <alignment horizontal="center" vertical="center"/>
    </xf>
    <xf numFmtId="186" fontId="71" fillId="28" borderId="4" xfId="6" applyNumberFormat="1" applyFont="1" applyFill="1" applyBorder="1" applyAlignment="1" applyProtection="1">
      <alignment horizontal="center" vertical="center"/>
      <protection locked="0"/>
    </xf>
    <xf numFmtId="176" fontId="71" fillId="0" borderId="0" xfId="6" applyNumberFormat="1" applyFont="1" applyAlignment="1" applyProtection="1">
      <alignment horizontal="center" vertical="center"/>
      <protection locked="0"/>
    </xf>
    <xf numFmtId="176" fontId="73" fillId="0" borderId="0" xfId="6" applyNumberFormat="1" applyFont="1" applyAlignment="1">
      <alignment horizontal="center" vertical="center"/>
    </xf>
    <xf numFmtId="176" fontId="71" fillId="0" borderId="4" xfId="6" applyNumberFormat="1" applyFont="1" applyBorder="1" applyAlignment="1" applyProtection="1">
      <alignment horizontal="center" vertical="center"/>
      <protection locked="0"/>
    </xf>
    <xf numFmtId="176" fontId="73" fillId="0" borderId="4" xfId="6" applyNumberFormat="1" applyFont="1" applyBorder="1" applyAlignment="1">
      <alignment horizontal="center" vertical="center"/>
    </xf>
    <xf numFmtId="49" fontId="71" fillId="0" borderId="96" xfId="6" applyNumberFormat="1" applyFont="1" applyBorder="1" applyAlignment="1" applyProtection="1">
      <alignment horizontal="center" vertical="center"/>
      <protection locked="0"/>
    </xf>
    <xf numFmtId="49" fontId="71" fillId="0" borderId="96" xfId="6" applyNumberFormat="1" applyFont="1" applyBorder="1" applyAlignment="1">
      <alignment horizontal="center" vertical="center"/>
    </xf>
    <xf numFmtId="49" fontId="71" fillId="27" borderId="96" xfId="6" applyNumberFormat="1" applyFont="1" applyFill="1" applyBorder="1" applyAlignment="1" applyProtection="1">
      <alignment horizontal="left" vertical="center" shrinkToFit="1"/>
      <protection locked="0"/>
    </xf>
    <xf numFmtId="49" fontId="71" fillId="30" borderId="96" xfId="6" applyNumberFormat="1" applyFont="1" applyFill="1" applyBorder="1" applyAlignment="1">
      <alignment vertical="center"/>
    </xf>
    <xf numFmtId="49" fontId="71" fillId="0" borderId="96" xfId="6" applyNumberFormat="1" applyFont="1" applyBorder="1" applyAlignment="1">
      <alignment horizontal="left" vertical="center"/>
    </xf>
    <xf numFmtId="186" fontId="71" fillId="30" borderId="4" xfId="6" applyNumberFormat="1" applyFont="1" applyFill="1" applyBorder="1" applyAlignment="1" applyProtection="1">
      <alignment horizontal="center" vertical="center"/>
      <protection locked="0"/>
    </xf>
    <xf numFmtId="186" fontId="71" fillId="0" borderId="0" xfId="6" applyNumberFormat="1" applyFont="1" applyAlignment="1" applyProtection="1">
      <alignment horizontal="center" vertical="center"/>
      <protection locked="0"/>
    </xf>
    <xf numFmtId="49" fontId="71" fillId="30" borderId="0" xfId="6" applyNumberFormat="1" applyFont="1" applyFill="1" applyAlignment="1">
      <alignment horizontal="left" vertical="center"/>
    </xf>
    <xf numFmtId="49" fontId="71" fillId="30" borderId="0" xfId="6" applyNumberFormat="1" applyFont="1" applyFill="1" applyAlignment="1">
      <alignment vertical="center"/>
    </xf>
    <xf numFmtId="49" fontId="79" fillId="30" borderId="0" xfId="6" applyNumberFormat="1" applyFont="1" applyFill="1" applyAlignment="1">
      <alignment vertical="center"/>
    </xf>
    <xf numFmtId="49" fontId="71" fillId="27" borderId="0" xfId="6" applyNumberFormat="1" applyFont="1" applyFill="1" applyAlignment="1" applyProtection="1">
      <alignment horizontal="center" vertical="center" shrinkToFit="1"/>
      <protection locked="0"/>
    </xf>
    <xf numFmtId="49" fontId="79" fillId="30" borderId="0" xfId="6" applyNumberFormat="1" applyFont="1" applyFill="1" applyAlignment="1">
      <alignment horizontal="left" vertical="center" wrapText="1"/>
    </xf>
    <xf numFmtId="49" fontId="79" fillId="0" borderId="0" xfId="6" applyNumberFormat="1" applyFont="1" applyAlignment="1">
      <alignment horizontal="center" vertical="center"/>
    </xf>
    <xf numFmtId="49" fontId="71" fillId="30" borderId="93" xfId="6" applyNumberFormat="1" applyFont="1" applyFill="1" applyBorder="1" applyAlignment="1">
      <alignment vertical="center"/>
    </xf>
    <xf numFmtId="49" fontId="71" fillId="30" borderId="93" xfId="6" applyNumberFormat="1" applyFont="1" applyFill="1" applyBorder="1" applyAlignment="1">
      <alignment horizontal="left" vertical="center"/>
    </xf>
    <xf numFmtId="49" fontId="71" fillId="0" borderId="93" xfId="6" applyNumberFormat="1" applyFont="1" applyBorder="1" applyAlignment="1" applyProtection="1">
      <alignment horizontal="left" vertical="center" shrinkToFit="1"/>
      <protection locked="0"/>
    </xf>
    <xf numFmtId="49" fontId="71" fillId="0" borderId="4" xfId="6" applyNumberFormat="1" applyFont="1" applyBorder="1" applyAlignment="1" applyProtection="1">
      <alignment horizontal="left" vertical="center" shrinkToFit="1"/>
      <protection locked="0"/>
    </xf>
    <xf numFmtId="49" fontId="71" fillId="0" borderId="96" xfId="6" applyNumberFormat="1" applyFont="1" applyBorder="1" applyAlignment="1" applyProtection="1">
      <alignment horizontal="center" vertical="center" shrinkToFit="1"/>
      <protection locked="0"/>
    </xf>
    <xf numFmtId="49" fontId="71" fillId="0" borderId="4" xfId="6" applyNumberFormat="1" applyFont="1" applyBorder="1" applyAlignment="1" applyProtection="1">
      <alignment horizontal="center" vertical="center"/>
      <protection locked="0"/>
    </xf>
    <xf numFmtId="49" fontId="71" fillId="0" borderId="4" xfId="6" applyNumberFormat="1" applyFont="1" applyBorder="1" applyAlignment="1" applyProtection="1">
      <alignment horizontal="center" vertical="center" shrinkToFit="1"/>
      <protection locked="0"/>
    </xf>
    <xf numFmtId="49" fontId="71" fillId="30" borderId="0" xfId="6" applyNumberFormat="1" applyFont="1" applyFill="1" applyAlignment="1">
      <alignment horizontal="justify" vertical="center" wrapText="1"/>
    </xf>
    <xf numFmtId="49" fontId="71" fillId="0" borderId="93" xfId="6" applyNumberFormat="1" applyFont="1" applyBorder="1" applyAlignment="1" applyProtection="1">
      <alignment horizontal="center" vertical="center" shrinkToFit="1"/>
      <protection locked="0"/>
    </xf>
    <xf numFmtId="49" fontId="71" fillId="0" borderId="93" xfId="6" applyNumberFormat="1" applyFont="1" applyBorder="1" applyAlignment="1">
      <alignment horizontal="left" vertical="center"/>
    </xf>
    <xf numFmtId="49" fontId="71" fillId="0" borderId="4" xfId="6" applyNumberFormat="1" applyFont="1" applyBorder="1" applyAlignment="1" applyProtection="1">
      <alignment horizontal="left" vertical="center" wrapText="1"/>
      <protection locked="0"/>
    </xf>
    <xf numFmtId="49" fontId="79" fillId="0" borderId="4" xfId="6" applyNumberFormat="1" applyFont="1" applyBorder="1" applyAlignment="1" applyProtection="1">
      <alignment horizontal="left" vertical="center" wrapText="1"/>
      <protection locked="0"/>
    </xf>
    <xf numFmtId="185" fontId="71" fillId="0" borderId="4" xfId="6" applyNumberFormat="1" applyFont="1" applyBorder="1" applyAlignment="1" applyProtection="1">
      <alignment horizontal="center" vertical="center" shrinkToFit="1"/>
      <protection locked="0"/>
    </xf>
    <xf numFmtId="49" fontId="79" fillId="0" borderId="93" xfId="6" applyNumberFormat="1" applyFont="1" applyBorder="1" applyAlignment="1" applyProtection="1">
      <alignment horizontal="left" vertical="center"/>
      <protection locked="0"/>
    </xf>
    <xf numFmtId="49" fontId="71" fillId="0" borderId="0" xfId="6" applyNumberFormat="1" applyFont="1" applyAlignment="1" applyProtection="1">
      <alignment horizontal="left" vertical="center" wrapText="1"/>
      <protection locked="0"/>
    </xf>
    <xf numFmtId="49" fontId="79" fillId="0" borderId="0" xfId="6" applyNumberFormat="1" applyFont="1" applyAlignment="1" applyProtection="1">
      <alignment horizontal="left" vertical="center" wrapText="1"/>
      <protection locked="0"/>
    </xf>
    <xf numFmtId="49" fontId="71" fillId="30" borderId="96" xfId="6" applyNumberFormat="1" applyFont="1" applyFill="1" applyBorder="1" applyAlignment="1">
      <alignment horizontal="center" vertical="center"/>
    </xf>
    <xf numFmtId="49" fontId="71" fillId="30" borderId="4" xfId="6" applyNumberFormat="1" applyFont="1" applyFill="1" applyBorder="1" applyAlignment="1">
      <alignment vertical="center" wrapText="1"/>
    </xf>
    <xf numFmtId="49" fontId="71" fillId="30" borderId="4" xfId="6" applyNumberFormat="1" applyFont="1" applyFill="1" applyBorder="1" applyAlignment="1">
      <alignment vertical="center"/>
    </xf>
    <xf numFmtId="0" fontId="71" fillId="32" borderId="4" xfId="6" applyFont="1" applyFill="1" applyBorder="1" applyAlignment="1">
      <alignment horizontal="left" vertical="center"/>
    </xf>
    <xf numFmtId="0" fontId="71" fillId="30" borderId="93" xfId="6" applyFont="1" applyFill="1" applyBorder="1" applyAlignment="1">
      <alignment horizontal="left" vertical="center"/>
    </xf>
    <xf numFmtId="0" fontId="71" fillId="0" borderId="0" xfId="6" applyFont="1" applyAlignment="1">
      <alignment horizontal="left" vertical="center"/>
    </xf>
    <xf numFmtId="0" fontId="71" fillId="32" borderId="0" xfId="6" applyFont="1" applyFill="1" applyAlignment="1">
      <alignment horizontal="left" vertical="center"/>
    </xf>
    <xf numFmtId="0" fontId="71" fillId="32" borderId="96" xfId="6" applyFont="1" applyFill="1" applyBorder="1" applyAlignment="1">
      <alignment horizontal="center" vertical="center"/>
    </xf>
    <xf numFmtId="185" fontId="71" fillId="32" borderId="96" xfId="6" applyNumberFormat="1" applyFont="1" applyFill="1" applyBorder="1" applyAlignment="1">
      <alignment horizontal="center" vertical="center"/>
    </xf>
    <xf numFmtId="187" fontId="71" fillId="32" borderId="0" xfId="6" applyNumberFormat="1" applyFont="1" applyFill="1" applyAlignment="1">
      <alignment horizontal="center" vertical="center"/>
    </xf>
    <xf numFmtId="0" fontId="71" fillId="32" borderId="0" xfId="6" applyFont="1" applyFill="1" applyAlignment="1">
      <alignment horizontal="center" vertical="center"/>
    </xf>
    <xf numFmtId="49" fontId="71" fillId="32" borderId="0" xfId="6" applyNumberFormat="1" applyFont="1" applyFill="1" applyAlignment="1" applyProtection="1">
      <alignment horizontal="center" vertical="center"/>
      <protection locked="0"/>
    </xf>
    <xf numFmtId="0" fontId="79" fillId="0" borderId="0" xfId="6" applyFont="1" applyAlignment="1" applyProtection="1">
      <alignment vertical="center" shrinkToFit="1"/>
      <protection locked="0"/>
    </xf>
    <xf numFmtId="0" fontId="71" fillId="28" borderId="0" xfId="11" applyFont="1" applyFill="1" applyAlignment="1" applyProtection="1">
      <alignment horizontal="left" vertical="center"/>
      <protection locked="0"/>
    </xf>
    <xf numFmtId="183" fontId="71" fillId="28" borderId="0" xfId="11" applyNumberFormat="1" applyFont="1" applyFill="1" applyAlignment="1" applyProtection="1">
      <alignment horizontal="center" vertical="center"/>
      <protection locked="0"/>
    </xf>
    <xf numFmtId="0" fontId="71" fillId="28" borderId="0" xfId="11" applyFont="1" applyFill="1" applyAlignment="1" applyProtection="1">
      <alignment horizontal="left" vertical="center" shrinkToFit="1"/>
      <protection locked="0"/>
    </xf>
    <xf numFmtId="0" fontId="71" fillId="28" borderId="4" xfId="11" applyFont="1" applyFill="1" applyBorder="1" applyAlignment="1" applyProtection="1">
      <alignment horizontal="left" vertical="center"/>
      <protection locked="0"/>
    </xf>
    <xf numFmtId="0" fontId="71" fillId="28" borderId="0" xfId="11" applyFont="1" applyFill="1" applyAlignment="1" applyProtection="1">
      <alignment horizontal="center" vertical="center" shrinkToFit="1"/>
      <protection locked="0"/>
    </xf>
    <xf numFmtId="0" fontId="71" fillId="28" borderId="0" xfId="11" applyFont="1" applyFill="1" applyAlignment="1">
      <alignment horizontal="center" vertical="center"/>
    </xf>
    <xf numFmtId="0" fontId="71" fillId="28" borderId="0" xfId="11" applyFont="1" applyFill="1" applyProtection="1">
      <alignment vertical="center"/>
      <protection locked="0"/>
    </xf>
    <xf numFmtId="0" fontId="71" fillId="28" borderId="0" xfId="11" applyFont="1" applyFill="1" applyAlignment="1" applyProtection="1">
      <alignment horizontal="center" vertical="center"/>
      <protection locked="0"/>
    </xf>
    <xf numFmtId="0" fontId="71" fillId="28" borderId="0" xfId="11" applyFont="1" applyFill="1" applyAlignment="1" applyProtection="1">
      <alignment vertical="center" shrinkToFit="1"/>
      <protection locked="0"/>
    </xf>
    <xf numFmtId="0" fontId="73" fillId="28" borderId="0" xfId="11" applyFont="1" applyFill="1" applyAlignment="1" applyProtection="1">
      <alignment horizontal="center" vertical="center"/>
      <protection locked="0"/>
    </xf>
    <xf numFmtId="49" fontId="71" fillId="28" borderId="0" xfId="11" applyNumberFormat="1" applyFont="1" applyFill="1" applyAlignment="1" applyProtection="1">
      <alignment horizontal="left" vertical="center"/>
      <protection locked="0"/>
    </xf>
    <xf numFmtId="49" fontId="76" fillId="30" borderId="0" xfId="11" applyNumberFormat="1" applyFont="1" applyFill="1" applyAlignment="1">
      <alignment horizontal="left" vertical="center"/>
    </xf>
    <xf numFmtId="49" fontId="76" fillId="30" borderId="0" xfId="11" applyNumberFormat="1" applyFont="1" applyFill="1">
      <alignment vertical="center"/>
    </xf>
    <xf numFmtId="49" fontId="71" fillId="30" borderId="98" xfId="11" applyNumberFormat="1" applyFont="1" applyFill="1" applyBorder="1" applyAlignment="1">
      <alignment vertical="distributed" textRotation="255" shrinkToFit="1"/>
    </xf>
    <xf numFmtId="49" fontId="71" fillId="30" borderId="23" xfId="11" applyNumberFormat="1" applyFont="1" applyFill="1" applyBorder="1" applyAlignment="1">
      <alignment vertical="distributed" textRotation="255" shrinkToFit="1"/>
    </xf>
    <xf numFmtId="49" fontId="71" fillId="30" borderId="24" xfId="11" applyNumberFormat="1" applyFont="1" applyFill="1" applyBorder="1" applyAlignment="1">
      <alignment vertical="distributed" textRotation="255" shrinkToFit="1"/>
    </xf>
    <xf numFmtId="49" fontId="71" fillId="30" borderId="95" xfId="11" applyNumberFormat="1" applyFont="1" applyFill="1" applyBorder="1" applyAlignment="1">
      <alignment horizontal="center" vertical="center" shrinkToFit="1"/>
    </xf>
    <xf numFmtId="49" fontId="71" fillId="30" borderId="96" xfId="11" applyNumberFormat="1" applyFont="1" applyFill="1" applyBorder="1" applyAlignment="1">
      <alignment horizontal="center" vertical="center" shrinkToFit="1"/>
    </xf>
    <xf numFmtId="49" fontId="71" fillId="30" borderId="97" xfId="11" applyNumberFormat="1" applyFont="1" applyFill="1" applyBorder="1" applyAlignment="1">
      <alignment horizontal="center" vertical="center" shrinkToFit="1"/>
    </xf>
    <xf numFmtId="49" fontId="71" fillId="30" borderId="95" xfId="11" applyNumberFormat="1" applyFont="1" applyFill="1" applyBorder="1" applyAlignment="1">
      <alignment horizontal="center" vertical="center"/>
    </xf>
    <xf numFmtId="49" fontId="71" fillId="30" borderId="96" xfId="11" applyNumberFormat="1" applyFont="1" applyFill="1" applyBorder="1" applyAlignment="1">
      <alignment horizontal="center" vertical="center"/>
    </xf>
    <xf numFmtId="49" fontId="71" fillId="30" borderId="97" xfId="11" applyNumberFormat="1" applyFont="1" applyFill="1" applyBorder="1" applyAlignment="1">
      <alignment horizontal="center" vertical="center"/>
    </xf>
    <xf numFmtId="49" fontId="71" fillId="30" borderId="92" xfId="11" applyNumberFormat="1" applyFont="1" applyFill="1" applyBorder="1" applyAlignment="1">
      <alignment horizontal="center" vertical="center"/>
    </xf>
    <xf numFmtId="49" fontId="71" fillId="30" borderId="93" xfId="11" applyNumberFormat="1" applyFont="1" applyFill="1" applyBorder="1" applyAlignment="1">
      <alignment horizontal="center" vertical="center"/>
    </xf>
    <xf numFmtId="49" fontId="71" fillId="30" borderId="94" xfId="11" applyNumberFormat="1" applyFont="1" applyFill="1" applyBorder="1" applyAlignment="1">
      <alignment horizontal="center" vertical="center"/>
    </xf>
    <xf numFmtId="49" fontId="71" fillId="30" borderId="31" xfId="11" applyNumberFormat="1" applyFont="1" applyFill="1" applyBorder="1" applyAlignment="1">
      <alignment horizontal="center" vertical="center"/>
    </xf>
    <xf numFmtId="49" fontId="71" fillId="30" borderId="0" xfId="11" applyNumberFormat="1" applyFont="1" applyFill="1" applyAlignment="1">
      <alignment horizontal="center" vertical="center"/>
    </xf>
    <xf numFmtId="49" fontId="71" fillId="30" borderId="32" xfId="11" applyNumberFormat="1" applyFont="1" applyFill="1" applyBorder="1" applyAlignment="1">
      <alignment horizontal="center" vertical="center"/>
    </xf>
    <xf numFmtId="49" fontId="71" fillId="30" borderId="33" xfId="11" applyNumberFormat="1" applyFont="1" applyFill="1" applyBorder="1" applyAlignment="1">
      <alignment horizontal="center" vertical="center"/>
    </xf>
    <xf numFmtId="49" fontId="71" fillId="30" borderId="4" xfId="11" applyNumberFormat="1" applyFont="1" applyFill="1" applyBorder="1" applyAlignment="1">
      <alignment horizontal="center" vertical="center"/>
    </xf>
    <xf numFmtId="49" fontId="71" fillId="30" borderId="34" xfId="11" applyNumberFormat="1" applyFont="1" applyFill="1" applyBorder="1" applyAlignment="1">
      <alignment horizontal="center" vertical="center"/>
    </xf>
    <xf numFmtId="0" fontId="92" fillId="30" borderId="92" xfId="11" applyFont="1" applyFill="1" applyBorder="1" applyAlignment="1">
      <alignment horizontal="center" vertical="center"/>
    </xf>
    <xf numFmtId="0" fontId="92" fillId="30" borderId="93" xfId="11" applyFont="1" applyFill="1" applyBorder="1" applyAlignment="1">
      <alignment horizontal="center" vertical="center"/>
    </xf>
    <xf numFmtId="0" fontId="92" fillId="30" borderId="94" xfId="11" applyFont="1" applyFill="1" applyBorder="1" applyAlignment="1">
      <alignment horizontal="center" vertical="center"/>
    </xf>
    <xf numFmtId="0" fontId="92" fillId="30" borderId="33" xfId="11" applyFont="1" applyFill="1" applyBorder="1" applyAlignment="1">
      <alignment horizontal="center" vertical="center"/>
    </xf>
    <xf numFmtId="0" fontId="92" fillId="30" borderId="4" xfId="11" applyFont="1" applyFill="1" applyBorder="1" applyAlignment="1">
      <alignment horizontal="center" vertical="center"/>
    </xf>
    <xf numFmtId="0" fontId="92" fillId="30" borderId="34" xfId="11" applyFont="1" applyFill="1" applyBorder="1" applyAlignment="1">
      <alignment horizontal="center" vertical="center"/>
    </xf>
    <xf numFmtId="0" fontId="79" fillId="30" borderId="92" xfId="11" applyFont="1" applyFill="1" applyBorder="1" applyAlignment="1">
      <alignment horizontal="center" vertical="center" shrinkToFit="1"/>
    </xf>
    <xf numFmtId="0" fontId="79" fillId="30" borderId="93" xfId="11" applyFont="1" applyFill="1" applyBorder="1" applyAlignment="1">
      <alignment horizontal="center" vertical="center" shrinkToFit="1"/>
    </xf>
    <xf numFmtId="0" fontId="79" fillId="30" borderId="94" xfId="11" applyFont="1" applyFill="1" applyBorder="1" applyAlignment="1">
      <alignment horizontal="center" vertical="center" shrinkToFit="1"/>
    </xf>
    <xf numFmtId="0" fontId="79" fillId="30" borderId="33" xfId="11" applyFont="1" applyFill="1" applyBorder="1" applyAlignment="1">
      <alignment horizontal="center" vertical="center" shrinkToFit="1"/>
    </xf>
    <xf numFmtId="0" fontId="79" fillId="30" borderId="4" xfId="11" applyFont="1" applyFill="1" applyBorder="1" applyAlignment="1">
      <alignment horizontal="center" vertical="center" shrinkToFit="1"/>
    </xf>
    <xf numFmtId="0" fontId="79" fillId="30" borderId="34" xfId="11" applyFont="1" applyFill="1" applyBorder="1" applyAlignment="1">
      <alignment horizontal="center" vertical="center" shrinkToFit="1"/>
    </xf>
    <xf numFmtId="49" fontId="79" fillId="30" borderId="0" xfId="11" applyNumberFormat="1" applyFont="1" applyFill="1" applyAlignment="1">
      <alignment horizontal="center" vertical="center"/>
    </xf>
    <xf numFmtId="49" fontId="71" fillId="30" borderId="0" xfId="11" applyNumberFormat="1" applyFont="1" applyFill="1" applyAlignment="1">
      <alignment horizontal="justify" vertical="center" wrapText="1"/>
    </xf>
    <xf numFmtId="49" fontId="71" fillId="30" borderId="0" xfId="11" applyNumberFormat="1" applyFont="1" applyFill="1">
      <alignment vertical="center"/>
    </xf>
    <xf numFmtId="0" fontId="71" fillId="28" borderId="93" xfId="11" applyFont="1" applyFill="1" applyBorder="1" applyAlignment="1" applyProtection="1">
      <alignment vertical="center" shrinkToFit="1"/>
      <protection locked="0"/>
    </xf>
    <xf numFmtId="0" fontId="71" fillId="28" borderId="0" xfId="12" applyFont="1" applyFill="1" applyAlignment="1" applyProtection="1">
      <alignment horizontal="left" vertical="center" shrinkToFit="1"/>
      <protection locked="0"/>
    </xf>
    <xf numFmtId="0" fontId="71" fillId="28" borderId="4" xfId="12" applyFont="1" applyFill="1" applyBorder="1" applyAlignment="1" applyProtection="1">
      <alignment horizontal="left" vertical="center"/>
      <protection locked="0"/>
    </xf>
    <xf numFmtId="0" fontId="71" fillId="28" borderId="0" xfId="12" applyFont="1" applyFill="1" applyAlignment="1">
      <alignment horizontal="left" vertical="center"/>
    </xf>
    <xf numFmtId="183" fontId="71" fillId="28" borderId="0" xfId="12" applyNumberFormat="1" applyFont="1" applyFill="1" applyAlignment="1" applyProtection="1">
      <alignment horizontal="center" vertical="center"/>
      <protection locked="0"/>
    </xf>
    <xf numFmtId="0" fontId="73" fillId="28" borderId="0" xfId="12" applyFont="1" applyFill="1" applyAlignment="1">
      <alignment horizontal="center" vertical="center"/>
    </xf>
    <xf numFmtId="0" fontId="71" fillId="28" borderId="0" xfId="12" applyFont="1" applyFill="1" applyAlignment="1" applyProtection="1">
      <alignment horizontal="left" vertical="center"/>
      <protection locked="0"/>
    </xf>
    <xf numFmtId="0" fontId="71" fillId="28" borderId="0" xfId="12" applyFont="1" applyFill="1" applyAlignment="1" applyProtection="1">
      <alignment horizontal="left" vertical="top" wrapText="1"/>
      <protection locked="0"/>
    </xf>
    <xf numFmtId="0" fontId="71" fillId="28" borderId="4" xfId="12" applyFont="1" applyFill="1" applyBorder="1" applyAlignment="1" applyProtection="1">
      <alignment horizontal="left" vertical="top" wrapText="1"/>
      <protection locked="0"/>
    </xf>
    <xf numFmtId="0" fontId="73" fillId="28" borderId="0" xfId="12" applyFont="1" applyFill="1" applyAlignment="1" applyProtection="1">
      <alignment horizontal="center" vertical="center"/>
      <protection locked="0"/>
    </xf>
    <xf numFmtId="0" fontId="71" fillId="28" borderId="0" xfId="12" applyFont="1" applyFill="1" applyAlignment="1" applyProtection="1">
      <alignment horizontal="center" vertical="center" shrinkToFit="1"/>
      <protection locked="0"/>
    </xf>
    <xf numFmtId="0" fontId="71" fillId="28" borderId="0" xfId="12" applyFont="1" applyFill="1" applyAlignment="1">
      <alignment horizontal="center" vertical="center"/>
    </xf>
    <xf numFmtId="0" fontId="71" fillId="28" borderId="0" xfId="12" applyFont="1" applyFill="1" applyAlignment="1" applyProtection="1">
      <alignment horizontal="center" vertical="center"/>
      <protection locked="0"/>
    </xf>
    <xf numFmtId="0" fontId="71" fillId="28" borderId="4" xfId="11" applyFont="1" applyFill="1" applyBorder="1" applyAlignment="1" applyProtection="1">
      <alignment horizontal="center" vertical="center"/>
      <protection locked="0"/>
    </xf>
    <xf numFmtId="0" fontId="71" fillId="28" borderId="93" xfId="11" applyFont="1" applyFill="1" applyBorder="1" applyAlignment="1" applyProtection="1">
      <alignment horizontal="left" vertical="center"/>
      <protection locked="0"/>
    </xf>
    <xf numFmtId="186" fontId="71" fillId="28" borderId="0" xfId="11" applyNumberFormat="1" applyFont="1" applyFill="1" applyAlignment="1" applyProtection="1">
      <alignment horizontal="center" vertical="center" shrinkToFit="1"/>
      <protection locked="0"/>
    </xf>
    <xf numFmtId="186" fontId="71" fillId="28" borderId="0" xfId="11" applyNumberFormat="1" applyFont="1" applyFill="1" applyAlignment="1" applyProtection="1">
      <alignment horizontal="center" vertical="center"/>
      <protection locked="0"/>
    </xf>
    <xf numFmtId="186" fontId="71" fillId="28" borderId="4" xfId="11" applyNumberFormat="1" applyFont="1" applyFill="1" applyBorder="1" applyAlignment="1" applyProtection="1">
      <alignment horizontal="center" vertical="center"/>
      <protection locked="0"/>
    </xf>
    <xf numFmtId="49" fontId="85" fillId="28" borderId="0" xfId="11" applyNumberFormat="1" applyFont="1" applyFill="1" applyAlignment="1">
      <alignment horizontal="left" vertical="center"/>
    </xf>
    <xf numFmtId="0" fontId="71" fillId="28" borderId="4" xfId="11" applyFont="1" applyFill="1" applyBorder="1" applyAlignment="1" applyProtection="1">
      <alignment horizontal="left" vertical="center" shrinkToFit="1"/>
      <protection locked="0"/>
    </xf>
    <xf numFmtId="49" fontId="71" fillId="28" borderId="96" xfId="11" applyNumberFormat="1" applyFont="1" applyFill="1" applyBorder="1" applyAlignment="1" applyProtection="1">
      <alignment horizontal="center" vertical="center" shrinkToFit="1"/>
      <protection locked="0"/>
    </xf>
    <xf numFmtId="0" fontId="71" fillId="28" borderId="96" xfId="11" applyFont="1" applyFill="1" applyBorder="1" applyAlignment="1" applyProtection="1">
      <alignment horizontal="center" vertical="center" shrinkToFit="1"/>
      <protection locked="0"/>
    </xf>
    <xf numFmtId="49" fontId="71" fillId="28" borderId="96" xfId="11" applyNumberFormat="1" applyFont="1" applyFill="1" applyBorder="1" applyAlignment="1" applyProtection="1">
      <alignment horizontal="left" vertical="center"/>
      <protection locked="0"/>
    </xf>
    <xf numFmtId="0" fontId="71" fillId="28" borderId="96" xfId="11" applyFont="1" applyFill="1" applyBorder="1" applyAlignment="1" applyProtection="1">
      <alignment horizontal="left" vertical="center"/>
      <protection locked="0"/>
    </xf>
    <xf numFmtId="49" fontId="71" fillId="28" borderId="0" xfId="11" applyNumberFormat="1" applyFont="1" applyFill="1">
      <alignment vertical="center"/>
    </xf>
    <xf numFmtId="186" fontId="71" fillId="28" borderId="0" xfId="11" applyNumberFormat="1" applyFont="1" applyFill="1" applyAlignment="1" applyProtection="1">
      <alignment vertical="center" shrinkToFit="1"/>
      <protection locked="0"/>
    </xf>
    <xf numFmtId="0" fontId="71" fillId="28" borderId="4" xfId="11" applyFont="1" applyFill="1" applyBorder="1" applyAlignment="1">
      <alignment horizontal="left" vertical="center"/>
    </xf>
    <xf numFmtId="184" fontId="71" fillId="28" borderId="0" xfId="11" applyNumberFormat="1" applyFont="1" applyFill="1" applyAlignment="1" applyProtection="1">
      <alignment horizontal="center" vertical="center"/>
      <protection locked="0"/>
    </xf>
    <xf numFmtId="184" fontId="71" fillId="28" borderId="4" xfId="11" applyNumberFormat="1" applyFont="1" applyFill="1" applyBorder="1" applyAlignment="1" applyProtection="1">
      <alignment horizontal="center" vertical="center"/>
      <protection locked="0"/>
    </xf>
    <xf numFmtId="0" fontId="71" fillId="28" borderId="93" xfId="11" applyFont="1" applyFill="1" applyBorder="1" applyAlignment="1" applyProtection="1">
      <alignment horizontal="left" vertical="center" shrinkToFit="1"/>
      <protection locked="0"/>
    </xf>
    <xf numFmtId="49" fontId="71" fillId="30" borderId="0" xfId="11" applyNumberFormat="1" applyFont="1" applyFill="1" applyAlignment="1">
      <alignment horizontal="left" vertical="center"/>
    </xf>
    <xf numFmtId="0" fontId="71" fillId="28" borderId="96" xfId="11" applyFont="1" applyFill="1" applyBorder="1" applyAlignment="1" applyProtection="1">
      <alignment horizontal="left" vertical="center" shrinkToFit="1"/>
      <protection locked="0"/>
    </xf>
    <xf numFmtId="0" fontId="71" fillId="28" borderId="96" xfId="11" applyFont="1" applyFill="1" applyBorder="1" applyAlignment="1" applyProtection="1">
      <alignment vertical="center" shrinkToFit="1"/>
      <protection locked="0"/>
    </xf>
    <xf numFmtId="0" fontId="73" fillId="30" borderId="0" xfId="11" applyFont="1" applyFill="1" applyAlignment="1">
      <alignment horizontal="left" vertical="center" wrapText="1"/>
    </xf>
    <xf numFmtId="0" fontId="71" fillId="28" borderId="0" xfId="11" applyFont="1" applyFill="1" applyAlignment="1">
      <alignment horizontal="left" vertical="top" wrapText="1"/>
    </xf>
    <xf numFmtId="0" fontId="71" fillId="28" borderId="4" xfId="11" applyFont="1" applyFill="1" applyBorder="1" applyAlignment="1">
      <alignment horizontal="left" vertical="top" wrapText="1"/>
    </xf>
    <xf numFmtId="49" fontId="71" fillId="28" borderId="0" xfId="11" applyNumberFormat="1" applyFont="1" applyFill="1" applyAlignment="1">
      <alignment horizontal="right" vertical="center"/>
    </xf>
    <xf numFmtId="0" fontId="85" fillId="28" borderId="0" xfId="11" applyFont="1" applyFill="1" applyAlignment="1" applyProtection="1">
      <alignment horizontal="left" vertical="center"/>
      <protection locked="0"/>
    </xf>
    <xf numFmtId="49" fontId="71" fillId="28" borderId="4" xfId="11" applyNumberFormat="1" applyFont="1" applyFill="1" applyBorder="1" applyAlignment="1">
      <alignment horizontal="right" vertical="center"/>
    </xf>
    <xf numFmtId="49" fontId="71" fillId="28" borderId="0" xfId="11" applyNumberFormat="1" applyFont="1" applyFill="1" applyAlignment="1">
      <alignment horizontal="center" vertical="center"/>
    </xf>
    <xf numFmtId="49" fontId="71" fillId="28" borderId="93" xfId="11" applyNumberFormat="1" applyFont="1" applyFill="1" applyBorder="1">
      <alignment vertical="center"/>
    </xf>
    <xf numFmtId="0" fontId="71" fillId="28" borderId="0" xfId="11" applyFont="1" applyFill="1" applyAlignment="1" applyProtection="1">
      <alignment horizontal="left" vertical="top" wrapText="1"/>
      <protection locked="0"/>
    </xf>
    <xf numFmtId="49" fontId="71" fillId="28" borderId="96" xfId="11" applyNumberFormat="1" applyFont="1" applyFill="1" applyBorder="1">
      <alignment vertical="center"/>
    </xf>
    <xf numFmtId="49" fontId="71" fillId="28" borderId="96" xfId="11" applyNumberFormat="1" applyFont="1" applyFill="1" applyBorder="1" applyAlignment="1">
      <alignment horizontal="right" vertical="center"/>
    </xf>
    <xf numFmtId="49" fontId="71" fillId="28" borderId="93" xfId="11" applyNumberFormat="1" applyFont="1" applyFill="1" applyBorder="1" applyAlignment="1">
      <alignment horizontal="center" vertical="center"/>
    </xf>
    <xf numFmtId="187" fontId="71" fillId="28" borderId="0" xfId="11" applyNumberFormat="1" applyFont="1" applyFill="1" applyAlignment="1" applyProtection="1">
      <alignment horizontal="center" vertical="center"/>
      <protection locked="0"/>
    </xf>
    <xf numFmtId="187" fontId="71" fillId="28" borderId="0" xfId="11" applyNumberFormat="1" applyFont="1" applyFill="1" applyAlignment="1" applyProtection="1">
      <alignment horizontal="center" vertical="center" shrinkToFit="1"/>
      <protection locked="0"/>
    </xf>
    <xf numFmtId="0" fontId="71" fillId="30" borderId="0" xfId="11" applyFont="1" applyFill="1" applyAlignment="1">
      <alignment vertical="center" wrapText="1"/>
    </xf>
    <xf numFmtId="0" fontId="71" fillId="30" borderId="0" xfId="11" applyFont="1" applyFill="1" applyAlignment="1">
      <alignment horizontal="center" vertical="center"/>
    </xf>
    <xf numFmtId="0" fontId="71" fillId="30" borderId="0" xfId="11" applyFont="1" applyFill="1" applyAlignment="1">
      <alignment horizontal="left" vertical="center"/>
    </xf>
    <xf numFmtId="0" fontId="71" fillId="30" borderId="0" xfId="11" applyFont="1" applyFill="1">
      <alignment vertical="center"/>
    </xf>
    <xf numFmtId="0" fontId="71" fillId="0" borderId="4" xfId="11" applyFont="1" applyBorder="1" applyAlignment="1" applyProtection="1">
      <alignment horizontal="center" vertical="center"/>
      <protection locked="0"/>
    </xf>
    <xf numFmtId="0" fontId="71" fillId="0" borderId="96" xfId="11" applyFont="1" applyBorder="1" applyAlignment="1" applyProtection="1">
      <alignment horizontal="center" vertical="center"/>
      <protection locked="0"/>
    </xf>
    <xf numFmtId="0" fontId="71" fillId="30" borderId="93" xfId="11" applyFont="1" applyFill="1" applyBorder="1" applyAlignment="1">
      <alignment vertical="center" wrapText="1"/>
    </xf>
    <xf numFmtId="49" fontId="71" fillId="28" borderId="4" xfId="11" applyNumberFormat="1" applyFont="1" applyFill="1" applyBorder="1" applyAlignment="1" applyProtection="1">
      <alignment horizontal="left" vertical="center"/>
      <protection locked="0"/>
    </xf>
    <xf numFmtId="180" fontId="5" fillId="28" borderId="25" xfId="0" applyNumberFormat="1" applyFont="1" applyFill="1" applyBorder="1" applyAlignment="1" applyProtection="1">
      <alignment horizontal="left" vertical="center" shrinkToFit="1"/>
      <protection locked="0"/>
    </xf>
    <xf numFmtId="180" fontId="5" fillId="28" borderId="26" xfId="0" applyNumberFormat="1" applyFont="1" applyFill="1" applyBorder="1" applyAlignment="1" applyProtection="1">
      <alignment horizontal="left" vertical="center" shrinkToFit="1"/>
      <protection locked="0"/>
    </xf>
    <xf numFmtId="180" fontId="5" fillId="28" borderId="27" xfId="0" applyNumberFormat="1" applyFont="1" applyFill="1" applyBorder="1" applyAlignment="1" applyProtection="1">
      <alignment horizontal="left" vertical="center" shrinkToFit="1"/>
      <protection locked="0"/>
    </xf>
    <xf numFmtId="177" fontId="5" fillId="28" borderId="4" xfId="0" applyNumberFormat="1" applyFont="1" applyFill="1" applyBorder="1" applyAlignment="1" applyProtection="1">
      <alignment horizontal="center" vertical="center" shrinkToFit="1"/>
      <protection locked="0"/>
    </xf>
    <xf numFmtId="177" fontId="5" fillId="0" borderId="4" xfId="0" applyNumberFormat="1" applyFont="1" applyBorder="1" applyAlignment="1" applyProtection="1">
      <alignment horizontal="center" vertical="center" shrinkToFit="1"/>
      <protection locked="0"/>
    </xf>
    <xf numFmtId="0" fontId="5" fillId="28" borderId="3" xfId="0" applyFont="1" applyFill="1" applyBorder="1" applyAlignment="1">
      <alignment horizontal="left" vertical="center"/>
    </xf>
    <xf numFmtId="0" fontId="5" fillId="28" borderId="0" xfId="0" applyFont="1" applyFill="1" applyAlignment="1">
      <alignment horizontal="center" vertical="center"/>
    </xf>
    <xf numFmtId="0" fontId="5" fillId="28" borderId="25" xfId="0" applyFont="1" applyFill="1" applyBorder="1" applyAlignment="1">
      <alignment horizontal="left" vertical="center"/>
    </xf>
    <xf numFmtId="0" fontId="5" fillId="28" borderId="26" xfId="0" applyFont="1" applyFill="1" applyBorder="1" applyAlignment="1">
      <alignment horizontal="left" vertical="center"/>
    </xf>
    <xf numFmtId="0" fontId="5" fillId="0" borderId="3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28" borderId="25" xfId="0" applyFont="1" applyFill="1" applyBorder="1" applyAlignment="1">
      <alignment horizontal="left" vertical="center" shrinkToFit="1"/>
    </xf>
    <xf numFmtId="0" fontId="5" fillId="28" borderId="26" xfId="0" applyFont="1" applyFill="1" applyBorder="1" applyAlignment="1">
      <alignment horizontal="left" vertical="center" shrinkToFit="1"/>
    </xf>
    <xf numFmtId="0" fontId="5" fillId="28" borderId="27" xfId="0" applyFont="1" applyFill="1" applyBorder="1" applyAlignment="1">
      <alignment horizontal="left" vertical="center" shrinkToFit="1"/>
    </xf>
    <xf numFmtId="0" fontId="5" fillId="28" borderId="27" xfId="0" applyFont="1" applyFill="1" applyBorder="1" applyAlignment="1">
      <alignment horizontal="left" vertical="center"/>
    </xf>
    <xf numFmtId="0" fontId="5" fillId="28" borderId="29" xfId="0" applyFont="1" applyFill="1" applyBorder="1" applyAlignment="1">
      <alignment horizontal="left" vertical="center" wrapText="1"/>
    </xf>
    <xf numFmtId="0" fontId="5" fillId="28" borderId="3" xfId="0" applyFont="1" applyFill="1" applyBorder="1" applyAlignment="1">
      <alignment horizontal="left" vertical="center" wrapText="1"/>
    </xf>
    <xf numFmtId="0" fontId="5" fillId="28" borderId="30" xfId="0" applyFont="1" applyFill="1" applyBorder="1" applyAlignment="1">
      <alignment horizontal="left" vertical="center" wrapText="1"/>
    </xf>
    <xf numFmtId="0" fontId="5" fillId="28" borderId="31" xfId="0" applyFont="1" applyFill="1" applyBorder="1" applyAlignment="1">
      <alignment horizontal="left" vertical="center" wrapText="1"/>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33" xfId="0" applyFont="1" applyFill="1" applyBorder="1" applyAlignment="1">
      <alignment horizontal="left" vertical="center" wrapText="1"/>
    </xf>
    <xf numFmtId="0" fontId="5" fillId="28" borderId="4" xfId="0" applyFont="1" applyFill="1" applyBorder="1" applyAlignment="1">
      <alignment horizontal="left" vertical="center" wrapText="1"/>
    </xf>
    <xf numFmtId="0" fontId="5" fillId="28" borderId="34" xfId="0" applyFont="1" applyFill="1" applyBorder="1" applyAlignment="1">
      <alignment horizontal="left" vertical="center" wrapText="1"/>
    </xf>
    <xf numFmtId="0" fontId="5" fillId="28" borderId="36" xfId="0" applyFont="1" applyFill="1" applyBorder="1" applyAlignment="1">
      <alignment horizontal="left" vertical="center"/>
    </xf>
    <xf numFmtId="0" fontId="5" fillId="28" borderId="30" xfId="0" applyFont="1" applyFill="1" applyBorder="1" applyAlignment="1">
      <alignment horizontal="left" vertical="center"/>
    </xf>
    <xf numFmtId="0" fontId="5" fillId="28" borderId="2" xfId="0" applyFont="1" applyFill="1" applyBorder="1" applyAlignment="1">
      <alignment horizontal="left" vertical="center" wrapText="1"/>
    </xf>
    <xf numFmtId="0" fontId="5" fillId="0" borderId="26" xfId="0" applyFont="1" applyBorder="1" applyAlignment="1">
      <alignment horizontal="center" vertical="center"/>
    </xf>
    <xf numFmtId="180" fontId="5" fillId="27" borderId="25" xfId="0" applyNumberFormat="1" applyFont="1" applyFill="1" applyBorder="1" applyAlignment="1" applyProtection="1">
      <alignment horizontal="center" vertical="center" shrinkToFit="1"/>
      <protection locked="0"/>
    </xf>
    <xf numFmtId="180" fontId="5" fillId="27" borderId="26" xfId="0" applyNumberFormat="1" applyFont="1" applyFill="1" applyBorder="1" applyAlignment="1" applyProtection="1">
      <alignment horizontal="center" vertical="center" shrinkToFit="1"/>
      <protection locked="0"/>
    </xf>
    <xf numFmtId="180" fontId="5" fillId="27" borderId="27" xfId="0" applyNumberFormat="1" applyFont="1" applyFill="1" applyBorder="1" applyAlignment="1" applyProtection="1">
      <alignment horizontal="center" vertical="center" shrinkToFit="1"/>
      <protection locked="0"/>
    </xf>
    <xf numFmtId="180" fontId="5" fillId="27" borderId="36" xfId="0" applyNumberFormat="1" applyFont="1" applyFill="1" applyBorder="1" applyAlignment="1" applyProtection="1">
      <alignment horizontal="center" vertical="center" shrinkToFit="1"/>
      <protection locked="0"/>
    </xf>
    <xf numFmtId="0" fontId="5" fillId="0" borderId="25" xfId="0" applyFont="1" applyBorder="1" applyAlignment="1">
      <alignment horizontal="center" vertical="center"/>
    </xf>
    <xf numFmtId="0" fontId="5" fillId="28" borderId="4" xfId="0" applyFont="1" applyFill="1" applyBorder="1" applyAlignment="1">
      <alignment horizontal="left" vertical="center"/>
    </xf>
    <xf numFmtId="177" fontId="5" fillId="0" borderId="25" xfId="0" applyNumberFormat="1" applyFont="1" applyBorder="1" applyAlignment="1" applyProtection="1">
      <alignment horizontal="center" vertical="center" shrinkToFit="1"/>
      <protection locked="0"/>
    </xf>
    <xf numFmtId="177" fontId="5" fillId="0" borderId="26" xfId="0" applyNumberFormat="1" applyFont="1" applyBorder="1" applyAlignment="1" applyProtection="1">
      <alignment horizontal="center" vertical="center" shrinkToFit="1"/>
      <protection locked="0"/>
    </xf>
    <xf numFmtId="0" fontId="5" fillId="28" borderId="26" xfId="0" applyFont="1" applyFill="1" applyBorder="1" applyAlignment="1">
      <alignment horizontal="center" vertical="center"/>
    </xf>
    <xf numFmtId="0" fontId="5" fillId="28" borderId="29" xfId="0" applyFont="1" applyFill="1" applyBorder="1" applyAlignment="1">
      <alignment horizontal="left" vertical="center" shrinkToFit="1"/>
    </xf>
    <xf numFmtId="0" fontId="5" fillId="28" borderId="3" xfId="0" applyFont="1" applyFill="1" applyBorder="1" applyAlignment="1">
      <alignment horizontal="left" vertical="center" shrinkToFit="1"/>
    </xf>
    <xf numFmtId="0" fontId="5" fillId="28" borderId="30" xfId="0" applyFont="1" applyFill="1" applyBorder="1" applyAlignment="1">
      <alignment horizontal="left" vertical="center" shrinkToFit="1"/>
    </xf>
    <xf numFmtId="0" fontId="5" fillId="28" borderId="33" xfId="0" applyFont="1" applyFill="1" applyBorder="1" applyAlignment="1">
      <alignment horizontal="left" vertical="center" shrinkToFit="1"/>
    </xf>
    <xf numFmtId="0" fontId="5" fillId="28" borderId="4" xfId="0" applyFont="1" applyFill="1" applyBorder="1" applyAlignment="1">
      <alignment horizontal="left" vertical="center" shrinkToFit="1"/>
    </xf>
    <xf numFmtId="0" fontId="5" fillId="28" borderId="34" xfId="0" applyFont="1" applyFill="1" applyBorder="1" applyAlignment="1">
      <alignment horizontal="left" vertical="center" shrinkToFit="1"/>
    </xf>
    <xf numFmtId="0" fontId="5" fillId="28" borderId="3" xfId="0" applyFont="1" applyFill="1" applyBorder="1" applyAlignment="1">
      <alignment horizontal="center" vertical="center"/>
    </xf>
    <xf numFmtId="176" fontId="5" fillId="0" borderId="25" xfId="0" applyNumberFormat="1" applyFont="1" applyBorder="1" applyAlignment="1" applyProtection="1">
      <alignment horizontal="center" vertical="center"/>
      <protection locked="0"/>
    </xf>
    <xf numFmtId="176" fontId="5" fillId="0" borderId="26" xfId="0" applyNumberFormat="1" applyFont="1" applyBorder="1" applyAlignment="1" applyProtection="1">
      <alignment horizontal="center" vertical="center"/>
      <protection locked="0"/>
    </xf>
    <xf numFmtId="176" fontId="5" fillId="0" borderId="27" xfId="0" applyNumberFormat="1" applyFont="1" applyBorder="1" applyAlignment="1" applyProtection="1">
      <alignment horizontal="center" vertical="center"/>
      <protection locked="0"/>
    </xf>
    <xf numFmtId="181" fontId="5" fillId="0" borderId="25" xfId="5" applyNumberFormat="1" applyFont="1" applyFill="1" applyBorder="1" applyAlignment="1">
      <alignment horizontal="center" vertical="center"/>
    </xf>
    <xf numFmtId="181" fontId="5" fillId="0" borderId="26" xfId="5" applyNumberFormat="1" applyFont="1" applyFill="1" applyBorder="1" applyAlignment="1">
      <alignment horizontal="center" vertical="center"/>
    </xf>
    <xf numFmtId="0" fontId="5" fillId="0" borderId="0" xfId="0" applyFont="1" applyAlignment="1" applyProtection="1">
      <alignment horizontal="center" vertical="center" shrinkToFit="1"/>
      <protection locked="0"/>
    </xf>
    <xf numFmtId="0" fontId="5" fillId="28" borderId="0" xfId="0" applyFont="1" applyFill="1" applyAlignment="1">
      <alignment horizontal="left" vertical="center"/>
    </xf>
    <xf numFmtId="0" fontId="5" fillId="28" borderId="31" xfId="0" applyFont="1" applyFill="1" applyBorder="1" applyAlignment="1">
      <alignment horizontal="left" vertical="center"/>
    </xf>
    <xf numFmtId="0" fontId="5" fillId="0" borderId="25" xfId="0" applyFont="1" applyBorder="1" applyAlignment="1">
      <alignment horizontal="left" vertical="center"/>
    </xf>
    <xf numFmtId="0" fontId="5" fillId="0" borderId="26" xfId="0" applyFont="1" applyBorder="1" applyAlignment="1">
      <alignment horizontal="left" vertical="center"/>
    </xf>
    <xf numFmtId="14" fontId="5" fillId="28" borderId="26" xfId="0" applyNumberFormat="1" applyFont="1" applyFill="1" applyBorder="1" applyAlignment="1" applyProtection="1">
      <alignment horizontal="center" vertical="center" shrinkToFit="1"/>
      <protection locked="0"/>
    </xf>
    <xf numFmtId="0" fontId="5" fillId="28" borderId="26" xfId="0" applyFont="1" applyFill="1" applyBorder="1" applyAlignment="1" applyProtection="1">
      <alignment horizontal="center" vertical="center" shrinkToFit="1"/>
      <protection locked="0"/>
    </xf>
    <xf numFmtId="0" fontId="5" fillId="0" borderId="2" xfId="0" applyFont="1" applyBorder="1" applyAlignment="1">
      <alignment horizontal="left" vertical="center"/>
    </xf>
    <xf numFmtId="49" fontId="5" fillId="0" borderId="4" xfId="0" applyNumberFormat="1" applyFont="1" applyBorder="1" applyAlignment="1" applyProtection="1">
      <alignment horizontal="center" vertical="center" wrapText="1"/>
      <protection locked="0"/>
    </xf>
    <xf numFmtId="49" fontId="5" fillId="0" borderId="34" xfId="0" applyNumberFormat="1" applyFont="1" applyBorder="1" applyAlignment="1" applyProtection="1">
      <alignment horizontal="center" vertical="center" wrapText="1"/>
      <protection locked="0"/>
    </xf>
    <xf numFmtId="0" fontId="5" fillId="28" borderId="0" xfId="0" applyFont="1" applyFill="1" applyAlignment="1" applyProtection="1">
      <alignment horizontal="center" vertical="center" wrapText="1"/>
      <protection locked="0"/>
    </xf>
    <xf numFmtId="0" fontId="5" fillId="0" borderId="29" xfId="0" applyFont="1" applyBorder="1" applyAlignment="1">
      <alignment horizontal="left" vertical="center"/>
    </xf>
    <xf numFmtId="0" fontId="5" fillId="0" borderId="3" xfId="0" applyFont="1" applyBorder="1" applyAlignment="1">
      <alignment horizontal="left" vertical="center"/>
    </xf>
    <xf numFmtId="0" fontId="5" fillId="0" borderId="30" xfId="0" applyFont="1" applyBorder="1" applyAlignment="1">
      <alignment horizontal="left" vertical="center"/>
    </xf>
    <xf numFmtId="0" fontId="5" fillId="0" borderId="33" xfId="0" applyFont="1" applyBorder="1" applyAlignment="1">
      <alignment horizontal="left" vertical="center"/>
    </xf>
    <xf numFmtId="0" fontId="5" fillId="0" borderId="4" xfId="0" applyFont="1" applyBorder="1" applyAlignment="1">
      <alignment horizontal="left" vertical="center"/>
    </xf>
    <xf numFmtId="0" fontId="5" fillId="0" borderId="34" xfId="0" applyFont="1" applyBorder="1" applyAlignment="1">
      <alignment horizontal="left" vertical="center"/>
    </xf>
    <xf numFmtId="0" fontId="5" fillId="0" borderId="29" xfId="0" applyFont="1" applyBorder="1" applyAlignment="1">
      <alignment horizontal="left" vertical="center" wrapText="1"/>
    </xf>
    <xf numFmtId="0" fontId="5" fillId="0" borderId="3" xfId="0" applyFont="1" applyBorder="1" applyAlignment="1">
      <alignment horizontal="left" vertical="center" wrapText="1"/>
    </xf>
    <xf numFmtId="0" fontId="5" fillId="0" borderId="30" xfId="0" applyFont="1" applyBorder="1" applyAlignment="1">
      <alignment horizontal="left" vertical="center" wrapText="1"/>
    </xf>
    <xf numFmtId="0" fontId="5" fillId="0" borderId="33" xfId="0" applyFont="1" applyBorder="1" applyAlignment="1">
      <alignment horizontal="left" vertical="center" wrapText="1"/>
    </xf>
    <xf numFmtId="0" fontId="5" fillId="0" borderId="4" xfId="0" applyFont="1" applyBorder="1" applyAlignment="1">
      <alignment horizontal="left" vertical="center" wrapText="1"/>
    </xf>
    <xf numFmtId="0" fontId="5" fillId="0" borderId="34" xfId="0" applyFont="1" applyBorder="1" applyAlignment="1">
      <alignment horizontal="left" vertical="center" wrapText="1"/>
    </xf>
    <xf numFmtId="177" fontId="5" fillId="28" borderId="3" xfId="0" applyNumberFormat="1" applyFont="1" applyFill="1" applyBorder="1" applyAlignment="1" applyProtection="1">
      <alignment horizontal="center" vertical="center" shrinkToFit="1"/>
      <protection locked="0"/>
    </xf>
    <xf numFmtId="0" fontId="5" fillId="0" borderId="29" xfId="0" applyFont="1" applyBorder="1" applyAlignment="1">
      <alignment horizontal="left" vertical="center" shrinkToFit="1"/>
    </xf>
    <xf numFmtId="0" fontId="5" fillId="0" borderId="3" xfId="0" applyFont="1" applyBorder="1" applyAlignment="1">
      <alignment horizontal="left" vertical="center" shrinkToFit="1"/>
    </xf>
    <xf numFmtId="0" fontId="5" fillId="0" borderId="31" xfId="0" applyFont="1" applyBorder="1" applyAlignment="1">
      <alignment horizontal="left" vertical="center" shrinkToFit="1"/>
    </xf>
    <xf numFmtId="0" fontId="5" fillId="0" borderId="0" xfId="0" applyFont="1" applyAlignment="1">
      <alignment horizontal="left" vertical="center" shrinkToFit="1"/>
    </xf>
    <xf numFmtId="0" fontId="5" fillId="0" borderId="33" xfId="0" applyFont="1" applyBorder="1" applyAlignment="1">
      <alignment horizontal="left" vertical="center" shrinkToFit="1"/>
    </xf>
    <xf numFmtId="0" fontId="5" fillId="0" borderId="4" xfId="0" applyFont="1" applyBorder="1" applyAlignment="1">
      <alignment horizontal="left" vertical="center" shrinkToFit="1"/>
    </xf>
    <xf numFmtId="0" fontId="5" fillId="28" borderId="2" xfId="0" applyFont="1" applyFill="1" applyBorder="1" applyAlignment="1">
      <alignment horizontal="left" vertical="center"/>
    </xf>
    <xf numFmtId="49" fontId="5" fillId="0" borderId="33" xfId="0" applyNumberFormat="1" applyFont="1" applyBorder="1" applyAlignment="1" applyProtection="1">
      <alignment horizontal="center" vertical="center" wrapText="1"/>
      <protection locked="0"/>
    </xf>
    <xf numFmtId="49" fontId="5" fillId="0" borderId="26" xfId="0" applyNumberFormat="1" applyFont="1" applyBorder="1" applyAlignment="1" applyProtection="1">
      <alignment horizontal="center" vertical="center" wrapText="1"/>
      <protection locked="0"/>
    </xf>
    <xf numFmtId="0" fontId="5" fillId="28" borderId="25" xfId="0" applyFont="1" applyFill="1" applyBorder="1" applyAlignment="1">
      <alignment horizontal="center" vertical="center"/>
    </xf>
    <xf numFmtId="49" fontId="5" fillId="0" borderId="27" xfId="0" applyNumberFormat="1" applyFont="1" applyBorder="1" applyAlignment="1" applyProtection="1">
      <alignment horizontal="center" vertical="center" wrapText="1"/>
      <protection locked="0"/>
    </xf>
    <xf numFmtId="0" fontId="5" fillId="0" borderId="27" xfId="0" applyFont="1" applyBorder="1" applyAlignment="1">
      <alignment horizontal="center" vertical="center"/>
    </xf>
    <xf numFmtId="0" fontId="5" fillId="0" borderId="25" xfId="0" applyFont="1" applyBorder="1" applyAlignment="1" applyProtection="1">
      <alignment horizontal="center" vertical="center" shrinkToFit="1"/>
      <protection locked="0"/>
    </xf>
    <xf numFmtId="0" fontId="5" fillId="0" borderId="26" xfId="0" applyFont="1" applyBorder="1" applyAlignment="1" applyProtection="1">
      <alignment horizontal="center" vertical="center" shrinkToFit="1"/>
      <protection locked="0"/>
    </xf>
    <xf numFmtId="0" fontId="5" fillId="0" borderId="27" xfId="0" applyFont="1" applyBorder="1" applyAlignment="1" applyProtection="1">
      <alignment horizontal="center" vertical="center" shrinkToFit="1"/>
      <protection locked="0"/>
    </xf>
    <xf numFmtId="0" fontId="5" fillId="0" borderId="25" xfId="0" applyFont="1" applyBorder="1" applyAlignment="1">
      <alignment horizontal="left" vertical="center" shrinkToFit="1"/>
    </xf>
    <xf numFmtId="0" fontId="5" fillId="0" borderId="26" xfId="0" applyFont="1" applyBorder="1" applyAlignment="1">
      <alignment horizontal="left" vertical="center" shrinkToFit="1"/>
    </xf>
    <xf numFmtId="0" fontId="5" fillId="0" borderId="36" xfId="0" applyFont="1" applyBorder="1" applyAlignment="1">
      <alignment horizontal="center" vertical="center" wrapText="1"/>
    </xf>
    <xf numFmtId="0" fontId="5" fillId="28" borderId="25" xfId="0" applyFont="1" applyFill="1" applyBorder="1" applyAlignment="1">
      <alignment horizontal="left" vertical="center" wrapText="1"/>
    </xf>
    <xf numFmtId="0" fontId="5" fillId="28" borderId="26" xfId="0" applyFont="1" applyFill="1" applyBorder="1" applyAlignment="1">
      <alignment horizontal="left" vertical="center" wrapText="1"/>
    </xf>
    <xf numFmtId="0" fontId="5" fillId="28" borderId="25" xfId="0" applyFont="1" applyFill="1" applyBorder="1" applyAlignment="1">
      <alignment horizontal="center" vertical="center" wrapText="1"/>
    </xf>
    <xf numFmtId="0" fontId="5" fillId="28" borderId="26" xfId="0" applyFont="1" applyFill="1" applyBorder="1" applyAlignment="1">
      <alignment horizontal="center" vertical="center" wrapText="1"/>
    </xf>
    <xf numFmtId="0" fontId="5" fillId="28" borderId="36" xfId="0" applyFont="1" applyFill="1" applyBorder="1" applyAlignment="1">
      <alignment horizontal="center" vertical="center" wrapText="1"/>
    </xf>
    <xf numFmtId="0" fontId="4" fillId="28" borderId="0" xfId="0" applyFont="1" applyFill="1" applyAlignment="1">
      <alignment horizontal="center" vertical="center"/>
    </xf>
    <xf numFmtId="0" fontId="4" fillId="28" borderId="0" xfId="0" applyFont="1" applyFill="1" applyAlignment="1" applyProtection="1">
      <alignment horizontal="center" vertical="center"/>
      <protection locked="0"/>
    </xf>
    <xf numFmtId="0" fontId="4" fillId="28" borderId="43" xfId="0" applyFont="1" applyFill="1" applyBorder="1" applyAlignment="1" applyProtection="1">
      <alignment horizontal="center" vertical="center"/>
      <protection locked="0"/>
    </xf>
    <xf numFmtId="0" fontId="4" fillId="28" borderId="0" xfId="0" applyFont="1" applyFill="1" applyAlignment="1" applyProtection="1">
      <alignment horizontal="center" vertical="center" shrinkToFit="1"/>
      <protection locked="0"/>
    </xf>
    <xf numFmtId="0" fontId="4" fillId="28" borderId="28" xfId="0" applyFont="1" applyFill="1" applyBorder="1" applyAlignment="1" applyProtection="1">
      <alignment horizontal="center" vertical="center" shrinkToFit="1"/>
      <protection locked="0"/>
    </xf>
    <xf numFmtId="14" fontId="4" fillId="28" borderId="0" xfId="0" applyNumberFormat="1" applyFont="1" applyFill="1" applyAlignment="1" applyProtection="1">
      <alignment horizontal="center" vertical="center" shrinkToFit="1"/>
      <protection locked="0"/>
    </xf>
    <xf numFmtId="0" fontId="5" fillId="28" borderId="34" xfId="0" applyFont="1" applyFill="1" applyBorder="1" applyAlignment="1">
      <alignment horizontal="left" vertical="center"/>
    </xf>
    <xf numFmtId="0" fontId="5" fillId="28" borderId="25" xfId="0" applyFont="1" applyFill="1" applyBorder="1" applyAlignment="1" applyProtection="1">
      <alignment horizontal="center" vertical="center" shrinkToFit="1"/>
      <protection locked="0"/>
    </xf>
    <xf numFmtId="0" fontId="5" fillId="28" borderId="27" xfId="0" applyFont="1" applyFill="1" applyBorder="1" applyAlignment="1" applyProtection="1">
      <alignment horizontal="center" vertical="center" shrinkToFit="1"/>
      <protection locked="0"/>
    </xf>
    <xf numFmtId="0" fontId="5" fillId="28" borderId="29" xfId="0" applyFont="1" applyFill="1" applyBorder="1" applyAlignment="1">
      <alignment horizontal="left" vertical="center"/>
    </xf>
    <xf numFmtId="0" fontId="5" fillId="0" borderId="35" xfId="0" applyFont="1" applyBorder="1" applyAlignment="1">
      <alignment horizontal="center" vertical="center"/>
    </xf>
    <xf numFmtId="181" fontId="5" fillId="0" borderId="35" xfId="5" applyNumberFormat="1" applyFont="1" applyFill="1" applyBorder="1" applyAlignment="1">
      <alignment horizontal="center" vertical="center"/>
    </xf>
    <xf numFmtId="0" fontId="5" fillId="0" borderId="31" xfId="0" applyFont="1" applyBorder="1" applyAlignment="1">
      <alignment horizontal="left" vertical="center"/>
    </xf>
    <xf numFmtId="0" fontId="5" fillId="0" borderId="0" xfId="0" applyFont="1" applyAlignment="1">
      <alignment horizontal="left" vertical="center"/>
    </xf>
    <xf numFmtId="0" fontId="5" fillId="0" borderId="27" xfId="0" applyFont="1" applyBorder="1" applyAlignment="1">
      <alignment horizontal="left" vertical="center"/>
    </xf>
    <xf numFmtId="0" fontId="5" fillId="27" borderId="25" xfId="0" applyFont="1" applyFill="1" applyBorder="1" applyAlignment="1" applyProtection="1">
      <alignment horizontal="center" vertical="center" shrinkToFit="1"/>
      <protection locked="0"/>
    </xf>
    <xf numFmtId="0" fontId="5" fillId="27" borderId="26" xfId="0" applyFont="1" applyFill="1" applyBorder="1" applyAlignment="1" applyProtection="1">
      <alignment horizontal="center" vertical="center" shrinkToFit="1"/>
      <protection locked="0"/>
    </xf>
    <xf numFmtId="0" fontId="5" fillId="0" borderId="32" xfId="0" applyFont="1" applyBorder="1" applyAlignment="1">
      <alignment horizontal="left" vertical="center"/>
    </xf>
    <xf numFmtId="0" fontId="5" fillId="27" borderId="25" xfId="0" applyFont="1" applyFill="1" applyBorder="1" applyAlignment="1">
      <alignment horizontal="left" vertical="center"/>
    </xf>
    <xf numFmtId="0" fontId="5" fillId="27" borderId="26" xfId="0" applyFont="1" applyFill="1" applyBorder="1" applyAlignment="1">
      <alignment horizontal="left" vertical="center"/>
    </xf>
    <xf numFmtId="0" fontId="5" fillId="27" borderId="27" xfId="0" applyFont="1" applyFill="1" applyBorder="1" applyAlignment="1">
      <alignment horizontal="left" vertical="center"/>
    </xf>
    <xf numFmtId="0" fontId="5" fillId="0" borderId="3" xfId="0" applyFont="1" applyBorder="1" applyAlignment="1" applyProtection="1">
      <alignment horizontal="center" vertical="center" shrinkToFit="1"/>
      <protection locked="0"/>
    </xf>
    <xf numFmtId="0" fontId="5" fillId="0" borderId="30" xfId="0" applyFont="1" applyBorder="1" applyAlignment="1" applyProtection="1">
      <alignment horizontal="center" vertical="center" shrinkToFit="1"/>
      <protection locked="0"/>
    </xf>
    <xf numFmtId="0" fontId="5" fillId="27" borderId="25" xfId="0" applyFont="1" applyFill="1" applyBorder="1" applyAlignment="1">
      <alignment horizontal="center" vertical="center" wrapText="1"/>
    </xf>
    <xf numFmtId="0" fontId="5" fillId="27" borderId="26" xfId="0" applyFont="1" applyFill="1" applyBorder="1" applyAlignment="1">
      <alignment horizontal="center" vertical="center" wrapText="1"/>
    </xf>
    <xf numFmtId="0" fontId="5" fillId="27" borderId="36" xfId="0" applyFont="1" applyFill="1" applyBorder="1" applyAlignment="1">
      <alignment horizontal="center" vertical="center" wrapText="1"/>
    </xf>
    <xf numFmtId="0" fontId="5" fillId="27" borderId="35" xfId="0" applyFont="1" applyFill="1" applyBorder="1" applyAlignment="1">
      <alignment horizontal="center" vertical="center" wrapText="1"/>
    </xf>
    <xf numFmtId="0" fontId="5" fillId="27" borderId="27" xfId="0" applyFont="1" applyFill="1" applyBorder="1" applyAlignment="1">
      <alignment horizontal="center" vertical="center" wrapText="1"/>
    </xf>
    <xf numFmtId="181" fontId="5" fillId="0" borderId="26" xfId="0" applyNumberFormat="1" applyFont="1" applyBorder="1" applyAlignment="1" applyProtection="1">
      <alignment horizontal="center" vertical="center" shrinkToFit="1"/>
      <protection locked="0"/>
    </xf>
    <xf numFmtId="0" fontId="5" fillId="28" borderId="4" xfId="0" applyFont="1" applyFill="1" applyBorder="1" applyAlignment="1">
      <alignment horizontal="center" vertical="center"/>
    </xf>
    <xf numFmtId="177" fontId="5" fillId="28" borderId="0" xfId="0" applyNumberFormat="1" applyFont="1" applyFill="1" applyAlignment="1" applyProtection="1">
      <alignment horizontal="center" vertical="center" shrinkToFit="1"/>
      <protection locked="0"/>
    </xf>
    <xf numFmtId="0" fontId="5" fillId="27" borderId="29" xfId="0" applyFont="1" applyFill="1" applyBorder="1" applyAlignment="1">
      <alignment horizontal="center" vertical="center"/>
    </xf>
    <xf numFmtId="0" fontId="5" fillId="27" borderId="3" xfId="0" applyFont="1" applyFill="1" applyBorder="1" applyAlignment="1">
      <alignment horizontal="center" vertical="center"/>
    </xf>
    <xf numFmtId="0" fontId="5" fillId="27" borderId="38" xfId="0" applyFont="1" applyFill="1" applyBorder="1" applyAlignment="1">
      <alignment horizontal="center" vertical="center"/>
    </xf>
    <xf numFmtId="0" fontId="5" fillId="27" borderId="33" xfId="0" applyFont="1" applyFill="1" applyBorder="1" applyAlignment="1">
      <alignment horizontal="center" vertical="center"/>
    </xf>
    <xf numFmtId="0" fontId="5" fillId="27" borderId="4" xfId="0" applyFont="1" applyFill="1" applyBorder="1" applyAlignment="1">
      <alignment horizontal="center" vertical="center"/>
    </xf>
    <xf numFmtId="0" fontId="5" fillId="27" borderId="40" xfId="0" applyFont="1" applyFill="1" applyBorder="1" applyAlignment="1">
      <alignment horizontal="center" vertical="center"/>
    </xf>
    <xf numFmtId="0" fontId="5" fillId="27" borderId="37" xfId="0" applyFont="1" applyFill="1" applyBorder="1" applyAlignment="1">
      <alignment horizontal="center" vertical="center"/>
    </xf>
    <xf numFmtId="0" fontId="5" fillId="27" borderId="39" xfId="0" applyFont="1" applyFill="1" applyBorder="1" applyAlignment="1">
      <alignment horizontal="center" vertical="center"/>
    </xf>
    <xf numFmtId="0" fontId="5" fillId="27" borderId="30" xfId="0" applyFont="1" applyFill="1" applyBorder="1" applyAlignment="1">
      <alignment horizontal="center" vertical="center"/>
    </xf>
    <xf numFmtId="0" fontId="5" fillId="27" borderId="34" xfId="0" applyFont="1" applyFill="1" applyBorder="1" applyAlignment="1">
      <alignment horizontal="center" vertical="center"/>
    </xf>
    <xf numFmtId="0" fontId="5" fillId="0" borderId="29" xfId="0" applyFont="1" applyBorder="1" applyAlignment="1">
      <alignment horizontal="left" vertical="center" wrapText="1" shrinkToFit="1"/>
    </xf>
    <xf numFmtId="0" fontId="5" fillId="0" borderId="25" xfId="0" applyFont="1" applyBorder="1" applyAlignment="1">
      <alignment horizontal="center" vertical="center" wrapText="1"/>
    </xf>
    <xf numFmtId="0" fontId="5" fillId="27" borderId="25" xfId="0" applyFont="1" applyFill="1" applyBorder="1" applyAlignment="1">
      <alignment horizontal="center" vertical="center"/>
    </xf>
    <xf numFmtId="0" fontId="5" fillId="27" borderId="26" xfId="0" applyFont="1" applyFill="1" applyBorder="1" applyAlignment="1">
      <alignment horizontal="center" vertical="center"/>
    </xf>
    <xf numFmtId="0" fontId="5" fillId="28" borderId="31" xfId="0" applyFont="1" applyFill="1" applyBorder="1" applyAlignment="1">
      <alignment horizontal="center" vertical="center"/>
    </xf>
    <xf numFmtId="176" fontId="5" fillId="0" borderId="35" xfId="0" applyNumberFormat="1" applyFont="1" applyBorder="1" applyAlignment="1" applyProtection="1">
      <alignment horizontal="center" vertical="center"/>
      <protection locked="0"/>
    </xf>
    <xf numFmtId="0" fontId="5" fillId="28" borderId="27" xfId="0" applyFont="1" applyFill="1" applyBorder="1" applyAlignment="1">
      <alignment horizontal="left" vertical="center" wrapText="1"/>
    </xf>
    <xf numFmtId="0" fontId="5" fillId="0" borderId="0" xfId="0" applyFont="1" applyAlignment="1">
      <alignment horizontal="left" vertical="top" wrapText="1"/>
    </xf>
    <xf numFmtId="0" fontId="5" fillId="28" borderId="27" xfId="0" applyFont="1" applyFill="1" applyBorder="1" applyAlignment="1">
      <alignment horizontal="center" vertical="center"/>
    </xf>
    <xf numFmtId="49" fontId="5" fillId="0" borderId="26" xfId="0" applyNumberFormat="1" applyFont="1" applyBorder="1" applyAlignment="1">
      <alignment horizontal="center" vertical="center"/>
    </xf>
    <xf numFmtId="181" fontId="5" fillId="0" borderId="25" xfId="0" applyNumberFormat="1" applyFont="1" applyBorder="1" applyAlignment="1" applyProtection="1">
      <alignment horizontal="center" vertical="center" shrinkToFit="1"/>
      <protection locked="0"/>
    </xf>
    <xf numFmtId="0" fontId="5" fillId="0" borderId="2" xfId="0" applyFont="1" applyBorder="1" applyAlignment="1">
      <alignment horizontal="left" vertic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0" xfId="0" applyFont="1" applyAlignment="1">
      <alignment horizontal="left" vertical="center" wrapText="1"/>
    </xf>
    <xf numFmtId="0" fontId="5" fillId="0" borderId="2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25" xfId="0" applyFont="1" applyBorder="1" applyAlignment="1">
      <alignment horizontal="center" vertical="top" wrapText="1"/>
    </xf>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49" fontId="5" fillId="0" borderId="25"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0" fontId="5" fillId="0" borderId="2" xfId="0" applyFont="1" applyBorder="1" applyAlignment="1">
      <alignment horizontal="left" vertical="top" wrapText="1"/>
    </xf>
    <xf numFmtId="0" fontId="5" fillId="0" borderId="27" xfId="0" applyFont="1" applyBorder="1" applyAlignment="1">
      <alignment horizontal="left" vertical="top" wrapText="1"/>
    </xf>
    <xf numFmtId="49" fontId="5" fillId="0" borderId="25"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0" fontId="5" fillId="0" borderId="2" xfId="0" applyFont="1" applyBorder="1" applyAlignment="1">
      <alignment horizontal="center" vertical="top" wrapText="1"/>
    </xf>
    <xf numFmtId="0" fontId="81" fillId="0" borderId="0" xfId="15" applyFont="1" applyAlignment="1">
      <alignment horizontal="left" vertical="center" shrinkToFit="1"/>
    </xf>
    <xf numFmtId="0" fontId="81" fillId="0" borderId="0" xfId="15" applyFont="1" applyAlignment="1" applyProtection="1">
      <alignment horizontal="left" vertical="center" shrinkToFit="1"/>
      <protection locked="0"/>
    </xf>
    <xf numFmtId="0" fontId="81" fillId="28" borderId="0" xfId="15" applyFont="1" applyFill="1" applyAlignment="1">
      <alignment horizontal="center" vertical="center"/>
    </xf>
    <xf numFmtId="0" fontId="81" fillId="28" borderId="0" xfId="15" applyFont="1" applyFill="1" applyAlignment="1">
      <alignment horizontal="left" vertical="top" wrapText="1"/>
    </xf>
    <xf numFmtId="0" fontId="81" fillId="0" borderId="0" xfId="15" applyFont="1" applyAlignment="1">
      <alignment horizontal="center" vertical="center"/>
    </xf>
    <xf numFmtId="0" fontId="81" fillId="27" borderId="0" xfId="15" applyFont="1" applyFill="1" applyAlignment="1">
      <alignment horizontal="center" vertical="center"/>
    </xf>
    <xf numFmtId="0" fontId="81" fillId="28" borderId="92" xfId="15" applyFont="1" applyFill="1" applyBorder="1" applyAlignment="1">
      <alignment horizontal="center" vertical="center"/>
    </xf>
    <xf numFmtId="0" fontId="81" fillId="28" borderId="93" xfId="15" applyFont="1" applyFill="1" applyBorder="1" applyAlignment="1">
      <alignment horizontal="center" vertical="center"/>
    </xf>
    <xf numFmtId="0" fontId="81" fillId="28" borderId="94" xfId="15" applyFont="1" applyFill="1" applyBorder="1" applyAlignment="1">
      <alignment horizontal="center" vertical="center"/>
    </xf>
    <xf numFmtId="0" fontId="81" fillId="28" borderId="33" xfId="15" applyFont="1" applyFill="1" applyBorder="1" applyAlignment="1">
      <alignment horizontal="center" vertical="center"/>
    </xf>
    <xf numFmtId="0" fontId="81" fillId="28" borderId="4" xfId="15" applyFont="1" applyFill="1" applyBorder="1" applyAlignment="1">
      <alignment horizontal="center" vertical="center"/>
    </xf>
    <xf numFmtId="0" fontId="81" fillId="28" borderId="34" xfId="15" applyFont="1" applyFill="1" applyBorder="1" applyAlignment="1">
      <alignment horizontal="center" vertical="center"/>
    </xf>
    <xf numFmtId="49" fontId="81" fillId="28" borderId="92" xfId="15" applyNumberFormat="1" applyFont="1" applyFill="1" applyBorder="1" applyAlignment="1">
      <alignment horizontal="left" vertical="center" wrapText="1"/>
    </xf>
    <xf numFmtId="0" fontId="81" fillId="28" borderId="93" xfId="15" applyFont="1" applyFill="1" applyBorder="1" applyAlignment="1">
      <alignment horizontal="left" vertical="center" wrapText="1"/>
    </xf>
    <xf numFmtId="0" fontId="81" fillId="28" borderId="94" xfId="15" applyFont="1" applyFill="1" applyBorder="1" applyAlignment="1">
      <alignment horizontal="left" vertical="center" wrapText="1"/>
    </xf>
    <xf numFmtId="0" fontId="81" fillId="28" borderId="33" xfId="15" applyFont="1" applyFill="1" applyBorder="1" applyAlignment="1">
      <alignment horizontal="left" vertical="center" wrapText="1"/>
    </xf>
    <xf numFmtId="0" fontId="81" fillId="28" borderId="4" xfId="15" applyFont="1" applyFill="1" applyBorder="1" applyAlignment="1">
      <alignment horizontal="left" vertical="center" wrapText="1"/>
    </xf>
    <xf numFmtId="0" fontId="81" fillId="28" borderId="34" xfId="15" applyFont="1" applyFill="1" applyBorder="1" applyAlignment="1">
      <alignment horizontal="left" vertical="center" wrapText="1"/>
    </xf>
    <xf numFmtId="0" fontId="81" fillId="28" borderId="31" xfId="15" applyFont="1" applyFill="1" applyBorder="1" applyAlignment="1">
      <alignment horizontal="center" vertical="center"/>
    </xf>
    <xf numFmtId="0" fontId="81" fillId="28" borderId="32" xfId="15" applyFont="1" applyFill="1" applyBorder="1" applyAlignment="1">
      <alignment horizontal="center" vertical="center"/>
    </xf>
    <xf numFmtId="0" fontId="81" fillId="28" borderId="0" xfId="15" applyFont="1" applyFill="1" applyAlignment="1">
      <alignment horizontal="left" vertical="center" wrapText="1"/>
    </xf>
    <xf numFmtId="0" fontId="81" fillId="28" borderId="32" xfId="15" applyFont="1" applyFill="1" applyBorder="1" applyAlignment="1">
      <alignment horizontal="left" vertical="center" wrapText="1"/>
    </xf>
    <xf numFmtId="0" fontId="81" fillId="28" borderId="31" xfId="15" applyFont="1" applyFill="1" applyBorder="1" applyAlignment="1">
      <alignment horizontal="left" vertical="center" wrapText="1"/>
    </xf>
    <xf numFmtId="0" fontId="94" fillId="28" borderId="0" xfId="15" applyFont="1" applyFill="1" applyAlignment="1">
      <alignment horizontal="center" vertical="center"/>
    </xf>
    <xf numFmtId="0" fontId="97" fillId="28" borderId="0" xfId="15" applyFont="1" applyFill="1" applyAlignment="1">
      <alignment horizontal="center" vertical="center"/>
    </xf>
    <xf numFmtId="0" fontId="97" fillId="28" borderId="0" xfId="15" applyFont="1" applyFill="1" applyAlignment="1">
      <alignment horizontal="left" vertical="center" wrapText="1"/>
    </xf>
    <xf numFmtId="0" fontId="81" fillId="28" borderId="0" xfId="14" applyFont="1" applyFill="1" applyAlignment="1">
      <alignment horizontal="center" vertical="center"/>
    </xf>
    <xf numFmtId="0" fontId="81" fillId="28" borderId="92" xfId="15" applyFont="1" applyFill="1" applyBorder="1" applyAlignment="1">
      <alignment horizontal="center" vertical="center" wrapText="1"/>
    </xf>
    <xf numFmtId="0" fontId="81" fillId="28" borderId="31" xfId="15" applyFont="1" applyFill="1" applyBorder="1" applyAlignment="1">
      <alignment horizontal="center" vertical="center" wrapText="1"/>
    </xf>
    <xf numFmtId="0" fontId="49" fillId="28" borderId="171" xfId="15" applyFont="1" applyFill="1" applyBorder="1" applyAlignment="1">
      <alignment horizontal="left" vertical="center" wrapText="1" indent="1"/>
    </xf>
    <xf numFmtId="0" fontId="49" fillId="28" borderId="103" xfId="15" applyFont="1" applyFill="1" applyBorder="1" applyAlignment="1">
      <alignment horizontal="left" vertical="center" wrapText="1" indent="1"/>
    </xf>
    <xf numFmtId="0" fontId="49" fillId="28" borderId="104" xfId="15" applyFont="1" applyFill="1" applyBorder="1" applyAlignment="1">
      <alignment horizontal="left" vertical="center" wrapText="1" indent="1"/>
    </xf>
    <xf numFmtId="0" fontId="43" fillId="28" borderId="112" xfId="15" applyFont="1" applyFill="1" applyBorder="1" applyAlignment="1">
      <alignment horizontal="left" vertical="center"/>
    </xf>
    <xf numFmtId="0" fontId="43" fillId="28" borderId="85" xfId="15" applyFont="1" applyFill="1" applyBorder="1" applyAlignment="1">
      <alignment horizontal="left" vertical="center"/>
    </xf>
    <xf numFmtId="0" fontId="43" fillId="28" borderId="86" xfId="15" applyFont="1" applyFill="1" applyBorder="1" applyAlignment="1">
      <alignment horizontal="left" vertical="center"/>
    </xf>
    <xf numFmtId="0" fontId="43" fillId="28" borderId="51" xfId="15" applyFont="1" applyFill="1" applyBorder="1" applyAlignment="1">
      <alignment horizontal="left" vertical="center"/>
    </xf>
    <xf numFmtId="0" fontId="43" fillId="28" borderId="0" xfId="15" applyFont="1" applyFill="1" applyAlignment="1">
      <alignment horizontal="left" vertical="center"/>
    </xf>
    <xf numFmtId="0" fontId="43" fillId="28" borderId="52" xfId="15" applyFont="1" applyFill="1" applyBorder="1" applyAlignment="1">
      <alignment horizontal="left" vertical="center"/>
    </xf>
    <xf numFmtId="0" fontId="43" fillId="28" borderId="9" xfId="15" applyFont="1" applyFill="1" applyBorder="1" applyAlignment="1">
      <alignment horizontal="left" vertical="center"/>
    </xf>
    <xf numFmtId="0" fontId="43" fillId="28" borderId="5" xfId="15" applyFont="1" applyFill="1" applyBorder="1" applyAlignment="1">
      <alignment horizontal="left" vertical="center"/>
    </xf>
    <xf numFmtId="0" fontId="43" fillId="28" borderId="11" xfId="15" applyFont="1" applyFill="1" applyBorder="1" applyAlignment="1">
      <alignment horizontal="left" vertical="center"/>
    </xf>
    <xf numFmtId="0" fontId="44" fillId="27" borderId="163" xfId="15" applyFont="1" applyFill="1" applyBorder="1" applyAlignment="1">
      <alignment horizontal="center" vertical="center" wrapText="1"/>
    </xf>
    <xf numFmtId="0" fontId="44" fillId="27" borderId="159" xfId="15" applyFont="1" applyFill="1" applyBorder="1" applyAlignment="1">
      <alignment horizontal="center" vertical="center" wrapText="1"/>
    </xf>
    <xf numFmtId="0" fontId="104" fillId="28" borderId="48" xfId="15" applyFont="1" applyFill="1" applyBorder="1" applyAlignment="1">
      <alignment horizontal="center" vertical="center" wrapText="1"/>
    </xf>
    <xf numFmtId="0" fontId="104" fillId="28" borderId="49" xfId="15" applyFont="1" applyFill="1" applyBorder="1" applyAlignment="1">
      <alignment horizontal="center" vertical="center" wrapText="1"/>
    </xf>
    <xf numFmtId="0" fontId="104" fillId="28" borderId="51" xfId="15" applyFont="1" applyFill="1" applyBorder="1" applyAlignment="1">
      <alignment horizontal="center" vertical="center" wrapText="1"/>
    </xf>
    <xf numFmtId="0" fontId="104" fillId="28" borderId="0" xfId="15" applyFont="1" applyFill="1" applyAlignment="1">
      <alignment horizontal="center" vertical="center" wrapText="1"/>
    </xf>
    <xf numFmtId="0" fontId="108" fillId="28" borderId="160" xfId="15" applyFont="1" applyFill="1" applyBorder="1" applyAlignment="1">
      <alignment horizontal="center" vertical="center"/>
    </xf>
    <xf numFmtId="0" fontId="108" fillId="28" borderId="61" xfId="15" applyFont="1" applyFill="1" applyBorder="1" applyAlignment="1">
      <alignment horizontal="center" vertical="center"/>
    </xf>
    <xf numFmtId="0" fontId="108" fillId="28" borderId="4" xfId="15" applyFont="1" applyFill="1" applyBorder="1" applyAlignment="1">
      <alignment horizontal="center" vertical="center"/>
    </xf>
    <xf numFmtId="0" fontId="108" fillId="28" borderId="62" xfId="15" applyFont="1" applyFill="1" applyBorder="1" applyAlignment="1">
      <alignment horizontal="center" vertical="center"/>
    </xf>
    <xf numFmtId="0" fontId="108" fillId="28" borderId="156" xfId="15" applyFont="1" applyFill="1" applyBorder="1" applyAlignment="1">
      <alignment horizontal="center" vertical="center"/>
    </xf>
    <xf numFmtId="0" fontId="108" fillId="28" borderId="157" xfId="15" applyFont="1" applyFill="1" applyBorder="1" applyAlignment="1">
      <alignment horizontal="center" vertical="center"/>
    </xf>
    <xf numFmtId="0" fontId="108" fillId="28" borderId="158" xfId="15" applyFont="1" applyFill="1" applyBorder="1" applyAlignment="1">
      <alignment horizontal="center" vertical="center"/>
    </xf>
    <xf numFmtId="0" fontId="108" fillId="28" borderId="170" xfId="15" applyFont="1" applyFill="1" applyBorder="1" applyAlignment="1">
      <alignment horizontal="center" vertical="center"/>
    </xf>
    <xf numFmtId="0" fontId="66" fillId="0" borderId="163" xfId="15" applyFont="1" applyBorder="1" applyAlignment="1">
      <alignment horizontal="left" vertical="center"/>
    </xf>
    <xf numFmtId="0" fontId="66" fillId="0" borderId="5" xfId="15" applyFont="1" applyBorder="1" applyAlignment="1">
      <alignment horizontal="left" vertical="center"/>
    </xf>
    <xf numFmtId="0" fontId="66" fillId="0" borderId="159" xfId="15" applyFont="1" applyBorder="1" applyAlignment="1">
      <alignment horizontal="left" vertical="center"/>
    </xf>
    <xf numFmtId="0" fontId="66" fillId="0" borderId="11" xfId="15" applyFont="1" applyBorder="1" applyAlignment="1">
      <alignment horizontal="left" vertical="center"/>
    </xf>
    <xf numFmtId="0" fontId="104" fillId="28" borderId="123" xfId="15" applyFont="1" applyFill="1" applyBorder="1" applyAlignment="1">
      <alignment horizontal="center" vertical="center" wrapText="1"/>
    </xf>
    <xf numFmtId="0" fontId="104" fillId="28" borderId="32" xfId="15" applyFont="1" applyFill="1" applyBorder="1" applyAlignment="1">
      <alignment horizontal="center" vertical="center" wrapText="1"/>
    </xf>
    <xf numFmtId="0" fontId="104" fillId="28" borderId="9" xfId="15" applyFont="1" applyFill="1" applyBorder="1" applyAlignment="1">
      <alignment horizontal="center" vertical="center" wrapText="1"/>
    </xf>
    <xf numFmtId="0" fontId="104" fillId="28" borderId="159" xfId="15" applyFont="1" applyFill="1" applyBorder="1" applyAlignment="1">
      <alignment horizontal="center" vertical="center" wrapText="1"/>
    </xf>
    <xf numFmtId="0" fontId="49" fillId="28" borderId="164" xfId="15" applyFont="1" applyFill="1" applyBorder="1" applyAlignment="1">
      <alignment horizontal="center" vertical="center"/>
    </xf>
    <xf numFmtId="0" fontId="49" fillId="28" borderId="165" xfId="15" applyFont="1" applyFill="1" applyBorder="1" applyAlignment="1">
      <alignment horizontal="center" vertical="center"/>
    </xf>
    <xf numFmtId="0" fontId="108" fillId="28" borderId="164" xfId="15" applyFont="1" applyFill="1" applyBorder="1" applyAlignment="1">
      <alignment horizontal="center" vertical="center"/>
    </xf>
    <xf numFmtId="0" fontId="108" fillId="28" borderId="166" xfId="15" applyFont="1" applyFill="1" applyBorder="1" applyAlignment="1">
      <alignment horizontal="center" vertical="center"/>
    </xf>
    <xf numFmtId="0" fontId="108" fillId="28" borderId="165" xfId="15" applyFont="1" applyFill="1" applyBorder="1" applyAlignment="1">
      <alignment horizontal="center" vertical="center"/>
    </xf>
    <xf numFmtId="0" fontId="108" fillId="28" borderId="167" xfId="15" applyFont="1" applyFill="1" applyBorder="1" applyAlignment="1">
      <alignment horizontal="center" vertical="center"/>
    </xf>
    <xf numFmtId="0" fontId="44" fillId="27" borderId="31" xfId="15" applyFont="1" applyFill="1" applyBorder="1" applyAlignment="1">
      <alignment horizontal="center" vertical="center" wrapText="1"/>
    </xf>
    <xf numFmtId="0" fontId="44" fillId="27" borderId="32" xfId="15" applyFont="1" applyFill="1" applyBorder="1" applyAlignment="1">
      <alignment horizontal="center" vertical="center" wrapText="1"/>
    </xf>
    <xf numFmtId="0" fontId="68" fillId="28" borderId="95" xfId="15" applyFont="1" applyFill="1" applyBorder="1" applyAlignment="1">
      <alignment horizontal="center" vertical="center" wrapText="1"/>
    </xf>
    <xf numFmtId="0" fontId="68" fillId="28" borderId="96" xfId="15" applyFont="1" applyFill="1" applyBorder="1" applyAlignment="1">
      <alignment horizontal="center" vertical="center" wrapText="1"/>
    </xf>
    <xf numFmtId="0" fontId="68" fillId="28" borderId="97" xfId="15" applyFont="1" applyFill="1" applyBorder="1" applyAlignment="1">
      <alignment horizontal="center" vertical="center" wrapText="1"/>
    </xf>
    <xf numFmtId="0" fontId="44" fillId="0" borderId="85" xfId="15" applyFont="1" applyBorder="1" applyAlignment="1">
      <alignment horizontal="left" vertical="center" wrapText="1"/>
    </xf>
    <xf numFmtId="0" fontId="44" fillId="0" borderId="86" xfId="15" applyFont="1" applyBorder="1" applyAlignment="1">
      <alignment horizontal="left" vertical="center" wrapText="1"/>
    </xf>
    <xf numFmtId="0" fontId="44" fillId="0" borderId="88" xfId="15" applyFont="1" applyBorder="1" applyAlignment="1">
      <alignment horizontal="left" vertical="center" wrapText="1"/>
    </xf>
    <xf numFmtId="0" fontId="44" fillId="0" borderId="89" xfId="15" applyFont="1" applyBorder="1" applyAlignment="1">
      <alignment horizontal="left" vertical="center" wrapText="1"/>
    </xf>
    <xf numFmtId="0" fontId="69" fillId="28" borderId="95" xfId="15" applyFont="1" applyFill="1" applyBorder="1" applyAlignment="1">
      <alignment horizontal="center" vertical="center" wrapText="1"/>
    </xf>
    <xf numFmtId="0" fontId="69" fillId="28" borderId="97" xfId="15" applyFont="1" applyFill="1" applyBorder="1" applyAlignment="1">
      <alignment horizontal="center" vertical="center" wrapText="1"/>
    </xf>
    <xf numFmtId="182" fontId="44" fillId="0" borderId="87" xfId="15" applyNumberFormat="1" applyFont="1" applyBorder="1" applyAlignment="1">
      <alignment horizontal="left" vertical="center" wrapText="1"/>
    </xf>
    <xf numFmtId="182" fontId="44" fillId="0" borderId="88" xfId="15" applyNumberFormat="1" applyFont="1" applyBorder="1" applyAlignment="1">
      <alignment horizontal="left" vertical="center" wrapText="1"/>
    </xf>
    <xf numFmtId="182" fontId="44" fillId="0" borderId="90" xfId="15" applyNumberFormat="1" applyFont="1" applyBorder="1" applyAlignment="1">
      <alignment horizontal="left" vertical="center" wrapText="1"/>
    </xf>
    <xf numFmtId="0" fontId="68" fillId="28" borderId="156" xfId="15" applyFont="1" applyFill="1" applyBorder="1" applyAlignment="1">
      <alignment horizontal="center" vertical="center" wrapText="1"/>
    </xf>
    <xf numFmtId="0" fontId="68" fillId="28" borderId="157" xfId="15" applyFont="1" applyFill="1" applyBorder="1" applyAlignment="1">
      <alignment horizontal="center" vertical="center" wrapText="1"/>
    </xf>
    <xf numFmtId="0" fontId="68" fillId="28" borderId="158" xfId="15" applyFont="1" applyFill="1" applyBorder="1" applyAlignment="1">
      <alignment horizontal="center" vertical="center" wrapText="1"/>
    </xf>
    <xf numFmtId="0" fontId="44" fillId="0" borderId="133" xfId="15" applyFont="1" applyBorder="1" applyAlignment="1">
      <alignment horizontal="left" vertical="center" wrapText="1"/>
    </xf>
    <xf numFmtId="0" fontId="44" fillId="0" borderId="136" xfId="15" applyFont="1" applyBorder="1" applyAlignment="1">
      <alignment horizontal="left" vertical="center" wrapText="1"/>
    </xf>
    <xf numFmtId="0" fontId="44" fillId="0" borderId="138" xfId="15" applyFont="1" applyBorder="1" applyAlignment="1">
      <alignment horizontal="left" vertical="center" wrapText="1"/>
    </xf>
    <xf numFmtId="0" fontId="68" fillId="28" borderId="78" xfId="15" applyFont="1" applyFill="1" applyBorder="1" applyAlignment="1">
      <alignment horizontal="center" vertical="center" wrapText="1"/>
    </xf>
    <xf numFmtId="0" fontId="68" fillId="28" borderId="70" xfId="15" applyFont="1" applyFill="1" applyBorder="1" applyAlignment="1">
      <alignment horizontal="center" vertical="center" wrapText="1"/>
    </xf>
    <xf numFmtId="0" fontId="68" fillId="28" borderId="71" xfId="15" applyFont="1" applyFill="1" applyBorder="1" applyAlignment="1">
      <alignment horizontal="center" vertical="center" wrapText="1"/>
    </xf>
    <xf numFmtId="0" fontId="106" fillId="28" borderId="111" xfId="15" applyFont="1" applyFill="1" applyBorder="1" applyAlignment="1">
      <alignment horizontal="center" vertical="center" wrapText="1"/>
    </xf>
    <xf numFmtId="0" fontId="106" fillId="28" borderId="0" xfId="15" applyFont="1" applyFill="1" applyAlignment="1">
      <alignment horizontal="center" vertical="center" wrapText="1"/>
    </xf>
    <xf numFmtId="0" fontId="106" fillId="28" borderId="116" xfId="15" applyFont="1" applyFill="1" applyBorder="1" applyAlignment="1">
      <alignment horizontal="center" vertical="center" wrapText="1"/>
    </xf>
    <xf numFmtId="0" fontId="106" fillId="28" borderId="121" xfId="15" applyFont="1" applyFill="1" applyBorder="1" applyAlignment="1">
      <alignment horizontal="center" vertical="center" wrapText="1"/>
    </xf>
    <xf numFmtId="0" fontId="106" fillId="28" borderId="5" xfId="15" applyFont="1" applyFill="1" applyBorder="1" applyAlignment="1">
      <alignment horizontal="center" vertical="center" wrapText="1"/>
    </xf>
    <xf numFmtId="0" fontId="106" fillId="28" borderId="120" xfId="15" applyFont="1" applyFill="1" applyBorder="1" applyAlignment="1">
      <alignment horizontal="center" vertical="center" wrapText="1"/>
    </xf>
    <xf numFmtId="0" fontId="44" fillId="28" borderId="151" xfId="15" applyFont="1" applyFill="1" applyBorder="1" applyAlignment="1">
      <alignment horizontal="center" vertical="center" wrapText="1"/>
    </xf>
    <xf numFmtId="0" fontId="44" fillId="28" borderId="115" xfId="15" applyFont="1" applyFill="1" applyBorder="1" applyAlignment="1">
      <alignment horizontal="center" vertical="center" wrapText="1"/>
    </xf>
    <xf numFmtId="0" fontId="44" fillId="0" borderId="151" xfId="15" applyFont="1" applyBorder="1" applyAlignment="1">
      <alignment horizontal="center" vertical="center" wrapText="1"/>
    </xf>
    <xf numFmtId="0" fontId="44" fillId="0" borderId="82" xfId="15" applyFont="1" applyBorder="1" applyAlignment="1">
      <alignment horizontal="center" vertical="center" wrapText="1"/>
    </xf>
    <xf numFmtId="0" fontId="44" fillId="0" borderId="83" xfId="15" applyFont="1" applyBorder="1" applyAlignment="1">
      <alignment horizontal="center" vertical="center" wrapText="1"/>
    </xf>
    <xf numFmtId="0" fontId="44" fillId="28" borderId="127" xfId="15" applyFont="1" applyFill="1" applyBorder="1" applyAlignment="1">
      <alignment horizontal="center" vertical="center" wrapText="1"/>
    </xf>
    <xf numFmtId="0" fontId="44" fillId="28" borderId="107" xfId="15" applyFont="1" applyFill="1" applyBorder="1" applyAlignment="1">
      <alignment horizontal="center" vertical="center" wrapText="1"/>
    </xf>
    <xf numFmtId="0" fontId="44" fillId="0" borderId="127" xfId="15" applyFont="1" applyBorder="1" applyAlignment="1">
      <alignment horizontal="center" vertical="center" wrapText="1"/>
    </xf>
    <xf numFmtId="0" fontId="44" fillId="0" borderId="106" xfId="15" applyFont="1" applyBorder="1" applyAlignment="1">
      <alignment horizontal="center" vertical="center" wrapText="1"/>
    </xf>
    <xf numFmtId="0" fontId="44" fillId="0" borderId="128" xfId="15" applyFont="1" applyBorder="1" applyAlignment="1">
      <alignment horizontal="center" vertical="center" wrapText="1"/>
    </xf>
    <xf numFmtId="0" fontId="44" fillId="0" borderId="129" xfId="15" applyFont="1" applyBorder="1" applyAlignment="1">
      <alignment horizontal="center" vertical="center" wrapText="1"/>
    </xf>
    <xf numFmtId="0" fontId="44" fillId="0" borderId="73" xfId="15" applyFont="1" applyBorder="1" applyAlignment="1">
      <alignment horizontal="left" vertical="center" wrapText="1"/>
    </xf>
    <xf numFmtId="0" fontId="44" fillId="0" borderId="74" xfId="15" applyFont="1" applyBorder="1" applyAlignment="1">
      <alignment horizontal="left" vertical="center" wrapText="1"/>
    </xf>
    <xf numFmtId="0" fontId="44" fillId="28" borderId="152" xfId="15" applyFont="1" applyFill="1" applyBorder="1" applyAlignment="1">
      <alignment horizontal="center" vertical="center" wrapText="1"/>
    </xf>
    <xf numFmtId="0" fontId="44" fillId="28" borderId="110" xfId="15" applyFont="1" applyFill="1" applyBorder="1" applyAlignment="1">
      <alignment horizontal="center" vertical="center" wrapText="1"/>
    </xf>
    <xf numFmtId="0" fontId="44" fillId="0" borderId="152" xfId="7" applyFont="1" applyBorder="1" applyAlignment="1" applyProtection="1">
      <alignment horizontal="center" vertical="center" wrapText="1"/>
    </xf>
    <xf numFmtId="0" fontId="44" fillId="0" borderId="109" xfId="7" applyFont="1" applyBorder="1" applyAlignment="1" applyProtection="1">
      <alignment horizontal="center" vertical="center" wrapText="1"/>
    </xf>
    <xf numFmtId="0" fontId="44" fillId="0" borderId="153" xfId="7" applyFont="1" applyBorder="1" applyAlignment="1" applyProtection="1">
      <alignment horizontal="center" vertical="center" wrapText="1"/>
    </xf>
    <xf numFmtId="0" fontId="44" fillId="0" borderId="154" xfId="7" applyFont="1" applyBorder="1" applyAlignment="1" applyProtection="1">
      <alignment horizontal="center" vertical="center" wrapText="1"/>
    </xf>
    <xf numFmtId="0" fontId="49" fillId="28" borderId="60" xfId="15" applyFont="1" applyFill="1" applyBorder="1" applyAlignment="1">
      <alignment horizontal="center" vertical="center" wrapText="1"/>
    </xf>
    <xf numFmtId="0" fontId="49" fillId="28" borderId="61" xfId="15" applyFont="1" applyFill="1" applyBorder="1" applyAlignment="1">
      <alignment horizontal="center" vertical="center" wrapText="1"/>
    </xf>
    <xf numFmtId="0" fontId="49" fillId="28" borderId="62" xfId="15" applyFont="1" applyFill="1" applyBorder="1" applyAlignment="1">
      <alignment horizontal="center" vertical="center" wrapText="1"/>
    </xf>
    <xf numFmtId="0" fontId="68" fillId="28" borderId="33" xfId="15" applyFont="1" applyFill="1" applyBorder="1" applyAlignment="1">
      <alignment horizontal="center" vertical="center" wrapText="1"/>
    </xf>
    <xf numFmtId="0" fontId="68" fillId="28" borderId="4" xfId="15" applyFont="1" applyFill="1" applyBorder="1" applyAlignment="1">
      <alignment horizontal="center" vertical="center" wrapText="1"/>
    </xf>
    <xf numFmtId="0" fontId="68" fillId="28" borderId="34" xfId="15" applyFont="1" applyFill="1" applyBorder="1" applyAlignment="1">
      <alignment horizontal="center" vertical="center" wrapText="1"/>
    </xf>
    <xf numFmtId="0" fontId="44" fillId="0" borderId="81" xfId="15" applyFont="1" applyBorder="1" applyAlignment="1">
      <alignment horizontal="left" vertical="center" wrapText="1"/>
    </xf>
    <xf numFmtId="0" fontId="44" fillId="0" borderId="82" xfId="15" applyFont="1" applyBorder="1" applyAlignment="1">
      <alignment horizontal="left" vertical="center" wrapText="1"/>
    </xf>
    <xf numFmtId="0" fontId="44" fillId="0" borderId="83" xfId="15" applyFont="1" applyBorder="1" applyAlignment="1">
      <alignment horizontal="left" vertical="center" wrapText="1"/>
    </xf>
    <xf numFmtId="0" fontId="44" fillId="0" borderId="107" xfId="15" applyFont="1" applyBorder="1" applyAlignment="1">
      <alignment horizontal="center" vertical="center" wrapText="1"/>
    </xf>
    <xf numFmtId="0" fontId="44" fillId="28" borderId="146" xfId="15" applyFont="1" applyFill="1" applyBorder="1" applyAlignment="1">
      <alignment horizontal="center" vertical="center" wrapText="1"/>
    </xf>
    <xf numFmtId="0" fontId="44" fillId="28" borderId="147" xfId="15" applyFont="1" applyFill="1" applyBorder="1" applyAlignment="1">
      <alignment horizontal="center" vertical="center" wrapText="1"/>
    </xf>
    <xf numFmtId="0" fontId="44" fillId="0" borderId="146" xfId="7" applyFont="1" applyBorder="1" applyAlignment="1" applyProtection="1">
      <alignment horizontal="center" vertical="center" wrapText="1"/>
    </xf>
    <xf numFmtId="0" fontId="44" fillId="0" borderId="148" xfId="7" applyFont="1" applyBorder="1" applyAlignment="1" applyProtection="1">
      <alignment horizontal="center" vertical="center" wrapText="1"/>
    </xf>
    <xf numFmtId="0" fontId="44" fillId="0" borderId="149" xfId="7" applyFont="1" applyBorder="1" applyAlignment="1" applyProtection="1">
      <alignment horizontal="center" vertical="center" wrapText="1"/>
    </xf>
    <xf numFmtId="0" fontId="44" fillId="0" borderId="150" xfId="7" applyFont="1" applyBorder="1" applyAlignment="1" applyProtection="1">
      <alignment horizontal="center" vertical="center" wrapText="1"/>
    </xf>
    <xf numFmtId="0" fontId="44" fillId="28" borderId="133" xfId="15" applyFont="1" applyFill="1" applyBorder="1" applyAlignment="1">
      <alignment horizontal="center" vertical="center" wrapText="1"/>
    </xf>
    <xf numFmtId="0" fontId="44" fillId="28" borderId="134" xfId="15" applyFont="1" applyFill="1" applyBorder="1" applyAlignment="1">
      <alignment horizontal="center" vertical="center" wrapText="1"/>
    </xf>
    <xf numFmtId="49" fontId="44" fillId="0" borderId="135" xfId="7" applyNumberFormat="1" applyFont="1" applyBorder="1" applyAlignment="1" applyProtection="1">
      <alignment horizontal="center" vertical="center" wrapText="1"/>
    </xf>
    <xf numFmtId="49" fontId="44" fillId="0" borderId="136" xfId="7" applyNumberFormat="1" applyFont="1" applyBorder="1" applyAlignment="1" applyProtection="1">
      <alignment horizontal="center" vertical="center" wrapText="1"/>
    </xf>
    <xf numFmtId="49" fontId="44" fillId="0" borderId="137" xfId="7" applyNumberFormat="1" applyFont="1" applyBorder="1" applyAlignment="1" applyProtection="1">
      <alignment horizontal="center" vertical="center" wrapText="1"/>
    </xf>
    <xf numFmtId="49" fontId="44" fillId="0" borderId="138" xfId="7" applyNumberFormat="1" applyFont="1" applyBorder="1" applyAlignment="1" applyProtection="1">
      <alignment horizontal="center" vertical="center" wrapText="1"/>
    </xf>
    <xf numFmtId="0" fontId="106" fillId="28" borderId="139" xfId="15" applyFont="1" applyFill="1" applyBorder="1" applyAlignment="1">
      <alignment horizontal="center" vertical="center" wrapText="1"/>
    </xf>
    <xf numFmtId="0" fontId="106" fillId="28" borderId="76" xfId="15" applyFont="1" applyFill="1" applyBorder="1" applyAlignment="1">
      <alignment horizontal="center" vertical="center" wrapText="1"/>
    </xf>
    <xf numFmtId="0" fontId="106" fillId="28" borderId="140" xfId="15" applyFont="1" applyFill="1" applyBorder="1" applyAlignment="1">
      <alignment horizontal="center" vertical="center" wrapText="1"/>
    </xf>
    <xf numFmtId="0" fontId="106" fillId="28" borderId="143" xfId="15" applyFont="1" applyFill="1" applyBorder="1" applyAlignment="1">
      <alignment horizontal="center" vertical="center" wrapText="1"/>
    </xf>
    <xf numFmtId="0" fontId="106" fillId="28" borderId="144" xfId="15" applyFont="1" applyFill="1" applyBorder="1" applyAlignment="1">
      <alignment horizontal="center" vertical="center" wrapText="1"/>
    </xf>
    <xf numFmtId="0" fontId="106" fillId="28" borderId="145" xfId="15" applyFont="1" applyFill="1" applyBorder="1" applyAlignment="1">
      <alignment horizontal="center" vertical="center" wrapText="1"/>
    </xf>
    <xf numFmtId="0" fontId="44" fillId="28" borderId="141" xfId="15" applyFont="1" applyFill="1" applyBorder="1" applyAlignment="1">
      <alignment horizontal="center" vertical="center" wrapText="1"/>
    </xf>
    <xf numFmtId="0" fontId="44" fillId="28" borderId="142" xfId="15" applyFont="1" applyFill="1" applyBorder="1" applyAlignment="1">
      <alignment horizontal="center" vertical="center" wrapText="1"/>
    </xf>
    <xf numFmtId="0" fontId="44" fillId="0" borderId="141" xfId="15" applyFont="1" applyBorder="1" applyAlignment="1">
      <alignment horizontal="center" vertical="center" wrapText="1"/>
    </xf>
    <xf numFmtId="0" fontId="44" fillId="0" borderId="73" xfId="15" applyFont="1" applyBorder="1" applyAlignment="1">
      <alignment horizontal="center" vertical="center" wrapText="1"/>
    </xf>
    <xf numFmtId="0" fontId="44" fillId="0" borderId="74" xfId="15" applyFont="1" applyBorder="1" applyAlignment="1">
      <alignment horizontal="center" vertical="center" wrapText="1"/>
    </xf>
    <xf numFmtId="14" fontId="101" fillId="0" borderId="6" xfId="15" applyNumberFormat="1" applyFont="1" applyBorder="1" applyAlignment="1">
      <alignment horizontal="center" vertical="center"/>
    </xf>
    <xf numFmtId="0" fontId="101" fillId="0" borderId="8" xfId="15" applyFont="1" applyBorder="1" applyAlignment="1">
      <alignment horizontal="center" vertical="center"/>
    </xf>
    <xf numFmtId="0" fontId="102" fillId="28" borderId="51" xfId="15" applyFont="1" applyFill="1" applyBorder="1" applyAlignment="1">
      <alignment horizontal="center" vertical="center"/>
    </xf>
    <xf numFmtId="0" fontId="102" fillId="28" borderId="0" xfId="15" applyFont="1" applyFill="1" applyAlignment="1">
      <alignment horizontal="center" vertical="center"/>
    </xf>
    <xf numFmtId="0" fontId="102" fillId="28" borderId="52" xfId="15" applyFont="1" applyFill="1" applyBorder="1" applyAlignment="1">
      <alignment horizontal="center" vertical="center"/>
    </xf>
    <xf numFmtId="0" fontId="35" fillId="28" borderId="5" xfId="15" applyFont="1" applyFill="1" applyBorder="1" applyAlignment="1">
      <alignment horizontal="right" vertical="center"/>
    </xf>
    <xf numFmtId="0" fontId="35" fillId="28" borderId="11" xfId="15" applyFont="1" applyFill="1" applyBorder="1" applyAlignment="1">
      <alignment horizontal="right" vertical="center"/>
    </xf>
    <xf numFmtId="0" fontId="104" fillId="28" borderId="118" xfId="15" applyFont="1" applyFill="1" applyBorder="1" applyAlignment="1">
      <alignment horizontal="center" vertical="center" wrapText="1"/>
    </xf>
    <xf numFmtId="0" fontId="104" fillId="28" borderId="120" xfId="15" applyFont="1" applyFill="1" applyBorder="1" applyAlignment="1">
      <alignment horizontal="center" vertical="center" wrapText="1"/>
    </xf>
    <xf numFmtId="0" fontId="105" fillId="28" borderId="119" xfId="15" applyFont="1" applyFill="1" applyBorder="1" applyAlignment="1">
      <alignment horizontal="center" vertical="center" wrapText="1"/>
    </xf>
    <xf numFmtId="0" fontId="105" fillId="28" borderId="49" xfId="15" applyFont="1" applyFill="1" applyBorder="1" applyAlignment="1">
      <alignment horizontal="center" vertical="center" wrapText="1"/>
    </xf>
    <xf numFmtId="0" fontId="105" fillId="28" borderId="50" xfId="15" applyFont="1" applyFill="1" applyBorder="1" applyAlignment="1">
      <alignment horizontal="center" vertical="center" wrapText="1"/>
    </xf>
    <xf numFmtId="0" fontId="105" fillId="28" borderId="121" xfId="15" applyFont="1" applyFill="1" applyBorder="1" applyAlignment="1">
      <alignment horizontal="center" vertical="center" wrapText="1"/>
    </xf>
    <xf numFmtId="0" fontId="105" fillId="28" borderId="5" xfId="15" applyFont="1" applyFill="1" applyBorder="1" applyAlignment="1">
      <alignment horizontal="center" vertical="center" wrapText="1"/>
    </xf>
    <xf numFmtId="0" fontId="105" fillId="28" borderId="11" xfId="15" applyFont="1" applyFill="1" applyBorder="1" applyAlignment="1">
      <alignment horizontal="center" vertical="center" wrapText="1"/>
    </xf>
    <xf numFmtId="0" fontId="104" fillId="28" borderId="155" xfId="15" applyFont="1" applyFill="1" applyBorder="1" applyAlignment="1">
      <alignment horizontal="center" vertical="center" wrapText="1"/>
    </xf>
    <xf numFmtId="0" fontId="104" fillId="28" borderId="94" xfId="15" applyFont="1" applyFill="1" applyBorder="1" applyAlignment="1">
      <alignment horizontal="center" vertical="center" wrapText="1"/>
    </xf>
    <xf numFmtId="0" fontId="68" fillId="28" borderId="66" xfId="15" applyFont="1" applyFill="1" applyBorder="1" applyAlignment="1">
      <alignment horizontal="center" vertical="center" wrapText="1"/>
    </xf>
    <xf numFmtId="0" fontId="68" fillId="28" borderId="68" xfId="15" applyFont="1" applyFill="1" applyBorder="1" applyAlignment="1">
      <alignment horizontal="center" vertical="center" wrapText="1"/>
    </xf>
    <xf numFmtId="0" fontId="68" fillId="28" borderId="67" xfId="15" applyFont="1" applyFill="1" applyBorder="1" applyAlignment="1">
      <alignment horizontal="center" vertical="center" wrapText="1"/>
    </xf>
    <xf numFmtId="0" fontId="44" fillId="0" borderId="68" xfId="15" applyFont="1" applyBorder="1" applyAlignment="1">
      <alignment horizontal="left" vertical="center" wrapText="1"/>
    </xf>
    <xf numFmtId="0" fontId="44" fillId="0" borderId="69" xfId="15" applyFont="1" applyBorder="1" applyAlignment="1">
      <alignment horizontal="left" vertical="center" wrapText="1"/>
    </xf>
    <xf numFmtId="0" fontId="33" fillId="0" borderId="163" xfId="15" applyBorder="1" applyAlignment="1">
      <alignment horizontal="left" vertical="top"/>
    </xf>
    <xf numFmtId="0" fontId="33" fillId="0" borderId="5" xfId="15" applyBorder="1" applyAlignment="1">
      <alignment horizontal="left" vertical="top"/>
    </xf>
    <xf numFmtId="0" fontId="33" fillId="0" borderId="159" xfId="15" applyBorder="1" applyAlignment="1">
      <alignment horizontal="left" vertical="top"/>
    </xf>
    <xf numFmtId="188" fontId="44" fillId="28" borderId="49" xfId="15" applyNumberFormat="1" applyFont="1" applyFill="1" applyBorder="1" applyAlignment="1">
      <alignment horizontal="center" vertical="center"/>
    </xf>
    <xf numFmtId="188" fontId="44" fillId="28" borderId="50" xfId="15" applyNumberFormat="1" applyFont="1" applyFill="1" applyBorder="1" applyAlignment="1">
      <alignment horizontal="center" vertical="center"/>
    </xf>
    <xf numFmtId="0" fontId="68" fillId="28" borderId="48" xfId="15" applyFont="1" applyFill="1" applyBorder="1" applyAlignment="1">
      <alignment horizontal="center" vertical="center" wrapText="1"/>
    </xf>
    <xf numFmtId="0" fontId="68" fillId="28" borderId="49" xfId="15" applyFont="1" applyFill="1" applyBorder="1" applyAlignment="1">
      <alignment horizontal="center" vertical="center" wrapText="1"/>
    </xf>
    <xf numFmtId="0" fontId="68" fillId="28" borderId="51" xfId="15" applyFont="1" applyFill="1" applyBorder="1" applyAlignment="1">
      <alignment horizontal="center" vertical="center" wrapText="1"/>
    </xf>
    <xf numFmtId="0" fontId="68" fillId="28" borderId="0" xfId="15" applyFont="1" applyFill="1" applyAlignment="1">
      <alignment horizontal="center" vertical="center" wrapText="1"/>
    </xf>
    <xf numFmtId="0" fontId="68" fillId="28" borderId="9" xfId="15" applyFont="1" applyFill="1" applyBorder="1" applyAlignment="1">
      <alignment horizontal="center" vertical="center" wrapText="1"/>
    </xf>
    <xf numFmtId="0" fontId="68" fillId="28" borderId="5" xfId="15" applyFont="1" applyFill="1" applyBorder="1" applyAlignment="1">
      <alignment horizontal="center" vertical="center" wrapText="1"/>
    </xf>
    <xf numFmtId="0" fontId="106" fillId="28" borderId="122" xfId="15" applyFont="1" applyFill="1" applyBorder="1" applyAlignment="1">
      <alignment horizontal="center" vertical="center" wrapText="1"/>
    </xf>
    <xf numFmtId="0" fontId="106" fillId="28" borderId="49" xfId="15" applyFont="1" applyFill="1" applyBorder="1" applyAlignment="1">
      <alignment horizontal="center" vertical="center" wrapText="1"/>
    </xf>
    <xf numFmtId="0" fontId="106" fillId="28" borderId="123" xfId="15" applyFont="1" applyFill="1" applyBorder="1" applyAlignment="1">
      <alignment horizontal="center" vertical="center" wrapText="1"/>
    </xf>
    <xf numFmtId="0" fontId="106" fillId="28" borderId="31" xfId="15" applyFont="1" applyFill="1" applyBorder="1" applyAlignment="1">
      <alignment horizontal="center" vertical="center" wrapText="1"/>
    </xf>
    <xf numFmtId="0" fontId="106" fillId="28" borderId="32" xfId="15" applyFont="1" applyFill="1" applyBorder="1" applyAlignment="1">
      <alignment horizontal="center" vertical="center" wrapText="1"/>
    </xf>
    <xf numFmtId="0" fontId="106" fillId="28" borderId="130" xfId="15" applyFont="1" applyFill="1" applyBorder="1" applyAlignment="1">
      <alignment horizontal="center" vertical="center" wrapText="1"/>
    </xf>
    <xf numFmtId="0" fontId="106" fillId="28" borderId="131" xfId="15" applyFont="1" applyFill="1" applyBorder="1" applyAlignment="1">
      <alignment horizontal="center" vertical="center" wrapText="1"/>
    </xf>
    <xf numFmtId="0" fontId="106" fillId="28" borderId="132" xfId="15" applyFont="1" applyFill="1" applyBorder="1" applyAlignment="1">
      <alignment horizontal="center" vertical="center" wrapText="1"/>
    </xf>
    <xf numFmtId="0" fontId="44" fillId="28" borderId="124" xfId="15" applyFont="1" applyFill="1" applyBorder="1" applyAlignment="1">
      <alignment horizontal="center" vertical="center" wrapText="1"/>
    </xf>
    <xf numFmtId="0" fontId="44" fillId="28" borderId="125" xfId="15" applyFont="1" applyFill="1" applyBorder="1" applyAlignment="1">
      <alignment horizontal="center" vertical="center" wrapText="1"/>
    </xf>
    <xf numFmtId="0" fontId="44" fillId="0" borderId="102" xfId="15" applyFont="1" applyBorder="1" applyAlignment="1">
      <alignment horizontal="center" vertical="center" wrapText="1"/>
    </xf>
    <xf numFmtId="0" fontId="44" fillId="0" borderId="103" xfId="15" applyFont="1" applyBorder="1" applyAlignment="1">
      <alignment horizontal="center" vertical="center" wrapText="1"/>
    </xf>
    <xf numFmtId="0" fontId="44" fillId="0" borderId="104" xfId="15" applyFont="1" applyBorder="1" applyAlignment="1">
      <alignment horizontal="center" vertical="center" wrapText="1"/>
    </xf>
    <xf numFmtId="0" fontId="44" fillId="28" borderId="126" xfId="15" applyFont="1" applyFill="1" applyBorder="1" applyAlignment="1">
      <alignment horizontal="center" vertical="center" wrapText="1"/>
    </xf>
    <xf numFmtId="49" fontId="33" fillId="0" borderId="189" xfId="15" applyNumberFormat="1" applyBorder="1" applyAlignment="1">
      <alignment horizontal="left" vertical="center" wrapText="1"/>
    </xf>
    <xf numFmtId="49" fontId="33" fillId="0" borderId="190" xfId="15" applyNumberFormat="1" applyBorder="1" applyAlignment="1">
      <alignment horizontal="left" vertical="center" wrapText="1"/>
    </xf>
    <xf numFmtId="49" fontId="33" fillId="0" borderId="191" xfId="15" applyNumberFormat="1" applyBorder="1" applyAlignment="1">
      <alignment horizontal="left" vertical="center" wrapText="1"/>
    </xf>
    <xf numFmtId="49" fontId="33" fillId="0" borderId="192" xfId="15" applyNumberFormat="1" applyBorder="1" applyAlignment="1">
      <alignment horizontal="left" vertical="center" wrapText="1"/>
    </xf>
    <xf numFmtId="49" fontId="33" fillId="0" borderId="151" xfId="15" applyNumberFormat="1" applyBorder="1" applyAlignment="1">
      <alignment horizontal="left" vertical="center" wrapText="1"/>
    </xf>
    <xf numFmtId="49" fontId="33" fillId="0" borderId="82" xfId="15" applyNumberFormat="1" applyBorder="1" applyAlignment="1">
      <alignment horizontal="left" vertical="center" wrapText="1"/>
    </xf>
    <xf numFmtId="49" fontId="33" fillId="0" borderId="115" xfId="15" applyNumberFormat="1" applyBorder="1" applyAlignment="1">
      <alignment horizontal="left" vertical="center" wrapText="1"/>
    </xf>
    <xf numFmtId="49" fontId="33" fillId="0" borderId="33" xfId="15" applyNumberFormat="1" applyBorder="1" applyAlignment="1">
      <alignment horizontal="left" vertical="center" wrapText="1"/>
    </xf>
    <xf numFmtId="49" fontId="33" fillId="0" borderId="4" xfId="15" applyNumberFormat="1" applyBorder="1" applyAlignment="1">
      <alignment horizontal="left" vertical="center" wrapText="1"/>
    </xf>
    <xf numFmtId="49" fontId="33" fillId="0" borderId="34" xfId="15" applyNumberFormat="1" applyBorder="1" applyAlignment="1">
      <alignment horizontal="left" vertical="center" wrapText="1"/>
    </xf>
    <xf numFmtId="0" fontId="113" fillId="0" borderId="172" xfId="15" applyFont="1" applyBorder="1" applyAlignment="1">
      <alignment horizontal="center" vertical="center" wrapText="1"/>
    </xf>
    <xf numFmtId="0" fontId="113" fillId="0" borderId="166" xfId="15" applyFont="1" applyBorder="1" applyAlignment="1">
      <alignment horizontal="center" vertical="center" wrapText="1"/>
    </xf>
    <xf numFmtId="0" fontId="113" fillId="0" borderId="165" xfId="15" applyFont="1" applyBorder="1" applyAlignment="1">
      <alignment horizontal="center" vertical="center" wrapText="1"/>
    </xf>
    <xf numFmtId="0" fontId="112" fillId="28" borderId="164" xfId="15" applyFont="1" applyFill="1" applyBorder="1" applyAlignment="1">
      <alignment horizontal="center" vertical="center" wrapText="1"/>
    </xf>
    <xf numFmtId="0" fontId="95" fillId="28" borderId="166" xfId="15" applyFont="1" applyFill="1" applyBorder="1" applyAlignment="1">
      <alignment horizontal="center" vertical="center" wrapText="1"/>
    </xf>
    <xf numFmtId="0" fontId="95" fillId="28" borderId="167" xfId="15" applyFont="1" applyFill="1" applyBorder="1" applyAlignment="1">
      <alignment horizontal="center" vertical="center" wrapText="1"/>
    </xf>
    <xf numFmtId="0" fontId="33" fillId="0" borderId="51" xfId="15" applyBorder="1" applyAlignment="1">
      <alignment horizontal="center" vertical="top" wrapText="1"/>
    </xf>
    <xf numFmtId="0" fontId="33" fillId="0" borderId="0" xfId="15" applyAlignment="1">
      <alignment horizontal="center" vertical="top" wrapText="1"/>
    </xf>
    <xf numFmtId="0" fontId="33" fillId="0" borderId="32" xfId="15" applyBorder="1" applyAlignment="1">
      <alignment horizontal="center" vertical="top" wrapText="1"/>
    </xf>
    <xf numFmtId="0" fontId="33" fillId="28" borderId="31" xfId="15" applyFill="1" applyBorder="1" applyAlignment="1">
      <alignment horizontal="center" vertical="top" wrapText="1"/>
    </xf>
    <xf numFmtId="0" fontId="33" fillId="28" borderId="0" xfId="15" applyFill="1" applyAlignment="1">
      <alignment horizontal="center" vertical="top" wrapText="1"/>
    </xf>
    <xf numFmtId="0" fontId="33" fillId="28" borderId="52" xfId="15" applyFill="1" applyBorder="1" applyAlignment="1">
      <alignment horizontal="center" vertical="top" wrapText="1"/>
    </xf>
    <xf numFmtId="0" fontId="33" fillId="28" borderId="163" xfId="15" applyFill="1" applyBorder="1" applyAlignment="1">
      <alignment horizontal="center" vertical="top" wrapText="1"/>
    </xf>
    <xf numFmtId="0" fontId="33" fillId="28" borderId="5" xfId="15" applyFill="1" applyBorder="1" applyAlignment="1">
      <alignment horizontal="center" vertical="top" wrapText="1"/>
    </xf>
    <xf numFmtId="0" fontId="33" fillId="28" borderId="11" xfId="15" applyFill="1" applyBorder="1" applyAlignment="1">
      <alignment horizontal="center" vertical="top" wrapText="1"/>
    </xf>
    <xf numFmtId="0" fontId="33" fillId="0" borderId="197" xfId="15" applyBorder="1" applyAlignment="1">
      <alignment horizontal="center" vertical="top" wrapText="1"/>
    </xf>
    <xf numFmtId="0" fontId="33" fillId="0" borderId="198" xfId="15" applyBorder="1" applyAlignment="1">
      <alignment horizontal="center" vertical="top" wrapText="1"/>
    </xf>
    <xf numFmtId="0" fontId="33" fillId="0" borderId="199" xfId="15" applyBorder="1" applyAlignment="1">
      <alignment horizontal="center" vertical="top" wrapText="1"/>
    </xf>
    <xf numFmtId="0" fontId="33" fillId="0" borderId="9" xfId="15" applyBorder="1" applyAlignment="1">
      <alignment horizontal="center" vertical="top" wrapText="1"/>
    </xf>
    <xf numFmtId="0" fontId="33" fillId="0" borderId="5" xfId="15" applyBorder="1" applyAlignment="1">
      <alignment horizontal="center" vertical="top" wrapText="1"/>
    </xf>
    <xf numFmtId="0" fontId="33" fillId="0" borderId="159" xfId="15" applyBorder="1" applyAlignment="1">
      <alignment horizontal="center" vertical="top" wrapText="1"/>
    </xf>
    <xf numFmtId="49" fontId="33" fillId="0" borderId="193" xfId="15" applyNumberFormat="1" applyBorder="1" applyAlignment="1">
      <alignment horizontal="left" vertical="center" wrapText="1"/>
    </xf>
    <xf numFmtId="49" fontId="33" fillId="0" borderId="5" xfId="15" applyNumberFormat="1" applyBorder="1" applyAlignment="1">
      <alignment horizontal="left" vertical="center" wrapText="1"/>
    </xf>
    <xf numFmtId="49" fontId="33" fillId="0" borderId="120" xfId="15" applyNumberFormat="1" applyBorder="1" applyAlignment="1">
      <alignment horizontal="left" vertical="center" wrapText="1"/>
    </xf>
    <xf numFmtId="49" fontId="33" fillId="0" borderId="121" xfId="15" applyNumberFormat="1" applyBorder="1" applyAlignment="1">
      <alignment horizontal="left" vertical="center" wrapText="1"/>
    </xf>
    <xf numFmtId="49" fontId="33" fillId="0" borderId="163" xfId="15" applyNumberFormat="1" applyBorder="1" applyAlignment="1">
      <alignment horizontal="left" vertical="center" wrapText="1"/>
    </xf>
    <xf numFmtId="49" fontId="33" fillId="0" borderId="159" xfId="15" applyNumberFormat="1" applyBorder="1" applyAlignment="1">
      <alignment horizontal="left" vertical="center" wrapText="1"/>
    </xf>
    <xf numFmtId="0" fontId="33" fillId="28" borderId="84" xfId="15" applyFill="1" applyBorder="1" applyAlignment="1">
      <alignment horizontal="center" vertical="top" wrapText="1"/>
    </xf>
    <xf numFmtId="0" fontId="33" fillId="28" borderId="85" xfId="15" applyFill="1" applyBorder="1" applyAlignment="1">
      <alignment horizontal="center" vertical="top" wrapText="1"/>
    </xf>
    <xf numFmtId="0" fontId="33" fillId="28" borderId="86" xfId="15" applyFill="1" applyBorder="1" applyAlignment="1">
      <alignment horizontal="center" vertical="top" wrapText="1"/>
    </xf>
    <xf numFmtId="49" fontId="33" fillId="0" borderId="0" xfId="15" applyNumberFormat="1" applyAlignment="1">
      <alignment horizontal="left" vertical="center" wrapText="1"/>
    </xf>
    <xf numFmtId="49" fontId="33" fillId="0" borderId="116" xfId="15" applyNumberFormat="1" applyBorder="1" applyAlignment="1">
      <alignment horizontal="left" vertical="center" wrapText="1"/>
    </xf>
    <xf numFmtId="49" fontId="33" fillId="0" borderId="111" xfId="15" applyNumberFormat="1" applyBorder="1" applyAlignment="1">
      <alignment horizontal="left" vertical="center" wrapText="1"/>
    </xf>
    <xf numFmtId="0" fontId="113" fillId="0" borderId="112" xfId="15" applyFont="1" applyBorder="1" applyAlignment="1">
      <alignment horizontal="center" vertical="center" wrapText="1"/>
    </xf>
    <xf numFmtId="0" fontId="113" fillId="0" borderId="85" xfId="15" applyFont="1" applyBorder="1" applyAlignment="1">
      <alignment horizontal="center" vertical="center" wrapText="1"/>
    </xf>
    <xf numFmtId="0" fontId="113" fillId="0" borderId="177" xfId="15" applyFont="1" applyBorder="1" applyAlignment="1">
      <alignment horizontal="center" vertical="center" wrapText="1"/>
    </xf>
    <xf numFmtId="0" fontId="113" fillId="0" borderId="51" xfId="15" applyFont="1" applyBorder="1" applyAlignment="1">
      <alignment horizontal="center" vertical="center" wrapText="1"/>
    </xf>
    <xf numFmtId="0" fontId="113" fillId="0" borderId="0" xfId="15" applyFont="1" applyAlignment="1">
      <alignment horizontal="center" vertical="center" wrapText="1"/>
    </xf>
    <xf numFmtId="0" fontId="113" fillId="0" borderId="42" xfId="15" applyFont="1" applyBorder="1" applyAlignment="1">
      <alignment horizontal="center" vertical="center" wrapText="1"/>
    </xf>
    <xf numFmtId="0" fontId="113" fillId="0" borderId="9" xfId="15" applyFont="1" applyBorder="1" applyAlignment="1">
      <alignment horizontal="center" vertical="center" wrapText="1"/>
    </xf>
    <xf numFmtId="0" fontId="113" fillId="0" borderId="5" xfId="15" applyFont="1" applyBorder="1" applyAlignment="1">
      <alignment horizontal="center" vertical="center" wrapText="1"/>
    </xf>
    <xf numFmtId="0" fontId="113" fillId="0" borderId="182" xfId="15" applyFont="1" applyBorder="1" applyAlignment="1">
      <alignment horizontal="center" vertical="center" wrapText="1"/>
    </xf>
    <xf numFmtId="49" fontId="33" fillId="0" borderId="194" xfId="15" applyNumberFormat="1" applyBorder="1" applyAlignment="1">
      <alignment horizontal="left" vertical="center" wrapText="1"/>
    </xf>
    <xf numFmtId="49" fontId="33" fillId="0" borderId="195" xfId="15" applyNumberFormat="1" applyBorder="1" applyAlignment="1">
      <alignment horizontal="left" vertical="center" wrapText="1"/>
    </xf>
    <xf numFmtId="49" fontId="33" fillId="0" borderId="196" xfId="15" applyNumberFormat="1" applyBorder="1" applyAlignment="1">
      <alignment horizontal="left" vertical="center" wrapText="1"/>
    </xf>
    <xf numFmtId="49" fontId="33" fillId="0" borderId="92" xfId="15" applyNumberFormat="1" applyBorder="1" applyAlignment="1">
      <alignment horizontal="left" vertical="center" wrapText="1"/>
    </xf>
    <xf numFmtId="49" fontId="33" fillId="0" borderId="93" xfId="15" applyNumberFormat="1" applyBorder="1" applyAlignment="1">
      <alignment horizontal="left" vertical="center" wrapText="1"/>
    </xf>
    <xf numFmtId="49" fontId="33" fillId="0" borderId="94" xfId="15" applyNumberFormat="1" applyBorder="1" applyAlignment="1">
      <alignment horizontal="left" vertical="center" wrapText="1"/>
    </xf>
    <xf numFmtId="0" fontId="113" fillId="0" borderId="114" xfId="15" applyFont="1" applyBorder="1" applyAlignment="1">
      <alignment horizontal="center" vertical="center" wrapText="1"/>
    </xf>
    <xf numFmtId="0" fontId="113" fillId="0" borderId="82" xfId="15" applyFont="1" applyBorder="1" applyAlignment="1">
      <alignment horizontal="center" vertical="center" wrapText="1"/>
    </xf>
    <xf numFmtId="0" fontId="113" fillId="0" borderId="176" xfId="15" applyFont="1" applyBorder="1" applyAlignment="1">
      <alignment horizontal="center" vertical="center" wrapText="1"/>
    </xf>
    <xf numFmtId="0" fontId="33" fillId="28" borderId="82" xfId="15" applyFill="1" applyBorder="1" applyAlignment="1">
      <alignment horizontal="center" vertical="top" wrapText="1"/>
    </xf>
    <xf numFmtId="0" fontId="33" fillId="28" borderId="83" xfId="15" applyFill="1" applyBorder="1" applyAlignment="1">
      <alignment horizontal="center" vertical="top" wrapText="1"/>
    </xf>
    <xf numFmtId="49" fontId="33" fillId="0" borderId="186" xfId="15" applyNumberFormat="1" applyBorder="1" applyAlignment="1">
      <alignment horizontal="left" vertical="center" wrapText="1"/>
    </xf>
    <xf numFmtId="49" fontId="33" fillId="0" borderId="187" xfId="15" applyNumberFormat="1" applyBorder="1" applyAlignment="1">
      <alignment horizontal="left" vertical="center" wrapText="1"/>
    </xf>
    <xf numFmtId="49" fontId="33" fillId="0" borderId="188" xfId="15" applyNumberFormat="1" applyBorder="1" applyAlignment="1">
      <alignment horizontal="left" vertical="center" wrapText="1"/>
    </xf>
    <xf numFmtId="49" fontId="33" fillId="0" borderId="31" xfId="15" applyNumberFormat="1" applyBorder="1" applyAlignment="1">
      <alignment horizontal="left" vertical="center" wrapText="1"/>
    </xf>
    <xf numFmtId="49" fontId="33" fillId="0" borderId="32" xfId="15" applyNumberFormat="1" applyBorder="1" applyAlignment="1">
      <alignment horizontal="left" vertical="center" wrapText="1"/>
    </xf>
    <xf numFmtId="0" fontId="113" fillId="28" borderId="108" xfId="15" applyFont="1" applyFill="1" applyBorder="1" applyAlignment="1">
      <alignment horizontal="left" vertical="center" wrapText="1"/>
    </xf>
    <xf numFmtId="0" fontId="113" fillId="28" borderId="109" xfId="15" applyFont="1" applyFill="1" applyBorder="1" applyAlignment="1">
      <alignment horizontal="left" vertical="center" wrapText="1"/>
    </xf>
    <xf numFmtId="0" fontId="113" fillId="28" borderId="185" xfId="15" applyFont="1" applyFill="1" applyBorder="1" applyAlignment="1">
      <alignment horizontal="left" vertical="center" wrapText="1"/>
    </xf>
    <xf numFmtId="0" fontId="95" fillId="0" borderId="5" xfId="15" applyFont="1" applyBorder="1" applyAlignment="1">
      <alignment horizontal="center" vertical="center"/>
    </xf>
    <xf numFmtId="0" fontId="66" fillId="27" borderId="152" xfId="15" applyFont="1" applyFill="1" applyBorder="1" applyAlignment="1">
      <alignment horizontal="center" vertical="center" wrapText="1"/>
    </xf>
    <xf numFmtId="0" fontId="66" fillId="27" borderId="109" xfId="15" applyFont="1" applyFill="1" applyBorder="1" applyAlignment="1">
      <alignment horizontal="center" vertical="center" wrapText="1"/>
    </xf>
    <xf numFmtId="0" fontId="66" fillId="27" borderId="110" xfId="15" applyFont="1" applyFill="1" applyBorder="1" applyAlignment="1">
      <alignment horizontal="center" vertical="center" wrapText="1"/>
    </xf>
    <xf numFmtId="0" fontId="33" fillId="28" borderId="152" xfId="15" applyFill="1" applyBorder="1" applyAlignment="1">
      <alignment horizontal="center" vertical="top" wrapText="1"/>
    </xf>
    <xf numFmtId="0" fontId="33" fillId="28" borderId="109" xfId="15" applyFill="1" applyBorder="1" applyAlignment="1">
      <alignment horizontal="center" vertical="top" wrapText="1"/>
    </xf>
    <xf numFmtId="0" fontId="33" fillId="28" borderId="154" xfId="15" applyFill="1" applyBorder="1" applyAlignment="1">
      <alignment horizontal="center" vertical="top" wrapText="1"/>
    </xf>
    <xf numFmtId="0" fontId="118" fillId="0" borderId="48" xfId="15" applyFont="1" applyBorder="1" applyAlignment="1">
      <alignment horizontal="left" vertical="top" wrapText="1"/>
    </xf>
    <xf numFmtId="0" fontId="118" fillId="0" borderId="49" xfId="15" applyFont="1" applyBorder="1" applyAlignment="1">
      <alignment horizontal="left" vertical="top" wrapText="1"/>
    </xf>
    <xf numFmtId="0" fontId="118" fillId="0" borderId="50" xfId="15" applyFont="1" applyBorder="1" applyAlignment="1">
      <alignment horizontal="left" vertical="top" wrapText="1"/>
    </xf>
    <xf numFmtId="0" fontId="113" fillId="0" borderId="173" xfId="15" applyFont="1" applyBorder="1" applyAlignment="1">
      <alignment horizontal="center" vertical="center" wrapText="1"/>
    </xf>
    <xf numFmtId="0" fontId="113" fillId="0" borderId="164" xfId="15" applyFont="1" applyBorder="1" applyAlignment="1">
      <alignment horizontal="center" vertical="center" wrapText="1"/>
    </xf>
    <xf numFmtId="0" fontId="113" fillId="28" borderId="164" xfId="15" applyFont="1" applyFill="1" applyBorder="1" applyAlignment="1">
      <alignment horizontal="center" vertical="center" wrapText="1"/>
    </xf>
    <xf numFmtId="0" fontId="113" fillId="28" borderId="166" xfId="15" applyFont="1" applyFill="1" applyBorder="1" applyAlignment="1">
      <alignment horizontal="center" vertical="center" wrapText="1"/>
    </xf>
    <xf numFmtId="0" fontId="113" fillId="28" borderId="167" xfId="15" applyFont="1" applyFill="1" applyBorder="1" applyAlignment="1">
      <alignment horizontal="center" vertical="center" wrapText="1"/>
    </xf>
    <xf numFmtId="0" fontId="113" fillId="28" borderId="105" xfId="15" applyFont="1" applyFill="1" applyBorder="1" applyAlignment="1">
      <alignment horizontal="left" vertical="center" wrapText="1"/>
    </xf>
    <xf numFmtId="0" fontId="113" fillId="28" borderId="106" xfId="15" applyFont="1" applyFill="1" applyBorder="1" applyAlignment="1">
      <alignment horizontal="left" vertical="center" wrapText="1"/>
    </xf>
    <xf numFmtId="0" fontId="113" fillId="28" borderId="179" xfId="15" applyFont="1" applyFill="1" applyBorder="1" applyAlignment="1">
      <alignment horizontal="left" vertical="center" wrapText="1"/>
    </xf>
    <xf numFmtId="0" fontId="95" fillId="28" borderId="106" xfId="15" applyFont="1" applyFill="1" applyBorder="1" applyAlignment="1">
      <alignment horizontal="center" vertical="center"/>
    </xf>
    <xf numFmtId="0" fontId="66" fillId="27" borderId="127" xfId="15" applyFont="1" applyFill="1" applyBorder="1" applyAlignment="1">
      <alignment horizontal="center" vertical="center" wrapText="1"/>
    </xf>
    <xf numFmtId="0" fontId="66" fillId="27" borderId="106" xfId="15" applyFont="1" applyFill="1" applyBorder="1" applyAlignment="1">
      <alignment horizontal="center" vertical="center" wrapText="1"/>
    </xf>
    <xf numFmtId="0" fontId="66" fillId="27" borderId="107" xfId="15" applyFont="1" applyFill="1" applyBorder="1" applyAlignment="1">
      <alignment horizontal="center" vertical="center" wrapText="1"/>
    </xf>
    <xf numFmtId="0" fontId="33" fillId="28" borderId="127" xfId="15" applyFill="1" applyBorder="1" applyAlignment="1">
      <alignment horizontal="center" vertical="top" wrapText="1"/>
    </xf>
    <xf numFmtId="0" fontId="33" fillId="28" borderId="106" xfId="15" applyFill="1" applyBorder="1" applyAlignment="1">
      <alignment horizontal="center" vertical="top" wrapText="1"/>
    </xf>
    <xf numFmtId="0" fontId="33" fillId="28" borderId="129" xfId="15" applyFill="1" applyBorder="1" applyAlignment="1">
      <alignment horizontal="center" vertical="top" wrapText="1"/>
    </xf>
    <xf numFmtId="0" fontId="112" fillId="28" borderId="106" xfId="15" applyFont="1" applyFill="1" applyBorder="1" applyAlignment="1">
      <alignment horizontal="distributed" vertical="center"/>
    </xf>
    <xf numFmtId="0" fontId="112" fillId="28" borderId="106" xfId="15" applyFont="1" applyFill="1" applyBorder="1" applyAlignment="1">
      <alignment horizontal="center" vertical="center"/>
    </xf>
    <xf numFmtId="0" fontId="66" fillId="27" borderId="126" xfId="15" applyFont="1" applyFill="1" applyBorder="1" applyAlignment="1">
      <alignment horizontal="center" vertical="center" wrapText="1"/>
    </xf>
    <xf numFmtId="0" fontId="95" fillId="0" borderId="93" xfId="15" applyFont="1" applyBorder="1" applyAlignment="1">
      <alignment horizontal="left" vertical="center"/>
    </xf>
    <xf numFmtId="0" fontId="116" fillId="28" borderId="112" xfId="15" applyFont="1" applyFill="1" applyBorder="1" applyAlignment="1">
      <alignment horizontal="left" vertical="center" wrapText="1"/>
    </xf>
    <xf numFmtId="0" fontId="116" fillId="28" borderId="85" xfId="15" applyFont="1" applyFill="1" applyBorder="1" applyAlignment="1">
      <alignment horizontal="left" vertical="center" wrapText="1"/>
    </xf>
    <xf numFmtId="0" fontId="116" fillId="28" borderId="177" xfId="15" applyFont="1" applyFill="1" applyBorder="1" applyAlignment="1">
      <alignment horizontal="left" vertical="center" wrapText="1"/>
    </xf>
    <xf numFmtId="0" fontId="116" fillId="28" borderId="114" xfId="15" applyFont="1" applyFill="1" applyBorder="1" applyAlignment="1">
      <alignment horizontal="left" vertical="center" wrapText="1"/>
    </xf>
    <xf numFmtId="0" fontId="116" fillId="28" borderId="82" xfId="15" applyFont="1" applyFill="1" applyBorder="1" applyAlignment="1">
      <alignment horizontal="left" vertical="center" wrapText="1"/>
    </xf>
    <xf numFmtId="0" fontId="116" fillId="28" borderId="176" xfId="15" applyFont="1" applyFill="1" applyBorder="1" applyAlignment="1">
      <alignment horizontal="left" vertical="center" wrapText="1"/>
    </xf>
    <xf numFmtId="0" fontId="66" fillId="27" borderId="84" xfId="15" applyFont="1" applyFill="1" applyBorder="1" applyAlignment="1">
      <alignment horizontal="center" vertical="center" wrapText="1"/>
    </xf>
    <xf numFmtId="0" fontId="66" fillId="27" borderId="85" xfId="15" applyFont="1" applyFill="1" applyBorder="1" applyAlignment="1">
      <alignment horizontal="center" vertical="center" wrapText="1"/>
    </xf>
    <xf numFmtId="0" fontId="66" fillId="27" borderId="113" xfId="15" applyFont="1" applyFill="1" applyBorder="1" applyAlignment="1">
      <alignment horizontal="center" vertical="center" wrapText="1"/>
    </xf>
    <xf numFmtId="0" fontId="66" fillId="27" borderId="81" xfId="15" applyFont="1" applyFill="1" applyBorder="1" applyAlignment="1">
      <alignment horizontal="center" vertical="center" wrapText="1"/>
    </xf>
    <xf numFmtId="0" fontId="66" fillId="27" borderId="82" xfId="15" applyFont="1" applyFill="1" applyBorder="1" applyAlignment="1">
      <alignment horizontal="center" vertical="center" wrapText="1"/>
    </xf>
    <xf numFmtId="0" fontId="66" fillId="27" borderId="115" xfId="15" applyFont="1" applyFill="1" applyBorder="1" applyAlignment="1">
      <alignment horizontal="center" vertical="center" wrapText="1"/>
    </xf>
    <xf numFmtId="0" fontId="33" fillId="28" borderId="178" xfId="15" applyFill="1" applyBorder="1" applyAlignment="1">
      <alignment horizontal="center" vertical="top" wrapText="1"/>
    </xf>
    <xf numFmtId="0" fontId="33" fillId="28" borderId="151" xfId="15" applyFill="1" applyBorder="1" applyAlignment="1">
      <alignment horizontal="center" vertical="top" wrapText="1"/>
    </xf>
    <xf numFmtId="0" fontId="95" fillId="0" borderId="96" xfId="15" applyFont="1" applyBorder="1" applyAlignment="1">
      <alignment horizontal="center" vertical="center"/>
    </xf>
    <xf numFmtId="0" fontId="95" fillId="0" borderId="96" xfId="15" applyFont="1" applyBorder="1" applyAlignment="1">
      <alignment horizontal="left" vertical="center"/>
    </xf>
    <xf numFmtId="0" fontId="113" fillId="28" borderId="112" xfId="15" applyFont="1" applyFill="1" applyBorder="1" applyAlignment="1">
      <alignment horizontal="center" vertical="center" wrapText="1"/>
    </xf>
    <xf numFmtId="0" fontId="113" fillId="28" borderId="85" xfId="15" applyFont="1" applyFill="1" applyBorder="1" applyAlignment="1">
      <alignment horizontal="center" vertical="center" wrapText="1"/>
    </xf>
    <xf numFmtId="0" fontId="113" fillId="28" borderId="177" xfId="15" applyFont="1" applyFill="1" applyBorder="1" applyAlignment="1">
      <alignment horizontal="center" vertical="center" wrapText="1"/>
    </xf>
    <xf numFmtId="0" fontId="113" fillId="28" borderId="51" xfId="15" applyFont="1" applyFill="1" applyBorder="1" applyAlignment="1">
      <alignment horizontal="center" vertical="center" wrapText="1"/>
    </xf>
    <xf numFmtId="0" fontId="113" fillId="28" borderId="0" xfId="15" applyFont="1" applyFill="1" applyAlignment="1">
      <alignment horizontal="center" vertical="center" wrapText="1"/>
    </xf>
    <xf numFmtId="0" fontId="113" fillId="28" borderId="42" xfId="15" applyFont="1" applyFill="1" applyBorder="1" applyAlignment="1">
      <alignment horizontal="center" vertical="center" wrapText="1"/>
    </xf>
    <xf numFmtId="0" fontId="113" fillId="28" borderId="114" xfId="15" applyFont="1" applyFill="1" applyBorder="1" applyAlignment="1">
      <alignment horizontal="center" vertical="center" wrapText="1"/>
    </xf>
    <xf numFmtId="0" fontId="113" fillId="28" borderId="82" xfId="15" applyFont="1" applyFill="1" applyBorder="1" applyAlignment="1">
      <alignment horizontal="center" vertical="center" wrapText="1"/>
    </xf>
    <xf numFmtId="0" fontId="113" fillId="28" borderId="176" xfId="15" applyFont="1" applyFill="1" applyBorder="1" applyAlignment="1">
      <alignment horizontal="center" vertical="center" wrapText="1"/>
    </xf>
    <xf numFmtId="0" fontId="66" fillId="27" borderId="31" xfId="15" applyFont="1" applyFill="1" applyBorder="1" applyAlignment="1">
      <alignment horizontal="center" vertical="center" wrapText="1"/>
    </xf>
    <xf numFmtId="0" fontId="66" fillId="27" borderId="0" xfId="15" applyFont="1" applyFill="1" applyAlignment="1">
      <alignment horizontal="center" vertical="center" wrapText="1"/>
    </xf>
    <xf numFmtId="0" fontId="66" fillId="27" borderId="116" xfId="15" applyFont="1" applyFill="1" applyBorder="1" applyAlignment="1">
      <alignment horizontal="center" vertical="center" wrapText="1"/>
    </xf>
    <xf numFmtId="0" fontId="33" fillId="28" borderId="111" xfId="15" applyFill="1" applyBorder="1" applyAlignment="1">
      <alignment horizontal="center" vertical="top" wrapText="1"/>
    </xf>
    <xf numFmtId="0" fontId="33" fillId="28" borderId="0" xfId="15" applyFill="1" applyAlignment="1">
      <alignment horizontal="center" vertical="center"/>
    </xf>
    <xf numFmtId="0" fontId="113" fillId="28" borderId="172" xfId="15" applyFont="1" applyFill="1" applyBorder="1" applyAlignment="1">
      <alignment horizontal="left" vertical="center" wrapText="1" indent="3"/>
    </xf>
    <xf numFmtId="0" fontId="113" fillId="28" borderId="166" xfId="15" applyFont="1" applyFill="1" applyBorder="1" applyAlignment="1">
      <alignment horizontal="left" vertical="center" wrapText="1" indent="3"/>
    </xf>
    <xf numFmtId="0" fontId="113" fillId="28" borderId="173" xfId="15" applyFont="1" applyFill="1" applyBorder="1" applyAlignment="1">
      <alignment horizontal="left" vertical="center" wrapText="1" indent="3"/>
    </xf>
    <xf numFmtId="0" fontId="113" fillId="28" borderId="49" xfId="15" applyFont="1" applyFill="1" applyBorder="1" applyAlignment="1">
      <alignment horizontal="center" vertical="center" wrapText="1"/>
    </xf>
    <xf numFmtId="0" fontId="113" fillId="28" borderId="118" xfId="15" applyFont="1" applyFill="1" applyBorder="1" applyAlignment="1">
      <alignment horizontal="center" vertical="center" wrapText="1"/>
    </xf>
    <xf numFmtId="0" fontId="33" fillId="28" borderId="175" xfId="15" applyFill="1" applyBorder="1" applyAlignment="1">
      <alignment horizontal="center" vertical="center" wrapText="1"/>
    </xf>
    <xf numFmtId="0" fontId="33" fillId="28" borderId="166" xfId="15" applyFill="1" applyBorder="1" applyAlignment="1">
      <alignment horizontal="center" vertical="center" wrapText="1"/>
    </xf>
    <xf numFmtId="0" fontId="33" fillId="28" borderId="174" xfId="15" applyFill="1" applyBorder="1" applyAlignment="1">
      <alignment horizontal="center" vertical="center" wrapText="1"/>
    </xf>
    <xf numFmtId="0" fontId="113" fillId="28" borderId="175" xfId="15" applyFont="1" applyFill="1" applyBorder="1" applyAlignment="1">
      <alignment horizontal="center" vertical="center" wrapText="1"/>
    </xf>
    <xf numFmtId="0" fontId="113" fillId="28" borderId="183" xfId="15" applyFont="1" applyFill="1" applyBorder="1" applyAlignment="1">
      <alignment horizontal="left" vertical="center" wrapText="1"/>
    </xf>
    <xf numFmtId="0" fontId="113" fillId="28" borderId="73" xfId="15" applyFont="1" applyFill="1" applyBorder="1" applyAlignment="1">
      <alignment horizontal="left" vertical="center" wrapText="1"/>
    </xf>
    <xf numFmtId="0" fontId="113" fillId="28" borderId="184" xfId="15" applyFont="1" applyFill="1" applyBorder="1" applyAlignment="1">
      <alignment horizontal="left" vertical="center" wrapText="1"/>
    </xf>
    <xf numFmtId="0" fontId="33" fillId="0" borderId="96" xfId="15" applyBorder="1" applyAlignment="1">
      <alignment horizontal="left" vertical="center"/>
    </xf>
    <xf numFmtId="0" fontId="113" fillId="0" borderId="155" xfId="15" applyFont="1" applyBorder="1" applyAlignment="1">
      <alignment horizontal="center" vertical="center" wrapText="1"/>
    </xf>
    <xf numFmtId="0" fontId="113" fillId="0" borderId="93" xfId="15" applyFont="1" applyBorder="1" applyAlignment="1">
      <alignment horizontal="center" vertical="center" wrapText="1"/>
    </xf>
    <xf numFmtId="0" fontId="113" fillId="0" borderId="180" xfId="15" applyFont="1" applyBorder="1" applyAlignment="1">
      <alignment horizontal="center" vertical="center" wrapText="1"/>
    </xf>
    <xf numFmtId="0" fontId="33" fillId="0" borderId="0" xfId="15" applyAlignment="1">
      <alignment horizontal="center" vertical="center" wrapText="1"/>
    </xf>
    <xf numFmtId="0" fontId="33" fillId="0" borderId="32" xfId="15" applyBorder="1" applyAlignment="1">
      <alignment horizontal="center" vertical="center" wrapText="1"/>
    </xf>
    <xf numFmtId="0" fontId="33" fillId="0" borderId="5" xfId="15" applyBorder="1" applyAlignment="1">
      <alignment horizontal="center" vertical="center" wrapText="1"/>
    </xf>
    <xf numFmtId="0" fontId="33" fillId="0" borderId="159" xfId="15" applyBorder="1" applyAlignment="1">
      <alignment horizontal="center" vertical="center" wrapText="1"/>
    </xf>
    <xf numFmtId="0" fontId="33" fillId="0" borderId="93" xfId="15" applyBorder="1" applyAlignment="1">
      <alignment horizontal="center" vertical="top" wrapText="1"/>
    </xf>
    <xf numFmtId="0" fontId="33" fillId="0" borderId="94" xfId="15" applyBorder="1" applyAlignment="1">
      <alignment horizontal="center" vertical="top" wrapText="1"/>
    </xf>
    <xf numFmtId="0" fontId="33" fillId="28" borderId="92" xfId="15" applyFill="1" applyBorder="1" applyAlignment="1">
      <alignment horizontal="center" vertical="top" wrapText="1"/>
    </xf>
    <xf numFmtId="0" fontId="33" fillId="28" borderId="93" xfId="15" applyFill="1" applyBorder="1" applyAlignment="1">
      <alignment horizontal="center" vertical="top" wrapText="1"/>
    </xf>
    <xf numFmtId="0" fontId="33" fillId="28" borderId="181" xfId="15" applyFill="1" applyBorder="1" applyAlignment="1">
      <alignment horizontal="center" vertical="top" wrapText="1"/>
    </xf>
    <xf numFmtId="0" fontId="33" fillId="27" borderId="0" xfId="15" applyFill="1" applyAlignment="1">
      <alignment horizontal="center" vertical="center"/>
    </xf>
    <xf numFmtId="0" fontId="33" fillId="28" borderId="0" xfId="15" applyFill="1" applyAlignment="1">
      <alignment horizontal="right" vertical="center"/>
    </xf>
    <xf numFmtId="184" fontId="33" fillId="0" borderId="0" xfId="15" applyNumberFormat="1" applyAlignment="1">
      <alignment horizontal="center" vertical="center"/>
    </xf>
    <xf numFmtId="0" fontId="33" fillId="0" borderId="0" xfId="15" applyAlignment="1">
      <alignment horizontal="center" vertical="center"/>
    </xf>
    <xf numFmtId="0" fontId="113" fillId="28" borderId="80" xfId="15" applyFont="1" applyFill="1" applyBorder="1" applyAlignment="1">
      <alignment horizontal="center" vertical="center" wrapText="1"/>
    </xf>
    <xf numFmtId="0" fontId="113" fillId="28" borderId="4" xfId="15" applyFont="1" applyFill="1" applyBorder="1" applyAlignment="1">
      <alignment horizontal="center" vertical="center" wrapText="1"/>
    </xf>
    <xf numFmtId="0" fontId="113" fillId="28" borderId="40" xfId="15" applyFont="1" applyFill="1" applyBorder="1" applyAlignment="1">
      <alignment horizontal="center" vertical="center" wrapText="1"/>
    </xf>
    <xf numFmtId="184" fontId="33" fillId="0" borderId="93" xfId="15" applyNumberFormat="1" applyBorder="1" applyAlignment="1">
      <alignment horizontal="center" vertical="center"/>
    </xf>
    <xf numFmtId="0" fontId="33" fillId="0" borderId="4" xfId="15" applyBorder="1" applyAlignment="1">
      <alignment horizontal="center" vertical="center"/>
    </xf>
    <xf numFmtId="0" fontId="33" fillId="0" borderId="93" xfId="15" applyBorder="1" applyAlignment="1">
      <alignment horizontal="center" vertical="center"/>
    </xf>
    <xf numFmtId="0" fontId="33" fillId="28" borderId="4" xfId="15" applyFill="1" applyBorder="1" applyAlignment="1">
      <alignment horizontal="center" vertical="center"/>
    </xf>
    <xf numFmtId="0" fontId="113" fillId="28" borderId="105" xfId="15" applyFont="1" applyFill="1" applyBorder="1" applyAlignment="1">
      <alignment horizontal="center" vertical="center" wrapText="1"/>
    </xf>
    <xf numFmtId="0" fontId="113" fillId="28" borderId="106" xfId="15" applyFont="1" applyFill="1" applyBorder="1" applyAlignment="1">
      <alignment horizontal="center" vertical="center" wrapText="1"/>
    </xf>
    <xf numFmtId="0" fontId="113" fillId="28" borderId="179" xfId="15" applyFont="1" applyFill="1" applyBorder="1" applyAlignment="1">
      <alignment horizontal="center" vertical="center" wrapText="1"/>
    </xf>
    <xf numFmtId="0" fontId="95" fillId="0" borderId="93" xfId="15" applyFont="1" applyBorder="1" applyAlignment="1">
      <alignment horizontal="center" vertical="center"/>
    </xf>
    <xf numFmtId="0" fontId="112" fillId="28" borderId="4" xfId="15" applyFont="1" applyFill="1" applyBorder="1" applyAlignment="1">
      <alignment horizontal="center" vertical="center"/>
    </xf>
    <xf numFmtId="0" fontId="33" fillId="27" borderId="93" xfId="15" applyFill="1" applyBorder="1" applyAlignment="1">
      <alignment horizontal="center" vertical="center"/>
    </xf>
    <xf numFmtId="184" fontId="33" fillId="28" borderId="4" xfId="15" applyNumberFormat="1" applyFill="1" applyBorder="1" applyAlignment="1">
      <alignment horizontal="center" vertical="center"/>
    </xf>
    <xf numFmtId="0" fontId="66" fillId="27" borderId="178" xfId="15" applyFont="1" applyFill="1" applyBorder="1" applyAlignment="1">
      <alignment horizontal="center" vertical="center" wrapText="1"/>
    </xf>
    <xf numFmtId="0" fontId="66" fillId="27" borderId="111" xfId="15" applyFont="1" applyFill="1" applyBorder="1" applyAlignment="1">
      <alignment horizontal="center" vertical="center" wrapText="1"/>
    </xf>
    <xf numFmtId="0" fontId="66" fillId="27" borderId="151" xfId="15" applyFont="1" applyFill="1" applyBorder="1" applyAlignment="1">
      <alignment horizontal="center" vertical="center" wrapText="1"/>
    </xf>
    <xf numFmtId="0" fontId="112" fillId="28" borderId="0" xfId="15" applyFont="1" applyFill="1" applyAlignment="1">
      <alignment horizontal="distributed" vertical="center"/>
    </xf>
    <xf numFmtId="0" fontId="33" fillId="28" borderId="4" xfId="15" applyFill="1" applyBorder="1" applyAlignment="1">
      <alignment horizontal="left" vertical="center"/>
    </xf>
    <xf numFmtId="0" fontId="33" fillId="28" borderId="0" xfId="15" applyFill="1" applyAlignment="1">
      <alignment horizontal="distributed" vertical="top"/>
    </xf>
    <xf numFmtId="0" fontId="33" fillId="0" borderId="82" xfId="15" applyBorder="1" applyAlignment="1">
      <alignment horizontal="left" vertical="center"/>
    </xf>
    <xf numFmtId="0" fontId="113" fillId="28" borderId="172" xfId="15" applyFont="1" applyFill="1" applyBorder="1" applyAlignment="1">
      <alignment horizontal="center" vertical="center" wrapText="1"/>
    </xf>
    <xf numFmtId="0" fontId="113" fillId="28" borderId="173" xfId="15" applyFont="1" applyFill="1" applyBorder="1" applyAlignment="1">
      <alignment horizontal="center" vertical="center" wrapText="1"/>
    </xf>
    <xf numFmtId="0" fontId="113" fillId="28" borderId="174" xfId="15" applyFont="1" applyFill="1" applyBorder="1" applyAlignment="1">
      <alignment horizontal="center" vertical="center" wrapText="1"/>
    </xf>
    <xf numFmtId="0" fontId="110" fillId="28" borderId="0" xfId="15" applyFont="1" applyFill="1" applyAlignment="1">
      <alignment horizontal="center" vertical="top"/>
    </xf>
    <xf numFmtId="0" fontId="111" fillId="28" borderId="0" xfId="15" applyFont="1" applyFill="1" applyAlignment="1">
      <alignment horizontal="center" vertical="top"/>
    </xf>
    <xf numFmtId="0" fontId="33" fillId="0" borderId="4" xfId="15" applyBorder="1" applyAlignment="1">
      <alignment horizontal="left" vertical="center"/>
    </xf>
    <xf numFmtId="0" fontId="71" fillId="0" borderId="0" xfId="15" applyFont="1" applyAlignment="1" applyProtection="1">
      <alignment vertical="center"/>
      <protection locked="0"/>
    </xf>
    <xf numFmtId="0" fontId="71" fillId="0" borderId="52" xfId="15" applyFont="1" applyBorder="1" applyAlignment="1" applyProtection="1">
      <alignment vertical="center"/>
      <protection locked="0"/>
    </xf>
    <xf numFmtId="183" fontId="71" fillId="0" borderId="0" xfId="15" applyNumberFormat="1" applyFont="1" applyAlignment="1" applyProtection="1">
      <alignment horizontal="center" vertical="center"/>
      <protection locked="0"/>
    </xf>
    <xf numFmtId="0" fontId="71" fillId="0" borderId="0" xfId="15" applyFont="1" applyAlignment="1" applyProtection="1">
      <alignment horizontal="left" vertical="center" shrinkToFit="1"/>
      <protection locked="0"/>
    </xf>
    <xf numFmtId="0" fontId="71" fillId="0" borderId="52" xfId="15" applyFont="1" applyBorder="1" applyAlignment="1" applyProtection="1">
      <alignment horizontal="left" vertical="center" shrinkToFit="1"/>
      <protection locked="0"/>
    </xf>
    <xf numFmtId="49" fontId="71" fillId="0" borderId="0" xfId="15" applyNumberFormat="1" applyFont="1" applyAlignment="1" applyProtection="1">
      <alignment horizontal="left" vertical="center"/>
      <protection locked="0"/>
    </xf>
    <xf numFmtId="49" fontId="71" fillId="0" borderId="52" xfId="15" applyNumberFormat="1" applyFont="1" applyBorder="1" applyAlignment="1" applyProtection="1">
      <alignment horizontal="left" vertical="center"/>
      <protection locked="0"/>
    </xf>
    <xf numFmtId="49" fontId="71" fillId="0" borderId="5" xfId="15" applyNumberFormat="1" applyFont="1" applyBorder="1" applyAlignment="1" applyProtection="1">
      <alignment horizontal="left" vertical="center"/>
      <protection locked="0"/>
    </xf>
    <xf numFmtId="49" fontId="71" fillId="0" borderId="11" xfId="15" applyNumberFormat="1" applyFont="1" applyBorder="1" applyAlignment="1" applyProtection="1">
      <alignment horizontal="left" vertical="center"/>
      <protection locked="0"/>
    </xf>
    <xf numFmtId="0" fontId="71" fillId="0" borderId="0" xfId="15" applyFont="1" applyAlignment="1" applyProtection="1">
      <alignment vertical="center" shrinkToFit="1"/>
      <protection locked="0"/>
    </xf>
    <xf numFmtId="0" fontId="71" fillId="0" borderId="52" xfId="15" applyFont="1" applyBorder="1" applyAlignment="1" applyProtection="1">
      <alignment vertical="center" shrinkToFit="1"/>
      <protection locked="0"/>
    </xf>
    <xf numFmtId="0" fontId="71" fillId="27" borderId="0" xfId="15" applyFont="1" applyFill="1" applyAlignment="1" applyProtection="1">
      <alignment horizontal="center" vertical="center" shrinkToFit="1"/>
      <protection locked="0"/>
    </xf>
    <xf numFmtId="0" fontId="71" fillId="30" borderId="0" xfId="15" applyFont="1" applyFill="1" applyAlignment="1">
      <alignment horizontal="center" vertical="center"/>
    </xf>
    <xf numFmtId="49" fontId="71" fillId="0" borderId="0" xfId="15" applyNumberFormat="1" applyFont="1" applyAlignment="1" applyProtection="1">
      <alignment horizontal="center" vertical="center" shrinkToFit="1"/>
      <protection locked="0"/>
    </xf>
    <xf numFmtId="49" fontId="71" fillId="30" borderId="49" xfId="15" applyNumberFormat="1" applyFont="1" applyFill="1" applyBorder="1" applyAlignment="1" applyProtection="1">
      <alignment horizontal="left" vertical="center"/>
      <protection locked="0"/>
    </xf>
    <xf numFmtId="49" fontId="71" fillId="30" borderId="50" xfId="15" applyNumberFormat="1" applyFont="1" applyFill="1" applyBorder="1" applyAlignment="1" applyProtection="1">
      <alignment horizontal="left" vertical="center"/>
      <protection locked="0"/>
    </xf>
    <xf numFmtId="0" fontId="71" fillId="27" borderId="0" xfId="15" applyFont="1" applyFill="1" applyAlignment="1" applyProtection="1">
      <alignment horizontal="center" vertical="center"/>
      <protection locked="0"/>
    </xf>
    <xf numFmtId="0" fontId="71" fillId="30" borderId="0" xfId="15" applyFont="1" applyFill="1" applyAlignment="1">
      <alignment horizontal="right" vertical="center"/>
    </xf>
    <xf numFmtId="0" fontId="71" fillId="30" borderId="94" xfId="15" applyFont="1" applyFill="1" applyBorder="1" applyAlignment="1">
      <alignment horizontal="justify" vertical="center" wrapText="1"/>
    </xf>
    <xf numFmtId="0" fontId="71" fillId="30" borderId="32" xfId="15" applyFont="1" applyFill="1" applyBorder="1" applyAlignment="1">
      <alignment horizontal="justify" vertical="center" wrapText="1"/>
    </xf>
    <xf numFmtId="0" fontId="71" fillId="30" borderId="34" xfId="15" applyFont="1" applyFill="1" applyBorder="1" applyAlignment="1">
      <alignment horizontal="justify" vertical="center" wrapText="1"/>
    </xf>
    <xf numFmtId="0" fontId="71" fillId="30" borderId="92" xfId="15" applyFont="1" applyFill="1" applyBorder="1" applyAlignment="1">
      <alignment horizontal="left" vertical="center" wrapText="1"/>
    </xf>
    <xf numFmtId="0" fontId="71" fillId="30" borderId="93" xfId="15" applyFont="1" applyFill="1" applyBorder="1" applyAlignment="1">
      <alignment horizontal="left" vertical="center" wrapText="1"/>
    </xf>
    <xf numFmtId="0" fontId="71" fillId="30" borderId="94" xfId="15" applyFont="1" applyFill="1" applyBorder="1" applyAlignment="1">
      <alignment horizontal="left" vertical="center" wrapText="1"/>
    </xf>
    <xf numFmtId="0" fontId="71" fillId="30" borderId="31" xfId="15" applyFont="1" applyFill="1" applyBorder="1" applyAlignment="1">
      <alignment horizontal="left" vertical="center" wrapText="1"/>
    </xf>
    <xf numFmtId="0" fontId="71" fillId="30" borderId="0" xfId="15" applyFont="1" applyFill="1" applyAlignment="1">
      <alignment horizontal="left" vertical="center" wrapText="1"/>
    </xf>
    <xf numFmtId="0" fontId="71" fillId="30" borderId="32" xfId="15" applyFont="1" applyFill="1" applyBorder="1" applyAlignment="1">
      <alignment horizontal="left" vertical="center" wrapText="1"/>
    </xf>
    <xf numFmtId="0" fontId="71" fillId="30" borderId="33" xfId="15" applyFont="1" applyFill="1" applyBorder="1" applyAlignment="1">
      <alignment horizontal="left" vertical="center" wrapText="1"/>
    </xf>
    <xf numFmtId="0" fontId="71" fillId="30" borderId="4" xfId="15" applyFont="1" applyFill="1" applyBorder="1" applyAlignment="1">
      <alignment horizontal="left" vertical="center" wrapText="1"/>
    </xf>
    <xf numFmtId="0" fontId="71" fillId="30" borderId="34" xfId="15" applyFont="1" applyFill="1" applyBorder="1" applyAlignment="1">
      <alignment horizontal="left" vertical="center" wrapText="1"/>
    </xf>
    <xf numFmtId="0" fontId="71" fillId="30" borderId="93" xfId="15" applyFont="1" applyFill="1" applyBorder="1" applyAlignment="1">
      <alignment horizontal="justify" vertical="center" wrapText="1"/>
    </xf>
    <xf numFmtId="0" fontId="71" fillId="30" borderId="0" xfId="15" applyFont="1" applyFill="1" applyAlignment="1">
      <alignment horizontal="justify" vertical="center" wrapText="1"/>
    </xf>
    <xf numFmtId="0" fontId="71" fillId="30" borderId="4" xfId="15" applyFont="1" applyFill="1" applyBorder="1" applyAlignment="1">
      <alignment horizontal="justify" vertical="center" wrapText="1"/>
    </xf>
    <xf numFmtId="0" fontId="71" fillId="30" borderId="93" xfId="15" applyFont="1" applyFill="1" applyBorder="1" applyAlignment="1">
      <alignment horizontal="center" vertical="center" wrapText="1"/>
    </xf>
    <xf numFmtId="0" fontId="71" fillId="30" borderId="0" xfId="15" applyFont="1" applyFill="1" applyAlignment="1">
      <alignment horizontal="center" vertical="center" wrapText="1"/>
    </xf>
    <xf numFmtId="0" fontId="71" fillId="30" borderId="4" xfId="15" applyFont="1" applyFill="1" applyBorder="1" applyAlignment="1">
      <alignment horizontal="center" vertical="center" wrapText="1"/>
    </xf>
    <xf numFmtId="0" fontId="71" fillId="30" borderId="92" xfId="15" applyFont="1" applyFill="1" applyBorder="1" applyAlignment="1">
      <alignment horizontal="center" vertical="center" wrapText="1"/>
    </xf>
    <xf numFmtId="0" fontId="71" fillId="30" borderId="31" xfId="15" applyFont="1" applyFill="1" applyBorder="1" applyAlignment="1">
      <alignment horizontal="center" vertical="center" wrapText="1"/>
    </xf>
    <xf numFmtId="0" fontId="71" fillId="30" borderId="33" xfId="15" applyFont="1" applyFill="1" applyBorder="1" applyAlignment="1">
      <alignment horizontal="center" vertical="center" wrapText="1"/>
    </xf>
    <xf numFmtId="0" fontId="71" fillId="30" borderId="94" xfId="15" applyFont="1" applyFill="1" applyBorder="1" applyAlignment="1">
      <alignment horizontal="center" vertical="center" wrapText="1"/>
    </xf>
    <xf numFmtId="0" fontId="71" fillId="30" borderId="32" xfId="15" applyFont="1" applyFill="1" applyBorder="1" applyAlignment="1">
      <alignment horizontal="center" vertical="center" wrapText="1"/>
    </xf>
    <xf numFmtId="0" fontId="71" fillId="30" borderId="34" xfId="15" applyFont="1" applyFill="1" applyBorder="1" applyAlignment="1">
      <alignment horizontal="center" vertical="center" wrapText="1"/>
    </xf>
    <xf numFmtId="0" fontId="71" fillId="28" borderId="0" xfId="15" applyFont="1" applyFill="1" applyAlignment="1" applyProtection="1">
      <alignment horizontal="left" vertical="center"/>
      <protection locked="0"/>
    </xf>
    <xf numFmtId="0" fontId="71" fillId="30" borderId="96" xfId="15" applyFont="1" applyFill="1" applyBorder="1" applyAlignment="1">
      <alignment horizontal="center" vertical="center" wrapText="1"/>
    </xf>
    <xf numFmtId="0" fontId="71" fillId="30" borderId="96" xfId="15" applyFont="1" applyFill="1" applyBorder="1" applyAlignment="1">
      <alignment horizontal="center" vertical="center"/>
    </xf>
    <xf numFmtId="0" fontId="71" fillId="30" borderId="97" xfId="15" applyFont="1" applyFill="1" applyBorder="1" applyAlignment="1">
      <alignment horizontal="center" vertical="center"/>
    </xf>
    <xf numFmtId="14" fontId="71" fillId="27" borderId="6" xfId="15" applyNumberFormat="1" applyFont="1" applyFill="1" applyBorder="1" applyAlignment="1">
      <alignment horizontal="center"/>
    </xf>
    <xf numFmtId="0" fontId="71" fillId="27" borderId="8" xfId="15" applyFont="1" applyFill="1" applyBorder="1" applyAlignment="1">
      <alignment horizontal="center"/>
    </xf>
    <xf numFmtId="0" fontId="71" fillId="28" borderId="0" xfId="15" applyFont="1" applyFill="1" applyAlignment="1">
      <alignment horizontal="left"/>
    </xf>
    <xf numFmtId="0" fontId="71" fillId="30" borderId="0" xfId="15" applyFont="1" applyFill="1" applyAlignment="1">
      <alignment horizontal="justify" vertical="center"/>
    </xf>
    <xf numFmtId="0" fontId="71" fillId="30" borderId="0" xfId="15" applyFont="1" applyFill="1" applyAlignment="1">
      <alignment vertical="center"/>
    </xf>
    <xf numFmtId="0" fontId="76" fillId="30" borderId="0" xfId="15" applyFont="1" applyFill="1" applyAlignment="1">
      <alignment horizontal="justify" vertical="center"/>
    </xf>
    <xf numFmtId="0" fontId="76" fillId="30" borderId="0" xfId="15" applyFont="1" applyFill="1" applyAlignment="1">
      <alignment vertical="center"/>
    </xf>
    <xf numFmtId="0" fontId="77" fillId="30" borderId="0" xfId="15" applyFont="1" applyFill="1" applyAlignment="1">
      <alignment horizontal="center" vertical="center"/>
    </xf>
    <xf numFmtId="0" fontId="77" fillId="30" borderId="0" xfId="15" applyFont="1" applyFill="1" applyAlignment="1">
      <alignment vertical="center"/>
    </xf>
    <xf numFmtId="0" fontId="71" fillId="30" borderId="0" xfId="15" applyFont="1" applyFill="1" applyAlignment="1">
      <alignment vertical="center" wrapText="1"/>
    </xf>
    <xf numFmtId="0" fontId="71" fillId="30" borderId="95" xfId="15" applyFont="1" applyFill="1" applyBorder="1" applyAlignment="1">
      <alignment horizontal="center" vertical="center" wrapText="1"/>
    </xf>
    <xf numFmtId="0" fontId="71" fillId="30" borderId="95" xfId="15" applyFont="1" applyFill="1" applyBorder="1" applyAlignment="1">
      <alignment horizontal="center" vertical="center"/>
    </xf>
    <xf numFmtId="0" fontId="83" fillId="0" borderId="0" xfId="15" applyFont="1" applyAlignment="1" applyProtection="1">
      <alignment horizontal="center" vertical="top" wrapText="1"/>
      <protection locked="0"/>
    </xf>
    <xf numFmtId="0" fontId="72" fillId="0" borderId="4" xfId="15" applyFont="1" applyBorder="1" applyAlignment="1">
      <alignment horizontal="center"/>
    </xf>
    <xf numFmtId="183" fontId="71" fillId="28" borderId="0" xfId="15" applyNumberFormat="1" applyFont="1" applyFill="1" applyAlignment="1" applyProtection="1">
      <alignment horizontal="center" vertical="center"/>
      <protection locked="0"/>
    </xf>
    <xf numFmtId="0" fontId="71" fillId="28" borderId="0" xfId="15" applyFont="1" applyFill="1" applyAlignment="1" applyProtection="1">
      <alignment horizontal="left" vertical="center" shrinkToFit="1"/>
      <protection locked="0"/>
    </xf>
    <xf numFmtId="0" fontId="72" fillId="30" borderId="3" xfId="15" applyFont="1" applyFill="1" applyBorder="1" applyAlignment="1" applyProtection="1">
      <alignment horizontal="left" vertical="center"/>
      <protection locked="0"/>
    </xf>
    <xf numFmtId="0" fontId="72" fillId="28" borderId="0" xfId="15" applyFont="1" applyFill="1" applyAlignment="1" applyProtection="1">
      <alignment horizontal="left" vertical="top" wrapText="1"/>
      <protection locked="0"/>
    </xf>
    <xf numFmtId="0" fontId="72" fillId="28" borderId="0" xfId="15" applyFont="1" applyFill="1" applyAlignment="1" applyProtection="1">
      <alignment horizontal="center" vertical="center"/>
      <protection locked="0"/>
    </xf>
    <xf numFmtId="0" fontId="71" fillId="28" borderId="0" xfId="15" applyFont="1" applyFill="1" applyAlignment="1">
      <alignment horizontal="center" vertical="center"/>
    </xf>
    <xf numFmtId="0" fontId="71" fillId="28" borderId="4" xfId="15" applyFont="1" applyFill="1" applyBorder="1" applyAlignment="1" applyProtection="1">
      <alignment horizontal="right" vertical="center"/>
      <protection locked="0"/>
    </xf>
    <xf numFmtId="49" fontId="71" fillId="28" borderId="4" xfId="15" applyNumberFormat="1" applyFont="1" applyFill="1" applyBorder="1" applyAlignment="1" applyProtection="1">
      <alignment horizontal="left" vertical="center"/>
      <protection locked="0"/>
    </xf>
    <xf numFmtId="0" fontId="71" fillId="28" borderId="200" xfId="15" applyFont="1" applyFill="1" applyBorder="1" applyAlignment="1" applyProtection="1">
      <alignment horizontal="right" vertical="center"/>
      <protection locked="0"/>
    </xf>
    <xf numFmtId="49" fontId="71" fillId="28" borderId="200" xfId="15" applyNumberFormat="1" applyFont="1" applyFill="1" applyBorder="1" applyAlignment="1" applyProtection="1">
      <alignment horizontal="left" vertical="center"/>
      <protection locked="0"/>
    </xf>
    <xf numFmtId="0" fontId="71" fillId="28" borderId="0" xfId="15" applyFont="1" applyFill="1" applyAlignment="1" applyProtection="1">
      <alignment vertical="center"/>
      <protection locked="0"/>
    </xf>
    <xf numFmtId="0" fontId="71" fillId="30" borderId="4" xfId="15" applyFont="1" applyFill="1" applyBorder="1" applyAlignment="1" applyProtection="1">
      <alignment horizontal="right" vertical="center"/>
      <protection locked="0"/>
    </xf>
    <xf numFmtId="49" fontId="71" fillId="30" borderId="0" xfId="15" applyNumberFormat="1" applyFont="1" applyFill="1" applyAlignment="1" applyProtection="1">
      <alignment horizontal="left" vertical="center"/>
      <protection locked="0"/>
    </xf>
    <xf numFmtId="0" fontId="71" fillId="28" borderId="0" xfId="15" applyFont="1" applyFill="1" applyAlignment="1" applyProtection="1">
      <alignment horizontal="center" vertical="center"/>
      <protection locked="0"/>
    </xf>
    <xf numFmtId="0" fontId="71" fillId="28" borderId="0" xfId="15" applyFont="1" applyFill="1" applyAlignment="1" applyProtection="1">
      <alignment horizontal="center" vertical="center" shrinkToFit="1"/>
      <protection locked="0"/>
    </xf>
    <xf numFmtId="0" fontId="71" fillId="28" borderId="0" xfId="15" applyFont="1" applyFill="1" applyAlignment="1" applyProtection="1">
      <alignment vertical="center" shrinkToFit="1"/>
      <protection locked="0"/>
    </xf>
    <xf numFmtId="0" fontId="71" fillId="28" borderId="0" xfId="15" applyFont="1" applyFill="1" applyAlignment="1">
      <alignment horizontal="right" vertical="center"/>
    </xf>
    <xf numFmtId="0" fontId="72" fillId="30" borderId="0" xfId="15" applyFont="1" applyFill="1" applyAlignment="1">
      <alignment horizontal="center" vertical="center"/>
    </xf>
    <xf numFmtId="0" fontId="72" fillId="31" borderId="0" xfId="15" applyFont="1" applyFill="1" applyAlignment="1">
      <alignment vertical="center"/>
    </xf>
    <xf numFmtId="0" fontId="72" fillId="30" borderId="0" xfId="15" applyFont="1" applyFill="1" applyAlignment="1">
      <alignment horizontal="justify" vertical="center" wrapText="1"/>
    </xf>
    <xf numFmtId="0" fontId="72" fillId="30" borderId="93" xfId="15" applyFont="1" applyFill="1" applyBorder="1" applyAlignment="1" applyProtection="1">
      <alignment vertical="center" shrinkToFit="1"/>
      <protection locked="0"/>
    </xf>
    <xf numFmtId="182" fontId="71" fillId="28" borderId="0" xfId="15" applyNumberFormat="1" applyFont="1" applyFill="1" applyAlignment="1" applyProtection="1">
      <alignment horizontal="center" vertical="center"/>
      <protection locked="0"/>
    </xf>
    <xf numFmtId="49" fontId="71" fillId="0" borderId="0" xfId="15" applyNumberFormat="1" applyFont="1" applyAlignment="1">
      <alignment horizontal="left" vertical="center"/>
    </xf>
    <xf numFmtId="14" fontId="71" fillId="0" borderId="6" xfId="15" applyNumberFormat="1" applyFont="1" applyBorder="1" applyAlignment="1">
      <alignment horizontal="center"/>
    </xf>
    <xf numFmtId="0" fontId="71" fillId="0" borderId="8" xfId="15" applyFont="1" applyBorder="1" applyAlignment="1">
      <alignment horizontal="center"/>
    </xf>
    <xf numFmtId="0" fontId="71" fillId="0" borderId="0" xfId="15" applyFont="1" applyAlignment="1">
      <alignment horizontal="left" vertical="center"/>
    </xf>
    <xf numFmtId="0" fontId="71" fillId="0" borderId="4" xfId="15" applyFont="1" applyBorder="1" applyAlignment="1">
      <alignment horizontal="left" vertical="center"/>
    </xf>
    <xf numFmtId="0" fontId="71" fillId="0" borderId="0" xfId="15" applyFont="1" applyAlignment="1">
      <alignment horizontal="center" vertical="center"/>
    </xf>
    <xf numFmtId="0" fontId="71" fillId="0" borderId="0" xfId="15" applyFont="1" applyAlignment="1">
      <alignment horizontal="left" vertical="center" wrapText="1"/>
    </xf>
    <xf numFmtId="0" fontId="80" fillId="30" borderId="0" xfId="15" applyFont="1" applyFill="1" applyAlignment="1">
      <alignment horizontal="center" vertical="center"/>
    </xf>
    <xf numFmtId="0" fontId="80" fillId="30" borderId="0" xfId="15" applyFont="1" applyFill="1" applyAlignment="1">
      <alignment horizontal="left" vertical="center"/>
    </xf>
    <xf numFmtId="0" fontId="71" fillId="0" borderId="0" xfId="15" applyFont="1" applyAlignment="1">
      <alignment horizontal="center" vertical="center" wrapText="1"/>
    </xf>
    <xf numFmtId="49" fontId="71" fillId="0" borderId="3" xfId="15" applyNumberFormat="1" applyFont="1" applyBorder="1" applyAlignment="1">
      <alignment horizontal="left" vertical="center"/>
    </xf>
    <xf numFmtId="49" fontId="71" fillId="30" borderId="0" xfId="15" applyNumberFormat="1" applyFont="1" applyFill="1" applyAlignment="1">
      <alignment horizontal="center" vertical="center"/>
    </xf>
    <xf numFmtId="49" fontId="71" fillId="28" borderId="0" xfId="15" applyNumberFormat="1" applyFont="1" applyFill="1" applyAlignment="1" applyProtection="1">
      <alignment horizontal="left" vertical="center" shrinkToFit="1"/>
      <protection locked="0"/>
    </xf>
    <xf numFmtId="0" fontId="71" fillId="28" borderId="4" xfId="15" applyFont="1" applyFill="1" applyBorder="1" applyAlignment="1" applyProtection="1">
      <alignment horizontal="left" vertical="center" shrinkToFit="1"/>
      <protection locked="0"/>
    </xf>
    <xf numFmtId="49" fontId="71" fillId="0" borderId="4" xfId="15" applyNumberFormat="1" applyFont="1" applyBorder="1" applyAlignment="1">
      <alignment horizontal="center" vertical="center"/>
    </xf>
    <xf numFmtId="49" fontId="71" fillId="0" borderId="4" xfId="15" applyNumberFormat="1" applyFont="1" applyBorder="1" applyAlignment="1">
      <alignment horizontal="left" vertical="center"/>
    </xf>
    <xf numFmtId="0" fontId="92" fillId="30" borderId="0" xfId="15" applyFont="1" applyFill="1" applyAlignment="1">
      <alignment horizontal="left" vertical="center"/>
    </xf>
    <xf numFmtId="0" fontId="92" fillId="30" borderId="0" xfId="15" applyFont="1" applyFill="1" applyAlignment="1">
      <alignment horizontal="right" vertical="center"/>
    </xf>
    <xf numFmtId="0" fontId="71" fillId="0" borderId="0" xfId="15" applyFont="1" applyAlignment="1">
      <alignment vertical="center" wrapText="1"/>
    </xf>
    <xf numFmtId="0" fontId="123" fillId="0" borderId="93" xfId="15" applyFont="1" applyBorder="1" applyAlignment="1">
      <alignment horizontal="center" vertical="center" wrapText="1"/>
    </xf>
    <xf numFmtId="0" fontId="123" fillId="0" borderId="0" xfId="15" applyFont="1" applyAlignment="1">
      <alignment horizontal="center" vertical="center" wrapText="1"/>
    </xf>
    <xf numFmtId="0" fontId="123" fillId="0" borderId="4" xfId="15" applyFont="1" applyBorder="1" applyAlignment="1">
      <alignment horizontal="center" vertical="center" wrapText="1"/>
    </xf>
    <xf numFmtId="0" fontId="123" fillId="0" borderId="94" xfId="15" applyFont="1" applyBorder="1" applyAlignment="1">
      <alignment horizontal="center" vertical="center" wrapText="1"/>
    </xf>
    <xf numFmtId="0" fontId="123" fillId="0" borderId="32" xfId="15" applyFont="1" applyBorder="1" applyAlignment="1">
      <alignment horizontal="center" vertical="center" wrapText="1"/>
    </xf>
    <xf numFmtId="0" fontId="123" fillId="0" borderId="34" xfId="15" applyFont="1" applyBorder="1" applyAlignment="1">
      <alignment horizontal="center" vertical="center" wrapText="1"/>
    </xf>
    <xf numFmtId="0" fontId="123" fillId="28" borderId="92" xfId="15" applyFont="1" applyFill="1" applyBorder="1" applyAlignment="1">
      <alignment horizontal="center" vertical="center" wrapText="1"/>
    </xf>
    <xf numFmtId="0" fontId="123" fillId="28" borderId="31" xfId="15" applyFont="1" applyFill="1" applyBorder="1" applyAlignment="1">
      <alignment horizontal="center" vertical="center" wrapText="1"/>
    </xf>
    <xf numFmtId="0" fontId="123" fillId="28" borderId="33" xfId="15" applyFont="1" applyFill="1" applyBorder="1" applyAlignment="1">
      <alignment horizontal="center" vertical="center" wrapText="1"/>
    </xf>
    <xf numFmtId="0" fontId="123" fillId="0" borderId="92" xfId="15" applyFont="1" applyBorder="1" applyAlignment="1">
      <alignment horizontal="center" vertical="center" wrapText="1"/>
    </xf>
    <xf numFmtId="0" fontId="123" fillId="0" borderId="31" xfId="15" applyFont="1" applyBorder="1" applyAlignment="1">
      <alignment horizontal="center" vertical="center" wrapText="1"/>
    </xf>
    <xf numFmtId="0" fontId="123" fillId="0" borderId="33" xfId="15" applyFont="1" applyBorder="1" applyAlignment="1">
      <alignment horizontal="center" vertical="center" wrapText="1"/>
    </xf>
    <xf numFmtId="0" fontId="125" fillId="28" borderId="92" xfId="15" applyFont="1" applyFill="1" applyBorder="1" applyAlignment="1">
      <alignment horizontal="center" vertical="center" wrapText="1"/>
    </xf>
    <xf numFmtId="0" fontId="125" fillId="28" borderId="93" xfId="15" applyFont="1" applyFill="1" applyBorder="1" applyAlignment="1">
      <alignment horizontal="center" vertical="center" wrapText="1"/>
    </xf>
    <xf numFmtId="0" fontId="125" fillId="28" borderId="94" xfId="15" applyFont="1" applyFill="1" applyBorder="1" applyAlignment="1">
      <alignment horizontal="center" vertical="center" wrapText="1"/>
    </xf>
    <xf numFmtId="0" fontId="125" fillId="28" borderId="31" xfId="15" applyFont="1" applyFill="1" applyBorder="1" applyAlignment="1">
      <alignment horizontal="center" vertical="center" wrapText="1"/>
    </xf>
    <xf numFmtId="0" fontId="125" fillId="28" borderId="0" xfId="15" applyFont="1" applyFill="1" applyAlignment="1">
      <alignment horizontal="center" vertical="center" wrapText="1"/>
    </xf>
    <xf numFmtId="0" fontId="125" fillId="28" borderId="32" xfId="15" applyFont="1" applyFill="1" applyBorder="1" applyAlignment="1">
      <alignment horizontal="center" vertical="center" wrapText="1"/>
    </xf>
    <xf numFmtId="0" fontId="125" fillId="28" borderId="33" xfId="15" applyFont="1" applyFill="1" applyBorder="1" applyAlignment="1">
      <alignment horizontal="center" vertical="center" wrapText="1"/>
    </xf>
    <xf numFmtId="0" fontId="125" fillId="28" borderId="4" xfId="15" applyFont="1" applyFill="1" applyBorder="1" applyAlignment="1">
      <alignment horizontal="center" vertical="center" wrapText="1"/>
    </xf>
    <xf numFmtId="0" fontId="125" fillId="28" borderId="34" xfId="15" applyFont="1" applyFill="1" applyBorder="1" applyAlignment="1">
      <alignment horizontal="center" vertical="center" wrapText="1"/>
    </xf>
    <xf numFmtId="0" fontId="123" fillId="27" borderId="92" xfId="15" applyFont="1" applyFill="1" applyBorder="1" applyAlignment="1">
      <alignment horizontal="center" vertical="center" wrapText="1"/>
    </xf>
    <xf numFmtId="0" fontId="123" fillId="27" borderId="93" xfId="15" applyFont="1" applyFill="1" applyBorder="1" applyAlignment="1">
      <alignment horizontal="center" vertical="center" wrapText="1"/>
    </xf>
    <xf numFmtId="0" fontId="123" fillId="27" borderId="94" xfId="15" applyFont="1" applyFill="1" applyBorder="1" applyAlignment="1">
      <alignment horizontal="center" vertical="center" wrapText="1"/>
    </xf>
    <xf numFmtId="0" fontId="123" fillId="27" borderId="31" xfId="15" applyFont="1" applyFill="1" applyBorder="1" applyAlignment="1">
      <alignment horizontal="center" vertical="center" wrapText="1"/>
    </xf>
    <xf numFmtId="0" fontId="123" fillId="27" borderId="0" xfId="15" applyFont="1" applyFill="1" applyAlignment="1">
      <alignment horizontal="center" vertical="center" wrapText="1"/>
    </xf>
    <xf numFmtId="0" fontId="123" fillId="27" borderId="32" xfId="15" applyFont="1" applyFill="1" applyBorder="1" applyAlignment="1">
      <alignment horizontal="center" vertical="center" wrapText="1"/>
    </xf>
    <xf numFmtId="0" fontId="123" fillId="27" borderId="33" xfId="15" applyFont="1" applyFill="1" applyBorder="1" applyAlignment="1">
      <alignment horizontal="center" vertical="center" wrapText="1"/>
    </xf>
    <xf numFmtId="0" fontId="123" fillId="27" borderId="4" xfId="15" applyFont="1" applyFill="1" applyBorder="1" applyAlignment="1">
      <alignment horizontal="center" vertical="center" wrapText="1"/>
    </xf>
    <xf numFmtId="0" fontId="123" fillId="27" borderId="34" xfId="15" applyFont="1" applyFill="1" applyBorder="1" applyAlignment="1">
      <alignment horizontal="center" vertical="center" wrapText="1"/>
    </xf>
    <xf numFmtId="0" fontId="126" fillId="28" borderId="92" xfId="15" applyFont="1" applyFill="1" applyBorder="1" applyAlignment="1">
      <alignment horizontal="left" vertical="center" wrapText="1"/>
    </xf>
    <xf numFmtId="0" fontId="126" fillId="28" borderId="93" xfId="15" applyFont="1" applyFill="1" applyBorder="1" applyAlignment="1">
      <alignment horizontal="left" vertical="center" wrapText="1"/>
    </xf>
    <xf numFmtId="0" fontId="126" fillId="28" borderId="94" xfId="15" applyFont="1" applyFill="1" applyBorder="1" applyAlignment="1">
      <alignment horizontal="left" vertical="center" wrapText="1"/>
    </xf>
    <xf numFmtId="0" fontId="126" fillId="28" borderId="31" xfId="15" applyFont="1" applyFill="1" applyBorder="1" applyAlignment="1">
      <alignment horizontal="left" vertical="center" wrapText="1"/>
    </xf>
    <xf numFmtId="0" fontId="126" fillId="28" borderId="0" xfId="15" applyFont="1" applyFill="1" applyAlignment="1">
      <alignment horizontal="left" vertical="center" wrapText="1"/>
    </xf>
    <xf numFmtId="0" fontId="126" fillId="28" borderId="32" xfId="15" applyFont="1" applyFill="1" applyBorder="1" applyAlignment="1">
      <alignment horizontal="left" vertical="center" wrapText="1"/>
    </xf>
    <xf numFmtId="0" fontId="126" fillId="28" borderId="33" xfId="15" applyFont="1" applyFill="1" applyBorder="1" applyAlignment="1">
      <alignment horizontal="left" vertical="center" wrapText="1"/>
    </xf>
    <xf numFmtId="0" fontId="126" fillId="28" borderId="4" xfId="15" applyFont="1" applyFill="1" applyBorder="1" applyAlignment="1">
      <alignment horizontal="left" vertical="center" wrapText="1"/>
    </xf>
    <xf numFmtId="0" fontId="126" fillId="28" borderId="34" xfId="15" applyFont="1" applyFill="1" applyBorder="1" applyAlignment="1">
      <alignment horizontal="left" vertical="center" wrapText="1"/>
    </xf>
    <xf numFmtId="0" fontId="123" fillId="28" borderId="98" xfId="15" applyFont="1" applyFill="1" applyBorder="1" applyAlignment="1">
      <alignment horizontal="left" vertical="center" wrapText="1"/>
    </xf>
    <xf numFmtId="0" fontId="123" fillId="28" borderId="23" xfId="15" applyFont="1" applyFill="1" applyBorder="1" applyAlignment="1">
      <alignment horizontal="left" vertical="center" wrapText="1"/>
    </xf>
    <xf numFmtId="0" fontId="123" fillId="28" borderId="24" xfId="15" applyFont="1" applyFill="1" applyBorder="1" applyAlignment="1">
      <alignment horizontal="left" vertical="center" wrapText="1"/>
    </xf>
    <xf numFmtId="0" fontId="125" fillId="28" borderId="92" xfId="15" applyFont="1" applyFill="1" applyBorder="1" applyAlignment="1">
      <alignment horizontal="left" vertical="center" wrapText="1"/>
    </xf>
    <xf numFmtId="0" fontId="125" fillId="28" borderId="93" xfId="15" applyFont="1" applyFill="1" applyBorder="1" applyAlignment="1">
      <alignment horizontal="left" vertical="center" wrapText="1"/>
    </xf>
    <xf numFmtId="0" fontId="125" fillId="28" borderId="94" xfId="15" applyFont="1" applyFill="1" applyBorder="1" applyAlignment="1">
      <alignment horizontal="left" vertical="center" wrapText="1"/>
    </xf>
    <xf numFmtId="0" fontId="125" fillId="28" borderId="31" xfId="15" applyFont="1" applyFill="1" applyBorder="1" applyAlignment="1">
      <alignment horizontal="left" vertical="center" wrapText="1"/>
    </xf>
    <xf numFmtId="0" fontId="125" fillId="28" borderId="0" xfId="15" applyFont="1" applyFill="1" applyAlignment="1">
      <alignment horizontal="left" vertical="center" wrapText="1"/>
    </xf>
    <xf numFmtId="0" fontId="125" fillId="28" borderId="32" xfId="15" applyFont="1" applyFill="1" applyBorder="1" applyAlignment="1">
      <alignment horizontal="left" vertical="center" wrapText="1"/>
    </xf>
    <xf numFmtId="0" fontId="125" fillId="28" borderId="33" xfId="15" applyFont="1" applyFill="1" applyBorder="1" applyAlignment="1">
      <alignment horizontal="left" vertical="center" wrapText="1"/>
    </xf>
    <xf numFmtId="0" fontId="125" fillId="28" borderId="4" xfId="15" applyFont="1" applyFill="1" applyBorder="1" applyAlignment="1">
      <alignment horizontal="left" vertical="center" wrapText="1"/>
    </xf>
    <xf numFmtId="0" fontId="125" fillId="28" borderId="34" xfId="15" applyFont="1" applyFill="1" applyBorder="1" applyAlignment="1">
      <alignment horizontal="left" vertical="center" wrapText="1"/>
    </xf>
    <xf numFmtId="0" fontId="123" fillId="0" borderId="92" xfId="15" applyFont="1" applyBorder="1" applyAlignment="1">
      <alignment horizontal="left" vertical="center" wrapText="1"/>
    </xf>
    <xf numFmtId="0" fontId="123" fillId="0" borderId="93" xfId="15" applyFont="1" applyBorder="1" applyAlignment="1">
      <alignment horizontal="left" vertical="center" wrapText="1"/>
    </xf>
    <xf numFmtId="0" fontId="123" fillId="0" borderId="94" xfId="15" applyFont="1" applyBorder="1" applyAlignment="1">
      <alignment horizontal="left" vertical="center" wrapText="1"/>
    </xf>
    <xf numFmtId="0" fontId="123" fillId="0" borderId="31" xfId="15" applyFont="1" applyBorder="1" applyAlignment="1">
      <alignment horizontal="left" vertical="center" wrapText="1"/>
    </xf>
    <xf numFmtId="0" fontId="123" fillId="0" borderId="0" xfId="15" applyFont="1" applyAlignment="1">
      <alignment horizontal="left" vertical="center" wrapText="1"/>
    </xf>
    <xf numFmtId="0" fontId="123" fillId="0" borderId="32" xfId="15" applyFont="1" applyBorder="1" applyAlignment="1">
      <alignment horizontal="left" vertical="center" wrapText="1"/>
    </xf>
    <xf numFmtId="0" fontId="123" fillId="0" borderId="33" xfId="15" applyFont="1" applyBorder="1" applyAlignment="1">
      <alignment horizontal="left" vertical="center" wrapText="1"/>
    </xf>
    <xf numFmtId="0" fontId="123" fillId="0" borderId="4" xfId="15" applyFont="1" applyBorder="1" applyAlignment="1">
      <alignment horizontal="left" vertical="center" wrapText="1"/>
    </xf>
    <xf numFmtId="0" fontId="123" fillId="0" borderId="34" xfId="15" applyFont="1" applyBorder="1" applyAlignment="1">
      <alignment horizontal="left" vertical="center" wrapText="1"/>
    </xf>
    <xf numFmtId="0" fontId="123" fillId="28" borderId="93" xfId="15" applyFont="1" applyFill="1" applyBorder="1" applyAlignment="1">
      <alignment horizontal="center" vertical="center" wrapText="1"/>
    </xf>
    <xf numFmtId="0" fontId="123" fillId="28" borderId="94" xfId="15" applyFont="1" applyFill="1" applyBorder="1" applyAlignment="1">
      <alignment horizontal="center" vertical="center" wrapText="1"/>
    </xf>
    <xf numFmtId="0" fontId="123" fillId="28" borderId="0" xfId="15" applyFont="1" applyFill="1" applyAlignment="1">
      <alignment horizontal="center" vertical="center" wrapText="1"/>
    </xf>
    <xf numFmtId="0" fontId="123" fillId="28" borderId="32" xfId="15" applyFont="1" applyFill="1" applyBorder="1" applyAlignment="1">
      <alignment horizontal="center" vertical="center" wrapText="1"/>
    </xf>
    <xf numFmtId="0" fontId="123" fillId="28" borderId="4" xfId="15" applyFont="1" applyFill="1" applyBorder="1" applyAlignment="1">
      <alignment horizontal="center" vertical="center" wrapText="1"/>
    </xf>
    <xf numFmtId="0" fontId="123" fillId="28" borderId="34" xfId="15" applyFont="1" applyFill="1" applyBorder="1" applyAlignment="1">
      <alignment horizontal="center" vertical="center" wrapText="1"/>
    </xf>
    <xf numFmtId="0" fontId="123" fillId="28" borderId="0" xfId="15" applyFont="1" applyFill="1" applyAlignment="1">
      <alignment horizontal="center" vertical="center"/>
    </xf>
    <xf numFmtId="0" fontId="124" fillId="0" borderId="0" xfId="15" applyFont="1" applyAlignment="1">
      <alignment horizontal="left" vertical="center"/>
    </xf>
    <xf numFmtId="0" fontId="124" fillId="0" borderId="4" xfId="15" applyFont="1" applyBorder="1" applyAlignment="1">
      <alignment horizontal="left" vertical="center"/>
    </xf>
    <xf numFmtId="0" fontId="123" fillId="28" borderId="98" xfId="15" applyFont="1" applyFill="1" applyBorder="1" applyAlignment="1">
      <alignment horizontal="center" vertical="center" wrapText="1"/>
    </xf>
    <xf numFmtId="0" fontId="123" fillId="28" borderId="23" xfId="15" applyFont="1" applyFill="1" applyBorder="1" applyAlignment="1">
      <alignment horizontal="center" vertical="center" wrapText="1"/>
    </xf>
    <xf numFmtId="0" fontId="123" fillId="28" borderId="24" xfId="15" applyFont="1" applyFill="1" applyBorder="1" applyAlignment="1">
      <alignment horizontal="center" vertical="center" wrapText="1"/>
    </xf>
    <xf numFmtId="0" fontId="32" fillId="0" borderId="49" xfId="15" applyFont="1" applyBorder="1" applyAlignment="1">
      <alignment horizontal="center" vertical="center"/>
    </xf>
    <xf numFmtId="0" fontId="5" fillId="0" borderId="0" xfId="0" applyFont="1" applyAlignment="1">
      <alignment horizontal="center" vertical="center"/>
    </xf>
    <xf numFmtId="0" fontId="5" fillId="0" borderId="36" xfId="0" applyFont="1" applyBorder="1" applyAlignment="1">
      <alignment horizontal="left" vertical="center"/>
    </xf>
    <xf numFmtId="0" fontId="5" fillId="0" borderId="27" xfId="0" applyFont="1" applyBorder="1" applyAlignment="1">
      <alignment horizontal="left" vertical="center" shrinkToFit="1"/>
    </xf>
    <xf numFmtId="0" fontId="5" fillId="0" borderId="30" xfId="0" applyFont="1" applyBorder="1" applyAlignment="1">
      <alignment horizontal="left" vertical="center" shrinkToFit="1"/>
    </xf>
    <xf numFmtId="0" fontId="5" fillId="0" borderId="34" xfId="0" applyFont="1" applyBorder="1" applyAlignment="1">
      <alignment horizontal="left" vertical="center" shrinkToFit="1"/>
    </xf>
    <xf numFmtId="0" fontId="5" fillId="0" borderId="3" xfId="0" applyFont="1" applyBorder="1" applyAlignment="1">
      <alignment horizontal="center" vertical="center"/>
    </xf>
    <xf numFmtId="177" fontId="5" fillId="0" borderId="3" xfId="0" applyNumberFormat="1" applyFont="1" applyBorder="1" applyAlignment="1" applyProtection="1">
      <alignment horizontal="center" vertical="center" shrinkToFit="1"/>
      <protection locked="0"/>
    </xf>
    <xf numFmtId="180" fontId="5" fillId="0" borderId="25"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left" vertical="center" shrinkToFit="1"/>
      <protection locked="0"/>
    </xf>
    <xf numFmtId="180" fontId="5" fillId="0" borderId="27"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center" vertical="center" shrinkToFit="1"/>
      <protection locked="0"/>
    </xf>
    <xf numFmtId="180" fontId="5" fillId="0" borderId="36" xfId="0" applyNumberFormat="1" applyFont="1" applyBorder="1" applyAlignment="1" applyProtection="1">
      <alignment horizontal="center" vertical="center" shrinkToFit="1"/>
      <protection locked="0"/>
    </xf>
    <xf numFmtId="180" fontId="5" fillId="0" borderId="25" xfId="0" applyNumberFormat="1" applyFont="1" applyBorder="1" applyAlignment="1" applyProtection="1">
      <alignment horizontal="center" vertical="center" shrinkToFit="1"/>
      <protection locked="0"/>
    </xf>
    <xf numFmtId="180" fontId="5" fillId="0" borderId="27" xfId="0" applyNumberFormat="1" applyFont="1" applyBorder="1" applyAlignment="1" applyProtection="1">
      <alignment horizontal="center" vertical="center" shrinkToFit="1"/>
      <protection locked="0"/>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177" fontId="5" fillId="0" borderId="0" xfId="0" applyNumberFormat="1" applyFont="1" applyAlignment="1" applyProtection="1">
      <alignment horizontal="center" vertical="center" shrinkToFit="1"/>
      <protection locked="0"/>
    </xf>
    <xf numFmtId="0" fontId="5" fillId="0" borderId="4" xfId="0" applyFont="1" applyBorder="1" applyAlignment="1">
      <alignment horizontal="center" vertical="center"/>
    </xf>
    <xf numFmtId="0" fontId="6" fillId="0" borderId="0" xfId="0" applyFont="1" applyAlignment="1">
      <alignment horizontal="center" vertical="center"/>
    </xf>
    <xf numFmtId="0" fontId="5" fillId="0" borderId="29" xfId="0" applyFont="1" applyBorder="1" applyAlignment="1">
      <alignment horizontal="center" vertical="center"/>
    </xf>
    <xf numFmtId="0" fontId="5" fillId="0" borderId="38" xfId="0" applyFont="1" applyBorder="1" applyAlignment="1">
      <alignment horizontal="center" vertical="center"/>
    </xf>
    <xf numFmtId="0" fontId="5" fillId="0" borderId="33" xfId="0" applyFont="1" applyBorder="1" applyAlignment="1">
      <alignment horizontal="center" vertical="center"/>
    </xf>
    <xf numFmtId="0" fontId="5" fillId="0" borderId="40" xfId="0" applyFont="1" applyBorder="1" applyAlignment="1">
      <alignment horizontal="center" vertical="center"/>
    </xf>
    <xf numFmtId="0" fontId="5" fillId="0" borderId="37" xfId="0" applyFont="1" applyBorder="1" applyAlignment="1">
      <alignment horizontal="center" vertical="center"/>
    </xf>
    <xf numFmtId="0" fontId="5" fillId="0" borderId="39" xfId="0" applyFont="1" applyBorder="1" applyAlignment="1">
      <alignment horizontal="center" vertical="center"/>
    </xf>
    <xf numFmtId="0" fontId="5" fillId="0" borderId="30" xfId="0" applyFont="1" applyBorder="1" applyAlignment="1">
      <alignment horizontal="center" vertical="center"/>
    </xf>
    <xf numFmtId="0" fontId="5" fillId="0" borderId="34" xfId="0" applyFont="1" applyBorder="1" applyAlignment="1">
      <alignment horizontal="center" vertical="center"/>
    </xf>
    <xf numFmtId="0" fontId="0" fillId="0" borderId="0" xfId="0" applyAlignment="1">
      <alignment horizontal="center" vertical="center"/>
    </xf>
    <xf numFmtId="0" fontId="17" fillId="2" borderId="24" xfId="1" applyFont="1" applyFill="1" applyBorder="1" applyAlignment="1">
      <alignment horizontal="center" vertical="center" textRotation="255" wrapText="1"/>
    </xf>
    <xf numFmtId="0" fontId="8" fillId="2" borderId="24" xfId="1" applyFont="1" applyFill="1" applyBorder="1" applyAlignment="1">
      <alignment horizontal="center" vertical="center" textRotation="255" wrapText="1"/>
    </xf>
    <xf numFmtId="0" fontId="17" fillId="2" borderId="24" xfId="1" applyFont="1" applyFill="1" applyBorder="1" applyAlignment="1">
      <alignment horizontal="center" vertical="center" textRotation="255"/>
    </xf>
    <xf numFmtId="0" fontId="8" fillId="2" borderId="31" xfId="1" applyFont="1" applyFill="1" applyBorder="1" applyAlignment="1">
      <alignment horizontal="center" vertical="center" textRotation="255" wrapText="1"/>
    </xf>
    <xf numFmtId="0" fontId="8" fillId="2" borderId="0" xfId="1" applyFont="1" applyFill="1" applyAlignment="1">
      <alignment horizontal="center" vertical="center" textRotation="255" wrapText="1"/>
    </xf>
    <xf numFmtId="0" fontId="17" fillId="2" borderId="33" xfId="1" applyFont="1" applyFill="1" applyBorder="1" applyAlignment="1">
      <alignment horizontal="center" vertical="center" textRotation="255" wrapText="1"/>
    </xf>
    <xf numFmtId="0" fontId="17" fillId="2" borderId="4" xfId="1" applyFont="1" applyFill="1" applyBorder="1" applyAlignment="1">
      <alignment horizontal="center" vertical="center" textRotation="255" wrapText="1"/>
    </xf>
    <xf numFmtId="0" fontId="17" fillId="2" borderId="34" xfId="1" applyFont="1" applyFill="1" applyBorder="1" applyAlignment="1">
      <alignment horizontal="center" vertical="center" textRotation="255" wrapText="1"/>
    </xf>
  </cellXfs>
  <cellStyles count="20">
    <cellStyle name="ハイパーリンク" xfId="19" builtinId="8"/>
    <cellStyle name="ハイパーリンク 2" xfId="7" xr:uid="{7C59861C-EA6C-4CEC-8A78-E9DD8FCCA1CF}"/>
    <cellStyle name="桁区切り" xfId="5" builtinId="6"/>
    <cellStyle name="標準" xfId="0" builtinId="0"/>
    <cellStyle name="標準 2" xfId="1" xr:uid="{00000000-0005-0000-0000-000001000000}"/>
    <cellStyle name="標準 2 2" xfId="2" xr:uid="{00000000-0005-0000-0000-000002000000}"/>
    <cellStyle name="標準 2 3" xfId="11" xr:uid="{8CA8D996-FE64-4314-B096-D5AC81939A58}"/>
    <cellStyle name="標準 3" xfId="3" xr:uid="{00000000-0005-0000-0000-000003000000}"/>
    <cellStyle name="標準 3 2" xfId="16" xr:uid="{BF40FC91-1E3F-4B1A-95DD-C4F0E1CD40AA}"/>
    <cellStyle name="標準 4" xfId="4" xr:uid="{D27B9891-9DA9-4230-A25C-5A5CED667948}"/>
    <cellStyle name="標準 4 2" xfId="15" xr:uid="{527D30A0-3CBE-4559-89E0-0E0A7465F01B}"/>
    <cellStyle name="標準 5" xfId="6" xr:uid="{51E40A01-11E3-4945-AD18-AA69C5056A0A}"/>
    <cellStyle name="標準_kakunin" xfId="10" xr:uid="{2C86742E-3F68-4CCC-9673-BA7344764599}"/>
    <cellStyle name="標準_KHPE0001" xfId="14" xr:uid="{55426C00-FE36-45D8-ABFE-A9D6CC184F9F}"/>
    <cellStyle name="標準_Sheet1" xfId="17" xr:uid="{F1B450BF-93F1-4776-AAE5-79C3D10BA13C}"/>
    <cellStyle name="標準_建築主１" xfId="18" xr:uid="{7FC92DD9-54D9-416C-95EE-C0B7110D36CB}"/>
    <cellStyle name="標準_建築物データ" xfId="9" xr:uid="{AAA1D4E8-5B21-4E07-ACD7-2B148E143324}"/>
    <cellStyle name="標準_新申請書式（改正案）" xfId="12" xr:uid="{1BCE845A-B1B6-4A9F-AA24-57467178199C}"/>
    <cellStyle name="標準_第二面" xfId="13" xr:uid="{56181681-7972-4D51-95CB-AABFFA20AF46}"/>
    <cellStyle name="標準_第二面_1" xfId="8" xr:uid="{61470B47-E0EF-4AB2-B014-C7CAD344E61B}"/>
  </cellStyles>
  <dxfs count="5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CC"/>
      <color rgb="FFCCFFCC"/>
      <color rgb="FF66FF99"/>
      <color rgb="FFFF00FF"/>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trlProps/ctrlProp1.xml><?xml version="1.0" encoding="utf-8"?>
<formControlPr xmlns="http://schemas.microsoft.com/office/spreadsheetml/2009/9/main" objectType="CheckBox" fmlaLink="$AN$65" lockText="1" noThreeD="1"/>
</file>

<file path=xl/ctrlProps/ctrlProp10.xml><?xml version="1.0" encoding="utf-8"?>
<formControlPr xmlns="http://schemas.microsoft.com/office/spreadsheetml/2009/9/main" objectType="CheckBox" fmlaLink="$AQ$78" lockText="1" noThreeD="1"/>
</file>

<file path=xl/ctrlProps/ctrlProp100.xml><?xml version="1.0" encoding="utf-8"?>
<formControlPr xmlns="http://schemas.microsoft.com/office/spreadsheetml/2009/9/main" objectType="CheckBox" fmlaLink="$AN$43" lockText="1" noThreeD="1"/>
</file>

<file path=xl/ctrlProps/ctrlProp101.xml><?xml version="1.0" encoding="utf-8"?>
<formControlPr xmlns="http://schemas.microsoft.com/office/spreadsheetml/2009/9/main" objectType="CheckBox" fmlaLink="$AO$43" lockText="1" noThreeD="1"/>
</file>

<file path=xl/ctrlProps/ctrlProp102.xml><?xml version="1.0" encoding="utf-8"?>
<formControlPr xmlns="http://schemas.microsoft.com/office/spreadsheetml/2009/9/main" objectType="CheckBox" fmlaLink="$AP$43" lockText="1" noThreeD="1"/>
</file>

<file path=xl/ctrlProps/ctrlProp103.xml><?xml version="1.0" encoding="utf-8"?>
<formControlPr xmlns="http://schemas.microsoft.com/office/spreadsheetml/2009/9/main" objectType="CheckBox" fmlaLink="$AN$44" lockText="1" noThreeD="1"/>
</file>

<file path=xl/ctrlProps/ctrlProp104.xml><?xml version="1.0" encoding="utf-8"?>
<formControlPr xmlns="http://schemas.microsoft.com/office/spreadsheetml/2009/9/main" objectType="CheckBox" fmlaLink="$AO$44" lockText="1" noThreeD="1"/>
</file>

<file path=xl/ctrlProps/ctrlProp105.xml><?xml version="1.0" encoding="utf-8"?>
<formControlPr xmlns="http://schemas.microsoft.com/office/spreadsheetml/2009/9/main" objectType="CheckBox" fmlaLink="#REF!" lockText="1" noThreeD="1"/>
</file>

<file path=xl/ctrlProps/ctrlProp106.xml><?xml version="1.0" encoding="utf-8"?>
<formControlPr xmlns="http://schemas.microsoft.com/office/spreadsheetml/2009/9/main" objectType="CheckBox" fmlaLink="#REF!" lockText="1" noThreeD="1"/>
</file>

<file path=xl/ctrlProps/ctrlProp107.xml><?xml version="1.0" encoding="utf-8"?>
<formControlPr xmlns="http://schemas.microsoft.com/office/spreadsheetml/2009/9/main" objectType="CheckBox" fmlaLink="$AO$28" lockText="1" noThreeD="1"/>
</file>

<file path=xl/ctrlProps/ctrlProp108.xml><?xml version="1.0" encoding="utf-8"?>
<formControlPr xmlns="http://schemas.microsoft.com/office/spreadsheetml/2009/9/main" objectType="CheckBox" fmlaLink="$AN$28" lockText="1" noThreeD="1"/>
</file>

<file path=xl/ctrlProps/ctrlProp109.xml><?xml version="1.0" encoding="utf-8"?>
<formControlPr xmlns="http://schemas.microsoft.com/office/spreadsheetml/2009/9/main" objectType="CheckBox" fmlaLink="$AP$28" lockText="1" noThreeD="1"/>
</file>

<file path=xl/ctrlProps/ctrlProp11.xml><?xml version="1.0" encoding="utf-8"?>
<formControlPr xmlns="http://schemas.microsoft.com/office/spreadsheetml/2009/9/main" objectType="CheckBox" fmlaLink="$AP$68" lockText="1" noThreeD="1"/>
</file>

<file path=xl/ctrlProps/ctrlProp110.xml><?xml version="1.0" encoding="utf-8"?>
<formControlPr xmlns="http://schemas.microsoft.com/office/spreadsheetml/2009/9/main" objectType="CheckBox" fmlaLink="#REF!" lockText="1" noThreeD="1"/>
</file>

<file path=xl/ctrlProps/ctrlProp111.xml><?xml version="1.0" encoding="utf-8"?>
<formControlPr xmlns="http://schemas.microsoft.com/office/spreadsheetml/2009/9/main" objectType="CheckBox" fmlaLink="#REF!" lockText="1" noThreeD="1"/>
</file>

<file path=xl/ctrlProps/ctrlProp112.xml><?xml version="1.0" encoding="utf-8"?>
<formControlPr xmlns="http://schemas.microsoft.com/office/spreadsheetml/2009/9/main" objectType="CheckBox" fmlaLink="$AN$4" lockText="1" noThreeD="1"/>
</file>

<file path=xl/ctrlProps/ctrlProp113.xml><?xml version="1.0" encoding="utf-8"?>
<formControlPr xmlns="http://schemas.microsoft.com/office/spreadsheetml/2009/9/main" objectType="CheckBox" fmlaLink="$AO$13" lockText="1" noThreeD="1"/>
</file>

<file path=xl/ctrlProps/ctrlProp114.xml><?xml version="1.0" encoding="utf-8"?>
<formControlPr xmlns="http://schemas.microsoft.com/office/spreadsheetml/2009/9/main" objectType="CheckBox" fmlaLink="$AP$13" lockText="1" noThreeD="1"/>
</file>

<file path=xl/ctrlProps/ctrlProp115.xml><?xml version="1.0" encoding="utf-8"?>
<formControlPr xmlns="http://schemas.microsoft.com/office/spreadsheetml/2009/9/main" objectType="CheckBox" fmlaLink="$AN$48" lockText="1" noThreeD="1"/>
</file>

<file path=xl/ctrlProps/ctrlProp116.xml><?xml version="1.0" encoding="utf-8"?>
<formControlPr xmlns="http://schemas.microsoft.com/office/spreadsheetml/2009/9/main" objectType="CheckBox" fmlaLink="$AO$48" lockText="1" noThreeD="1"/>
</file>

<file path=xl/ctrlProps/ctrlProp117.xml><?xml version="1.0" encoding="utf-8"?>
<formControlPr xmlns="http://schemas.microsoft.com/office/spreadsheetml/2009/9/main" objectType="CheckBox" fmlaLink="$AP$48" lockText="1" noThreeD="1"/>
</file>

<file path=xl/ctrlProps/ctrlProp118.xml><?xml version="1.0" encoding="utf-8"?>
<formControlPr xmlns="http://schemas.microsoft.com/office/spreadsheetml/2009/9/main" objectType="CheckBox" fmlaLink="$AQ$48" lockText="1" noThreeD="1"/>
</file>

<file path=xl/ctrlProps/ctrlProp119.xml><?xml version="1.0" encoding="utf-8"?>
<formControlPr xmlns="http://schemas.microsoft.com/office/spreadsheetml/2009/9/main" objectType="CheckBox" fmlaLink="$AN$45" lockText="1" noThreeD="1"/>
</file>

<file path=xl/ctrlProps/ctrlProp12.xml><?xml version="1.0" encoding="utf-8"?>
<formControlPr xmlns="http://schemas.microsoft.com/office/spreadsheetml/2009/9/main" objectType="CheckBox" fmlaLink="$AN$154" lockText="1" noThreeD="1"/>
</file>

<file path=xl/ctrlProps/ctrlProp120.xml><?xml version="1.0" encoding="utf-8"?>
<formControlPr xmlns="http://schemas.microsoft.com/office/spreadsheetml/2009/9/main" objectType="CheckBox" fmlaLink="$AO$45" lockText="1" noThreeD="1"/>
</file>

<file path=xl/ctrlProps/ctrlProp121.xml><?xml version="1.0" encoding="utf-8"?>
<formControlPr xmlns="http://schemas.microsoft.com/office/spreadsheetml/2009/9/main" objectType="CheckBox" fmlaLink="$AP$45" lockText="1" noThreeD="1"/>
</file>

<file path=xl/ctrlProps/ctrlProp122.xml><?xml version="1.0" encoding="utf-8"?>
<formControlPr xmlns="http://schemas.microsoft.com/office/spreadsheetml/2009/9/main" objectType="CheckBox" fmlaLink="$AN$46" lockText="1" noThreeD="1"/>
</file>

<file path=xl/ctrlProps/ctrlProp123.xml><?xml version="1.0" encoding="utf-8"?>
<formControlPr xmlns="http://schemas.microsoft.com/office/spreadsheetml/2009/9/main" objectType="CheckBox" fmlaLink="$AO$46" lockText="1" noThreeD="1"/>
</file>

<file path=xl/ctrlProps/ctrlProp124.xml><?xml version="1.0" encoding="utf-8"?>
<formControlPr xmlns="http://schemas.microsoft.com/office/spreadsheetml/2009/9/main" objectType="CheckBox" fmlaLink="$AP$46" lockText="1" noThreeD="1"/>
</file>

<file path=xl/ctrlProps/ctrlProp125.xml><?xml version="1.0" encoding="utf-8"?>
<formControlPr xmlns="http://schemas.microsoft.com/office/spreadsheetml/2009/9/main" objectType="CheckBox" fmlaLink="$AN$47" lockText="1" noThreeD="1"/>
</file>

<file path=xl/ctrlProps/ctrlProp126.xml><?xml version="1.0" encoding="utf-8"?>
<formControlPr xmlns="http://schemas.microsoft.com/office/spreadsheetml/2009/9/main" objectType="CheckBox" fmlaLink="$AO$47" lockText="1" noThreeD="1"/>
</file>

<file path=xl/ctrlProps/ctrlProp127.xml><?xml version="1.0" encoding="utf-8"?>
<formControlPr xmlns="http://schemas.microsoft.com/office/spreadsheetml/2009/9/main" objectType="CheckBox" fmlaLink="$AP$47" lockText="1" noThreeD="1"/>
</file>

<file path=xl/ctrlProps/ctrlProp128.xml><?xml version="1.0" encoding="utf-8"?>
<formControlPr xmlns="http://schemas.microsoft.com/office/spreadsheetml/2009/9/main" objectType="CheckBox" fmlaLink="$AN$13" lockText="1" noThreeD="1"/>
</file>

<file path=xl/ctrlProps/ctrlProp129.xml><?xml version="1.0" encoding="utf-8"?>
<formControlPr xmlns="http://schemas.microsoft.com/office/spreadsheetml/2009/9/main" objectType="CheckBox" fmlaLink="$AN$55" lockText="1" noThreeD="1"/>
</file>

<file path=xl/ctrlProps/ctrlProp13.xml><?xml version="1.0" encoding="utf-8"?>
<formControlPr xmlns="http://schemas.microsoft.com/office/spreadsheetml/2009/9/main" objectType="CheckBox" fmlaLink="$AO$154" lockText="1" noThreeD="1"/>
</file>

<file path=xl/ctrlProps/ctrlProp130.xml><?xml version="1.0" encoding="utf-8"?>
<formControlPr xmlns="http://schemas.microsoft.com/office/spreadsheetml/2009/9/main" objectType="CheckBox" fmlaLink="$AO$55" lockText="1" noThreeD="1"/>
</file>

<file path=xl/ctrlProps/ctrlProp131.xml><?xml version="1.0" encoding="utf-8"?>
<formControlPr xmlns="http://schemas.microsoft.com/office/spreadsheetml/2009/9/main" objectType="CheckBox" fmlaLink="$AP$55" lockText="1" noThreeD="1"/>
</file>

<file path=xl/ctrlProps/ctrlProp132.xml><?xml version="1.0" encoding="utf-8"?>
<formControlPr xmlns="http://schemas.microsoft.com/office/spreadsheetml/2009/9/main" objectType="CheckBox" fmlaLink="$AN$56" lockText="1" noThreeD="1"/>
</file>

<file path=xl/ctrlProps/ctrlProp133.xml><?xml version="1.0" encoding="utf-8"?>
<formControlPr xmlns="http://schemas.microsoft.com/office/spreadsheetml/2009/9/main" objectType="CheckBox" fmlaLink="$AO$56" lockText="1" noThreeD="1"/>
</file>

<file path=xl/ctrlProps/ctrlProp134.xml><?xml version="1.0" encoding="utf-8"?>
<formControlPr xmlns="http://schemas.microsoft.com/office/spreadsheetml/2009/9/main" objectType="CheckBox" fmlaLink="$AN$57" lockText="1" noThreeD="1"/>
</file>

<file path=xl/ctrlProps/ctrlProp135.xml><?xml version="1.0" encoding="utf-8"?>
<formControlPr xmlns="http://schemas.microsoft.com/office/spreadsheetml/2009/9/main" objectType="CheckBox" fmlaLink="$AO$57" lockText="1" noThreeD="1"/>
</file>

<file path=xl/ctrlProps/ctrlProp136.xml><?xml version="1.0" encoding="utf-8"?>
<formControlPr xmlns="http://schemas.microsoft.com/office/spreadsheetml/2009/9/main" objectType="CheckBox" fmlaLink="$AP$57" lockText="1" noThreeD="1"/>
</file>

<file path=xl/ctrlProps/ctrlProp137.xml><?xml version="1.0" encoding="utf-8"?>
<formControlPr xmlns="http://schemas.microsoft.com/office/spreadsheetml/2009/9/main" objectType="CheckBox" fmlaLink="$AN$58" lockText="1" noThreeD="1"/>
</file>

<file path=xl/ctrlProps/ctrlProp138.xml><?xml version="1.0" encoding="utf-8"?>
<formControlPr xmlns="http://schemas.microsoft.com/office/spreadsheetml/2009/9/main" objectType="CheckBox" fmlaLink="$AO$58" lockText="1" noThreeD="1"/>
</file>

<file path=xl/ctrlProps/ctrlProp139.xml><?xml version="1.0" encoding="utf-8"?>
<formControlPr xmlns="http://schemas.microsoft.com/office/spreadsheetml/2009/9/main" objectType="CheckBox" fmlaLink="$AP$58" lockText="1" noThreeD="1"/>
</file>

<file path=xl/ctrlProps/ctrlProp14.xml><?xml version="1.0" encoding="utf-8"?>
<formControlPr xmlns="http://schemas.microsoft.com/office/spreadsheetml/2009/9/main" objectType="CheckBox" fmlaLink="$AN$155" lockText="1" noThreeD="1"/>
</file>

<file path=xl/ctrlProps/ctrlProp140.xml><?xml version="1.0" encoding="utf-8"?>
<formControlPr xmlns="http://schemas.microsoft.com/office/spreadsheetml/2009/9/main" objectType="CheckBox" fmlaLink="$AN$59" lockText="1" noThreeD="1"/>
</file>

<file path=xl/ctrlProps/ctrlProp141.xml><?xml version="1.0" encoding="utf-8"?>
<formControlPr xmlns="http://schemas.microsoft.com/office/spreadsheetml/2009/9/main" objectType="CheckBox" fmlaLink="$AO$59" lockText="1" noThreeD="1"/>
</file>

<file path=xl/ctrlProps/ctrlProp142.xml><?xml version="1.0" encoding="utf-8"?>
<formControlPr xmlns="http://schemas.microsoft.com/office/spreadsheetml/2009/9/main" objectType="CheckBox" fmlaLink="$AP$59" lockText="1" noThreeD="1"/>
</file>

<file path=xl/ctrlProps/ctrlProp143.xml><?xml version="1.0" encoding="utf-8"?>
<formControlPr xmlns="http://schemas.microsoft.com/office/spreadsheetml/2009/9/main" objectType="CheckBox" fmlaLink="$AN$60" lockText="1" noThreeD="1"/>
</file>

<file path=xl/ctrlProps/ctrlProp144.xml><?xml version="1.0" encoding="utf-8"?>
<formControlPr xmlns="http://schemas.microsoft.com/office/spreadsheetml/2009/9/main" objectType="CheckBox" fmlaLink="$AO$60" lockText="1" noThreeD="1"/>
</file>

<file path=xl/ctrlProps/ctrlProp145.xml><?xml version="1.0" encoding="utf-8"?>
<formControlPr xmlns="http://schemas.microsoft.com/office/spreadsheetml/2009/9/main" objectType="CheckBox" fmlaLink="$AP$60" lockText="1" noThreeD="1"/>
</file>

<file path=xl/ctrlProps/ctrlProp146.xml><?xml version="1.0" encoding="utf-8"?>
<formControlPr xmlns="http://schemas.microsoft.com/office/spreadsheetml/2009/9/main" objectType="CheckBox" fmlaLink="$AQ$60" lockText="1" noThreeD="1"/>
</file>

<file path=xl/ctrlProps/ctrlProp147.xml><?xml version="1.0" encoding="utf-8"?>
<formControlPr xmlns="http://schemas.microsoft.com/office/spreadsheetml/2009/9/main" objectType="CheckBox" fmlaLink="$AN$67" lockText="1" noThreeD="1"/>
</file>

<file path=xl/ctrlProps/ctrlProp148.xml><?xml version="1.0" encoding="utf-8"?>
<formControlPr xmlns="http://schemas.microsoft.com/office/spreadsheetml/2009/9/main" objectType="CheckBox" fmlaLink="$AO$67" lockText="1" noThreeD="1"/>
</file>

<file path=xl/ctrlProps/ctrlProp149.xml><?xml version="1.0" encoding="utf-8"?>
<formControlPr xmlns="http://schemas.microsoft.com/office/spreadsheetml/2009/9/main" objectType="CheckBox" fmlaLink="$AP$67" lockText="1" noThreeD="1"/>
</file>

<file path=xl/ctrlProps/ctrlProp15.xml><?xml version="1.0" encoding="utf-8"?>
<formControlPr xmlns="http://schemas.microsoft.com/office/spreadsheetml/2009/9/main" objectType="CheckBox" fmlaLink="$AO$155" lockText="1" noThreeD="1"/>
</file>

<file path=xl/ctrlProps/ctrlProp150.xml><?xml version="1.0" encoding="utf-8"?>
<formControlPr xmlns="http://schemas.microsoft.com/office/spreadsheetml/2009/9/main" objectType="CheckBox" fmlaLink="$AN$68" lockText="1" noThreeD="1"/>
</file>

<file path=xl/ctrlProps/ctrlProp151.xml><?xml version="1.0" encoding="utf-8"?>
<formControlPr xmlns="http://schemas.microsoft.com/office/spreadsheetml/2009/9/main" objectType="CheckBox" fmlaLink="$AO$68" lockText="1" noThreeD="1"/>
</file>

<file path=xl/ctrlProps/ctrlProp152.xml><?xml version="1.0" encoding="utf-8"?>
<formControlPr xmlns="http://schemas.microsoft.com/office/spreadsheetml/2009/9/main" objectType="CheckBox" fmlaLink="$AN$69" lockText="1" noThreeD="1"/>
</file>

<file path=xl/ctrlProps/ctrlProp153.xml><?xml version="1.0" encoding="utf-8"?>
<formControlPr xmlns="http://schemas.microsoft.com/office/spreadsheetml/2009/9/main" objectType="CheckBox" fmlaLink="$AO$69" lockText="1" noThreeD="1"/>
</file>

<file path=xl/ctrlProps/ctrlProp154.xml><?xml version="1.0" encoding="utf-8"?>
<formControlPr xmlns="http://schemas.microsoft.com/office/spreadsheetml/2009/9/main" objectType="CheckBox" fmlaLink="$AP$69" lockText="1" noThreeD="1"/>
</file>

<file path=xl/ctrlProps/ctrlProp155.xml><?xml version="1.0" encoding="utf-8"?>
<formControlPr xmlns="http://schemas.microsoft.com/office/spreadsheetml/2009/9/main" objectType="CheckBox" fmlaLink="$AN$70" lockText="1" noThreeD="1"/>
</file>

<file path=xl/ctrlProps/ctrlProp156.xml><?xml version="1.0" encoding="utf-8"?>
<formControlPr xmlns="http://schemas.microsoft.com/office/spreadsheetml/2009/9/main" objectType="CheckBox" fmlaLink="$AO$70" lockText="1" noThreeD="1"/>
</file>

<file path=xl/ctrlProps/ctrlProp157.xml><?xml version="1.0" encoding="utf-8"?>
<formControlPr xmlns="http://schemas.microsoft.com/office/spreadsheetml/2009/9/main" objectType="CheckBox" fmlaLink="$AP$70" lockText="1" noThreeD="1"/>
</file>

<file path=xl/ctrlProps/ctrlProp158.xml><?xml version="1.0" encoding="utf-8"?>
<formControlPr xmlns="http://schemas.microsoft.com/office/spreadsheetml/2009/9/main" objectType="CheckBox" fmlaLink="$AN$71" lockText="1" noThreeD="1"/>
</file>

<file path=xl/ctrlProps/ctrlProp159.xml><?xml version="1.0" encoding="utf-8"?>
<formControlPr xmlns="http://schemas.microsoft.com/office/spreadsheetml/2009/9/main" objectType="CheckBox" fmlaLink="$AO$71" lockText="1" noThreeD="1"/>
</file>

<file path=xl/ctrlProps/ctrlProp16.xml><?xml version="1.0" encoding="utf-8"?>
<formControlPr xmlns="http://schemas.microsoft.com/office/spreadsheetml/2009/9/main" objectType="CheckBox" fmlaLink="$AN$67" lockText="1" noThreeD="1"/>
</file>

<file path=xl/ctrlProps/ctrlProp160.xml><?xml version="1.0" encoding="utf-8"?>
<formControlPr xmlns="http://schemas.microsoft.com/office/spreadsheetml/2009/9/main" objectType="CheckBox" fmlaLink="$AP$71" lockText="1" noThreeD="1"/>
</file>

<file path=xl/ctrlProps/ctrlProp161.xml><?xml version="1.0" encoding="utf-8"?>
<formControlPr xmlns="http://schemas.microsoft.com/office/spreadsheetml/2009/9/main" objectType="CheckBox" fmlaLink="$AN$72" lockText="1" noThreeD="1"/>
</file>

<file path=xl/ctrlProps/ctrlProp162.xml><?xml version="1.0" encoding="utf-8"?>
<formControlPr xmlns="http://schemas.microsoft.com/office/spreadsheetml/2009/9/main" objectType="CheckBox" fmlaLink="$AO$72" lockText="1" noThreeD="1"/>
</file>

<file path=xl/ctrlProps/ctrlProp163.xml><?xml version="1.0" encoding="utf-8"?>
<formControlPr xmlns="http://schemas.microsoft.com/office/spreadsheetml/2009/9/main" objectType="CheckBox" fmlaLink="$AP$72" lockText="1" noThreeD="1"/>
</file>

<file path=xl/ctrlProps/ctrlProp164.xml><?xml version="1.0" encoding="utf-8"?>
<formControlPr xmlns="http://schemas.microsoft.com/office/spreadsheetml/2009/9/main" objectType="CheckBox" fmlaLink="$AQ$72" lockText="1" noThreeD="1"/>
</file>

<file path=xl/ctrlProps/ctrlProp165.xml><?xml version="1.0" encoding="utf-8"?>
<formControlPr xmlns="http://schemas.microsoft.com/office/spreadsheetml/2009/9/main" objectType="CheckBox" fmlaLink="$AN$42" lockText="1" noThreeD="1"/>
</file>

<file path=xl/ctrlProps/ctrlProp166.xml><?xml version="1.0" encoding="utf-8"?>
<formControlPr xmlns="http://schemas.microsoft.com/office/spreadsheetml/2009/9/main" objectType="CheckBox" fmlaLink="$AO$42" lockText="1" noThreeD="1"/>
</file>

<file path=xl/ctrlProps/ctrlProp167.xml><?xml version="1.0" encoding="utf-8"?>
<formControlPr xmlns="http://schemas.microsoft.com/office/spreadsheetml/2009/9/main" objectType="CheckBox" fmlaLink="$AN$54" lockText="1" noThreeD="1"/>
</file>

<file path=xl/ctrlProps/ctrlProp168.xml><?xml version="1.0" encoding="utf-8"?>
<formControlPr xmlns="http://schemas.microsoft.com/office/spreadsheetml/2009/9/main" objectType="CheckBox" fmlaLink="AO54" lockText="1" noThreeD="1"/>
</file>

<file path=xl/ctrlProps/ctrlProp169.xml><?xml version="1.0" encoding="utf-8"?>
<formControlPr xmlns="http://schemas.microsoft.com/office/spreadsheetml/2009/9/main" objectType="CheckBox" fmlaLink="$AN$66" lockText="1" noThreeD="1"/>
</file>

<file path=xl/ctrlProps/ctrlProp17.xml><?xml version="1.0" encoding="utf-8"?>
<formControlPr xmlns="http://schemas.microsoft.com/office/spreadsheetml/2009/9/main" objectType="CheckBox" fmlaLink="$AO$67" lockText="1" noThreeD="1"/>
</file>

<file path=xl/ctrlProps/ctrlProp170.xml><?xml version="1.0" encoding="utf-8"?>
<formControlPr xmlns="http://schemas.microsoft.com/office/spreadsheetml/2009/9/main" objectType="CheckBox" fmlaLink="$AO$66" lockText="1" noThreeD="1"/>
</file>

<file path=xl/ctrlProps/ctrlProp171.xml><?xml version="1.0" encoding="utf-8"?>
<formControlPr xmlns="http://schemas.microsoft.com/office/spreadsheetml/2009/9/main" objectType="CheckBox" fmlaLink="#REF!" lockText="1" noThreeD="1"/>
</file>

<file path=xl/ctrlProps/ctrlProp172.xml><?xml version="1.0" encoding="utf-8"?>
<formControlPr xmlns="http://schemas.microsoft.com/office/spreadsheetml/2009/9/main" objectType="CheckBox" fmlaLink="#REF!" lockText="1" noThreeD="1"/>
</file>

<file path=xl/ctrlProps/ctrlProp173.xml><?xml version="1.0" encoding="utf-8"?>
<formControlPr xmlns="http://schemas.microsoft.com/office/spreadsheetml/2009/9/main" objectType="CheckBox" fmlaLink="$AN$4" lockText="1" noThreeD="1"/>
</file>

<file path=xl/ctrlProps/ctrlProp174.xml><?xml version="1.0" encoding="utf-8"?>
<formControlPr xmlns="http://schemas.microsoft.com/office/spreadsheetml/2009/9/main" objectType="CheckBox" fmlaLink="$CO$4" lockText="1" noThreeD="1"/>
</file>

<file path=xl/ctrlProps/ctrlProp175.xml><?xml version="1.0" encoding="utf-8"?>
<formControlPr xmlns="http://schemas.microsoft.com/office/spreadsheetml/2009/9/main" objectType="CheckBox" fmlaLink="$CP$4" lockText="1" noThreeD="1"/>
</file>

<file path=xl/ctrlProps/ctrlProp176.xml><?xml version="1.0" encoding="utf-8"?>
<formControlPr xmlns="http://schemas.microsoft.com/office/spreadsheetml/2009/9/main" objectType="CheckBox" fmlaLink="$CQ$4" lockText="1" noThreeD="1"/>
</file>

<file path=xl/ctrlProps/ctrlProp177.xml><?xml version="1.0" encoding="utf-8"?>
<formControlPr xmlns="http://schemas.microsoft.com/office/spreadsheetml/2009/9/main" objectType="CheckBox" fmlaLink="$CN$43" lockText="1" noThreeD="1"/>
</file>

<file path=xl/ctrlProps/ctrlProp178.xml><?xml version="1.0" encoding="utf-8"?>
<formControlPr xmlns="http://schemas.microsoft.com/office/spreadsheetml/2009/9/main" objectType="CheckBox" fmlaLink="$CO$43" lockText="1" noThreeD="1"/>
</file>

<file path=xl/ctrlProps/ctrlProp179.xml><?xml version="1.0" encoding="utf-8"?>
<formControlPr xmlns="http://schemas.microsoft.com/office/spreadsheetml/2009/9/main" objectType="CheckBox" fmlaLink="$CP$43" lockText="1" noThreeD="1"/>
</file>

<file path=xl/ctrlProps/ctrlProp18.xml><?xml version="1.0" encoding="utf-8"?>
<formControlPr xmlns="http://schemas.microsoft.com/office/spreadsheetml/2009/9/main" objectType="CheckBox" fmlaLink="$AN$68" lockText="1" noThreeD="1"/>
</file>

<file path=xl/ctrlProps/ctrlProp180.xml><?xml version="1.0" encoding="utf-8"?>
<formControlPr xmlns="http://schemas.microsoft.com/office/spreadsheetml/2009/9/main" objectType="CheckBox" fmlaLink="CN44" lockText="1" noThreeD="1"/>
</file>

<file path=xl/ctrlProps/ctrlProp181.xml><?xml version="1.0" encoding="utf-8"?>
<formControlPr xmlns="http://schemas.microsoft.com/office/spreadsheetml/2009/9/main" objectType="CheckBox" fmlaLink="$CO$44" lockText="1" noThreeD="1"/>
</file>

<file path=xl/ctrlProps/ctrlProp182.xml><?xml version="1.0" encoding="utf-8"?>
<formControlPr xmlns="http://schemas.microsoft.com/office/spreadsheetml/2009/9/main" objectType="CheckBox" fmlaLink="#REF!" lockText="1" noThreeD="1"/>
</file>

<file path=xl/ctrlProps/ctrlProp183.xml><?xml version="1.0" encoding="utf-8"?>
<formControlPr xmlns="http://schemas.microsoft.com/office/spreadsheetml/2009/9/main" objectType="CheckBox" fmlaLink="#REF!" lockText="1" noThreeD="1"/>
</file>

<file path=xl/ctrlProps/ctrlProp184.xml><?xml version="1.0" encoding="utf-8"?>
<formControlPr xmlns="http://schemas.microsoft.com/office/spreadsheetml/2009/9/main" objectType="CheckBox" fmlaLink="$CO$28" lockText="1" noThreeD="1"/>
</file>

<file path=xl/ctrlProps/ctrlProp185.xml><?xml version="1.0" encoding="utf-8"?>
<formControlPr xmlns="http://schemas.microsoft.com/office/spreadsheetml/2009/9/main" objectType="CheckBox" fmlaLink="$CN$28" lockText="1" noThreeD="1"/>
</file>

<file path=xl/ctrlProps/ctrlProp186.xml><?xml version="1.0" encoding="utf-8"?>
<formControlPr xmlns="http://schemas.microsoft.com/office/spreadsheetml/2009/9/main" objectType="CheckBox" fmlaLink="$CP$28" lockText="1" noThreeD="1"/>
</file>

<file path=xl/ctrlProps/ctrlProp187.xml><?xml version="1.0" encoding="utf-8"?>
<formControlPr xmlns="http://schemas.microsoft.com/office/spreadsheetml/2009/9/main" objectType="CheckBox" fmlaLink="#REF!" lockText="1" noThreeD="1"/>
</file>

<file path=xl/ctrlProps/ctrlProp188.xml><?xml version="1.0" encoding="utf-8"?>
<formControlPr xmlns="http://schemas.microsoft.com/office/spreadsheetml/2009/9/main" objectType="CheckBox" fmlaLink="#REF!" lockText="1" noThreeD="1"/>
</file>

<file path=xl/ctrlProps/ctrlProp189.xml><?xml version="1.0" encoding="utf-8"?>
<formControlPr xmlns="http://schemas.microsoft.com/office/spreadsheetml/2009/9/main" objectType="CheckBox" fmlaLink="$CN$4" lockText="1" noThreeD="1"/>
</file>

<file path=xl/ctrlProps/ctrlProp19.xml><?xml version="1.0" encoding="utf-8"?>
<formControlPr xmlns="http://schemas.microsoft.com/office/spreadsheetml/2009/9/main" objectType="CheckBox" fmlaLink="$AO$68" lockText="1" noThreeD="1"/>
</file>

<file path=xl/ctrlProps/ctrlProp190.xml><?xml version="1.0" encoding="utf-8"?>
<formControlPr xmlns="http://schemas.microsoft.com/office/spreadsheetml/2009/9/main" objectType="CheckBox" fmlaLink="$CO$13" lockText="1" noThreeD="1"/>
</file>

<file path=xl/ctrlProps/ctrlProp191.xml><?xml version="1.0" encoding="utf-8"?>
<formControlPr xmlns="http://schemas.microsoft.com/office/spreadsheetml/2009/9/main" objectType="CheckBox" fmlaLink="$CP$13" lockText="1" noThreeD="1"/>
</file>

<file path=xl/ctrlProps/ctrlProp192.xml><?xml version="1.0" encoding="utf-8"?>
<formControlPr xmlns="http://schemas.microsoft.com/office/spreadsheetml/2009/9/main" objectType="CheckBox" fmlaLink="$CN$48" lockText="1" noThreeD="1"/>
</file>

<file path=xl/ctrlProps/ctrlProp193.xml><?xml version="1.0" encoding="utf-8"?>
<formControlPr xmlns="http://schemas.microsoft.com/office/spreadsheetml/2009/9/main" objectType="CheckBox" fmlaLink="$CO$48" lockText="1" noThreeD="1"/>
</file>

<file path=xl/ctrlProps/ctrlProp194.xml><?xml version="1.0" encoding="utf-8"?>
<formControlPr xmlns="http://schemas.microsoft.com/office/spreadsheetml/2009/9/main" objectType="CheckBox" fmlaLink="$CP$48" lockText="1" noThreeD="1"/>
</file>

<file path=xl/ctrlProps/ctrlProp195.xml><?xml version="1.0" encoding="utf-8"?>
<formControlPr xmlns="http://schemas.microsoft.com/office/spreadsheetml/2009/9/main" objectType="CheckBox" fmlaLink="$CQ$48" lockText="1" noThreeD="1"/>
</file>

<file path=xl/ctrlProps/ctrlProp196.xml><?xml version="1.0" encoding="utf-8"?>
<formControlPr xmlns="http://schemas.microsoft.com/office/spreadsheetml/2009/9/main" objectType="CheckBox" fmlaLink="$CN$45" lockText="1" noThreeD="1"/>
</file>

<file path=xl/ctrlProps/ctrlProp197.xml><?xml version="1.0" encoding="utf-8"?>
<formControlPr xmlns="http://schemas.microsoft.com/office/spreadsheetml/2009/9/main" objectType="CheckBox" fmlaLink="$CO$45" lockText="1" noThreeD="1"/>
</file>

<file path=xl/ctrlProps/ctrlProp198.xml><?xml version="1.0" encoding="utf-8"?>
<formControlPr xmlns="http://schemas.microsoft.com/office/spreadsheetml/2009/9/main" objectType="CheckBox" fmlaLink="$CP$45" lockText="1" noThreeD="1"/>
</file>

<file path=xl/ctrlProps/ctrlProp199.xml><?xml version="1.0" encoding="utf-8"?>
<formControlPr xmlns="http://schemas.microsoft.com/office/spreadsheetml/2009/9/main" objectType="CheckBox" fmlaLink="$CN$46" lockText="1" noThreeD="1"/>
</file>

<file path=xl/ctrlProps/ctrlProp2.xml><?xml version="1.0" encoding="utf-8"?>
<formControlPr xmlns="http://schemas.microsoft.com/office/spreadsheetml/2009/9/main" objectType="CheckBox" fmlaLink="$AO$65" lockText="1" noThreeD="1"/>
</file>

<file path=xl/ctrlProps/ctrlProp20.xml><?xml version="1.0" encoding="utf-8"?>
<formControlPr xmlns="http://schemas.microsoft.com/office/spreadsheetml/2009/9/main" objectType="CheckBox" fmlaLink="$AO$102" lockText="1" noThreeD="1"/>
</file>

<file path=xl/ctrlProps/ctrlProp200.xml><?xml version="1.0" encoding="utf-8"?>
<formControlPr xmlns="http://schemas.microsoft.com/office/spreadsheetml/2009/9/main" objectType="CheckBox" fmlaLink="$CO$46" lockText="1" noThreeD="1"/>
</file>

<file path=xl/ctrlProps/ctrlProp201.xml><?xml version="1.0" encoding="utf-8"?>
<formControlPr xmlns="http://schemas.microsoft.com/office/spreadsheetml/2009/9/main" objectType="CheckBox" fmlaLink="$CP$46" lockText="1" noThreeD="1"/>
</file>

<file path=xl/ctrlProps/ctrlProp202.xml><?xml version="1.0" encoding="utf-8"?>
<formControlPr xmlns="http://schemas.microsoft.com/office/spreadsheetml/2009/9/main" objectType="CheckBox" fmlaLink="$CN$47" lockText="1" noThreeD="1"/>
</file>

<file path=xl/ctrlProps/ctrlProp203.xml><?xml version="1.0" encoding="utf-8"?>
<formControlPr xmlns="http://schemas.microsoft.com/office/spreadsheetml/2009/9/main" objectType="CheckBox" fmlaLink="$CO$47" lockText="1" noThreeD="1"/>
</file>

<file path=xl/ctrlProps/ctrlProp204.xml><?xml version="1.0" encoding="utf-8"?>
<formControlPr xmlns="http://schemas.microsoft.com/office/spreadsheetml/2009/9/main" objectType="CheckBox" fmlaLink="$CP$47" lockText="1" noThreeD="1"/>
</file>

<file path=xl/ctrlProps/ctrlProp205.xml><?xml version="1.0" encoding="utf-8"?>
<formControlPr xmlns="http://schemas.microsoft.com/office/spreadsheetml/2009/9/main" objectType="CheckBox" fmlaLink="$CN$13" lockText="1" noThreeD="1"/>
</file>

<file path=xl/ctrlProps/ctrlProp206.xml><?xml version="1.0" encoding="utf-8"?>
<formControlPr xmlns="http://schemas.microsoft.com/office/spreadsheetml/2009/9/main" objectType="CheckBox" fmlaLink="$CN$55" lockText="1" noThreeD="1"/>
</file>

<file path=xl/ctrlProps/ctrlProp207.xml><?xml version="1.0" encoding="utf-8"?>
<formControlPr xmlns="http://schemas.microsoft.com/office/spreadsheetml/2009/9/main" objectType="CheckBox" fmlaLink="$CO$55" lockText="1" noThreeD="1"/>
</file>

<file path=xl/ctrlProps/ctrlProp208.xml><?xml version="1.0" encoding="utf-8"?>
<formControlPr xmlns="http://schemas.microsoft.com/office/spreadsheetml/2009/9/main" objectType="CheckBox" fmlaLink="$CP$55" lockText="1" noThreeD="1"/>
</file>

<file path=xl/ctrlProps/ctrlProp209.xml><?xml version="1.0" encoding="utf-8"?>
<formControlPr xmlns="http://schemas.microsoft.com/office/spreadsheetml/2009/9/main" objectType="CheckBox" fmlaLink="$CN$56" lockText="1" noThreeD="1"/>
</file>

<file path=xl/ctrlProps/ctrlProp21.xml><?xml version="1.0" encoding="utf-8"?>
<formControlPr xmlns="http://schemas.microsoft.com/office/spreadsheetml/2009/9/main" objectType="CheckBox" fmlaLink="$AN$102" lockText="1" noThreeD="1"/>
</file>

<file path=xl/ctrlProps/ctrlProp210.xml><?xml version="1.0" encoding="utf-8"?>
<formControlPr xmlns="http://schemas.microsoft.com/office/spreadsheetml/2009/9/main" objectType="CheckBox" fmlaLink="$CO$56" lockText="1" noThreeD="1"/>
</file>

<file path=xl/ctrlProps/ctrlProp211.xml><?xml version="1.0" encoding="utf-8"?>
<formControlPr xmlns="http://schemas.microsoft.com/office/spreadsheetml/2009/9/main" objectType="CheckBox" fmlaLink="$CN$57" lockText="1" noThreeD="1"/>
</file>

<file path=xl/ctrlProps/ctrlProp212.xml><?xml version="1.0" encoding="utf-8"?>
<formControlPr xmlns="http://schemas.microsoft.com/office/spreadsheetml/2009/9/main" objectType="CheckBox" fmlaLink="$CO$57" lockText="1" noThreeD="1"/>
</file>

<file path=xl/ctrlProps/ctrlProp213.xml><?xml version="1.0" encoding="utf-8"?>
<formControlPr xmlns="http://schemas.microsoft.com/office/spreadsheetml/2009/9/main" objectType="CheckBox" fmlaLink="$CP$57" lockText="1" noThreeD="1"/>
</file>

<file path=xl/ctrlProps/ctrlProp214.xml><?xml version="1.0" encoding="utf-8"?>
<formControlPr xmlns="http://schemas.microsoft.com/office/spreadsheetml/2009/9/main" objectType="CheckBox" fmlaLink="$CN$58" lockText="1" noThreeD="1"/>
</file>

<file path=xl/ctrlProps/ctrlProp215.xml><?xml version="1.0" encoding="utf-8"?>
<formControlPr xmlns="http://schemas.microsoft.com/office/spreadsheetml/2009/9/main" objectType="CheckBox" fmlaLink="$CO$58" lockText="1" noThreeD="1"/>
</file>

<file path=xl/ctrlProps/ctrlProp216.xml><?xml version="1.0" encoding="utf-8"?>
<formControlPr xmlns="http://schemas.microsoft.com/office/spreadsheetml/2009/9/main" objectType="CheckBox" fmlaLink="$CP$58" lockText="1" noThreeD="1"/>
</file>

<file path=xl/ctrlProps/ctrlProp217.xml><?xml version="1.0" encoding="utf-8"?>
<formControlPr xmlns="http://schemas.microsoft.com/office/spreadsheetml/2009/9/main" objectType="CheckBox" fmlaLink="$CN$59" lockText="1" noThreeD="1"/>
</file>

<file path=xl/ctrlProps/ctrlProp218.xml><?xml version="1.0" encoding="utf-8"?>
<formControlPr xmlns="http://schemas.microsoft.com/office/spreadsheetml/2009/9/main" objectType="CheckBox" fmlaLink="$CO$59" lockText="1" noThreeD="1"/>
</file>

<file path=xl/ctrlProps/ctrlProp219.xml><?xml version="1.0" encoding="utf-8"?>
<formControlPr xmlns="http://schemas.microsoft.com/office/spreadsheetml/2009/9/main" objectType="CheckBox" fmlaLink="$CP$59" lockText="1" noThreeD="1"/>
</file>

<file path=xl/ctrlProps/ctrlProp22.xml><?xml version="1.0" encoding="utf-8"?>
<formControlPr xmlns="http://schemas.microsoft.com/office/spreadsheetml/2009/9/main" objectType="CheckBox" fmlaLink="$AP$102" lockText="1" noThreeD="1"/>
</file>

<file path=xl/ctrlProps/ctrlProp220.xml><?xml version="1.0" encoding="utf-8"?>
<formControlPr xmlns="http://schemas.microsoft.com/office/spreadsheetml/2009/9/main" objectType="CheckBox" fmlaLink="$CN$60" lockText="1" noThreeD="1"/>
</file>

<file path=xl/ctrlProps/ctrlProp221.xml><?xml version="1.0" encoding="utf-8"?>
<formControlPr xmlns="http://schemas.microsoft.com/office/spreadsheetml/2009/9/main" objectType="CheckBox" fmlaLink="$CO$60" lockText="1" noThreeD="1"/>
</file>

<file path=xl/ctrlProps/ctrlProp222.xml><?xml version="1.0" encoding="utf-8"?>
<formControlPr xmlns="http://schemas.microsoft.com/office/spreadsheetml/2009/9/main" objectType="CheckBox" fmlaLink="$CP$60" lockText="1" noThreeD="1"/>
</file>

<file path=xl/ctrlProps/ctrlProp223.xml><?xml version="1.0" encoding="utf-8"?>
<formControlPr xmlns="http://schemas.microsoft.com/office/spreadsheetml/2009/9/main" objectType="CheckBox" fmlaLink="$CQ$60" lockText="1" noThreeD="1"/>
</file>

<file path=xl/ctrlProps/ctrlProp224.xml><?xml version="1.0" encoding="utf-8"?>
<formControlPr xmlns="http://schemas.microsoft.com/office/spreadsheetml/2009/9/main" objectType="CheckBox" fmlaLink="$CN$67" lockText="1" noThreeD="1"/>
</file>

<file path=xl/ctrlProps/ctrlProp225.xml><?xml version="1.0" encoding="utf-8"?>
<formControlPr xmlns="http://schemas.microsoft.com/office/spreadsheetml/2009/9/main" objectType="CheckBox" fmlaLink="$CO$67" lockText="1" noThreeD="1"/>
</file>

<file path=xl/ctrlProps/ctrlProp226.xml><?xml version="1.0" encoding="utf-8"?>
<formControlPr xmlns="http://schemas.microsoft.com/office/spreadsheetml/2009/9/main" objectType="CheckBox" fmlaLink="$CP$67" lockText="1" noThreeD="1"/>
</file>

<file path=xl/ctrlProps/ctrlProp227.xml><?xml version="1.0" encoding="utf-8"?>
<formControlPr xmlns="http://schemas.microsoft.com/office/spreadsheetml/2009/9/main" objectType="CheckBox" fmlaLink="$CN$68" lockText="1" noThreeD="1"/>
</file>

<file path=xl/ctrlProps/ctrlProp228.xml><?xml version="1.0" encoding="utf-8"?>
<formControlPr xmlns="http://schemas.microsoft.com/office/spreadsheetml/2009/9/main" objectType="CheckBox" fmlaLink="$CO$68" lockText="1" noThreeD="1"/>
</file>

<file path=xl/ctrlProps/ctrlProp229.xml><?xml version="1.0" encoding="utf-8"?>
<formControlPr xmlns="http://schemas.microsoft.com/office/spreadsheetml/2009/9/main" objectType="CheckBox" fmlaLink="$CN$69" lockText="1" noThreeD="1"/>
</file>

<file path=xl/ctrlProps/ctrlProp23.xml><?xml version="1.0" encoding="utf-8"?>
<formControlPr xmlns="http://schemas.microsoft.com/office/spreadsheetml/2009/9/main" objectType="CheckBox" fmlaLink="$AN$158" lockText="1" noThreeD="1"/>
</file>

<file path=xl/ctrlProps/ctrlProp230.xml><?xml version="1.0" encoding="utf-8"?>
<formControlPr xmlns="http://schemas.microsoft.com/office/spreadsheetml/2009/9/main" objectType="CheckBox" fmlaLink="$CO$69" lockText="1" noThreeD="1"/>
</file>

<file path=xl/ctrlProps/ctrlProp231.xml><?xml version="1.0" encoding="utf-8"?>
<formControlPr xmlns="http://schemas.microsoft.com/office/spreadsheetml/2009/9/main" objectType="CheckBox" fmlaLink="$CP$69" lockText="1" noThreeD="1"/>
</file>

<file path=xl/ctrlProps/ctrlProp232.xml><?xml version="1.0" encoding="utf-8"?>
<formControlPr xmlns="http://schemas.microsoft.com/office/spreadsheetml/2009/9/main" objectType="CheckBox" fmlaLink="$CN$70" lockText="1" noThreeD="1"/>
</file>

<file path=xl/ctrlProps/ctrlProp233.xml><?xml version="1.0" encoding="utf-8"?>
<formControlPr xmlns="http://schemas.microsoft.com/office/spreadsheetml/2009/9/main" objectType="CheckBox" fmlaLink="$CO$70" lockText="1" noThreeD="1"/>
</file>

<file path=xl/ctrlProps/ctrlProp234.xml><?xml version="1.0" encoding="utf-8"?>
<formControlPr xmlns="http://schemas.microsoft.com/office/spreadsheetml/2009/9/main" objectType="CheckBox" fmlaLink="$CP$70" lockText="1" noThreeD="1"/>
</file>

<file path=xl/ctrlProps/ctrlProp235.xml><?xml version="1.0" encoding="utf-8"?>
<formControlPr xmlns="http://schemas.microsoft.com/office/spreadsheetml/2009/9/main" objectType="CheckBox" fmlaLink="$CN$71" lockText="1" noThreeD="1"/>
</file>

<file path=xl/ctrlProps/ctrlProp236.xml><?xml version="1.0" encoding="utf-8"?>
<formControlPr xmlns="http://schemas.microsoft.com/office/spreadsheetml/2009/9/main" objectType="CheckBox" fmlaLink="$CO$71" lockText="1" noThreeD="1"/>
</file>

<file path=xl/ctrlProps/ctrlProp237.xml><?xml version="1.0" encoding="utf-8"?>
<formControlPr xmlns="http://schemas.microsoft.com/office/spreadsheetml/2009/9/main" objectType="CheckBox" fmlaLink="$CP$71" lockText="1" noThreeD="1"/>
</file>

<file path=xl/ctrlProps/ctrlProp238.xml><?xml version="1.0" encoding="utf-8"?>
<formControlPr xmlns="http://schemas.microsoft.com/office/spreadsheetml/2009/9/main" objectType="CheckBox" fmlaLink="$CN$72" lockText="1" noThreeD="1"/>
</file>

<file path=xl/ctrlProps/ctrlProp239.xml><?xml version="1.0" encoding="utf-8"?>
<formControlPr xmlns="http://schemas.microsoft.com/office/spreadsheetml/2009/9/main" objectType="CheckBox" fmlaLink="$CO$72" lockText="1" noThreeD="1"/>
</file>

<file path=xl/ctrlProps/ctrlProp24.xml><?xml version="1.0" encoding="utf-8"?>
<formControlPr xmlns="http://schemas.microsoft.com/office/spreadsheetml/2009/9/main" objectType="CheckBox" fmlaLink="$AO$158" lockText="1" noThreeD="1"/>
</file>

<file path=xl/ctrlProps/ctrlProp240.xml><?xml version="1.0" encoding="utf-8"?>
<formControlPr xmlns="http://schemas.microsoft.com/office/spreadsheetml/2009/9/main" objectType="CheckBox" fmlaLink="$CP$72" lockText="1" noThreeD="1"/>
</file>

<file path=xl/ctrlProps/ctrlProp241.xml><?xml version="1.0" encoding="utf-8"?>
<formControlPr xmlns="http://schemas.microsoft.com/office/spreadsheetml/2009/9/main" objectType="CheckBox" fmlaLink="$CQ$72" lockText="1" noThreeD="1"/>
</file>

<file path=xl/ctrlProps/ctrlProp242.xml><?xml version="1.0" encoding="utf-8"?>
<formControlPr xmlns="http://schemas.microsoft.com/office/spreadsheetml/2009/9/main" objectType="CheckBox" fmlaLink="$CN$42" lockText="1" noThreeD="1"/>
</file>

<file path=xl/ctrlProps/ctrlProp243.xml><?xml version="1.0" encoding="utf-8"?>
<formControlPr xmlns="http://schemas.microsoft.com/office/spreadsheetml/2009/9/main" objectType="CheckBox" fmlaLink="$CO$42" lockText="1" noThreeD="1"/>
</file>

<file path=xl/ctrlProps/ctrlProp244.xml><?xml version="1.0" encoding="utf-8"?>
<formControlPr xmlns="http://schemas.microsoft.com/office/spreadsheetml/2009/9/main" objectType="CheckBox" fmlaLink="$CN$54" lockText="1" noThreeD="1"/>
</file>

<file path=xl/ctrlProps/ctrlProp245.xml><?xml version="1.0" encoding="utf-8"?>
<formControlPr xmlns="http://schemas.microsoft.com/office/spreadsheetml/2009/9/main" objectType="CheckBox" fmlaLink="$CO$54" lockText="1" noThreeD="1"/>
</file>

<file path=xl/ctrlProps/ctrlProp246.xml><?xml version="1.0" encoding="utf-8"?>
<formControlPr xmlns="http://schemas.microsoft.com/office/spreadsheetml/2009/9/main" objectType="CheckBox" fmlaLink="$CN$66" lockText="1" noThreeD="1"/>
</file>

<file path=xl/ctrlProps/ctrlProp247.xml><?xml version="1.0" encoding="utf-8"?>
<formControlPr xmlns="http://schemas.microsoft.com/office/spreadsheetml/2009/9/main" objectType="CheckBox" fmlaLink="$CO$66" lockText="1" noThreeD="1"/>
</file>

<file path=xl/ctrlProps/ctrlProp248.xml><?xml version="1.0" encoding="utf-8"?>
<formControlPr xmlns="http://schemas.microsoft.com/office/spreadsheetml/2009/9/main" objectType="CheckBox" fmlaLink="#REF!" lockText="1" noThreeD="1"/>
</file>

<file path=xl/ctrlProps/ctrlProp249.xml><?xml version="1.0" encoding="utf-8"?>
<formControlPr xmlns="http://schemas.microsoft.com/office/spreadsheetml/2009/9/main" objectType="CheckBox" fmlaLink="#REF!" lockText="1" noThreeD="1"/>
</file>

<file path=xl/ctrlProps/ctrlProp25.xml><?xml version="1.0" encoding="utf-8"?>
<formControlPr xmlns="http://schemas.microsoft.com/office/spreadsheetml/2009/9/main" objectType="CheckBox" fmlaLink="$AP$158" lockText="1" noThreeD="1"/>
</file>

<file path=xl/ctrlProps/ctrlProp250.xml><?xml version="1.0" encoding="utf-8"?>
<formControlPr xmlns="http://schemas.microsoft.com/office/spreadsheetml/2009/9/main" objectType="CheckBox" fmlaLink="$AN$4" lockText="1" noThreeD="1"/>
</file>

<file path=xl/ctrlProps/ctrlProp251.xml><?xml version="1.0" encoding="utf-8"?>
<formControlPr xmlns="http://schemas.microsoft.com/office/spreadsheetml/2009/9/main" objectType="CheckBox" fmlaLink="$EO$4" lockText="1" noThreeD="1"/>
</file>

<file path=xl/ctrlProps/ctrlProp252.xml><?xml version="1.0" encoding="utf-8"?>
<formControlPr xmlns="http://schemas.microsoft.com/office/spreadsheetml/2009/9/main" objectType="CheckBox" fmlaLink="$EP$4" lockText="1" noThreeD="1"/>
</file>

<file path=xl/ctrlProps/ctrlProp253.xml><?xml version="1.0" encoding="utf-8"?>
<formControlPr xmlns="http://schemas.microsoft.com/office/spreadsheetml/2009/9/main" objectType="CheckBox" fmlaLink="$EQ$4" lockText="1" noThreeD="1"/>
</file>

<file path=xl/ctrlProps/ctrlProp254.xml><?xml version="1.0" encoding="utf-8"?>
<formControlPr xmlns="http://schemas.microsoft.com/office/spreadsheetml/2009/9/main" objectType="CheckBox" fmlaLink="$EN$43" lockText="1" noThreeD="1"/>
</file>

<file path=xl/ctrlProps/ctrlProp255.xml><?xml version="1.0" encoding="utf-8"?>
<formControlPr xmlns="http://schemas.microsoft.com/office/spreadsheetml/2009/9/main" objectType="CheckBox" fmlaLink="$EO$43" lockText="1" noThreeD="1"/>
</file>

<file path=xl/ctrlProps/ctrlProp256.xml><?xml version="1.0" encoding="utf-8"?>
<formControlPr xmlns="http://schemas.microsoft.com/office/spreadsheetml/2009/9/main" objectType="CheckBox" fmlaLink="$EP$43" lockText="1" noThreeD="1"/>
</file>

<file path=xl/ctrlProps/ctrlProp257.xml><?xml version="1.0" encoding="utf-8"?>
<formControlPr xmlns="http://schemas.microsoft.com/office/spreadsheetml/2009/9/main" objectType="CheckBox" fmlaLink="EN44" lockText="1" noThreeD="1"/>
</file>

<file path=xl/ctrlProps/ctrlProp258.xml><?xml version="1.0" encoding="utf-8"?>
<formControlPr xmlns="http://schemas.microsoft.com/office/spreadsheetml/2009/9/main" objectType="CheckBox" fmlaLink="$EO$44" lockText="1" noThreeD="1"/>
</file>

<file path=xl/ctrlProps/ctrlProp259.xml><?xml version="1.0" encoding="utf-8"?>
<formControlPr xmlns="http://schemas.microsoft.com/office/spreadsheetml/2009/9/main" objectType="CheckBox" fmlaLink="#REF!" lockText="1" noThreeD="1"/>
</file>

<file path=xl/ctrlProps/ctrlProp26.xml><?xml version="1.0" encoding="utf-8"?>
<formControlPr xmlns="http://schemas.microsoft.com/office/spreadsheetml/2009/9/main" objectType="CheckBox" fmlaLink="$AO$74" lockText="1" noThreeD="1"/>
</file>

<file path=xl/ctrlProps/ctrlProp260.xml><?xml version="1.0" encoding="utf-8"?>
<formControlPr xmlns="http://schemas.microsoft.com/office/spreadsheetml/2009/9/main" objectType="CheckBox" fmlaLink="#REF!" lockText="1" noThreeD="1"/>
</file>

<file path=xl/ctrlProps/ctrlProp261.xml><?xml version="1.0" encoding="utf-8"?>
<formControlPr xmlns="http://schemas.microsoft.com/office/spreadsheetml/2009/9/main" objectType="CheckBox" fmlaLink="$EO$28" lockText="1" noThreeD="1"/>
</file>

<file path=xl/ctrlProps/ctrlProp262.xml><?xml version="1.0" encoding="utf-8"?>
<formControlPr xmlns="http://schemas.microsoft.com/office/spreadsheetml/2009/9/main" objectType="CheckBox" fmlaLink="$EN$28" lockText="1" noThreeD="1"/>
</file>

<file path=xl/ctrlProps/ctrlProp263.xml><?xml version="1.0" encoding="utf-8"?>
<formControlPr xmlns="http://schemas.microsoft.com/office/spreadsheetml/2009/9/main" objectType="CheckBox" fmlaLink="$EP$28" lockText="1" noThreeD="1"/>
</file>

<file path=xl/ctrlProps/ctrlProp264.xml><?xml version="1.0" encoding="utf-8"?>
<formControlPr xmlns="http://schemas.microsoft.com/office/spreadsheetml/2009/9/main" objectType="CheckBox" fmlaLink="#REF!" lockText="1" noThreeD="1"/>
</file>

<file path=xl/ctrlProps/ctrlProp265.xml><?xml version="1.0" encoding="utf-8"?>
<formControlPr xmlns="http://schemas.microsoft.com/office/spreadsheetml/2009/9/main" objectType="CheckBox" fmlaLink="#REF!" lockText="1" noThreeD="1"/>
</file>

<file path=xl/ctrlProps/ctrlProp266.xml><?xml version="1.0" encoding="utf-8"?>
<formControlPr xmlns="http://schemas.microsoft.com/office/spreadsheetml/2009/9/main" objectType="CheckBox" fmlaLink="$EN$4" lockText="1" noThreeD="1"/>
</file>

<file path=xl/ctrlProps/ctrlProp267.xml><?xml version="1.0" encoding="utf-8"?>
<formControlPr xmlns="http://schemas.microsoft.com/office/spreadsheetml/2009/9/main" objectType="CheckBox" fmlaLink="$EO$13" lockText="1" noThreeD="1"/>
</file>

<file path=xl/ctrlProps/ctrlProp268.xml><?xml version="1.0" encoding="utf-8"?>
<formControlPr xmlns="http://schemas.microsoft.com/office/spreadsheetml/2009/9/main" objectType="CheckBox" fmlaLink="$EP$13" lockText="1" noThreeD="1"/>
</file>

<file path=xl/ctrlProps/ctrlProp269.xml><?xml version="1.0" encoding="utf-8"?>
<formControlPr xmlns="http://schemas.microsoft.com/office/spreadsheetml/2009/9/main" objectType="CheckBox" fmlaLink="$EN$48" lockText="1" noThreeD="1"/>
</file>

<file path=xl/ctrlProps/ctrlProp27.xml><?xml version="1.0" encoding="utf-8"?>
<formControlPr xmlns="http://schemas.microsoft.com/office/spreadsheetml/2009/9/main" objectType="CheckBox" fmlaLink="$AO$87" lockText="1" noThreeD="1"/>
</file>

<file path=xl/ctrlProps/ctrlProp270.xml><?xml version="1.0" encoding="utf-8"?>
<formControlPr xmlns="http://schemas.microsoft.com/office/spreadsheetml/2009/9/main" objectType="CheckBox" fmlaLink="$EO$48" lockText="1" noThreeD="1"/>
</file>

<file path=xl/ctrlProps/ctrlProp271.xml><?xml version="1.0" encoding="utf-8"?>
<formControlPr xmlns="http://schemas.microsoft.com/office/spreadsheetml/2009/9/main" objectType="CheckBox" fmlaLink="$EP$48" lockText="1" noThreeD="1"/>
</file>

<file path=xl/ctrlProps/ctrlProp272.xml><?xml version="1.0" encoding="utf-8"?>
<formControlPr xmlns="http://schemas.microsoft.com/office/spreadsheetml/2009/9/main" objectType="CheckBox" fmlaLink="$EQ$48" lockText="1" noThreeD="1"/>
</file>

<file path=xl/ctrlProps/ctrlProp273.xml><?xml version="1.0" encoding="utf-8"?>
<formControlPr xmlns="http://schemas.microsoft.com/office/spreadsheetml/2009/9/main" objectType="CheckBox" fmlaLink="$EN$45" lockText="1" noThreeD="1"/>
</file>

<file path=xl/ctrlProps/ctrlProp274.xml><?xml version="1.0" encoding="utf-8"?>
<formControlPr xmlns="http://schemas.microsoft.com/office/spreadsheetml/2009/9/main" objectType="CheckBox" fmlaLink="$EO$45" lockText="1" noThreeD="1"/>
</file>

<file path=xl/ctrlProps/ctrlProp275.xml><?xml version="1.0" encoding="utf-8"?>
<formControlPr xmlns="http://schemas.microsoft.com/office/spreadsheetml/2009/9/main" objectType="CheckBox" fmlaLink="$EP$45" lockText="1" noThreeD="1"/>
</file>

<file path=xl/ctrlProps/ctrlProp276.xml><?xml version="1.0" encoding="utf-8"?>
<formControlPr xmlns="http://schemas.microsoft.com/office/spreadsheetml/2009/9/main" objectType="CheckBox" fmlaLink="$EN$46" lockText="1" noThreeD="1"/>
</file>

<file path=xl/ctrlProps/ctrlProp277.xml><?xml version="1.0" encoding="utf-8"?>
<formControlPr xmlns="http://schemas.microsoft.com/office/spreadsheetml/2009/9/main" objectType="CheckBox" fmlaLink="$EO$46" lockText="1" noThreeD="1"/>
</file>

<file path=xl/ctrlProps/ctrlProp278.xml><?xml version="1.0" encoding="utf-8"?>
<formControlPr xmlns="http://schemas.microsoft.com/office/spreadsheetml/2009/9/main" objectType="CheckBox" fmlaLink="$EP$46" lockText="1" noThreeD="1"/>
</file>

<file path=xl/ctrlProps/ctrlProp279.xml><?xml version="1.0" encoding="utf-8"?>
<formControlPr xmlns="http://schemas.microsoft.com/office/spreadsheetml/2009/9/main" objectType="CheckBox" fmlaLink="$EN$47" lockText="1" noThreeD="1"/>
</file>

<file path=xl/ctrlProps/ctrlProp28.xml><?xml version="1.0" encoding="utf-8"?>
<formControlPr xmlns="http://schemas.microsoft.com/office/spreadsheetml/2009/9/main" objectType="CheckBox" fmlaLink="$AP$87" lockText="1" noThreeD="1"/>
</file>

<file path=xl/ctrlProps/ctrlProp280.xml><?xml version="1.0" encoding="utf-8"?>
<formControlPr xmlns="http://schemas.microsoft.com/office/spreadsheetml/2009/9/main" objectType="CheckBox" fmlaLink="$EO$47" lockText="1" noThreeD="1"/>
</file>

<file path=xl/ctrlProps/ctrlProp281.xml><?xml version="1.0" encoding="utf-8"?>
<formControlPr xmlns="http://schemas.microsoft.com/office/spreadsheetml/2009/9/main" objectType="CheckBox" fmlaLink="$EP$47" lockText="1" noThreeD="1"/>
</file>

<file path=xl/ctrlProps/ctrlProp282.xml><?xml version="1.0" encoding="utf-8"?>
<formControlPr xmlns="http://schemas.microsoft.com/office/spreadsheetml/2009/9/main" objectType="CheckBox" fmlaLink="$EN$13" lockText="1" noThreeD="1"/>
</file>

<file path=xl/ctrlProps/ctrlProp283.xml><?xml version="1.0" encoding="utf-8"?>
<formControlPr xmlns="http://schemas.microsoft.com/office/spreadsheetml/2009/9/main" objectType="CheckBox" fmlaLink="$EN$55" lockText="1" noThreeD="1"/>
</file>

<file path=xl/ctrlProps/ctrlProp284.xml><?xml version="1.0" encoding="utf-8"?>
<formControlPr xmlns="http://schemas.microsoft.com/office/spreadsheetml/2009/9/main" objectType="CheckBox" fmlaLink="$EO$55" lockText="1" noThreeD="1"/>
</file>

<file path=xl/ctrlProps/ctrlProp285.xml><?xml version="1.0" encoding="utf-8"?>
<formControlPr xmlns="http://schemas.microsoft.com/office/spreadsheetml/2009/9/main" objectType="CheckBox" fmlaLink="$EP$55" lockText="1" noThreeD="1"/>
</file>

<file path=xl/ctrlProps/ctrlProp286.xml><?xml version="1.0" encoding="utf-8"?>
<formControlPr xmlns="http://schemas.microsoft.com/office/spreadsheetml/2009/9/main" objectType="CheckBox" fmlaLink="$EN$56" lockText="1" noThreeD="1"/>
</file>

<file path=xl/ctrlProps/ctrlProp287.xml><?xml version="1.0" encoding="utf-8"?>
<formControlPr xmlns="http://schemas.microsoft.com/office/spreadsheetml/2009/9/main" objectType="CheckBox" fmlaLink="$EO$56" lockText="1" noThreeD="1"/>
</file>

<file path=xl/ctrlProps/ctrlProp288.xml><?xml version="1.0" encoding="utf-8"?>
<formControlPr xmlns="http://schemas.microsoft.com/office/spreadsheetml/2009/9/main" objectType="CheckBox" fmlaLink="$EN$57" lockText="1" noThreeD="1"/>
</file>

<file path=xl/ctrlProps/ctrlProp289.xml><?xml version="1.0" encoding="utf-8"?>
<formControlPr xmlns="http://schemas.microsoft.com/office/spreadsheetml/2009/9/main" objectType="CheckBox" fmlaLink="$EO$57" lockText="1" noThreeD="1"/>
</file>

<file path=xl/ctrlProps/ctrlProp29.xml><?xml version="1.0" encoding="utf-8"?>
<formControlPr xmlns="http://schemas.microsoft.com/office/spreadsheetml/2009/9/main" objectType="CheckBox" fmlaLink="$AN$73" lockText="1" noThreeD="1"/>
</file>

<file path=xl/ctrlProps/ctrlProp290.xml><?xml version="1.0" encoding="utf-8"?>
<formControlPr xmlns="http://schemas.microsoft.com/office/spreadsheetml/2009/9/main" objectType="CheckBox" fmlaLink="$EP$57" lockText="1" noThreeD="1"/>
</file>

<file path=xl/ctrlProps/ctrlProp291.xml><?xml version="1.0" encoding="utf-8"?>
<formControlPr xmlns="http://schemas.microsoft.com/office/spreadsheetml/2009/9/main" objectType="CheckBox" fmlaLink="$EN$58" lockText="1" noThreeD="1"/>
</file>

<file path=xl/ctrlProps/ctrlProp292.xml><?xml version="1.0" encoding="utf-8"?>
<formControlPr xmlns="http://schemas.microsoft.com/office/spreadsheetml/2009/9/main" objectType="CheckBox" fmlaLink="$EO$58" lockText="1" noThreeD="1"/>
</file>

<file path=xl/ctrlProps/ctrlProp293.xml><?xml version="1.0" encoding="utf-8"?>
<formControlPr xmlns="http://schemas.microsoft.com/office/spreadsheetml/2009/9/main" objectType="CheckBox" fmlaLink="$EP$58" lockText="1" noThreeD="1"/>
</file>

<file path=xl/ctrlProps/ctrlProp294.xml><?xml version="1.0" encoding="utf-8"?>
<formControlPr xmlns="http://schemas.microsoft.com/office/spreadsheetml/2009/9/main" objectType="CheckBox" fmlaLink="$EN$59" lockText="1" noThreeD="1"/>
</file>

<file path=xl/ctrlProps/ctrlProp295.xml><?xml version="1.0" encoding="utf-8"?>
<formControlPr xmlns="http://schemas.microsoft.com/office/spreadsheetml/2009/9/main" objectType="CheckBox" fmlaLink="$EO$59" lockText="1" noThreeD="1"/>
</file>

<file path=xl/ctrlProps/ctrlProp296.xml><?xml version="1.0" encoding="utf-8"?>
<formControlPr xmlns="http://schemas.microsoft.com/office/spreadsheetml/2009/9/main" objectType="CheckBox" fmlaLink="$EP$59" lockText="1" noThreeD="1"/>
</file>

<file path=xl/ctrlProps/ctrlProp297.xml><?xml version="1.0" encoding="utf-8"?>
<formControlPr xmlns="http://schemas.microsoft.com/office/spreadsheetml/2009/9/main" objectType="CheckBox" fmlaLink="$EN$60" lockText="1" noThreeD="1"/>
</file>

<file path=xl/ctrlProps/ctrlProp298.xml><?xml version="1.0" encoding="utf-8"?>
<formControlPr xmlns="http://schemas.microsoft.com/office/spreadsheetml/2009/9/main" objectType="CheckBox" fmlaLink="$EO$60" lockText="1" noThreeD="1"/>
</file>

<file path=xl/ctrlProps/ctrlProp299.xml><?xml version="1.0" encoding="utf-8"?>
<formControlPr xmlns="http://schemas.microsoft.com/office/spreadsheetml/2009/9/main" objectType="CheckBox" fmlaLink="$EP$60" lockText="1" noThreeD="1"/>
</file>

<file path=xl/ctrlProps/ctrlProp3.xml><?xml version="1.0" encoding="utf-8"?>
<formControlPr xmlns="http://schemas.microsoft.com/office/spreadsheetml/2009/9/main" objectType="CheckBox" fmlaLink="$AP$65" lockText="1" noThreeD="1"/>
</file>

<file path=xl/ctrlProps/ctrlProp30.xml><?xml version="1.0" encoding="utf-8"?>
<formControlPr xmlns="http://schemas.microsoft.com/office/spreadsheetml/2009/9/main" objectType="CheckBox" fmlaLink="$AN$74" lockText="1" noThreeD="1"/>
</file>

<file path=xl/ctrlProps/ctrlProp300.xml><?xml version="1.0" encoding="utf-8"?>
<formControlPr xmlns="http://schemas.microsoft.com/office/spreadsheetml/2009/9/main" objectType="CheckBox" fmlaLink="$EQ$60" lockText="1" noThreeD="1"/>
</file>

<file path=xl/ctrlProps/ctrlProp301.xml><?xml version="1.0" encoding="utf-8"?>
<formControlPr xmlns="http://schemas.microsoft.com/office/spreadsheetml/2009/9/main" objectType="CheckBox" fmlaLink="$EN$67" lockText="1" noThreeD="1"/>
</file>

<file path=xl/ctrlProps/ctrlProp302.xml><?xml version="1.0" encoding="utf-8"?>
<formControlPr xmlns="http://schemas.microsoft.com/office/spreadsheetml/2009/9/main" objectType="CheckBox" fmlaLink="$EO$67" lockText="1" noThreeD="1"/>
</file>

<file path=xl/ctrlProps/ctrlProp303.xml><?xml version="1.0" encoding="utf-8"?>
<formControlPr xmlns="http://schemas.microsoft.com/office/spreadsheetml/2009/9/main" objectType="CheckBox" fmlaLink="$EP$67" lockText="1" noThreeD="1"/>
</file>

<file path=xl/ctrlProps/ctrlProp304.xml><?xml version="1.0" encoding="utf-8"?>
<formControlPr xmlns="http://schemas.microsoft.com/office/spreadsheetml/2009/9/main" objectType="CheckBox" fmlaLink="$EN$68" lockText="1" noThreeD="1"/>
</file>

<file path=xl/ctrlProps/ctrlProp305.xml><?xml version="1.0" encoding="utf-8"?>
<formControlPr xmlns="http://schemas.microsoft.com/office/spreadsheetml/2009/9/main" objectType="CheckBox" fmlaLink="$EO$68" lockText="1" noThreeD="1"/>
</file>

<file path=xl/ctrlProps/ctrlProp306.xml><?xml version="1.0" encoding="utf-8"?>
<formControlPr xmlns="http://schemas.microsoft.com/office/spreadsheetml/2009/9/main" objectType="CheckBox" fmlaLink="$EN$69" lockText="1" noThreeD="1"/>
</file>

<file path=xl/ctrlProps/ctrlProp307.xml><?xml version="1.0" encoding="utf-8"?>
<formControlPr xmlns="http://schemas.microsoft.com/office/spreadsheetml/2009/9/main" objectType="CheckBox" fmlaLink="$EO$69" lockText="1" noThreeD="1"/>
</file>

<file path=xl/ctrlProps/ctrlProp308.xml><?xml version="1.0" encoding="utf-8"?>
<formControlPr xmlns="http://schemas.microsoft.com/office/spreadsheetml/2009/9/main" objectType="CheckBox" fmlaLink="$EP$69" lockText="1" noThreeD="1"/>
</file>

<file path=xl/ctrlProps/ctrlProp309.xml><?xml version="1.0" encoding="utf-8"?>
<formControlPr xmlns="http://schemas.microsoft.com/office/spreadsheetml/2009/9/main" objectType="CheckBox" fmlaLink="$EN$70" lockText="1" noThreeD="1"/>
</file>

<file path=xl/ctrlProps/ctrlProp31.xml><?xml version="1.0" encoding="utf-8"?>
<formControlPr xmlns="http://schemas.microsoft.com/office/spreadsheetml/2009/9/main" objectType="CheckBox" fmlaLink="$AN$75" lockText="1" noThreeD="1"/>
</file>

<file path=xl/ctrlProps/ctrlProp310.xml><?xml version="1.0" encoding="utf-8"?>
<formControlPr xmlns="http://schemas.microsoft.com/office/spreadsheetml/2009/9/main" objectType="CheckBox" fmlaLink="$EO$70" lockText="1" noThreeD="1"/>
</file>

<file path=xl/ctrlProps/ctrlProp311.xml><?xml version="1.0" encoding="utf-8"?>
<formControlPr xmlns="http://schemas.microsoft.com/office/spreadsheetml/2009/9/main" objectType="CheckBox" fmlaLink="$EP$70" lockText="1" noThreeD="1"/>
</file>

<file path=xl/ctrlProps/ctrlProp312.xml><?xml version="1.0" encoding="utf-8"?>
<formControlPr xmlns="http://schemas.microsoft.com/office/spreadsheetml/2009/9/main" objectType="CheckBox" fmlaLink="$EN$71" lockText="1" noThreeD="1"/>
</file>

<file path=xl/ctrlProps/ctrlProp313.xml><?xml version="1.0" encoding="utf-8"?>
<formControlPr xmlns="http://schemas.microsoft.com/office/spreadsheetml/2009/9/main" objectType="CheckBox" fmlaLink="$EO$71" lockText="1" noThreeD="1"/>
</file>

<file path=xl/ctrlProps/ctrlProp314.xml><?xml version="1.0" encoding="utf-8"?>
<formControlPr xmlns="http://schemas.microsoft.com/office/spreadsheetml/2009/9/main" objectType="CheckBox" fmlaLink="$EP$71" lockText="1" noThreeD="1"/>
</file>

<file path=xl/ctrlProps/ctrlProp315.xml><?xml version="1.0" encoding="utf-8"?>
<formControlPr xmlns="http://schemas.microsoft.com/office/spreadsheetml/2009/9/main" objectType="CheckBox" fmlaLink="$EN$72" lockText="1" noThreeD="1"/>
</file>

<file path=xl/ctrlProps/ctrlProp316.xml><?xml version="1.0" encoding="utf-8"?>
<formControlPr xmlns="http://schemas.microsoft.com/office/spreadsheetml/2009/9/main" objectType="CheckBox" fmlaLink="$EO$72" lockText="1" noThreeD="1"/>
</file>

<file path=xl/ctrlProps/ctrlProp317.xml><?xml version="1.0" encoding="utf-8"?>
<formControlPr xmlns="http://schemas.microsoft.com/office/spreadsheetml/2009/9/main" objectType="CheckBox" fmlaLink="$EP$72" lockText="1" noThreeD="1"/>
</file>

<file path=xl/ctrlProps/ctrlProp318.xml><?xml version="1.0" encoding="utf-8"?>
<formControlPr xmlns="http://schemas.microsoft.com/office/spreadsheetml/2009/9/main" objectType="CheckBox" fmlaLink="$EQ$72" lockText="1" noThreeD="1"/>
</file>

<file path=xl/ctrlProps/ctrlProp319.xml><?xml version="1.0" encoding="utf-8"?>
<formControlPr xmlns="http://schemas.microsoft.com/office/spreadsheetml/2009/9/main" objectType="CheckBox" fmlaLink="$EN$42" lockText="1" noThreeD="1"/>
</file>

<file path=xl/ctrlProps/ctrlProp32.xml><?xml version="1.0" encoding="utf-8"?>
<formControlPr xmlns="http://schemas.microsoft.com/office/spreadsheetml/2009/9/main" objectType="CheckBox" fmlaLink="$AO$73" lockText="1" noThreeD="1"/>
</file>

<file path=xl/ctrlProps/ctrlProp320.xml><?xml version="1.0" encoding="utf-8"?>
<formControlPr xmlns="http://schemas.microsoft.com/office/spreadsheetml/2009/9/main" objectType="CheckBox" fmlaLink="$EO$42" lockText="1" noThreeD="1"/>
</file>

<file path=xl/ctrlProps/ctrlProp321.xml><?xml version="1.0" encoding="utf-8"?>
<formControlPr xmlns="http://schemas.microsoft.com/office/spreadsheetml/2009/9/main" objectType="CheckBox" fmlaLink="$EN$54" lockText="1" noThreeD="1"/>
</file>

<file path=xl/ctrlProps/ctrlProp322.xml><?xml version="1.0" encoding="utf-8"?>
<formControlPr xmlns="http://schemas.microsoft.com/office/spreadsheetml/2009/9/main" objectType="CheckBox" fmlaLink="$EO$54" lockText="1" noThreeD="1"/>
</file>

<file path=xl/ctrlProps/ctrlProp323.xml><?xml version="1.0" encoding="utf-8"?>
<formControlPr xmlns="http://schemas.microsoft.com/office/spreadsheetml/2009/9/main" objectType="CheckBox" fmlaLink="$EN$66" lockText="1" noThreeD="1"/>
</file>

<file path=xl/ctrlProps/ctrlProp324.xml><?xml version="1.0" encoding="utf-8"?>
<formControlPr xmlns="http://schemas.microsoft.com/office/spreadsheetml/2009/9/main" objectType="CheckBox" fmlaLink="$EO$66" lockText="1" noThreeD="1"/>
</file>

<file path=xl/ctrlProps/ctrlProp325.xml><?xml version="1.0" encoding="utf-8"?>
<formControlPr xmlns="http://schemas.microsoft.com/office/spreadsheetml/2009/9/main" objectType="CheckBox" fmlaLink="#REF!" lockText="1" noThreeD="1"/>
</file>

<file path=xl/ctrlProps/ctrlProp326.xml><?xml version="1.0" encoding="utf-8"?>
<formControlPr xmlns="http://schemas.microsoft.com/office/spreadsheetml/2009/9/main" objectType="CheckBox" fmlaLink="#REF!" lockText="1" noThreeD="1"/>
</file>

<file path=xl/ctrlProps/ctrlProp327.xml><?xml version="1.0" encoding="utf-8"?>
<formControlPr xmlns="http://schemas.microsoft.com/office/spreadsheetml/2009/9/main" objectType="CheckBox" fmlaLink="$AN$4" lockText="1" noThreeD="1"/>
</file>

<file path=xl/ctrlProps/ctrlProp328.xml><?xml version="1.0" encoding="utf-8"?>
<formControlPr xmlns="http://schemas.microsoft.com/office/spreadsheetml/2009/9/main" objectType="CheckBox" fmlaLink="$GO$4" lockText="1" noThreeD="1"/>
</file>

<file path=xl/ctrlProps/ctrlProp329.xml><?xml version="1.0" encoding="utf-8"?>
<formControlPr xmlns="http://schemas.microsoft.com/office/spreadsheetml/2009/9/main" objectType="CheckBox" fmlaLink="$GP$4" lockText="1" noThreeD="1"/>
</file>

<file path=xl/ctrlProps/ctrlProp33.xml><?xml version="1.0" encoding="utf-8"?>
<formControlPr xmlns="http://schemas.microsoft.com/office/spreadsheetml/2009/9/main" objectType="CheckBox" fmlaLink="$AN$87" lockText="1" noThreeD="1"/>
</file>

<file path=xl/ctrlProps/ctrlProp330.xml><?xml version="1.0" encoding="utf-8"?>
<formControlPr xmlns="http://schemas.microsoft.com/office/spreadsheetml/2009/9/main" objectType="CheckBox" fmlaLink="$GQ$4" lockText="1" noThreeD="1"/>
</file>

<file path=xl/ctrlProps/ctrlProp331.xml><?xml version="1.0" encoding="utf-8"?>
<formControlPr xmlns="http://schemas.microsoft.com/office/spreadsheetml/2009/9/main" objectType="CheckBox" fmlaLink="$GN$43" lockText="1" noThreeD="1"/>
</file>

<file path=xl/ctrlProps/ctrlProp332.xml><?xml version="1.0" encoding="utf-8"?>
<formControlPr xmlns="http://schemas.microsoft.com/office/spreadsheetml/2009/9/main" objectType="CheckBox" fmlaLink="$GO$43" lockText="1" noThreeD="1"/>
</file>

<file path=xl/ctrlProps/ctrlProp333.xml><?xml version="1.0" encoding="utf-8"?>
<formControlPr xmlns="http://schemas.microsoft.com/office/spreadsheetml/2009/9/main" objectType="CheckBox" fmlaLink="$GP$43" lockText="1" noThreeD="1"/>
</file>

<file path=xl/ctrlProps/ctrlProp334.xml><?xml version="1.0" encoding="utf-8"?>
<formControlPr xmlns="http://schemas.microsoft.com/office/spreadsheetml/2009/9/main" objectType="CheckBox" fmlaLink="GN44" lockText="1" noThreeD="1"/>
</file>

<file path=xl/ctrlProps/ctrlProp335.xml><?xml version="1.0" encoding="utf-8"?>
<formControlPr xmlns="http://schemas.microsoft.com/office/spreadsheetml/2009/9/main" objectType="CheckBox" fmlaLink="$GO$44" lockText="1" noThreeD="1"/>
</file>

<file path=xl/ctrlProps/ctrlProp336.xml><?xml version="1.0" encoding="utf-8"?>
<formControlPr xmlns="http://schemas.microsoft.com/office/spreadsheetml/2009/9/main" objectType="CheckBox" fmlaLink="#REF!" lockText="1" noThreeD="1"/>
</file>

<file path=xl/ctrlProps/ctrlProp337.xml><?xml version="1.0" encoding="utf-8"?>
<formControlPr xmlns="http://schemas.microsoft.com/office/spreadsheetml/2009/9/main" objectType="CheckBox" fmlaLink="#REF!" lockText="1" noThreeD="1"/>
</file>

<file path=xl/ctrlProps/ctrlProp338.xml><?xml version="1.0" encoding="utf-8"?>
<formControlPr xmlns="http://schemas.microsoft.com/office/spreadsheetml/2009/9/main" objectType="CheckBox" fmlaLink="$GO$28" lockText="1" noThreeD="1"/>
</file>

<file path=xl/ctrlProps/ctrlProp339.xml><?xml version="1.0" encoding="utf-8"?>
<formControlPr xmlns="http://schemas.microsoft.com/office/spreadsheetml/2009/9/main" objectType="CheckBox" fmlaLink="$GN$28" lockText="1" noThreeD="1"/>
</file>

<file path=xl/ctrlProps/ctrlProp34.xml><?xml version="1.0" encoding="utf-8"?>
<formControlPr xmlns="http://schemas.microsoft.com/office/spreadsheetml/2009/9/main" objectType="CheckBox" fmlaLink="$AN$118" lockText="1" noThreeD="1"/>
</file>

<file path=xl/ctrlProps/ctrlProp340.xml><?xml version="1.0" encoding="utf-8"?>
<formControlPr xmlns="http://schemas.microsoft.com/office/spreadsheetml/2009/9/main" objectType="CheckBox" fmlaLink="$GP$28" lockText="1" noThreeD="1"/>
</file>

<file path=xl/ctrlProps/ctrlProp341.xml><?xml version="1.0" encoding="utf-8"?>
<formControlPr xmlns="http://schemas.microsoft.com/office/spreadsheetml/2009/9/main" objectType="CheckBox" fmlaLink="#REF!" lockText="1" noThreeD="1"/>
</file>

<file path=xl/ctrlProps/ctrlProp342.xml><?xml version="1.0" encoding="utf-8"?>
<formControlPr xmlns="http://schemas.microsoft.com/office/spreadsheetml/2009/9/main" objectType="CheckBox" fmlaLink="#REF!" lockText="1" noThreeD="1"/>
</file>

<file path=xl/ctrlProps/ctrlProp343.xml><?xml version="1.0" encoding="utf-8"?>
<formControlPr xmlns="http://schemas.microsoft.com/office/spreadsheetml/2009/9/main" objectType="CheckBox" fmlaLink="$GN$4" lockText="1" noThreeD="1"/>
</file>

<file path=xl/ctrlProps/ctrlProp344.xml><?xml version="1.0" encoding="utf-8"?>
<formControlPr xmlns="http://schemas.microsoft.com/office/spreadsheetml/2009/9/main" objectType="CheckBox" fmlaLink="$GO$13" lockText="1" noThreeD="1"/>
</file>

<file path=xl/ctrlProps/ctrlProp345.xml><?xml version="1.0" encoding="utf-8"?>
<formControlPr xmlns="http://schemas.microsoft.com/office/spreadsheetml/2009/9/main" objectType="CheckBox" fmlaLink="$GP$13" lockText="1" noThreeD="1"/>
</file>

<file path=xl/ctrlProps/ctrlProp346.xml><?xml version="1.0" encoding="utf-8"?>
<formControlPr xmlns="http://schemas.microsoft.com/office/spreadsheetml/2009/9/main" objectType="CheckBox" fmlaLink="$GN$48" lockText="1" noThreeD="1"/>
</file>

<file path=xl/ctrlProps/ctrlProp347.xml><?xml version="1.0" encoding="utf-8"?>
<formControlPr xmlns="http://schemas.microsoft.com/office/spreadsheetml/2009/9/main" objectType="CheckBox" fmlaLink="$GO$48" lockText="1" noThreeD="1"/>
</file>

<file path=xl/ctrlProps/ctrlProp348.xml><?xml version="1.0" encoding="utf-8"?>
<formControlPr xmlns="http://schemas.microsoft.com/office/spreadsheetml/2009/9/main" objectType="CheckBox" fmlaLink="$GP$48" lockText="1" noThreeD="1"/>
</file>

<file path=xl/ctrlProps/ctrlProp349.xml><?xml version="1.0" encoding="utf-8"?>
<formControlPr xmlns="http://schemas.microsoft.com/office/spreadsheetml/2009/9/main" objectType="CheckBox" fmlaLink="$GQ$48" lockText="1" noThreeD="1"/>
</file>

<file path=xl/ctrlProps/ctrlProp35.xml><?xml version="1.0" encoding="utf-8"?>
<formControlPr xmlns="http://schemas.microsoft.com/office/spreadsheetml/2009/9/main" objectType="CheckBox" fmlaLink="$AO$118" lockText="1" noThreeD="1"/>
</file>

<file path=xl/ctrlProps/ctrlProp350.xml><?xml version="1.0" encoding="utf-8"?>
<formControlPr xmlns="http://schemas.microsoft.com/office/spreadsheetml/2009/9/main" objectType="CheckBox" fmlaLink="$GN$45" lockText="1" noThreeD="1"/>
</file>

<file path=xl/ctrlProps/ctrlProp351.xml><?xml version="1.0" encoding="utf-8"?>
<formControlPr xmlns="http://schemas.microsoft.com/office/spreadsheetml/2009/9/main" objectType="CheckBox" fmlaLink="$GO$45" lockText="1" noThreeD="1"/>
</file>

<file path=xl/ctrlProps/ctrlProp352.xml><?xml version="1.0" encoding="utf-8"?>
<formControlPr xmlns="http://schemas.microsoft.com/office/spreadsheetml/2009/9/main" objectType="CheckBox" fmlaLink="$GP$45" lockText="1" noThreeD="1"/>
</file>

<file path=xl/ctrlProps/ctrlProp353.xml><?xml version="1.0" encoding="utf-8"?>
<formControlPr xmlns="http://schemas.microsoft.com/office/spreadsheetml/2009/9/main" objectType="CheckBox" fmlaLink="$GN$46" lockText="1" noThreeD="1"/>
</file>

<file path=xl/ctrlProps/ctrlProp354.xml><?xml version="1.0" encoding="utf-8"?>
<formControlPr xmlns="http://schemas.microsoft.com/office/spreadsheetml/2009/9/main" objectType="CheckBox" fmlaLink="$GO$46" lockText="1" noThreeD="1"/>
</file>

<file path=xl/ctrlProps/ctrlProp355.xml><?xml version="1.0" encoding="utf-8"?>
<formControlPr xmlns="http://schemas.microsoft.com/office/spreadsheetml/2009/9/main" objectType="CheckBox" fmlaLink="$GP$46" lockText="1" noThreeD="1"/>
</file>

<file path=xl/ctrlProps/ctrlProp356.xml><?xml version="1.0" encoding="utf-8"?>
<formControlPr xmlns="http://schemas.microsoft.com/office/spreadsheetml/2009/9/main" objectType="CheckBox" fmlaLink="$GN$47" lockText="1" noThreeD="1"/>
</file>

<file path=xl/ctrlProps/ctrlProp357.xml><?xml version="1.0" encoding="utf-8"?>
<formControlPr xmlns="http://schemas.microsoft.com/office/spreadsheetml/2009/9/main" objectType="CheckBox" fmlaLink="$GO$47" lockText="1" noThreeD="1"/>
</file>

<file path=xl/ctrlProps/ctrlProp358.xml><?xml version="1.0" encoding="utf-8"?>
<formControlPr xmlns="http://schemas.microsoft.com/office/spreadsheetml/2009/9/main" objectType="CheckBox" fmlaLink="$GP$47" lockText="1" noThreeD="1"/>
</file>

<file path=xl/ctrlProps/ctrlProp359.xml><?xml version="1.0" encoding="utf-8"?>
<formControlPr xmlns="http://schemas.microsoft.com/office/spreadsheetml/2009/9/main" objectType="CheckBox" fmlaLink="$GN$55" lockText="1" noThreeD="1"/>
</file>

<file path=xl/ctrlProps/ctrlProp36.xml><?xml version="1.0" encoding="utf-8"?>
<formControlPr xmlns="http://schemas.microsoft.com/office/spreadsheetml/2009/9/main" objectType="CheckBox" fmlaLink="$AP$118" lockText="1" noThreeD="1"/>
</file>

<file path=xl/ctrlProps/ctrlProp360.xml><?xml version="1.0" encoding="utf-8"?>
<formControlPr xmlns="http://schemas.microsoft.com/office/spreadsheetml/2009/9/main" objectType="CheckBox" fmlaLink="$GO$55" lockText="1" noThreeD="1"/>
</file>

<file path=xl/ctrlProps/ctrlProp361.xml><?xml version="1.0" encoding="utf-8"?>
<formControlPr xmlns="http://schemas.microsoft.com/office/spreadsheetml/2009/9/main" objectType="CheckBox" fmlaLink="$GP$55" lockText="1" noThreeD="1"/>
</file>

<file path=xl/ctrlProps/ctrlProp362.xml><?xml version="1.0" encoding="utf-8"?>
<formControlPr xmlns="http://schemas.microsoft.com/office/spreadsheetml/2009/9/main" objectType="CheckBox" fmlaLink="$GN$56" lockText="1" noThreeD="1"/>
</file>

<file path=xl/ctrlProps/ctrlProp363.xml><?xml version="1.0" encoding="utf-8"?>
<formControlPr xmlns="http://schemas.microsoft.com/office/spreadsheetml/2009/9/main" objectType="CheckBox" fmlaLink="$GO$56" lockText="1" noThreeD="1"/>
</file>

<file path=xl/ctrlProps/ctrlProp364.xml><?xml version="1.0" encoding="utf-8"?>
<formControlPr xmlns="http://schemas.microsoft.com/office/spreadsheetml/2009/9/main" objectType="CheckBox" fmlaLink="$GN$57" lockText="1" noThreeD="1"/>
</file>

<file path=xl/ctrlProps/ctrlProp365.xml><?xml version="1.0" encoding="utf-8"?>
<formControlPr xmlns="http://schemas.microsoft.com/office/spreadsheetml/2009/9/main" objectType="CheckBox" fmlaLink="$GO$57" lockText="1" noThreeD="1"/>
</file>

<file path=xl/ctrlProps/ctrlProp366.xml><?xml version="1.0" encoding="utf-8"?>
<formControlPr xmlns="http://schemas.microsoft.com/office/spreadsheetml/2009/9/main" objectType="CheckBox" fmlaLink="$GP$57" lockText="1" noThreeD="1"/>
</file>

<file path=xl/ctrlProps/ctrlProp367.xml><?xml version="1.0" encoding="utf-8"?>
<formControlPr xmlns="http://schemas.microsoft.com/office/spreadsheetml/2009/9/main" objectType="CheckBox" fmlaLink="$GN$58" lockText="1" noThreeD="1"/>
</file>

<file path=xl/ctrlProps/ctrlProp368.xml><?xml version="1.0" encoding="utf-8"?>
<formControlPr xmlns="http://schemas.microsoft.com/office/spreadsheetml/2009/9/main" objectType="CheckBox" fmlaLink="$GO$58" lockText="1" noThreeD="1"/>
</file>

<file path=xl/ctrlProps/ctrlProp369.xml><?xml version="1.0" encoding="utf-8"?>
<formControlPr xmlns="http://schemas.microsoft.com/office/spreadsheetml/2009/9/main" objectType="CheckBox" fmlaLink="$GP$58" lockText="1" noThreeD="1"/>
</file>

<file path=xl/ctrlProps/ctrlProp37.xml><?xml version="1.0" encoding="utf-8"?>
<formControlPr xmlns="http://schemas.microsoft.com/office/spreadsheetml/2009/9/main" objectType="CheckBox" fmlaLink="$AN$119" lockText="1" noThreeD="1"/>
</file>

<file path=xl/ctrlProps/ctrlProp370.xml><?xml version="1.0" encoding="utf-8"?>
<formControlPr xmlns="http://schemas.microsoft.com/office/spreadsheetml/2009/9/main" objectType="CheckBox" fmlaLink="$GN$59" lockText="1" noThreeD="1"/>
</file>

<file path=xl/ctrlProps/ctrlProp371.xml><?xml version="1.0" encoding="utf-8"?>
<formControlPr xmlns="http://schemas.microsoft.com/office/spreadsheetml/2009/9/main" objectType="CheckBox" fmlaLink="$GO$59" lockText="1" noThreeD="1"/>
</file>

<file path=xl/ctrlProps/ctrlProp372.xml><?xml version="1.0" encoding="utf-8"?>
<formControlPr xmlns="http://schemas.microsoft.com/office/spreadsheetml/2009/9/main" objectType="CheckBox" fmlaLink="$GP$59" lockText="1" noThreeD="1"/>
</file>

<file path=xl/ctrlProps/ctrlProp373.xml><?xml version="1.0" encoding="utf-8"?>
<formControlPr xmlns="http://schemas.microsoft.com/office/spreadsheetml/2009/9/main" objectType="CheckBox" fmlaLink="$GN$60" lockText="1" noThreeD="1"/>
</file>

<file path=xl/ctrlProps/ctrlProp374.xml><?xml version="1.0" encoding="utf-8"?>
<formControlPr xmlns="http://schemas.microsoft.com/office/spreadsheetml/2009/9/main" objectType="CheckBox" fmlaLink="$GO$60" lockText="1" noThreeD="1"/>
</file>

<file path=xl/ctrlProps/ctrlProp375.xml><?xml version="1.0" encoding="utf-8"?>
<formControlPr xmlns="http://schemas.microsoft.com/office/spreadsheetml/2009/9/main" objectType="CheckBox" fmlaLink="$GP$60" lockText="1" noThreeD="1"/>
</file>

<file path=xl/ctrlProps/ctrlProp376.xml><?xml version="1.0" encoding="utf-8"?>
<formControlPr xmlns="http://schemas.microsoft.com/office/spreadsheetml/2009/9/main" objectType="CheckBox" fmlaLink="$GQ$60" lockText="1" noThreeD="1"/>
</file>

<file path=xl/ctrlProps/ctrlProp377.xml><?xml version="1.0" encoding="utf-8"?>
<formControlPr xmlns="http://schemas.microsoft.com/office/spreadsheetml/2009/9/main" objectType="CheckBox" fmlaLink="$GN$67" lockText="1" noThreeD="1"/>
</file>

<file path=xl/ctrlProps/ctrlProp378.xml><?xml version="1.0" encoding="utf-8"?>
<formControlPr xmlns="http://schemas.microsoft.com/office/spreadsheetml/2009/9/main" objectType="CheckBox" fmlaLink="$GO$67" lockText="1" noThreeD="1"/>
</file>

<file path=xl/ctrlProps/ctrlProp379.xml><?xml version="1.0" encoding="utf-8"?>
<formControlPr xmlns="http://schemas.microsoft.com/office/spreadsheetml/2009/9/main" objectType="CheckBox" fmlaLink="$GP$67" lockText="1" noThreeD="1"/>
</file>

<file path=xl/ctrlProps/ctrlProp38.xml><?xml version="1.0" encoding="utf-8"?>
<formControlPr xmlns="http://schemas.microsoft.com/office/spreadsheetml/2009/9/main" objectType="CheckBox" fmlaLink="$AO$119" lockText="1" noThreeD="1"/>
</file>

<file path=xl/ctrlProps/ctrlProp380.xml><?xml version="1.0" encoding="utf-8"?>
<formControlPr xmlns="http://schemas.microsoft.com/office/spreadsheetml/2009/9/main" objectType="CheckBox" fmlaLink="$GN$68" lockText="1" noThreeD="1"/>
</file>

<file path=xl/ctrlProps/ctrlProp381.xml><?xml version="1.0" encoding="utf-8"?>
<formControlPr xmlns="http://schemas.microsoft.com/office/spreadsheetml/2009/9/main" objectType="CheckBox" fmlaLink="$GO$68" lockText="1" noThreeD="1"/>
</file>

<file path=xl/ctrlProps/ctrlProp382.xml><?xml version="1.0" encoding="utf-8"?>
<formControlPr xmlns="http://schemas.microsoft.com/office/spreadsheetml/2009/9/main" objectType="CheckBox" fmlaLink="$GN$69" lockText="1" noThreeD="1"/>
</file>

<file path=xl/ctrlProps/ctrlProp383.xml><?xml version="1.0" encoding="utf-8"?>
<formControlPr xmlns="http://schemas.microsoft.com/office/spreadsheetml/2009/9/main" objectType="CheckBox" fmlaLink="$GO$69" lockText="1" noThreeD="1"/>
</file>

<file path=xl/ctrlProps/ctrlProp384.xml><?xml version="1.0" encoding="utf-8"?>
<formControlPr xmlns="http://schemas.microsoft.com/office/spreadsheetml/2009/9/main" objectType="CheckBox" fmlaLink="$GP$69" lockText="1" noThreeD="1"/>
</file>

<file path=xl/ctrlProps/ctrlProp385.xml><?xml version="1.0" encoding="utf-8"?>
<formControlPr xmlns="http://schemas.microsoft.com/office/spreadsheetml/2009/9/main" objectType="CheckBox" fmlaLink="$GN$70" lockText="1" noThreeD="1"/>
</file>

<file path=xl/ctrlProps/ctrlProp386.xml><?xml version="1.0" encoding="utf-8"?>
<formControlPr xmlns="http://schemas.microsoft.com/office/spreadsheetml/2009/9/main" objectType="CheckBox" fmlaLink="$GO$70" lockText="1" noThreeD="1"/>
</file>

<file path=xl/ctrlProps/ctrlProp387.xml><?xml version="1.0" encoding="utf-8"?>
<formControlPr xmlns="http://schemas.microsoft.com/office/spreadsheetml/2009/9/main" objectType="CheckBox" fmlaLink="$GP$70" lockText="1" noThreeD="1"/>
</file>

<file path=xl/ctrlProps/ctrlProp388.xml><?xml version="1.0" encoding="utf-8"?>
<formControlPr xmlns="http://schemas.microsoft.com/office/spreadsheetml/2009/9/main" objectType="CheckBox" fmlaLink="$GN$71" lockText="1" noThreeD="1"/>
</file>

<file path=xl/ctrlProps/ctrlProp389.xml><?xml version="1.0" encoding="utf-8"?>
<formControlPr xmlns="http://schemas.microsoft.com/office/spreadsheetml/2009/9/main" objectType="CheckBox" fmlaLink="$GO$71" lockText="1" noThreeD="1"/>
</file>

<file path=xl/ctrlProps/ctrlProp39.xml><?xml version="1.0" encoding="utf-8"?>
<formControlPr xmlns="http://schemas.microsoft.com/office/spreadsheetml/2009/9/main" objectType="CheckBox" fmlaLink="$AN$120" lockText="1" noThreeD="1"/>
</file>

<file path=xl/ctrlProps/ctrlProp390.xml><?xml version="1.0" encoding="utf-8"?>
<formControlPr xmlns="http://schemas.microsoft.com/office/spreadsheetml/2009/9/main" objectType="CheckBox" fmlaLink="$GP$71" lockText="1" noThreeD="1"/>
</file>

<file path=xl/ctrlProps/ctrlProp391.xml><?xml version="1.0" encoding="utf-8"?>
<formControlPr xmlns="http://schemas.microsoft.com/office/spreadsheetml/2009/9/main" objectType="CheckBox" fmlaLink="$GN$72" lockText="1" noThreeD="1"/>
</file>

<file path=xl/ctrlProps/ctrlProp392.xml><?xml version="1.0" encoding="utf-8"?>
<formControlPr xmlns="http://schemas.microsoft.com/office/spreadsheetml/2009/9/main" objectType="CheckBox" fmlaLink="$GO$72" lockText="1" noThreeD="1"/>
</file>

<file path=xl/ctrlProps/ctrlProp393.xml><?xml version="1.0" encoding="utf-8"?>
<formControlPr xmlns="http://schemas.microsoft.com/office/spreadsheetml/2009/9/main" objectType="CheckBox" fmlaLink="$GP$72" lockText="1" noThreeD="1"/>
</file>

<file path=xl/ctrlProps/ctrlProp394.xml><?xml version="1.0" encoding="utf-8"?>
<formControlPr xmlns="http://schemas.microsoft.com/office/spreadsheetml/2009/9/main" objectType="CheckBox" fmlaLink="$GQ$72" lockText="1" noThreeD="1"/>
</file>

<file path=xl/ctrlProps/ctrlProp395.xml><?xml version="1.0" encoding="utf-8"?>
<formControlPr xmlns="http://schemas.microsoft.com/office/spreadsheetml/2009/9/main" objectType="CheckBox" fmlaLink="$GN$42" lockText="1" noThreeD="1"/>
</file>

<file path=xl/ctrlProps/ctrlProp396.xml><?xml version="1.0" encoding="utf-8"?>
<formControlPr xmlns="http://schemas.microsoft.com/office/spreadsheetml/2009/9/main" objectType="CheckBox" fmlaLink="$GO$42" lockText="1" noThreeD="1"/>
</file>

<file path=xl/ctrlProps/ctrlProp397.xml><?xml version="1.0" encoding="utf-8"?>
<formControlPr xmlns="http://schemas.microsoft.com/office/spreadsheetml/2009/9/main" objectType="CheckBox" fmlaLink="$GN$54" lockText="1" noThreeD="1"/>
</file>

<file path=xl/ctrlProps/ctrlProp398.xml><?xml version="1.0" encoding="utf-8"?>
<formControlPr xmlns="http://schemas.microsoft.com/office/spreadsheetml/2009/9/main" objectType="CheckBox" fmlaLink="$GO$54" lockText="1" noThreeD="1"/>
</file>

<file path=xl/ctrlProps/ctrlProp399.xml><?xml version="1.0" encoding="utf-8"?>
<formControlPr xmlns="http://schemas.microsoft.com/office/spreadsheetml/2009/9/main" objectType="CheckBox" fmlaLink="$GN$66"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O$120" lockText="1" noThreeD="1"/>
</file>

<file path=xl/ctrlProps/ctrlProp400.xml><?xml version="1.0" encoding="utf-8"?>
<formControlPr xmlns="http://schemas.microsoft.com/office/spreadsheetml/2009/9/main" objectType="CheckBox" fmlaLink="$GO$66" lockText="1" noThreeD="1"/>
</file>

<file path=xl/ctrlProps/ctrlProp401.xml><?xml version="1.0" encoding="utf-8"?>
<formControlPr xmlns="http://schemas.microsoft.com/office/spreadsheetml/2009/9/main" objectType="CheckBox" fmlaLink="$GN$13" lockText="1" noThreeD="1"/>
</file>

<file path=xl/ctrlProps/ctrlProp41.xml><?xml version="1.0" encoding="utf-8"?>
<formControlPr xmlns="http://schemas.microsoft.com/office/spreadsheetml/2009/9/main" objectType="CheckBox" fmlaLink="$AP$120" lockText="1" noThreeD="1"/>
</file>

<file path=xl/ctrlProps/ctrlProp42.xml><?xml version="1.0" encoding="utf-8"?>
<formControlPr xmlns="http://schemas.microsoft.com/office/spreadsheetml/2009/9/main" objectType="CheckBox" fmlaLink="$AN$121" lockText="1" noThreeD="1"/>
</file>

<file path=xl/ctrlProps/ctrlProp43.xml><?xml version="1.0" encoding="utf-8"?>
<formControlPr xmlns="http://schemas.microsoft.com/office/spreadsheetml/2009/9/main" objectType="CheckBox" fmlaLink="$AO$121" lockText="1" noThreeD="1"/>
</file>

<file path=xl/ctrlProps/ctrlProp44.xml><?xml version="1.0" encoding="utf-8"?>
<formControlPr xmlns="http://schemas.microsoft.com/office/spreadsheetml/2009/9/main" objectType="CheckBox" fmlaLink="$AP$121" lockText="1" noThreeD="1"/>
</file>

<file path=xl/ctrlProps/ctrlProp45.xml><?xml version="1.0" encoding="utf-8"?>
<formControlPr xmlns="http://schemas.microsoft.com/office/spreadsheetml/2009/9/main" objectType="CheckBox" fmlaLink="$AN$122" lockText="1" noThreeD="1"/>
</file>

<file path=xl/ctrlProps/ctrlProp46.xml><?xml version="1.0" encoding="utf-8"?>
<formControlPr xmlns="http://schemas.microsoft.com/office/spreadsheetml/2009/9/main" objectType="CheckBox" fmlaLink="$AO$122" lockText="1" noThreeD="1"/>
</file>

<file path=xl/ctrlProps/ctrlProp47.xml><?xml version="1.0" encoding="utf-8"?>
<formControlPr xmlns="http://schemas.microsoft.com/office/spreadsheetml/2009/9/main" objectType="CheckBox" fmlaLink="$AP$122" lockText="1" noThreeD="1"/>
</file>

<file path=xl/ctrlProps/ctrlProp48.xml><?xml version="1.0" encoding="utf-8"?>
<formControlPr xmlns="http://schemas.microsoft.com/office/spreadsheetml/2009/9/main" objectType="CheckBox" fmlaLink="$AN$123" lockText="1" noThreeD="1"/>
</file>

<file path=xl/ctrlProps/ctrlProp49.xml><?xml version="1.0" encoding="utf-8"?>
<formControlPr xmlns="http://schemas.microsoft.com/office/spreadsheetml/2009/9/main" objectType="CheckBox" fmlaLink="$AO$123" lockText="1" noThreeD="1"/>
</file>

<file path=xl/ctrlProps/ctrlProp5.xml><?xml version="1.0" encoding="utf-8"?>
<formControlPr xmlns="http://schemas.microsoft.com/office/spreadsheetml/2009/9/main" objectType="CheckBox" fmlaLink="$AO$66" lockText="1" noThreeD="1"/>
</file>

<file path=xl/ctrlProps/ctrlProp50.xml><?xml version="1.0" encoding="utf-8"?>
<formControlPr xmlns="http://schemas.microsoft.com/office/spreadsheetml/2009/9/main" objectType="CheckBox" fmlaLink="$AP$123" lockText="1" noThreeD="1"/>
</file>

<file path=xl/ctrlProps/ctrlProp51.xml><?xml version="1.0" encoding="utf-8"?>
<formControlPr xmlns="http://schemas.microsoft.com/office/spreadsheetml/2009/9/main" objectType="CheckBox" fmlaLink="$AQ$123" lockText="1" noThreeD="1"/>
</file>

<file path=xl/ctrlProps/ctrlProp52.xml><?xml version="1.0" encoding="utf-8"?>
<formControlPr xmlns="http://schemas.microsoft.com/office/spreadsheetml/2009/9/main" objectType="CheckBox" fmlaLink="$AN$130" lockText="1" noThreeD="1"/>
</file>

<file path=xl/ctrlProps/ctrlProp53.xml><?xml version="1.0" encoding="utf-8"?>
<formControlPr xmlns="http://schemas.microsoft.com/office/spreadsheetml/2009/9/main" objectType="CheckBox" fmlaLink="$AO$130" lockText="1" noThreeD="1"/>
</file>

<file path=xl/ctrlProps/ctrlProp54.xml><?xml version="1.0" encoding="utf-8"?>
<formControlPr xmlns="http://schemas.microsoft.com/office/spreadsheetml/2009/9/main" objectType="CheckBox" fmlaLink="$AP$130" lockText="1" noThreeD="1"/>
</file>

<file path=xl/ctrlProps/ctrlProp55.xml><?xml version="1.0" encoding="utf-8"?>
<formControlPr xmlns="http://schemas.microsoft.com/office/spreadsheetml/2009/9/main" objectType="CheckBox" fmlaLink="$AN$131" lockText="1" noThreeD="1"/>
</file>

<file path=xl/ctrlProps/ctrlProp56.xml><?xml version="1.0" encoding="utf-8"?>
<formControlPr xmlns="http://schemas.microsoft.com/office/spreadsheetml/2009/9/main" objectType="CheckBox" fmlaLink="$AO$131" lockText="1" noThreeD="1"/>
</file>

<file path=xl/ctrlProps/ctrlProp57.xml><?xml version="1.0" encoding="utf-8"?>
<formControlPr xmlns="http://schemas.microsoft.com/office/spreadsheetml/2009/9/main" objectType="CheckBox" fmlaLink="$AN$132" lockText="1" noThreeD="1"/>
</file>

<file path=xl/ctrlProps/ctrlProp58.xml><?xml version="1.0" encoding="utf-8"?>
<formControlPr xmlns="http://schemas.microsoft.com/office/spreadsheetml/2009/9/main" objectType="CheckBox" fmlaLink="$AO$132" lockText="1" noThreeD="1"/>
</file>

<file path=xl/ctrlProps/ctrlProp59.xml><?xml version="1.0" encoding="utf-8"?>
<formControlPr xmlns="http://schemas.microsoft.com/office/spreadsheetml/2009/9/main" objectType="CheckBox" fmlaLink="$AP$132" lockText="1" noThreeD="1"/>
</file>

<file path=xl/ctrlProps/ctrlProp6.xml><?xml version="1.0" encoding="utf-8"?>
<formControlPr xmlns="http://schemas.microsoft.com/office/spreadsheetml/2009/9/main" objectType="CheckBox" fmlaLink="$AP$66" lockText="1" noThreeD="1"/>
</file>

<file path=xl/ctrlProps/ctrlProp60.xml><?xml version="1.0" encoding="utf-8"?>
<formControlPr xmlns="http://schemas.microsoft.com/office/spreadsheetml/2009/9/main" objectType="CheckBox" fmlaLink="$AN$133" lockText="1" noThreeD="1"/>
</file>

<file path=xl/ctrlProps/ctrlProp61.xml><?xml version="1.0" encoding="utf-8"?>
<formControlPr xmlns="http://schemas.microsoft.com/office/spreadsheetml/2009/9/main" objectType="CheckBox" fmlaLink="$AO$133" lockText="1" noThreeD="1"/>
</file>

<file path=xl/ctrlProps/ctrlProp62.xml><?xml version="1.0" encoding="utf-8"?>
<formControlPr xmlns="http://schemas.microsoft.com/office/spreadsheetml/2009/9/main" objectType="CheckBox" fmlaLink="$AP$133" lockText="1" noThreeD="1"/>
</file>

<file path=xl/ctrlProps/ctrlProp63.xml><?xml version="1.0" encoding="utf-8"?>
<formControlPr xmlns="http://schemas.microsoft.com/office/spreadsheetml/2009/9/main" objectType="CheckBox" fmlaLink="$AN$134" lockText="1" noThreeD="1"/>
</file>

<file path=xl/ctrlProps/ctrlProp64.xml><?xml version="1.0" encoding="utf-8"?>
<formControlPr xmlns="http://schemas.microsoft.com/office/spreadsheetml/2009/9/main" objectType="CheckBox" fmlaLink="$AO$134" lockText="1" noThreeD="1"/>
</file>

<file path=xl/ctrlProps/ctrlProp65.xml><?xml version="1.0" encoding="utf-8"?>
<formControlPr xmlns="http://schemas.microsoft.com/office/spreadsheetml/2009/9/main" objectType="CheckBox" fmlaLink="$AP$134" lockText="1" noThreeD="1"/>
</file>

<file path=xl/ctrlProps/ctrlProp66.xml><?xml version="1.0" encoding="utf-8"?>
<formControlPr xmlns="http://schemas.microsoft.com/office/spreadsheetml/2009/9/main" objectType="CheckBox" fmlaLink="$AN$135" lockText="1" noThreeD="1"/>
</file>

<file path=xl/ctrlProps/ctrlProp67.xml><?xml version="1.0" encoding="utf-8"?>
<formControlPr xmlns="http://schemas.microsoft.com/office/spreadsheetml/2009/9/main" objectType="CheckBox" fmlaLink="$AO$135" lockText="1" noThreeD="1"/>
</file>

<file path=xl/ctrlProps/ctrlProp68.xml><?xml version="1.0" encoding="utf-8"?>
<formControlPr xmlns="http://schemas.microsoft.com/office/spreadsheetml/2009/9/main" objectType="CheckBox" fmlaLink="$AP$135" lockText="1" noThreeD="1"/>
</file>

<file path=xl/ctrlProps/ctrlProp69.xml><?xml version="1.0" encoding="utf-8"?>
<formControlPr xmlns="http://schemas.microsoft.com/office/spreadsheetml/2009/9/main" objectType="CheckBox" fmlaLink="$AQ$135" lockText="1" noThreeD="1"/>
</file>

<file path=xl/ctrlProps/ctrlProp7.xml><?xml version="1.0" encoding="utf-8"?>
<formControlPr xmlns="http://schemas.microsoft.com/office/spreadsheetml/2009/9/main" objectType="CheckBox" fmlaLink="$AN$78" lockText="1" noThreeD="1"/>
</file>

<file path=xl/ctrlProps/ctrlProp70.xml><?xml version="1.0" encoding="utf-8"?>
<formControlPr xmlns="http://schemas.microsoft.com/office/spreadsheetml/2009/9/main" objectType="CheckBox" fmlaLink="$AN$142" lockText="1" noThreeD="1"/>
</file>

<file path=xl/ctrlProps/ctrlProp71.xml><?xml version="1.0" encoding="utf-8"?>
<formControlPr xmlns="http://schemas.microsoft.com/office/spreadsheetml/2009/9/main" objectType="CheckBox" fmlaLink="$AO$142" lockText="1" noThreeD="1"/>
</file>

<file path=xl/ctrlProps/ctrlProp72.xml><?xml version="1.0" encoding="utf-8"?>
<formControlPr xmlns="http://schemas.microsoft.com/office/spreadsheetml/2009/9/main" objectType="CheckBox" fmlaLink="$AP$142" lockText="1" noThreeD="1"/>
</file>

<file path=xl/ctrlProps/ctrlProp73.xml><?xml version="1.0" encoding="utf-8"?>
<formControlPr xmlns="http://schemas.microsoft.com/office/spreadsheetml/2009/9/main" objectType="CheckBox" fmlaLink="$AN$143" lockText="1" noThreeD="1"/>
</file>

<file path=xl/ctrlProps/ctrlProp74.xml><?xml version="1.0" encoding="utf-8"?>
<formControlPr xmlns="http://schemas.microsoft.com/office/spreadsheetml/2009/9/main" objectType="CheckBox" fmlaLink="$AO$143" lockText="1" noThreeD="1"/>
</file>

<file path=xl/ctrlProps/ctrlProp75.xml><?xml version="1.0" encoding="utf-8"?>
<formControlPr xmlns="http://schemas.microsoft.com/office/spreadsheetml/2009/9/main" objectType="CheckBox" fmlaLink="$AN$144" lockText="1" noThreeD="1"/>
</file>

<file path=xl/ctrlProps/ctrlProp76.xml><?xml version="1.0" encoding="utf-8"?>
<formControlPr xmlns="http://schemas.microsoft.com/office/spreadsheetml/2009/9/main" objectType="CheckBox" fmlaLink="$AO$144" lockText="1" noThreeD="1"/>
</file>

<file path=xl/ctrlProps/ctrlProp77.xml><?xml version="1.0" encoding="utf-8"?>
<formControlPr xmlns="http://schemas.microsoft.com/office/spreadsheetml/2009/9/main" objectType="CheckBox" fmlaLink="$AP$144" lockText="1" noThreeD="1"/>
</file>

<file path=xl/ctrlProps/ctrlProp78.xml><?xml version="1.0" encoding="utf-8"?>
<formControlPr xmlns="http://schemas.microsoft.com/office/spreadsheetml/2009/9/main" objectType="CheckBox" fmlaLink="$AN$145" lockText="1" noThreeD="1"/>
</file>

<file path=xl/ctrlProps/ctrlProp79.xml><?xml version="1.0" encoding="utf-8"?>
<formControlPr xmlns="http://schemas.microsoft.com/office/spreadsheetml/2009/9/main" objectType="CheckBox" fmlaLink="$AO$145" lockText="1" noThreeD="1"/>
</file>

<file path=xl/ctrlProps/ctrlProp8.xml><?xml version="1.0" encoding="utf-8"?>
<formControlPr xmlns="http://schemas.microsoft.com/office/spreadsheetml/2009/9/main" objectType="CheckBox" fmlaLink="$AO$78" lockText="1" noThreeD="1"/>
</file>

<file path=xl/ctrlProps/ctrlProp80.xml><?xml version="1.0" encoding="utf-8"?>
<formControlPr xmlns="http://schemas.microsoft.com/office/spreadsheetml/2009/9/main" objectType="CheckBox" fmlaLink="$AP$145" lockText="1" noThreeD="1"/>
</file>

<file path=xl/ctrlProps/ctrlProp81.xml><?xml version="1.0" encoding="utf-8"?>
<formControlPr xmlns="http://schemas.microsoft.com/office/spreadsheetml/2009/9/main" objectType="CheckBox" fmlaLink="$AN$146" lockText="1" noThreeD="1"/>
</file>

<file path=xl/ctrlProps/ctrlProp82.xml><?xml version="1.0" encoding="utf-8"?>
<formControlPr xmlns="http://schemas.microsoft.com/office/spreadsheetml/2009/9/main" objectType="CheckBox" fmlaLink="$AO$146" lockText="1" noThreeD="1"/>
</file>

<file path=xl/ctrlProps/ctrlProp83.xml><?xml version="1.0" encoding="utf-8"?>
<formControlPr xmlns="http://schemas.microsoft.com/office/spreadsheetml/2009/9/main" objectType="CheckBox" fmlaLink="$AP$146" lockText="1" noThreeD="1"/>
</file>

<file path=xl/ctrlProps/ctrlProp84.xml><?xml version="1.0" encoding="utf-8"?>
<formControlPr xmlns="http://schemas.microsoft.com/office/spreadsheetml/2009/9/main" objectType="CheckBox" fmlaLink="$AN$147" lockText="1" noThreeD="1"/>
</file>

<file path=xl/ctrlProps/ctrlProp85.xml><?xml version="1.0" encoding="utf-8"?>
<formControlPr xmlns="http://schemas.microsoft.com/office/spreadsheetml/2009/9/main" objectType="CheckBox" fmlaLink="$AO$147" lockText="1" noThreeD="1"/>
</file>

<file path=xl/ctrlProps/ctrlProp86.xml><?xml version="1.0" encoding="utf-8"?>
<formControlPr xmlns="http://schemas.microsoft.com/office/spreadsheetml/2009/9/main" objectType="CheckBox" fmlaLink="$AP$147" lockText="1" noThreeD="1"/>
</file>

<file path=xl/ctrlProps/ctrlProp87.xml><?xml version="1.0" encoding="utf-8"?>
<formControlPr xmlns="http://schemas.microsoft.com/office/spreadsheetml/2009/9/main" objectType="CheckBox" fmlaLink="$AQ$147" lockText="1" noThreeD="1"/>
</file>

<file path=xl/ctrlProps/ctrlProp88.xml><?xml version="1.0" encoding="utf-8"?>
<formControlPr xmlns="http://schemas.microsoft.com/office/spreadsheetml/2009/9/main" objectType="CheckBox" fmlaLink="$AN$117" lockText="1" noThreeD="1"/>
</file>

<file path=xl/ctrlProps/ctrlProp89.xml><?xml version="1.0" encoding="utf-8"?>
<formControlPr xmlns="http://schemas.microsoft.com/office/spreadsheetml/2009/9/main" objectType="CheckBox" fmlaLink="$AO$117" lockText="1" noThreeD="1"/>
</file>

<file path=xl/ctrlProps/ctrlProp9.xml><?xml version="1.0" encoding="utf-8"?>
<formControlPr xmlns="http://schemas.microsoft.com/office/spreadsheetml/2009/9/main" objectType="CheckBox" fmlaLink="$AP$78" lockText="1" noThreeD="1"/>
</file>

<file path=xl/ctrlProps/ctrlProp90.xml><?xml version="1.0" encoding="utf-8"?>
<formControlPr xmlns="http://schemas.microsoft.com/office/spreadsheetml/2009/9/main" objectType="CheckBox" fmlaLink="$AN$129" lockText="1" noThreeD="1"/>
</file>

<file path=xl/ctrlProps/ctrlProp91.xml><?xml version="1.0" encoding="utf-8"?>
<formControlPr xmlns="http://schemas.microsoft.com/office/spreadsheetml/2009/9/main" objectType="CheckBox" fmlaLink="$AO$129" lockText="1" noThreeD="1"/>
</file>

<file path=xl/ctrlProps/ctrlProp92.xml><?xml version="1.0" encoding="utf-8"?>
<formControlPr xmlns="http://schemas.microsoft.com/office/spreadsheetml/2009/9/main" objectType="CheckBox" fmlaLink="$AN$141" lockText="1" noThreeD="1"/>
</file>

<file path=xl/ctrlProps/ctrlProp93.xml><?xml version="1.0" encoding="utf-8"?>
<formControlPr xmlns="http://schemas.microsoft.com/office/spreadsheetml/2009/9/main" objectType="CheckBox" fmlaLink="$AO$141" lockText="1" noThreeD="1"/>
</file>

<file path=xl/ctrlProps/ctrlProp94.xml><?xml version="1.0" encoding="utf-8"?>
<formControlPr xmlns="http://schemas.microsoft.com/office/spreadsheetml/2009/9/main" objectType="CheckBox" fmlaLink="#REF!" lockText="1" noThreeD="1"/>
</file>

<file path=xl/ctrlProps/ctrlProp95.xml><?xml version="1.0" encoding="utf-8"?>
<formControlPr xmlns="http://schemas.microsoft.com/office/spreadsheetml/2009/9/main" objectType="CheckBox" fmlaLink="#REF!" lockText="1" noThreeD="1"/>
</file>

<file path=xl/ctrlProps/ctrlProp96.xml><?xml version="1.0" encoding="utf-8"?>
<formControlPr xmlns="http://schemas.microsoft.com/office/spreadsheetml/2009/9/main" objectType="CheckBox" fmlaLink="$AN$4" lockText="1" noThreeD="1"/>
</file>

<file path=xl/ctrlProps/ctrlProp97.xml><?xml version="1.0" encoding="utf-8"?>
<formControlPr xmlns="http://schemas.microsoft.com/office/spreadsheetml/2009/9/main" objectType="CheckBox" fmlaLink="$AO$4" lockText="1" noThreeD="1"/>
</file>

<file path=xl/ctrlProps/ctrlProp98.xml><?xml version="1.0" encoding="utf-8"?>
<formControlPr xmlns="http://schemas.microsoft.com/office/spreadsheetml/2009/9/main" objectType="CheckBox" fmlaLink="$AP$4" lockText="1" noThreeD="1"/>
</file>

<file path=xl/ctrlProps/ctrlProp99.xml><?xml version="1.0" encoding="utf-8"?>
<formControlPr xmlns="http://schemas.microsoft.com/office/spreadsheetml/2009/9/main" objectType="CheckBox" fmlaLink="$AQ$4" lockText="1" noThreeD="1"/>
</file>

<file path=xl/drawings/_rels/drawing1.xml.rels><?xml version="1.0" encoding="UTF-8" standalone="yes"?>
<Relationships xmlns="http://schemas.openxmlformats.org/package/2006/relationships"><Relationship Id="rId1" Type="http://schemas.openxmlformats.org/officeDocument/2006/relationships/hyperlink" Target="#'&#8592;&#30906;&#35469;&#30003;&#35531;&#12399;&#12371;&#12371;&#12414;&#12391;&#12288;&#8594;&#12371;&#12371;&#12363;&#12425;&#12399;&#26908;&#26619;&#26360;&#39006;'!A1"/></Relationships>
</file>

<file path=xl/drawings/_rels/drawing2.xml.rels><?xml version="1.0" encoding="UTF-8" standalone="yes"?>
<Relationships xmlns="http://schemas.openxmlformats.org/package/2006/relationships"><Relationship Id="rId1" Type="http://schemas.openxmlformats.org/officeDocument/2006/relationships/hyperlink" Target="#&#21021;&#26399;&#30011;&#38754;!Print_Area"/></Relationships>
</file>

<file path=xl/drawings/_rels/drawing3.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_rels/drawing32.xml.rels><?xml version="1.0" encoding="UTF-8" standalone="yes"?>
<Relationships xmlns="http://schemas.openxmlformats.org/package/2006/relationships"><Relationship Id="rId1" Type="http://schemas.openxmlformats.org/officeDocument/2006/relationships/hyperlink" Target="#&#21021;&#26399;&#30011;&#38754;!A1"/></Relationships>
</file>

<file path=xl/drawings/_rels/drawing34.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35.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36.xml.rels><?xml version="1.0" encoding="UTF-8" standalone="yes"?>
<Relationships xmlns="http://schemas.openxmlformats.org/package/2006/relationships"><Relationship Id="rId2" Type="http://schemas.openxmlformats.org/officeDocument/2006/relationships/hyperlink" Target="#&#31532;&#20108;&#38754;!K155"/><Relationship Id="rId1" Type="http://schemas.openxmlformats.org/officeDocument/2006/relationships/hyperlink" Target="#&#31532;&#20108;&#38754;!A1"/></Relationships>
</file>

<file path=xl/drawings/_rels/drawing37.xml.rels><?xml version="1.0" encoding="UTF-8" standalone="yes"?>
<Relationships xmlns="http://schemas.openxmlformats.org/package/2006/relationships"><Relationship Id="rId1" Type="http://schemas.openxmlformats.org/officeDocument/2006/relationships/hyperlink" Target="#'&#31532;&#20108;&#38754; -2'!A1"/></Relationships>
</file>

<file path=xl/drawings/_rels/drawing7.xml.rels><?xml version="1.0" encoding="UTF-8" standalone="yes"?>
<Relationships xmlns="http://schemas.openxmlformats.org/package/2006/relationships"><Relationship Id="rId1" Type="http://schemas.openxmlformats.org/officeDocument/2006/relationships/hyperlink" Target="#'&#31532;&#20108;&#38754;&#65288;&#20027;&#65289;'!K4"/></Relationships>
</file>

<file path=xl/drawings/_rels/drawing9.xml.rels><?xml version="1.0" encoding="UTF-8" standalone="yes"?>
<Relationships xmlns="http://schemas.openxmlformats.org/package/2006/relationships"><Relationship Id="rId1" Type="http://schemas.openxmlformats.org/officeDocument/2006/relationships/hyperlink" Target="#'&#31532;&#20108;&#38754;&#65288;&#26045;&#65289;'!K4"/></Relationships>
</file>

<file path=xl/drawings/drawing1.xml><?xml version="1.0" encoding="utf-8"?>
<xdr:wsDr xmlns:xdr="http://schemas.openxmlformats.org/drawingml/2006/spreadsheetDrawing" xmlns:a="http://schemas.openxmlformats.org/drawingml/2006/main">
  <xdr:twoCellAnchor>
    <xdr:from>
      <xdr:col>27</xdr:col>
      <xdr:colOff>333374</xdr:colOff>
      <xdr:row>6</xdr:row>
      <xdr:rowOff>190498</xdr:rowOff>
    </xdr:from>
    <xdr:to>
      <xdr:col>38</xdr:col>
      <xdr:colOff>533400</xdr:colOff>
      <xdr:row>20</xdr:row>
      <xdr:rowOff>38100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6505574" y="1333498"/>
          <a:ext cx="7743826" cy="25146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800">
              <a:solidFill>
                <a:srgbClr val="FF5050"/>
              </a:solidFill>
            </a:rPr>
            <a:t>中間・完了検査申請書の連動も対応いたしました。</a:t>
          </a:r>
          <a:endParaRPr kumimoji="1" lang="en-US" altLang="ja-JP" sz="2800">
            <a:solidFill>
              <a:srgbClr val="FF5050"/>
            </a:solidFill>
          </a:endParaRPr>
        </a:p>
        <a:p>
          <a:pPr algn="l"/>
          <a:endParaRPr kumimoji="1" lang="en-US" altLang="ja-JP" sz="2000">
            <a:solidFill>
              <a:srgbClr val="FF0000"/>
            </a:solidFill>
          </a:endParaRPr>
        </a:p>
        <a:p>
          <a:pPr algn="l"/>
          <a:r>
            <a:rPr kumimoji="1" lang="ja-JP" altLang="en-US" sz="2000">
              <a:solidFill>
                <a:srgbClr val="FF0000"/>
              </a:solidFill>
            </a:rPr>
            <a:t>確認申請から完了検査までの申請書の作成が、</a:t>
          </a:r>
          <a:endParaRPr kumimoji="1" lang="en-US" altLang="ja-JP" sz="2000">
            <a:solidFill>
              <a:srgbClr val="FF0000"/>
            </a:solidFill>
          </a:endParaRPr>
        </a:p>
        <a:p>
          <a:pPr algn="l"/>
          <a:r>
            <a:rPr kumimoji="1" lang="ja-JP" altLang="en-US" sz="2000">
              <a:solidFill>
                <a:srgbClr val="FF0000"/>
              </a:solidFill>
            </a:rPr>
            <a:t>このＥＸＣＥＬのみで可能になりました。</a:t>
          </a:r>
          <a:endParaRPr kumimoji="1" lang="en-US" altLang="ja-JP" sz="2000">
            <a:solidFill>
              <a:srgbClr val="FF0000"/>
            </a:solidFill>
          </a:endParaRPr>
        </a:p>
        <a:p>
          <a:pPr algn="l"/>
          <a:endParaRPr kumimoji="1" lang="en-US" altLang="ja-JP" sz="2000">
            <a:solidFill>
              <a:srgbClr val="FF0000"/>
            </a:solidFill>
          </a:endParaRPr>
        </a:p>
        <a:p>
          <a:pPr algn="l"/>
          <a:endParaRPr kumimoji="1" lang="en-US" altLang="ja-JP" sz="2000">
            <a:solidFill>
              <a:srgbClr val="FF0000"/>
            </a:solidFill>
          </a:endParaRPr>
        </a:p>
        <a:p>
          <a:pPr algn="l"/>
          <a:r>
            <a:rPr kumimoji="1" lang="en-US" altLang="ja-JP" sz="2000">
              <a:solidFill>
                <a:srgbClr val="00B0F0"/>
              </a:solidFill>
            </a:rPr>
            <a:t>※</a:t>
          </a:r>
          <a:r>
            <a:rPr kumimoji="1" lang="ja-JP" altLang="en-US" sz="2000">
              <a:solidFill>
                <a:srgbClr val="00B0F0"/>
              </a:solidFill>
            </a:rPr>
            <a:t>　こちらをクリックするとリンクします。</a:t>
          </a:r>
          <a:endParaRPr kumimoji="1" lang="en-US" altLang="ja-JP" sz="2000">
            <a:solidFill>
              <a:srgbClr val="00B0F0"/>
            </a:solidFill>
          </a:endParaRPr>
        </a:p>
        <a:p>
          <a:pPr algn="l"/>
          <a:endParaRPr kumimoji="1" lang="ja-JP" altLang="en-US" sz="1100"/>
        </a:p>
      </xdr:txBody>
    </xdr:sp>
    <xdr:clientData/>
  </xdr:twoCellAnchor>
  <xdr:twoCellAnchor>
    <xdr:from>
      <xdr:col>27</xdr:col>
      <xdr:colOff>590550</xdr:colOff>
      <xdr:row>20</xdr:row>
      <xdr:rowOff>57150</xdr:rowOff>
    </xdr:from>
    <xdr:to>
      <xdr:col>35</xdr:col>
      <xdr:colOff>533400</xdr:colOff>
      <xdr:row>27</xdr:row>
      <xdr:rowOff>152400</xdr:rowOff>
    </xdr:to>
    <xdr:sp macro="" textlink="">
      <xdr:nvSpPr>
        <xdr:cNvPr id="3" name="吹き出し: 四角形 2">
          <a:extLst>
            <a:ext uri="{FF2B5EF4-FFF2-40B4-BE49-F238E27FC236}">
              <a16:creationId xmlns:a16="http://schemas.microsoft.com/office/drawing/2014/main" id="{00000000-0008-0000-0000-000003000000}"/>
            </a:ext>
          </a:extLst>
        </xdr:cNvPr>
        <xdr:cNvSpPr/>
      </xdr:nvSpPr>
      <xdr:spPr bwMode="auto">
        <a:xfrm>
          <a:off x="6762750" y="3867150"/>
          <a:ext cx="5429250" cy="1428750"/>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注意！</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概要書第二面に申請書と連動しない箇所があります。</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１８．建築基準法第１２条第１項の規定による調査の要否</a:t>
          </a:r>
          <a:r>
            <a:rPr kumimoji="1" lang="en-US" altLang="ja-JP" sz="1200" b="1">
              <a:solidFill>
                <a:sysClr val="windowText" lastClr="000000"/>
              </a:solidFill>
            </a:rPr>
            <a:t>】</a:t>
          </a:r>
        </a:p>
        <a:p>
          <a:pPr algn="l"/>
          <a:r>
            <a:rPr kumimoji="1" lang="en-US" altLang="ja-JP" sz="1200" b="1">
              <a:solidFill>
                <a:sysClr val="windowText" lastClr="000000"/>
              </a:solidFill>
            </a:rPr>
            <a:t>【</a:t>
          </a:r>
          <a:r>
            <a:rPr kumimoji="1" lang="ja-JP" altLang="en-US" sz="1200" b="1">
              <a:solidFill>
                <a:sysClr val="windowText" lastClr="000000"/>
              </a:solidFill>
            </a:rPr>
            <a:t>１９．建築基準法第１２条第３項の規定による検査を要する防火設備の有無</a:t>
          </a:r>
          <a:r>
            <a:rPr kumimoji="1" lang="en-US" altLang="ja-JP" sz="1200" b="1">
              <a:solidFill>
                <a:sysClr val="windowText" lastClr="000000"/>
              </a:solidFill>
            </a:rPr>
            <a:t>】</a:t>
          </a:r>
        </a:p>
        <a:p>
          <a:pPr algn="l"/>
          <a:endParaRPr kumimoji="1" lang="en-US" altLang="ja-JP" sz="1200" b="1">
            <a:solidFill>
              <a:sysClr val="windowText" lastClr="000000"/>
            </a:solidFill>
          </a:endParaRPr>
        </a:p>
      </xdr:txBody>
    </xdr:sp>
    <xdr:clientData/>
  </xdr:twoCellAnchor>
  <xdr:twoCellAnchor>
    <xdr:from>
      <xdr:col>29</xdr:col>
      <xdr:colOff>142873</xdr:colOff>
      <xdr:row>1</xdr:row>
      <xdr:rowOff>190499</xdr:rowOff>
    </xdr:from>
    <xdr:to>
      <xdr:col>40</xdr:col>
      <xdr:colOff>390525</xdr:colOff>
      <xdr:row>6</xdr:row>
      <xdr:rowOff>142875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86673" y="380999"/>
          <a:ext cx="7791452" cy="90487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600" b="1">
              <a:solidFill>
                <a:srgbClr val="FF0000"/>
              </a:solidFill>
            </a:rPr>
            <a:t>↑　　　　↑　　　　↑</a:t>
          </a:r>
          <a:endParaRPr kumimoji="1" lang="en-US" altLang="ja-JP" sz="1600" b="1">
            <a:solidFill>
              <a:srgbClr val="FF0000"/>
            </a:solidFill>
          </a:endParaRPr>
        </a:p>
        <a:p>
          <a:pPr algn="l"/>
          <a:r>
            <a:rPr kumimoji="1" lang="ja-JP" altLang="en-US" sz="1600" b="1">
              <a:solidFill>
                <a:srgbClr val="FF0000"/>
              </a:solidFill>
            </a:rPr>
            <a:t>電子申請で確認済証の電子交付を希望しないの場合は</a:t>
          </a:r>
          <a:r>
            <a:rPr kumimoji="1" lang="en-US" altLang="ja-JP" sz="1600" b="1">
              <a:solidFill>
                <a:srgbClr val="FF0000"/>
              </a:solidFill>
            </a:rPr>
            <a:t>【</a:t>
          </a:r>
          <a:r>
            <a:rPr kumimoji="1" lang="ja-JP" altLang="en-US" sz="1600" b="1">
              <a:solidFill>
                <a:srgbClr val="FF0000"/>
              </a:solidFill>
            </a:rPr>
            <a:t>紙交付</a:t>
          </a:r>
          <a:r>
            <a:rPr kumimoji="1" lang="en-US" altLang="ja-JP" sz="1600" b="1">
              <a:solidFill>
                <a:srgbClr val="FF0000"/>
              </a:solidFill>
            </a:rPr>
            <a:t>】</a:t>
          </a:r>
          <a:r>
            <a:rPr kumimoji="1" lang="ja-JP" altLang="en-US" sz="1600" b="1">
              <a:solidFill>
                <a:srgbClr val="FF0000"/>
              </a:solidFill>
            </a:rPr>
            <a:t>を選択してください。</a:t>
          </a:r>
          <a:endParaRPr kumimoji="1" lang="en-US" altLang="ja-JP" sz="1600" b="1">
            <a:solidFill>
              <a:srgbClr val="FF0000"/>
            </a:solidFill>
          </a:endParaRPr>
        </a:p>
        <a:p>
          <a:pPr algn="l"/>
          <a:r>
            <a:rPr kumimoji="1" lang="ja-JP" altLang="en-US" sz="1600" b="1">
              <a:solidFill>
                <a:srgbClr val="FF0000"/>
              </a:solidFill>
            </a:rPr>
            <a:t>紙面での印刷の場合は有料となります。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30</xdr:col>
      <xdr:colOff>380999</xdr:colOff>
      <xdr:row>1</xdr:row>
      <xdr:rowOff>0</xdr:rowOff>
    </xdr:from>
    <xdr:to>
      <xdr:col>34</xdr:col>
      <xdr:colOff>390524</xdr:colOff>
      <xdr:row>3</xdr:row>
      <xdr:rowOff>28575</xdr:rowOff>
    </xdr:to>
    <xdr:sp macro="" textlink="">
      <xdr:nvSpPr>
        <xdr:cNvPr id="2" name="吹き出し: 四角形 1">
          <a:extLst>
            <a:ext uri="{FF2B5EF4-FFF2-40B4-BE49-F238E27FC236}">
              <a16:creationId xmlns:a16="http://schemas.microsoft.com/office/drawing/2014/main" id="{00000000-0008-0000-0900-000002000000}"/>
            </a:ext>
          </a:extLst>
        </xdr:cNvPr>
        <xdr:cNvSpPr/>
      </xdr:nvSpPr>
      <xdr:spPr bwMode="auto">
        <a:xfrm>
          <a:off x="7696199" y="209550"/>
          <a:ext cx="2752725" cy="447675"/>
        </a:xfrm>
        <a:prstGeom prst="wedgeRectCallout">
          <a:avLst>
            <a:gd name="adj1" fmla="val -85402"/>
            <a:gd name="adj2" fmla="val 665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地名地番は都道府県名から記入してください。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400050</xdr:colOff>
      <xdr:row>3</xdr:row>
      <xdr:rowOff>171450</xdr:rowOff>
    </xdr:from>
    <xdr:to>
      <xdr:col>34</xdr:col>
      <xdr:colOff>409575</xdr:colOff>
      <xdr:row>5</xdr:row>
      <xdr:rowOff>200025</xdr:rowOff>
    </xdr:to>
    <xdr:sp macro="" textlink="">
      <xdr:nvSpPr>
        <xdr:cNvPr id="3" name="吹き出し: 四角形 2">
          <a:extLst>
            <a:ext uri="{FF2B5EF4-FFF2-40B4-BE49-F238E27FC236}">
              <a16:creationId xmlns:a16="http://schemas.microsoft.com/office/drawing/2014/main" id="{00000000-0008-0000-0900-000003000000}"/>
            </a:ext>
          </a:extLst>
        </xdr:cNvPr>
        <xdr:cNvSpPr/>
      </xdr:nvSpPr>
      <xdr:spPr bwMode="auto">
        <a:xfrm>
          <a:off x="7715250" y="800100"/>
          <a:ext cx="2752725" cy="447675"/>
        </a:xfrm>
        <a:prstGeom prst="wedgeRectCallout">
          <a:avLst>
            <a:gd name="adj1" fmla="val -85748"/>
            <a:gd name="adj2" fmla="val -143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住居表示がある地域はわかる範囲で記入ください。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419100</xdr:colOff>
      <xdr:row>7</xdr:row>
      <xdr:rowOff>180975</xdr:rowOff>
    </xdr:from>
    <xdr:to>
      <xdr:col>34</xdr:col>
      <xdr:colOff>428625</xdr:colOff>
      <xdr:row>10</xdr:row>
      <xdr:rowOff>0</xdr:rowOff>
    </xdr:to>
    <xdr:sp macro="" textlink="">
      <xdr:nvSpPr>
        <xdr:cNvPr id="4" name="吹き出し: 四角形 3">
          <a:extLst>
            <a:ext uri="{FF2B5EF4-FFF2-40B4-BE49-F238E27FC236}">
              <a16:creationId xmlns:a16="http://schemas.microsoft.com/office/drawing/2014/main" id="{00000000-0008-0000-0900-000004000000}"/>
            </a:ext>
          </a:extLst>
        </xdr:cNvPr>
        <xdr:cNvSpPr/>
      </xdr:nvSpPr>
      <xdr:spPr bwMode="auto">
        <a:xfrm>
          <a:off x="7734300" y="1647825"/>
          <a:ext cx="2752725" cy="447675"/>
        </a:xfrm>
        <a:prstGeom prst="wedgeRectCallout">
          <a:avLst>
            <a:gd name="adj1" fmla="val -86440"/>
            <a:gd name="adj2" fmla="val 5162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高度地区、法２２条区域、下水道処理区域内、などを記入してください。</a:t>
          </a:r>
          <a:endParaRPr kumimoji="1" lang="en-US" altLang="ja-JP" sz="1100" b="1"/>
        </a:p>
        <a:p>
          <a:pPr algn="l"/>
          <a:endParaRPr kumimoji="1" lang="ja-JP" altLang="en-US" sz="1100"/>
        </a:p>
      </xdr:txBody>
    </xdr:sp>
    <xdr:clientData/>
  </xdr:twoCellAnchor>
  <xdr:twoCellAnchor>
    <xdr:from>
      <xdr:col>30</xdr:col>
      <xdr:colOff>400050</xdr:colOff>
      <xdr:row>10</xdr:row>
      <xdr:rowOff>114300</xdr:rowOff>
    </xdr:from>
    <xdr:to>
      <xdr:col>34</xdr:col>
      <xdr:colOff>409575</xdr:colOff>
      <xdr:row>13</xdr:row>
      <xdr:rowOff>161925</xdr:rowOff>
    </xdr:to>
    <xdr:sp macro="" textlink="">
      <xdr:nvSpPr>
        <xdr:cNvPr id="5" name="吹き出し: 四角形 4">
          <a:extLst>
            <a:ext uri="{FF2B5EF4-FFF2-40B4-BE49-F238E27FC236}">
              <a16:creationId xmlns:a16="http://schemas.microsoft.com/office/drawing/2014/main" id="{00000000-0008-0000-0900-000005000000}"/>
            </a:ext>
          </a:extLst>
        </xdr:cNvPr>
        <xdr:cNvSpPr/>
      </xdr:nvSpPr>
      <xdr:spPr bwMode="auto">
        <a:xfrm>
          <a:off x="7715250" y="2209800"/>
          <a:ext cx="2752725" cy="676275"/>
        </a:xfrm>
        <a:prstGeom prst="wedgeRectCallout">
          <a:avLst>
            <a:gd name="adj1" fmla="val -86440"/>
            <a:gd name="adj2" fmla="val -783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2</a:t>
          </a:r>
          <a:r>
            <a:rPr kumimoji="1" lang="ja-JP" altLang="en-US" sz="1200" b="1">
              <a:solidFill>
                <a:sysClr val="windowText" lastClr="000000"/>
              </a:solidFill>
            </a:rPr>
            <a:t>以上の道路に接する場合は幅員の広い方、幅員が同じ場合は接道が長い方を記入してください。</a:t>
          </a:r>
          <a:endParaRPr kumimoji="1" lang="ja-JP" altLang="en-US" sz="1100"/>
        </a:p>
      </xdr:txBody>
    </xdr:sp>
    <xdr:clientData/>
  </xdr:twoCellAnchor>
  <xdr:twoCellAnchor>
    <xdr:from>
      <xdr:col>30</xdr:col>
      <xdr:colOff>409575</xdr:colOff>
      <xdr:row>14</xdr:row>
      <xdr:rowOff>76201</xdr:rowOff>
    </xdr:from>
    <xdr:to>
      <xdr:col>34</xdr:col>
      <xdr:colOff>419100</xdr:colOff>
      <xdr:row>15</xdr:row>
      <xdr:rowOff>190501</xdr:rowOff>
    </xdr:to>
    <xdr:sp macro="" textlink="">
      <xdr:nvSpPr>
        <xdr:cNvPr id="6" name="吹き出し: 四角形 5">
          <a:extLst>
            <a:ext uri="{FF2B5EF4-FFF2-40B4-BE49-F238E27FC236}">
              <a16:creationId xmlns:a16="http://schemas.microsoft.com/office/drawing/2014/main" id="{00000000-0008-0000-0900-000006000000}"/>
            </a:ext>
          </a:extLst>
        </xdr:cNvPr>
        <xdr:cNvSpPr/>
      </xdr:nvSpPr>
      <xdr:spPr bwMode="auto">
        <a:xfrm>
          <a:off x="7724775" y="3009901"/>
          <a:ext cx="2752725" cy="323850"/>
        </a:xfrm>
        <a:prstGeom prst="wedgeRectCallout">
          <a:avLst>
            <a:gd name="adj1" fmla="val -83672"/>
            <a:gd name="adj2" fmla="val 584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敷地面積は用途地域毎に記入してください。</a:t>
          </a:r>
        </a:p>
      </xdr:txBody>
    </xdr:sp>
    <xdr:clientData/>
  </xdr:twoCellAnchor>
  <xdr:twoCellAnchor>
    <xdr:from>
      <xdr:col>30</xdr:col>
      <xdr:colOff>409575</xdr:colOff>
      <xdr:row>16</xdr:row>
      <xdr:rowOff>85725</xdr:rowOff>
    </xdr:from>
    <xdr:to>
      <xdr:col>34</xdr:col>
      <xdr:colOff>419100</xdr:colOff>
      <xdr:row>19</xdr:row>
      <xdr:rowOff>152400</xdr:rowOff>
    </xdr:to>
    <xdr:sp macro="" textlink="">
      <xdr:nvSpPr>
        <xdr:cNvPr id="7" name="吹き出し: 四角形 6">
          <a:extLst>
            <a:ext uri="{FF2B5EF4-FFF2-40B4-BE49-F238E27FC236}">
              <a16:creationId xmlns:a16="http://schemas.microsoft.com/office/drawing/2014/main" id="{00000000-0008-0000-0900-000007000000}"/>
            </a:ext>
          </a:extLst>
        </xdr:cNvPr>
        <xdr:cNvSpPr/>
      </xdr:nvSpPr>
      <xdr:spPr bwMode="auto">
        <a:xfrm>
          <a:off x="7724775" y="3438525"/>
          <a:ext cx="2752725" cy="695325"/>
        </a:xfrm>
        <a:prstGeom prst="wedgeRectCallout">
          <a:avLst>
            <a:gd name="adj1" fmla="val -82980"/>
            <a:gd name="adj2" fmla="val 45968"/>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都市計画上の制限と、道路幅員による制限を比べて厳しい側の容積率を記入きてください。</a:t>
          </a:r>
          <a:endParaRPr kumimoji="1" lang="ja-JP" altLang="en-US" sz="1100"/>
        </a:p>
      </xdr:txBody>
    </xdr:sp>
    <xdr:clientData/>
  </xdr:twoCellAnchor>
  <xdr:twoCellAnchor>
    <xdr:from>
      <xdr:col>30</xdr:col>
      <xdr:colOff>419100</xdr:colOff>
      <xdr:row>20</xdr:row>
      <xdr:rowOff>57150</xdr:rowOff>
    </xdr:from>
    <xdr:to>
      <xdr:col>34</xdr:col>
      <xdr:colOff>428625</xdr:colOff>
      <xdr:row>22</xdr:row>
      <xdr:rowOff>85725</xdr:rowOff>
    </xdr:to>
    <xdr:sp macro="" textlink="">
      <xdr:nvSpPr>
        <xdr:cNvPr id="8" name="吹き出し: 四角形 7">
          <a:extLst>
            <a:ext uri="{FF2B5EF4-FFF2-40B4-BE49-F238E27FC236}">
              <a16:creationId xmlns:a16="http://schemas.microsoft.com/office/drawing/2014/main" id="{00000000-0008-0000-0900-000008000000}"/>
            </a:ext>
          </a:extLst>
        </xdr:cNvPr>
        <xdr:cNvSpPr/>
      </xdr:nvSpPr>
      <xdr:spPr bwMode="auto">
        <a:xfrm>
          <a:off x="7734300" y="4248150"/>
          <a:ext cx="2752725" cy="447675"/>
        </a:xfrm>
        <a:prstGeom prst="wedgeRectCallout">
          <a:avLst>
            <a:gd name="adj1" fmla="val -82980"/>
            <a:gd name="adj2" fmla="val 218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都市計画上の制限による建ぺい率を記入してください。（角地緩和は考慮しない。</a:t>
          </a:r>
          <a:endParaRPr kumimoji="1" lang="ja-JP" altLang="en-US" sz="1100"/>
        </a:p>
      </xdr:txBody>
    </xdr:sp>
    <xdr:clientData/>
  </xdr:twoCellAnchor>
  <xdr:twoCellAnchor>
    <xdr:from>
      <xdr:col>30</xdr:col>
      <xdr:colOff>419100</xdr:colOff>
      <xdr:row>22</xdr:row>
      <xdr:rowOff>171450</xdr:rowOff>
    </xdr:from>
    <xdr:to>
      <xdr:col>34</xdr:col>
      <xdr:colOff>428625</xdr:colOff>
      <xdr:row>25</xdr:row>
      <xdr:rowOff>200025</xdr:rowOff>
    </xdr:to>
    <xdr:sp macro="" textlink="">
      <xdr:nvSpPr>
        <xdr:cNvPr id="9" name="吹き出し: 四角形 8">
          <a:extLst>
            <a:ext uri="{FF2B5EF4-FFF2-40B4-BE49-F238E27FC236}">
              <a16:creationId xmlns:a16="http://schemas.microsoft.com/office/drawing/2014/main" id="{00000000-0008-0000-0900-000009000000}"/>
            </a:ext>
          </a:extLst>
        </xdr:cNvPr>
        <xdr:cNvSpPr/>
      </xdr:nvSpPr>
      <xdr:spPr bwMode="auto">
        <a:xfrm>
          <a:off x="7734300" y="478155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建築可能な容積率、建ぺい率を記入してください。（用途地域按分、角地緩和、地区計画等を考慮した数値を記入。）</a:t>
          </a:r>
          <a:endParaRPr kumimoji="1" lang="ja-JP" altLang="en-US" sz="1100"/>
        </a:p>
      </xdr:txBody>
    </xdr:sp>
    <xdr:clientData/>
  </xdr:twoCellAnchor>
  <xdr:twoCellAnchor>
    <xdr:from>
      <xdr:col>30</xdr:col>
      <xdr:colOff>409575</xdr:colOff>
      <xdr:row>26</xdr:row>
      <xdr:rowOff>28576</xdr:rowOff>
    </xdr:from>
    <xdr:to>
      <xdr:col>34</xdr:col>
      <xdr:colOff>419100</xdr:colOff>
      <xdr:row>28</xdr:row>
      <xdr:rowOff>104776</xdr:rowOff>
    </xdr:to>
    <xdr:sp macro="" textlink="">
      <xdr:nvSpPr>
        <xdr:cNvPr id="10" name="吹き出し: 四角形 9">
          <a:extLst>
            <a:ext uri="{FF2B5EF4-FFF2-40B4-BE49-F238E27FC236}">
              <a16:creationId xmlns:a16="http://schemas.microsoft.com/office/drawing/2014/main" id="{00000000-0008-0000-0900-00000A000000}"/>
            </a:ext>
          </a:extLst>
        </xdr:cNvPr>
        <xdr:cNvSpPr/>
      </xdr:nvSpPr>
      <xdr:spPr bwMode="auto">
        <a:xfrm>
          <a:off x="7724775" y="5476876"/>
          <a:ext cx="2752725" cy="495300"/>
        </a:xfrm>
        <a:prstGeom prst="wedgeRectCallout">
          <a:avLst>
            <a:gd name="adj1" fmla="val -84710"/>
            <a:gd name="adj2" fmla="val -3369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へ、ト欄が変更になった場合に、その理由を記入してください。</a:t>
          </a:r>
          <a:endParaRPr kumimoji="1" lang="ja-JP" altLang="en-US" sz="1100"/>
        </a:p>
      </xdr:txBody>
    </xdr:sp>
    <xdr:clientData/>
  </xdr:twoCellAnchor>
  <xdr:twoCellAnchor>
    <xdr:from>
      <xdr:col>30</xdr:col>
      <xdr:colOff>409575</xdr:colOff>
      <xdr:row>28</xdr:row>
      <xdr:rowOff>161925</xdr:rowOff>
    </xdr:from>
    <xdr:to>
      <xdr:col>34</xdr:col>
      <xdr:colOff>419100</xdr:colOff>
      <xdr:row>31</xdr:row>
      <xdr:rowOff>38100</xdr:rowOff>
    </xdr:to>
    <xdr:sp macro="" textlink="">
      <xdr:nvSpPr>
        <xdr:cNvPr id="11" name="吹き出し: 四角形 10">
          <a:extLst>
            <a:ext uri="{FF2B5EF4-FFF2-40B4-BE49-F238E27FC236}">
              <a16:creationId xmlns:a16="http://schemas.microsoft.com/office/drawing/2014/main" id="{00000000-0008-0000-0900-00000B000000}"/>
            </a:ext>
          </a:extLst>
        </xdr:cNvPr>
        <xdr:cNvSpPr/>
      </xdr:nvSpPr>
      <xdr:spPr bwMode="auto">
        <a:xfrm>
          <a:off x="7724775" y="6029325"/>
          <a:ext cx="2752725" cy="504825"/>
        </a:xfrm>
        <a:prstGeom prst="wedgeRectCallout">
          <a:avLst>
            <a:gd name="adj1" fmla="val -83672"/>
            <a:gd name="adj2" fmla="val -24454"/>
          </a:avLst>
        </a:prstGeom>
        <a:solidFill>
          <a:srgbClr val="FFFFFF"/>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申請する</a:t>
          </a:r>
          <a:r>
            <a:rPr kumimoji="1" lang="ja-JP" altLang="en-US" sz="1200" b="1">
              <a:solidFill>
                <a:srgbClr val="FF0000"/>
              </a:solidFill>
            </a:rPr>
            <a:t>敷地</a:t>
          </a:r>
          <a:r>
            <a:rPr kumimoji="1" lang="ja-JP" altLang="en-US" sz="1200" b="1">
              <a:solidFill>
                <a:sysClr val="windowText" lastClr="000000"/>
              </a:solidFill>
            </a:rPr>
            <a:t>に対しての工事種別としてください。</a:t>
          </a:r>
          <a:endParaRPr kumimoji="1" lang="ja-JP" altLang="en-US" sz="1100"/>
        </a:p>
      </xdr:txBody>
    </xdr:sp>
    <xdr:clientData/>
  </xdr:twoCellAnchor>
  <xdr:twoCellAnchor>
    <xdr:from>
      <xdr:col>31</xdr:col>
      <xdr:colOff>514351</xdr:colOff>
      <xdr:row>31</xdr:row>
      <xdr:rowOff>133350</xdr:rowOff>
    </xdr:from>
    <xdr:to>
      <xdr:col>34</xdr:col>
      <xdr:colOff>419101</xdr:colOff>
      <xdr:row>37</xdr:row>
      <xdr:rowOff>38100</xdr:rowOff>
    </xdr:to>
    <xdr:sp macro="" textlink="">
      <xdr:nvSpPr>
        <xdr:cNvPr id="12" name="吹き出し: 四角形 11">
          <a:extLst>
            <a:ext uri="{FF2B5EF4-FFF2-40B4-BE49-F238E27FC236}">
              <a16:creationId xmlns:a16="http://schemas.microsoft.com/office/drawing/2014/main" id="{00000000-0008-0000-0900-00000C000000}"/>
            </a:ext>
          </a:extLst>
        </xdr:cNvPr>
        <xdr:cNvSpPr/>
      </xdr:nvSpPr>
      <xdr:spPr bwMode="auto">
        <a:xfrm>
          <a:off x="8515351" y="6629400"/>
          <a:ext cx="1962150" cy="1162050"/>
        </a:xfrm>
        <a:prstGeom prst="wedgeRectCallout">
          <a:avLst>
            <a:gd name="adj1" fmla="val -74449"/>
            <a:gd name="adj2" fmla="val 31"/>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ﾛ．建蔽率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twoCellAnchor>
    <xdr:from>
      <xdr:col>30</xdr:col>
      <xdr:colOff>438150</xdr:colOff>
      <xdr:row>37</xdr:row>
      <xdr:rowOff>133350</xdr:rowOff>
    </xdr:from>
    <xdr:to>
      <xdr:col>34</xdr:col>
      <xdr:colOff>504825</xdr:colOff>
      <xdr:row>51</xdr:row>
      <xdr:rowOff>0</xdr:rowOff>
    </xdr:to>
    <xdr:sp macro="" textlink="">
      <xdr:nvSpPr>
        <xdr:cNvPr id="13" name="吹き出し: 四角形 12">
          <a:extLst>
            <a:ext uri="{FF2B5EF4-FFF2-40B4-BE49-F238E27FC236}">
              <a16:creationId xmlns:a16="http://schemas.microsoft.com/office/drawing/2014/main" id="{00000000-0008-0000-0900-00000D000000}"/>
            </a:ext>
          </a:extLst>
        </xdr:cNvPr>
        <xdr:cNvSpPr/>
      </xdr:nvSpPr>
      <xdr:spPr bwMode="auto">
        <a:xfrm>
          <a:off x="7753350" y="7886700"/>
          <a:ext cx="2809875" cy="2800350"/>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endParaRPr kumimoji="1" lang="en-US" altLang="ja-JP" sz="1100"/>
        </a:p>
        <a:p>
          <a:pPr algn="l">
            <a:lnSpc>
              <a:spcPts val="13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ヲ．延べ面積から</a:t>
          </a:r>
          <a:r>
            <a:rPr kumimoji="1" lang="en-US" altLang="ja-JP" sz="1100" b="1">
              <a:solidFill>
                <a:srgbClr val="FF0000"/>
              </a:solidFill>
            </a:rPr>
            <a:t>】</a:t>
          </a:r>
          <a:r>
            <a:rPr kumimoji="1" lang="ja-JP" altLang="en-US" sz="1100" b="1">
              <a:solidFill>
                <a:srgbClr val="FF0000"/>
              </a:solidFill>
            </a:rPr>
            <a:t>不算入となります。</a:t>
          </a:r>
          <a:endParaRPr kumimoji="1" lang="en-US" altLang="ja-JP" sz="1100" b="1">
            <a:solidFill>
              <a:srgbClr val="FF0000"/>
            </a:solidFill>
          </a:endParaRPr>
        </a:p>
        <a:p>
          <a:pPr algn="l">
            <a:lnSpc>
              <a:spcPts val="1300"/>
            </a:lnSpc>
          </a:pPr>
          <a:endParaRPr kumimoji="1" lang="en-US" altLang="ja-JP" sz="1100" b="1"/>
        </a:p>
        <a:p>
          <a:pPr algn="l">
            <a:lnSpc>
              <a:spcPts val="1300"/>
            </a:lnSpc>
          </a:pPr>
          <a:r>
            <a:rPr kumimoji="1" lang="en-US" altLang="ja-JP" sz="1100" b="1"/>
            <a:t>【</a:t>
          </a:r>
          <a:r>
            <a:rPr kumimoji="1" lang="ja-JP" altLang="en-US" sz="1100" b="1"/>
            <a:t>ロ．地階の住宅又は老人ホーム～</a:t>
          </a:r>
          <a:r>
            <a:rPr kumimoji="1" lang="en-US" altLang="ja-JP" sz="1100" b="1"/>
            <a:t>】</a:t>
          </a:r>
        </a:p>
        <a:p>
          <a:pPr algn="l">
            <a:lnSpc>
              <a:spcPts val="1300"/>
            </a:lnSpc>
          </a:pPr>
          <a:r>
            <a:rPr kumimoji="1" lang="ja-JP" altLang="en-US" sz="1100" b="1"/>
            <a:t>“ヌ．住宅の部分”又は“ル．老人ホーム等の部分”の１</a:t>
          </a:r>
          <a:r>
            <a:rPr kumimoji="1" lang="en-US" altLang="ja-JP" sz="1100" b="1"/>
            <a:t>/</a:t>
          </a:r>
          <a:r>
            <a:rPr kumimoji="1" lang="ja-JP" altLang="en-US" sz="1100" b="1"/>
            <a:t>３まで</a:t>
          </a:r>
          <a:endParaRPr kumimoji="1" lang="en-US" altLang="ja-JP" sz="1100" b="1"/>
        </a:p>
        <a:p>
          <a:pPr algn="l">
            <a:lnSpc>
              <a:spcPts val="1300"/>
            </a:lnSpc>
          </a:pPr>
          <a:endParaRPr kumimoji="1" lang="en-US" altLang="ja-JP" sz="1100" b="1"/>
        </a:p>
        <a:p>
          <a:pPr algn="l">
            <a:lnSpc>
              <a:spcPts val="1300"/>
            </a:lnSpc>
          </a:pPr>
          <a:r>
            <a:rPr kumimoji="1" lang="en-US" altLang="ja-JP" sz="1100" b="1"/>
            <a:t>【</a:t>
          </a:r>
          <a:r>
            <a:rPr kumimoji="1" lang="ja-JP" altLang="en-US" sz="1100" b="1"/>
            <a:t>ハ．昇降路の部分</a:t>
          </a:r>
          <a:r>
            <a:rPr kumimoji="1" lang="en-US" altLang="ja-JP" sz="1100" b="1"/>
            <a:t>】</a:t>
          </a:r>
        </a:p>
        <a:p>
          <a:pPr algn="l">
            <a:lnSpc>
              <a:spcPts val="1300"/>
            </a:lnSpc>
          </a:pPr>
          <a:r>
            <a:rPr kumimoji="1" lang="ja-JP" altLang="en-US" sz="1100" b="1"/>
            <a:t>停止階の全て</a:t>
          </a:r>
          <a:endParaRPr kumimoji="1" lang="en-US" altLang="ja-JP" sz="1100" b="1"/>
        </a:p>
        <a:p>
          <a:pPr algn="l">
            <a:lnSpc>
              <a:spcPts val="1300"/>
            </a:lnSpc>
          </a:pPr>
          <a:endParaRPr kumimoji="1" lang="en-US" altLang="ja-JP" sz="1100" b="1"/>
        </a:p>
        <a:p>
          <a:pPr algn="l">
            <a:lnSpc>
              <a:spcPts val="1200"/>
            </a:lnSpc>
          </a:pPr>
          <a:r>
            <a:rPr kumimoji="1" lang="en-US" altLang="ja-JP" sz="1100" b="1"/>
            <a:t>【</a:t>
          </a:r>
          <a:r>
            <a:rPr kumimoji="1" lang="ja-JP" altLang="en-US" sz="1100" b="1"/>
            <a:t>ニ．共用部分</a:t>
          </a:r>
          <a:r>
            <a:rPr kumimoji="1" lang="en-US" altLang="ja-JP" sz="1100" b="1"/>
            <a:t>】</a:t>
          </a:r>
        </a:p>
        <a:p>
          <a:pPr algn="l">
            <a:lnSpc>
              <a:spcPts val="1300"/>
            </a:lnSpc>
          </a:pPr>
          <a:r>
            <a:rPr kumimoji="1" lang="ja-JP" altLang="en-US" sz="1100" b="1"/>
            <a:t>全て</a:t>
          </a:r>
          <a:endParaRPr kumimoji="1" lang="en-US" altLang="ja-JP" sz="1100" b="1"/>
        </a:p>
        <a:p>
          <a:pPr algn="l">
            <a:lnSpc>
              <a:spcPts val="1200"/>
            </a:lnSpc>
          </a:pPr>
          <a:endParaRPr kumimoji="1" lang="en-US" altLang="ja-JP" sz="1100"/>
        </a:p>
        <a:p>
          <a:pPr algn="l">
            <a:lnSpc>
              <a:spcPts val="1200"/>
            </a:lnSpc>
          </a:pPr>
          <a:endParaRPr kumimoji="1" lang="en-US" altLang="ja-JP" sz="1100"/>
        </a:p>
      </xdr:txBody>
    </xdr:sp>
    <xdr:clientData/>
  </xdr:twoCellAnchor>
  <xdr:twoCellAnchor>
    <xdr:from>
      <xdr:col>29</xdr:col>
      <xdr:colOff>114300</xdr:colOff>
      <xdr:row>36</xdr:row>
      <xdr:rowOff>19050</xdr:rowOff>
    </xdr:from>
    <xdr:to>
      <xdr:col>30</xdr:col>
      <xdr:colOff>361950</xdr:colOff>
      <xdr:row>51</xdr:row>
      <xdr:rowOff>0</xdr:rowOff>
    </xdr:to>
    <xdr:sp macro="" textlink="">
      <xdr:nvSpPr>
        <xdr:cNvPr id="14" name="右中かっこ 13">
          <a:extLst>
            <a:ext uri="{FF2B5EF4-FFF2-40B4-BE49-F238E27FC236}">
              <a16:creationId xmlns:a16="http://schemas.microsoft.com/office/drawing/2014/main" id="{00000000-0008-0000-0900-00000E000000}"/>
            </a:ext>
          </a:extLst>
        </xdr:cNvPr>
        <xdr:cNvSpPr/>
      </xdr:nvSpPr>
      <xdr:spPr bwMode="auto">
        <a:xfrm>
          <a:off x="6743700" y="7562850"/>
          <a:ext cx="933450" cy="31242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590550</xdr:colOff>
      <xdr:row>31</xdr:row>
      <xdr:rowOff>133347</xdr:rowOff>
    </xdr:from>
    <xdr:to>
      <xdr:col>38</xdr:col>
      <xdr:colOff>638175</xdr:colOff>
      <xdr:row>51</xdr:row>
      <xdr:rowOff>0</xdr:rowOff>
    </xdr:to>
    <xdr:sp macro="" textlink="">
      <xdr:nvSpPr>
        <xdr:cNvPr id="15" name="吹き出し: 四角形 14">
          <a:extLst>
            <a:ext uri="{FF2B5EF4-FFF2-40B4-BE49-F238E27FC236}">
              <a16:creationId xmlns:a16="http://schemas.microsoft.com/office/drawing/2014/main" id="{00000000-0008-0000-0900-00000F000000}"/>
            </a:ext>
          </a:extLst>
        </xdr:cNvPr>
        <xdr:cNvSpPr/>
      </xdr:nvSpPr>
      <xdr:spPr bwMode="auto">
        <a:xfrm>
          <a:off x="10648950" y="6629397"/>
          <a:ext cx="2790825" cy="4057653"/>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endParaRPr kumimoji="1" lang="en-US" altLang="ja-JP" sz="1100"/>
        </a:p>
        <a:p>
          <a:pPr algn="l">
            <a:lnSpc>
              <a:spcPts val="14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ヨ．延べ面積から</a:t>
          </a:r>
          <a:r>
            <a:rPr kumimoji="1" lang="en-US" altLang="ja-JP" sz="1100" b="1">
              <a:solidFill>
                <a:srgbClr val="FF0000"/>
              </a:solidFill>
            </a:rPr>
            <a:t>】</a:t>
          </a:r>
          <a:r>
            <a:rPr kumimoji="1" lang="ja-JP" altLang="en-US" sz="1100" b="1">
              <a:solidFill>
                <a:srgbClr val="FF0000"/>
              </a:solidFill>
            </a:rPr>
            <a:t>不算入となります。</a:t>
          </a:r>
        </a:p>
        <a:p>
          <a:pPr algn="l">
            <a:lnSpc>
              <a:spcPts val="1400"/>
            </a:lnSpc>
          </a:pPr>
          <a:endParaRPr kumimoji="1" lang="en-US" altLang="ja-JP" sz="1100" b="1">
            <a:solidFill>
              <a:srgbClr val="FF0000"/>
            </a:solidFill>
          </a:endParaRPr>
        </a:p>
        <a:p>
          <a:pPr algn="l">
            <a:lnSpc>
              <a:spcPts val="1400"/>
            </a:lnSpc>
          </a:pPr>
          <a:r>
            <a:rPr kumimoji="1" lang="en-US" altLang="ja-JP" sz="1100" b="1">
              <a:solidFill>
                <a:sysClr val="windowText" lastClr="000000"/>
              </a:solidFill>
            </a:rPr>
            <a:t>【</a:t>
          </a:r>
          <a:r>
            <a:rPr kumimoji="1" lang="ja-JP" altLang="en-US" sz="1100" b="1">
              <a:solidFill>
                <a:sysClr val="windowText" lastClr="000000"/>
              </a:solidFill>
            </a:rPr>
            <a:t>ホ．自動車</a:t>
          </a:r>
          <a:r>
            <a:rPr kumimoji="1" lang="ja-JP" altLang="en-US" sz="1100" b="1"/>
            <a:t>車庫等</a:t>
          </a:r>
          <a:r>
            <a:rPr kumimoji="1" lang="en-US" altLang="ja-JP" sz="1100" b="1"/>
            <a:t>】</a:t>
          </a:r>
        </a:p>
        <a:p>
          <a:pPr algn="l">
            <a:lnSpc>
              <a:spcPts val="1400"/>
            </a:lnSpc>
          </a:pPr>
          <a:r>
            <a:rPr kumimoji="1" lang="en-US" altLang="ja-JP" sz="1100" b="1"/>
            <a:t>“</a:t>
          </a:r>
          <a:r>
            <a:rPr kumimoji="1" lang="ja-JP" altLang="en-US" sz="1100" b="1"/>
            <a:t>イ．建築物全体”の１</a:t>
          </a:r>
          <a:r>
            <a:rPr kumimoji="1" lang="en-US" altLang="ja-JP" sz="1100" b="1"/>
            <a:t>/</a:t>
          </a:r>
          <a:r>
            <a:rPr kumimoji="1" lang="ja-JP" altLang="en-US" sz="1100" b="1"/>
            <a:t>５まで</a:t>
          </a:r>
        </a:p>
        <a:p>
          <a:pPr algn="l">
            <a:lnSpc>
              <a:spcPts val="1400"/>
            </a:lnSpc>
          </a:pPr>
          <a:endParaRPr kumimoji="1" lang="en-US" altLang="ja-JP" sz="1100" b="1"/>
        </a:p>
        <a:p>
          <a:pPr algn="l">
            <a:lnSpc>
              <a:spcPts val="1400"/>
            </a:lnSpc>
          </a:pPr>
          <a:r>
            <a:rPr kumimoji="1" lang="en-US" altLang="ja-JP" sz="1100" b="1"/>
            <a:t>【</a:t>
          </a:r>
          <a:r>
            <a:rPr kumimoji="1" lang="ja-JP" altLang="en-US" sz="1100" b="1"/>
            <a:t>へ．備蓄倉庫</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５０まで</a:t>
          </a:r>
        </a:p>
        <a:p>
          <a:pPr algn="l">
            <a:lnSpc>
              <a:spcPts val="1400"/>
            </a:lnSpc>
          </a:pPr>
          <a:endParaRPr kumimoji="1" lang="en-US" altLang="ja-JP" sz="1100" b="1"/>
        </a:p>
        <a:p>
          <a:pPr algn="l">
            <a:lnSpc>
              <a:spcPts val="1400"/>
            </a:lnSpc>
          </a:pPr>
          <a:r>
            <a:rPr kumimoji="1" lang="en-US" altLang="ja-JP" sz="1100" b="1"/>
            <a:t>【</a:t>
          </a:r>
          <a:r>
            <a:rPr kumimoji="1" lang="ja-JP" altLang="en-US" sz="1100" b="1"/>
            <a:t>ト．蓄電池</a:t>
          </a:r>
          <a:r>
            <a:rPr kumimoji="1" lang="en-US" altLang="ja-JP" sz="1100" b="1"/>
            <a:t>】</a:t>
          </a:r>
        </a:p>
        <a:p>
          <a:r>
            <a:rPr kumimoji="1" lang="ja-JP" altLang="ja-JP" sz="1100" b="1">
              <a:effectLst/>
              <a:latin typeface="+mn-lt"/>
              <a:ea typeface="+mn-ea"/>
              <a:cs typeface="+mn-cs"/>
            </a:rPr>
            <a:t>“イ．建築物全体”の１</a:t>
          </a:r>
          <a:r>
            <a:rPr kumimoji="1" lang="en-US" altLang="ja-JP" sz="1100" b="1">
              <a:effectLst/>
              <a:latin typeface="+mn-lt"/>
              <a:ea typeface="+mn-ea"/>
              <a:cs typeface="+mn-cs"/>
            </a:rPr>
            <a:t>/</a:t>
          </a:r>
          <a:r>
            <a:rPr kumimoji="1" lang="ja-JP" altLang="ja-JP" sz="1100" b="1">
              <a:effectLst/>
              <a:latin typeface="+mn-lt"/>
              <a:ea typeface="+mn-ea"/>
              <a:cs typeface="+mn-cs"/>
            </a:rPr>
            <a:t>５０まで</a:t>
          </a:r>
          <a:endParaRPr lang="ja-JP" altLang="ja-JP" b="1">
            <a:effectLst/>
          </a:endParaRPr>
        </a:p>
        <a:p>
          <a:pPr algn="l">
            <a:lnSpc>
              <a:spcPts val="1300"/>
            </a:lnSpc>
          </a:pPr>
          <a:endParaRPr kumimoji="1" lang="en-US" altLang="ja-JP" sz="1100" b="1"/>
        </a:p>
        <a:p>
          <a:pPr algn="l">
            <a:lnSpc>
              <a:spcPts val="1400"/>
            </a:lnSpc>
          </a:pPr>
          <a:r>
            <a:rPr kumimoji="1" lang="en-US" altLang="ja-JP" sz="1100" b="1"/>
            <a:t>【</a:t>
          </a:r>
          <a:r>
            <a:rPr kumimoji="1" lang="ja-JP" altLang="en-US" sz="1100" b="1"/>
            <a:t>チ．自家発電設備</a:t>
          </a:r>
          <a:r>
            <a:rPr kumimoji="1" lang="en-US" altLang="ja-JP" sz="1100" b="1"/>
            <a:t>】</a:t>
          </a:r>
        </a:p>
        <a:p>
          <a:pPr algn="l">
            <a:lnSpc>
              <a:spcPts val="1300"/>
            </a:lnSpc>
          </a:pP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en-US" altLang="ja-JP" sz="1100" b="1"/>
        </a:p>
        <a:p>
          <a:pPr algn="l">
            <a:lnSpc>
              <a:spcPts val="1300"/>
            </a:lnSpc>
          </a:pPr>
          <a:r>
            <a:rPr kumimoji="1" lang="en-US" altLang="ja-JP" sz="1100" b="1"/>
            <a:t>【</a:t>
          </a:r>
          <a:r>
            <a:rPr kumimoji="1" lang="ja-JP" altLang="en-US" sz="1100" b="1"/>
            <a:t>リ．貯水槽</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１００まで</a:t>
          </a:r>
          <a:endParaRPr kumimoji="1" lang="en-US" altLang="ja-JP" sz="1100" b="1"/>
        </a:p>
        <a:p>
          <a:pPr algn="l">
            <a:lnSpc>
              <a:spcPts val="1300"/>
            </a:lnSpc>
          </a:pPr>
          <a:endParaRPr kumimoji="1" lang="en-US" altLang="ja-JP" sz="1100" b="1"/>
        </a:p>
        <a:p>
          <a:pPr algn="l">
            <a:lnSpc>
              <a:spcPts val="1400"/>
            </a:lnSpc>
          </a:pPr>
          <a:r>
            <a:rPr kumimoji="1" lang="en-US" altLang="ja-JP" sz="1100" b="1"/>
            <a:t>【</a:t>
          </a:r>
          <a:r>
            <a:rPr kumimoji="1" lang="ja-JP" altLang="en-US" sz="1100" b="1"/>
            <a:t>ヌ．宅配ボックスの設置部分</a:t>
          </a:r>
          <a:r>
            <a:rPr kumimoji="1" lang="en-US" altLang="ja-JP" sz="1100" b="1"/>
            <a:t>】</a:t>
          </a:r>
        </a:p>
        <a:p>
          <a:pPr algn="l">
            <a:lnSpc>
              <a:spcPts val="1300"/>
            </a:lnSpc>
          </a:pPr>
          <a:r>
            <a:rPr kumimoji="1" lang="en-US" altLang="ja-JP" sz="1100" b="1"/>
            <a:t>“</a:t>
          </a: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ja-JP" altLang="en-US" sz="1100" b="1"/>
        </a:p>
        <a:p>
          <a:pPr algn="l">
            <a:lnSpc>
              <a:spcPts val="1300"/>
            </a:lnSpc>
          </a:pPr>
          <a:endParaRPr kumimoji="1" lang="en-US" altLang="ja-JP" sz="1100"/>
        </a:p>
        <a:p>
          <a:pPr algn="l">
            <a:lnSpc>
              <a:spcPts val="1200"/>
            </a:lnSpc>
          </a:pPr>
          <a:endParaRPr kumimoji="1" lang="en-US" altLang="ja-JP" sz="1100"/>
        </a:p>
      </xdr:txBody>
    </xdr:sp>
    <xdr:clientData/>
  </xdr:twoCellAnchor>
  <xdr:twoCellAnchor>
    <xdr:from>
      <xdr:col>35</xdr:col>
      <xdr:colOff>114300</xdr:colOff>
      <xdr:row>0</xdr:row>
      <xdr:rowOff>200025</xdr:rowOff>
    </xdr:from>
    <xdr:to>
      <xdr:col>39</xdr:col>
      <xdr:colOff>409575</xdr:colOff>
      <xdr:row>9</xdr:row>
      <xdr:rowOff>19050</xdr:rowOff>
    </xdr:to>
    <xdr:sp macro="" textlink="">
      <xdr:nvSpPr>
        <xdr:cNvPr id="16" name="吹き出し: 四角形 15">
          <a:extLst>
            <a:ext uri="{FF2B5EF4-FFF2-40B4-BE49-F238E27FC236}">
              <a16:creationId xmlns:a16="http://schemas.microsoft.com/office/drawing/2014/main" id="{00000000-0008-0000-0900-000010000000}"/>
            </a:ext>
          </a:extLst>
        </xdr:cNvPr>
        <xdr:cNvSpPr/>
      </xdr:nvSpPr>
      <xdr:spPr bwMode="auto">
        <a:xfrm>
          <a:off x="108585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419100</xdr:colOff>
      <xdr:row>4</xdr:row>
      <xdr:rowOff>38100</xdr:rowOff>
    </xdr:from>
    <xdr:to>
      <xdr:col>35</xdr:col>
      <xdr:colOff>400050</xdr:colOff>
      <xdr:row>7</xdr:row>
      <xdr:rowOff>66675</xdr:rowOff>
    </xdr:to>
    <xdr:sp macro="" textlink="">
      <xdr:nvSpPr>
        <xdr:cNvPr id="2" name="吹き出し: 四角形 1">
          <a:extLst>
            <a:ext uri="{FF2B5EF4-FFF2-40B4-BE49-F238E27FC236}">
              <a16:creationId xmlns:a16="http://schemas.microsoft.com/office/drawing/2014/main" id="{00000000-0008-0000-0A00-000002000000}"/>
            </a:ext>
          </a:extLst>
        </xdr:cNvPr>
        <xdr:cNvSpPr/>
      </xdr:nvSpPr>
      <xdr:spPr bwMode="auto">
        <a:xfrm>
          <a:off x="8086725" y="87630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建築物の数は１０㎡以下のものは算入しません。ただし、建築面積、延床面積には含めます。</a:t>
          </a:r>
          <a:endParaRPr kumimoji="1" lang="ja-JP" altLang="en-US" sz="1100"/>
        </a:p>
      </xdr:txBody>
    </xdr:sp>
    <xdr:clientData/>
  </xdr:twoCellAnchor>
  <xdr:twoCellAnchor>
    <xdr:from>
      <xdr:col>31</xdr:col>
      <xdr:colOff>428625</xdr:colOff>
      <xdr:row>7</xdr:row>
      <xdr:rowOff>133350</xdr:rowOff>
    </xdr:from>
    <xdr:to>
      <xdr:col>35</xdr:col>
      <xdr:colOff>409575</xdr:colOff>
      <xdr:row>10</xdr:row>
      <xdr:rowOff>9525</xdr:rowOff>
    </xdr:to>
    <xdr:sp macro="" textlink="">
      <xdr:nvSpPr>
        <xdr:cNvPr id="3" name="吹き出し: 四角形 2">
          <a:extLst>
            <a:ext uri="{FF2B5EF4-FFF2-40B4-BE49-F238E27FC236}">
              <a16:creationId xmlns:a16="http://schemas.microsoft.com/office/drawing/2014/main" id="{00000000-0008-0000-0A00-000003000000}"/>
            </a:ext>
          </a:extLst>
        </xdr:cNvPr>
        <xdr:cNvSpPr/>
      </xdr:nvSpPr>
      <xdr:spPr bwMode="auto">
        <a:xfrm>
          <a:off x="8096250" y="1600200"/>
          <a:ext cx="2752725" cy="504825"/>
        </a:xfrm>
        <a:prstGeom prst="wedgeRectCallout">
          <a:avLst>
            <a:gd name="adj1" fmla="val -85402"/>
            <a:gd name="adj2" fmla="val -278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t>建築物の最高の高さは平均の地盤面からの高さを記入してください。</a:t>
          </a:r>
        </a:p>
      </xdr:txBody>
    </xdr:sp>
    <xdr:clientData/>
  </xdr:twoCellAnchor>
  <xdr:twoCellAnchor>
    <xdr:from>
      <xdr:col>31</xdr:col>
      <xdr:colOff>457200</xdr:colOff>
      <xdr:row>10</xdr:row>
      <xdr:rowOff>85725</xdr:rowOff>
    </xdr:from>
    <xdr:to>
      <xdr:col>35</xdr:col>
      <xdr:colOff>438150</xdr:colOff>
      <xdr:row>13</xdr:row>
      <xdr:rowOff>190500</xdr:rowOff>
    </xdr:to>
    <xdr:sp macro="" textlink="">
      <xdr:nvSpPr>
        <xdr:cNvPr id="4" name="吹き出し: 四角形 3">
          <a:extLst>
            <a:ext uri="{FF2B5EF4-FFF2-40B4-BE49-F238E27FC236}">
              <a16:creationId xmlns:a16="http://schemas.microsoft.com/office/drawing/2014/main" id="{00000000-0008-0000-0A00-000004000000}"/>
            </a:ext>
          </a:extLst>
        </xdr:cNvPr>
        <xdr:cNvSpPr/>
      </xdr:nvSpPr>
      <xdr:spPr bwMode="auto">
        <a:xfrm>
          <a:off x="8124825" y="2181225"/>
          <a:ext cx="2752725" cy="733425"/>
        </a:xfrm>
        <a:prstGeom prst="wedgeRectCallout">
          <a:avLst>
            <a:gd name="adj1" fmla="val -87824"/>
            <a:gd name="adj2" fmla="val 635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天空率を使用している場合はチェックをしてください。どれかを選択すると有無は自動でチェックされます。</a:t>
          </a:r>
        </a:p>
      </xdr:txBody>
    </xdr:sp>
    <xdr:clientData/>
  </xdr:twoCellAnchor>
  <xdr:twoCellAnchor>
    <xdr:from>
      <xdr:col>31</xdr:col>
      <xdr:colOff>447675</xdr:colOff>
      <xdr:row>14</xdr:row>
      <xdr:rowOff>57150</xdr:rowOff>
    </xdr:from>
    <xdr:to>
      <xdr:col>35</xdr:col>
      <xdr:colOff>428625</xdr:colOff>
      <xdr:row>17</xdr:row>
      <xdr:rowOff>161925</xdr:rowOff>
    </xdr:to>
    <xdr:sp macro="" textlink="">
      <xdr:nvSpPr>
        <xdr:cNvPr id="5" name="吹き出し: 四角形 4">
          <a:extLst>
            <a:ext uri="{FF2B5EF4-FFF2-40B4-BE49-F238E27FC236}">
              <a16:creationId xmlns:a16="http://schemas.microsoft.com/office/drawing/2014/main" id="{00000000-0008-0000-0A00-000005000000}"/>
            </a:ext>
          </a:extLst>
        </xdr:cNvPr>
        <xdr:cNvSpPr/>
      </xdr:nvSpPr>
      <xdr:spPr bwMode="auto">
        <a:xfrm>
          <a:off x="8115300" y="2990850"/>
          <a:ext cx="2752725" cy="733425"/>
        </a:xfrm>
        <a:prstGeom prst="wedgeRectCallout">
          <a:avLst>
            <a:gd name="adj1" fmla="val -87824"/>
            <a:gd name="adj2" fmla="val 5052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開発許可、都計法</a:t>
          </a:r>
          <a:r>
            <a:rPr kumimoji="1" lang="en-US" altLang="ja-JP" sz="1100" b="1"/>
            <a:t>53</a:t>
          </a:r>
          <a:r>
            <a:rPr kumimoji="1" lang="ja-JP" altLang="en-US" sz="1100" b="1"/>
            <a:t>条許可等を取得している場合は名称、番号、年月日を記入し、許可書の写しを添付してください。</a:t>
          </a:r>
        </a:p>
      </xdr:txBody>
    </xdr:sp>
    <xdr:clientData/>
  </xdr:twoCellAnchor>
  <xdr:twoCellAnchor>
    <xdr:from>
      <xdr:col>33</xdr:col>
      <xdr:colOff>533400</xdr:colOff>
      <xdr:row>18</xdr:row>
      <xdr:rowOff>85724</xdr:rowOff>
    </xdr:from>
    <xdr:to>
      <xdr:col>35</xdr:col>
      <xdr:colOff>447675</xdr:colOff>
      <xdr:row>28</xdr:row>
      <xdr:rowOff>38099</xdr:rowOff>
    </xdr:to>
    <xdr:sp macro="" textlink="">
      <xdr:nvSpPr>
        <xdr:cNvPr id="6" name="吹き出し: 線 5">
          <a:extLst>
            <a:ext uri="{FF2B5EF4-FFF2-40B4-BE49-F238E27FC236}">
              <a16:creationId xmlns:a16="http://schemas.microsoft.com/office/drawing/2014/main" id="{00000000-0008-0000-0A00-000006000000}"/>
            </a:ext>
          </a:extLst>
        </xdr:cNvPr>
        <xdr:cNvSpPr/>
      </xdr:nvSpPr>
      <xdr:spPr bwMode="auto">
        <a:xfrm>
          <a:off x="9601200" y="3857624"/>
          <a:ext cx="1285875" cy="1838325"/>
        </a:xfrm>
        <a:prstGeom prst="borderCallout1">
          <a:avLst>
            <a:gd name="adj1" fmla="val 21628"/>
            <a:gd name="adj2" fmla="val -1491"/>
            <a:gd name="adj3" fmla="val 12396"/>
            <a:gd name="adj4" fmla="val -4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9525</xdr:colOff>
      <xdr:row>20</xdr:row>
      <xdr:rowOff>76200</xdr:rowOff>
    </xdr:from>
    <xdr:to>
      <xdr:col>33</xdr:col>
      <xdr:colOff>542925</xdr:colOff>
      <xdr:row>21</xdr:row>
      <xdr:rowOff>104775</xdr:rowOff>
    </xdr:to>
    <xdr:cxnSp macro="">
      <xdr:nvCxnSpPr>
        <xdr:cNvPr id="7" name="直線矢印コネクタ 7">
          <a:extLst>
            <a:ext uri="{FF2B5EF4-FFF2-40B4-BE49-F238E27FC236}">
              <a16:creationId xmlns:a16="http://schemas.microsoft.com/office/drawing/2014/main" id="{00000000-0008-0000-0A00-000007000000}"/>
            </a:ext>
          </a:extLst>
        </xdr:cNvPr>
        <xdr:cNvCxnSpPr>
          <a:cxnSpLocks noChangeShapeType="1"/>
        </xdr:cNvCxnSpPr>
      </xdr:nvCxnSpPr>
      <xdr:spPr bwMode="auto">
        <a:xfrm flipH="1">
          <a:off x="9077325" y="4267200"/>
          <a:ext cx="533400" cy="238125"/>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33</xdr:col>
      <xdr:colOff>19050</xdr:colOff>
      <xdr:row>20</xdr:row>
      <xdr:rowOff>95250</xdr:rowOff>
    </xdr:from>
    <xdr:to>
      <xdr:col>33</xdr:col>
      <xdr:colOff>542925</xdr:colOff>
      <xdr:row>23</xdr:row>
      <xdr:rowOff>190500</xdr:rowOff>
    </xdr:to>
    <xdr:cxnSp macro="">
      <xdr:nvCxnSpPr>
        <xdr:cNvPr id="8" name="直線矢印コネクタ 8">
          <a:extLst>
            <a:ext uri="{FF2B5EF4-FFF2-40B4-BE49-F238E27FC236}">
              <a16:creationId xmlns:a16="http://schemas.microsoft.com/office/drawing/2014/main" id="{00000000-0008-0000-0A00-000008000000}"/>
            </a:ext>
          </a:extLst>
        </xdr:cNvPr>
        <xdr:cNvCxnSpPr>
          <a:cxnSpLocks noChangeShapeType="1"/>
        </xdr:cNvCxnSpPr>
      </xdr:nvCxnSpPr>
      <xdr:spPr bwMode="auto">
        <a:xfrm flipH="1">
          <a:off x="9086850" y="4286250"/>
          <a:ext cx="523875" cy="723900"/>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31</xdr:col>
      <xdr:colOff>476251</xdr:colOff>
      <xdr:row>28</xdr:row>
      <xdr:rowOff>123824</xdr:rowOff>
    </xdr:from>
    <xdr:to>
      <xdr:col>35</xdr:col>
      <xdr:colOff>561975</xdr:colOff>
      <xdr:row>37</xdr:row>
      <xdr:rowOff>28575</xdr:rowOff>
    </xdr:to>
    <xdr:sp macro="" textlink="">
      <xdr:nvSpPr>
        <xdr:cNvPr id="9" name="吹き出し: 四角形 8">
          <a:extLst>
            <a:ext uri="{FF2B5EF4-FFF2-40B4-BE49-F238E27FC236}">
              <a16:creationId xmlns:a16="http://schemas.microsoft.com/office/drawing/2014/main" id="{00000000-0008-0000-0A00-000009000000}"/>
            </a:ext>
          </a:extLst>
        </xdr:cNvPr>
        <xdr:cNvSpPr/>
      </xdr:nvSpPr>
      <xdr:spPr bwMode="auto">
        <a:xfrm>
          <a:off x="8143876" y="5781674"/>
          <a:ext cx="2857499" cy="742951"/>
        </a:xfrm>
        <a:prstGeom prst="wedgeRectCallout">
          <a:avLst>
            <a:gd name="adj1" fmla="val -84002"/>
            <a:gd name="adj2" fmla="val -66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中間検査（特定工程）を選択してください。建築地により対象建築物、特定工程の時期・名称が異なりますので、ご確認ください。</a:t>
          </a:r>
        </a:p>
      </xdr:txBody>
    </xdr:sp>
    <xdr:clientData/>
  </xdr:twoCellAnchor>
  <xdr:twoCellAnchor>
    <xdr:from>
      <xdr:col>37</xdr:col>
      <xdr:colOff>0</xdr:colOff>
      <xdr:row>5</xdr:row>
      <xdr:rowOff>0</xdr:rowOff>
    </xdr:from>
    <xdr:to>
      <xdr:col>41</xdr:col>
      <xdr:colOff>295275</xdr:colOff>
      <xdr:row>13</xdr:row>
      <xdr:rowOff>28575</xdr:rowOff>
    </xdr:to>
    <xdr:sp macro="" textlink="">
      <xdr:nvSpPr>
        <xdr:cNvPr id="10" name="吹き出し: 四角形 9">
          <a:extLst>
            <a:ext uri="{FF2B5EF4-FFF2-40B4-BE49-F238E27FC236}">
              <a16:creationId xmlns:a16="http://schemas.microsoft.com/office/drawing/2014/main" id="{00000000-0008-0000-0A00-00000A000000}"/>
            </a:ext>
          </a:extLst>
        </xdr:cNvPr>
        <xdr:cNvSpPr/>
      </xdr:nvSpPr>
      <xdr:spPr bwMode="auto">
        <a:xfrm>
          <a:off x="11811000" y="10477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552450</xdr:colOff>
      <xdr:row>1</xdr:row>
      <xdr:rowOff>0</xdr:rowOff>
    </xdr:from>
    <xdr:to>
      <xdr:col>34</xdr:col>
      <xdr:colOff>447675</xdr:colOff>
      <xdr:row>3</xdr:row>
      <xdr:rowOff>190500</xdr:rowOff>
    </xdr:to>
    <xdr:sp macro="" textlink="">
      <xdr:nvSpPr>
        <xdr:cNvPr id="11" name="吹き出し: 四角形 10">
          <a:extLst>
            <a:ext uri="{FF2B5EF4-FFF2-40B4-BE49-F238E27FC236}">
              <a16:creationId xmlns:a16="http://schemas.microsoft.com/office/drawing/2014/main" id="{00000000-0008-0000-0A00-00000B000000}"/>
            </a:ext>
          </a:extLst>
        </xdr:cNvPr>
        <xdr:cNvSpPr/>
      </xdr:nvSpPr>
      <xdr:spPr bwMode="auto">
        <a:xfrm>
          <a:off x="8220075" y="209550"/>
          <a:ext cx="1981200" cy="609600"/>
        </a:xfrm>
        <a:prstGeom prst="wedgeRectCallout">
          <a:avLst>
            <a:gd name="adj1" fmla="val -72507"/>
            <a:gd name="adj2" fmla="val 350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ﾜ．容積率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381000</xdr:colOff>
      <xdr:row>1</xdr:row>
      <xdr:rowOff>85725</xdr:rowOff>
    </xdr:from>
    <xdr:to>
      <xdr:col>35</xdr:col>
      <xdr:colOff>390525</xdr:colOff>
      <xdr:row>6</xdr:row>
      <xdr:rowOff>180975</xdr:rowOff>
    </xdr:to>
    <xdr:sp macro="" textlink="">
      <xdr:nvSpPr>
        <xdr:cNvPr id="2" name="吹き出し: 四角形 1">
          <a:extLst>
            <a:ext uri="{FF2B5EF4-FFF2-40B4-BE49-F238E27FC236}">
              <a16:creationId xmlns:a16="http://schemas.microsoft.com/office/drawing/2014/main" id="{00000000-0008-0000-0B00-000002000000}"/>
            </a:ext>
          </a:extLst>
        </xdr:cNvPr>
        <xdr:cNvSpPr/>
      </xdr:nvSpPr>
      <xdr:spPr bwMode="auto">
        <a:xfrm>
          <a:off x="7915275"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371475</xdr:colOff>
      <xdr:row>7</xdr:row>
      <xdr:rowOff>57150</xdr:rowOff>
    </xdr:from>
    <xdr:to>
      <xdr:col>35</xdr:col>
      <xdr:colOff>381000</xdr:colOff>
      <xdr:row>11</xdr:row>
      <xdr:rowOff>9525</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bwMode="auto">
        <a:xfrm>
          <a:off x="7905750"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523875</xdr:colOff>
      <xdr:row>22</xdr:row>
      <xdr:rowOff>85726</xdr:rowOff>
    </xdr:from>
    <xdr:to>
      <xdr:col>35</xdr:col>
      <xdr:colOff>533400</xdr:colOff>
      <xdr:row>29</xdr:row>
      <xdr:rowOff>85726</xdr:rowOff>
    </xdr:to>
    <xdr:sp macro="" textlink="">
      <xdr:nvSpPr>
        <xdr:cNvPr id="4" name="吹き出し: 四角形 3">
          <a:extLst>
            <a:ext uri="{FF2B5EF4-FFF2-40B4-BE49-F238E27FC236}">
              <a16:creationId xmlns:a16="http://schemas.microsoft.com/office/drawing/2014/main" id="{00000000-0008-0000-0B00-000004000000}"/>
            </a:ext>
          </a:extLst>
        </xdr:cNvPr>
        <xdr:cNvSpPr/>
      </xdr:nvSpPr>
      <xdr:spPr bwMode="auto">
        <a:xfrm>
          <a:off x="8058150" y="4695826"/>
          <a:ext cx="2752725" cy="1466850"/>
        </a:xfrm>
        <a:prstGeom prst="wedgeRectCallout">
          <a:avLst>
            <a:gd name="adj1" fmla="val -89554"/>
            <a:gd name="adj2" fmla="val 5169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63</xdr:row>
      <xdr:rowOff>9526</xdr:rowOff>
    </xdr:from>
    <xdr:to>
      <xdr:col>35</xdr:col>
      <xdr:colOff>342900</xdr:colOff>
      <xdr:row>65</xdr:row>
      <xdr:rowOff>104776</xdr:rowOff>
    </xdr:to>
    <xdr:sp macro="" textlink="">
      <xdr:nvSpPr>
        <xdr:cNvPr id="5" name="吹き出し: 四角形 4">
          <a:extLst>
            <a:ext uri="{FF2B5EF4-FFF2-40B4-BE49-F238E27FC236}">
              <a16:creationId xmlns:a16="http://schemas.microsoft.com/office/drawing/2014/main" id="{00000000-0008-0000-0B00-000005000000}"/>
            </a:ext>
          </a:extLst>
        </xdr:cNvPr>
        <xdr:cNvSpPr/>
      </xdr:nvSpPr>
      <xdr:spPr bwMode="auto">
        <a:xfrm>
          <a:off x="7867650" y="1132522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１２．床面積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69</xdr:row>
      <xdr:rowOff>123826</xdr:rowOff>
    </xdr:from>
    <xdr:to>
      <xdr:col>35</xdr:col>
      <xdr:colOff>409575</xdr:colOff>
      <xdr:row>83</xdr:row>
      <xdr:rowOff>66676</xdr:rowOff>
    </xdr:to>
    <xdr:sp macro="" textlink="">
      <xdr:nvSpPr>
        <xdr:cNvPr id="6" name="吹き出し: 四角形 5">
          <a:extLst>
            <a:ext uri="{FF2B5EF4-FFF2-40B4-BE49-F238E27FC236}">
              <a16:creationId xmlns:a16="http://schemas.microsoft.com/office/drawing/2014/main" id="{00000000-0008-0000-0B00-000006000000}"/>
            </a:ext>
          </a:extLst>
        </xdr:cNvPr>
        <xdr:cNvSpPr/>
      </xdr:nvSpPr>
      <xdr:spPr bwMode="auto">
        <a:xfrm>
          <a:off x="7934325" y="1269682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83</xdr:row>
      <xdr:rowOff>190498</xdr:rowOff>
    </xdr:from>
    <xdr:to>
      <xdr:col>35</xdr:col>
      <xdr:colOff>400050</xdr:colOff>
      <xdr:row>86</xdr:row>
      <xdr:rowOff>28574</xdr:rowOff>
    </xdr:to>
    <xdr:sp macro="" textlink="">
      <xdr:nvSpPr>
        <xdr:cNvPr id="7" name="吹き出し: 四角形 6">
          <a:extLst>
            <a:ext uri="{FF2B5EF4-FFF2-40B4-BE49-F238E27FC236}">
              <a16:creationId xmlns:a16="http://schemas.microsoft.com/office/drawing/2014/main" id="{00000000-0008-0000-0B00-000007000000}"/>
            </a:ext>
          </a:extLst>
        </xdr:cNvPr>
        <xdr:cNvSpPr/>
      </xdr:nvSpPr>
      <xdr:spPr bwMode="auto">
        <a:xfrm flipV="1">
          <a:off x="7953376" y="1381124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１７．便所の種類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561975</xdr:colOff>
      <xdr:row>39</xdr:row>
      <xdr:rowOff>180974</xdr:rowOff>
    </xdr:from>
    <xdr:to>
      <xdr:col>35</xdr:col>
      <xdr:colOff>571500</xdr:colOff>
      <xdr:row>46</xdr:row>
      <xdr:rowOff>38099</xdr:rowOff>
    </xdr:to>
    <xdr:sp macro="" textlink="">
      <xdr:nvSpPr>
        <xdr:cNvPr id="8" name="吹き出し: 四角形 7">
          <a:extLst>
            <a:ext uri="{FF2B5EF4-FFF2-40B4-BE49-F238E27FC236}">
              <a16:creationId xmlns:a16="http://schemas.microsoft.com/office/drawing/2014/main" id="{00000000-0008-0000-0B00-000008000000}"/>
            </a:ext>
          </a:extLst>
        </xdr:cNvPr>
        <xdr:cNvSpPr/>
      </xdr:nvSpPr>
      <xdr:spPr bwMode="auto">
        <a:xfrm>
          <a:off x="8096250" y="8353424"/>
          <a:ext cx="2752725" cy="1323975"/>
        </a:xfrm>
        <a:prstGeom prst="wedgeRectCallout">
          <a:avLst>
            <a:gd name="adj1" fmla="val -88170"/>
            <a:gd name="adj2" fmla="val -3242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390525</xdr:colOff>
      <xdr:row>86</xdr:row>
      <xdr:rowOff>133350</xdr:rowOff>
    </xdr:from>
    <xdr:to>
      <xdr:col>35</xdr:col>
      <xdr:colOff>400050</xdr:colOff>
      <xdr:row>91</xdr:row>
      <xdr:rowOff>76200</xdr:rowOff>
    </xdr:to>
    <xdr:sp macro="" textlink="">
      <xdr:nvSpPr>
        <xdr:cNvPr id="10" name="吹き出し: 四角形 9">
          <a:extLst>
            <a:ext uri="{FF2B5EF4-FFF2-40B4-BE49-F238E27FC236}">
              <a16:creationId xmlns:a16="http://schemas.microsoft.com/office/drawing/2014/main" id="{00000000-0008-0000-0B00-00000A000000}"/>
            </a:ext>
          </a:extLst>
        </xdr:cNvPr>
        <xdr:cNvSpPr/>
      </xdr:nvSpPr>
      <xdr:spPr bwMode="auto">
        <a:xfrm>
          <a:off x="7924800" y="1438275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１８．その他必要な事項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1" name="吹き出し: 四角形 10">
          <a:extLst>
            <a:ext uri="{FF2B5EF4-FFF2-40B4-BE49-F238E27FC236}">
              <a16:creationId xmlns:a16="http://schemas.microsoft.com/office/drawing/2014/main" id="{00000000-0008-0000-0B00-00000B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561975</xdr:colOff>
      <xdr:row>34</xdr:row>
      <xdr:rowOff>57150</xdr:rowOff>
    </xdr:from>
    <xdr:to>
      <xdr:col>35</xdr:col>
      <xdr:colOff>552449</xdr:colOff>
      <xdr:row>39</xdr:row>
      <xdr:rowOff>47625</xdr:rowOff>
    </xdr:to>
    <xdr:sp macro="" textlink="">
      <xdr:nvSpPr>
        <xdr:cNvPr id="12" name="吹き出し: 四角形 11">
          <a:extLst>
            <a:ext uri="{FF2B5EF4-FFF2-40B4-BE49-F238E27FC236}">
              <a16:creationId xmlns:a16="http://schemas.microsoft.com/office/drawing/2014/main" id="{00000000-0008-0000-0B00-00000C000000}"/>
            </a:ext>
          </a:extLst>
        </xdr:cNvPr>
        <xdr:cNvSpPr/>
      </xdr:nvSpPr>
      <xdr:spPr bwMode="auto">
        <a:xfrm>
          <a:off x="8096250" y="7181850"/>
          <a:ext cx="2733674" cy="1038225"/>
        </a:xfrm>
        <a:prstGeom prst="wedgeRectCallout">
          <a:avLst>
            <a:gd name="adj1" fmla="val -87967"/>
            <a:gd name="adj2" fmla="val 1580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solidFill>
                <a:schemeClr val="tx1"/>
              </a:solidFill>
            </a:rPr>
            <a:t>【10.</a:t>
          </a:r>
          <a:r>
            <a:rPr kumimoji="1" lang="ja-JP" altLang="en-US" sz="1100" b="1">
              <a:solidFill>
                <a:schemeClr val="tx1"/>
              </a:solidFill>
            </a:rPr>
            <a:t>建築設備の種類</a:t>
          </a:r>
          <a:r>
            <a:rPr kumimoji="1" lang="en-US" altLang="ja-JP" sz="1100" b="1">
              <a:solidFill>
                <a:schemeClr val="tx1"/>
              </a:solidFill>
            </a:rPr>
            <a:t>】</a:t>
          </a:r>
        </a:p>
        <a:p>
          <a:pPr algn="l"/>
          <a:r>
            <a:rPr kumimoji="1" lang="ja-JP" altLang="en-US" sz="1100" b="1">
              <a:solidFill>
                <a:schemeClr val="tx1"/>
              </a:solidFill>
            </a:rPr>
            <a:t>設備は法</a:t>
          </a:r>
          <a:r>
            <a:rPr kumimoji="1" lang="en-US" altLang="ja-JP" sz="1100" b="1">
              <a:solidFill>
                <a:schemeClr val="tx1"/>
              </a:solidFill>
            </a:rPr>
            <a:t>2</a:t>
          </a:r>
          <a:r>
            <a:rPr kumimoji="1" lang="ja-JP" altLang="en-US" sz="1100" b="1">
              <a:solidFill>
                <a:schemeClr val="tx1"/>
              </a:solidFill>
            </a:rPr>
            <a:t>条三号の設備を記入してください。それ以外の申請に係る設備は備考欄に記入してください。</a:t>
          </a:r>
          <a:endParaRPr kumimoji="1" lang="en-US" altLang="ja-JP" sz="11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31</xdr:col>
      <xdr:colOff>381000</xdr:colOff>
      <xdr:row>1</xdr:row>
      <xdr:rowOff>85725</xdr:rowOff>
    </xdr:from>
    <xdr:to>
      <xdr:col>35</xdr:col>
      <xdr:colOff>390525</xdr:colOff>
      <xdr:row>6</xdr:row>
      <xdr:rowOff>180975</xdr:rowOff>
    </xdr:to>
    <xdr:sp macro="" textlink="">
      <xdr:nvSpPr>
        <xdr:cNvPr id="2" name="吹き出し: 四角形 1">
          <a:extLst>
            <a:ext uri="{FF2B5EF4-FFF2-40B4-BE49-F238E27FC236}">
              <a16:creationId xmlns:a16="http://schemas.microsoft.com/office/drawing/2014/main" id="{00000000-0008-0000-0C00-000002000000}"/>
            </a:ext>
          </a:extLst>
        </xdr:cNvPr>
        <xdr:cNvSpPr/>
      </xdr:nvSpPr>
      <xdr:spPr bwMode="auto">
        <a:xfrm>
          <a:off x="7915275"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371475</xdr:colOff>
      <xdr:row>7</xdr:row>
      <xdr:rowOff>57150</xdr:rowOff>
    </xdr:from>
    <xdr:to>
      <xdr:col>35</xdr:col>
      <xdr:colOff>381000</xdr:colOff>
      <xdr:row>11</xdr:row>
      <xdr:rowOff>9525</xdr:rowOff>
    </xdr:to>
    <xdr:sp macro="" textlink="">
      <xdr:nvSpPr>
        <xdr:cNvPr id="3" name="吹き出し: 四角形 2">
          <a:extLst>
            <a:ext uri="{FF2B5EF4-FFF2-40B4-BE49-F238E27FC236}">
              <a16:creationId xmlns:a16="http://schemas.microsoft.com/office/drawing/2014/main" id="{00000000-0008-0000-0C00-000003000000}"/>
            </a:ext>
          </a:extLst>
        </xdr:cNvPr>
        <xdr:cNvSpPr/>
      </xdr:nvSpPr>
      <xdr:spPr bwMode="auto">
        <a:xfrm>
          <a:off x="7905750"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523875</xdr:colOff>
      <xdr:row>22</xdr:row>
      <xdr:rowOff>85726</xdr:rowOff>
    </xdr:from>
    <xdr:to>
      <xdr:col>35</xdr:col>
      <xdr:colOff>533400</xdr:colOff>
      <xdr:row>29</xdr:row>
      <xdr:rowOff>85726</xdr:rowOff>
    </xdr:to>
    <xdr:sp macro="" textlink="">
      <xdr:nvSpPr>
        <xdr:cNvPr id="4" name="吹き出し: 四角形 3">
          <a:extLst>
            <a:ext uri="{FF2B5EF4-FFF2-40B4-BE49-F238E27FC236}">
              <a16:creationId xmlns:a16="http://schemas.microsoft.com/office/drawing/2014/main" id="{00000000-0008-0000-0C00-000004000000}"/>
            </a:ext>
          </a:extLst>
        </xdr:cNvPr>
        <xdr:cNvSpPr/>
      </xdr:nvSpPr>
      <xdr:spPr bwMode="auto">
        <a:xfrm>
          <a:off x="8058150" y="4695826"/>
          <a:ext cx="2752725" cy="1466850"/>
        </a:xfrm>
        <a:prstGeom prst="wedgeRectCallout">
          <a:avLst>
            <a:gd name="adj1" fmla="val -89554"/>
            <a:gd name="adj2" fmla="val 5169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63</xdr:row>
      <xdr:rowOff>9526</xdr:rowOff>
    </xdr:from>
    <xdr:to>
      <xdr:col>35</xdr:col>
      <xdr:colOff>342900</xdr:colOff>
      <xdr:row>65</xdr:row>
      <xdr:rowOff>104776</xdr:rowOff>
    </xdr:to>
    <xdr:sp macro="" textlink="">
      <xdr:nvSpPr>
        <xdr:cNvPr id="5" name="吹き出し: 四角形 4">
          <a:extLst>
            <a:ext uri="{FF2B5EF4-FFF2-40B4-BE49-F238E27FC236}">
              <a16:creationId xmlns:a16="http://schemas.microsoft.com/office/drawing/2014/main" id="{00000000-0008-0000-0C00-000005000000}"/>
            </a:ext>
          </a:extLst>
        </xdr:cNvPr>
        <xdr:cNvSpPr/>
      </xdr:nvSpPr>
      <xdr:spPr bwMode="auto">
        <a:xfrm>
          <a:off x="7867650" y="1321117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１２．床面積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69</xdr:row>
      <xdr:rowOff>123826</xdr:rowOff>
    </xdr:from>
    <xdr:to>
      <xdr:col>35</xdr:col>
      <xdr:colOff>409575</xdr:colOff>
      <xdr:row>83</xdr:row>
      <xdr:rowOff>66676</xdr:rowOff>
    </xdr:to>
    <xdr:sp macro="" textlink="">
      <xdr:nvSpPr>
        <xdr:cNvPr id="6" name="吹き出し: 四角形 5">
          <a:extLst>
            <a:ext uri="{FF2B5EF4-FFF2-40B4-BE49-F238E27FC236}">
              <a16:creationId xmlns:a16="http://schemas.microsoft.com/office/drawing/2014/main" id="{00000000-0008-0000-0C00-000006000000}"/>
            </a:ext>
          </a:extLst>
        </xdr:cNvPr>
        <xdr:cNvSpPr/>
      </xdr:nvSpPr>
      <xdr:spPr bwMode="auto">
        <a:xfrm>
          <a:off x="7934325" y="1458277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83</xdr:row>
      <xdr:rowOff>190498</xdr:rowOff>
    </xdr:from>
    <xdr:to>
      <xdr:col>35</xdr:col>
      <xdr:colOff>400050</xdr:colOff>
      <xdr:row>86</xdr:row>
      <xdr:rowOff>28574</xdr:rowOff>
    </xdr:to>
    <xdr:sp macro="" textlink="">
      <xdr:nvSpPr>
        <xdr:cNvPr id="7" name="吹き出し: 四角形 6">
          <a:extLst>
            <a:ext uri="{FF2B5EF4-FFF2-40B4-BE49-F238E27FC236}">
              <a16:creationId xmlns:a16="http://schemas.microsoft.com/office/drawing/2014/main" id="{00000000-0008-0000-0C00-000007000000}"/>
            </a:ext>
          </a:extLst>
        </xdr:cNvPr>
        <xdr:cNvSpPr/>
      </xdr:nvSpPr>
      <xdr:spPr bwMode="auto">
        <a:xfrm flipV="1">
          <a:off x="7953376" y="1569719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１７．便所の種類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561975</xdr:colOff>
      <xdr:row>39</xdr:row>
      <xdr:rowOff>180974</xdr:rowOff>
    </xdr:from>
    <xdr:to>
      <xdr:col>35</xdr:col>
      <xdr:colOff>571500</xdr:colOff>
      <xdr:row>46</xdr:row>
      <xdr:rowOff>38099</xdr:rowOff>
    </xdr:to>
    <xdr:sp macro="" textlink="">
      <xdr:nvSpPr>
        <xdr:cNvPr id="8" name="吹き出し: 四角形 7">
          <a:extLst>
            <a:ext uri="{FF2B5EF4-FFF2-40B4-BE49-F238E27FC236}">
              <a16:creationId xmlns:a16="http://schemas.microsoft.com/office/drawing/2014/main" id="{00000000-0008-0000-0C00-000008000000}"/>
            </a:ext>
          </a:extLst>
        </xdr:cNvPr>
        <xdr:cNvSpPr/>
      </xdr:nvSpPr>
      <xdr:spPr bwMode="auto">
        <a:xfrm>
          <a:off x="8096250" y="8353424"/>
          <a:ext cx="2752725" cy="1323975"/>
        </a:xfrm>
        <a:prstGeom prst="wedgeRectCallout">
          <a:avLst>
            <a:gd name="adj1" fmla="val -88170"/>
            <a:gd name="adj2" fmla="val -3242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390525</xdr:colOff>
      <xdr:row>86</xdr:row>
      <xdr:rowOff>133350</xdr:rowOff>
    </xdr:from>
    <xdr:to>
      <xdr:col>35</xdr:col>
      <xdr:colOff>400050</xdr:colOff>
      <xdr:row>91</xdr:row>
      <xdr:rowOff>76200</xdr:rowOff>
    </xdr:to>
    <xdr:sp macro="" textlink="">
      <xdr:nvSpPr>
        <xdr:cNvPr id="9" name="吹き出し: 四角形 8">
          <a:extLst>
            <a:ext uri="{FF2B5EF4-FFF2-40B4-BE49-F238E27FC236}">
              <a16:creationId xmlns:a16="http://schemas.microsoft.com/office/drawing/2014/main" id="{00000000-0008-0000-0C00-000009000000}"/>
            </a:ext>
          </a:extLst>
        </xdr:cNvPr>
        <xdr:cNvSpPr/>
      </xdr:nvSpPr>
      <xdr:spPr bwMode="auto">
        <a:xfrm>
          <a:off x="7924800" y="1626870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１８．その他必要な事項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0" name="吹き出し: 四角形 9">
          <a:extLst>
            <a:ext uri="{FF2B5EF4-FFF2-40B4-BE49-F238E27FC236}">
              <a16:creationId xmlns:a16="http://schemas.microsoft.com/office/drawing/2014/main" id="{00000000-0008-0000-0C00-00000A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561975</xdr:colOff>
      <xdr:row>34</xdr:row>
      <xdr:rowOff>57150</xdr:rowOff>
    </xdr:from>
    <xdr:to>
      <xdr:col>35</xdr:col>
      <xdr:colOff>552449</xdr:colOff>
      <xdr:row>39</xdr:row>
      <xdr:rowOff>47625</xdr:rowOff>
    </xdr:to>
    <xdr:sp macro="" textlink="">
      <xdr:nvSpPr>
        <xdr:cNvPr id="11" name="吹き出し: 四角形 10">
          <a:extLst>
            <a:ext uri="{FF2B5EF4-FFF2-40B4-BE49-F238E27FC236}">
              <a16:creationId xmlns:a16="http://schemas.microsoft.com/office/drawing/2014/main" id="{00000000-0008-0000-0C00-00000B000000}"/>
            </a:ext>
          </a:extLst>
        </xdr:cNvPr>
        <xdr:cNvSpPr/>
      </xdr:nvSpPr>
      <xdr:spPr bwMode="auto">
        <a:xfrm>
          <a:off x="8096250" y="7181850"/>
          <a:ext cx="2733674" cy="1038225"/>
        </a:xfrm>
        <a:prstGeom prst="wedgeRectCallout">
          <a:avLst>
            <a:gd name="adj1" fmla="val -87967"/>
            <a:gd name="adj2" fmla="val 1580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solidFill>
                <a:schemeClr val="tx1"/>
              </a:solidFill>
            </a:rPr>
            <a:t>【10.</a:t>
          </a:r>
          <a:r>
            <a:rPr kumimoji="1" lang="ja-JP" altLang="en-US" sz="1100" b="1">
              <a:solidFill>
                <a:schemeClr val="tx1"/>
              </a:solidFill>
            </a:rPr>
            <a:t>建築設備の種類</a:t>
          </a:r>
          <a:r>
            <a:rPr kumimoji="1" lang="en-US" altLang="ja-JP" sz="1100" b="1">
              <a:solidFill>
                <a:schemeClr val="tx1"/>
              </a:solidFill>
            </a:rPr>
            <a:t>】</a:t>
          </a:r>
        </a:p>
        <a:p>
          <a:pPr algn="l"/>
          <a:r>
            <a:rPr kumimoji="1" lang="ja-JP" altLang="en-US" sz="1100" b="1">
              <a:solidFill>
                <a:schemeClr val="tx1"/>
              </a:solidFill>
            </a:rPr>
            <a:t>設備は法</a:t>
          </a:r>
          <a:r>
            <a:rPr kumimoji="1" lang="en-US" altLang="ja-JP" sz="1100" b="1">
              <a:solidFill>
                <a:schemeClr val="tx1"/>
              </a:solidFill>
            </a:rPr>
            <a:t>2</a:t>
          </a:r>
          <a:r>
            <a:rPr kumimoji="1" lang="ja-JP" altLang="en-US" sz="1100" b="1">
              <a:solidFill>
                <a:schemeClr val="tx1"/>
              </a:solidFill>
            </a:rPr>
            <a:t>条三号の設備を記入してください。それ以外の申請に係る設備は備考欄に記入してください。</a:t>
          </a:r>
          <a:endParaRPr kumimoji="1" lang="en-US" altLang="ja-JP" sz="1100" b="1">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D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D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D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D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D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D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E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E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E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E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E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E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F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F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F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F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F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F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0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0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0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0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0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0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0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0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0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0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0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0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1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1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1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1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1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1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1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1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1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1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1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1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29</xdr:col>
      <xdr:colOff>219075</xdr:colOff>
      <xdr:row>0</xdr:row>
      <xdr:rowOff>161925</xdr:rowOff>
    </xdr:from>
    <xdr:to>
      <xdr:col>33</xdr:col>
      <xdr:colOff>514350</xdr:colOff>
      <xdr:row>8</xdr:row>
      <xdr:rowOff>190500</xdr:rowOff>
    </xdr:to>
    <xdr:sp macro="" textlink="">
      <xdr:nvSpPr>
        <xdr:cNvPr id="2" name="吹き出し: 四角形 1">
          <a:extLst>
            <a:ext uri="{FF2B5EF4-FFF2-40B4-BE49-F238E27FC236}">
              <a16:creationId xmlns:a16="http://schemas.microsoft.com/office/drawing/2014/main" id="{00000000-0008-0000-1200-000002000000}"/>
            </a:ext>
          </a:extLst>
        </xdr:cNvPr>
        <xdr:cNvSpPr/>
      </xdr:nvSpPr>
      <xdr:spPr bwMode="auto">
        <a:xfrm>
          <a:off x="6858000"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352425</xdr:colOff>
      <xdr:row>0</xdr:row>
      <xdr:rowOff>171449</xdr:rowOff>
    </xdr:from>
    <xdr:to>
      <xdr:col>25</xdr:col>
      <xdr:colOff>28575</xdr:colOff>
      <xdr:row>13</xdr:row>
      <xdr:rowOff>66675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52450" y="171449"/>
          <a:ext cx="105251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twoCellAnchor>
    <xdr:from>
      <xdr:col>26</xdr:col>
      <xdr:colOff>247650</xdr:colOff>
      <xdr:row>23</xdr:row>
      <xdr:rowOff>9524</xdr:rowOff>
    </xdr:from>
    <xdr:to>
      <xdr:col>28</xdr:col>
      <xdr:colOff>495300</xdr:colOff>
      <xdr:row>26</xdr:row>
      <xdr:rowOff>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1725275" y="5772149"/>
          <a:ext cx="1619250" cy="51435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100" b="1"/>
            <a:t>ここをクリックすると</a:t>
          </a:r>
          <a:endParaRPr kumimoji="1" lang="en-US" altLang="ja-JP" sz="1100" b="1"/>
        </a:p>
        <a:p>
          <a:pPr algn="l"/>
          <a:r>
            <a:rPr kumimoji="1" lang="en-US" altLang="ja-JP" sz="1100" b="1"/>
            <a:t>【</a:t>
          </a:r>
          <a:r>
            <a:rPr kumimoji="1" lang="ja-JP" altLang="en-US" sz="1100" b="1"/>
            <a:t>初期画面</a:t>
          </a:r>
          <a:r>
            <a:rPr kumimoji="1" lang="en-US" altLang="ja-JP" sz="1100" b="1"/>
            <a:t>】</a:t>
          </a:r>
          <a:r>
            <a:rPr kumimoji="1" lang="ja-JP" altLang="en-US" sz="1100" b="1"/>
            <a:t>に戻ります。</a:t>
          </a:r>
        </a:p>
      </xdr:txBody>
    </xdr:sp>
    <xdr:clientData/>
  </xdr:twoCellAnchor>
  <xdr:oneCellAnchor>
    <xdr:from>
      <xdr:col>26</xdr:col>
      <xdr:colOff>266700</xdr:colOff>
      <xdr:row>1</xdr:row>
      <xdr:rowOff>257175</xdr:rowOff>
    </xdr:from>
    <xdr:ext cx="4257675" cy="1889235"/>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1744325" y="561975"/>
          <a:ext cx="4257675" cy="188923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a:solidFill>
                <a:schemeClr val="tx2">
                  <a:lumMod val="60000"/>
                  <a:lumOff val="40000"/>
                </a:schemeClr>
              </a:solidFill>
            </a:rPr>
            <a:t>次ページの</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郵送先</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に、確認済証の郵送先をご記入ください。</a:t>
          </a:r>
          <a:endParaRPr kumimoji="1" lang="en-US" altLang="ja-JP" sz="2000">
            <a:solidFill>
              <a:schemeClr val="tx2">
                <a:lumMod val="60000"/>
                <a:lumOff val="40000"/>
              </a:schemeClr>
            </a:solidFill>
          </a:endParaRPr>
        </a:p>
        <a:p>
          <a:pPr algn="l">
            <a:lnSpc>
              <a:spcPts val="4900"/>
            </a:lnSpc>
          </a:pPr>
          <a:endParaRPr kumimoji="1" lang="ja-JP" altLang="en-US" sz="2000">
            <a:solidFill>
              <a:srgbClr val="FFC000"/>
            </a:solidFill>
          </a:endParaRPr>
        </a:p>
      </xdr:txBody>
    </xdr:sp>
    <xdr:clientData/>
  </xdr:oneCellAnchor>
  <xdr:twoCellAnchor>
    <xdr:from>
      <xdr:col>26</xdr:col>
      <xdr:colOff>638175</xdr:colOff>
      <xdr:row>10</xdr:row>
      <xdr:rowOff>66675</xdr:rowOff>
    </xdr:from>
    <xdr:to>
      <xdr:col>31</xdr:col>
      <xdr:colOff>9525</xdr:colOff>
      <xdr:row>14</xdr:row>
      <xdr:rowOff>66675</xdr:rowOff>
    </xdr:to>
    <xdr:sp macro="" textlink="">
      <xdr:nvSpPr>
        <xdr:cNvPr id="5" name="吹き出し: 四角形 4">
          <a:extLst>
            <a:ext uri="{FF2B5EF4-FFF2-40B4-BE49-F238E27FC236}">
              <a16:creationId xmlns:a16="http://schemas.microsoft.com/office/drawing/2014/main" id="{00000000-0008-0000-0100-000005000000}"/>
            </a:ext>
          </a:extLst>
        </xdr:cNvPr>
        <xdr:cNvSpPr/>
      </xdr:nvSpPr>
      <xdr:spPr bwMode="auto">
        <a:xfrm>
          <a:off x="12115800" y="2543175"/>
          <a:ext cx="2800350" cy="838200"/>
        </a:xfrm>
        <a:prstGeom prst="wedgeRectCallout">
          <a:avLst>
            <a:gd name="adj1" fmla="val -69153"/>
            <a:gd name="adj2" fmla="val 10403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rPr>
            <a:t>副本をダウンロードされる方となります。</a:t>
          </a:r>
          <a:endParaRPr kumimoji="1" lang="en-US" altLang="ja-JP" sz="1100" b="1">
            <a:solidFill>
              <a:srgbClr val="FF0000"/>
            </a:solidFill>
          </a:endParaRPr>
        </a:p>
        <a:p>
          <a:pPr algn="l"/>
          <a:r>
            <a:rPr kumimoji="1" lang="ja-JP" altLang="en-US" sz="1100" b="1">
              <a:solidFill>
                <a:srgbClr val="FF0000"/>
              </a:solidFill>
            </a:rPr>
            <a:t>アップロードされたファイルを全て閲覧することができます。</a:t>
          </a:r>
          <a:endParaRPr kumimoji="1" lang="en-US" altLang="ja-JP" sz="1100" b="1">
            <a:solidFill>
              <a:srgbClr val="FF0000"/>
            </a:solidFill>
          </a:endParaRPr>
        </a:p>
        <a:p>
          <a:pPr algn="l"/>
          <a:r>
            <a:rPr kumimoji="1" lang="ja-JP" altLang="en-US" sz="1100" b="1">
              <a:solidFill>
                <a:srgbClr val="FF0000"/>
              </a:solidFill>
            </a:rPr>
            <a:t>（パスワード登録が必要です。）</a:t>
          </a:r>
        </a:p>
      </xdr:txBody>
    </xdr:sp>
    <xdr:clientData/>
  </xdr:twoCellAnchor>
  <xdr:twoCellAnchor>
    <xdr:from>
      <xdr:col>26</xdr:col>
      <xdr:colOff>190499</xdr:colOff>
      <xdr:row>18</xdr:row>
      <xdr:rowOff>28575</xdr:rowOff>
    </xdr:from>
    <xdr:to>
      <xdr:col>26</xdr:col>
      <xdr:colOff>542924</xdr:colOff>
      <xdr:row>22</xdr:row>
      <xdr:rowOff>9524</xdr:rowOff>
    </xdr:to>
    <xdr:sp macro="" textlink="">
      <xdr:nvSpPr>
        <xdr:cNvPr id="6" name="右大かっこ 5">
          <a:extLst>
            <a:ext uri="{FF2B5EF4-FFF2-40B4-BE49-F238E27FC236}">
              <a16:creationId xmlns:a16="http://schemas.microsoft.com/office/drawing/2014/main" id="{00000000-0008-0000-0100-000006000000}"/>
            </a:ext>
          </a:extLst>
        </xdr:cNvPr>
        <xdr:cNvSpPr/>
      </xdr:nvSpPr>
      <xdr:spPr bwMode="auto">
        <a:xfrm>
          <a:off x="11668124" y="4362450"/>
          <a:ext cx="352425" cy="1238249"/>
        </a:xfrm>
        <a:prstGeom prst="rightBracket">
          <a:avLst>
            <a:gd name="adj" fmla="val 43468"/>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495300</xdr:colOff>
      <xdr:row>15</xdr:row>
      <xdr:rowOff>104775</xdr:rowOff>
    </xdr:from>
    <xdr:to>
      <xdr:col>31</xdr:col>
      <xdr:colOff>552450</xdr:colOff>
      <xdr:row>19</xdr:row>
      <xdr:rowOff>76200</xdr:rowOff>
    </xdr:to>
    <xdr:sp macro="" textlink="">
      <xdr:nvSpPr>
        <xdr:cNvPr id="7" name="吹き出し: 四角形 6">
          <a:extLst>
            <a:ext uri="{FF2B5EF4-FFF2-40B4-BE49-F238E27FC236}">
              <a16:creationId xmlns:a16="http://schemas.microsoft.com/office/drawing/2014/main" id="{00000000-0008-0000-0100-000007000000}"/>
            </a:ext>
          </a:extLst>
        </xdr:cNvPr>
        <xdr:cNvSpPr/>
      </xdr:nvSpPr>
      <xdr:spPr bwMode="auto">
        <a:xfrm>
          <a:off x="12658725" y="3638550"/>
          <a:ext cx="2800350" cy="1085850"/>
        </a:xfrm>
        <a:prstGeom prst="wedgeRectCallout">
          <a:avLst>
            <a:gd name="adj1" fmla="val -70513"/>
            <a:gd name="adj2" fmla="val 6340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rgbClr val="FF0000"/>
              </a:solidFill>
            </a:rPr>
            <a:t>基本的にはファイルのアップロードのみとなります。（登録等一切不要です。）</a:t>
          </a:r>
          <a:endParaRPr kumimoji="1" lang="en-US" altLang="ja-JP" sz="1100" b="1">
            <a:solidFill>
              <a:srgbClr val="FF0000"/>
            </a:solidFill>
          </a:endParaRPr>
        </a:p>
      </xdr:txBody>
    </xdr:sp>
    <xdr:clientData/>
  </xdr:twoCellAnchor>
  <xdr:oneCellAnchor>
    <xdr:from>
      <xdr:col>28</xdr:col>
      <xdr:colOff>561975</xdr:colOff>
      <xdr:row>19</xdr:row>
      <xdr:rowOff>161926</xdr:rowOff>
    </xdr:from>
    <xdr:ext cx="4086225" cy="167640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3411200" y="4810126"/>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29</xdr:col>
      <xdr:colOff>295275</xdr:colOff>
      <xdr:row>0</xdr:row>
      <xdr:rowOff>142875</xdr:rowOff>
    </xdr:from>
    <xdr:to>
      <xdr:col>33</xdr:col>
      <xdr:colOff>590550</xdr:colOff>
      <xdr:row>8</xdr:row>
      <xdr:rowOff>171450</xdr:rowOff>
    </xdr:to>
    <xdr:sp macro="" textlink="">
      <xdr:nvSpPr>
        <xdr:cNvPr id="2" name="吹き出し: 四角形 1">
          <a:extLst>
            <a:ext uri="{FF2B5EF4-FFF2-40B4-BE49-F238E27FC236}">
              <a16:creationId xmlns:a16="http://schemas.microsoft.com/office/drawing/2014/main" id="{00000000-0008-0000-1300-000002000000}"/>
            </a:ext>
          </a:extLst>
        </xdr:cNvPr>
        <xdr:cNvSpPr/>
      </xdr:nvSpPr>
      <xdr:spPr bwMode="auto">
        <a:xfrm>
          <a:off x="6934200" y="1428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5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30</xdr:col>
      <xdr:colOff>533400</xdr:colOff>
      <xdr:row>2</xdr:row>
      <xdr:rowOff>76200</xdr:rowOff>
    </xdr:from>
    <xdr:to>
      <xdr:col>35</xdr:col>
      <xdr:colOff>142875</xdr:colOff>
      <xdr:row>10</xdr:row>
      <xdr:rowOff>190500</xdr:rowOff>
    </xdr:to>
    <xdr:sp macro="" textlink="">
      <xdr:nvSpPr>
        <xdr:cNvPr id="2" name="吹き出し: 四角形 1">
          <a:extLst>
            <a:ext uri="{FF2B5EF4-FFF2-40B4-BE49-F238E27FC236}">
              <a16:creationId xmlns:a16="http://schemas.microsoft.com/office/drawing/2014/main" id="{00000000-0008-0000-1600-000002000000}"/>
            </a:ext>
          </a:extLst>
        </xdr:cNvPr>
        <xdr:cNvSpPr/>
      </xdr:nvSpPr>
      <xdr:spPr bwMode="auto">
        <a:xfrm>
          <a:off x="7515225" y="457200"/>
          <a:ext cx="3038475" cy="16383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31</xdr:col>
      <xdr:colOff>533400</xdr:colOff>
      <xdr:row>1</xdr:row>
      <xdr:rowOff>142875</xdr:rowOff>
    </xdr:from>
    <xdr:to>
      <xdr:col>36</xdr:col>
      <xdr:colOff>142875</xdr:colOff>
      <xdr:row>9</xdr:row>
      <xdr:rowOff>171450</xdr:rowOff>
    </xdr:to>
    <xdr:sp macro="" textlink="">
      <xdr:nvSpPr>
        <xdr:cNvPr id="2" name="吹き出し: 四角形 1">
          <a:extLst>
            <a:ext uri="{FF2B5EF4-FFF2-40B4-BE49-F238E27FC236}">
              <a16:creationId xmlns:a16="http://schemas.microsoft.com/office/drawing/2014/main" id="{00000000-0008-0000-1700-000002000000}"/>
            </a:ext>
          </a:extLst>
        </xdr:cNvPr>
        <xdr:cNvSpPr/>
      </xdr:nvSpPr>
      <xdr:spPr bwMode="auto">
        <a:xfrm>
          <a:off x="8201025" y="333375"/>
          <a:ext cx="3038475" cy="15525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0</xdr:colOff>
      <xdr:row>3</xdr:row>
      <xdr:rowOff>0</xdr:rowOff>
    </xdr:from>
    <xdr:to>
      <xdr:col>34</xdr:col>
      <xdr:colOff>288648</xdr:colOff>
      <xdr:row>12</xdr:row>
      <xdr:rowOff>139562</xdr:rowOff>
    </xdr:to>
    <xdr:sp macro="" textlink="">
      <xdr:nvSpPr>
        <xdr:cNvPr id="2" name="吹き出し: 四角形 1">
          <a:extLst>
            <a:ext uri="{FF2B5EF4-FFF2-40B4-BE49-F238E27FC236}">
              <a16:creationId xmlns:a16="http://schemas.microsoft.com/office/drawing/2014/main" id="{00000000-0008-0000-1800-000002000000}"/>
            </a:ext>
          </a:extLst>
        </xdr:cNvPr>
        <xdr:cNvSpPr/>
      </xdr:nvSpPr>
      <xdr:spPr bwMode="auto">
        <a:xfrm>
          <a:off x="7315200" y="51435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31</xdr:col>
      <xdr:colOff>371475</xdr:colOff>
      <xdr:row>2</xdr:row>
      <xdr:rowOff>152400</xdr:rowOff>
    </xdr:from>
    <xdr:to>
      <xdr:col>35</xdr:col>
      <xdr:colOff>660123</xdr:colOff>
      <xdr:row>12</xdr:row>
      <xdr:rowOff>120512</xdr:rowOff>
    </xdr:to>
    <xdr:sp macro="" textlink="">
      <xdr:nvSpPr>
        <xdr:cNvPr id="2" name="吹き出し: 四角形 1">
          <a:extLst>
            <a:ext uri="{FF2B5EF4-FFF2-40B4-BE49-F238E27FC236}">
              <a16:creationId xmlns:a16="http://schemas.microsoft.com/office/drawing/2014/main" id="{00000000-0008-0000-1900-000002000000}"/>
            </a:ext>
          </a:extLst>
        </xdr:cNvPr>
        <xdr:cNvSpPr/>
      </xdr:nvSpPr>
      <xdr:spPr bwMode="auto">
        <a:xfrm>
          <a:off x="8372475" y="49530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0</xdr:colOff>
      <xdr:row>2</xdr:row>
      <xdr:rowOff>0</xdr:rowOff>
    </xdr:from>
    <xdr:to>
      <xdr:col>34</xdr:col>
      <xdr:colOff>295275</xdr:colOff>
      <xdr:row>4</xdr:row>
      <xdr:rowOff>1323975</xdr:rowOff>
    </xdr:to>
    <xdr:sp macro="" textlink="">
      <xdr:nvSpPr>
        <xdr:cNvPr id="2" name="吹き出し: 四角形 1">
          <a:extLst>
            <a:ext uri="{FF2B5EF4-FFF2-40B4-BE49-F238E27FC236}">
              <a16:creationId xmlns:a16="http://schemas.microsoft.com/office/drawing/2014/main" id="{00000000-0008-0000-1A00-000002000000}"/>
            </a:ext>
          </a:extLst>
        </xdr:cNvPr>
        <xdr:cNvSpPr/>
      </xdr:nvSpPr>
      <xdr:spPr bwMode="auto">
        <a:xfrm>
          <a:off x="7315200" y="3810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B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64</xdr:row>
          <xdr:rowOff>0</xdr:rowOff>
        </xdr:from>
        <xdr:to>
          <xdr:col>10</xdr:col>
          <xdr:colOff>0</xdr:colOff>
          <xdr:row>65</xdr:row>
          <xdr:rowOff>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1C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64</xdr:row>
          <xdr:rowOff>0</xdr:rowOff>
        </xdr:from>
        <xdr:to>
          <xdr:col>18</xdr:col>
          <xdr:colOff>0</xdr:colOff>
          <xdr:row>65</xdr:row>
          <xdr:rowOff>0</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1C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64</xdr:row>
          <xdr:rowOff>0</xdr:rowOff>
        </xdr:from>
        <xdr:to>
          <xdr:col>28</xdr:col>
          <xdr:colOff>0</xdr:colOff>
          <xdr:row>65</xdr:row>
          <xdr:rowOff>0</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1C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1C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65</xdr:row>
          <xdr:rowOff>0</xdr:rowOff>
        </xdr:from>
        <xdr:to>
          <xdr:col>18</xdr:col>
          <xdr:colOff>0</xdr:colOff>
          <xdr:row>66</xdr:row>
          <xdr:rowOff>0</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1C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65</xdr:row>
          <xdr:rowOff>0</xdr:rowOff>
        </xdr:from>
        <xdr:to>
          <xdr:col>28</xdr:col>
          <xdr:colOff>0</xdr:colOff>
          <xdr:row>66</xdr:row>
          <xdr:rowOff>0</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1C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77</xdr:row>
          <xdr:rowOff>0</xdr:rowOff>
        </xdr:from>
        <xdr:to>
          <xdr:col>10</xdr:col>
          <xdr:colOff>0</xdr:colOff>
          <xdr:row>77</xdr:row>
          <xdr:rowOff>219075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1C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0</xdr:rowOff>
        </xdr:from>
        <xdr:to>
          <xdr:col>15</xdr:col>
          <xdr:colOff>0</xdr:colOff>
          <xdr:row>77</xdr:row>
          <xdr:rowOff>219075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1C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20</xdr:col>
          <xdr:colOff>0</xdr:colOff>
          <xdr:row>77</xdr:row>
          <xdr:rowOff>219075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1C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77</xdr:row>
          <xdr:rowOff>219075</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1C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117</xdr:row>
          <xdr:rowOff>0</xdr:rowOff>
        </xdr:from>
        <xdr:to>
          <xdr:col>10</xdr:col>
          <xdr:colOff>0</xdr:colOff>
          <xdr:row>118</xdr:row>
          <xdr:rowOff>0</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1C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117</xdr:row>
          <xdr:rowOff>0</xdr:rowOff>
        </xdr:from>
        <xdr:to>
          <xdr:col>18</xdr:col>
          <xdr:colOff>0</xdr:colOff>
          <xdr:row>118</xdr:row>
          <xdr:rowOff>0</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1C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1C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1C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118</xdr:row>
          <xdr:rowOff>0</xdr:rowOff>
        </xdr:from>
        <xdr:to>
          <xdr:col>20</xdr:col>
          <xdr:colOff>0</xdr:colOff>
          <xdr:row>119</xdr:row>
          <xdr:rowOff>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1C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67</xdr:row>
          <xdr:rowOff>0</xdr:rowOff>
        </xdr:from>
        <xdr:to>
          <xdr:col>31</xdr:col>
          <xdr:colOff>0</xdr:colOff>
          <xdr:row>68</xdr:row>
          <xdr:rowOff>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1C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153</xdr:row>
          <xdr:rowOff>0</xdr:rowOff>
        </xdr:from>
        <xdr:to>
          <xdr:col>11</xdr:col>
          <xdr:colOff>180975</xdr:colOff>
          <xdr:row>154</xdr:row>
          <xdr:rowOff>0</xdr:rowOff>
        </xdr:to>
        <xdr:sp macro="" textlink="">
          <xdr:nvSpPr>
            <xdr:cNvPr id="1253" name="チェック86" hidden="1">
              <a:extLst>
                <a:ext uri="{63B3BB69-23CF-44E3-9099-C40C66FF867C}">
                  <a14:compatExt spid="_x0000_s1253"/>
                </a:ext>
                <a:ext uri="{FF2B5EF4-FFF2-40B4-BE49-F238E27FC236}">
                  <a16:creationId xmlns:a16="http://schemas.microsoft.com/office/drawing/2014/main" id="{00000000-0008-0000-1C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153</xdr:row>
          <xdr:rowOff>0</xdr:rowOff>
        </xdr:from>
        <xdr:to>
          <xdr:col>24</xdr:col>
          <xdr:colOff>0</xdr:colOff>
          <xdr:row>154</xdr:row>
          <xdr:rowOff>0</xdr:rowOff>
        </xdr:to>
        <xdr:sp macro="" textlink="">
          <xdr:nvSpPr>
            <xdr:cNvPr id="1254" name="チェック87" hidden="1">
              <a:extLst>
                <a:ext uri="{63B3BB69-23CF-44E3-9099-C40C66FF867C}">
                  <a14:compatExt spid="_x0000_s1254"/>
                </a:ext>
                <a:ext uri="{FF2B5EF4-FFF2-40B4-BE49-F238E27FC236}">
                  <a16:creationId xmlns:a16="http://schemas.microsoft.com/office/drawing/2014/main" id="{00000000-0008-0000-1C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180975</xdr:colOff>
          <xdr:row>155</xdr:row>
          <xdr:rowOff>0</xdr:rowOff>
        </xdr:to>
        <xdr:sp macro="" textlink="">
          <xdr:nvSpPr>
            <xdr:cNvPr id="1255" name="チェック88" hidden="1">
              <a:extLst>
                <a:ext uri="{63B3BB69-23CF-44E3-9099-C40C66FF867C}">
                  <a14:compatExt spid="_x0000_s1255"/>
                </a:ext>
                <a:ext uri="{FF2B5EF4-FFF2-40B4-BE49-F238E27FC236}">
                  <a16:creationId xmlns:a16="http://schemas.microsoft.com/office/drawing/2014/main" id="{00000000-0008-0000-1C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256" name="チェック89" hidden="1">
              <a:extLst>
                <a:ext uri="{63B3BB69-23CF-44E3-9099-C40C66FF867C}">
                  <a14:compatExt spid="_x0000_s1256"/>
                </a:ext>
                <a:ext uri="{FF2B5EF4-FFF2-40B4-BE49-F238E27FC236}">
                  <a16:creationId xmlns:a16="http://schemas.microsoft.com/office/drawing/2014/main" id="{00000000-0008-0000-1C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1C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21</xdr:col>
          <xdr:colOff>0</xdr:colOff>
          <xdr:row>67</xdr:row>
          <xdr:rowOff>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1C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67</xdr:row>
          <xdr:rowOff>219075</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1C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67</xdr:row>
          <xdr:rowOff>219075</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1C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100</xdr:row>
          <xdr:rowOff>0</xdr:rowOff>
        </xdr:from>
        <xdr:to>
          <xdr:col>19</xdr:col>
          <xdr:colOff>0</xdr:colOff>
          <xdr:row>101</xdr:row>
          <xdr:rowOff>219075</xdr:rowOff>
        </xdr:to>
        <xdr:sp macro="" textlink="">
          <xdr:nvSpPr>
            <xdr:cNvPr id="1340" name="チェック34" hidden="1">
              <a:extLst>
                <a:ext uri="{63B3BB69-23CF-44E3-9099-C40C66FF867C}">
                  <a14:compatExt spid="_x0000_s1340"/>
                </a:ext>
                <a:ext uri="{FF2B5EF4-FFF2-40B4-BE49-F238E27FC236}">
                  <a16:creationId xmlns:a16="http://schemas.microsoft.com/office/drawing/2014/main" id="{00000000-0008-0000-1C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0</xdr:rowOff>
        </xdr:from>
        <xdr:to>
          <xdr:col>10</xdr:col>
          <xdr:colOff>0</xdr:colOff>
          <xdr:row>101</xdr:row>
          <xdr:rowOff>219075</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1C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100</xdr:row>
          <xdr:rowOff>0</xdr:rowOff>
        </xdr:from>
        <xdr:to>
          <xdr:col>28</xdr:col>
          <xdr:colOff>0</xdr:colOff>
          <xdr:row>101</xdr:row>
          <xdr:rowOff>219075</xdr:rowOff>
        </xdr:to>
        <xdr:sp macro="" textlink="">
          <xdr:nvSpPr>
            <xdr:cNvPr id="1342" name="チェック34" hidden="1">
              <a:extLst>
                <a:ext uri="{63B3BB69-23CF-44E3-9099-C40C66FF867C}">
                  <a14:compatExt spid="_x0000_s1342"/>
                </a:ext>
                <a:ext uri="{FF2B5EF4-FFF2-40B4-BE49-F238E27FC236}">
                  <a16:creationId xmlns:a16="http://schemas.microsoft.com/office/drawing/2014/main" id="{00000000-0008-0000-1C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157</xdr:row>
          <xdr:rowOff>0</xdr:rowOff>
        </xdr:from>
        <xdr:to>
          <xdr:col>11</xdr:col>
          <xdr:colOff>180975</xdr:colOff>
          <xdr:row>158</xdr:row>
          <xdr:rowOff>0</xdr:rowOff>
        </xdr:to>
        <xdr:sp macro="" textlink="">
          <xdr:nvSpPr>
            <xdr:cNvPr id="1350" name="チェック90" hidden="1">
              <a:extLst>
                <a:ext uri="{63B3BB69-23CF-44E3-9099-C40C66FF867C}">
                  <a14:compatExt spid="_x0000_s1350"/>
                </a:ext>
                <a:ext uri="{FF2B5EF4-FFF2-40B4-BE49-F238E27FC236}">
                  <a16:creationId xmlns:a16="http://schemas.microsoft.com/office/drawing/2014/main" id="{00000000-0008-0000-1C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157</xdr:row>
          <xdr:rowOff>0</xdr:rowOff>
        </xdr:from>
        <xdr:to>
          <xdr:col>17</xdr:col>
          <xdr:colOff>0</xdr:colOff>
          <xdr:row>158</xdr:row>
          <xdr:rowOff>0</xdr:rowOff>
        </xdr:to>
        <xdr:sp macro="" textlink="">
          <xdr:nvSpPr>
            <xdr:cNvPr id="1351" name="チェック91" hidden="1">
              <a:extLst>
                <a:ext uri="{63B3BB69-23CF-44E3-9099-C40C66FF867C}">
                  <a14:compatExt spid="_x0000_s1351"/>
                </a:ext>
                <a:ext uri="{FF2B5EF4-FFF2-40B4-BE49-F238E27FC236}">
                  <a16:creationId xmlns:a16="http://schemas.microsoft.com/office/drawing/2014/main" id="{00000000-0008-0000-1C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157</xdr:row>
          <xdr:rowOff>0</xdr:rowOff>
        </xdr:from>
        <xdr:to>
          <xdr:col>22</xdr:col>
          <xdr:colOff>0</xdr:colOff>
          <xdr:row>158</xdr:row>
          <xdr:rowOff>0</xdr:rowOff>
        </xdr:to>
        <xdr:sp macro="" textlink="">
          <xdr:nvSpPr>
            <xdr:cNvPr id="1352" name="チェック92" hidden="1">
              <a:extLst>
                <a:ext uri="{63B3BB69-23CF-44E3-9099-C40C66FF867C}">
                  <a14:compatExt spid="_x0000_s1352"/>
                </a:ext>
                <a:ext uri="{FF2B5EF4-FFF2-40B4-BE49-F238E27FC236}">
                  <a16:creationId xmlns:a16="http://schemas.microsoft.com/office/drawing/2014/main" id="{00000000-0008-0000-1C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0</xdr:rowOff>
        </xdr:from>
        <xdr:to>
          <xdr:col>10</xdr:col>
          <xdr:colOff>0</xdr:colOff>
          <xdr:row>73</xdr:row>
          <xdr:rowOff>0</xdr:rowOff>
        </xdr:to>
        <xdr:sp macro="" textlink="">
          <xdr:nvSpPr>
            <xdr:cNvPr id="1359" name="チェック12" hidden="1">
              <a:extLst>
                <a:ext uri="{63B3BB69-23CF-44E3-9099-C40C66FF867C}">
                  <a14:compatExt spid="_x0000_s1359"/>
                </a:ext>
                <a:ext uri="{FF2B5EF4-FFF2-40B4-BE49-F238E27FC236}">
                  <a16:creationId xmlns:a16="http://schemas.microsoft.com/office/drawing/2014/main" id="{00000000-0008-0000-1C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macro="" textlink="">
          <xdr:nvSpPr>
            <xdr:cNvPr id="1360" name="チェック13" hidden="1">
              <a:extLst>
                <a:ext uri="{63B3BB69-23CF-44E3-9099-C40C66FF867C}">
                  <a14:compatExt spid="_x0000_s1360"/>
                </a:ext>
                <a:ext uri="{FF2B5EF4-FFF2-40B4-BE49-F238E27FC236}">
                  <a16:creationId xmlns:a16="http://schemas.microsoft.com/office/drawing/2014/main" id="{00000000-0008-0000-1C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361" name="チェック14" hidden="1">
              <a:extLst>
                <a:ext uri="{63B3BB69-23CF-44E3-9099-C40C66FF867C}">
                  <a14:compatExt spid="_x0000_s1361"/>
                </a:ext>
                <a:ext uri="{FF2B5EF4-FFF2-40B4-BE49-F238E27FC236}">
                  <a16:creationId xmlns:a16="http://schemas.microsoft.com/office/drawing/2014/main" id="{00000000-0008-0000-1C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362" name="チェック15" hidden="1">
              <a:extLst>
                <a:ext uri="{63B3BB69-23CF-44E3-9099-C40C66FF867C}">
                  <a14:compatExt spid="_x0000_s1362"/>
                </a:ext>
                <a:ext uri="{FF2B5EF4-FFF2-40B4-BE49-F238E27FC236}">
                  <a16:creationId xmlns:a16="http://schemas.microsoft.com/office/drawing/2014/main" id="{00000000-0008-0000-1C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363" name="チェック16" hidden="1">
              <a:extLst>
                <a:ext uri="{63B3BB69-23CF-44E3-9099-C40C66FF867C}">
                  <a14:compatExt spid="_x0000_s1363"/>
                </a:ext>
                <a:ext uri="{FF2B5EF4-FFF2-40B4-BE49-F238E27FC236}">
                  <a16:creationId xmlns:a16="http://schemas.microsoft.com/office/drawing/2014/main" id="{00000000-0008-0000-1C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86</xdr:row>
          <xdr:rowOff>0</xdr:rowOff>
        </xdr:from>
        <xdr:to>
          <xdr:col>19</xdr:col>
          <xdr:colOff>0</xdr:colOff>
          <xdr:row>86</xdr:row>
          <xdr:rowOff>219075</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1C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86</xdr:row>
          <xdr:rowOff>0</xdr:rowOff>
        </xdr:from>
        <xdr:to>
          <xdr:col>28</xdr:col>
          <xdr:colOff>0</xdr:colOff>
          <xdr:row>87</xdr:row>
          <xdr:rowOff>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1C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1C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122</xdr:row>
          <xdr:rowOff>0</xdr:rowOff>
        </xdr:from>
        <xdr:to>
          <xdr:col>17</xdr:col>
          <xdr:colOff>0</xdr:colOff>
          <xdr:row>123</xdr:row>
          <xdr:rowOff>0</xdr:rowOff>
        </xdr:to>
        <xdr:sp macro="" textlink="">
          <xdr:nvSpPr>
            <xdr:cNvPr id="1404" name="チェック83" hidden="1">
              <a:extLst>
                <a:ext uri="{63B3BB69-23CF-44E3-9099-C40C66FF867C}">
                  <a14:compatExt spid="_x0000_s1404"/>
                </a:ext>
                <a:ext uri="{FF2B5EF4-FFF2-40B4-BE49-F238E27FC236}">
                  <a16:creationId xmlns:a16="http://schemas.microsoft.com/office/drawing/2014/main" id="{00000000-0008-0000-1C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122</xdr:row>
          <xdr:rowOff>0</xdr:rowOff>
        </xdr:from>
        <xdr:to>
          <xdr:col>24</xdr:col>
          <xdr:colOff>0</xdr:colOff>
          <xdr:row>123</xdr:row>
          <xdr:rowOff>0</xdr:rowOff>
        </xdr:to>
        <xdr:sp macro="" textlink="">
          <xdr:nvSpPr>
            <xdr:cNvPr id="1405" name="チェック84" hidden="1">
              <a:extLst>
                <a:ext uri="{63B3BB69-23CF-44E3-9099-C40C66FF867C}">
                  <a14:compatExt spid="_x0000_s1405"/>
                </a:ext>
                <a:ext uri="{FF2B5EF4-FFF2-40B4-BE49-F238E27FC236}">
                  <a16:creationId xmlns:a16="http://schemas.microsoft.com/office/drawing/2014/main" id="{00000000-0008-0000-1C00-00007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122</xdr:row>
          <xdr:rowOff>0</xdr:rowOff>
        </xdr:from>
        <xdr:to>
          <xdr:col>31</xdr:col>
          <xdr:colOff>0</xdr:colOff>
          <xdr:row>123</xdr:row>
          <xdr:rowOff>0</xdr:rowOff>
        </xdr:to>
        <xdr:sp macro="" textlink="">
          <xdr:nvSpPr>
            <xdr:cNvPr id="1406" name="チェック85" hidden="1">
              <a:extLst>
                <a:ext uri="{63B3BB69-23CF-44E3-9099-C40C66FF867C}">
                  <a14:compatExt spid="_x0000_s1406"/>
                </a:ext>
                <a:ext uri="{FF2B5EF4-FFF2-40B4-BE49-F238E27FC236}">
                  <a16:creationId xmlns:a16="http://schemas.microsoft.com/office/drawing/2014/main" id="{00000000-0008-0000-1C00-00007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408" name="チェック73" hidden="1">
              <a:extLst>
                <a:ext uri="{63B3BB69-23CF-44E3-9099-C40C66FF867C}">
                  <a14:compatExt spid="_x0000_s1408"/>
                </a:ext>
                <a:ext uri="{FF2B5EF4-FFF2-40B4-BE49-F238E27FC236}">
                  <a16:creationId xmlns:a16="http://schemas.microsoft.com/office/drawing/2014/main" id="{00000000-0008-0000-1C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119</xdr:row>
          <xdr:rowOff>0</xdr:rowOff>
        </xdr:from>
        <xdr:to>
          <xdr:col>16</xdr:col>
          <xdr:colOff>180975</xdr:colOff>
          <xdr:row>120</xdr:row>
          <xdr:rowOff>0</xdr:rowOff>
        </xdr:to>
        <xdr:sp macro="" textlink="">
          <xdr:nvSpPr>
            <xdr:cNvPr id="1409" name="チェック74" hidden="1">
              <a:extLst>
                <a:ext uri="{63B3BB69-23CF-44E3-9099-C40C66FF867C}">
                  <a14:compatExt spid="_x0000_s1409"/>
                </a:ext>
                <a:ext uri="{FF2B5EF4-FFF2-40B4-BE49-F238E27FC236}">
                  <a16:creationId xmlns:a16="http://schemas.microsoft.com/office/drawing/2014/main" id="{00000000-0008-0000-1C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119</xdr:row>
          <xdr:rowOff>0</xdr:rowOff>
        </xdr:from>
        <xdr:to>
          <xdr:col>24</xdr:col>
          <xdr:colOff>0</xdr:colOff>
          <xdr:row>120</xdr:row>
          <xdr:rowOff>0</xdr:rowOff>
        </xdr:to>
        <xdr:sp macro="" textlink="">
          <xdr:nvSpPr>
            <xdr:cNvPr id="1410" name="チェック75" hidden="1">
              <a:extLst>
                <a:ext uri="{63B3BB69-23CF-44E3-9099-C40C66FF867C}">
                  <a14:compatExt spid="_x0000_s1410"/>
                </a:ext>
                <a:ext uri="{FF2B5EF4-FFF2-40B4-BE49-F238E27FC236}">
                  <a16:creationId xmlns:a16="http://schemas.microsoft.com/office/drawing/2014/main" id="{00000000-0008-0000-1C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411" name="チェック76" hidden="1">
              <a:extLst>
                <a:ext uri="{63B3BB69-23CF-44E3-9099-C40C66FF867C}">
                  <a14:compatExt spid="_x0000_s1411"/>
                </a:ext>
                <a:ext uri="{FF2B5EF4-FFF2-40B4-BE49-F238E27FC236}">
                  <a16:creationId xmlns:a16="http://schemas.microsoft.com/office/drawing/2014/main" id="{00000000-0008-0000-1C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120</xdr:row>
          <xdr:rowOff>0</xdr:rowOff>
        </xdr:from>
        <xdr:to>
          <xdr:col>16</xdr:col>
          <xdr:colOff>180975</xdr:colOff>
          <xdr:row>121</xdr:row>
          <xdr:rowOff>0</xdr:rowOff>
        </xdr:to>
        <xdr:sp macro="" textlink="">
          <xdr:nvSpPr>
            <xdr:cNvPr id="1412" name="チェック77" hidden="1">
              <a:extLst>
                <a:ext uri="{63B3BB69-23CF-44E3-9099-C40C66FF867C}">
                  <a14:compatExt spid="_x0000_s1412"/>
                </a:ext>
                <a:ext uri="{FF2B5EF4-FFF2-40B4-BE49-F238E27FC236}">
                  <a16:creationId xmlns:a16="http://schemas.microsoft.com/office/drawing/2014/main" id="{00000000-0008-0000-1C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413" name="チェック78" hidden="1">
              <a:extLst>
                <a:ext uri="{63B3BB69-23CF-44E3-9099-C40C66FF867C}">
                  <a14:compatExt spid="_x0000_s1413"/>
                </a:ext>
                <a:ext uri="{FF2B5EF4-FFF2-40B4-BE49-F238E27FC236}">
                  <a16:creationId xmlns:a16="http://schemas.microsoft.com/office/drawing/2014/main" id="{00000000-0008-0000-1C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414" name="チェック79" hidden="1">
              <a:extLst>
                <a:ext uri="{63B3BB69-23CF-44E3-9099-C40C66FF867C}">
                  <a14:compatExt spid="_x0000_s1414"/>
                </a:ext>
                <a:ext uri="{FF2B5EF4-FFF2-40B4-BE49-F238E27FC236}">
                  <a16:creationId xmlns:a16="http://schemas.microsoft.com/office/drawing/2014/main" id="{00000000-0008-0000-1C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121</xdr:row>
          <xdr:rowOff>0</xdr:rowOff>
        </xdr:from>
        <xdr:to>
          <xdr:col>16</xdr:col>
          <xdr:colOff>180975</xdr:colOff>
          <xdr:row>122</xdr:row>
          <xdr:rowOff>0</xdr:rowOff>
        </xdr:to>
        <xdr:sp macro="" textlink="">
          <xdr:nvSpPr>
            <xdr:cNvPr id="1415" name="チェック80" hidden="1">
              <a:extLst>
                <a:ext uri="{63B3BB69-23CF-44E3-9099-C40C66FF867C}">
                  <a14:compatExt spid="_x0000_s1415"/>
                </a:ext>
                <a:ext uri="{FF2B5EF4-FFF2-40B4-BE49-F238E27FC236}">
                  <a16:creationId xmlns:a16="http://schemas.microsoft.com/office/drawing/2014/main" id="{00000000-0008-0000-1C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416" name="チェック81" hidden="1">
              <a:extLst>
                <a:ext uri="{63B3BB69-23CF-44E3-9099-C40C66FF867C}">
                  <a14:compatExt spid="_x0000_s1416"/>
                </a:ext>
                <a:ext uri="{FF2B5EF4-FFF2-40B4-BE49-F238E27FC236}">
                  <a16:creationId xmlns:a16="http://schemas.microsoft.com/office/drawing/2014/main" id="{00000000-0008-0000-1C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86</xdr:row>
          <xdr:rowOff>0</xdr:rowOff>
        </xdr:from>
        <xdr:to>
          <xdr:col>10</xdr:col>
          <xdr:colOff>0</xdr:colOff>
          <xdr:row>87</xdr:row>
          <xdr:rowOff>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1C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129</xdr:row>
          <xdr:rowOff>0</xdr:rowOff>
        </xdr:from>
        <xdr:to>
          <xdr:col>10</xdr:col>
          <xdr:colOff>0</xdr:colOff>
          <xdr:row>130</xdr:row>
          <xdr:rowOff>0</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1C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129</xdr:row>
          <xdr:rowOff>0</xdr:rowOff>
        </xdr:from>
        <xdr:to>
          <xdr:col>18</xdr:col>
          <xdr:colOff>9525</xdr:colOff>
          <xdr:row>130</xdr:row>
          <xdr:rowOff>0</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1C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1C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1C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130</xdr:row>
          <xdr:rowOff>0</xdr:rowOff>
        </xdr:from>
        <xdr:to>
          <xdr:col>20</xdr:col>
          <xdr:colOff>0</xdr:colOff>
          <xdr:row>131</xdr:row>
          <xdr:rowOff>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1C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1C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131</xdr:row>
          <xdr:rowOff>0</xdr:rowOff>
        </xdr:from>
        <xdr:to>
          <xdr:col>16</xdr:col>
          <xdr:colOff>180975</xdr:colOff>
          <xdr:row>132</xdr:row>
          <xdr:rowOff>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1C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131</xdr:row>
          <xdr:rowOff>0</xdr:rowOff>
        </xdr:from>
        <xdr:to>
          <xdr:col>24</xdr:col>
          <xdr:colOff>0</xdr:colOff>
          <xdr:row>132</xdr:row>
          <xdr:rowOff>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1C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1C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132</xdr:row>
          <xdr:rowOff>0</xdr:rowOff>
        </xdr:from>
        <xdr:to>
          <xdr:col>17</xdr:col>
          <xdr:colOff>0</xdr:colOff>
          <xdr:row>133</xdr:row>
          <xdr:rowOff>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1C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1C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1C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133</xdr:row>
          <xdr:rowOff>0</xdr:rowOff>
        </xdr:from>
        <xdr:to>
          <xdr:col>17</xdr:col>
          <xdr:colOff>0</xdr:colOff>
          <xdr:row>134</xdr:row>
          <xdr:rowOff>9525</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1C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1C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1C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134</xdr:row>
          <xdr:rowOff>0</xdr:rowOff>
        </xdr:from>
        <xdr:to>
          <xdr:col>17</xdr:col>
          <xdr:colOff>0</xdr:colOff>
          <xdr:row>135</xdr:row>
          <xdr:rowOff>0</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1C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134</xdr:row>
          <xdr:rowOff>0</xdr:rowOff>
        </xdr:from>
        <xdr:to>
          <xdr:col>24</xdr:col>
          <xdr:colOff>0</xdr:colOff>
          <xdr:row>135</xdr:row>
          <xdr:rowOff>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1C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134</xdr:row>
          <xdr:rowOff>0</xdr:rowOff>
        </xdr:from>
        <xdr:to>
          <xdr:col>31</xdr:col>
          <xdr:colOff>0</xdr:colOff>
          <xdr:row>135</xdr:row>
          <xdr:rowOff>0</xdr:rowOff>
        </xdr:to>
        <xdr:sp macro="" textlink="">
          <xdr:nvSpPr>
            <xdr:cNvPr id="1505" name="Check Box 481" hidden="1">
              <a:extLst>
                <a:ext uri="{63B3BB69-23CF-44E3-9099-C40C66FF867C}">
                  <a14:compatExt spid="_x0000_s1505"/>
                </a:ext>
                <a:ext uri="{FF2B5EF4-FFF2-40B4-BE49-F238E27FC236}">
                  <a16:creationId xmlns:a16="http://schemas.microsoft.com/office/drawing/2014/main" id="{00000000-0008-0000-1C00-0000E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141</xdr:row>
          <xdr:rowOff>0</xdr:rowOff>
        </xdr:from>
        <xdr:to>
          <xdr:col>10</xdr:col>
          <xdr:colOff>0</xdr:colOff>
          <xdr:row>142</xdr:row>
          <xdr:rowOff>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1C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141</xdr:row>
          <xdr:rowOff>0</xdr:rowOff>
        </xdr:from>
        <xdr:to>
          <xdr:col>18</xdr:col>
          <xdr:colOff>0</xdr:colOff>
          <xdr:row>142</xdr:row>
          <xdr:rowOff>0</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1C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141</xdr:row>
          <xdr:rowOff>0</xdr:rowOff>
        </xdr:from>
        <xdr:to>
          <xdr:col>25</xdr:col>
          <xdr:colOff>0</xdr:colOff>
          <xdr:row>142</xdr:row>
          <xdr:rowOff>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1C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515" name="Check Box 491" hidden="1">
              <a:extLst>
                <a:ext uri="{63B3BB69-23CF-44E3-9099-C40C66FF867C}">
                  <a14:compatExt spid="_x0000_s1515"/>
                </a:ext>
                <a:ext uri="{FF2B5EF4-FFF2-40B4-BE49-F238E27FC236}">
                  <a16:creationId xmlns:a16="http://schemas.microsoft.com/office/drawing/2014/main" id="{00000000-0008-0000-1C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142</xdr:row>
          <xdr:rowOff>0</xdr:rowOff>
        </xdr:from>
        <xdr:to>
          <xdr:col>20</xdr:col>
          <xdr:colOff>0</xdr:colOff>
          <xdr:row>143</xdr:row>
          <xdr:rowOff>0</xdr:rowOff>
        </xdr:to>
        <xdr:sp macro="" textlink="">
          <xdr:nvSpPr>
            <xdr:cNvPr id="1516" name="Check Box 492" hidden="1">
              <a:extLst>
                <a:ext uri="{63B3BB69-23CF-44E3-9099-C40C66FF867C}">
                  <a14:compatExt spid="_x0000_s1516"/>
                </a:ext>
                <a:ext uri="{FF2B5EF4-FFF2-40B4-BE49-F238E27FC236}">
                  <a16:creationId xmlns:a16="http://schemas.microsoft.com/office/drawing/2014/main" id="{00000000-0008-0000-1C00-0000E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1C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143</xdr:row>
          <xdr:rowOff>0</xdr:rowOff>
        </xdr:from>
        <xdr:to>
          <xdr:col>16</xdr:col>
          <xdr:colOff>180975</xdr:colOff>
          <xdr:row>144</xdr:row>
          <xdr:rowOff>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1C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143</xdr:row>
          <xdr:rowOff>0</xdr:rowOff>
        </xdr:from>
        <xdr:to>
          <xdr:col>24</xdr:col>
          <xdr:colOff>0</xdr:colOff>
          <xdr:row>144</xdr:row>
          <xdr:rowOff>0</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1C00-0000F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1C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144</xdr:row>
          <xdr:rowOff>0</xdr:rowOff>
        </xdr:from>
        <xdr:to>
          <xdr:col>16</xdr:col>
          <xdr:colOff>180975</xdr:colOff>
          <xdr:row>145</xdr:row>
          <xdr:rowOff>0</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1C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1C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1C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145</xdr:row>
          <xdr:rowOff>0</xdr:rowOff>
        </xdr:from>
        <xdr:to>
          <xdr:col>16</xdr:col>
          <xdr:colOff>180975</xdr:colOff>
          <xdr:row>146</xdr:row>
          <xdr:rowOff>0</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1C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1C00-0000F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1C00-0000F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146</xdr:row>
          <xdr:rowOff>0</xdr:rowOff>
        </xdr:from>
        <xdr:to>
          <xdr:col>17</xdr:col>
          <xdr:colOff>0</xdr:colOff>
          <xdr:row>147</xdr:row>
          <xdr:rowOff>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1C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146</xdr:row>
          <xdr:rowOff>0</xdr:rowOff>
        </xdr:from>
        <xdr:to>
          <xdr:col>24</xdr:col>
          <xdr:colOff>0</xdr:colOff>
          <xdr:row>147</xdr:row>
          <xdr:rowOff>0</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1C00-0000F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146</xdr:row>
          <xdr:rowOff>0</xdr:rowOff>
        </xdr:from>
        <xdr:to>
          <xdr:col>31</xdr:col>
          <xdr:colOff>0</xdr:colOff>
          <xdr:row>147</xdr:row>
          <xdr:rowOff>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1C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115</xdr:row>
          <xdr:rowOff>228600</xdr:rowOff>
        </xdr:from>
        <xdr:to>
          <xdr:col>10</xdr:col>
          <xdr:colOff>0</xdr:colOff>
          <xdr:row>116</xdr:row>
          <xdr:rowOff>390525</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1C00-0000F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115</xdr:row>
          <xdr:rowOff>228600</xdr:rowOff>
        </xdr:from>
        <xdr:to>
          <xdr:col>15</xdr:col>
          <xdr:colOff>180975</xdr:colOff>
          <xdr:row>116</xdr:row>
          <xdr:rowOff>390525</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1C00-0000F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127</xdr:row>
          <xdr:rowOff>228600</xdr:rowOff>
        </xdr:from>
        <xdr:to>
          <xdr:col>10</xdr:col>
          <xdr:colOff>0</xdr:colOff>
          <xdr:row>129</xdr:row>
          <xdr:rowOff>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1C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127</xdr:row>
          <xdr:rowOff>228600</xdr:rowOff>
        </xdr:from>
        <xdr:to>
          <xdr:col>15</xdr:col>
          <xdr:colOff>180975</xdr:colOff>
          <xdr:row>129</xdr:row>
          <xdr:rowOff>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1C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139</xdr:row>
          <xdr:rowOff>228600</xdr:rowOff>
        </xdr:from>
        <xdr:to>
          <xdr:col>10</xdr:col>
          <xdr:colOff>0</xdr:colOff>
          <xdr:row>141</xdr:row>
          <xdr:rowOff>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1C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139</xdr:row>
          <xdr:rowOff>228600</xdr:rowOff>
        </xdr:from>
        <xdr:to>
          <xdr:col>15</xdr:col>
          <xdr:colOff>180975</xdr:colOff>
          <xdr:row>141</xdr:row>
          <xdr:rowOff>0</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1C00-00000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53</xdr:col>
      <xdr:colOff>161925</xdr:colOff>
      <xdr:row>14</xdr:row>
      <xdr:rowOff>219075</xdr:rowOff>
    </xdr:from>
    <xdr:ext cx="5553075" cy="102870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10382250" y="2038350"/>
          <a:ext cx="5553075" cy="102870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200"/>
            </a:lnSpc>
          </a:pPr>
          <a:r>
            <a:rPr kumimoji="1" lang="ja-JP" altLang="en-US" sz="1100" b="1"/>
            <a:t>←</a:t>
          </a:r>
          <a:endParaRPr kumimoji="1" lang="en-US" altLang="ja-JP" sz="1100" b="1"/>
        </a:p>
        <a:p>
          <a:pPr>
            <a:lnSpc>
              <a:spcPts val="1300"/>
            </a:lnSpc>
          </a:pPr>
          <a:r>
            <a:rPr kumimoji="1" lang="ja-JP" altLang="en-US" sz="1100" b="1"/>
            <a:t>建築主が１名、２名又は３名で、かつ、住所等が同一の場合は１枚にすることができます。</a:t>
          </a:r>
          <a:endParaRPr kumimoji="1" lang="en-US" altLang="ja-JP" sz="1100" b="1"/>
        </a:p>
        <a:p>
          <a:pPr>
            <a:lnSpc>
              <a:spcPts val="1300"/>
            </a:lnSpc>
          </a:pPr>
          <a:r>
            <a:rPr kumimoji="1" lang="ja-JP" altLang="en-US" sz="1100" b="1"/>
            <a:t>その場合はチェックボックス「２又は３名」を選択してください。</a:t>
          </a:r>
          <a:endParaRPr kumimoji="1" lang="en-US" altLang="ja-JP" sz="1100" b="1"/>
        </a:p>
        <a:p>
          <a:pPr>
            <a:lnSpc>
              <a:spcPts val="1300"/>
            </a:lnSpc>
          </a:pPr>
          <a:r>
            <a:rPr kumimoji="1" lang="ja-JP" altLang="en-US" sz="1100" b="1"/>
            <a:t>４名以上、または、収まらない場合は別紙を使用してください。</a:t>
          </a:r>
          <a:endParaRPr kumimoji="1" lang="en-US" altLang="ja-JP" sz="1100" b="1"/>
        </a:p>
        <a:p>
          <a:endParaRPr kumimoji="1" lang="en-US" altLang="ja-JP" sz="1100"/>
        </a:p>
        <a:p>
          <a:pPr>
            <a:lnSpc>
              <a:spcPts val="1100"/>
            </a:lnSpc>
          </a:pPr>
          <a:endParaRPr kumimoji="1" lang="ja-JP" altLang="en-US" sz="1100"/>
        </a:p>
      </xdr:txBody>
    </xdr:sp>
    <xdr:clientData/>
  </xdr:oneCellAnchor>
  <xdr:oneCellAnchor>
    <xdr:from>
      <xdr:col>53</xdr:col>
      <xdr:colOff>171450</xdr:colOff>
      <xdr:row>20</xdr:row>
      <xdr:rowOff>200025</xdr:rowOff>
    </xdr:from>
    <xdr:ext cx="1943100" cy="857250"/>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0391775" y="3286125"/>
          <a:ext cx="1943100" cy="85725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a:t>
          </a:r>
          <a:endParaRPr kumimoji="1" lang="en-US" altLang="ja-JP" sz="1100" b="1"/>
        </a:p>
        <a:p>
          <a:r>
            <a:rPr kumimoji="1" lang="ja-JP" altLang="en-US" sz="1100" b="1"/>
            <a:t>工事施工者が未定の場合、設計者か代理者のどちらかを選択してください。</a:t>
          </a:r>
          <a:endParaRPr kumimoji="1" lang="en-US" altLang="ja-JP" sz="1100" b="1"/>
        </a:p>
        <a:p>
          <a:endParaRPr kumimoji="1" lang="en-US" altLang="ja-JP" sz="1100"/>
        </a:p>
        <a:p>
          <a:endParaRPr kumimoji="1" lang="ja-JP" altLang="en-US" sz="1100"/>
        </a:p>
      </xdr:txBody>
    </xdr:sp>
    <xdr:clientData/>
  </xdr:oneCellAnchor>
  <xdr:oneCellAnchor>
    <xdr:from>
      <xdr:col>46</xdr:col>
      <xdr:colOff>19050</xdr:colOff>
      <xdr:row>42</xdr:row>
      <xdr:rowOff>0</xdr:rowOff>
    </xdr:from>
    <xdr:ext cx="2371725" cy="68580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8277225" y="7905750"/>
          <a:ext cx="2371725" cy="6858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既存の建築物を除却し、当該敷地内に建築物を建築しようとする場合に記入します。</a:t>
          </a:r>
          <a:endParaRPr kumimoji="1" lang="en-US" altLang="ja-JP" sz="1100" b="1"/>
        </a:p>
        <a:p>
          <a:endParaRPr kumimoji="1" lang="ja-JP" altLang="en-US" sz="1100"/>
        </a:p>
      </xdr:txBody>
    </xdr:sp>
    <xdr:clientData/>
  </xdr:oneCellAnchor>
  <xdr:oneCellAnchor>
    <xdr:from>
      <xdr:col>45</xdr:col>
      <xdr:colOff>514350</xdr:colOff>
      <xdr:row>111</xdr:row>
      <xdr:rowOff>133350</xdr:rowOff>
    </xdr:from>
    <xdr:ext cx="5934076" cy="1419225"/>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7905750" y="21202650"/>
          <a:ext cx="5934076" cy="14192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第三面は建築物が</a:t>
          </a:r>
          <a:r>
            <a:rPr kumimoji="1" lang="ja-JP" altLang="en-US" sz="2800" b="1">
              <a:solidFill>
                <a:srgbClr val="00B0F0"/>
              </a:solidFill>
            </a:rPr>
            <a:t>居住専用住宅</a:t>
          </a:r>
          <a:r>
            <a:rPr kumimoji="1" lang="ja-JP" altLang="en-US" sz="2000" b="1">
              <a:solidFill>
                <a:srgbClr val="FF0000"/>
              </a:solidFill>
            </a:rPr>
            <a:t>または</a:t>
          </a:r>
          <a:r>
            <a:rPr kumimoji="1" lang="ja-JP" altLang="en-US" sz="2800" b="1">
              <a:solidFill>
                <a:srgbClr val="00B0F0"/>
              </a:solidFill>
            </a:rPr>
            <a:t>居住産業併用建築物</a:t>
          </a:r>
          <a:r>
            <a:rPr kumimoji="1" lang="ja-JP" altLang="en-US" sz="2000" b="1">
              <a:solidFill>
                <a:srgbClr val="FF0000"/>
              </a:solidFill>
            </a:rPr>
            <a:t>である場合、建築物ごとに作成してください。</a:t>
          </a:r>
          <a:endParaRPr kumimoji="1" lang="en-US" altLang="ja-JP" sz="2000" b="1">
            <a:solidFill>
              <a:srgbClr val="FF0000"/>
            </a:solidFill>
          </a:endParaRPr>
        </a:p>
        <a:p>
          <a:pPr>
            <a:lnSpc>
              <a:spcPts val="2300"/>
            </a:lnSpc>
          </a:pPr>
          <a:endParaRPr kumimoji="1" lang="en-US" altLang="ja-JP" sz="2000" b="1">
            <a:solidFill>
              <a:srgbClr val="FF0000"/>
            </a:solidFill>
          </a:endParaRPr>
        </a:p>
        <a:p>
          <a:pPr>
            <a:lnSpc>
              <a:spcPts val="2200"/>
            </a:lnSpc>
          </a:pPr>
          <a:endParaRPr kumimoji="1" lang="ja-JP" altLang="en-US" sz="2000"/>
        </a:p>
      </xdr:txBody>
    </xdr:sp>
    <xdr:clientData/>
  </xdr:oneCellAnchor>
  <xdr:oneCellAnchor>
    <xdr:from>
      <xdr:col>45</xdr:col>
      <xdr:colOff>495300</xdr:colOff>
      <xdr:row>150</xdr:row>
      <xdr:rowOff>38099</xdr:rowOff>
    </xdr:from>
    <xdr:ext cx="8458200" cy="2133601"/>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7886700" y="29175074"/>
          <a:ext cx="8458200" cy="213360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rPr>
            <a:t>●２欄の「イ」において居住専用建築物の場合は、（注意）３．⑥に準じて該当する記号を記入してく</a:t>
          </a:r>
        </a:p>
        <a:p>
          <a:r>
            <a:rPr kumimoji="1" lang="ja-JP" altLang="en-US" sz="1400" b="1">
              <a:solidFill>
                <a:srgbClr val="FF0000"/>
              </a:solidFill>
            </a:rPr>
            <a:t>    ださい。</a:t>
          </a:r>
          <a:endParaRPr kumimoji="1" lang="en-US" altLang="ja-JP" sz="1400" b="1">
            <a:solidFill>
              <a:srgbClr val="FF0000"/>
            </a:solidFill>
          </a:endParaRPr>
        </a:p>
        <a:p>
          <a:endParaRPr kumimoji="1" lang="en-US" altLang="ja-JP" sz="1400" b="1">
            <a:solidFill>
              <a:srgbClr val="FF0000"/>
            </a:solidFill>
          </a:endParaRPr>
        </a:p>
        <a:p>
          <a:r>
            <a:rPr kumimoji="1" lang="ja-JP" altLang="en-US" sz="1400" b="1">
              <a:solidFill>
                <a:srgbClr val="FF0000"/>
              </a:solidFill>
            </a:rPr>
            <a:t>●２欄の「イ」において居住産業併用建築物又は産業専用建築物の場合は、（注意）３．⑦に準じて該当する記号を記入してください。また、一敷地内に除却しようとする建築物以外に既存の建築物があるときは、記入に際しては、その部分と除却しようとする部分とを総合して判断してください。</a:t>
          </a:r>
          <a:endParaRPr kumimoji="1" lang="en-US" altLang="ja-JP" sz="1400" b="1">
            <a:solidFill>
              <a:srgbClr val="FF0000"/>
            </a:solidFill>
          </a:endParaRPr>
        </a:p>
        <a:p>
          <a:endParaRPr kumimoji="1" lang="ja-JP" altLang="en-US" sz="1400" b="1">
            <a:solidFill>
              <a:srgbClr val="FF0000"/>
            </a:solidFill>
          </a:endParaRPr>
        </a:p>
        <a:p>
          <a:r>
            <a:rPr kumimoji="1" lang="ja-JP" altLang="en-US" sz="1400" b="1">
              <a:solidFill>
                <a:srgbClr val="FF0000"/>
              </a:solidFill>
            </a:rPr>
            <a:t>●２欄の「ロ」、「ハ」及び「ヘ」は、該当するチェックボックスに「レ」マークを入れてください。</a:t>
          </a:r>
          <a:endParaRPr kumimoji="1" lang="en-US" altLang="ja-JP" sz="1400" b="1">
            <a:solidFill>
              <a:srgbClr val="FF0000"/>
            </a:solidFill>
          </a:endParaRPr>
        </a:p>
        <a:p>
          <a:pPr>
            <a:lnSpc>
              <a:spcPts val="2300"/>
            </a:lnSpc>
          </a:pPr>
          <a:endParaRPr kumimoji="1" lang="ja-JP" altLang="en-US" sz="2000"/>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34</xdr:col>
      <xdr:colOff>0</xdr:colOff>
      <xdr:row>1</xdr:row>
      <xdr:rowOff>0</xdr:rowOff>
    </xdr:from>
    <xdr:to>
      <xdr:col>49</xdr:col>
      <xdr:colOff>56736</xdr:colOff>
      <xdr:row>9</xdr:row>
      <xdr:rowOff>15323</xdr:rowOff>
    </xdr:to>
    <xdr:sp macro="" textlink="">
      <xdr:nvSpPr>
        <xdr:cNvPr id="2" name="吹き出し: 四角形 1">
          <a:extLst>
            <a:ext uri="{FF2B5EF4-FFF2-40B4-BE49-F238E27FC236}">
              <a16:creationId xmlns:a16="http://schemas.microsoft.com/office/drawing/2014/main" id="{00000000-0008-0000-1E00-000002000000}"/>
            </a:ext>
          </a:extLst>
        </xdr:cNvPr>
        <xdr:cNvSpPr/>
      </xdr:nvSpPr>
      <xdr:spPr bwMode="auto">
        <a:xfrm>
          <a:off x="6800850" y="209550"/>
          <a:ext cx="3057111" cy="1720298"/>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twoCellAnchor>
    <xdr:from>
      <xdr:col>7</xdr:col>
      <xdr:colOff>27213</xdr:colOff>
      <xdr:row>0</xdr:row>
      <xdr:rowOff>108858</xdr:rowOff>
    </xdr:from>
    <xdr:to>
      <xdr:col>23</xdr:col>
      <xdr:colOff>0</xdr:colOff>
      <xdr:row>5</xdr:row>
      <xdr:rowOff>421823</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4776106" y="108858"/>
          <a:ext cx="8028215" cy="115660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電子申請の場合、令和７年</a:t>
          </a:r>
          <a:r>
            <a:rPr kumimoji="1" lang="en-US" altLang="ja-JP" sz="2000" b="1">
              <a:solidFill>
                <a:srgbClr val="FF0000"/>
              </a:solidFill>
            </a:rPr>
            <a:t>9</a:t>
          </a:r>
          <a:r>
            <a:rPr kumimoji="1" lang="ja-JP" altLang="en-US" sz="2000" b="1">
              <a:solidFill>
                <a:srgbClr val="FF0000"/>
              </a:solidFill>
            </a:rPr>
            <a:t>月１日交付分より、原則電子交付となります。</a:t>
          </a:r>
          <a:endParaRPr kumimoji="1" lang="en-US" altLang="ja-JP" sz="2000" b="1">
            <a:solidFill>
              <a:srgbClr val="FF0000"/>
            </a:solidFill>
          </a:endParaRPr>
        </a:p>
        <a:p>
          <a:pPr algn="l"/>
          <a:r>
            <a:rPr kumimoji="1" lang="ja-JP" altLang="en-US" sz="2000" b="1">
              <a:solidFill>
                <a:srgbClr val="FF0000"/>
              </a:solidFill>
            </a:rPr>
            <a:t>（紙面での交付の場合、有料（</a:t>
          </a:r>
          <a:r>
            <a:rPr kumimoji="1" lang="en-US" altLang="ja-JP" sz="2000" b="1">
              <a:solidFill>
                <a:srgbClr val="FF0000"/>
              </a:solidFill>
            </a:rPr>
            <a:t>2,000</a:t>
          </a:r>
          <a:r>
            <a:rPr kumimoji="1" lang="ja-JP" altLang="en-US" sz="2000" b="1">
              <a:solidFill>
                <a:srgbClr val="FF0000"/>
              </a:solidFill>
            </a:rPr>
            <a:t>円）となります。）</a:t>
          </a:r>
          <a:endParaRPr kumimoji="1" lang="en-US" altLang="ja-JP" sz="2000" b="1">
            <a:solidFill>
              <a:srgbClr val="FF0000"/>
            </a:solidFill>
          </a:endParaRPr>
        </a:p>
        <a:p>
          <a:pPr algn="l"/>
          <a:r>
            <a:rPr kumimoji="1" lang="ja-JP" altLang="en-US" sz="2000" b="1">
              <a:solidFill>
                <a:srgbClr val="FF0000"/>
              </a:solidFill>
            </a:rPr>
            <a:t>ご理解、ご協力の程、宜しくお願いいたします。</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35</xdr:col>
      <xdr:colOff>121103</xdr:colOff>
      <xdr:row>0</xdr:row>
      <xdr:rowOff>122464</xdr:rowOff>
    </xdr:from>
    <xdr:to>
      <xdr:col>38</xdr:col>
      <xdr:colOff>653141</xdr:colOff>
      <xdr:row>10</xdr:row>
      <xdr:rowOff>295275</xdr:rowOff>
    </xdr:to>
    <xdr:sp macro="" textlink="">
      <xdr:nvSpPr>
        <xdr:cNvPr id="2" name="吹き出し: 線 1">
          <a:extLst>
            <a:ext uri="{FF2B5EF4-FFF2-40B4-BE49-F238E27FC236}">
              <a16:creationId xmlns:a16="http://schemas.microsoft.com/office/drawing/2014/main" id="{00000000-0008-0000-1F00-000002000000}"/>
            </a:ext>
          </a:extLst>
        </xdr:cNvPr>
        <xdr:cNvSpPr/>
      </xdr:nvSpPr>
      <xdr:spPr bwMode="auto">
        <a:xfrm>
          <a:off x="20818928" y="122464"/>
          <a:ext cx="2589438" cy="4297136"/>
        </a:xfrm>
        <a:prstGeom prst="borderCallout1">
          <a:avLst>
            <a:gd name="adj1" fmla="val 21628"/>
            <a:gd name="adj2" fmla="val -1491"/>
            <a:gd name="adj3" fmla="val 5808"/>
            <a:gd name="adj4" fmla="val -186243"/>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2000" b="1">
              <a:solidFill>
                <a:srgbClr val="0070C0"/>
              </a:solidFill>
            </a:rPr>
            <a:t>日付をこちらに入力してください。自動で反映されます。</a:t>
          </a:r>
          <a:endParaRPr kumimoji="1" lang="en-US" altLang="ja-JP" sz="2000" b="1">
            <a:solidFill>
              <a:srgbClr val="0070C0"/>
            </a:solidFill>
          </a:endParaRPr>
        </a:p>
        <a:p>
          <a:pPr algn="l"/>
          <a:endParaRPr kumimoji="1" lang="en-US" altLang="ja-JP" sz="2000" b="1" i="0" u="none" strike="noStrike">
            <a:effectLst/>
            <a:latin typeface="+mn-lt"/>
            <a:ea typeface="+mn-ea"/>
            <a:cs typeface="+mn-cs"/>
          </a:endParaRPr>
        </a:p>
        <a:p>
          <a:pPr algn="l">
            <a:lnSpc>
              <a:spcPts val="2500"/>
            </a:lnSpc>
          </a:pPr>
          <a:r>
            <a:rPr kumimoji="0" lang="ja-JP" altLang="en-US" sz="2000" b="1" i="0" u="none" strike="noStrike">
              <a:solidFill>
                <a:srgbClr val="FF0000"/>
              </a:solidFill>
              <a:effectLst/>
              <a:latin typeface="+mn-lt"/>
              <a:ea typeface="+mn-ea"/>
              <a:cs typeface="+mn-cs"/>
            </a:rPr>
            <a:t>入力例：</a:t>
          </a:r>
          <a:r>
            <a:rPr kumimoji="0" lang="en-US" altLang="ja-JP" sz="2000" b="1" i="0" u="none" strike="noStrike">
              <a:solidFill>
                <a:srgbClr val="FF0000"/>
              </a:solidFill>
              <a:effectLst/>
              <a:latin typeface="+mn-lt"/>
              <a:ea typeface="+mn-ea"/>
              <a:cs typeface="+mn-cs"/>
            </a:rPr>
            <a:t>2017/01/01</a:t>
          </a:r>
          <a:endParaRPr kumimoji="1" lang="ja-JP" altLang="en-US" sz="2000" b="1">
            <a:solidFill>
              <a:srgbClr val="FF0000"/>
            </a:solidFill>
          </a:endParaRPr>
        </a:p>
      </xdr:txBody>
    </xdr:sp>
    <xdr:clientData/>
  </xdr:twoCellAnchor>
  <xdr:twoCellAnchor>
    <xdr:from>
      <xdr:col>26</xdr:col>
      <xdr:colOff>464004</xdr:colOff>
      <xdr:row>6</xdr:row>
      <xdr:rowOff>66674</xdr:rowOff>
    </xdr:from>
    <xdr:to>
      <xdr:col>31</xdr:col>
      <xdr:colOff>462641</xdr:colOff>
      <xdr:row>11</xdr:row>
      <xdr:rowOff>91167</xdr:rowOff>
    </xdr:to>
    <xdr:sp macro="" textlink="">
      <xdr:nvSpPr>
        <xdr:cNvPr id="3" name="吹き出し: 四角形 2">
          <a:extLst>
            <a:ext uri="{FF2B5EF4-FFF2-40B4-BE49-F238E27FC236}">
              <a16:creationId xmlns:a16="http://schemas.microsoft.com/office/drawing/2014/main" id="{00000000-0008-0000-1F00-000003000000}"/>
            </a:ext>
          </a:extLst>
        </xdr:cNvPr>
        <xdr:cNvSpPr/>
      </xdr:nvSpPr>
      <xdr:spPr bwMode="auto">
        <a:xfrm>
          <a:off x="14989629" y="2438399"/>
          <a:ext cx="3427637" cy="2215243"/>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ysClr val="windowText" lastClr="000000"/>
              </a:solidFill>
            </a:rPr>
            <a:t>担当者が二名いる場合は</a:t>
          </a:r>
          <a:r>
            <a:rPr kumimoji="1" lang="ja-JP" altLang="en-US" sz="2400" b="1">
              <a:solidFill>
                <a:srgbClr val="FF0000"/>
              </a:solidFill>
            </a:rPr>
            <a:t>主に</a:t>
          </a:r>
          <a:r>
            <a:rPr kumimoji="1" lang="ja-JP" altLang="en-US" sz="2000" b="1">
              <a:solidFill>
                <a:sysClr val="windowText" lastClr="000000"/>
              </a:solidFill>
            </a:rPr>
            <a:t>連絡をされる方を欄の破線の</a:t>
          </a:r>
          <a:r>
            <a:rPr kumimoji="1" lang="ja-JP" altLang="en-US" sz="2400" b="1">
              <a:solidFill>
                <a:srgbClr val="FF0000"/>
              </a:solidFill>
            </a:rPr>
            <a:t>左側</a:t>
          </a:r>
          <a:r>
            <a:rPr kumimoji="1" lang="ja-JP" altLang="en-US" sz="2000" b="1">
              <a:solidFill>
                <a:sysClr val="windowText" lastClr="000000"/>
              </a:solidFill>
            </a:rPr>
            <a:t>に明記ください。</a:t>
          </a:r>
          <a:endParaRPr kumimoji="1" lang="en-US" altLang="ja-JP" sz="2000" b="1">
            <a:solidFill>
              <a:sysClr val="windowText" lastClr="000000"/>
            </a:solidFill>
          </a:endParaRPr>
        </a:p>
      </xdr:txBody>
    </xdr:sp>
    <xdr:clientData/>
  </xdr:twoCellAnchor>
  <xdr:twoCellAnchor>
    <xdr:from>
      <xdr:col>25</xdr:col>
      <xdr:colOff>163286</xdr:colOff>
      <xdr:row>7</xdr:row>
      <xdr:rowOff>200024</xdr:rowOff>
    </xdr:from>
    <xdr:to>
      <xdr:col>26</xdr:col>
      <xdr:colOff>258535</xdr:colOff>
      <xdr:row>8</xdr:row>
      <xdr:rowOff>349702</xdr:rowOff>
    </xdr:to>
    <xdr:cxnSp macro="">
      <xdr:nvCxnSpPr>
        <xdr:cNvPr id="4" name="直線矢印コネクタ 3">
          <a:extLst>
            <a:ext uri="{FF2B5EF4-FFF2-40B4-BE49-F238E27FC236}">
              <a16:creationId xmlns:a16="http://schemas.microsoft.com/office/drawing/2014/main" id="{00000000-0008-0000-1F00-000004000000}"/>
            </a:ext>
          </a:extLst>
        </xdr:cNvPr>
        <xdr:cNvCxnSpPr/>
      </xdr:nvCxnSpPr>
      <xdr:spPr>
        <a:xfrm flipH="1" flipV="1">
          <a:off x="14003111" y="3009899"/>
          <a:ext cx="781049" cy="587828"/>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179615</xdr:colOff>
      <xdr:row>9</xdr:row>
      <xdr:rowOff>118381</xdr:rowOff>
    </xdr:from>
    <xdr:to>
      <xdr:col>26</xdr:col>
      <xdr:colOff>285749</xdr:colOff>
      <xdr:row>11</xdr:row>
      <xdr:rowOff>229960</xdr:rowOff>
    </xdr:to>
    <xdr:cxnSp macro="">
      <xdr:nvCxnSpPr>
        <xdr:cNvPr id="5" name="直線矢印コネクタ 4">
          <a:extLst>
            <a:ext uri="{FF2B5EF4-FFF2-40B4-BE49-F238E27FC236}">
              <a16:creationId xmlns:a16="http://schemas.microsoft.com/office/drawing/2014/main" id="{00000000-0008-0000-1F00-000005000000}"/>
            </a:ext>
          </a:extLst>
        </xdr:cNvPr>
        <xdr:cNvCxnSpPr/>
      </xdr:nvCxnSpPr>
      <xdr:spPr>
        <a:xfrm flipH="1">
          <a:off x="14019440" y="3804556"/>
          <a:ext cx="791934" cy="987879"/>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168728</xdr:colOff>
      <xdr:row>10</xdr:row>
      <xdr:rowOff>227238</xdr:rowOff>
    </xdr:from>
    <xdr:to>
      <xdr:col>26</xdr:col>
      <xdr:colOff>353785</xdr:colOff>
      <xdr:row>15</xdr:row>
      <xdr:rowOff>191860</xdr:rowOff>
    </xdr:to>
    <xdr:cxnSp macro="">
      <xdr:nvCxnSpPr>
        <xdr:cNvPr id="6" name="直線矢印コネクタ 5">
          <a:extLst>
            <a:ext uri="{FF2B5EF4-FFF2-40B4-BE49-F238E27FC236}">
              <a16:creationId xmlns:a16="http://schemas.microsoft.com/office/drawing/2014/main" id="{00000000-0008-0000-1F00-000006000000}"/>
            </a:ext>
          </a:extLst>
        </xdr:cNvPr>
        <xdr:cNvCxnSpPr/>
      </xdr:nvCxnSpPr>
      <xdr:spPr>
        <a:xfrm flipH="1">
          <a:off x="14008553" y="4351563"/>
          <a:ext cx="870857" cy="2155372"/>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14</xdr:row>
      <xdr:rowOff>0</xdr:rowOff>
    </xdr:from>
    <xdr:to>
      <xdr:col>34</xdr:col>
      <xdr:colOff>612322</xdr:colOff>
      <xdr:row>21</xdr:row>
      <xdr:rowOff>258536</xdr:rowOff>
    </xdr:to>
    <xdr:sp macro="" textlink="">
      <xdr:nvSpPr>
        <xdr:cNvPr id="7" name="吹き出し: 四角形 6">
          <a:extLst>
            <a:ext uri="{FF2B5EF4-FFF2-40B4-BE49-F238E27FC236}">
              <a16:creationId xmlns:a16="http://schemas.microsoft.com/office/drawing/2014/main" id="{00000000-0008-0000-1F00-000007000000}"/>
            </a:ext>
          </a:extLst>
        </xdr:cNvPr>
        <xdr:cNvSpPr/>
      </xdr:nvSpPr>
      <xdr:spPr bwMode="auto">
        <a:xfrm>
          <a:off x="15211425" y="5876925"/>
          <a:ext cx="5412922" cy="3325586"/>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rgbClr val="FF0000"/>
              </a:solidFill>
            </a:rPr>
            <a:t>入力方法</a:t>
          </a:r>
          <a:endParaRPr kumimoji="1" lang="en-US" altLang="ja-JP" sz="2000" b="1">
            <a:solidFill>
              <a:srgbClr val="FF0000"/>
            </a:solidFill>
          </a:endParaRPr>
        </a:p>
        <a:p>
          <a:pPr algn="l"/>
          <a:endParaRPr kumimoji="1" lang="en-US" altLang="ja-JP" sz="2000" b="1">
            <a:solidFill>
              <a:sysClr val="windowText" lastClr="000000"/>
            </a:solidFill>
          </a:endParaRPr>
        </a:p>
        <a:p>
          <a:pPr algn="l"/>
          <a:r>
            <a:rPr kumimoji="1" lang="ja-JP" altLang="en-US" sz="2000" b="1">
              <a:solidFill>
                <a:sysClr val="windowText" lastClr="000000"/>
              </a:solidFill>
            </a:rPr>
            <a:t>白のセルは入力をしてください。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緑のセルは選択をしてください。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灰色のセルは基本的には触らないでください。</a:t>
          </a:r>
          <a:endParaRPr kumimoji="1" lang="en-US" altLang="ja-JP" sz="2000" b="1">
            <a:solidFill>
              <a:sysClr val="windowText" lastClr="000000"/>
            </a:solidFill>
          </a:endParaRPr>
        </a:p>
        <a:p>
          <a:pPr algn="l"/>
          <a:r>
            <a:rPr kumimoji="1" lang="ja-JP" altLang="en-US" sz="2000" b="1">
              <a:solidFill>
                <a:sysClr val="windowText" lastClr="000000"/>
              </a:solidFill>
            </a:rPr>
            <a:t>印刷範囲外にある太囲み箇所も入力、または選択をしてください</a:t>
          </a:r>
          <a:r>
            <a:rPr kumimoji="1" lang="ja-JP" altLang="en-US" sz="1200" b="1">
              <a:solidFill>
                <a:sysClr val="windowText" lastClr="000000"/>
              </a:solidFill>
            </a:rPr>
            <a:t>。</a:t>
          </a:r>
          <a:endParaRPr kumimoji="1" lang="en-US" altLang="ja-JP" sz="1200" b="1">
            <a:solidFill>
              <a:sysClr val="windowText" lastClr="000000"/>
            </a:solidFill>
          </a:endParaRPr>
        </a:p>
      </xdr:txBody>
    </xdr:sp>
    <xdr:clientData/>
  </xdr:twoCellAnchor>
  <xdr:twoCellAnchor>
    <xdr:from>
      <xdr:col>27</xdr:col>
      <xdr:colOff>600076</xdr:colOff>
      <xdr:row>2</xdr:row>
      <xdr:rowOff>229961</xdr:rowOff>
    </xdr:from>
    <xdr:to>
      <xdr:col>31</xdr:col>
      <xdr:colOff>367393</xdr:colOff>
      <xdr:row>5</xdr:row>
      <xdr:rowOff>231322</xdr:rowOff>
    </xdr:to>
    <xdr:sp macro="" textlink="">
      <xdr:nvSpPr>
        <xdr:cNvPr id="8" name="吹き出し: 四角形 7">
          <a:extLst>
            <a:ext uri="{FF2B5EF4-FFF2-40B4-BE49-F238E27FC236}">
              <a16:creationId xmlns:a16="http://schemas.microsoft.com/office/drawing/2014/main" id="{00000000-0008-0000-1F00-000008000000}"/>
            </a:ext>
          </a:extLst>
        </xdr:cNvPr>
        <xdr:cNvSpPr/>
      </xdr:nvSpPr>
      <xdr:spPr bwMode="auto">
        <a:xfrm>
          <a:off x="15811501" y="849086"/>
          <a:ext cx="2510517" cy="1315811"/>
        </a:xfrm>
        <a:prstGeom prst="wedgeRectCallout">
          <a:avLst>
            <a:gd name="adj1" fmla="val -48421"/>
            <a:gd name="adj2" fmla="val -18635"/>
          </a:avLst>
        </a:prstGeom>
        <a:solidFill>
          <a:srgbClr val="FFC0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300"/>
            </a:lnSpc>
          </a:pPr>
          <a:r>
            <a:rPr kumimoji="1" lang="ja-JP" altLang="en-US" sz="2000" b="1">
              <a:solidFill>
                <a:sysClr val="windowText" lastClr="000000"/>
              </a:solidFill>
            </a:rPr>
            <a:t>物件名は必ず記載ください。</a:t>
          </a:r>
          <a:endParaRPr kumimoji="1" lang="en-US" altLang="ja-JP" sz="2000" b="1">
            <a:solidFill>
              <a:sysClr val="windowText" lastClr="000000"/>
            </a:solidFill>
          </a:endParaRPr>
        </a:p>
      </xdr:txBody>
    </xdr:sp>
    <xdr:clientData/>
  </xdr:twoCellAnchor>
  <xdr:twoCellAnchor>
    <xdr:from>
      <xdr:col>25</xdr:col>
      <xdr:colOff>122464</xdr:colOff>
      <xdr:row>4</xdr:row>
      <xdr:rowOff>0</xdr:rowOff>
    </xdr:from>
    <xdr:to>
      <xdr:col>27</xdr:col>
      <xdr:colOff>408215</xdr:colOff>
      <xdr:row>4</xdr:row>
      <xdr:rowOff>404131</xdr:rowOff>
    </xdr:to>
    <xdr:cxnSp macro="">
      <xdr:nvCxnSpPr>
        <xdr:cNvPr id="9" name="直線矢印コネクタ 8">
          <a:extLst>
            <a:ext uri="{FF2B5EF4-FFF2-40B4-BE49-F238E27FC236}">
              <a16:creationId xmlns:a16="http://schemas.microsoft.com/office/drawing/2014/main" id="{00000000-0008-0000-1F00-000009000000}"/>
            </a:ext>
          </a:extLst>
        </xdr:cNvPr>
        <xdr:cNvCxnSpPr/>
      </xdr:nvCxnSpPr>
      <xdr:spPr>
        <a:xfrm flipH="1">
          <a:off x="13962289" y="1495425"/>
          <a:ext cx="1657351" cy="404131"/>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35</xdr:col>
      <xdr:colOff>0</xdr:colOff>
      <xdr:row>1</xdr:row>
      <xdr:rowOff>0</xdr:rowOff>
    </xdr:from>
    <xdr:to>
      <xdr:col>39</xdr:col>
      <xdr:colOff>288649</xdr:colOff>
      <xdr:row>9</xdr:row>
      <xdr:rowOff>106431</xdr:rowOff>
    </xdr:to>
    <xdr:sp macro="" textlink="">
      <xdr:nvSpPr>
        <xdr:cNvPr id="2" name="吹き出し: 四角形 1">
          <a:extLst>
            <a:ext uri="{FF2B5EF4-FFF2-40B4-BE49-F238E27FC236}">
              <a16:creationId xmlns:a16="http://schemas.microsoft.com/office/drawing/2014/main" id="{00000000-0008-0000-2000-000002000000}"/>
            </a:ext>
          </a:extLst>
        </xdr:cNvPr>
        <xdr:cNvSpPr/>
      </xdr:nvSpPr>
      <xdr:spPr bwMode="auto">
        <a:xfrm>
          <a:off x="11001375" y="228600"/>
          <a:ext cx="3031849" cy="1706631"/>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133350</xdr:colOff>
      <xdr:row>23</xdr:row>
      <xdr:rowOff>95251</xdr:rowOff>
    </xdr:from>
    <xdr:to>
      <xdr:col>6</xdr:col>
      <xdr:colOff>9526</xdr:colOff>
      <xdr:row>26</xdr:row>
      <xdr:rowOff>76201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xdr:nvSpPr>
      <xdr:spPr>
        <a:xfrm>
          <a:off x="2190750" y="4448176"/>
          <a:ext cx="1933576" cy="495300"/>
        </a:xfrm>
        <a:prstGeom prst="rect">
          <a:avLst/>
        </a:prstGeom>
        <a:solidFill>
          <a:srgbClr val="92D05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a:t>初期画面に戻る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22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22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9524</xdr:colOff>
      <xdr:row>9</xdr:row>
      <xdr:rowOff>171450</xdr:rowOff>
    </xdr:from>
    <xdr:to>
      <xdr:col>42</xdr:col>
      <xdr:colOff>285749</xdr:colOff>
      <xdr:row>15</xdr:row>
      <xdr:rowOff>152400</xdr:rowOff>
    </xdr:to>
    <xdr:sp macro="" textlink="">
      <xdr:nvSpPr>
        <xdr:cNvPr id="4" name="吹き出し: 四角形 3">
          <a:extLst>
            <a:ext uri="{FF2B5EF4-FFF2-40B4-BE49-F238E27FC236}">
              <a16:creationId xmlns:a16="http://schemas.microsoft.com/office/drawing/2014/main" id="{00000000-0008-0000-2200-000004000000}"/>
            </a:ext>
          </a:extLst>
        </xdr:cNvPr>
        <xdr:cNvSpPr/>
      </xdr:nvSpPr>
      <xdr:spPr bwMode="auto">
        <a:xfrm>
          <a:off x="11363324" y="19716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0</xdr:colOff>
      <xdr:row>1</xdr:row>
      <xdr:rowOff>0</xdr:rowOff>
    </xdr:from>
    <xdr:to>
      <xdr:col>42</xdr:col>
      <xdr:colOff>295275</xdr:colOff>
      <xdr:row>9</xdr:row>
      <xdr:rowOff>104775</xdr:rowOff>
    </xdr:to>
    <xdr:sp macro="" textlink="">
      <xdr:nvSpPr>
        <xdr:cNvPr id="5" name="吹き出し: 四角形 4">
          <a:extLst>
            <a:ext uri="{FF2B5EF4-FFF2-40B4-BE49-F238E27FC236}">
              <a16:creationId xmlns:a16="http://schemas.microsoft.com/office/drawing/2014/main" id="{00000000-0008-0000-2200-000005000000}"/>
            </a:ext>
          </a:extLst>
        </xdr:cNvPr>
        <xdr:cNvSpPr/>
      </xdr:nvSpPr>
      <xdr:spPr bwMode="auto">
        <a:xfrm>
          <a:off x="113538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3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3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4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4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31</xdr:col>
      <xdr:colOff>600075</xdr:colOff>
      <xdr:row>0</xdr:row>
      <xdr:rowOff>142875</xdr:rowOff>
    </xdr:from>
    <xdr:to>
      <xdr:col>35</xdr:col>
      <xdr:colOff>762000</xdr:colOff>
      <xdr:row>8</xdr:row>
      <xdr:rowOff>180975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bwMode="auto">
        <a:xfrm>
          <a:off x="8267700" y="142875"/>
          <a:ext cx="2981325" cy="1571625"/>
        </a:xfrm>
        <a:prstGeom prst="wedgeRectCallout">
          <a:avLst>
            <a:gd name="adj1" fmla="val -101216"/>
            <a:gd name="adj2" fmla="val 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32</xdr:col>
      <xdr:colOff>619125</xdr:colOff>
      <xdr:row>28</xdr:row>
      <xdr:rowOff>38100</xdr:rowOff>
    </xdr:from>
    <xdr:to>
      <xdr:col>36</xdr:col>
      <xdr:colOff>533400</xdr:colOff>
      <xdr:row>31</xdr:row>
      <xdr:rowOff>152400</xdr:rowOff>
    </xdr:to>
    <xdr:sp macro="" textlink="">
      <xdr:nvSpPr>
        <xdr:cNvPr id="3" name="吹き出し: 四角形 2">
          <a:extLst>
            <a:ext uri="{FF2B5EF4-FFF2-40B4-BE49-F238E27FC236}">
              <a16:creationId xmlns:a16="http://schemas.microsoft.com/office/drawing/2014/main" id="{00000000-0008-0000-2500-000003000000}"/>
            </a:ext>
          </a:extLst>
        </xdr:cNvPr>
        <xdr:cNvSpPr/>
      </xdr:nvSpPr>
      <xdr:spPr bwMode="auto">
        <a:xfrm>
          <a:off x="8972550" y="5467350"/>
          <a:ext cx="2828925" cy="628650"/>
        </a:xfrm>
        <a:prstGeom prst="wedgeRectCallout">
          <a:avLst>
            <a:gd name="adj1" fmla="val -69633"/>
            <a:gd name="adj2" fmla="val -28968"/>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32</xdr:col>
      <xdr:colOff>514350</xdr:colOff>
      <xdr:row>75</xdr:row>
      <xdr:rowOff>57150</xdr:rowOff>
    </xdr:from>
    <xdr:to>
      <xdr:col>36</xdr:col>
      <xdr:colOff>428625</xdr:colOff>
      <xdr:row>77</xdr:row>
      <xdr:rowOff>161925</xdr:rowOff>
    </xdr:to>
    <xdr:sp macro="" textlink="">
      <xdr:nvSpPr>
        <xdr:cNvPr id="4" name="吹き出し: 四角形 3">
          <a:extLst>
            <a:ext uri="{FF2B5EF4-FFF2-40B4-BE49-F238E27FC236}">
              <a16:creationId xmlns:a16="http://schemas.microsoft.com/office/drawing/2014/main" id="{00000000-0008-0000-2500-000004000000}"/>
            </a:ext>
          </a:extLst>
        </xdr:cNvPr>
        <xdr:cNvSpPr/>
      </xdr:nvSpPr>
      <xdr:spPr bwMode="auto">
        <a:xfrm>
          <a:off x="8867775" y="14697075"/>
          <a:ext cx="2828925" cy="5238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114300</xdr:colOff>
      <xdr:row>95</xdr:row>
      <xdr:rowOff>180975</xdr:rowOff>
    </xdr:from>
    <xdr:to>
      <xdr:col>31</xdr:col>
      <xdr:colOff>523875</xdr:colOff>
      <xdr:row>121</xdr:row>
      <xdr:rowOff>190500</xdr:rowOff>
    </xdr:to>
    <xdr:sp macro="" textlink="">
      <xdr:nvSpPr>
        <xdr:cNvPr id="5" name="右中かっこ 4">
          <a:extLst>
            <a:ext uri="{FF2B5EF4-FFF2-40B4-BE49-F238E27FC236}">
              <a16:creationId xmlns:a16="http://schemas.microsoft.com/office/drawing/2014/main" id="{00000000-0008-0000-2500-000005000000}"/>
            </a:ext>
          </a:extLst>
        </xdr:cNvPr>
        <xdr:cNvSpPr/>
      </xdr:nvSpPr>
      <xdr:spPr bwMode="auto">
        <a:xfrm>
          <a:off x="7781925" y="18897600"/>
          <a:ext cx="409575" cy="49530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105</xdr:row>
      <xdr:rowOff>66675</xdr:rowOff>
    </xdr:from>
    <xdr:to>
      <xdr:col>37</xdr:col>
      <xdr:colOff>104775</xdr:colOff>
      <xdr:row>108</xdr:row>
      <xdr:rowOff>95250</xdr:rowOff>
    </xdr:to>
    <xdr:sp macro="" textlink="">
      <xdr:nvSpPr>
        <xdr:cNvPr id="6" name="吹き出し: 四角形 5">
          <a:extLst>
            <a:ext uri="{FF2B5EF4-FFF2-40B4-BE49-F238E27FC236}">
              <a16:creationId xmlns:a16="http://schemas.microsoft.com/office/drawing/2014/main" id="{00000000-0008-0000-2500-000006000000}"/>
            </a:ext>
          </a:extLst>
        </xdr:cNvPr>
        <xdr:cNvSpPr/>
      </xdr:nvSpPr>
      <xdr:spPr bwMode="auto">
        <a:xfrm>
          <a:off x="9229725" y="20697825"/>
          <a:ext cx="2828925" cy="628650"/>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68</xdr:row>
      <xdr:rowOff>180975</xdr:rowOff>
    </xdr:from>
    <xdr:to>
      <xdr:col>31</xdr:col>
      <xdr:colOff>590550</xdr:colOff>
      <xdr:row>85</xdr:row>
      <xdr:rowOff>200025</xdr:rowOff>
    </xdr:to>
    <xdr:sp macro="" textlink="">
      <xdr:nvSpPr>
        <xdr:cNvPr id="7" name="右中かっこ 6">
          <a:extLst>
            <a:ext uri="{FF2B5EF4-FFF2-40B4-BE49-F238E27FC236}">
              <a16:creationId xmlns:a16="http://schemas.microsoft.com/office/drawing/2014/main" id="{00000000-0008-0000-2500-000007000000}"/>
            </a:ext>
          </a:extLst>
        </xdr:cNvPr>
        <xdr:cNvSpPr/>
      </xdr:nvSpPr>
      <xdr:spPr bwMode="auto">
        <a:xfrm>
          <a:off x="7848600" y="13354050"/>
          <a:ext cx="409575" cy="35814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8" name="右中かっこ 7">
          <a:extLst>
            <a:ext uri="{FF2B5EF4-FFF2-40B4-BE49-F238E27FC236}">
              <a16:creationId xmlns:a16="http://schemas.microsoft.com/office/drawing/2014/main" id="{00000000-0008-0000-2500-000008000000}"/>
            </a:ext>
          </a:extLst>
        </xdr:cNvPr>
        <xdr:cNvSpPr/>
      </xdr:nvSpPr>
      <xdr:spPr bwMode="auto">
        <a:xfrm>
          <a:off x="7800975" y="1895475"/>
          <a:ext cx="409575" cy="7496175"/>
        </a:xfrm>
        <a:prstGeom prst="rightBrace">
          <a:avLst>
            <a:gd name="adj1" fmla="val 8333"/>
            <a:gd name="adj2" fmla="val 49633"/>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600075</xdr:colOff>
      <xdr:row>14</xdr:row>
      <xdr:rowOff>57150</xdr:rowOff>
    </xdr:from>
    <xdr:to>
      <xdr:col>38</xdr:col>
      <xdr:colOff>200024</xdr:colOff>
      <xdr:row>27</xdr:row>
      <xdr:rowOff>104775</xdr:rowOff>
    </xdr:to>
    <xdr:sp macro="" textlink="">
      <xdr:nvSpPr>
        <xdr:cNvPr id="9" name="吹き出し: 四角形 8">
          <a:extLst>
            <a:ext uri="{FF2B5EF4-FFF2-40B4-BE49-F238E27FC236}">
              <a16:creationId xmlns:a16="http://schemas.microsoft.com/office/drawing/2014/main" id="{00000000-0008-0000-2500-000009000000}"/>
            </a:ext>
          </a:extLst>
        </xdr:cNvPr>
        <xdr:cNvSpPr/>
      </xdr:nvSpPr>
      <xdr:spPr bwMode="auto">
        <a:xfrm>
          <a:off x="8267700" y="2771775"/>
          <a:ext cx="4571999" cy="2562225"/>
        </a:xfrm>
        <a:prstGeom prst="wedgeRectCallout">
          <a:avLst>
            <a:gd name="adj1" fmla="val -48421"/>
            <a:gd name="adj2" fmla="val -18635"/>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代理者、設計者、工事監理者等の追加・変更方法</a:t>
          </a:r>
          <a:endParaRPr kumimoji="1" lang="en-US" altLang="ja-JP" sz="14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代理者等を変更または追加する場合は</a:t>
          </a:r>
          <a:r>
            <a:rPr kumimoji="1" lang="en-US" altLang="ja-JP" sz="1800" b="1">
              <a:solidFill>
                <a:srgbClr val="FF0000"/>
              </a:solidFill>
            </a:rPr>
            <a:t>『</a:t>
          </a:r>
          <a:r>
            <a:rPr kumimoji="1" lang="ja-JP" altLang="en-US" sz="1800" b="1">
              <a:solidFill>
                <a:srgbClr val="FF0000"/>
              </a:solidFill>
            </a:rPr>
            <a:t>第二面（入力検査共通）</a:t>
          </a:r>
          <a:r>
            <a:rPr kumimoji="1" lang="en-US" altLang="ja-JP" sz="1800" b="1">
              <a:solidFill>
                <a:srgbClr val="FF0000"/>
              </a:solidFill>
            </a:rPr>
            <a:t>』</a:t>
          </a:r>
          <a:r>
            <a:rPr kumimoji="1" lang="ja-JP" altLang="en-US" sz="1200" b="1">
              <a:solidFill>
                <a:sysClr val="windowText" lastClr="000000"/>
              </a:solidFill>
            </a:rPr>
            <a:t>に情報を追加し、</a:t>
          </a:r>
          <a:r>
            <a:rPr kumimoji="1" lang="en-US" altLang="ja-JP" sz="1800" b="1">
              <a:solidFill>
                <a:srgbClr val="FF0000"/>
              </a:solidFill>
            </a:rPr>
            <a:t>AH</a:t>
          </a:r>
          <a:r>
            <a:rPr kumimoji="1" lang="ja-JP" altLang="en-US" sz="1800" b="1">
              <a:solidFill>
                <a:srgbClr val="FF0000"/>
              </a:solidFill>
            </a:rPr>
            <a:t>列にある□</a:t>
          </a:r>
          <a:r>
            <a:rPr kumimoji="1" lang="ja-JP" altLang="en-US" sz="1200" b="1">
              <a:solidFill>
                <a:sysClr val="windowText" lastClr="000000"/>
              </a:solidFill>
            </a:rPr>
            <a:t>で選択すると変更または追加されます。</a:t>
          </a:r>
          <a:r>
            <a:rPr kumimoji="1" lang="en-US" altLang="ja-JP" sz="1200" b="1">
              <a:solidFill>
                <a:sysClr val="windowText" lastClr="000000"/>
              </a:solidFill>
            </a:rPr>
            <a:t> </a:t>
          </a:r>
        </a:p>
        <a:p>
          <a:pPr algn="l"/>
          <a:endParaRPr kumimoji="1" lang="en-US" altLang="ja-JP" sz="1200" b="1">
            <a:solidFill>
              <a:sysClr val="windowText" lastClr="000000"/>
            </a:solidFill>
          </a:endParaRPr>
        </a:p>
        <a:p>
          <a:pPr algn="l"/>
          <a:r>
            <a:rPr kumimoji="1" lang="ja-JP" altLang="en-US" sz="1800" b="1">
              <a:solidFill>
                <a:srgbClr val="FF0000"/>
              </a:solidFill>
            </a:rPr>
            <a:t>何もしなければ確認申請の時の情報が反映されます。</a:t>
          </a:r>
          <a:r>
            <a:rPr kumimoji="1" lang="en-US" altLang="ja-JP" sz="1800" b="1">
              <a:solidFill>
                <a:srgbClr val="FF0000"/>
              </a:solidFill>
            </a:rPr>
            <a:t>    </a:t>
          </a:r>
        </a:p>
        <a:p>
          <a:pPr algn="l">
            <a:lnSpc>
              <a:spcPts val="1500"/>
            </a:lnSpc>
          </a:pPr>
          <a:endParaRPr kumimoji="1" lang="en-US" altLang="ja-JP" sz="1200" b="1">
            <a:solidFill>
              <a:sysClr val="windowText" lastClr="000000"/>
            </a:solidFill>
          </a:endParaRPr>
        </a:p>
        <a:p>
          <a:pPr algn="l">
            <a:lnSpc>
              <a:spcPts val="1500"/>
            </a:lnSpc>
          </a:pPr>
          <a:endParaRPr kumimoji="1" lang="en-US" altLang="ja-JP" sz="1200" b="1">
            <a:solidFill>
              <a:sysClr val="windowText" lastClr="000000"/>
            </a:solidFill>
          </a:endParaRPr>
        </a:p>
      </xdr:txBody>
    </xdr:sp>
    <xdr:clientData/>
  </xdr:twoCellAnchor>
  <xdr:twoCellAnchor>
    <xdr:from>
      <xdr:col>31</xdr:col>
      <xdr:colOff>342900</xdr:colOff>
      <xdr:row>128</xdr:row>
      <xdr:rowOff>38100</xdr:rowOff>
    </xdr:from>
    <xdr:to>
      <xdr:col>35</xdr:col>
      <xdr:colOff>504825</xdr:colOff>
      <xdr:row>136</xdr:row>
      <xdr:rowOff>95250</xdr:rowOff>
    </xdr:to>
    <xdr:sp macro="" textlink="">
      <xdr:nvSpPr>
        <xdr:cNvPr id="10" name="吹き出し: 四角形 9">
          <a:hlinkClick xmlns:r="http://schemas.openxmlformats.org/officeDocument/2006/relationships" r:id="rId2"/>
          <a:extLst>
            <a:ext uri="{FF2B5EF4-FFF2-40B4-BE49-F238E27FC236}">
              <a16:creationId xmlns:a16="http://schemas.microsoft.com/office/drawing/2014/main" id="{00000000-0008-0000-2500-00000A000000}"/>
            </a:ext>
          </a:extLst>
        </xdr:cNvPr>
        <xdr:cNvSpPr/>
      </xdr:nvSpPr>
      <xdr:spPr bwMode="auto">
        <a:xfrm>
          <a:off x="8010525" y="25098375"/>
          <a:ext cx="2981325" cy="1638300"/>
        </a:xfrm>
        <a:prstGeom prst="wedgeRectCallout">
          <a:avLst>
            <a:gd name="adj1" fmla="val -90034"/>
            <a:gd name="adj2" fmla="val 188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chemeClr val="tx2">
                <a:lumMod val="60000"/>
                <a:lumOff val="40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31</xdr:col>
      <xdr:colOff>590550</xdr:colOff>
      <xdr:row>9</xdr:row>
      <xdr:rowOff>28575</xdr:rowOff>
    </xdr:from>
    <xdr:to>
      <xdr:col>35</xdr:col>
      <xdr:colOff>733425</xdr:colOff>
      <xdr:row>14</xdr:row>
      <xdr:rowOff>19050</xdr:rowOff>
    </xdr:to>
    <xdr:sp macro="" textlink="">
      <xdr:nvSpPr>
        <xdr:cNvPr id="11" name="吹き出し: 四角形 10">
          <a:hlinkClick xmlns:r="http://schemas.openxmlformats.org/officeDocument/2006/relationships" r:id="rId2"/>
          <a:extLst>
            <a:ext uri="{FF2B5EF4-FFF2-40B4-BE49-F238E27FC236}">
              <a16:creationId xmlns:a16="http://schemas.microsoft.com/office/drawing/2014/main" id="{00000000-0008-0000-2500-00000B000000}"/>
            </a:ext>
          </a:extLst>
        </xdr:cNvPr>
        <xdr:cNvSpPr/>
      </xdr:nvSpPr>
      <xdr:spPr bwMode="auto">
        <a:xfrm>
          <a:off x="8258175" y="1743075"/>
          <a:ext cx="2962275" cy="990600"/>
        </a:xfrm>
        <a:prstGeom prst="wedgeRectCallout">
          <a:avLst>
            <a:gd name="adj1" fmla="val -49459"/>
            <a:gd name="adj2" fmla="val 246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　クリックするとリンクします！</a:t>
          </a:r>
          <a:endParaRPr kumimoji="1" lang="en-US" altLang="ja-JP" sz="1600" b="1">
            <a:solidFill>
              <a:schemeClr val="accent6">
                <a:lumMod val="75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30</xdr:col>
      <xdr:colOff>676275</xdr:colOff>
      <xdr:row>11</xdr:row>
      <xdr:rowOff>57150</xdr:rowOff>
    </xdr:from>
    <xdr:to>
      <xdr:col>34</xdr:col>
      <xdr:colOff>371475</xdr:colOff>
      <xdr:row>19</xdr:row>
      <xdr:rowOff>38100</xdr:rowOff>
    </xdr:to>
    <xdr:cxnSp macro="">
      <xdr:nvCxnSpPr>
        <xdr:cNvPr id="12" name="直線矢印コネクタ 3">
          <a:extLst>
            <a:ext uri="{FF2B5EF4-FFF2-40B4-BE49-F238E27FC236}">
              <a16:creationId xmlns:a16="http://schemas.microsoft.com/office/drawing/2014/main" id="{00000000-0008-0000-2500-00000C000000}"/>
            </a:ext>
          </a:extLst>
        </xdr:cNvPr>
        <xdr:cNvCxnSpPr>
          <a:cxnSpLocks noChangeShapeType="1"/>
        </xdr:cNvCxnSpPr>
      </xdr:nvCxnSpPr>
      <xdr:spPr bwMode="auto">
        <a:xfrm flipH="1" flipV="1">
          <a:off x="7658100" y="2171700"/>
          <a:ext cx="2686050" cy="1495425"/>
        </a:xfrm>
        <a:prstGeom prst="straightConnector1">
          <a:avLst/>
        </a:prstGeom>
        <a:noFill/>
        <a:ln w="9525" algn="ctr">
          <a:solidFill>
            <a:srgbClr val="FF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76200</xdr:colOff>
      <xdr:row>0</xdr:row>
      <xdr:rowOff>161925</xdr:rowOff>
    </xdr:from>
    <xdr:to>
      <xdr:col>39</xdr:col>
      <xdr:colOff>1095375</xdr:colOff>
      <xdr:row>9</xdr:row>
      <xdr:rowOff>152400</xdr:rowOff>
    </xdr:to>
    <xdr:sp macro="" textlink="">
      <xdr:nvSpPr>
        <xdr:cNvPr id="13" name="吹き出し: 四角形 12">
          <a:extLst>
            <a:ext uri="{FF2B5EF4-FFF2-40B4-BE49-F238E27FC236}">
              <a16:creationId xmlns:a16="http://schemas.microsoft.com/office/drawing/2014/main" id="{00000000-0008-0000-2500-00000D000000}"/>
            </a:ext>
          </a:extLst>
        </xdr:cNvPr>
        <xdr:cNvSpPr/>
      </xdr:nvSpPr>
      <xdr:spPr bwMode="auto">
        <a:xfrm>
          <a:off x="11344275"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31</xdr:col>
      <xdr:colOff>247650</xdr:colOff>
      <xdr:row>0</xdr:row>
      <xdr:rowOff>133350</xdr:rowOff>
    </xdr:from>
    <xdr:to>
      <xdr:col>35</xdr:col>
      <xdr:colOff>552450</xdr:colOff>
      <xdr:row>8</xdr:row>
      <xdr:rowOff>152400</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bwMode="auto">
        <a:xfrm>
          <a:off x="7915275" y="133350"/>
          <a:ext cx="3048000" cy="1695450"/>
        </a:xfrm>
        <a:prstGeom prst="wedgeRectCallout">
          <a:avLst>
            <a:gd name="adj1" fmla="val -88021"/>
            <a:gd name="adj2" fmla="val 536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36</xdr:col>
      <xdr:colOff>0</xdr:colOff>
      <xdr:row>0</xdr:row>
      <xdr:rowOff>152400</xdr:rowOff>
    </xdr:from>
    <xdr:to>
      <xdr:col>40</xdr:col>
      <xdr:colOff>295275</xdr:colOff>
      <xdr:row>8</xdr:row>
      <xdr:rowOff>180975</xdr:rowOff>
    </xdr:to>
    <xdr:sp macro="" textlink="">
      <xdr:nvSpPr>
        <xdr:cNvPr id="3" name="吹き出し: 四角形 2">
          <a:extLst>
            <a:ext uri="{FF2B5EF4-FFF2-40B4-BE49-F238E27FC236}">
              <a16:creationId xmlns:a16="http://schemas.microsoft.com/office/drawing/2014/main" id="{00000000-0008-0000-2600-000003000000}"/>
            </a:ext>
          </a:extLst>
        </xdr:cNvPr>
        <xdr:cNvSpPr/>
      </xdr:nvSpPr>
      <xdr:spPr bwMode="auto">
        <a:xfrm>
          <a:off x="11096625" y="1524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29</xdr:col>
      <xdr:colOff>57150</xdr:colOff>
      <xdr:row>0</xdr:row>
      <xdr:rowOff>95249</xdr:rowOff>
    </xdr:from>
    <xdr:to>
      <xdr:col>33</xdr:col>
      <xdr:colOff>352425</xdr:colOff>
      <xdr:row>10</xdr:row>
      <xdr:rowOff>66674</xdr:rowOff>
    </xdr:to>
    <xdr:sp macro="" textlink="">
      <xdr:nvSpPr>
        <xdr:cNvPr id="2" name="吹き出し: 四角形 1">
          <a:extLst>
            <a:ext uri="{FF2B5EF4-FFF2-40B4-BE49-F238E27FC236}">
              <a16:creationId xmlns:a16="http://schemas.microsoft.com/office/drawing/2014/main" id="{00000000-0008-0000-2700-000002000000}"/>
            </a:ext>
          </a:extLst>
        </xdr:cNvPr>
        <xdr:cNvSpPr/>
      </xdr:nvSpPr>
      <xdr:spPr bwMode="auto">
        <a:xfrm>
          <a:off x="6686550" y="95249"/>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266700</xdr:colOff>
      <xdr:row>12</xdr:row>
      <xdr:rowOff>47625</xdr:rowOff>
    </xdr:from>
    <xdr:to>
      <xdr:col>36</xdr:col>
      <xdr:colOff>180975</xdr:colOff>
      <xdr:row>24</xdr:row>
      <xdr:rowOff>57151</xdr:rowOff>
    </xdr:to>
    <xdr:sp macro="" textlink="">
      <xdr:nvSpPr>
        <xdr:cNvPr id="3" name="吹き出し: 線 2">
          <a:extLst>
            <a:ext uri="{FF2B5EF4-FFF2-40B4-BE49-F238E27FC236}">
              <a16:creationId xmlns:a16="http://schemas.microsoft.com/office/drawing/2014/main" id="{00000000-0008-0000-2700-000003000000}"/>
            </a:ext>
          </a:extLst>
        </xdr:cNvPr>
        <xdr:cNvSpPr/>
      </xdr:nvSpPr>
      <xdr:spPr bwMode="auto">
        <a:xfrm>
          <a:off x="10325100" y="2562225"/>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38</xdr:row>
      <xdr:rowOff>200025</xdr:rowOff>
    </xdr:to>
    <xdr:sp macro="" textlink="">
      <xdr:nvSpPr>
        <xdr:cNvPr id="4" name="右中かっこ 3">
          <a:extLst>
            <a:ext uri="{FF2B5EF4-FFF2-40B4-BE49-F238E27FC236}">
              <a16:creationId xmlns:a16="http://schemas.microsoft.com/office/drawing/2014/main" id="{00000000-0008-0000-2700-000004000000}"/>
            </a:ext>
          </a:extLst>
        </xdr:cNvPr>
        <xdr:cNvSpPr/>
      </xdr:nvSpPr>
      <xdr:spPr bwMode="auto">
        <a:xfrm>
          <a:off x="9601200" y="2714625"/>
          <a:ext cx="371475" cy="5448300"/>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95250</xdr:colOff>
      <xdr:row>7</xdr:row>
      <xdr:rowOff>142875</xdr:rowOff>
    </xdr:from>
    <xdr:to>
      <xdr:col>36</xdr:col>
      <xdr:colOff>409574</xdr:colOff>
      <xdr:row>11</xdr:row>
      <xdr:rowOff>0</xdr:rowOff>
    </xdr:to>
    <xdr:sp macro="" textlink="">
      <xdr:nvSpPr>
        <xdr:cNvPr id="5" name="吹き出し: 四角形 4">
          <a:extLst>
            <a:ext uri="{FF2B5EF4-FFF2-40B4-BE49-F238E27FC236}">
              <a16:creationId xmlns:a16="http://schemas.microsoft.com/office/drawing/2014/main" id="{00000000-0008-0000-2700-000005000000}"/>
            </a:ext>
          </a:extLst>
        </xdr:cNvPr>
        <xdr:cNvSpPr/>
      </xdr:nvSpPr>
      <xdr:spPr bwMode="auto">
        <a:xfrm>
          <a:off x="10153650" y="1609725"/>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twoCellAnchor>
    <xdr:from>
      <xdr:col>34</xdr:col>
      <xdr:colOff>295275</xdr:colOff>
      <xdr:row>26</xdr:row>
      <xdr:rowOff>0</xdr:rowOff>
    </xdr:from>
    <xdr:to>
      <xdr:col>36</xdr:col>
      <xdr:colOff>209550</xdr:colOff>
      <xdr:row>38</xdr:row>
      <xdr:rowOff>9526</xdr:rowOff>
    </xdr:to>
    <xdr:sp macro="" textlink="">
      <xdr:nvSpPr>
        <xdr:cNvPr id="6" name="吹き出し: 線 5">
          <a:extLst>
            <a:ext uri="{FF2B5EF4-FFF2-40B4-BE49-F238E27FC236}">
              <a16:creationId xmlns:a16="http://schemas.microsoft.com/office/drawing/2014/main" id="{00000000-0008-0000-2700-000006000000}"/>
            </a:ext>
          </a:extLst>
        </xdr:cNvPr>
        <xdr:cNvSpPr/>
      </xdr:nvSpPr>
      <xdr:spPr bwMode="auto">
        <a:xfrm>
          <a:off x="10353675" y="5448300"/>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34</xdr:col>
      <xdr:colOff>266700</xdr:colOff>
      <xdr:row>12</xdr:row>
      <xdr:rowOff>47625</xdr:rowOff>
    </xdr:from>
    <xdr:to>
      <xdr:col>36</xdr:col>
      <xdr:colOff>180975</xdr:colOff>
      <xdr:row>21</xdr:row>
      <xdr:rowOff>57151</xdr:rowOff>
    </xdr:to>
    <xdr:sp macro="" textlink="">
      <xdr:nvSpPr>
        <xdr:cNvPr id="2" name="吹き出し: 線 1">
          <a:extLst>
            <a:ext uri="{FF2B5EF4-FFF2-40B4-BE49-F238E27FC236}">
              <a16:creationId xmlns:a16="http://schemas.microsoft.com/office/drawing/2014/main" id="{00000000-0008-0000-2800-000002000000}"/>
            </a:ext>
          </a:extLst>
        </xdr:cNvPr>
        <xdr:cNvSpPr/>
      </xdr:nvSpPr>
      <xdr:spPr bwMode="auto">
        <a:xfrm>
          <a:off x="10325100" y="2562225"/>
          <a:ext cx="1285875" cy="1895476"/>
        </a:xfrm>
        <a:prstGeom prst="borderCallout1">
          <a:avLst>
            <a:gd name="adj1" fmla="val 51439"/>
            <a:gd name="adj2" fmla="val 731"/>
            <a:gd name="adj3" fmla="val 54279"/>
            <a:gd name="adj4" fmla="val -2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31</xdr:row>
      <xdr:rowOff>0</xdr:rowOff>
    </xdr:to>
    <xdr:sp macro="" textlink="">
      <xdr:nvSpPr>
        <xdr:cNvPr id="3" name="右中かっこ 2">
          <a:extLst>
            <a:ext uri="{FF2B5EF4-FFF2-40B4-BE49-F238E27FC236}">
              <a16:creationId xmlns:a16="http://schemas.microsoft.com/office/drawing/2014/main" id="{00000000-0008-0000-2800-000003000000}"/>
            </a:ext>
          </a:extLst>
        </xdr:cNvPr>
        <xdr:cNvSpPr/>
      </xdr:nvSpPr>
      <xdr:spPr bwMode="auto">
        <a:xfrm>
          <a:off x="9601200" y="2714625"/>
          <a:ext cx="371475" cy="3781425"/>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29</xdr:col>
      <xdr:colOff>95250</xdr:colOff>
      <xdr:row>0</xdr:row>
      <xdr:rowOff>76200</xdr:rowOff>
    </xdr:from>
    <xdr:to>
      <xdr:col>33</xdr:col>
      <xdr:colOff>390525</xdr:colOff>
      <xdr:row>10</xdr:row>
      <xdr:rowOff>47625</xdr:rowOff>
    </xdr:to>
    <xdr:sp macro="" textlink="">
      <xdr:nvSpPr>
        <xdr:cNvPr id="4" name="吹き出し: 四角形 3">
          <a:extLst>
            <a:ext uri="{FF2B5EF4-FFF2-40B4-BE49-F238E27FC236}">
              <a16:creationId xmlns:a16="http://schemas.microsoft.com/office/drawing/2014/main" id="{00000000-0008-0000-2800-000004000000}"/>
            </a:ext>
          </a:extLst>
        </xdr:cNvPr>
        <xdr:cNvSpPr/>
      </xdr:nvSpPr>
      <xdr:spPr bwMode="auto">
        <a:xfrm>
          <a:off x="6724650" y="76200"/>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95250</xdr:colOff>
      <xdr:row>7</xdr:row>
      <xdr:rowOff>142876</xdr:rowOff>
    </xdr:from>
    <xdr:to>
      <xdr:col>36</xdr:col>
      <xdr:colOff>409574</xdr:colOff>
      <xdr:row>11</xdr:row>
      <xdr:rowOff>1</xdr:rowOff>
    </xdr:to>
    <xdr:sp macro="" textlink="">
      <xdr:nvSpPr>
        <xdr:cNvPr id="5" name="吹き出し: 四角形 4">
          <a:extLst>
            <a:ext uri="{FF2B5EF4-FFF2-40B4-BE49-F238E27FC236}">
              <a16:creationId xmlns:a16="http://schemas.microsoft.com/office/drawing/2014/main" id="{00000000-0008-0000-2800-000005000000}"/>
            </a:ext>
          </a:extLst>
        </xdr:cNvPr>
        <xdr:cNvSpPr/>
      </xdr:nvSpPr>
      <xdr:spPr bwMode="auto">
        <a:xfrm>
          <a:off x="10153650" y="1609726"/>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03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38099</xdr:colOff>
      <xdr:row>9</xdr:row>
      <xdr:rowOff>95250</xdr:rowOff>
    </xdr:from>
    <xdr:to>
      <xdr:col>42</xdr:col>
      <xdr:colOff>314324</xdr:colOff>
      <xdr:row>15</xdr:row>
      <xdr:rowOff>76200</xdr:rowOff>
    </xdr:to>
    <xdr:sp macro="" textlink="">
      <xdr:nvSpPr>
        <xdr:cNvPr id="4" name="吹き出し: 四角形 3">
          <a:extLst>
            <a:ext uri="{FF2B5EF4-FFF2-40B4-BE49-F238E27FC236}">
              <a16:creationId xmlns:a16="http://schemas.microsoft.com/office/drawing/2014/main" id="{00000000-0008-0000-0300-000004000000}"/>
            </a:ext>
          </a:extLst>
        </xdr:cNvPr>
        <xdr:cNvSpPr/>
      </xdr:nvSpPr>
      <xdr:spPr bwMode="auto">
        <a:xfrm>
          <a:off x="11391899"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28575</xdr:colOff>
      <xdr:row>0</xdr:row>
      <xdr:rowOff>104775</xdr:rowOff>
    </xdr:from>
    <xdr:to>
      <xdr:col>42</xdr:col>
      <xdr:colOff>323850</xdr:colOff>
      <xdr:row>9</xdr:row>
      <xdr:rowOff>9525</xdr:rowOff>
    </xdr:to>
    <xdr:sp macro="" textlink="">
      <xdr:nvSpPr>
        <xdr:cNvPr id="5" name="吹き出し: 四角形 4">
          <a:extLst>
            <a:ext uri="{FF2B5EF4-FFF2-40B4-BE49-F238E27FC236}">
              <a16:creationId xmlns:a16="http://schemas.microsoft.com/office/drawing/2014/main" id="{00000000-0008-0000-0300-000005000000}"/>
            </a:ext>
          </a:extLst>
        </xdr:cNvPr>
        <xdr:cNvSpPr/>
      </xdr:nvSpPr>
      <xdr:spPr bwMode="auto">
        <a:xfrm>
          <a:off x="11382375"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64</xdr:col>
      <xdr:colOff>133350</xdr:colOff>
      <xdr:row>2</xdr:row>
      <xdr:rowOff>19050</xdr:rowOff>
    </xdr:from>
    <xdr:to>
      <xdr:col>70</xdr:col>
      <xdr:colOff>9525</xdr:colOff>
      <xdr:row>30</xdr:row>
      <xdr:rowOff>19050</xdr:rowOff>
    </xdr:to>
    <xdr:sp macro="" textlink="">
      <xdr:nvSpPr>
        <xdr:cNvPr id="2" name="吹き出し: 四角形 1">
          <a:extLst>
            <a:ext uri="{FF2B5EF4-FFF2-40B4-BE49-F238E27FC236}">
              <a16:creationId xmlns:a16="http://schemas.microsoft.com/office/drawing/2014/main" id="{00000000-0008-0000-2900-000002000000}"/>
            </a:ext>
          </a:extLst>
        </xdr:cNvPr>
        <xdr:cNvSpPr/>
      </xdr:nvSpPr>
      <xdr:spPr bwMode="auto">
        <a:xfrm>
          <a:off x="15401925" y="438150"/>
          <a:ext cx="1019175" cy="45339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000"/>
            </a:lnSpc>
          </a:pPr>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灰色のセルは基本的には変更しないでください。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29</xdr:col>
      <xdr:colOff>161925</xdr:colOff>
      <xdr:row>25</xdr:row>
      <xdr:rowOff>0</xdr:rowOff>
    </xdr:from>
    <xdr:to>
      <xdr:col>29</xdr:col>
      <xdr:colOff>161925</xdr:colOff>
      <xdr:row>31</xdr:row>
      <xdr:rowOff>123825</xdr:rowOff>
    </xdr:to>
    <xdr:cxnSp macro="">
      <xdr:nvCxnSpPr>
        <xdr:cNvPr id="3" name="直線矢印コネクタ 3">
          <a:extLst>
            <a:ext uri="{FF2B5EF4-FFF2-40B4-BE49-F238E27FC236}">
              <a16:creationId xmlns:a16="http://schemas.microsoft.com/office/drawing/2014/main" id="{00000000-0008-0000-2900-000003000000}"/>
            </a:ext>
          </a:extLst>
        </xdr:cNvPr>
        <xdr:cNvCxnSpPr>
          <a:cxnSpLocks noChangeShapeType="1"/>
        </xdr:cNvCxnSpPr>
      </xdr:nvCxnSpPr>
      <xdr:spPr bwMode="auto">
        <a:xfrm flipV="1">
          <a:off x="6791325" y="4143375"/>
          <a:ext cx="0" cy="1095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30</xdr:col>
      <xdr:colOff>85725</xdr:colOff>
      <xdr:row>21</xdr:row>
      <xdr:rowOff>57149</xdr:rowOff>
    </xdr:from>
    <xdr:to>
      <xdr:col>32</xdr:col>
      <xdr:colOff>47625</xdr:colOff>
      <xdr:row>31</xdr:row>
      <xdr:rowOff>114300</xdr:rowOff>
    </xdr:to>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6905625" y="3552824"/>
          <a:ext cx="342900" cy="16764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pPr algn="l"/>
          <a:r>
            <a:rPr kumimoji="1" lang="ja-JP" altLang="en-US" sz="1100" b="1">
              <a:solidFill>
                <a:srgbClr val="FF0000"/>
              </a:solidFill>
            </a:rPr>
            <a:t>中間検査はここから上のみ記入</a:t>
          </a:r>
          <a:endParaRPr kumimoji="1" lang="en-US" altLang="ja-JP" sz="1100" b="1">
            <a:solidFill>
              <a:srgbClr val="FF0000"/>
            </a:solidFill>
          </a:endParaRPr>
        </a:p>
        <a:p>
          <a:pPr algn="l"/>
          <a:endParaRPr kumimoji="1" lang="ja-JP" altLang="en-US" sz="1100"/>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1" name="チェック1" hidden="1">
              <a:extLst>
                <a:ext uri="{63B3BB69-23CF-44E3-9099-C40C66FF867C}">
                  <a14:compatExt spid="_x0000_s10241"/>
                </a:ext>
                <a:ext uri="{FF2B5EF4-FFF2-40B4-BE49-F238E27FC236}">
                  <a16:creationId xmlns:a16="http://schemas.microsoft.com/office/drawing/2014/main" id="{00000000-0008-0000-39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4" name="チェック4" hidden="1">
              <a:extLst>
                <a:ext uri="{63B3BB69-23CF-44E3-9099-C40C66FF867C}">
                  <a14:compatExt spid="_x0000_s10244"/>
                </a:ext>
                <a:ext uri="{FF2B5EF4-FFF2-40B4-BE49-F238E27FC236}">
                  <a16:creationId xmlns:a16="http://schemas.microsoft.com/office/drawing/2014/main" id="{00000000-0008-0000-39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47" name="チェック17" hidden="1">
              <a:extLst>
                <a:ext uri="{63B3BB69-23CF-44E3-9099-C40C66FF867C}">
                  <a14:compatExt spid="_x0000_s10247"/>
                </a:ext>
                <a:ext uri="{FF2B5EF4-FFF2-40B4-BE49-F238E27FC236}">
                  <a16:creationId xmlns:a16="http://schemas.microsoft.com/office/drawing/2014/main" id="{00000000-0008-0000-39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xdr:row>
          <xdr:rowOff>0</xdr:rowOff>
        </xdr:from>
        <xdr:to>
          <xdr:col>15</xdr:col>
          <xdr:colOff>0</xdr:colOff>
          <xdr:row>4</xdr:row>
          <xdr:rowOff>0</xdr:rowOff>
        </xdr:to>
        <xdr:sp macro="" textlink="">
          <xdr:nvSpPr>
            <xdr:cNvPr id="10248" name="チェック18" hidden="1">
              <a:extLst>
                <a:ext uri="{63B3BB69-23CF-44E3-9099-C40C66FF867C}">
                  <a14:compatExt spid="_x0000_s10248"/>
                </a:ext>
                <a:ext uri="{FF2B5EF4-FFF2-40B4-BE49-F238E27FC236}">
                  <a16:creationId xmlns:a16="http://schemas.microsoft.com/office/drawing/2014/main" id="{00000000-0008-0000-39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20</xdr:col>
          <xdr:colOff>0</xdr:colOff>
          <xdr:row>4</xdr:row>
          <xdr:rowOff>0</xdr:rowOff>
        </xdr:to>
        <xdr:sp macro="" textlink="">
          <xdr:nvSpPr>
            <xdr:cNvPr id="10249" name="チェック19" hidden="1">
              <a:extLst>
                <a:ext uri="{63B3BB69-23CF-44E3-9099-C40C66FF867C}">
                  <a14:compatExt spid="_x0000_s10249"/>
                </a:ext>
                <a:ext uri="{FF2B5EF4-FFF2-40B4-BE49-F238E27FC236}">
                  <a16:creationId xmlns:a16="http://schemas.microsoft.com/office/drawing/2014/main" id="{00000000-0008-0000-39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xdr:row>
          <xdr:rowOff>0</xdr:rowOff>
        </xdr:from>
        <xdr:to>
          <xdr:col>25</xdr:col>
          <xdr:colOff>0</xdr:colOff>
          <xdr:row>4</xdr:row>
          <xdr:rowOff>0</xdr:rowOff>
        </xdr:to>
        <xdr:sp macro="" textlink="">
          <xdr:nvSpPr>
            <xdr:cNvPr id="10250" name="チェック20" hidden="1">
              <a:extLst>
                <a:ext uri="{63B3BB69-23CF-44E3-9099-C40C66FF867C}">
                  <a14:compatExt spid="_x0000_s10250"/>
                </a:ext>
                <a:ext uri="{FF2B5EF4-FFF2-40B4-BE49-F238E27FC236}">
                  <a16:creationId xmlns:a16="http://schemas.microsoft.com/office/drawing/2014/main" id="{00000000-0008-0000-39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10</xdr:col>
          <xdr:colOff>0</xdr:colOff>
          <xdr:row>43</xdr:row>
          <xdr:rowOff>0</xdr:rowOff>
        </xdr:to>
        <xdr:sp macro="" textlink="">
          <xdr:nvSpPr>
            <xdr:cNvPr id="10251" name="チェック68" hidden="1">
              <a:extLst>
                <a:ext uri="{63B3BB69-23CF-44E3-9099-C40C66FF867C}">
                  <a14:compatExt spid="_x0000_s10251"/>
                </a:ext>
                <a:ext uri="{FF2B5EF4-FFF2-40B4-BE49-F238E27FC236}">
                  <a16:creationId xmlns:a16="http://schemas.microsoft.com/office/drawing/2014/main" id="{00000000-0008-0000-39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42</xdr:row>
          <xdr:rowOff>0</xdr:rowOff>
        </xdr:from>
        <xdr:to>
          <xdr:col>18</xdr:col>
          <xdr:colOff>0</xdr:colOff>
          <xdr:row>43</xdr:row>
          <xdr:rowOff>0</xdr:rowOff>
        </xdr:to>
        <xdr:sp macro="" textlink="">
          <xdr:nvSpPr>
            <xdr:cNvPr id="10252" name="チェック69" hidden="1">
              <a:extLst>
                <a:ext uri="{63B3BB69-23CF-44E3-9099-C40C66FF867C}">
                  <a14:compatExt spid="_x0000_s10252"/>
                </a:ext>
                <a:ext uri="{FF2B5EF4-FFF2-40B4-BE49-F238E27FC236}">
                  <a16:creationId xmlns:a16="http://schemas.microsoft.com/office/drawing/2014/main" id="{00000000-0008-0000-39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10253" name="チェック70" hidden="1">
              <a:extLst>
                <a:ext uri="{63B3BB69-23CF-44E3-9099-C40C66FF867C}">
                  <a14:compatExt spid="_x0000_s10253"/>
                </a:ext>
                <a:ext uri="{FF2B5EF4-FFF2-40B4-BE49-F238E27FC236}">
                  <a16:creationId xmlns:a16="http://schemas.microsoft.com/office/drawing/2014/main" id="{00000000-0008-0000-39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10</xdr:col>
          <xdr:colOff>0</xdr:colOff>
          <xdr:row>44</xdr:row>
          <xdr:rowOff>0</xdr:rowOff>
        </xdr:to>
        <xdr:sp macro="" textlink="">
          <xdr:nvSpPr>
            <xdr:cNvPr id="10254" name="チェック71" hidden="1">
              <a:extLst>
                <a:ext uri="{63B3BB69-23CF-44E3-9099-C40C66FF867C}">
                  <a14:compatExt spid="_x0000_s10254"/>
                </a:ext>
                <a:ext uri="{FF2B5EF4-FFF2-40B4-BE49-F238E27FC236}">
                  <a16:creationId xmlns:a16="http://schemas.microsoft.com/office/drawing/2014/main" id="{00000000-0008-0000-39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20</xdr:col>
          <xdr:colOff>0</xdr:colOff>
          <xdr:row>44</xdr:row>
          <xdr:rowOff>0</xdr:rowOff>
        </xdr:to>
        <xdr:sp macro="" textlink="">
          <xdr:nvSpPr>
            <xdr:cNvPr id="10255" name="チェック72" hidden="1">
              <a:extLst>
                <a:ext uri="{63B3BB69-23CF-44E3-9099-C40C66FF867C}">
                  <a14:compatExt spid="_x0000_s10255"/>
                </a:ext>
                <a:ext uri="{FF2B5EF4-FFF2-40B4-BE49-F238E27FC236}">
                  <a16:creationId xmlns:a16="http://schemas.microsoft.com/office/drawing/2014/main" id="{00000000-0008-0000-39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39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39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19</xdr:col>
          <xdr:colOff>0</xdr:colOff>
          <xdr:row>28</xdr:row>
          <xdr:rowOff>0</xdr:rowOff>
        </xdr:to>
        <xdr:sp macro="" textlink="">
          <xdr:nvSpPr>
            <xdr:cNvPr id="10265" name="チェック34" hidden="1">
              <a:extLst>
                <a:ext uri="{63B3BB69-23CF-44E3-9099-C40C66FF867C}">
                  <a14:compatExt spid="_x0000_s10265"/>
                </a:ext>
                <a:ext uri="{FF2B5EF4-FFF2-40B4-BE49-F238E27FC236}">
                  <a16:creationId xmlns:a16="http://schemas.microsoft.com/office/drawing/2014/main" id="{00000000-0008-0000-39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0</xdr:rowOff>
        </xdr:from>
        <xdr:to>
          <xdr:col>10</xdr:col>
          <xdr:colOff>0</xdr:colOff>
          <xdr:row>28</xdr:row>
          <xdr:rowOff>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39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0</xdr:colOff>
          <xdr:row>28</xdr:row>
          <xdr:rowOff>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39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1" name="チェック12" hidden="1">
              <a:extLst>
                <a:ext uri="{63B3BB69-23CF-44E3-9099-C40C66FF867C}">
                  <a14:compatExt spid="_x0000_s10271"/>
                </a:ext>
                <a:ext uri="{FF2B5EF4-FFF2-40B4-BE49-F238E27FC236}">
                  <a16:creationId xmlns:a16="http://schemas.microsoft.com/office/drawing/2014/main" id="{00000000-0008-0000-39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3" name="チェック14" hidden="1">
              <a:extLst>
                <a:ext uri="{63B3BB69-23CF-44E3-9099-C40C66FF867C}">
                  <a14:compatExt spid="_x0000_s10273"/>
                </a:ext>
                <a:ext uri="{FF2B5EF4-FFF2-40B4-BE49-F238E27FC236}">
                  <a16:creationId xmlns:a16="http://schemas.microsoft.com/office/drawing/2014/main" id="{00000000-0008-0000-39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5" name="チェック16" hidden="1">
              <a:extLst>
                <a:ext uri="{63B3BB69-23CF-44E3-9099-C40C66FF867C}">
                  <a14:compatExt spid="_x0000_s10275"/>
                </a:ext>
                <a:ext uri="{FF2B5EF4-FFF2-40B4-BE49-F238E27FC236}">
                  <a16:creationId xmlns:a16="http://schemas.microsoft.com/office/drawing/2014/main" id="{00000000-0008-0000-39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xdr:row>
          <xdr:rowOff>0</xdr:rowOff>
        </xdr:from>
        <xdr:to>
          <xdr:col>19</xdr:col>
          <xdr:colOff>0</xdr:colOff>
          <xdr:row>13</xdr:row>
          <xdr:rowOff>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39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39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10</xdr:col>
          <xdr:colOff>0</xdr:colOff>
          <xdr:row>48</xdr:row>
          <xdr:rowOff>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39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47</xdr:row>
          <xdr:rowOff>0</xdr:rowOff>
        </xdr:from>
        <xdr:to>
          <xdr:col>17</xdr:col>
          <xdr:colOff>0</xdr:colOff>
          <xdr:row>48</xdr:row>
          <xdr:rowOff>0</xdr:rowOff>
        </xdr:to>
        <xdr:sp macro="" textlink="">
          <xdr:nvSpPr>
            <xdr:cNvPr id="10279" name="チェック83" hidden="1">
              <a:extLst>
                <a:ext uri="{63B3BB69-23CF-44E3-9099-C40C66FF867C}">
                  <a14:compatExt spid="_x0000_s10279"/>
                </a:ext>
                <a:ext uri="{FF2B5EF4-FFF2-40B4-BE49-F238E27FC236}">
                  <a16:creationId xmlns:a16="http://schemas.microsoft.com/office/drawing/2014/main" id="{00000000-0008-0000-39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47</xdr:row>
          <xdr:rowOff>0</xdr:rowOff>
        </xdr:from>
        <xdr:to>
          <xdr:col>24</xdr:col>
          <xdr:colOff>0</xdr:colOff>
          <xdr:row>48</xdr:row>
          <xdr:rowOff>0</xdr:rowOff>
        </xdr:to>
        <xdr:sp macro="" textlink="">
          <xdr:nvSpPr>
            <xdr:cNvPr id="10280" name="チェック84" hidden="1">
              <a:extLst>
                <a:ext uri="{63B3BB69-23CF-44E3-9099-C40C66FF867C}">
                  <a14:compatExt spid="_x0000_s10280"/>
                </a:ext>
                <a:ext uri="{FF2B5EF4-FFF2-40B4-BE49-F238E27FC236}">
                  <a16:creationId xmlns:a16="http://schemas.microsoft.com/office/drawing/2014/main" id="{00000000-0008-0000-39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47</xdr:row>
          <xdr:rowOff>0</xdr:rowOff>
        </xdr:from>
        <xdr:to>
          <xdr:col>31</xdr:col>
          <xdr:colOff>0</xdr:colOff>
          <xdr:row>48</xdr:row>
          <xdr:rowOff>0</xdr:rowOff>
        </xdr:to>
        <xdr:sp macro="" textlink="">
          <xdr:nvSpPr>
            <xdr:cNvPr id="10281" name="チェック85" hidden="1">
              <a:extLst>
                <a:ext uri="{63B3BB69-23CF-44E3-9099-C40C66FF867C}">
                  <a14:compatExt spid="_x0000_s10281"/>
                </a:ext>
                <a:ext uri="{FF2B5EF4-FFF2-40B4-BE49-F238E27FC236}">
                  <a16:creationId xmlns:a16="http://schemas.microsoft.com/office/drawing/2014/main" id="{00000000-0008-0000-39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10</xdr:col>
          <xdr:colOff>0</xdr:colOff>
          <xdr:row>45</xdr:row>
          <xdr:rowOff>0</xdr:rowOff>
        </xdr:to>
        <xdr:sp macro="" textlink="">
          <xdr:nvSpPr>
            <xdr:cNvPr id="10282" name="チェック73" hidden="1">
              <a:extLst>
                <a:ext uri="{63B3BB69-23CF-44E3-9099-C40C66FF867C}">
                  <a14:compatExt spid="_x0000_s10282"/>
                </a:ext>
                <a:ext uri="{FF2B5EF4-FFF2-40B4-BE49-F238E27FC236}">
                  <a16:creationId xmlns:a16="http://schemas.microsoft.com/office/drawing/2014/main" id="{00000000-0008-0000-39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44</xdr:row>
          <xdr:rowOff>0</xdr:rowOff>
        </xdr:from>
        <xdr:to>
          <xdr:col>16</xdr:col>
          <xdr:colOff>180975</xdr:colOff>
          <xdr:row>45</xdr:row>
          <xdr:rowOff>0</xdr:rowOff>
        </xdr:to>
        <xdr:sp macro="" textlink="">
          <xdr:nvSpPr>
            <xdr:cNvPr id="10283" name="チェック74" hidden="1">
              <a:extLst>
                <a:ext uri="{63B3BB69-23CF-44E3-9099-C40C66FF867C}">
                  <a14:compatExt spid="_x0000_s10283"/>
                </a:ext>
                <a:ext uri="{FF2B5EF4-FFF2-40B4-BE49-F238E27FC236}">
                  <a16:creationId xmlns:a16="http://schemas.microsoft.com/office/drawing/2014/main" id="{00000000-0008-0000-39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24</xdr:col>
          <xdr:colOff>0</xdr:colOff>
          <xdr:row>45</xdr:row>
          <xdr:rowOff>0</xdr:rowOff>
        </xdr:to>
        <xdr:sp macro="" textlink="">
          <xdr:nvSpPr>
            <xdr:cNvPr id="10284" name="チェック75" hidden="1">
              <a:extLst>
                <a:ext uri="{63B3BB69-23CF-44E3-9099-C40C66FF867C}">
                  <a14:compatExt spid="_x0000_s10284"/>
                </a:ext>
                <a:ext uri="{FF2B5EF4-FFF2-40B4-BE49-F238E27FC236}">
                  <a16:creationId xmlns:a16="http://schemas.microsoft.com/office/drawing/2014/main" id="{00000000-0008-0000-39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10</xdr:col>
          <xdr:colOff>0</xdr:colOff>
          <xdr:row>46</xdr:row>
          <xdr:rowOff>0</xdr:rowOff>
        </xdr:to>
        <xdr:sp macro="" textlink="">
          <xdr:nvSpPr>
            <xdr:cNvPr id="10285" name="チェック76" hidden="1">
              <a:extLst>
                <a:ext uri="{63B3BB69-23CF-44E3-9099-C40C66FF867C}">
                  <a14:compatExt spid="_x0000_s10285"/>
                </a:ext>
                <a:ext uri="{FF2B5EF4-FFF2-40B4-BE49-F238E27FC236}">
                  <a16:creationId xmlns:a16="http://schemas.microsoft.com/office/drawing/2014/main" id="{00000000-0008-0000-39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45</xdr:row>
          <xdr:rowOff>0</xdr:rowOff>
        </xdr:from>
        <xdr:to>
          <xdr:col>16</xdr:col>
          <xdr:colOff>180975</xdr:colOff>
          <xdr:row>46</xdr:row>
          <xdr:rowOff>0</xdr:rowOff>
        </xdr:to>
        <xdr:sp macro="" textlink="">
          <xdr:nvSpPr>
            <xdr:cNvPr id="10286" name="チェック77" hidden="1">
              <a:extLst>
                <a:ext uri="{63B3BB69-23CF-44E3-9099-C40C66FF867C}">
                  <a14:compatExt spid="_x0000_s10286"/>
                </a:ext>
                <a:ext uri="{FF2B5EF4-FFF2-40B4-BE49-F238E27FC236}">
                  <a16:creationId xmlns:a16="http://schemas.microsoft.com/office/drawing/2014/main" id="{00000000-0008-0000-39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24</xdr:col>
          <xdr:colOff>0</xdr:colOff>
          <xdr:row>46</xdr:row>
          <xdr:rowOff>0</xdr:rowOff>
        </xdr:to>
        <xdr:sp macro="" textlink="">
          <xdr:nvSpPr>
            <xdr:cNvPr id="10287" name="チェック78" hidden="1">
              <a:extLst>
                <a:ext uri="{63B3BB69-23CF-44E3-9099-C40C66FF867C}">
                  <a14:compatExt spid="_x0000_s10287"/>
                </a:ext>
                <a:ext uri="{FF2B5EF4-FFF2-40B4-BE49-F238E27FC236}">
                  <a16:creationId xmlns:a16="http://schemas.microsoft.com/office/drawing/2014/main" id="{00000000-0008-0000-39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0</xdr:colOff>
          <xdr:row>47</xdr:row>
          <xdr:rowOff>0</xdr:rowOff>
        </xdr:to>
        <xdr:sp macro="" textlink="">
          <xdr:nvSpPr>
            <xdr:cNvPr id="10288" name="チェック79" hidden="1">
              <a:extLst>
                <a:ext uri="{63B3BB69-23CF-44E3-9099-C40C66FF867C}">
                  <a14:compatExt spid="_x0000_s10288"/>
                </a:ext>
                <a:ext uri="{FF2B5EF4-FFF2-40B4-BE49-F238E27FC236}">
                  <a16:creationId xmlns:a16="http://schemas.microsoft.com/office/drawing/2014/main" id="{00000000-0008-0000-39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46</xdr:row>
          <xdr:rowOff>0</xdr:rowOff>
        </xdr:from>
        <xdr:to>
          <xdr:col>16</xdr:col>
          <xdr:colOff>180975</xdr:colOff>
          <xdr:row>47</xdr:row>
          <xdr:rowOff>0</xdr:rowOff>
        </xdr:to>
        <xdr:sp macro="" textlink="">
          <xdr:nvSpPr>
            <xdr:cNvPr id="10289" name="チェック80" hidden="1">
              <a:extLst>
                <a:ext uri="{63B3BB69-23CF-44E3-9099-C40C66FF867C}">
                  <a14:compatExt spid="_x0000_s10289"/>
                </a:ext>
                <a:ext uri="{FF2B5EF4-FFF2-40B4-BE49-F238E27FC236}">
                  <a16:creationId xmlns:a16="http://schemas.microsoft.com/office/drawing/2014/main" id="{00000000-0008-0000-39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24</xdr:col>
          <xdr:colOff>0</xdr:colOff>
          <xdr:row>47</xdr:row>
          <xdr:rowOff>0</xdr:rowOff>
        </xdr:to>
        <xdr:sp macro="" textlink="">
          <xdr:nvSpPr>
            <xdr:cNvPr id="10290" name="チェック81" hidden="1">
              <a:extLst>
                <a:ext uri="{63B3BB69-23CF-44E3-9099-C40C66FF867C}">
                  <a14:compatExt spid="_x0000_s10290"/>
                </a:ext>
                <a:ext uri="{FF2B5EF4-FFF2-40B4-BE49-F238E27FC236}">
                  <a16:creationId xmlns:a16="http://schemas.microsoft.com/office/drawing/2014/main" id="{00000000-0008-0000-39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0</xdr:rowOff>
        </xdr:from>
        <xdr:to>
          <xdr:col>10</xdr:col>
          <xdr:colOff>0</xdr:colOff>
          <xdr:row>13</xdr:row>
          <xdr:rowOff>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39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0</xdr:colOff>
          <xdr:row>55</xdr:row>
          <xdr:rowOff>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39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0</xdr:rowOff>
        </xdr:from>
        <xdr:to>
          <xdr:col>18</xdr:col>
          <xdr:colOff>9525</xdr:colOff>
          <xdr:row>55</xdr:row>
          <xdr:rowOff>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39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39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10</xdr:col>
          <xdr:colOff>0</xdr:colOff>
          <xdr:row>56</xdr:row>
          <xdr:rowOff>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39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20</xdr:col>
          <xdr:colOff>0</xdr:colOff>
          <xdr:row>56</xdr:row>
          <xdr:rowOff>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39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10</xdr:col>
          <xdr:colOff>0</xdr:colOff>
          <xdr:row>57</xdr:row>
          <xdr:rowOff>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39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56</xdr:row>
          <xdr:rowOff>0</xdr:rowOff>
        </xdr:from>
        <xdr:to>
          <xdr:col>16</xdr:col>
          <xdr:colOff>180975</xdr:colOff>
          <xdr:row>57</xdr:row>
          <xdr:rowOff>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39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56</xdr:row>
          <xdr:rowOff>0</xdr:rowOff>
        </xdr:from>
        <xdr:to>
          <xdr:col>24</xdr:col>
          <xdr:colOff>0</xdr:colOff>
          <xdr:row>57</xdr:row>
          <xdr:rowOff>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39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57</xdr:row>
          <xdr:rowOff>0</xdr:rowOff>
        </xdr:from>
        <xdr:to>
          <xdr:col>10</xdr:col>
          <xdr:colOff>0</xdr:colOff>
          <xdr:row>58</xdr:row>
          <xdr:rowOff>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39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17</xdr:col>
          <xdr:colOff>0</xdr:colOff>
          <xdr:row>58</xdr:row>
          <xdr:rowOff>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39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24</xdr:col>
          <xdr:colOff>0</xdr:colOff>
          <xdr:row>58</xdr:row>
          <xdr:rowOff>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39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58</xdr:row>
          <xdr:rowOff>0</xdr:rowOff>
        </xdr:from>
        <xdr:to>
          <xdr:col>10</xdr:col>
          <xdr:colOff>0</xdr:colOff>
          <xdr:row>59</xdr:row>
          <xdr:rowOff>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39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58</xdr:row>
          <xdr:rowOff>0</xdr:rowOff>
        </xdr:from>
        <xdr:to>
          <xdr:col>17</xdr:col>
          <xdr:colOff>0</xdr:colOff>
          <xdr:row>59</xdr:row>
          <xdr:rowOff>9525</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39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58</xdr:row>
          <xdr:rowOff>0</xdr:rowOff>
        </xdr:from>
        <xdr:to>
          <xdr:col>24</xdr:col>
          <xdr:colOff>0</xdr:colOff>
          <xdr:row>59</xdr:row>
          <xdr:rowOff>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39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59</xdr:row>
          <xdr:rowOff>0</xdr:rowOff>
        </xdr:from>
        <xdr:to>
          <xdr:col>10</xdr:col>
          <xdr:colOff>0</xdr:colOff>
          <xdr:row>60</xdr:row>
          <xdr:rowOff>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39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59</xdr:row>
          <xdr:rowOff>0</xdr:rowOff>
        </xdr:from>
        <xdr:to>
          <xdr:col>17</xdr:col>
          <xdr:colOff>0</xdr:colOff>
          <xdr:row>60</xdr:row>
          <xdr:rowOff>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39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0</xdr:rowOff>
        </xdr:from>
        <xdr:to>
          <xdr:col>24</xdr:col>
          <xdr:colOff>0</xdr:colOff>
          <xdr:row>60</xdr:row>
          <xdr:rowOff>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39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59</xdr:row>
          <xdr:rowOff>0</xdr:rowOff>
        </xdr:from>
        <xdr:to>
          <xdr:col>31</xdr:col>
          <xdr:colOff>0</xdr:colOff>
          <xdr:row>60</xdr:row>
          <xdr:rowOff>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39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39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18</xdr:col>
          <xdr:colOff>0</xdr:colOff>
          <xdr:row>67</xdr:row>
          <xdr:rowOff>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39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39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39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20</xdr:col>
          <xdr:colOff>0</xdr:colOff>
          <xdr:row>68</xdr:row>
          <xdr:rowOff>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39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39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68</xdr:row>
          <xdr:rowOff>0</xdr:rowOff>
        </xdr:from>
        <xdr:to>
          <xdr:col>16</xdr:col>
          <xdr:colOff>180975</xdr:colOff>
          <xdr:row>69</xdr:row>
          <xdr:rowOff>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39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24</xdr:col>
          <xdr:colOff>0</xdr:colOff>
          <xdr:row>69</xdr:row>
          <xdr:rowOff>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39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69</xdr:row>
          <xdr:rowOff>0</xdr:rowOff>
        </xdr:from>
        <xdr:to>
          <xdr:col>10</xdr:col>
          <xdr:colOff>0</xdr:colOff>
          <xdr:row>70</xdr:row>
          <xdr:rowOff>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39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69</xdr:row>
          <xdr:rowOff>0</xdr:rowOff>
        </xdr:from>
        <xdr:to>
          <xdr:col>16</xdr:col>
          <xdr:colOff>180975</xdr:colOff>
          <xdr:row>70</xdr:row>
          <xdr:rowOff>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39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24</xdr:col>
          <xdr:colOff>0</xdr:colOff>
          <xdr:row>70</xdr:row>
          <xdr:rowOff>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39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70</xdr:row>
          <xdr:rowOff>0</xdr:rowOff>
        </xdr:from>
        <xdr:to>
          <xdr:col>10</xdr:col>
          <xdr:colOff>0</xdr:colOff>
          <xdr:row>71</xdr:row>
          <xdr:rowOff>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39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70</xdr:row>
          <xdr:rowOff>0</xdr:rowOff>
        </xdr:from>
        <xdr:to>
          <xdr:col>16</xdr:col>
          <xdr:colOff>180975</xdr:colOff>
          <xdr:row>71</xdr:row>
          <xdr:rowOff>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39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24</xdr:col>
          <xdr:colOff>0</xdr:colOff>
          <xdr:row>71</xdr:row>
          <xdr:rowOff>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39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10</xdr:col>
          <xdr:colOff>0</xdr:colOff>
          <xdr:row>72</xdr:row>
          <xdr:rowOff>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39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71</xdr:row>
          <xdr:rowOff>0</xdr:rowOff>
        </xdr:from>
        <xdr:to>
          <xdr:col>17</xdr:col>
          <xdr:colOff>0</xdr:colOff>
          <xdr:row>72</xdr:row>
          <xdr:rowOff>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39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71</xdr:row>
          <xdr:rowOff>0</xdr:rowOff>
        </xdr:from>
        <xdr:to>
          <xdr:col>24</xdr:col>
          <xdr:colOff>0</xdr:colOff>
          <xdr:row>72</xdr:row>
          <xdr:rowOff>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39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71</xdr:row>
          <xdr:rowOff>0</xdr:rowOff>
        </xdr:from>
        <xdr:to>
          <xdr:col>31</xdr:col>
          <xdr:colOff>0</xdr:colOff>
          <xdr:row>72</xdr:row>
          <xdr:rowOff>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39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228600</xdr:rowOff>
        </xdr:from>
        <xdr:to>
          <xdr:col>10</xdr:col>
          <xdr:colOff>0</xdr:colOff>
          <xdr:row>42</xdr:row>
          <xdr:rowOff>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39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228600</xdr:rowOff>
        </xdr:from>
        <xdr:to>
          <xdr:col>15</xdr:col>
          <xdr:colOff>180975</xdr:colOff>
          <xdr:row>42</xdr:row>
          <xdr:rowOff>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39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228600</xdr:rowOff>
        </xdr:from>
        <xdr:to>
          <xdr:col>10</xdr:col>
          <xdr:colOff>0</xdr:colOff>
          <xdr:row>54</xdr:row>
          <xdr:rowOff>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39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52</xdr:row>
          <xdr:rowOff>228600</xdr:rowOff>
        </xdr:from>
        <xdr:to>
          <xdr:col>15</xdr:col>
          <xdr:colOff>180975</xdr:colOff>
          <xdr:row>54</xdr:row>
          <xdr:rowOff>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39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64</xdr:row>
          <xdr:rowOff>228600</xdr:rowOff>
        </xdr:from>
        <xdr:to>
          <xdr:col>10</xdr:col>
          <xdr:colOff>0</xdr:colOff>
          <xdr:row>66</xdr:row>
          <xdr:rowOff>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39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64</xdr:row>
          <xdr:rowOff>228600</xdr:rowOff>
        </xdr:from>
        <xdr:to>
          <xdr:col>15</xdr:col>
          <xdr:colOff>180975</xdr:colOff>
          <xdr:row>66</xdr:row>
          <xdr:rowOff>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39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6" name="チェック1" hidden="1">
              <a:extLst>
                <a:ext uri="{63B3BB69-23CF-44E3-9099-C40C66FF867C}">
                  <a14:compatExt spid="_x0000_s10346"/>
                </a:ext>
                <a:ext uri="{FF2B5EF4-FFF2-40B4-BE49-F238E27FC236}">
                  <a16:creationId xmlns:a16="http://schemas.microsoft.com/office/drawing/2014/main" id="{00000000-0008-0000-39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7" name="チェック4" hidden="1">
              <a:extLst>
                <a:ext uri="{63B3BB69-23CF-44E3-9099-C40C66FF867C}">
                  <a14:compatExt spid="_x0000_s10347"/>
                </a:ext>
                <a:ext uri="{FF2B5EF4-FFF2-40B4-BE49-F238E27FC236}">
                  <a16:creationId xmlns:a16="http://schemas.microsoft.com/office/drawing/2014/main" id="{00000000-0008-0000-39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48" name="チェック17" hidden="1">
              <a:extLst>
                <a:ext uri="{63B3BB69-23CF-44E3-9099-C40C66FF867C}">
                  <a14:compatExt spid="_x0000_s10348"/>
                </a:ext>
                <a:ext uri="{FF2B5EF4-FFF2-40B4-BE49-F238E27FC236}">
                  <a16:creationId xmlns:a16="http://schemas.microsoft.com/office/drawing/2014/main" id="{00000000-0008-0000-39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0</xdr:colOff>
          <xdr:row>3</xdr:row>
          <xdr:rowOff>0</xdr:rowOff>
        </xdr:from>
        <xdr:to>
          <xdr:col>67</xdr:col>
          <xdr:colOff>0</xdr:colOff>
          <xdr:row>4</xdr:row>
          <xdr:rowOff>0</xdr:rowOff>
        </xdr:to>
        <xdr:sp macro="" textlink="">
          <xdr:nvSpPr>
            <xdr:cNvPr id="10349" name="チェック18" hidden="1">
              <a:extLst>
                <a:ext uri="{63B3BB69-23CF-44E3-9099-C40C66FF867C}">
                  <a14:compatExt spid="_x0000_s10349"/>
                </a:ext>
                <a:ext uri="{FF2B5EF4-FFF2-40B4-BE49-F238E27FC236}">
                  <a16:creationId xmlns:a16="http://schemas.microsoft.com/office/drawing/2014/main" id="{00000000-0008-0000-39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3</xdr:row>
          <xdr:rowOff>0</xdr:rowOff>
        </xdr:from>
        <xdr:to>
          <xdr:col>72</xdr:col>
          <xdr:colOff>0</xdr:colOff>
          <xdr:row>4</xdr:row>
          <xdr:rowOff>0</xdr:rowOff>
        </xdr:to>
        <xdr:sp macro="" textlink="">
          <xdr:nvSpPr>
            <xdr:cNvPr id="10350" name="チェック19" hidden="1">
              <a:extLst>
                <a:ext uri="{63B3BB69-23CF-44E3-9099-C40C66FF867C}">
                  <a14:compatExt spid="_x0000_s10350"/>
                </a:ext>
                <a:ext uri="{FF2B5EF4-FFF2-40B4-BE49-F238E27FC236}">
                  <a16:creationId xmlns:a16="http://schemas.microsoft.com/office/drawing/2014/main" id="{00000000-0008-0000-39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3</xdr:row>
          <xdr:rowOff>0</xdr:rowOff>
        </xdr:from>
        <xdr:to>
          <xdr:col>77</xdr:col>
          <xdr:colOff>0</xdr:colOff>
          <xdr:row>4</xdr:row>
          <xdr:rowOff>0</xdr:rowOff>
        </xdr:to>
        <xdr:sp macro="" textlink="">
          <xdr:nvSpPr>
            <xdr:cNvPr id="10351" name="チェック20" hidden="1">
              <a:extLst>
                <a:ext uri="{63B3BB69-23CF-44E3-9099-C40C66FF867C}">
                  <a14:compatExt spid="_x0000_s10351"/>
                </a:ext>
                <a:ext uri="{FF2B5EF4-FFF2-40B4-BE49-F238E27FC236}">
                  <a16:creationId xmlns:a16="http://schemas.microsoft.com/office/drawing/2014/main" id="{00000000-0008-0000-39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42</xdr:row>
          <xdr:rowOff>0</xdr:rowOff>
        </xdr:from>
        <xdr:to>
          <xdr:col>62</xdr:col>
          <xdr:colOff>0</xdr:colOff>
          <xdr:row>43</xdr:row>
          <xdr:rowOff>0</xdr:rowOff>
        </xdr:to>
        <xdr:sp macro="" textlink="">
          <xdr:nvSpPr>
            <xdr:cNvPr id="10352" name="チェック68" hidden="1">
              <a:extLst>
                <a:ext uri="{63B3BB69-23CF-44E3-9099-C40C66FF867C}">
                  <a14:compatExt spid="_x0000_s10352"/>
                </a:ext>
                <a:ext uri="{FF2B5EF4-FFF2-40B4-BE49-F238E27FC236}">
                  <a16:creationId xmlns:a16="http://schemas.microsoft.com/office/drawing/2014/main" id="{00000000-0008-0000-39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42</xdr:row>
          <xdr:rowOff>0</xdr:rowOff>
        </xdr:from>
        <xdr:to>
          <xdr:col>70</xdr:col>
          <xdr:colOff>0</xdr:colOff>
          <xdr:row>43</xdr:row>
          <xdr:rowOff>0</xdr:rowOff>
        </xdr:to>
        <xdr:sp macro="" textlink="">
          <xdr:nvSpPr>
            <xdr:cNvPr id="10353" name="チェック69" hidden="1">
              <a:extLst>
                <a:ext uri="{63B3BB69-23CF-44E3-9099-C40C66FF867C}">
                  <a14:compatExt spid="_x0000_s10353"/>
                </a:ext>
                <a:ext uri="{FF2B5EF4-FFF2-40B4-BE49-F238E27FC236}">
                  <a16:creationId xmlns:a16="http://schemas.microsoft.com/office/drawing/2014/main" id="{00000000-0008-0000-39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42</xdr:row>
          <xdr:rowOff>0</xdr:rowOff>
        </xdr:from>
        <xdr:to>
          <xdr:col>77</xdr:col>
          <xdr:colOff>0</xdr:colOff>
          <xdr:row>43</xdr:row>
          <xdr:rowOff>0</xdr:rowOff>
        </xdr:to>
        <xdr:sp macro="" textlink="">
          <xdr:nvSpPr>
            <xdr:cNvPr id="10354" name="チェック70" hidden="1">
              <a:extLst>
                <a:ext uri="{63B3BB69-23CF-44E3-9099-C40C66FF867C}">
                  <a14:compatExt spid="_x0000_s10354"/>
                </a:ext>
                <a:ext uri="{FF2B5EF4-FFF2-40B4-BE49-F238E27FC236}">
                  <a16:creationId xmlns:a16="http://schemas.microsoft.com/office/drawing/2014/main" id="{00000000-0008-0000-39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43</xdr:row>
          <xdr:rowOff>0</xdr:rowOff>
        </xdr:from>
        <xdr:to>
          <xdr:col>62</xdr:col>
          <xdr:colOff>0</xdr:colOff>
          <xdr:row>44</xdr:row>
          <xdr:rowOff>0</xdr:rowOff>
        </xdr:to>
        <xdr:sp macro="" textlink="">
          <xdr:nvSpPr>
            <xdr:cNvPr id="10355" name="チェック71" hidden="1">
              <a:extLst>
                <a:ext uri="{63B3BB69-23CF-44E3-9099-C40C66FF867C}">
                  <a14:compatExt spid="_x0000_s10355"/>
                </a:ext>
                <a:ext uri="{FF2B5EF4-FFF2-40B4-BE49-F238E27FC236}">
                  <a16:creationId xmlns:a16="http://schemas.microsoft.com/office/drawing/2014/main" id="{00000000-0008-0000-39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43</xdr:row>
          <xdr:rowOff>0</xdr:rowOff>
        </xdr:from>
        <xdr:to>
          <xdr:col>72</xdr:col>
          <xdr:colOff>0</xdr:colOff>
          <xdr:row>44</xdr:row>
          <xdr:rowOff>0</xdr:rowOff>
        </xdr:to>
        <xdr:sp macro="" textlink="">
          <xdr:nvSpPr>
            <xdr:cNvPr id="10356" name="チェック72" hidden="1">
              <a:extLst>
                <a:ext uri="{63B3BB69-23CF-44E3-9099-C40C66FF867C}">
                  <a14:compatExt spid="_x0000_s10356"/>
                </a:ext>
                <a:ext uri="{FF2B5EF4-FFF2-40B4-BE49-F238E27FC236}">
                  <a16:creationId xmlns:a16="http://schemas.microsoft.com/office/drawing/2014/main" id="{00000000-0008-0000-39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39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39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0</xdr:colOff>
          <xdr:row>26</xdr:row>
          <xdr:rowOff>0</xdr:rowOff>
        </xdr:from>
        <xdr:to>
          <xdr:col>71</xdr:col>
          <xdr:colOff>0</xdr:colOff>
          <xdr:row>28</xdr:row>
          <xdr:rowOff>0</xdr:rowOff>
        </xdr:to>
        <xdr:sp macro="" textlink="">
          <xdr:nvSpPr>
            <xdr:cNvPr id="10359" name="チェック34" hidden="1">
              <a:extLst>
                <a:ext uri="{63B3BB69-23CF-44E3-9099-C40C66FF867C}">
                  <a14:compatExt spid="_x0000_s10359"/>
                </a:ext>
                <a:ext uri="{FF2B5EF4-FFF2-40B4-BE49-F238E27FC236}">
                  <a16:creationId xmlns:a16="http://schemas.microsoft.com/office/drawing/2014/main" id="{00000000-0008-0000-39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26</xdr:row>
          <xdr:rowOff>0</xdr:rowOff>
        </xdr:from>
        <xdr:to>
          <xdr:col>62</xdr:col>
          <xdr:colOff>0</xdr:colOff>
          <xdr:row>28</xdr:row>
          <xdr:rowOff>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39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26</xdr:row>
          <xdr:rowOff>0</xdr:rowOff>
        </xdr:from>
        <xdr:to>
          <xdr:col>80</xdr:col>
          <xdr:colOff>0</xdr:colOff>
          <xdr:row>28</xdr:row>
          <xdr:rowOff>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39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2" name="チェック12" hidden="1">
              <a:extLst>
                <a:ext uri="{63B3BB69-23CF-44E3-9099-C40C66FF867C}">
                  <a14:compatExt spid="_x0000_s10362"/>
                </a:ext>
                <a:ext uri="{FF2B5EF4-FFF2-40B4-BE49-F238E27FC236}">
                  <a16:creationId xmlns:a16="http://schemas.microsoft.com/office/drawing/2014/main" id="{00000000-0008-0000-39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3" name="チェック14" hidden="1">
              <a:extLst>
                <a:ext uri="{63B3BB69-23CF-44E3-9099-C40C66FF867C}">
                  <a14:compatExt spid="_x0000_s10363"/>
                </a:ext>
                <a:ext uri="{FF2B5EF4-FFF2-40B4-BE49-F238E27FC236}">
                  <a16:creationId xmlns:a16="http://schemas.microsoft.com/office/drawing/2014/main" id="{00000000-0008-0000-39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4" name="チェック16" hidden="1">
              <a:extLst>
                <a:ext uri="{63B3BB69-23CF-44E3-9099-C40C66FF867C}">
                  <a14:compatExt spid="_x0000_s10364"/>
                </a:ext>
                <a:ext uri="{FF2B5EF4-FFF2-40B4-BE49-F238E27FC236}">
                  <a16:creationId xmlns:a16="http://schemas.microsoft.com/office/drawing/2014/main" id="{00000000-0008-0000-39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180975</xdr:colOff>
          <xdr:row>12</xdr:row>
          <xdr:rowOff>0</xdr:rowOff>
        </xdr:from>
        <xdr:to>
          <xdr:col>71</xdr:col>
          <xdr:colOff>0</xdr:colOff>
          <xdr:row>13</xdr:row>
          <xdr:rowOff>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39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12</xdr:row>
          <xdr:rowOff>0</xdr:rowOff>
        </xdr:from>
        <xdr:to>
          <xdr:col>80</xdr:col>
          <xdr:colOff>0</xdr:colOff>
          <xdr:row>13</xdr:row>
          <xdr:rowOff>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39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47</xdr:row>
          <xdr:rowOff>0</xdr:rowOff>
        </xdr:from>
        <xdr:to>
          <xdr:col>62</xdr:col>
          <xdr:colOff>0</xdr:colOff>
          <xdr:row>48</xdr:row>
          <xdr:rowOff>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39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47</xdr:row>
          <xdr:rowOff>0</xdr:rowOff>
        </xdr:from>
        <xdr:to>
          <xdr:col>69</xdr:col>
          <xdr:colOff>0</xdr:colOff>
          <xdr:row>48</xdr:row>
          <xdr:rowOff>0</xdr:rowOff>
        </xdr:to>
        <xdr:sp macro="" textlink="">
          <xdr:nvSpPr>
            <xdr:cNvPr id="10368" name="チェック83" hidden="1">
              <a:extLst>
                <a:ext uri="{63B3BB69-23CF-44E3-9099-C40C66FF867C}">
                  <a14:compatExt spid="_x0000_s10368"/>
                </a:ext>
                <a:ext uri="{FF2B5EF4-FFF2-40B4-BE49-F238E27FC236}">
                  <a16:creationId xmlns:a16="http://schemas.microsoft.com/office/drawing/2014/main" id="{00000000-0008-0000-39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47</xdr:row>
          <xdr:rowOff>0</xdr:rowOff>
        </xdr:from>
        <xdr:to>
          <xdr:col>76</xdr:col>
          <xdr:colOff>0</xdr:colOff>
          <xdr:row>48</xdr:row>
          <xdr:rowOff>0</xdr:rowOff>
        </xdr:to>
        <xdr:sp macro="" textlink="">
          <xdr:nvSpPr>
            <xdr:cNvPr id="10369" name="チェック84" hidden="1">
              <a:extLst>
                <a:ext uri="{63B3BB69-23CF-44E3-9099-C40C66FF867C}">
                  <a14:compatExt spid="_x0000_s10369"/>
                </a:ext>
                <a:ext uri="{FF2B5EF4-FFF2-40B4-BE49-F238E27FC236}">
                  <a16:creationId xmlns:a16="http://schemas.microsoft.com/office/drawing/2014/main" id="{00000000-0008-0000-39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47</xdr:row>
          <xdr:rowOff>0</xdr:rowOff>
        </xdr:from>
        <xdr:to>
          <xdr:col>83</xdr:col>
          <xdr:colOff>0</xdr:colOff>
          <xdr:row>48</xdr:row>
          <xdr:rowOff>0</xdr:rowOff>
        </xdr:to>
        <xdr:sp macro="" textlink="">
          <xdr:nvSpPr>
            <xdr:cNvPr id="10370" name="チェック85" hidden="1">
              <a:extLst>
                <a:ext uri="{63B3BB69-23CF-44E3-9099-C40C66FF867C}">
                  <a14:compatExt spid="_x0000_s10370"/>
                </a:ext>
                <a:ext uri="{FF2B5EF4-FFF2-40B4-BE49-F238E27FC236}">
                  <a16:creationId xmlns:a16="http://schemas.microsoft.com/office/drawing/2014/main" id="{00000000-0008-0000-39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44</xdr:row>
          <xdr:rowOff>0</xdr:rowOff>
        </xdr:from>
        <xdr:to>
          <xdr:col>62</xdr:col>
          <xdr:colOff>0</xdr:colOff>
          <xdr:row>45</xdr:row>
          <xdr:rowOff>0</xdr:rowOff>
        </xdr:to>
        <xdr:sp macro="" textlink="">
          <xdr:nvSpPr>
            <xdr:cNvPr id="10371" name="チェック73" hidden="1">
              <a:extLst>
                <a:ext uri="{63B3BB69-23CF-44E3-9099-C40C66FF867C}">
                  <a14:compatExt spid="_x0000_s10371"/>
                </a:ext>
                <a:ext uri="{FF2B5EF4-FFF2-40B4-BE49-F238E27FC236}">
                  <a16:creationId xmlns:a16="http://schemas.microsoft.com/office/drawing/2014/main" id="{00000000-0008-0000-39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44</xdr:row>
          <xdr:rowOff>0</xdr:rowOff>
        </xdr:from>
        <xdr:to>
          <xdr:col>69</xdr:col>
          <xdr:colOff>0</xdr:colOff>
          <xdr:row>45</xdr:row>
          <xdr:rowOff>0</xdr:rowOff>
        </xdr:to>
        <xdr:sp macro="" textlink="">
          <xdr:nvSpPr>
            <xdr:cNvPr id="10372" name="チェック74" hidden="1">
              <a:extLst>
                <a:ext uri="{63B3BB69-23CF-44E3-9099-C40C66FF867C}">
                  <a14:compatExt spid="_x0000_s10372"/>
                </a:ext>
                <a:ext uri="{FF2B5EF4-FFF2-40B4-BE49-F238E27FC236}">
                  <a16:creationId xmlns:a16="http://schemas.microsoft.com/office/drawing/2014/main" id="{00000000-0008-0000-39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44</xdr:row>
          <xdr:rowOff>0</xdr:rowOff>
        </xdr:from>
        <xdr:to>
          <xdr:col>76</xdr:col>
          <xdr:colOff>0</xdr:colOff>
          <xdr:row>45</xdr:row>
          <xdr:rowOff>0</xdr:rowOff>
        </xdr:to>
        <xdr:sp macro="" textlink="">
          <xdr:nvSpPr>
            <xdr:cNvPr id="10373" name="チェック75" hidden="1">
              <a:extLst>
                <a:ext uri="{63B3BB69-23CF-44E3-9099-C40C66FF867C}">
                  <a14:compatExt spid="_x0000_s10373"/>
                </a:ext>
                <a:ext uri="{FF2B5EF4-FFF2-40B4-BE49-F238E27FC236}">
                  <a16:creationId xmlns:a16="http://schemas.microsoft.com/office/drawing/2014/main" id="{00000000-0008-0000-39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45</xdr:row>
          <xdr:rowOff>0</xdr:rowOff>
        </xdr:from>
        <xdr:to>
          <xdr:col>62</xdr:col>
          <xdr:colOff>0</xdr:colOff>
          <xdr:row>46</xdr:row>
          <xdr:rowOff>0</xdr:rowOff>
        </xdr:to>
        <xdr:sp macro="" textlink="">
          <xdr:nvSpPr>
            <xdr:cNvPr id="10374" name="チェック76" hidden="1">
              <a:extLst>
                <a:ext uri="{63B3BB69-23CF-44E3-9099-C40C66FF867C}">
                  <a14:compatExt spid="_x0000_s10374"/>
                </a:ext>
                <a:ext uri="{FF2B5EF4-FFF2-40B4-BE49-F238E27FC236}">
                  <a16:creationId xmlns:a16="http://schemas.microsoft.com/office/drawing/2014/main" id="{00000000-0008-0000-39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45</xdr:row>
          <xdr:rowOff>0</xdr:rowOff>
        </xdr:from>
        <xdr:to>
          <xdr:col>69</xdr:col>
          <xdr:colOff>0</xdr:colOff>
          <xdr:row>46</xdr:row>
          <xdr:rowOff>0</xdr:rowOff>
        </xdr:to>
        <xdr:sp macro="" textlink="">
          <xdr:nvSpPr>
            <xdr:cNvPr id="10375" name="チェック77" hidden="1">
              <a:extLst>
                <a:ext uri="{63B3BB69-23CF-44E3-9099-C40C66FF867C}">
                  <a14:compatExt spid="_x0000_s10375"/>
                </a:ext>
                <a:ext uri="{FF2B5EF4-FFF2-40B4-BE49-F238E27FC236}">
                  <a16:creationId xmlns:a16="http://schemas.microsoft.com/office/drawing/2014/main" id="{00000000-0008-0000-39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45</xdr:row>
          <xdr:rowOff>0</xdr:rowOff>
        </xdr:from>
        <xdr:to>
          <xdr:col>76</xdr:col>
          <xdr:colOff>0</xdr:colOff>
          <xdr:row>46</xdr:row>
          <xdr:rowOff>0</xdr:rowOff>
        </xdr:to>
        <xdr:sp macro="" textlink="">
          <xdr:nvSpPr>
            <xdr:cNvPr id="10376" name="チェック78" hidden="1">
              <a:extLst>
                <a:ext uri="{63B3BB69-23CF-44E3-9099-C40C66FF867C}">
                  <a14:compatExt spid="_x0000_s10376"/>
                </a:ext>
                <a:ext uri="{FF2B5EF4-FFF2-40B4-BE49-F238E27FC236}">
                  <a16:creationId xmlns:a16="http://schemas.microsoft.com/office/drawing/2014/main" id="{00000000-0008-0000-39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46</xdr:row>
          <xdr:rowOff>0</xdr:rowOff>
        </xdr:from>
        <xdr:to>
          <xdr:col>62</xdr:col>
          <xdr:colOff>0</xdr:colOff>
          <xdr:row>47</xdr:row>
          <xdr:rowOff>0</xdr:rowOff>
        </xdr:to>
        <xdr:sp macro="" textlink="">
          <xdr:nvSpPr>
            <xdr:cNvPr id="10377" name="チェック79" hidden="1">
              <a:extLst>
                <a:ext uri="{63B3BB69-23CF-44E3-9099-C40C66FF867C}">
                  <a14:compatExt spid="_x0000_s10377"/>
                </a:ext>
                <a:ext uri="{FF2B5EF4-FFF2-40B4-BE49-F238E27FC236}">
                  <a16:creationId xmlns:a16="http://schemas.microsoft.com/office/drawing/2014/main" id="{00000000-0008-0000-39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46</xdr:row>
          <xdr:rowOff>0</xdr:rowOff>
        </xdr:from>
        <xdr:to>
          <xdr:col>69</xdr:col>
          <xdr:colOff>0</xdr:colOff>
          <xdr:row>47</xdr:row>
          <xdr:rowOff>0</xdr:rowOff>
        </xdr:to>
        <xdr:sp macro="" textlink="">
          <xdr:nvSpPr>
            <xdr:cNvPr id="10378" name="チェック80" hidden="1">
              <a:extLst>
                <a:ext uri="{63B3BB69-23CF-44E3-9099-C40C66FF867C}">
                  <a14:compatExt spid="_x0000_s10378"/>
                </a:ext>
                <a:ext uri="{FF2B5EF4-FFF2-40B4-BE49-F238E27FC236}">
                  <a16:creationId xmlns:a16="http://schemas.microsoft.com/office/drawing/2014/main" id="{00000000-0008-0000-39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46</xdr:row>
          <xdr:rowOff>0</xdr:rowOff>
        </xdr:from>
        <xdr:to>
          <xdr:col>76</xdr:col>
          <xdr:colOff>0</xdr:colOff>
          <xdr:row>47</xdr:row>
          <xdr:rowOff>0</xdr:rowOff>
        </xdr:to>
        <xdr:sp macro="" textlink="">
          <xdr:nvSpPr>
            <xdr:cNvPr id="10379" name="チェック81" hidden="1">
              <a:extLst>
                <a:ext uri="{63B3BB69-23CF-44E3-9099-C40C66FF867C}">
                  <a14:compatExt spid="_x0000_s10379"/>
                </a:ext>
                <a:ext uri="{FF2B5EF4-FFF2-40B4-BE49-F238E27FC236}">
                  <a16:creationId xmlns:a16="http://schemas.microsoft.com/office/drawing/2014/main" id="{00000000-0008-0000-39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12</xdr:row>
          <xdr:rowOff>0</xdr:rowOff>
        </xdr:from>
        <xdr:to>
          <xdr:col>62</xdr:col>
          <xdr:colOff>0</xdr:colOff>
          <xdr:row>13</xdr:row>
          <xdr:rowOff>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39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54</xdr:row>
          <xdr:rowOff>0</xdr:rowOff>
        </xdr:from>
        <xdr:to>
          <xdr:col>62</xdr:col>
          <xdr:colOff>0</xdr:colOff>
          <xdr:row>55</xdr:row>
          <xdr:rowOff>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39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54</xdr:row>
          <xdr:rowOff>0</xdr:rowOff>
        </xdr:from>
        <xdr:to>
          <xdr:col>70</xdr:col>
          <xdr:colOff>9525</xdr:colOff>
          <xdr:row>55</xdr:row>
          <xdr:rowOff>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39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54</xdr:row>
          <xdr:rowOff>0</xdr:rowOff>
        </xdr:from>
        <xdr:to>
          <xdr:col>77</xdr:col>
          <xdr:colOff>0</xdr:colOff>
          <xdr:row>55</xdr:row>
          <xdr:rowOff>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39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55</xdr:row>
          <xdr:rowOff>0</xdr:rowOff>
        </xdr:from>
        <xdr:to>
          <xdr:col>62</xdr:col>
          <xdr:colOff>0</xdr:colOff>
          <xdr:row>56</xdr:row>
          <xdr:rowOff>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39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55</xdr:row>
          <xdr:rowOff>0</xdr:rowOff>
        </xdr:from>
        <xdr:to>
          <xdr:col>72</xdr:col>
          <xdr:colOff>0</xdr:colOff>
          <xdr:row>56</xdr:row>
          <xdr:rowOff>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39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56</xdr:row>
          <xdr:rowOff>0</xdr:rowOff>
        </xdr:from>
        <xdr:to>
          <xdr:col>62</xdr:col>
          <xdr:colOff>0</xdr:colOff>
          <xdr:row>57</xdr:row>
          <xdr:rowOff>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39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56</xdr:row>
          <xdr:rowOff>0</xdr:rowOff>
        </xdr:from>
        <xdr:to>
          <xdr:col>69</xdr:col>
          <xdr:colOff>0</xdr:colOff>
          <xdr:row>57</xdr:row>
          <xdr:rowOff>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39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56</xdr:row>
          <xdr:rowOff>0</xdr:rowOff>
        </xdr:from>
        <xdr:to>
          <xdr:col>76</xdr:col>
          <xdr:colOff>0</xdr:colOff>
          <xdr:row>57</xdr:row>
          <xdr:rowOff>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39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57</xdr:row>
          <xdr:rowOff>0</xdr:rowOff>
        </xdr:from>
        <xdr:to>
          <xdr:col>62</xdr:col>
          <xdr:colOff>0</xdr:colOff>
          <xdr:row>58</xdr:row>
          <xdr:rowOff>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39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57</xdr:row>
          <xdr:rowOff>0</xdr:rowOff>
        </xdr:from>
        <xdr:to>
          <xdr:col>69</xdr:col>
          <xdr:colOff>0</xdr:colOff>
          <xdr:row>58</xdr:row>
          <xdr:rowOff>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39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57</xdr:row>
          <xdr:rowOff>0</xdr:rowOff>
        </xdr:from>
        <xdr:to>
          <xdr:col>76</xdr:col>
          <xdr:colOff>0</xdr:colOff>
          <xdr:row>58</xdr:row>
          <xdr:rowOff>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39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58</xdr:row>
          <xdr:rowOff>0</xdr:rowOff>
        </xdr:from>
        <xdr:to>
          <xdr:col>62</xdr:col>
          <xdr:colOff>0</xdr:colOff>
          <xdr:row>59</xdr:row>
          <xdr:rowOff>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39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58</xdr:row>
          <xdr:rowOff>0</xdr:rowOff>
        </xdr:from>
        <xdr:to>
          <xdr:col>69</xdr:col>
          <xdr:colOff>0</xdr:colOff>
          <xdr:row>59</xdr:row>
          <xdr:rowOff>9525</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39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58</xdr:row>
          <xdr:rowOff>0</xdr:rowOff>
        </xdr:from>
        <xdr:to>
          <xdr:col>76</xdr:col>
          <xdr:colOff>0</xdr:colOff>
          <xdr:row>59</xdr:row>
          <xdr:rowOff>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39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59</xdr:row>
          <xdr:rowOff>0</xdr:rowOff>
        </xdr:from>
        <xdr:to>
          <xdr:col>62</xdr:col>
          <xdr:colOff>0</xdr:colOff>
          <xdr:row>60</xdr:row>
          <xdr:rowOff>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39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59</xdr:row>
          <xdr:rowOff>0</xdr:rowOff>
        </xdr:from>
        <xdr:to>
          <xdr:col>69</xdr:col>
          <xdr:colOff>0</xdr:colOff>
          <xdr:row>60</xdr:row>
          <xdr:rowOff>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39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59</xdr:row>
          <xdr:rowOff>0</xdr:rowOff>
        </xdr:from>
        <xdr:to>
          <xdr:col>76</xdr:col>
          <xdr:colOff>0</xdr:colOff>
          <xdr:row>60</xdr:row>
          <xdr:rowOff>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39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59</xdr:row>
          <xdr:rowOff>0</xdr:rowOff>
        </xdr:from>
        <xdr:to>
          <xdr:col>83</xdr:col>
          <xdr:colOff>0</xdr:colOff>
          <xdr:row>60</xdr:row>
          <xdr:rowOff>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39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66</xdr:row>
          <xdr:rowOff>0</xdr:rowOff>
        </xdr:from>
        <xdr:to>
          <xdr:col>62</xdr:col>
          <xdr:colOff>0</xdr:colOff>
          <xdr:row>67</xdr:row>
          <xdr:rowOff>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39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66</xdr:row>
          <xdr:rowOff>0</xdr:rowOff>
        </xdr:from>
        <xdr:to>
          <xdr:col>70</xdr:col>
          <xdr:colOff>0</xdr:colOff>
          <xdr:row>67</xdr:row>
          <xdr:rowOff>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39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66</xdr:row>
          <xdr:rowOff>0</xdr:rowOff>
        </xdr:from>
        <xdr:to>
          <xdr:col>77</xdr:col>
          <xdr:colOff>0</xdr:colOff>
          <xdr:row>67</xdr:row>
          <xdr:rowOff>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39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67</xdr:row>
          <xdr:rowOff>0</xdr:rowOff>
        </xdr:from>
        <xdr:to>
          <xdr:col>62</xdr:col>
          <xdr:colOff>0</xdr:colOff>
          <xdr:row>68</xdr:row>
          <xdr:rowOff>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39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67</xdr:row>
          <xdr:rowOff>0</xdr:rowOff>
        </xdr:from>
        <xdr:to>
          <xdr:col>72</xdr:col>
          <xdr:colOff>0</xdr:colOff>
          <xdr:row>68</xdr:row>
          <xdr:rowOff>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39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68</xdr:row>
          <xdr:rowOff>0</xdr:rowOff>
        </xdr:from>
        <xdr:to>
          <xdr:col>62</xdr:col>
          <xdr:colOff>0</xdr:colOff>
          <xdr:row>69</xdr:row>
          <xdr:rowOff>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39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68</xdr:row>
          <xdr:rowOff>0</xdr:rowOff>
        </xdr:from>
        <xdr:to>
          <xdr:col>69</xdr:col>
          <xdr:colOff>0</xdr:colOff>
          <xdr:row>69</xdr:row>
          <xdr:rowOff>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39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68</xdr:row>
          <xdr:rowOff>0</xdr:rowOff>
        </xdr:from>
        <xdr:to>
          <xdr:col>76</xdr:col>
          <xdr:colOff>0</xdr:colOff>
          <xdr:row>69</xdr:row>
          <xdr:rowOff>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39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69</xdr:row>
          <xdr:rowOff>0</xdr:rowOff>
        </xdr:from>
        <xdr:to>
          <xdr:col>62</xdr:col>
          <xdr:colOff>0</xdr:colOff>
          <xdr:row>70</xdr:row>
          <xdr:rowOff>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39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69</xdr:row>
          <xdr:rowOff>0</xdr:rowOff>
        </xdr:from>
        <xdr:to>
          <xdr:col>69</xdr:col>
          <xdr:colOff>0</xdr:colOff>
          <xdr:row>70</xdr:row>
          <xdr:rowOff>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39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69</xdr:row>
          <xdr:rowOff>0</xdr:rowOff>
        </xdr:from>
        <xdr:to>
          <xdr:col>76</xdr:col>
          <xdr:colOff>0</xdr:colOff>
          <xdr:row>70</xdr:row>
          <xdr:rowOff>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39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70</xdr:row>
          <xdr:rowOff>0</xdr:rowOff>
        </xdr:from>
        <xdr:to>
          <xdr:col>62</xdr:col>
          <xdr:colOff>0</xdr:colOff>
          <xdr:row>71</xdr:row>
          <xdr:rowOff>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39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70</xdr:row>
          <xdr:rowOff>0</xdr:rowOff>
        </xdr:from>
        <xdr:to>
          <xdr:col>69</xdr:col>
          <xdr:colOff>0</xdr:colOff>
          <xdr:row>71</xdr:row>
          <xdr:rowOff>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39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70</xdr:row>
          <xdr:rowOff>0</xdr:rowOff>
        </xdr:from>
        <xdr:to>
          <xdr:col>76</xdr:col>
          <xdr:colOff>0</xdr:colOff>
          <xdr:row>71</xdr:row>
          <xdr:rowOff>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39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71</xdr:row>
          <xdr:rowOff>0</xdr:rowOff>
        </xdr:from>
        <xdr:to>
          <xdr:col>62</xdr:col>
          <xdr:colOff>0</xdr:colOff>
          <xdr:row>72</xdr:row>
          <xdr:rowOff>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39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71</xdr:row>
          <xdr:rowOff>0</xdr:rowOff>
        </xdr:from>
        <xdr:to>
          <xdr:col>69</xdr:col>
          <xdr:colOff>0</xdr:colOff>
          <xdr:row>72</xdr:row>
          <xdr:rowOff>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39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71</xdr:row>
          <xdr:rowOff>0</xdr:rowOff>
        </xdr:from>
        <xdr:to>
          <xdr:col>76</xdr:col>
          <xdr:colOff>0</xdr:colOff>
          <xdr:row>72</xdr:row>
          <xdr:rowOff>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39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71</xdr:row>
          <xdr:rowOff>0</xdr:rowOff>
        </xdr:from>
        <xdr:to>
          <xdr:col>83</xdr:col>
          <xdr:colOff>0</xdr:colOff>
          <xdr:row>72</xdr:row>
          <xdr:rowOff>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39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40</xdr:row>
          <xdr:rowOff>228600</xdr:rowOff>
        </xdr:from>
        <xdr:to>
          <xdr:col>62</xdr:col>
          <xdr:colOff>0</xdr:colOff>
          <xdr:row>42</xdr:row>
          <xdr:rowOff>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39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40</xdr:row>
          <xdr:rowOff>228600</xdr:rowOff>
        </xdr:from>
        <xdr:to>
          <xdr:col>68</xdr:col>
          <xdr:colOff>0</xdr:colOff>
          <xdr:row>42</xdr:row>
          <xdr:rowOff>0</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39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52</xdr:row>
          <xdr:rowOff>228600</xdr:rowOff>
        </xdr:from>
        <xdr:to>
          <xdr:col>62</xdr:col>
          <xdr:colOff>0</xdr:colOff>
          <xdr:row>54</xdr:row>
          <xdr:rowOff>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39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52</xdr:row>
          <xdr:rowOff>228600</xdr:rowOff>
        </xdr:from>
        <xdr:to>
          <xdr:col>68</xdr:col>
          <xdr:colOff>0</xdr:colOff>
          <xdr:row>54</xdr:row>
          <xdr:rowOff>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39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64</xdr:row>
          <xdr:rowOff>228600</xdr:rowOff>
        </xdr:from>
        <xdr:to>
          <xdr:col>62</xdr:col>
          <xdr:colOff>0</xdr:colOff>
          <xdr:row>66</xdr:row>
          <xdr:rowOff>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39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64</xdr:row>
          <xdr:rowOff>228600</xdr:rowOff>
        </xdr:from>
        <xdr:to>
          <xdr:col>68</xdr:col>
          <xdr:colOff>0</xdr:colOff>
          <xdr:row>66</xdr:row>
          <xdr:rowOff>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39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39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39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39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0</xdr:colOff>
          <xdr:row>3</xdr:row>
          <xdr:rowOff>0</xdr:rowOff>
        </xdr:from>
        <xdr:to>
          <xdr:col>119</xdr:col>
          <xdr:colOff>9525</xdr:colOff>
          <xdr:row>4</xdr:row>
          <xdr:rowOff>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39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3</xdr:row>
          <xdr:rowOff>0</xdr:rowOff>
        </xdr:from>
        <xdr:to>
          <xdr:col>124</xdr:col>
          <xdr:colOff>9525</xdr:colOff>
          <xdr:row>4</xdr:row>
          <xdr:rowOff>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39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3</xdr:row>
          <xdr:rowOff>0</xdr:rowOff>
        </xdr:from>
        <xdr:to>
          <xdr:col>129</xdr:col>
          <xdr:colOff>9525</xdr:colOff>
          <xdr:row>4</xdr:row>
          <xdr:rowOff>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39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42</xdr:row>
          <xdr:rowOff>0</xdr:rowOff>
        </xdr:from>
        <xdr:to>
          <xdr:col>114</xdr:col>
          <xdr:colOff>9525</xdr:colOff>
          <xdr:row>43</xdr:row>
          <xdr:rowOff>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39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42</xdr:row>
          <xdr:rowOff>0</xdr:rowOff>
        </xdr:from>
        <xdr:to>
          <xdr:col>122</xdr:col>
          <xdr:colOff>9525</xdr:colOff>
          <xdr:row>43</xdr:row>
          <xdr:rowOff>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39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42</xdr:row>
          <xdr:rowOff>0</xdr:rowOff>
        </xdr:from>
        <xdr:to>
          <xdr:col>129</xdr:col>
          <xdr:colOff>9525</xdr:colOff>
          <xdr:row>43</xdr:row>
          <xdr:rowOff>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39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43</xdr:row>
          <xdr:rowOff>0</xdr:rowOff>
        </xdr:from>
        <xdr:to>
          <xdr:col>114</xdr:col>
          <xdr:colOff>9525</xdr:colOff>
          <xdr:row>44</xdr:row>
          <xdr:rowOff>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39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43</xdr:row>
          <xdr:rowOff>0</xdr:rowOff>
        </xdr:from>
        <xdr:to>
          <xdr:col>124</xdr:col>
          <xdr:colOff>9525</xdr:colOff>
          <xdr:row>44</xdr:row>
          <xdr:rowOff>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39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39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39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26</xdr:row>
          <xdr:rowOff>0</xdr:rowOff>
        </xdr:from>
        <xdr:to>
          <xdr:col>123</xdr:col>
          <xdr:colOff>9525</xdr:colOff>
          <xdr:row>28</xdr:row>
          <xdr:rowOff>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39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26</xdr:row>
          <xdr:rowOff>0</xdr:rowOff>
        </xdr:from>
        <xdr:to>
          <xdr:col>114</xdr:col>
          <xdr:colOff>9525</xdr:colOff>
          <xdr:row>28</xdr:row>
          <xdr:rowOff>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39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26</xdr:row>
          <xdr:rowOff>0</xdr:rowOff>
        </xdr:from>
        <xdr:to>
          <xdr:col>132</xdr:col>
          <xdr:colOff>9525</xdr:colOff>
          <xdr:row>28</xdr:row>
          <xdr:rowOff>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39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39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39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39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180975</xdr:colOff>
          <xdr:row>12</xdr:row>
          <xdr:rowOff>0</xdr:rowOff>
        </xdr:from>
        <xdr:to>
          <xdr:col>123</xdr:col>
          <xdr:colOff>9525</xdr:colOff>
          <xdr:row>13</xdr:row>
          <xdr:rowOff>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39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12</xdr:row>
          <xdr:rowOff>0</xdr:rowOff>
        </xdr:from>
        <xdr:to>
          <xdr:col>132</xdr:col>
          <xdr:colOff>9525</xdr:colOff>
          <xdr:row>13</xdr:row>
          <xdr:rowOff>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39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47</xdr:row>
          <xdr:rowOff>0</xdr:rowOff>
        </xdr:from>
        <xdr:to>
          <xdr:col>114</xdr:col>
          <xdr:colOff>9525</xdr:colOff>
          <xdr:row>48</xdr:row>
          <xdr:rowOff>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39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47</xdr:row>
          <xdr:rowOff>0</xdr:rowOff>
        </xdr:from>
        <xdr:to>
          <xdr:col>121</xdr:col>
          <xdr:colOff>9525</xdr:colOff>
          <xdr:row>48</xdr:row>
          <xdr:rowOff>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39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47</xdr:row>
          <xdr:rowOff>0</xdr:rowOff>
        </xdr:from>
        <xdr:to>
          <xdr:col>128</xdr:col>
          <xdr:colOff>9525</xdr:colOff>
          <xdr:row>48</xdr:row>
          <xdr:rowOff>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39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47</xdr:row>
          <xdr:rowOff>0</xdr:rowOff>
        </xdr:from>
        <xdr:to>
          <xdr:col>135</xdr:col>
          <xdr:colOff>9525</xdr:colOff>
          <xdr:row>48</xdr:row>
          <xdr:rowOff>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39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44</xdr:row>
          <xdr:rowOff>0</xdr:rowOff>
        </xdr:from>
        <xdr:to>
          <xdr:col>114</xdr:col>
          <xdr:colOff>9525</xdr:colOff>
          <xdr:row>45</xdr:row>
          <xdr:rowOff>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39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44</xdr:row>
          <xdr:rowOff>0</xdr:rowOff>
        </xdr:from>
        <xdr:to>
          <xdr:col>121</xdr:col>
          <xdr:colOff>9525</xdr:colOff>
          <xdr:row>45</xdr:row>
          <xdr:rowOff>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39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44</xdr:row>
          <xdr:rowOff>0</xdr:rowOff>
        </xdr:from>
        <xdr:to>
          <xdr:col>128</xdr:col>
          <xdr:colOff>9525</xdr:colOff>
          <xdr:row>45</xdr:row>
          <xdr:rowOff>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39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45</xdr:row>
          <xdr:rowOff>0</xdr:rowOff>
        </xdr:from>
        <xdr:to>
          <xdr:col>114</xdr:col>
          <xdr:colOff>9525</xdr:colOff>
          <xdr:row>46</xdr:row>
          <xdr:rowOff>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39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45</xdr:row>
          <xdr:rowOff>0</xdr:rowOff>
        </xdr:from>
        <xdr:to>
          <xdr:col>121</xdr:col>
          <xdr:colOff>9525</xdr:colOff>
          <xdr:row>46</xdr:row>
          <xdr:rowOff>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39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45</xdr:row>
          <xdr:rowOff>0</xdr:rowOff>
        </xdr:from>
        <xdr:to>
          <xdr:col>128</xdr:col>
          <xdr:colOff>9525</xdr:colOff>
          <xdr:row>46</xdr:row>
          <xdr:rowOff>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39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46</xdr:row>
          <xdr:rowOff>0</xdr:rowOff>
        </xdr:from>
        <xdr:to>
          <xdr:col>114</xdr:col>
          <xdr:colOff>9525</xdr:colOff>
          <xdr:row>47</xdr:row>
          <xdr:rowOff>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39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46</xdr:row>
          <xdr:rowOff>0</xdr:rowOff>
        </xdr:from>
        <xdr:to>
          <xdr:col>121</xdr:col>
          <xdr:colOff>9525</xdr:colOff>
          <xdr:row>47</xdr:row>
          <xdr:rowOff>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39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46</xdr:row>
          <xdr:rowOff>0</xdr:rowOff>
        </xdr:from>
        <xdr:to>
          <xdr:col>128</xdr:col>
          <xdr:colOff>9525</xdr:colOff>
          <xdr:row>47</xdr:row>
          <xdr:rowOff>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39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12</xdr:row>
          <xdr:rowOff>0</xdr:rowOff>
        </xdr:from>
        <xdr:to>
          <xdr:col>114</xdr:col>
          <xdr:colOff>9525</xdr:colOff>
          <xdr:row>13</xdr:row>
          <xdr:rowOff>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39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54</xdr:row>
          <xdr:rowOff>0</xdr:rowOff>
        </xdr:from>
        <xdr:to>
          <xdr:col>114</xdr:col>
          <xdr:colOff>9525</xdr:colOff>
          <xdr:row>55</xdr:row>
          <xdr:rowOff>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39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54</xdr:row>
          <xdr:rowOff>0</xdr:rowOff>
        </xdr:from>
        <xdr:to>
          <xdr:col>122</xdr:col>
          <xdr:colOff>19050</xdr:colOff>
          <xdr:row>55</xdr:row>
          <xdr:rowOff>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39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54</xdr:row>
          <xdr:rowOff>0</xdr:rowOff>
        </xdr:from>
        <xdr:to>
          <xdr:col>129</xdr:col>
          <xdr:colOff>9525</xdr:colOff>
          <xdr:row>55</xdr:row>
          <xdr:rowOff>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39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55</xdr:row>
          <xdr:rowOff>0</xdr:rowOff>
        </xdr:from>
        <xdr:to>
          <xdr:col>114</xdr:col>
          <xdr:colOff>9525</xdr:colOff>
          <xdr:row>56</xdr:row>
          <xdr:rowOff>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39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55</xdr:row>
          <xdr:rowOff>0</xdr:rowOff>
        </xdr:from>
        <xdr:to>
          <xdr:col>124</xdr:col>
          <xdr:colOff>9525</xdr:colOff>
          <xdr:row>56</xdr:row>
          <xdr:rowOff>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39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56</xdr:row>
          <xdr:rowOff>0</xdr:rowOff>
        </xdr:from>
        <xdr:to>
          <xdr:col>114</xdr:col>
          <xdr:colOff>9525</xdr:colOff>
          <xdr:row>57</xdr:row>
          <xdr:rowOff>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39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56</xdr:row>
          <xdr:rowOff>0</xdr:rowOff>
        </xdr:from>
        <xdr:to>
          <xdr:col>121</xdr:col>
          <xdr:colOff>9525</xdr:colOff>
          <xdr:row>57</xdr:row>
          <xdr:rowOff>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39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56</xdr:row>
          <xdr:rowOff>0</xdr:rowOff>
        </xdr:from>
        <xdr:to>
          <xdr:col>128</xdr:col>
          <xdr:colOff>9525</xdr:colOff>
          <xdr:row>57</xdr:row>
          <xdr:rowOff>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39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57</xdr:row>
          <xdr:rowOff>0</xdr:rowOff>
        </xdr:from>
        <xdr:to>
          <xdr:col>114</xdr:col>
          <xdr:colOff>9525</xdr:colOff>
          <xdr:row>58</xdr:row>
          <xdr:rowOff>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39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57</xdr:row>
          <xdr:rowOff>0</xdr:rowOff>
        </xdr:from>
        <xdr:to>
          <xdr:col>121</xdr:col>
          <xdr:colOff>9525</xdr:colOff>
          <xdr:row>58</xdr:row>
          <xdr:rowOff>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39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57</xdr:row>
          <xdr:rowOff>0</xdr:rowOff>
        </xdr:from>
        <xdr:to>
          <xdr:col>128</xdr:col>
          <xdr:colOff>9525</xdr:colOff>
          <xdr:row>58</xdr:row>
          <xdr:rowOff>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39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58</xdr:row>
          <xdr:rowOff>0</xdr:rowOff>
        </xdr:from>
        <xdr:to>
          <xdr:col>114</xdr:col>
          <xdr:colOff>9525</xdr:colOff>
          <xdr:row>59</xdr:row>
          <xdr:rowOff>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39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58</xdr:row>
          <xdr:rowOff>0</xdr:rowOff>
        </xdr:from>
        <xdr:to>
          <xdr:col>121</xdr:col>
          <xdr:colOff>9525</xdr:colOff>
          <xdr:row>59</xdr:row>
          <xdr:rowOff>9525</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39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58</xdr:row>
          <xdr:rowOff>0</xdr:rowOff>
        </xdr:from>
        <xdr:to>
          <xdr:col>128</xdr:col>
          <xdr:colOff>9525</xdr:colOff>
          <xdr:row>59</xdr:row>
          <xdr:rowOff>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39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59</xdr:row>
          <xdr:rowOff>0</xdr:rowOff>
        </xdr:from>
        <xdr:to>
          <xdr:col>114</xdr:col>
          <xdr:colOff>9525</xdr:colOff>
          <xdr:row>60</xdr:row>
          <xdr:rowOff>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39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59</xdr:row>
          <xdr:rowOff>0</xdr:rowOff>
        </xdr:from>
        <xdr:to>
          <xdr:col>121</xdr:col>
          <xdr:colOff>9525</xdr:colOff>
          <xdr:row>60</xdr:row>
          <xdr:rowOff>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39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59</xdr:row>
          <xdr:rowOff>0</xdr:rowOff>
        </xdr:from>
        <xdr:to>
          <xdr:col>128</xdr:col>
          <xdr:colOff>9525</xdr:colOff>
          <xdr:row>60</xdr:row>
          <xdr:rowOff>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39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59</xdr:row>
          <xdr:rowOff>0</xdr:rowOff>
        </xdr:from>
        <xdr:to>
          <xdr:col>135</xdr:col>
          <xdr:colOff>9525</xdr:colOff>
          <xdr:row>60</xdr:row>
          <xdr:rowOff>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39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66</xdr:row>
          <xdr:rowOff>0</xdr:rowOff>
        </xdr:from>
        <xdr:to>
          <xdr:col>114</xdr:col>
          <xdr:colOff>9525</xdr:colOff>
          <xdr:row>67</xdr:row>
          <xdr:rowOff>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39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66</xdr:row>
          <xdr:rowOff>0</xdr:rowOff>
        </xdr:from>
        <xdr:to>
          <xdr:col>122</xdr:col>
          <xdr:colOff>9525</xdr:colOff>
          <xdr:row>67</xdr:row>
          <xdr:rowOff>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39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66</xdr:row>
          <xdr:rowOff>0</xdr:rowOff>
        </xdr:from>
        <xdr:to>
          <xdr:col>129</xdr:col>
          <xdr:colOff>9525</xdr:colOff>
          <xdr:row>67</xdr:row>
          <xdr:rowOff>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39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67</xdr:row>
          <xdr:rowOff>0</xdr:rowOff>
        </xdr:from>
        <xdr:to>
          <xdr:col>114</xdr:col>
          <xdr:colOff>9525</xdr:colOff>
          <xdr:row>68</xdr:row>
          <xdr:rowOff>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39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67</xdr:row>
          <xdr:rowOff>0</xdr:rowOff>
        </xdr:from>
        <xdr:to>
          <xdr:col>124</xdr:col>
          <xdr:colOff>9525</xdr:colOff>
          <xdr:row>68</xdr:row>
          <xdr:rowOff>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39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68</xdr:row>
          <xdr:rowOff>0</xdr:rowOff>
        </xdr:from>
        <xdr:to>
          <xdr:col>114</xdr:col>
          <xdr:colOff>9525</xdr:colOff>
          <xdr:row>69</xdr:row>
          <xdr:rowOff>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39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68</xdr:row>
          <xdr:rowOff>0</xdr:rowOff>
        </xdr:from>
        <xdr:to>
          <xdr:col>121</xdr:col>
          <xdr:colOff>9525</xdr:colOff>
          <xdr:row>69</xdr:row>
          <xdr:rowOff>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39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68</xdr:row>
          <xdr:rowOff>0</xdr:rowOff>
        </xdr:from>
        <xdr:to>
          <xdr:col>128</xdr:col>
          <xdr:colOff>9525</xdr:colOff>
          <xdr:row>69</xdr:row>
          <xdr:rowOff>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39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69</xdr:row>
          <xdr:rowOff>0</xdr:rowOff>
        </xdr:from>
        <xdr:to>
          <xdr:col>114</xdr:col>
          <xdr:colOff>9525</xdr:colOff>
          <xdr:row>70</xdr:row>
          <xdr:rowOff>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39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69</xdr:row>
          <xdr:rowOff>0</xdr:rowOff>
        </xdr:from>
        <xdr:to>
          <xdr:col>121</xdr:col>
          <xdr:colOff>9525</xdr:colOff>
          <xdr:row>70</xdr:row>
          <xdr:rowOff>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39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69</xdr:row>
          <xdr:rowOff>0</xdr:rowOff>
        </xdr:from>
        <xdr:to>
          <xdr:col>128</xdr:col>
          <xdr:colOff>9525</xdr:colOff>
          <xdr:row>70</xdr:row>
          <xdr:rowOff>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39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70</xdr:row>
          <xdr:rowOff>0</xdr:rowOff>
        </xdr:from>
        <xdr:to>
          <xdr:col>114</xdr:col>
          <xdr:colOff>9525</xdr:colOff>
          <xdr:row>71</xdr:row>
          <xdr:rowOff>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39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70</xdr:row>
          <xdr:rowOff>0</xdr:rowOff>
        </xdr:from>
        <xdr:to>
          <xdr:col>121</xdr:col>
          <xdr:colOff>9525</xdr:colOff>
          <xdr:row>71</xdr:row>
          <xdr:rowOff>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39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70</xdr:row>
          <xdr:rowOff>0</xdr:rowOff>
        </xdr:from>
        <xdr:to>
          <xdr:col>128</xdr:col>
          <xdr:colOff>9525</xdr:colOff>
          <xdr:row>71</xdr:row>
          <xdr:rowOff>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39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71</xdr:row>
          <xdr:rowOff>0</xdr:rowOff>
        </xdr:from>
        <xdr:to>
          <xdr:col>114</xdr:col>
          <xdr:colOff>9525</xdr:colOff>
          <xdr:row>72</xdr:row>
          <xdr:rowOff>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39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71</xdr:row>
          <xdr:rowOff>0</xdr:rowOff>
        </xdr:from>
        <xdr:to>
          <xdr:col>121</xdr:col>
          <xdr:colOff>9525</xdr:colOff>
          <xdr:row>72</xdr:row>
          <xdr:rowOff>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39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71</xdr:row>
          <xdr:rowOff>0</xdr:rowOff>
        </xdr:from>
        <xdr:to>
          <xdr:col>128</xdr:col>
          <xdr:colOff>9525</xdr:colOff>
          <xdr:row>72</xdr:row>
          <xdr:rowOff>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39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71</xdr:row>
          <xdr:rowOff>0</xdr:rowOff>
        </xdr:from>
        <xdr:to>
          <xdr:col>135</xdr:col>
          <xdr:colOff>9525</xdr:colOff>
          <xdr:row>72</xdr:row>
          <xdr:rowOff>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39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40</xdr:row>
          <xdr:rowOff>228600</xdr:rowOff>
        </xdr:from>
        <xdr:to>
          <xdr:col>114</xdr:col>
          <xdr:colOff>9525</xdr:colOff>
          <xdr:row>41</xdr:row>
          <xdr:rowOff>390525</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39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40</xdr:row>
          <xdr:rowOff>228600</xdr:rowOff>
        </xdr:from>
        <xdr:to>
          <xdr:col>120</xdr:col>
          <xdr:colOff>9525</xdr:colOff>
          <xdr:row>41</xdr:row>
          <xdr:rowOff>390525</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39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52</xdr:row>
          <xdr:rowOff>228600</xdr:rowOff>
        </xdr:from>
        <xdr:to>
          <xdr:col>114</xdr:col>
          <xdr:colOff>9525</xdr:colOff>
          <xdr:row>53</xdr:row>
          <xdr:rowOff>390525</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39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52</xdr:row>
          <xdr:rowOff>228600</xdr:rowOff>
        </xdr:from>
        <xdr:to>
          <xdr:col>120</xdr:col>
          <xdr:colOff>9525</xdr:colOff>
          <xdr:row>53</xdr:row>
          <xdr:rowOff>390525</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39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64</xdr:row>
          <xdr:rowOff>228600</xdr:rowOff>
        </xdr:from>
        <xdr:to>
          <xdr:col>114</xdr:col>
          <xdr:colOff>9525</xdr:colOff>
          <xdr:row>65</xdr:row>
          <xdr:rowOff>390525</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39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64</xdr:row>
          <xdr:rowOff>228600</xdr:rowOff>
        </xdr:from>
        <xdr:to>
          <xdr:col>120</xdr:col>
          <xdr:colOff>9525</xdr:colOff>
          <xdr:row>65</xdr:row>
          <xdr:rowOff>390525</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39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39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39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39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0</xdr:colOff>
          <xdr:row>3</xdr:row>
          <xdr:rowOff>0</xdr:rowOff>
        </xdr:from>
        <xdr:to>
          <xdr:col>171</xdr:col>
          <xdr:colOff>9525</xdr:colOff>
          <xdr:row>4</xdr:row>
          <xdr:rowOff>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39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3</xdr:row>
          <xdr:rowOff>0</xdr:rowOff>
        </xdr:from>
        <xdr:to>
          <xdr:col>176</xdr:col>
          <xdr:colOff>9525</xdr:colOff>
          <xdr:row>4</xdr:row>
          <xdr:rowOff>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39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3</xdr:row>
          <xdr:rowOff>0</xdr:rowOff>
        </xdr:from>
        <xdr:to>
          <xdr:col>181</xdr:col>
          <xdr:colOff>9525</xdr:colOff>
          <xdr:row>4</xdr:row>
          <xdr:rowOff>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39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42</xdr:row>
          <xdr:rowOff>0</xdr:rowOff>
        </xdr:from>
        <xdr:to>
          <xdr:col>166</xdr:col>
          <xdr:colOff>9525</xdr:colOff>
          <xdr:row>43</xdr:row>
          <xdr:rowOff>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39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42</xdr:row>
          <xdr:rowOff>0</xdr:rowOff>
        </xdr:from>
        <xdr:to>
          <xdr:col>174</xdr:col>
          <xdr:colOff>9525</xdr:colOff>
          <xdr:row>43</xdr:row>
          <xdr:rowOff>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39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42</xdr:row>
          <xdr:rowOff>0</xdr:rowOff>
        </xdr:from>
        <xdr:to>
          <xdr:col>181</xdr:col>
          <xdr:colOff>9525</xdr:colOff>
          <xdr:row>43</xdr:row>
          <xdr:rowOff>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39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43</xdr:row>
          <xdr:rowOff>0</xdr:rowOff>
        </xdr:from>
        <xdr:to>
          <xdr:col>166</xdr:col>
          <xdr:colOff>9525</xdr:colOff>
          <xdr:row>44</xdr:row>
          <xdr:rowOff>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39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43</xdr:row>
          <xdr:rowOff>0</xdr:rowOff>
        </xdr:from>
        <xdr:to>
          <xdr:col>176</xdr:col>
          <xdr:colOff>9525</xdr:colOff>
          <xdr:row>44</xdr:row>
          <xdr:rowOff>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39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39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39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26</xdr:row>
          <xdr:rowOff>0</xdr:rowOff>
        </xdr:from>
        <xdr:to>
          <xdr:col>175</xdr:col>
          <xdr:colOff>9525</xdr:colOff>
          <xdr:row>28</xdr:row>
          <xdr:rowOff>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39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26</xdr:row>
          <xdr:rowOff>0</xdr:rowOff>
        </xdr:from>
        <xdr:to>
          <xdr:col>166</xdr:col>
          <xdr:colOff>9525</xdr:colOff>
          <xdr:row>28</xdr:row>
          <xdr:rowOff>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39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26</xdr:row>
          <xdr:rowOff>0</xdr:rowOff>
        </xdr:from>
        <xdr:to>
          <xdr:col>184</xdr:col>
          <xdr:colOff>9525</xdr:colOff>
          <xdr:row>28</xdr:row>
          <xdr:rowOff>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39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39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39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39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12</xdr:row>
          <xdr:rowOff>0</xdr:rowOff>
        </xdr:from>
        <xdr:to>
          <xdr:col>175</xdr:col>
          <xdr:colOff>28575</xdr:colOff>
          <xdr:row>13</xdr:row>
          <xdr:rowOff>9525</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39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12</xdr:row>
          <xdr:rowOff>0</xdr:rowOff>
        </xdr:from>
        <xdr:to>
          <xdr:col>184</xdr:col>
          <xdr:colOff>9525</xdr:colOff>
          <xdr:row>13</xdr:row>
          <xdr:rowOff>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39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47</xdr:row>
          <xdr:rowOff>0</xdr:rowOff>
        </xdr:from>
        <xdr:to>
          <xdr:col>166</xdr:col>
          <xdr:colOff>9525</xdr:colOff>
          <xdr:row>48</xdr:row>
          <xdr:rowOff>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39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47</xdr:row>
          <xdr:rowOff>0</xdr:rowOff>
        </xdr:from>
        <xdr:to>
          <xdr:col>173</xdr:col>
          <xdr:colOff>9525</xdr:colOff>
          <xdr:row>48</xdr:row>
          <xdr:rowOff>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39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47</xdr:row>
          <xdr:rowOff>0</xdr:rowOff>
        </xdr:from>
        <xdr:to>
          <xdr:col>180</xdr:col>
          <xdr:colOff>9525</xdr:colOff>
          <xdr:row>48</xdr:row>
          <xdr:rowOff>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39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47</xdr:row>
          <xdr:rowOff>0</xdr:rowOff>
        </xdr:from>
        <xdr:to>
          <xdr:col>187</xdr:col>
          <xdr:colOff>9525</xdr:colOff>
          <xdr:row>48</xdr:row>
          <xdr:rowOff>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39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44</xdr:row>
          <xdr:rowOff>0</xdr:rowOff>
        </xdr:from>
        <xdr:to>
          <xdr:col>166</xdr:col>
          <xdr:colOff>9525</xdr:colOff>
          <xdr:row>45</xdr:row>
          <xdr:rowOff>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39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44</xdr:row>
          <xdr:rowOff>0</xdr:rowOff>
        </xdr:from>
        <xdr:to>
          <xdr:col>173</xdr:col>
          <xdr:colOff>9525</xdr:colOff>
          <xdr:row>45</xdr:row>
          <xdr:rowOff>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39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44</xdr:row>
          <xdr:rowOff>0</xdr:rowOff>
        </xdr:from>
        <xdr:to>
          <xdr:col>180</xdr:col>
          <xdr:colOff>9525</xdr:colOff>
          <xdr:row>45</xdr:row>
          <xdr:rowOff>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39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45</xdr:row>
          <xdr:rowOff>0</xdr:rowOff>
        </xdr:from>
        <xdr:to>
          <xdr:col>166</xdr:col>
          <xdr:colOff>9525</xdr:colOff>
          <xdr:row>46</xdr:row>
          <xdr:rowOff>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39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45</xdr:row>
          <xdr:rowOff>0</xdr:rowOff>
        </xdr:from>
        <xdr:to>
          <xdr:col>173</xdr:col>
          <xdr:colOff>9525</xdr:colOff>
          <xdr:row>46</xdr:row>
          <xdr:rowOff>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39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45</xdr:row>
          <xdr:rowOff>0</xdr:rowOff>
        </xdr:from>
        <xdr:to>
          <xdr:col>180</xdr:col>
          <xdr:colOff>9525</xdr:colOff>
          <xdr:row>46</xdr:row>
          <xdr:rowOff>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39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46</xdr:row>
          <xdr:rowOff>0</xdr:rowOff>
        </xdr:from>
        <xdr:to>
          <xdr:col>166</xdr:col>
          <xdr:colOff>9525</xdr:colOff>
          <xdr:row>47</xdr:row>
          <xdr:rowOff>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39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46</xdr:row>
          <xdr:rowOff>0</xdr:rowOff>
        </xdr:from>
        <xdr:to>
          <xdr:col>173</xdr:col>
          <xdr:colOff>9525</xdr:colOff>
          <xdr:row>47</xdr:row>
          <xdr:rowOff>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39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46</xdr:row>
          <xdr:rowOff>0</xdr:rowOff>
        </xdr:from>
        <xdr:to>
          <xdr:col>180</xdr:col>
          <xdr:colOff>9525</xdr:colOff>
          <xdr:row>47</xdr:row>
          <xdr:rowOff>0</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39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54</xdr:row>
          <xdr:rowOff>0</xdr:rowOff>
        </xdr:from>
        <xdr:to>
          <xdr:col>166</xdr:col>
          <xdr:colOff>9525</xdr:colOff>
          <xdr:row>55</xdr:row>
          <xdr:rowOff>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39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54</xdr:row>
          <xdr:rowOff>0</xdr:rowOff>
        </xdr:from>
        <xdr:to>
          <xdr:col>174</xdr:col>
          <xdr:colOff>19050</xdr:colOff>
          <xdr:row>55</xdr:row>
          <xdr:rowOff>0</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39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54</xdr:row>
          <xdr:rowOff>0</xdr:rowOff>
        </xdr:from>
        <xdr:to>
          <xdr:col>181</xdr:col>
          <xdr:colOff>9525</xdr:colOff>
          <xdr:row>55</xdr:row>
          <xdr:rowOff>0</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39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55</xdr:row>
          <xdr:rowOff>0</xdr:rowOff>
        </xdr:from>
        <xdr:to>
          <xdr:col>166</xdr:col>
          <xdr:colOff>9525</xdr:colOff>
          <xdr:row>56</xdr:row>
          <xdr:rowOff>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39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55</xdr:row>
          <xdr:rowOff>0</xdr:rowOff>
        </xdr:from>
        <xdr:to>
          <xdr:col>176</xdr:col>
          <xdr:colOff>9525</xdr:colOff>
          <xdr:row>56</xdr:row>
          <xdr:rowOff>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39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56</xdr:row>
          <xdr:rowOff>0</xdr:rowOff>
        </xdr:from>
        <xdr:to>
          <xdr:col>166</xdr:col>
          <xdr:colOff>9525</xdr:colOff>
          <xdr:row>57</xdr:row>
          <xdr:rowOff>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39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56</xdr:row>
          <xdr:rowOff>0</xdr:rowOff>
        </xdr:from>
        <xdr:to>
          <xdr:col>173</xdr:col>
          <xdr:colOff>9525</xdr:colOff>
          <xdr:row>57</xdr:row>
          <xdr:rowOff>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39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56</xdr:row>
          <xdr:rowOff>0</xdr:rowOff>
        </xdr:from>
        <xdr:to>
          <xdr:col>180</xdr:col>
          <xdr:colOff>9525</xdr:colOff>
          <xdr:row>57</xdr:row>
          <xdr:rowOff>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39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57</xdr:row>
          <xdr:rowOff>0</xdr:rowOff>
        </xdr:from>
        <xdr:to>
          <xdr:col>166</xdr:col>
          <xdr:colOff>9525</xdr:colOff>
          <xdr:row>58</xdr:row>
          <xdr:rowOff>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39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0</xdr:colOff>
          <xdr:row>57</xdr:row>
          <xdr:rowOff>0</xdr:rowOff>
        </xdr:from>
        <xdr:to>
          <xdr:col>173</xdr:col>
          <xdr:colOff>9525</xdr:colOff>
          <xdr:row>58</xdr:row>
          <xdr:rowOff>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39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57</xdr:row>
          <xdr:rowOff>0</xdr:rowOff>
        </xdr:from>
        <xdr:to>
          <xdr:col>180</xdr:col>
          <xdr:colOff>9525</xdr:colOff>
          <xdr:row>58</xdr:row>
          <xdr:rowOff>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39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58</xdr:row>
          <xdr:rowOff>0</xdr:rowOff>
        </xdr:from>
        <xdr:to>
          <xdr:col>166</xdr:col>
          <xdr:colOff>9525</xdr:colOff>
          <xdr:row>59</xdr:row>
          <xdr:rowOff>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39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58</xdr:row>
          <xdr:rowOff>0</xdr:rowOff>
        </xdr:from>
        <xdr:to>
          <xdr:col>173</xdr:col>
          <xdr:colOff>9525</xdr:colOff>
          <xdr:row>59</xdr:row>
          <xdr:rowOff>9525</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39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58</xdr:row>
          <xdr:rowOff>0</xdr:rowOff>
        </xdr:from>
        <xdr:to>
          <xdr:col>180</xdr:col>
          <xdr:colOff>9525</xdr:colOff>
          <xdr:row>59</xdr:row>
          <xdr:rowOff>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39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59</xdr:row>
          <xdr:rowOff>0</xdr:rowOff>
        </xdr:from>
        <xdr:to>
          <xdr:col>166</xdr:col>
          <xdr:colOff>9525</xdr:colOff>
          <xdr:row>60</xdr:row>
          <xdr:rowOff>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39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59</xdr:row>
          <xdr:rowOff>0</xdr:rowOff>
        </xdr:from>
        <xdr:to>
          <xdr:col>173</xdr:col>
          <xdr:colOff>9525</xdr:colOff>
          <xdr:row>60</xdr:row>
          <xdr:rowOff>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39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59</xdr:row>
          <xdr:rowOff>0</xdr:rowOff>
        </xdr:from>
        <xdr:to>
          <xdr:col>180</xdr:col>
          <xdr:colOff>9525</xdr:colOff>
          <xdr:row>60</xdr:row>
          <xdr:rowOff>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39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59</xdr:row>
          <xdr:rowOff>0</xdr:rowOff>
        </xdr:from>
        <xdr:to>
          <xdr:col>187</xdr:col>
          <xdr:colOff>9525</xdr:colOff>
          <xdr:row>60</xdr:row>
          <xdr:rowOff>0</xdr:rowOff>
        </xdr:to>
        <xdr:sp macro="" textlink="">
          <xdr:nvSpPr>
            <xdr:cNvPr id="10568" name="Check Box 328" hidden="1">
              <a:extLst>
                <a:ext uri="{63B3BB69-23CF-44E3-9099-C40C66FF867C}">
                  <a14:compatExt spid="_x0000_s10568"/>
                </a:ext>
                <a:ext uri="{FF2B5EF4-FFF2-40B4-BE49-F238E27FC236}">
                  <a16:creationId xmlns:a16="http://schemas.microsoft.com/office/drawing/2014/main" id="{00000000-0008-0000-39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66</xdr:row>
          <xdr:rowOff>0</xdr:rowOff>
        </xdr:from>
        <xdr:to>
          <xdr:col>166</xdr:col>
          <xdr:colOff>9525</xdr:colOff>
          <xdr:row>67</xdr:row>
          <xdr:rowOff>0</xdr:rowOff>
        </xdr:to>
        <xdr:sp macro="" textlink="">
          <xdr:nvSpPr>
            <xdr:cNvPr id="10569" name="Check Box 329" hidden="1">
              <a:extLst>
                <a:ext uri="{63B3BB69-23CF-44E3-9099-C40C66FF867C}">
                  <a14:compatExt spid="_x0000_s10569"/>
                </a:ext>
                <a:ext uri="{FF2B5EF4-FFF2-40B4-BE49-F238E27FC236}">
                  <a16:creationId xmlns:a16="http://schemas.microsoft.com/office/drawing/2014/main" id="{00000000-0008-0000-39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66</xdr:row>
          <xdr:rowOff>0</xdr:rowOff>
        </xdr:from>
        <xdr:to>
          <xdr:col>174</xdr:col>
          <xdr:colOff>9525</xdr:colOff>
          <xdr:row>67</xdr:row>
          <xdr:rowOff>0</xdr:rowOff>
        </xdr:to>
        <xdr:sp macro="" textlink="">
          <xdr:nvSpPr>
            <xdr:cNvPr id="10570" name="Check Box 330" hidden="1">
              <a:extLst>
                <a:ext uri="{63B3BB69-23CF-44E3-9099-C40C66FF867C}">
                  <a14:compatExt spid="_x0000_s10570"/>
                </a:ext>
                <a:ext uri="{FF2B5EF4-FFF2-40B4-BE49-F238E27FC236}">
                  <a16:creationId xmlns:a16="http://schemas.microsoft.com/office/drawing/2014/main" id="{00000000-0008-0000-39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66</xdr:row>
          <xdr:rowOff>0</xdr:rowOff>
        </xdr:from>
        <xdr:to>
          <xdr:col>181</xdr:col>
          <xdr:colOff>9525</xdr:colOff>
          <xdr:row>67</xdr:row>
          <xdr:rowOff>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39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67</xdr:row>
          <xdr:rowOff>0</xdr:rowOff>
        </xdr:from>
        <xdr:to>
          <xdr:col>166</xdr:col>
          <xdr:colOff>9525</xdr:colOff>
          <xdr:row>68</xdr:row>
          <xdr:rowOff>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39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67</xdr:row>
          <xdr:rowOff>0</xdr:rowOff>
        </xdr:from>
        <xdr:to>
          <xdr:col>176</xdr:col>
          <xdr:colOff>9525</xdr:colOff>
          <xdr:row>68</xdr:row>
          <xdr:rowOff>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39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68</xdr:row>
          <xdr:rowOff>0</xdr:rowOff>
        </xdr:from>
        <xdr:to>
          <xdr:col>166</xdr:col>
          <xdr:colOff>9525</xdr:colOff>
          <xdr:row>69</xdr:row>
          <xdr:rowOff>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39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68</xdr:row>
          <xdr:rowOff>0</xdr:rowOff>
        </xdr:from>
        <xdr:to>
          <xdr:col>173</xdr:col>
          <xdr:colOff>9525</xdr:colOff>
          <xdr:row>69</xdr:row>
          <xdr:rowOff>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39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68</xdr:row>
          <xdr:rowOff>0</xdr:rowOff>
        </xdr:from>
        <xdr:to>
          <xdr:col>180</xdr:col>
          <xdr:colOff>9525</xdr:colOff>
          <xdr:row>69</xdr:row>
          <xdr:rowOff>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39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69</xdr:row>
          <xdr:rowOff>0</xdr:rowOff>
        </xdr:from>
        <xdr:to>
          <xdr:col>166</xdr:col>
          <xdr:colOff>9525</xdr:colOff>
          <xdr:row>70</xdr:row>
          <xdr:rowOff>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39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69</xdr:row>
          <xdr:rowOff>0</xdr:rowOff>
        </xdr:from>
        <xdr:to>
          <xdr:col>173</xdr:col>
          <xdr:colOff>9525</xdr:colOff>
          <xdr:row>70</xdr:row>
          <xdr:rowOff>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39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69</xdr:row>
          <xdr:rowOff>0</xdr:rowOff>
        </xdr:from>
        <xdr:to>
          <xdr:col>180</xdr:col>
          <xdr:colOff>9525</xdr:colOff>
          <xdr:row>70</xdr:row>
          <xdr:rowOff>0</xdr:rowOff>
        </xdr:to>
        <xdr:sp macro="" textlink="">
          <xdr:nvSpPr>
            <xdr:cNvPr id="10579" name="Check Box 339" hidden="1">
              <a:extLst>
                <a:ext uri="{63B3BB69-23CF-44E3-9099-C40C66FF867C}">
                  <a14:compatExt spid="_x0000_s10579"/>
                </a:ext>
                <a:ext uri="{FF2B5EF4-FFF2-40B4-BE49-F238E27FC236}">
                  <a16:creationId xmlns:a16="http://schemas.microsoft.com/office/drawing/2014/main" id="{00000000-0008-0000-3900-00005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70</xdr:row>
          <xdr:rowOff>0</xdr:rowOff>
        </xdr:from>
        <xdr:to>
          <xdr:col>166</xdr:col>
          <xdr:colOff>9525</xdr:colOff>
          <xdr:row>71</xdr:row>
          <xdr:rowOff>0</xdr:rowOff>
        </xdr:to>
        <xdr:sp macro="" textlink="">
          <xdr:nvSpPr>
            <xdr:cNvPr id="10580" name="Check Box 340" hidden="1">
              <a:extLst>
                <a:ext uri="{63B3BB69-23CF-44E3-9099-C40C66FF867C}">
                  <a14:compatExt spid="_x0000_s10580"/>
                </a:ext>
                <a:ext uri="{FF2B5EF4-FFF2-40B4-BE49-F238E27FC236}">
                  <a16:creationId xmlns:a16="http://schemas.microsoft.com/office/drawing/2014/main" id="{00000000-0008-0000-3900-00005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70</xdr:row>
          <xdr:rowOff>0</xdr:rowOff>
        </xdr:from>
        <xdr:to>
          <xdr:col>173</xdr:col>
          <xdr:colOff>9525</xdr:colOff>
          <xdr:row>71</xdr:row>
          <xdr:rowOff>0</xdr:rowOff>
        </xdr:to>
        <xdr:sp macro="" textlink="">
          <xdr:nvSpPr>
            <xdr:cNvPr id="10581" name="Check Box 341" hidden="1">
              <a:extLst>
                <a:ext uri="{63B3BB69-23CF-44E3-9099-C40C66FF867C}">
                  <a14:compatExt spid="_x0000_s10581"/>
                </a:ext>
                <a:ext uri="{FF2B5EF4-FFF2-40B4-BE49-F238E27FC236}">
                  <a16:creationId xmlns:a16="http://schemas.microsoft.com/office/drawing/2014/main" id="{00000000-0008-0000-3900-00005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70</xdr:row>
          <xdr:rowOff>0</xdr:rowOff>
        </xdr:from>
        <xdr:to>
          <xdr:col>180</xdr:col>
          <xdr:colOff>9525</xdr:colOff>
          <xdr:row>71</xdr:row>
          <xdr:rowOff>0</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39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71</xdr:row>
          <xdr:rowOff>0</xdr:rowOff>
        </xdr:from>
        <xdr:to>
          <xdr:col>166</xdr:col>
          <xdr:colOff>9525</xdr:colOff>
          <xdr:row>72</xdr:row>
          <xdr:rowOff>0</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39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71</xdr:row>
          <xdr:rowOff>0</xdr:rowOff>
        </xdr:from>
        <xdr:to>
          <xdr:col>173</xdr:col>
          <xdr:colOff>9525</xdr:colOff>
          <xdr:row>72</xdr:row>
          <xdr:rowOff>0</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39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71</xdr:row>
          <xdr:rowOff>0</xdr:rowOff>
        </xdr:from>
        <xdr:to>
          <xdr:col>180</xdr:col>
          <xdr:colOff>9525</xdr:colOff>
          <xdr:row>72</xdr:row>
          <xdr:rowOff>0</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39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71</xdr:row>
          <xdr:rowOff>0</xdr:rowOff>
        </xdr:from>
        <xdr:to>
          <xdr:col>187</xdr:col>
          <xdr:colOff>9525</xdr:colOff>
          <xdr:row>72</xdr:row>
          <xdr:rowOff>0</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39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40</xdr:row>
          <xdr:rowOff>228600</xdr:rowOff>
        </xdr:from>
        <xdr:to>
          <xdr:col>166</xdr:col>
          <xdr:colOff>9525</xdr:colOff>
          <xdr:row>41</xdr:row>
          <xdr:rowOff>390525</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39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40</xdr:row>
          <xdr:rowOff>228600</xdr:rowOff>
        </xdr:from>
        <xdr:to>
          <xdr:col>172</xdr:col>
          <xdr:colOff>9525</xdr:colOff>
          <xdr:row>41</xdr:row>
          <xdr:rowOff>390525</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39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52</xdr:row>
          <xdr:rowOff>228600</xdr:rowOff>
        </xdr:from>
        <xdr:to>
          <xdr:col>166</xdr:col>
          <xdr:colOff>9525</xdr:colOff>
          <xdr:row>53</xdr:row>
          <xdr:rowOff>390525</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39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52</xdr:row>
          <xdr:rowOff>228600</xdr:rowOff>
        </xdr:from>
        <xdr:to>
          <xdr:col>172</xdr:col>
          <xdr:colOff>9525</xdr:colOff>
          <xdr:row>53</xdr:row>
          <xdr:rowOff>390525</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39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64</xdr:row>
          <xdr:rowOff>228600</xdr:rowOff>
        </xdr:from>
        <xdr:to>
          <xdr:col>166</xdr:col>
          <xdr:colOff>9525</xdr:colOff>
          <xdr:row>65</xdr:row>
          <xdr:rowOff>390525</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39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64</xdr:row>
          <xdr:rowOff>228600</xdr:rowOff>
        </xdr:from>
        <xdr:to>
          <xdr:col>172</xdr:col>
          <xdr:colOff>9525</xdr:colOff>
          <xdr:row>65</xdr:row>
          <xdr:rowOff>390525</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39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12</xdr:row>
          <xdr:rowOff>0</xdr:rowOff>
        </xdr:from>
        <xdr:to>
          <xdr:col>166</xdr:col>
          <xdr:colOff>0</xdr:colOff>
          <xdr:row>13</xdr:row>
          <xdr:rowOff>0</xdr:rowOff>
        </xdr:to>
        <xdr:sp macro="" textlink="">
          <xdr:nvSpPr>
            <xdr:cNvPr id="10604" name="Check Box 364" hidden="1">
              <a:extLst>
                <a:ext uri="{63B3BB69-23CF-44E3-9099-C40C66FF867C}">
                  <a14:compatExt spid="_x0000_s10604"/>
                </a:ext>
                <a:ext uri="{FF2B5EF4-FFF2-40B4-BE49-F238E27FC236}">
                  <a16:creationId xmlns:a16="http://schemas.microsoft.com/office/drawing/2014/main" id="{00000000-0008-0000-3900-00006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37</xdr:col>
      <xdr:colOff>28575</xdr:colOff>
      <xdr:row>12</xdr:row>
      <xdr:rowOff>190500</xdr:rowOff>
    </xdr:from>
    <xdr:to>
      <xdr:col>38</xdr:col>
      <xdr:colOff>628650</xdr:colOff>
      <xdr:row>22</xdr:row>
      <xdr:rowOff>85725</xdr:rowOff>
    </xdr:to>
    <xdr:sp macro="" textlink="">
      <xdr:nvSpPr>
        <xdr:cNvPr id="2" name="吹き出し: 線 1">
          <a:extLst>
            <a:ext uri="{FF2B5EF4-FFF2-40B4-BE49-F238E27FC236}">
              <a16:creationId xmlns:a16="http://schemas.microsoft.com/office/drawing/2014/main" id="{00000000-0008-0000-0400-000002000000}"/>
            </a:ext>
          </a:extLst>
        </xdr:cNvPr>
        <xdr:cNvSpPr/>
      </xdr:nvSpPr>
      <xdr:spPr bwMode="auto">
        <a:xfrm>
          <a:off x="10315575" y="2924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4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34</xdr:col>
      <xdr:colOff>638175</xdr:colOff>
      <xdr:row>24</xdr:row>
      <xdr:rowOff>28576</xdr:rowOff>
    </xdr:from>
    <xdr:to>
      <xdr:col>38</xdr:col>
      <xdr:colOff>647700</xdr:colOff>
      <xdr:row>31</xdr:row>
      <xdr:rowOff>47626</xdr:rowOff>
    </xdr:to>
    <xdr:sp macro="" textlink="">
      <xdr:nvSpPr>
        <xdr:cNvPr id="4" name="吹き出し: 四角形 3">
          <a:extLst>
            <a:ext uri="{FF2B5EF4-FFF2-40B4-BE49-F238E27FC236}">
              <a16:creationId xmlns:a16="http://schemas.microsoft.com/office/drawing/2014/main" id="{00000000-0008-0000-0400-000004000000}"/>
            </a:ext>
          </a:extLst>
        </xdr:cNvPr>
        <xdr:cNvSpPr/>
      </xdr:nvSpPr>
      <xdr:spPr bwMode="auto">
        <a:xfrm>
          <a:off x="8867775" y="4972051"/>
          <a:ext cx="2752725" cy="1485900"/>
        </a:xfrm>
        <a:prstGeom prst="wedgeRectCallout">
          <a:avLst>
            <a:gd name="adj1" fmla="val -91976"/>
            <a:gd name="adj2" fmla="val -817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33</xdr:col>
      <xdr:colOff>209550</xdr:colOff>
      <xdr:row>0</xdr:row>
      <xdr:rowOff>123825</xdr:rowOff>
    </xdr:from>
    <xdr:to>
      <xdr:col>37</xdr:col>
      <xdr:colOff>504825</xdr:colOff>
      <xdr:row>7</xdr:row>
      <xdr:rowOff>142875</xdr:rowOff>
    </xdr:to>
    <xdr:sp macro="" textlink="">
      <xdr:nvSpPr>
        <xdr:cNvPr id="5" name="吹き出し: 四角形 4">
          <a:extLst>
            <a:ext uri="{FF2B5EF4-FFF2-40B4-BE49-F238E27FC236}">
              <a16:creationId xmlns:a16="http://schemas.microsoft.com/office/drawing/2014/main" id="{00000000-0008-0000-0400-000005000000}"/>
            </a:ext>
          </a:extLst>
        </xdr:cNvPr>
        <xdr:cNvSpPr/>
      </xdr:nvSpPr>
      <xdr:spPr bwMode="auto">
        <a:xfrm>
          <a:off x="7753350" y="1238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428625</xdr:colOff>
      <xdr:row>11</xdr:row>
      <xdr:rowOff>180976</xdr:rowOff>
    </xdr:from>
    <xdr:to>
      <xdr:col>38</xdr:col>
      <xdr:colOff>342900</xdr:colOff>
      <xdr:row>16</xdr:row>
      <xdr:rowOff>200026</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10029825" y="2705101"/>
          <a:ext cx="1285875" cy="1066800"/>
        </a:xfrm>
        <a:prstGeom prst="borderCallout1">
          <a:avLst>
            <a:gd name="adj1" fmla="val 21628"/>
            <a:gd name="adj2" fmla="val -1491"/>
            <a:gd name="adj3" fmla="val 93738"/>
            <a:gd name="adj4" fmla="val -4967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39</xdr:col>
      <xdr:colOff>276225</xdr:colOff>
      <xdr:row>15</xdr:row>
      <xdr:rowOff>57151</xdr:rowOff>
    </xdr:from>
    <xdr:to>
      <xdr:col>43</xdr:col>
      <xdr:colOff>285750</xdr:colOff>
      <xdr:row>23</xdr:row>
      <xdr:rowOff>38101</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934825" y="3419476"/>
          <a:ext cx="2752725" cy="1504950"/>
        </a:xfrm>
        <a:prstGeom prst="wedgeRectCallout">
          <a:avLst>
            <a:gd name="adj1" fmla="val -205124"/>
            <a:gd name="adj2" fmla="val 431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39</xdr:col>
      <xdr:colOff>85725</xdr:colOff>
      <xdr:row>30</xdr:row>
      <xdr:rowOff>200025</xdr:rowOff>
    </xdr:from>
    <xdr:to>
      <xdr:col>41</xdr:col>
      <xdr:colOff>0</xdr:colOff>
      <xdr:row>36</xdr:row>
      <xdr:rowOff>190500</xdr:rowOff>
    </xdr:to>
    <xdr:sp macro="" textlink="">
      <xdr:nvSpPr>
        <xdr:cNvPr id="5" name="吹き出し: 線 4">
          <a:extLst>
            <a:ext uri="{FF2B5EF4-FFF2-40B4-BE49-F238E27FC236}">
              <a16:creationId xmlns:a16="http://schemas.microsoft.com/office/drawing/2014/main" id="{00000000-0008-0000-0500-000005000000}"/>
            </a:ext>
          </a:extLst>
        </xdr:cNvPr>
        <xdr:cNvSpPr/>
      </xdr:nvSpPr>
      <xdr:spPr bwMode="auto">
        <a:xfrm>
          <a:off x="11744325" y="6400800"/>
          <a:ext cx="1285875" cy="1057275"/>
        </a:xfrm>
        <a:prstGeom prst="borderCallout1">
          <a:avLst>
            <a:gd name="adj1" fmla="val 21628"/>
            <a:gd name="adj2" fmla="val -1491"/>
            <a:gd name="adj3" fmla="val -27076"/>
            <a:gd name="adj4" fmla="val -157078"/>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39</xdr:col>
      <xdr:colOff>161925</xdr:colOff>
      <xdr:row>6</xdr:row>
      <xdr:rowOff>171450</xdr:rowOff>
    </xdr:from>
    <xdr:to>
      <xdr:col>47</xdr:col>
      <xdr:colOff>180975</xdr:colOff>
      <xdr:row>14</xdr:row>
      <xdr:rowOff>200025</xdr:rowOff>
    </xdr:to>
    <xdr:sp macro="" textlink="">
      <xdr:nvSpPr>
        <xdr:cNvPr id="6" name="吹き出し: 四角形 5">
          <a:extLst>
            <a:ext uri="{FF2B5EF4-FFF2-40B4-BE49-F238E27FC236}">
              <a16:creationId xmlns:a16="http://schemas.microsoft.com/office/drawing/2014/main" id="{00000000-0008-0000-0500-000006000000}"/>
            </a:ext>
          </a:extLst>
        </xdr:cNvPr>
        <xdr:cNvSpPr/>
      </xdr:nvSpPr>
      <xdr:spPr bwMode="auto">
        <a:xfrm>
          <a:off x="11820525" y="1647825"/>
          <a:ext cx="6010275" cy="170497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400" b="1">
              <a:solidFill>
                <a:srgbClr val="FF0000"/>
              </a:solidFill>
            </a:rPr>
            <a:t>計変はこちらの第一面を使用してください。</a:t>
          </a:r>
          <a:endParaRPr kumimoji="1" lang="en-US" altLang="ja-JP" sz="2400" b="1">
            <a:solidFill>
              <a:srgbClr val="FF0000"/>
            </a:solidFill>
          </a:endParaRPr>
        </a:p>
      </xdr:txBody>
    </xdr:sp>
    <xdr:clientData/>
  </xdr:twoCellAnchor>
  <xdr:twoCellAnchor>
    <xdr:from>
      <xdr:col>38</xdr:col>
      <xdr:colOff>47625</xdr:colOff>
      <xdr:row>38</xdr:row>
      <xdr:rowOff>38100</xdr:rowOff>
    </xdr:from>
    <xdr:to>
      <xdr:col>42</xdr:col>
      <xdr:colOff>57150</xdr:colOff>
      <xdr:row>41</xdr:row>
      <xdr:rowOff>104775</xdr:rowOff>
    </xdr:to>
    <xdr:sp macro="" textlink="">
      <xdr:nvSpPr>
        <xdr:cNvPr id="7" name="吹き出し: 四角形 6">
          <a:extLst>
            <a:ext uri="{FF2B5EF4-FFF2-40B4-BE49-F238E27FC236}">
              <a16:creationId xmlns:a16="http://schemas.microsoft.com/office/drawing/2014/main" id="{00000000-0008-0000-0500-000007000000}"/>
            </a:ext>
          </a:extLst>
        </xdr:cNvPr>
        <xdr:cNvSpPr/>
      </xdr:nvSpPr>
      <xdr:spPr bwMode="auto">
        <a:xfrm>
          <a:off x="11020425" y="7724775"/>
          <a:ext cx="2752725" cy="695325"/>
        </a:xfrm>
        <a:prstGeom prst="wedgeRectCallout">
          <a:avLst>
            <a:gd name="adj1" fmla="val -155643"/>
            <a:gd name="adj2" fmla="val -24728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直前の確認申請について、確認済証どおりに記入してください。</a:t>
          </a:r>
          <a:endParaRPr kumimoji="1" lang="en-US" altLang="ja-JP" sz="1200" b="1">
            <a:solidFill>
              <a:sysClr val="windowText" lastClr="000000"/>
            </a:solidFill>
          </a:endParaRPr>
        </a:p>
      </xdr:txBody>
    </xdr:sp>
    <xdr:clientData/>
  </xdr:twoCellAnchor>
  <xdr:twoCellAnchor>
    <xdr:from>
      <xdr:col>33</xdr:col>
      <xdr:colOff>123825</xdr:colOff>
      <xdr:row>29</xdr:row>
      <xdr:rowOff>9525</xdr:rowOff>
    </xdr:from>
    <xdr:to>
      <xdr:col>33</xdr:col>
      <xdr:colOff>533400</xdr:colOff>
      <xdr:row>32</xdr:row>
      <xdr:rowOff>0</xdr:rowOff>
    </xdr:to>
    <xdr:sp macro="" textlink="">
      <xdr:nvSpPr>
        <xdr:cNvPr id="8" name="右中かっこ 7">
          <a:extLst>
            <a:ext uri="{FF2B5EF4-FFF2-40B4-BE49-F238E27FC236}">
              <a16:creationId xmlns:a16="http://schemas.microsoft.com/office/drawing/2014/main" id="{00000000-0008-0000-0500-000008000000}"/>
            </a:ext>
          </a:extLst>
        </xdr:cNvPr>
        <xdr:cNvSpPr/>
      </xdr:nvSpPr>
      <xdr:spPr bwMode="auto">
        <a:xfrm>
          <a:off x="7667625" y="6000750"/>
          <a:ext cx="409575" cy="428625"/>
        </a:xfrm>
        <a:prstGeom prst="rightBrace">
          <a:avLst>
            <a:gd name="adj1" fmla="val 17635"/>
            <a:gd name="adj2" fmla="val 8175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600075</xdr:colOff>
      <xdr:row>38</xdr:row>
      <xdr:rowOff>57150</xdr:rowOff>
    </xdr:from>
    <xdr:to>
      <xdr:col>37</xdr:col>
      <xdr:colOff>609600</xdr:colOff>
      <xdr:row>41</xdr:row>
      <xdr:rowOff>161925</xdr:rowOff>
    </xdr:to>
    <xdr:sp macro="" textlink="">
      <xdr:nvSpPr>
        <xdr:cNvPr id="9" name="吹き出し: 四角形 8">
          <a:extLst>
            <a:ext uri="{FF2B5EF4-FFF2-40B4-BE49-F238E27FC236}">
              <a16:creationId xmlns:a16="http://schemas.microsoft.com/office/drawing/2014/main" id="{00000000-0008-0000-0500-000009000000}"/>
            </a:ext>
          </a:extLst>
        </xdr:cNvPr>
        <xdr:cNvSpPr/>
      </xdr:nvSpPr>
      <xdr:spPr bwMode="auto">
        <a:xfrm>
          <a:off x="8143875" y="7743825"/>
          <a:ext cx="2752725" cy="733425"/>
        </a:xfrm>
        <a:prstGeom prst="wedgeRectCallout">
          <a:avLst>
            <a:gd name="adj1" fmla="val -62909"/>
            <a:gd name="adj2" fmla="val -17247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変更の概要を記入してください。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記入しきれない場合は</a:t>
          </a:r>
          <a:r>
            <a:rPr kumimoji="1" lang="ja-JP" altLang="en-US" sz="1200" b="1">
              <a:solidFill>
                <a:srgbClr val="FF0000"/>
              </a:solidFill>
            </a:rPr>
            <a:t>「別紙による」</a:t>
          </a:r>
          <a:r>
            <a:rPr kumimoji="1" lang="ja-JP" altLang="en-US" sz="1200" b="1">
              <a:solidFill>
                <a:sysClr val="windowText" lastClr="000000"/>
              </a:solidFill>
            </a:rPr>
            <a:t>とし、別紙を添付してください。</a:t>
          </a:r>
          <a:endParaRPr kumimoji="1" lang="en-US" altLang="ja-JP" sz="1200" b="1">
            <a:solidFill>
              <a:sysClr val="windowText" lastClr="000000"/>
            </a:solidFill>
          </a:endParaRPr>
        </a:p>
      </xdr:txBody>
    </xdr:sp>
    <xdr:clientData/>
  </xdr:twoCellAnchor>
  <xdr:twoCellAnchor>
    <xdr:from>
      <xdr:col>33</xdr:col>
      <xdr:colOff>266700</xdr:colOff>
      <xdr:row>0</xdr:row>
      <xdr:rowOff>133350</xdr:rowOff>
    </xdr:from>
    <xdr:to>
      <xdr:col>37</xdr:col>
      <xdr:colOff>561975</xdr:colOff>
      <xdr:row>7</xdr:row>
      <xdr:rowOff>152400</xdr:rowOff>
    </xdr:to>
    <xdr:sp macro="" textlink="">
      <xdr:nvSpPr>
        <xdr:cNvPr id="10" name="吹き出し: 四角形 9">
          <a:extLst>
            <a:ext uri="{FF2B5EF4-FFF2-40B4-BE49-F238E27FC236}">
              <a16:creationId xmlns:a16="http://schemas.microsoft.com/office/drawing/2014/main" id="{00000000-0008-0000-0500-00000A000000}"/>
            </a:ext>
          </a:extLst>
        </xdr:cNvPr>
        <xdr:cNvSpPr/>
      </xdr:nvSpPr>
      <xdr:spPr bwMode="auto">
        <a:xfrm>
          <a:off x="7810500" y="1333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33</xdr:col>
      <xdr:colOff>257176</xdr:colOff>
      <xdr:row>24</xdr:row>
      <xdr:rowOff>200025</xdr:rowOff>
    </xdr:from>
    <xdr:to>
      <xdr:col>33</xdr:col>
      <xdr:colOff>638176</xdr:colOff>
      <xdr:row>29</xdr:row>
      <xdr:rowOff>0</xdr:rowOff>
    </xdr:to>
    <xdr:sp macro="" textlink="">
      <xdr:nvSpPr>
        <xdr:cNvPr id="11" name="右中かっこ 10">
          <a:extLst>
            <a:ext uri="{FF2B5EF4-FFF2-40B4-BE49-F238E27FC236}">
              <a16:creationId xmlns:a16="http://schemas.microsoft.com/office/drawing/2014/main" id="{00000000-0008-0000-0500-00000B000000}"/>
            </a:ext>
          </a:extLst>
        </xdr:cNvPr>
        <xdr:cNvSpPr/>
      </xdr:nvSpPr>
      <xdr:spPr bwMode="auto">
        <a:xfrm flipH="1">
          <a:off x="7800976" y="5143500"/>
          <a:ext cx="381000" cy="847725"/>
        </a:xfrm>
        <a:prstGeom prst="rightBrace">
          <a:avLst>
            <a:gd name="adj1" fmla="val 17635"/>
            <a:gd name="adj2" fmla="val 77308"/>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171450</xdr:colOff>
      <xdr:row>25</xdr:row>
      <xdr:rowOff>66674</xdr:rowOff>
    </xdr:from>
    <xdr:to>
      <xdr:col>39</xdr:col>
      <xdr:colOff>323850</xdr:colOff>
      <xdr:row>29</xdr:row>
      <xdr:rowOff>57150</xdr:rowOff>
    </xdr:to>
    <xdr:sp macro="" textlink="">
      <xdr:nvSpPr>
        <xdr:cNvPr id="15" name="左大かっこ 14">
          <a:extLst>
            <a:ext uri="{FF2B5EF4-FFF2-40B4-BE49-F238E27FC236}">
              <a16:creationId xmlns:a16="http://schemas.microsoft.com/office/drawing/2014/main" id="{00000000-0008-0000-0500-00000F000000}"/>
            </a:ext>
          </a:extLst>
        </xdr:cNvPr>
        <xdr:cNvSpPr/>
      </xdr:nvSpPr>
      <xdr:spPr>
        <a:xfrm>
          <a:off x="11830050" y="5219699"/>
          <a:ext cx="152400" cy="828676"/>
        </a:xfrm>
        <a:prstGeom prst="leftBracket">
          <a:avLst/>
        </a:prstGeom>
        <a:solidFill>
          <a:schemeClr val="bg1"/>
        </a:solidFill>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371475</xdr:colOff>
      <xdr:row>25</xdr:row>
      <xdr:rowOff>19050</xdr:rowOff>
    </xdr:from>
    <xdr:to>
      <xdr:col>44</xdr:col>
      <xdr:colOff>809625</xdr:colOff>
      <xdr:row>29</xdr:row>
      <xdr:rowOff>114300</xdr:rowOff>
    </xdr:to>
    <xdr:sp macro="" textlink="">
      <xdr:nvSpPr>
        <xdr:cNvPr id="16" name="吹き出し: 四角形 15">
          <a:extLst>
            <a:ext uri="{FF2B5EF4-FFF2-40B4-BE49-F238E27FC236}">
              <a16:creationId xmlns:a16="http://schemas.microsoft.com/office/drawing/2014/main" id="{00000000-0008-0000-0500-000010000000}"/>
            </a:ext>
          </a:extLst>
        </xdr:cNvPr>
        <xdr:cNvSpPr/>
      </xdr:nvSpPr>
      <xdr:spPr bwMode="auto">
        <a:xfrm>
          <a:off x="12030075" y="5172075"/>
          <a:ext cx="3867150" cy="933450"/>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前願が弊社の場合、下段の</a:t>
          </a:r>
          <a:r>
            <a:rPr kumimoji="1" lang="en-US" altLang="ja-JP" sz="1400" b="1">
              <a:solidFill>
                <a:srgbClr val="FF0000"/>
              </a:solidFill>
            </a:rPr>
            <a:t>5</a:t>
          </a:r>
          <a:r>
            <a:rPr kumimoji="1" lang="ja-JP" altLang="en-US" sz="1400" b="1">
              <a:solidFill>
                <a:srgbClr val="FF0000"/>
              </a:solidFill>
            </a:rPr>
            <a:t>つのセルから必要情報を選択・入力すると、交付番号が表示されます。</a:t>
          </a:r>
          <a:endParaRPr kumimoji="1" lang="en-US" altLang="ja-JP" sz="1400" b="1">
            <a:solidFill>
              <a:srgbClr val="FF0000"/>
            </a:solidFill>
          </a:endParaRPr>
        </a:p>
        <a:p>
          <a:pPr algn="l"/>
          <a:r>
            <a:rPr kumimoji="1" lang="ja-JP" altLang="en-US" sz="1400" b="1">
              <a:solidFill>
                <a:srgbClr val="FF0000"/>
              </a:solidFill>
            </a:rPr>
            <a:t>他社の場合は上段に入力してください。</a:t>
          </a:r>
          <a:endParaRPr kumimoji="1" lang="en-US" altLang="ja-JP" sz="1400" b="1">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31</xdr:col>
      <xdr:colOff>247650</xdr:colOff>
      <xdr:row>2</xdr:row>
      <xdr:rowOff>38100</xdr:rowOff>
    </xdr:from>
    <xdr:to>
      <xdr:col>35</xdr:col>
      <xdr:colOff>200025</xdr:colOff>
      <xdr:row>6</xdr:row>
      <xdr:rowOff>28575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bwMode="auto">
        <a:xfrm>
          <a:off x="7924800" y="438150"/>
          <a:ext cx="2771775" cy="7524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建築主が複数の場合は代表の１名を記入し、他の建築主は「</a:t>
          </a:r>
          <a:r>
            <a:rPr kumimoji="1" lang="ja-JP" altLang="en-US" sz="1200" b="1">
              <a:solidFill>
                <a:srgbClr val="00B0F0"/>
              </a:solidFill>
            </a:rPr>
            <a:t>第ニ面</a:t>
          </a:r>
          <a:r>
            <a:rPr kumimoji="1" lang="en-US" altLang="ja-JP" sz="1200" b="1">
              <a:solidFill>
                <a:srgbClr val="00B0F0"/>
              </a:solidFill>
            </a:rPr>
            <a:t>‐</a:t>
          </a:r>
          <a:r>
            <a:rPr kumimoji="1" lang="ja-JP" altLang="en-US" sz="1200" b="1">
              <a:solidFill>
                <a:srgbClr val="00B0F0"/>
              </a:solidFill>
            </a:rPr>
            <a:t>２</a:t>
          </a:r>
          <a:r>
            <a:rPr kumimoji="1" lang="ja-JP" altLang="en-US" sz="1200" b="1">
              <a:solidFill>
                <a:sysClr val="windowText" lastClr="000000"/>
              </a:solidFill>
            </a:rPr>
            <a:t>」に記入してください。（リンクします。）</a:t>
          </a:r>
          <a:endParaRPr kumimoji="1" lang="en-US" altLang="ja-JP" sz="1200" b="1">
            <a:solidFill>
              <a:sysClr val="windowText" lastClr="000000"/>
            </a:solidFill>
          </a:endParaRPr>
        </a:p>
      </xdr:txBody>
    </xdr:sp>
    <xdr:clientData/>
  </xdr:twoCellAnchor>
  <xdr:twoCellAnchor>
    <xdr:from>
      <xdr:col>32</xdr:col>
      <xdr:colOff>514350</xdr:colOff>
      <xdr:row>25</xdr:row>
      <xdr:rowOff>66675</xdr:rowOff>
    </xdr:from>
    <xdr:to>
      <xdr:col>36</xdr:col>
      <xdr:colOff>428625</xdr:colOff>
      <xdr:row>28</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8877300" y="4714875"/>
          <a:ext cx="2828925" cy="561975"/>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4" name="右中かっこ 3">
          <a:extLst>
            <a:ext uri="{FF2B5EF4-FFF2-40B4-BE49-F238E27FC236}">
              <a16:creationId xmlns:a16="http://schemas.microsoft.com/office/drawing/2014/main" id="{00000000-0008-0000-0600-000004000000}"/>
            </a:ext>
          </a:extLst>
        </xdr:cNvPr>
        <xdr:cNvSpPr/>
      </xdr:nvSpPr>
      <xdr:spPr bwMode="auto">
        <a:xfrm>
          <a:off x="7810500" y="1847850"/>
          <a:ext cx="409575" cy="699135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35</xdr:col>
      <xdr:colOff>419100</xdr:colOff>
      <xdr:row>0</xdr:row>
      <xdr:rowOff>142875</xdr:rowOff>
    </xdr:from>
    <xdr:to>
      <xdr:col>39</xdr:col>
      <xdr:colOff>657225</xdr:colOff>
      <xdr:row>9</xdr:row>
      <xdr:rowOff>47625</xdr:rowOff>
    </xdr:to>
    <xdr:sp macro="" textlink="">
      <xdr:nvSpPr>
        <xdr:cNvPr id="5" name="吹き出し: 四角形 4">
          <a:extLst>
            <a:ext uri="{FF2B5EF4-FFF2-40B4-BE49-F238E27FC236}">
              <a16:creationId xmlns:a16="http://schemas.microsoft.com/office/drawing/2014/main" id="{00000000-0008-0000-0600-000005000000}"/>
            </a:ext>
          </a:extLst>
        </xdr:cNvPr>
        <xdr:cNvSpPr/>
      </xdr:nvSpPr>
      <xdr:spPr bwMode="auto">
        <a:xfrm>
          <a:off x="10915650" y="142875"/>
          <a:ext cx="3038475" cy="15716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33</xdr:col>
      <xdr:colOff>85725</xdr:colOff>
      <xdr:row>8</xdr:row>
      <xdr:rowOff>180975</xdr:rowOff>
    </xdr:from>
    <xdr:to>
      <xdr:col>37</xdr:col>
      <xdr:colOff>0</xdr:colOff>
      <xdr:row>12</xdr:row>
      <xdr:rowOff>9525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9134475" y="1704975"/>
          <a:ext cx="2828925" cy="590550"/>
        </a:xfrm>
        <a:prstGeom prst="wedgeRectCallout">
          <a:avLst>
            <a:gd name="adj1" fmla="val -76704"/>
            <a:gd name="adj2" fmla="val -1695"/>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104774</xdr:colOff>
      <xdr:row>2</xdr:row>
      <xdr:rowOff>161925</xdr:rowOff>
    </xdr:from>
    <xdr:to>
      <xdr:col>31</xdr:col>
      <xdr:colOff>676275</xdr:colOff>
      <xdr:row>21</xdr:row>
      <xdr:rowOff>0</xdr:rowOff>
    </xdr:to>
    <xdr:sp macro="" textlink="">
      <xdr:nvSpPr>
        <xdr:cNvPr id="3" name="右中かっこ 2">
          <a:extLst>
            <a:ext uri="{FF2B5EF4-FFF2-40B4-BE49-F238E27FC236}">
              <a16:creationId xmlns:a16="http://schemas.microsoft.com/office/drawing/2014/main" id="{00000000-0008-0000-0700-000003000000}"/>
            </a:ext>
          </a:extLst>
        </xdr:cNvPr>
        <xdr:cNvSpPr/>
      </xdr:nvSpPr>
      <xdr:spPr bwMode="auto">
        <a:xfrm>
          <a:off x="7781924" y="542925"/>
          <a:ext cx="571501" cy="3457575"/>
        </a:xfrm>
        <a:prstGeom prst="rightBrace">
          <a:avLst>
            <a:gd name="adj1" fmla="val 8333"/>
            <a:gd name="adj2" fmla="val 42025"/>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114300</xdr:colOff>
      <xdr:row>23</xdr:row>
      <xdr:rowOff>180975</xdr:rowOff>
    </xdr:from>
    <xdr:to>
      <xdr:col>31</xdr:col>
      <xdr:colOff>523875</xdr:colOff>
      <xdr:row>46</xdr:row>
      <xdr:rowOff>190500</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7791450" y="4562475"/>
          <a:ext cx="409575" cy="4391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32</xdr:row>
      <xdr:rowOff>66675</xdr:rowOff>
    </xdr:from>
    <xdr:to>
      <xdr:col>37</xdr:col>
      <xdr:colOff>104775</xdr:colOff>
      <xdr:row>35</xdr:row>
      <xdr:rowOff>95250</xdr:rowOff>
    </xdr:to>
    <xdr:sp macro="" textlink="">
      <xdr:nvSpPr>
        <xdr:cNvPr id="5" name="吹き出し: 四角形 4">
          <a:extLst>
            <a:ext uri="{FF2B5EF4-FFF2-40B4-BE49-F238E27FC236}">
              <a16:creationId xmlns:a16="http://schemas.microsoft.com/office/drawing/2014/main" id="{00000000-0008-0000-0700-000005000000}"/>
            </a:ext>
          </a:extLst>
        </xdr:cNvPr>
        <xdr:cNvSpPr/>
      </xdr:nvSpPr>
      <xdr:spPr bwMode="auto">
        <a:xfrm>
          <a:off x="9239250" y="6162675"/>
          <a:ext cx="2828925" cy="600075"/>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33</xdr:col>
      <xdr:colOff>57150</xdr:colOff>
      <xdr:row>1</xdr:row>
      <xdr:rowOff>161925</xdr:rowOff>
    </xdr:from>
    <xdr:to>
      <xdr:col>37</xdr:col>
      <xdr:colOff>238125</xdr:colOff>
      <xdr:row>5</xdr:row>
      <xdr:rowOff>28575</xdr:rowOff>
    </xdr:to>
    <xdr:sp macro="" textlink="">
      <xdr:nvSpPr>
        <xdr:cNvPr id="6" name="吹き出し: 四角形 5">
          <a:extLst>
            <a:ext uri="{FF2B5EF4-FFF2-40B4-BE49-F238E27FC236}">
              <a16:creationId xmlns:a16="http://schemas.microsoft.com/office/drawing/2014/main" id="{00000000-0008-0000-0700-000006000000}"/>
            </a:ext>
          </a:extLst>
        </xdr:cNvPr>
        <xdr:cNvSpPr/>
      </xdr:nvSpPr>
      <xdr:spPr bwMode="auto">
        <a:xfrm>
          <a:off x="9105900" y="352425"/>
          <a:ext cx="3095625" cy="628650"/>
        </a:xfrm>
        <a:prstGeom prst="wedgeRectCallout">
          <a:avLst>
            <a:gd name="adj1" fmla="val -95014"/>
            <a:gd name="adj2" fmla="val -22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xdr:txBody>
    </xdr:sp>
    <xdr:clientData/>
  </xdr:twoCellAnchor>
  <xdr:twoCellAnchor>
    <xdr:from>
      <xdr:col>33</xdr:col>
      <xdr:colOff>66675</xdr:colOff>
      <xdr:row>5</xdr:row>
      <xdr:rowOff>66675</xdr:rowOff>
    </xdr:from>
    <xdr:to>
      <xdr:col>37</xdr:col>
      <xdr:colOff>247650</xdr:colOff>
      <xdr:row>8</xdr:row>
      <xdr:rowOff>133350</xdr:rowOff>
    </xdr:to>
    <xdr:sp macro="" textlink="">
      <xdr:nvSpPr>
        <xdr:cNvPr id="7" name="吹き出し: 四角形 6">
          <a:extLst>
            <a:ext uri="{FF2B5EF4-FFF2-40B4-BE49-F238E27FC236}">
              <a16:creationId xmlns:a16="http://schemas.microsoft.com/office/drawing/2014/main" id="{00000000-0008-0000-0700-000007000000}"/>
            </a:ext>
          </a:extLst>
        </xdr:cNvPr>
        <xdr:cNvSpPr/>
      </xdr:nvSpPr>
      <xdr:spPr bwMode="auto">
        <a:xfrm>
          <a:off x="9115425" y="1019175"/>
          <a:ext cx="3095625" cy="638175"/>
        </a:xfrm>
        <a:prstGeom prst="wedgeRectCallout">
          <a:avLst>
            <a:gd name="adj1" fmla="val -95629"/>
            <a:gd name="adj2" fmla="val -165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endParaRPr kumimoji="1" lang="en-US" altLang="ja-JP" sz="1200" b="1">
            <a:solidFill>
              <a:sysClr val="windowText" lastClr="000000"/>
            </a:solidFill>
          </a:endParaRPr>
        </a:p>
      </xdr:txBody>
    </xdr:sp>
    <xdr:clientData/>
  </xdr:twoCellAnchor>
  <xdr:twoCellAnchor>
    <xdr:from>
      <xdr:col>31</xdr:col>
      <xdr:colOff>38100</xdr:colOff>
      <xdr:row>8</xdr:row>
      <xdr:rowOff>200024</xdr:rowOff>
    </xdr:from>
    <xdr:to>
      <xdr:col>31</xdr:col>
      <xdr:colOff>447675</xdr:colOff>
      <xdr:row>13</xdr:row>
      <xdr:rowOff>180975</xdr:rowOff>
    </xdr:to>
    <xdr:sp macro="" textlink="">
      <xdr:nvSpPr>
        <xdr:cNvPr id="8" name="右中かっこ 7">
          <a:extLst>
            <a:ext uri="{FF2B5EF4-FFF2-40B4-BE49-F238E27FC236}">
              <a16:creationId xmlns:a16="http://schemas.microsoft.com/office/drawing/2014/main" id="{00000000-0008-0000-0700-000008000000}"/>
            </a:ext>
          </a:extLst>
        </xdr:cNvPr>
        <xdr:cNvSpPr/>
      </xdr:nvSpPr>
      <xdr:spPr bwMode="auto">
        <a:xfrm>
          <a:off x="7715250" y="1714499"/>
          <a:ext cx="409575" cy="942976"/>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47625</xdr:colOff>
      <xdr:row>15</xdr:row>
      <xdr:rowOff>190499</xdr:rowOff>
    </xdr:from>
    <xdr:to>
      <xdr:col>31</xdr:col>
      <xdr:colOff>457200</xdr:colOff>
      <xdr:row>20</xdr:row>
      <xdr:rowOff>190500</xdr:rowOff>
    </xdr:to>
    <xdr:sp macro="" textlink="">
      <xdr:nvSpPr>
        <xdr:cNvPr id="9" name="右中かっこ 8">
          <a:extLst>
            <a:ext uri="{FF2B5EF4-FFF2-40B4-BE49-F238E27FC236}">
              <a16:creationId xmlns:a16="http://schemas.microsoft.com/office/drawing/2014/main" id="{00000000-0008-0000-0700-000009000000}"/>
            </a:ext>
          </a:extLst>
        </xdr:cNvPr>
        <xdr:cNvSpPr/>
      </xdr:nvSpPr>
      <xdr:spPr bwMode="auto">
        <a:xfrm>
          <a:off x="7724775" y="3047999"/>
          <a:ext cx="409575" cy="952501"/>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85725</xdr:colOff>
      <xdr:row>12</xdr:row>
      <xdr:rowOff>57150</xdr:rowOff>
    </xdr:from>
    <xdr:to>
      <xdr:col>37</xdr:col>
      <xdr:colOff>266700</xdr:colOff>
      <xdr:row>17</xdr:row>
      <xdr:rowOff>85725</xdr:rowOff>
    </xdr:to>
    <xdr:sp macro="" textlink="">
      <xdr:nvSpPr>
        <xdr:cNvPr id="10" name="吹き出し: 四角形 9">
          <a:extLst>
            <a:ext uri="{FF2B5EF4-FFF2-40B4-BE49-F238E27FC236}">
              <a16:creationId xmlns:a16="http://schemas.microsoft.com/office/drawing/2014/main" id="{00000000-0008-0000-0700-00000A000000}"/>
            </a:ext>
          </a:extLst>
        </xdr:cNvPr>
        <xdr:cNvSpPr/>
      </xdr:nvSpPr>
      <xdr:spPr bwMode="auto">
        <a:xfrm>
          <a:off x="9134475" y="2343150"/>
          <a:ext cx="3095625" cy="981075"/>
        </a:xfrm>
        <a:prstGeom prst="wedgeRectCallout">
          <a:avLst>
            <a:gd name="adj1" fmla="val -80244"/>
            <a:gd name="adj2" fmla="val -3097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twoCellAnchor>
    <xdr:from>
      <xdr:col>33</xdr:col>
      <xdr:colOff>76200</xdr:colOff>
      <xdr:row>17</xdr:row>
      <xdr:rowOff>133350</xdr:rowOff>
    </xdr:from>
    <xdr:to>
      <xdr:col>37</xdr:col>
      <xdr:colOff>257175</xdr:colOff>
      <xdr:row>22</xdr:row>
      <xdr:rowOff>0</xdr:rowOff>
    </xdr:to>
    <xdr:sp macro="" textlink="">
      <xdr:nvSpPr>
        <xdr:cNvPr id="11" name="吹き出し: 四角形 10">
          <a:extLst>
            <a:ext uri="{FF2B5EF4-FFF2-40B4-BE49-F238E27FC236}">
              <a16:creationId xmlns:a16="http://schemas.microsoft.com/office/drawing/2014/main" id="{00000000-0008-0000-0700-00000B000000}"/>
            </a:ext>
          </a:extLst>
        </xdr:cNvPr>
        <xdr:cNvSpPr/>
      </xdr:nvSpPr>
      <xdr:spPr bwMode="auto">
        <a:xfrm>
          <a:off x="9124950" y="3371850"/>
          <a:ext cx="3095625" cy="819150"/>
        </a:xfrm>
        <a:prstGeom prst="wedgeRectCallout">
          <a:avLst>
            <a:gd name="adj1" fmla="val -80244"/>
            <a:gd name="adj2" fmla="val 143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304800</xdr:colOff>
      <xdr:row>34</xdr:row>
      <xdr:rowOff>95250</xdr:rowOff>
    </xdr:from>
    <xdr:to>
      <xdr:col>35</xdr:col>
      <xdr:colOff>314325</xdr:colOff>
      <xdr:row>40</xdr:row>
      <xdr:rowOff>123825</xdr:rowOff>
    </xdr:to>
    <xdr:sp macro="" textlink="">
      <xdr:nvSpPr>
        <xdr:cNvPr id="2" name="吹き出し: 四角形 1">
          <a:extLst>
            <a:ext uri="{FF2B5EF4-FFF2-40B4-BE49-F238E27FC236}">
              <a16:creationId xmlns:a16="http://schemas.microsoft.com/office/drawing/2014/main" id="{00000000-0008-0000-0800-000002000000}"/>
            </a:ext>
          </a:extLst>
        </xdr:cNvPr>
        <xdr:cNvSpPr/>
      </xdr:nvSpPr>
      <xdr:spPr bwMode="auto">
        <a:xfrm>
          <a:off x="7981950" y="657225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219075</xdr:colOff>
      <xdr:row>52</xdr:row>
      <xdr:rowOff>142875</xdr:rowOff>
    </xdr:from>
    <xdr:to>
      <xdr:col>35</xdr:col>
      <xdr:colOff>228600</xdr:colOff>
      <xdr:row>59</xdr:row>
      <xdr:rowOff>57150</xdr:rowOff>
    </xdr:to>
    <xdr:sp macro="" textlink="">
      <xdr:nvSpPr>
        <xdr:cNvPr id="3" name="吹き出し: 四角形 2">
          <a:extLst>
            <a:ext uri="{FF2B5EF4-FFF2-40B4-BE49-F238E27FC236}">
              <a16:creationId xmlns:a16="http://schemas.microsoft.com/office/drawing/2014/main" id="{00000000-0008-0000-0800-000003000000}"/>
            </a:ext>
          </a:extLst>
        </xdr:cNvPr>
        <xdr:cNvSpPr/>
      </xdr:nvSpPr>
      <xdr:spPr bwMode="auto">
        <a:xfrm>
          <a:off x="7896225" y="10048875"/>
          <a:ext cx="2828925" cy="1057275"/>
        </a:xfrm>
        <a:prstGeom prst="wedgeRectCallout">
          <a:avLst>
            <a:gd name="adj1" fmla="val -80893"/>
            <a:gd name="adj2" fmla="val -61040"/>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200" b="1">
              <a:solidFill>
                <a:sysClr val="windowText" lastClr="000000"/>
              </a:solidFill>
            </a:rPr>
            <a:t>【</a:t>
          </a:r>
          <a:r>
            <a:rPr kumimoji="1" lang="ja-JP" altLang="en-US" sz="1200" b="1">
              <a:solidFill>
                <a:sysClr val="windowText" lastClr="000000"/>
              </a:solidFill>
            </a:rPr>
            <a:t>９．備考</a:t>
          </a:r>
          <a:r>
            <a:rPr kumimoji="1" lang="en-US" altLang="ja-JP" sz="1200" b="1">
              <a:solidFill>
                <a:sysClr val="windowText" lastClr="000000"/>
              </a:solidFill>
            </a:rPr>
            <a:t>】</a:t>
          </a:r>
        </a:p>
        <a:p>
          <a:pPr algn="l"/>
          <a:r>
            <a:rPr kumimoji="1" lang="ja-JP" altLang="en-US" sz="1200" b="1">
              <a:solidFill>
                <a:sysClr val="windowText" lastClr="000000"/>
              </a:solidFill>
            </a:rPr>
            <a:t>こちらに物件名を記入してください。</a:t>
          </a:r>
          <a:endParaRPr kumimoji="1" lang="en-US" altLang="ja-JP" sz="1200" b="1">
            <a:solidFill>
              <a:sysClr val="windowText" lastClr="000000"/>
            </a:solidFill>
          </a:endParaRPr>
        </a:p>
        <a:p>
          <a:pPr algn="l"/>
          <a:r>
            <a:rPr kumimoji="1" lang="ja-JP" altLang="en-US" sz="1200" b="1">
              <a:solidFill>
                <a:sysClr val="windowText" lastClr="000000"/>
              </a:solidFill>
            </a:rPr>
            <a:t>他の箇所に連動しているので必ず記入してください。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xdr:txBody>
    </xdr:sp>
    <xdr:clientData/>
  </xdr:twoCellAnchor>
  <xdr:twoCellAnchor>
    <xdr:from>
      <xdr:col>32</xdr:col>
      <xdr:colOff>561975</xdr:colOff>
      <xdr:row>1</xdr:row>
      <xdr:rowOff>180975</xdr:rowOff>
    </xdr:from>
    <xdr:to>
      <xdr:col>36</xdr:col>
      <xdr:colOff>476250</xdr:colOff>
      <xdr:row>10</xdr:row>
      <xdr:rowOff>76200</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bwMode="auto">
        <a:xfrm>
          <a:off x="8924925" y="371475"/>
          <a:ext cx="2828925" cy="1609725"/>
        </a:xfrm>
        <a:prstGeom prst="wedgeRectCallout">
          <a:avLst>
            <a:gd name="adj1" fmla="val -88825"/>
            <a:gd name="adj2" fmla="val -410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５．工事監理者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監理者が未定の場合は“未定”を選択してください。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32</xdr:col>
      <xdr:colOff>571500</xdr:colOff>
      <xdr:row>17</xdr:row>
      <xdr:rowOff>19050</xdr:rowOff>
    </xdr:from>
    <xdr:to>
      <xdr:col>36</xdr:col>
      <xdr:colOff>485775</xdr:colOff>
      <xdr:row>19</xdr:row>
      <xdr:rowOff>123825</xdr:rowOff>
    </xdr:to>
    <xdr:sp macro="" textlink="">
      <xdr:nvSpPr>
        <xdr:cNvPr id="5" name="吹き出し: 四角形 4">
          <a:extLst>
            <a:ext uri="{FF2B5EF4-FFF2-40B4-BE49-F238E27FC236}">
              <a16:creationId xmlns:a16="http://schemas.microsoft.com/office/drawing/2014/main" id="{00000000-0008-0000-0800-000005000000}"/>
            </a:ext>
          </a:extLst>
        </xdr:cNvPr>
        <xdr:cNvSpPr/>
      </xdr:nvSpPr>
      <xdr:spPr bwMode="auto">
        <a:xfrm>
          <a:off x="8934450" y="3257550"/>
          <a:ext cx="2828925" cy="4857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10</xdr:row>
      <xdr:rowOff>180975</xdr:rowOff>
    </xdr:from>
    <xdr:to>
      <xdr:col>31</xdr:col>
      <xdr:colOff>590550</xdr:colOff>
      <xdr:row>27</xdr:row>
      <xdr:rowOff>200025</xdr:rowOff>
    </xdr:to>
    <xdr:sp macro="" textlink="">
      <xdr:nvSpPr>
        <xdr:cNvPr id="6" name="右中かっこ 5">
          <a:extLst>
            <a:ext uri="{FF2B5EF4-FFF2-40B4-BE49-F238E27FC236}">
              <a16:creationId xmlns:a16="http://schemas.microsoft.com/office/drawing/2014/main" id="{00000000-0008-0000-0800-000006000000}"/>
            </a:ext>
          </a:extLst>
        </xdr:cNvPr>
        <xdr:cNvSpPr/>
      </xdr:nvSpPr>
      <xdr:spPr bwMode="auto">
        <a:xfrm>
          <a:off x="7858125" y="2085975"/>
          <a:ext cx="409575" cy="3248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304800</xdr:colOff>
      <xdr:row>159</xdr:row>
      <xdr:rowOff>57150</xdr:rowOff>
    </xdr:from>
    <xdr:to>
      <xdr:col>35</xdr:col>
      <xdr:colOff>314325</xdr:colOff>
      <xdr:row>167</xdr:row>
      <xdr:rowOff>9525</xdr:rowOff>
    </xdr:to>
    <xdr:sp macro="" textlink="">
      <xdr:nvSpPr>
        <xdr:cNvPr id="7" name="吹き出し: 四角形 6">
          <a:extLst>
            <a:ext uri="{FF2B5EF4-FFF2-40B4-BE49-F238E27FC236}">
              <a16:creationId xmlns:a16="http://schemas.microsoft.com/office/drawing/2014/main" id="{00000000-0008-0000-0800-000007000000}"/>
            </a:ext>
          </a:extLst>
        </xdr:cNvPr>
        <xdr:cNvSpPr/>
      </xdr:nvSpPr>
      <xdr:spPr bwMode="auto">
        <a:xfrm>
          <a:off x="7981950" y="268224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457200</xdr:colOff>
      <xdr:row>160</xdr:row>
      <xdr:rowOff>57150</xdr:rowOff>
    </xdr:from>
    <xdr:to>
      <xdr:col>35</xdr:col>
      <xdr:colOff>466725</xdr:colOff>
      <xdr:row>168</xdr:row>
      <xdr:rowOff>9525</xdr:rowOff>
    </xdr:to>
    <xdr:sp macro="" textlink="">
      <xdr:nvSpPr>
        <xdr:cNvPr id="8" name="吹き出し: 四角形 7">
          <a:extLst>
            <a:ext uri="{FF2B5EF4-FFF2-40B4-BE49-F238E27FC236}">
              <a16:creationId xmlns:a16="http://schemas.microsoft.com/office/drawing/2014/main" id="{00000000-0008-0000-0800-000008000000}"/>
            </a:ext>
          </a:extLst>
        </xdr:cNvPr>
        <xdr:cNvSpPr/>
      </xdr:nvSpPr>
      <xdr:spPr bwMode="auto">
        <a:xfrm>
          <a:off x="8134350" y="269748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295275</xdr:colOff>
      <xdr:row>30</xdr:row>
      <xdr:rowOff>85725</xdr:rowOff>
    </xdr:from>
    <xdr:to>
      <xdr:col>35</xdr:col>
      <xdr:colOff>304800</xdr:colOff>
      <xdr:row>33</xdr:row>
      <xdr:rowOff>19050</xdr:rowOff>
    </xdr:to>
    <xdr:sp macro="" textlink="">
      <xdr:nvSpPr>
        <xdr:cNvPr id="9" name="吹き出し: 四角形 8">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bwMode="auto">
        <a:xfrm>
          <a:off x="7972425" y="5800725"/>
          <a:ext cx="2828925" cy="504825"/>
        </a:xfrm>
        <a:prstGeom prst="wedgeRectCallout">
          <a:avLst>
            <a:gd name="adj1" fmla="val -84784"/>
            <a:gd name="adj2" fmla="val 13634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複数施工者の入力は別紙に記載ください。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（リンクします。）</a:t>
          </a:r>
          <a:endParaRPr kumimoji="1" lang="en-US" altLang="ja-JP" sz="1200" b="1">
            <a:solidFill>
              <a:sysClr val="windowText" lastClr="000000"/>
            </a:solidFill>
          </a:endParaRPr>
        </a:p>
      </xdr:txBody>
    </xdr:sp>
    <xdr:clientData/>
  </xdr:twoCellAnchor>
  <xdr:twoCellAnchor>
    <xdr:from>
      <xdr:col>31</xdr:col>
      <xdr:colOff>619125</xdr:colOff>
      <xdr:row>40</xdr:row>
      <xdr:rowOff>161925</xdr:rowOff>
    </xdr:from>
    <xdr:to>
      <xdr:col>37</xdr:col>
      <xdr:colOff>419100</xdr:colOff>
      <xdr:row>48</xdr:row>
      <xdr:rowOff>180975</xdr:rowOff>
    </xdr:to>
    <xdr:sp macro="" textlink="">
      <xdr:nvSpPr>
        <xdr:cNvPr id="10" name="吹き出し: 四角形 9">
          <a:extLst>
            <a:ext uri="{FF2B5EF4-FFF2-40B4-BE49-F238E27FC236}">
              <a16:creationId xmlns:a16="http://schemas.microsoft.com/office/drawing/2014/main" id="{00000000-0008-0000-0800-00000A000000}"/>
            </a:ext>
          </a:extLst>
        </xdr:cNvPr>
        <xdr:cNvSpPr/>
      </xdr:nvSpPr>
      <xdr:spPr bwMode="auto">
        <a:xfrm>
          <a:off x="8296275" y="7781925"/>
          <a:ext cx="4086225" cy="1543050"/>
        </a:xfrm>
        <a:prstGeom prst="wedgeRectCallout">
          <a:avLst>
            <a:gd name="adj1" fmla="val -78698"/>
            <a:gd name="adj2" fmla="val 53904"/>
          </a:avLst>
        </a:prstGeom>
        <a:solidFill>
          <a:schemeClr val="accent6">
            <a:lumMod val="40000"/>
            <a:lumOff val="6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８．建築物エネルギー消費性能確保計画の提出</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第１号イに該当　</a:t>
          </a:r>
          <a:r>
            <a:rPr kumimoji="1" lang="en-US" altLang="ja-JP" sz="1200" b="1">
              <a:solidFill>
                <a:sysClr val="windowText" lastClr="000000"/>
              </a:solidFill>
            </a:rPr>
            <a:t>…</a:t>
          </a:r>
          <a:r>
            <a:rPr kumimoji="1" lang="ja-JP" altLang="en-US" sz="1200" b="1">
              <a:solidFill>
                <a:sysClr val="windowText" lastClr="000000"/>
              </a:solidFill>
            </a:rPr>
            <a:t>　仕様基準</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第１号ロに該当　</a:t>
          </a:r>
          <a:r>
            <a:rPr kumimoji="1" lang="en-US" altLang="ja-JP" sz="1200" b="1">
              <a:solidFill>
                <a:sysClr val="windowText" lastClr="000000"/>
              </a:solidFill>
            </a:rPr>
            <a:t>…</a:t>
          </a:r>
          <a:r>
            <a:rPr kumimoji="1" lang="ja-JP" altLang="en-US" sz="1200" b="1">
              <a:solidFill>
                <a:sysClr val="windowText" lastClr="000000"/>
              </a:solidFill>
            </a:rPr>
            <a:t>　誘導仕様基準</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第２号に該当　　</a:t>
          </a:r>
          <a:r>
            <a:rPr kumimoji="1" lang="en-US" altLang="ja-JP" sz="1200" b="1">
              <a:solidFill>
                <a:sysClr val="windowText" lastClr="000000"/>
              </a:solidFill>
            </a:rPr>
            <a:t>…</a:t>
          </a:r>
          <a:r>
            <a:rPr kumimoji="1" lang="ja-JP" altLang="en-US" sz="1200" b="1">
              <a:solidFill>
                <a:sysClr val="windowText" lastClr="000000"/>
              </a:solidFill>
            </a:rPr>
            <a:t>　設計住宅性能評価を受けた場合</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第３号に該当　　</a:t>
          </a:r>
          <a:r>
            <a:rPr kumimoji="1" lang="en-US" altLang="ja-JP" sz="1200" b="1">
              <a:solidFill>
                <a:sysClr val="windowText" lastClr="000000"/>
              </a:solidFill>
            </a:rPr>
            <a:t>…</a:t>
          </a:r>
          <a:r>
            <a:rPr kumimoji="1" lang="ja-JP" altLang="en-US" sz="1200" b="1">
              <a:solidFill>
                <a:sysClr val="windowText" lastClr="000000"/>
              </a:solidFill>
            </a:rPr>
            <a:t>　長期優良住宅の認定又は</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　　　　　　　　　　　　　長期使用構造等確認を受けた場合</a:t>
          </a:r>
          <a:endParaRPr kumimoji="1" lang="en-US" altLang="ja-JP" sz="1200" b="1">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9.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omments" Target="../comments1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17" Type="http://schemas.openxmlformats.org/officeDocument/2006/relationships/ctrlProp" Target="../ctrlProps/ctrlProp207.xml"/><Relationship Id="rId299" Type="http://schemas.openxmlformats.org/officeDocument/2006/relationships/ctrlProp" Target="../ctrlProps/ctrlProp389.xml"/><Relationship Id="rId21" Type="http://schemas.openxmlformats.org/officeDocument/2006/relationships/ctrlProp" Target="../ctrlProps/ctrlProp111.xml"/><Relationship Id="rId63" Type="http://schemas.openxmlformats.org/officeDocument/2006/relationships/ctrlProp" Target="../ctrlProps/ctrlProp153.xml"/><Relationship Id="rId159" Type="http://schemas.openxmlformats.org/officeDocument/2006/relationships/ctrlProp" Target="../ctrlProps/ctrlProp249.xml"/><Relationship Id="rId170" Type="http://schemas.openxmlformats.org/officeDocument/2006/relationships/ctrlProp" Target="../ctrlProps/ctrlProp260.xml"/><Relationship Id="rId226" Type="http://schemas.openxmlformats.org/officeDocument/2006/relationships/ctrlProp" Target="../ctrlProps/ctrlProp316.xml"/><Relationship Id="rId268" Type="http://schemas.openxmlformats.org/officeDocument/2006/relationships/ctrlProp" Target="../ctrlProps/ctrlProp358.xml"/><Relationship Id="rId32" Type="http://schemas.openxmlformats.org/officeDocument/2006/relationships/ctrlProp" Target="../ctrlProps/ctrlProp122.xml"/><Relationship Id="rId74" Type="http://schemas.openxmlformats.org/officeDocument/2006/relationships/ctrlProp" Target="../ctrlProps/ctrlProp164.xml"/><Relationship Id="rId128" Type="http://schemas.openxmlformats.org/officeDocument/2006/relationships/ctrlProp" Target="../ctrlProps/ctrlProp218.xml"/><Relationship Id="rId5" Type="http://schemas.openxmlformats.org/officeDocument/2006/relationships/ctrlProp" Target="../ctrlProps/ctrlProp95.xml"/><Relationship Id="rId181" Type="http://schemas.openxmlformats.org/officeDocument/2006/relationships/ctrlProp" Target="../ctrlProps/ctrlProp271.xml"/><Relationship Id="rId237" Type="http://schemas.openxmlformats.org/officeDocument/2006/relationships/ctrlProp" Target="../ctrlProps/ctrlProp327.xml"/><Relationship Id="rId279" Type="http://schemas.openxmlformats.org/officeDocument/2006/relationships/ctrlProp" Target="../ctrlProps/ctrlProp369.xml"/><Relationship Id="rId43" Type="http://schemas.openxmlformats.org/officeDocument/2006/relationships/ctrlProp" Target="../ctrlProps/ctrlProp133.xml"/><Relationship Id="rId139" Type="http://schemas.openxmlformats.org/officeDocument/2006/relationships/ctrlProp" Target="../ctrlProps/ctrlProp229.xml"/><Relationship Id="rId290" Type="http://schemas.openxmlformats.org/officeDocument/2006/relationships/ctrlProp" Target="../ctrlProps/ctrlProp380.xml"/><Relationship Id="rId304" Type="http://schemas.openxmlformats.org/officeDocument/2006/relationships/ctrlProp" Target="../ctrlProps/ctrlProp394.xml"/><Relationship Id="rId85" Type="http://schemas.openxmlformats.org/officeDocument/2006/relationships/ctrlProp" Target="../ctrlProps/ctrlProp175.xml"/><Relationship Id="rId150" Type="http://schemas.openxmlformats.org/officeDocument/2006/relationships/ctrlProp" Target="../ctrlProps/ctrlProp240.xml"/><Relationship Id="rId192" Type="http://schemas.openxmlformats.org/officeDocument/2006/relationships/ctrlProp" Target="../ctrlProps/ctrlProp282.xml"/><Relationship Id="rId206" Type="http://schemas.openxmlformats.org/officeDocument/2006/relationships/ctrlProp" Target="../ctrlProps/ctrlProp296.xml"/><Relationship Id="rId248" Type="http://schemas.openxmlformats.org/officeDocument/2006/relationships/ctrlProp" Target="../ctrlProps/ctrlProp338.xml"/><Relationship Id="rId12" Type="http://schemas.openxmlformats.org/officeDocument/2006/relationships/ctrlProp" Target="../ctrlProps/ctrlProp102.xml"/><Relationship Id="rId108" Type="http://schemas.openxmlformats.org/officeDocument/2006/relationships/ctrlProp" Target="../ctrlProps/ctrlProp198.xml"/><Relationship Id="rId54" Type="http://schemas.openxmlformats.org/officeDocument/2006/relationships/ctrlProp" Target="../ctrlProps/ctrlProp144.xml"/><Relationship Id="rId96" Type="http://schemas.openxmlformats.org/officeDocument/2006/relationships/ctrlProp" Target="../ctrlProps/ctrlProp186.xml"/><Relationship Id="rId161" Type="http://schemas.openxmlformats.org/officeDocument/2006/relationships/ctrlProp" Target="../ctrlProps/ctrlProp251.xml"/><Relationship Id="rId217" Type="http://schemas.openxmlformats.org/officeDocument/2006/relationships/ctrlProp" Target="../ctrlProps/ctrlProp307.xml"/><Relationship Id="rId259" Type="http://schemas.openxmlformats.org/officeDocument/2006/relationships/ctrlProp" Target="../ctrlProps/ctrlProp349.xml"/><Relationship Id="rId23" Type="http://schemas.openxmlformats.org/officeDocument/2006/relationships/ctrlProp" Target="../ctrlProps/ctrlProp113.xml"/><Relationship Id="rId119" Type="http://schemas.openxmlformats.org/officeDocument/2006/relationships/ctrlProp" Target="../ctrlProps/ctrlProp209.xml"/><Relationship Id="rId270" Type="http://schemas.openxmlformats.org/officeDocument/2006/relationships/ctrlProp" Target="../ctrlProps/ctrlProp360.xml"/><Relationship Id="rId44" Type="http://schemas.openxmlformats.org/officeDocument/2006/relationships/ctrlProp" Target="../ctrlProps/ctrlProp134.xml"/><Relationship Id="rId65" Type="http://schemas.openxmlformats.org/officeDocument/2006/relationships/ctrlProp" Target="../ctrlProps/ctrlProp155.xml"/><Relationship Id="rId86" Type="http://schemas.openxmlformats.org/officeDocument/2006/relationships/ctrlProp" Target="../ctrlProps/ctrlProp176.xml"/><Relationship Id="rId130" Type="http://schemas.openxmlformats.org/officeDocument/2006/relationships/ctrlProp" Target="../ctrlProps/ctrlProp220.xml"/><Relationship Id="rId151" Type="http://schemas.openxmlformats.org/officeDocument/2006/relationships/ctrlProp" Target="../ctrlProps/ctrlProp241.xml"/><Relationship Id="rId172" Type="http://schemas.openxmlformats.org/officeDocument/2006/relationships/ctrlProp" Target="../ctrlProps/ctrlProp262.xml"/><Relationship Id="rId193" Type="http://schemas.openxmlformats.org/officeDocument/2006/relationships/ctrlProp" Target="../ctrlProps/ctrlProp283.xml"/><Relationship Id="rId207" Type="http://schemas.openxmlformats.org/officeDocument/2006/relationships/ctrlProp" Target="../ctrlProps/ctrlProp297.xml"/><Relationship Id="rId228" Type="http://schemas.openxmlformats.org/officeDocument/2006/relationships/ctrlProp" Target="../ctrlProps/ctrlProp318.xml"/><Relationship Id="rId249" Type="http://schemas.openxmlformats.org/officeDocument/2006/relationships/ctrlProp" Target="../ctrlProps/ctrlProp339.xml"/><Relationship Id="rId13" Type="http://schemas.openxmlformats.org/officeDocument/2006/relationships/ctrlProp" Target="../ctrlProps/ctrlProp103.xml"/><Relationship Id="rId109" Type="http://schemas.openxmlformats.org/officeDocument/2006/relationships/ctrlProp" Target="../ctrlProps/ctrlProp199.xml"/><Relationship Id="rId260" Type="http://schemas.openxmlformats.org/officeDocument/2006/relationships/ctrlProp" Target="../ctrlProps/ctrlProp350.xml"/><Relationship Id="rId281" Type="http://schemas.openxmlformats.org/officeDocument/2006/relationships/ctrlProp" Target="../ctrlProps/ctrlProp371.xml"/><Relationship Id="rId34" Type="http://schemas.openxmlformats.org/officeDocument/2006/relationships/ctrlProp" Target="../ctrlProps/ctrlProp124.xml"/><Relationship Id="rId55" Type="http://schemas.openxmlformats.org/officeDocument/2006/relationships/ctrlProp" Target="../ctrlProps/ctrlProp145.xml"/><Relationship Id="rId76" Type="http://schemas.openxmlformats.org/officeDocument/2006/relationships/ctrlProp" Target="../ctrlProps/ctrlProp166.xml"/><Relationship Id="rId97" Type="http://schemas.openxmlformats.org/officeDocument/2006/relationships/ctrlProp" Target="../ctrlProps/ctrlProp187.xml"/><Relationship Id="rId120" Type="http://schemas.openxmlformats.org/officeDocument/2006/relationships/ctrlProp" Target="../ctrlProps/ctrlProp210.xml"/><Relationship Id="rId141" Type="http://schemas.openxmlformats.org/officeDocument/2006/relationships/ctrlProp" Target="../ctrlProps/ctrlProp231.xml"/><Relationship Id="rId7" Type="http://schemas.openxmlformats.org/officeDocument/2006/relationships/ctrlProp" Target="../ctrlProps/ctrlProp97.xml"/><Relationship Id="rId162" Type="http://schemas.openxmlformats.org/officeDocument/2006/relationships/ctrlProp" Target="../ctrlProps/ctrlProp252.xml"/><Relationship Id="rId183" Type="http://schemas.openxmlformats.org/officeDocument/2006/relationships/ctrlProp" Target="../ctrlProps/ctrlProp273.xml"/><Relationship Id="rId218" Type="http://schemas.openxmlformats.org/officeDocument/2006/relationships/ctrlProp" Target="../ctrlProps/ctrlProp308.xml"/><Relationship Id="rId239" Type="http://schemas.openxmlformats.org/officeDocument/2006/relationships/ctrlProp" Target="../ctrlProps/ctrlProp329.xml"/><Relationship Id="rId250" Type="http://schemas.openxmlformats.org/officeDocument/2006/relationships/ctrlProp" Target="../ctrlProps/ctrlProp340.xml"/><Relationship Id="rId271" Type="http://schemas.openxmlformats.org/officeDocument/2006/relationships/ctrlProp" Target="../ctrlProps/ctrlProp361.xml"/><Relationship Id="rId292" Type="http://schemas.openxmlformats.org/officeDocument/2006/relationships/ctrlProp" Target="../ctrlProps/ctrlProp382.xml"/><Relationship Id="rId306" Type="http://schemas.openxmlformats.org/officeDocument/2006/relationships/ctrlProp" Target="../ctrlProps/ctrlProp396.xml"/><Relationship Id="rId24" Type="http://schemas.openxmlformats.org/officeDocument/2006/relationships/ctrlProp" Target="../ctrlProps/ctrlProp114.xml"/><Relationship Id="rId45" Type="http://schemas.openxmlformats.org/officeDocument/2006/relationships/ctrlProp" Target="../ctrlProps/ctrlProp135.xml"/><Relationship Id="rId66" Type="http://schemas.openxmlformats.org/officeDocument/2006/relationships/ctrlProp" Target="../ctrlProps/ctrlProp156.xml"/><Relationship Id="rId87" Type="http://schemas.openxmlformats.org/officeDocument/2006/relationships/ctrlProp" Target="../ctrlProps/ctrlProp177.xml"/><Relationship Id="rId110" Type="http://schemas.openxmlformats.org/officeDocument/2006/relationships/ctrlProp" Target="../ctrlProps/ctrlProp200.xml"/><Relationship Id="rId131" Type="http://schemas.openxmlformats.org/officeDocument/2006/relationships/ctrlProp" Target="../ctrlProps/ctrlProp221.xml"/><Relationship Id="rId152" Type="http://schemas.openxmlformats.org/officeDocument/2006/relationships/ctrlProp" Target="../ctrlProps/ctrlProp242.xml"/><Relationship Id="rId173" Type="http://schemas.openxmlformats.org/officeDocument/2006/relationships/ctrlProp" Target="../ctrlProps/ctrlProp263.xml"/><Relationship Id="rId194" Type="http://schemas.openxmlformats.org/officeDocument/2006/relationships/ctrlProp" Target="../ctrlProps/ctrlProp284.xml"/><Relationship Id="rId208" Type="http://schemas.openxmlformats.org/officeDocument/2006/relationships/ctrlProp" Target="../ctrlProps/ctrlProp298.xml"/><Relationship Id="rId229" Type="http://schemas.openxmlformats.org/officeDocument/2006/relationships/ctrlProp" Target="../ctrlProps/ctrlProp319.xml"/><Relationship Id="rId240" Type="http://schemas.openxmlformats.org/officeDocument/2006/relationships/ctrlProp" Target="../ctrlProps/ctrlProp330.xml"/><Relationship Id="rId261" Type="http://schemas.openxmlformats.org/officeDocument/2006/relationships/ctrlProp" Target="../ctrlProps/ctrlProp351.xml"/><Relationship Id="rId14" Type="http://schemas.openxmlformats.org/officeDocument/2006/relationships/ctrlProp" Target="../ctrlProps/ctrlProp104.xml"/><Relationship Id="rId35" Type="http://schemas.openxmlformats.org/officeDocument/2006/relationships/ctrlProp" Target="../ctrlProps/ctrlProp125.xml"/><Relationship Id="rId56" Type="http://schemas.openxmlformats.org/officeDocument/2006/relationships/ctrlProp" Target="../ctrlProps/ctrlProp146.xml"/><Relationship Id="rId77" Type="http://schemas.openxmlformats.org/officeDocument/2006/relationships/ctrlProp" Target="../ctrlProps/ctrlProp167.xml"/><Relationship Id="rId100" Type="http://schemas.openxmlformats.org/officeDocument/2006/relationships/ctrlProp" Target="../ctrlProps/ctrlProp190.xml"/><Relationship Id="rId282" Type="http://schemas.openxmlformats.org/officeDocument/2006/relationships/ctrlProp" Target="../ctrlProps/ctrlProp372.xml"/><Relationship Id="rId8" Type="http://schemas.openxmlformats.org/officeDocument/2006/relationships/ctrlProp" Target="../ctrlProps/ctrlProp98.xml"/><Relationship Id="rId98" Type="http://schemas.openxmlformats.org/officeDocument/2006/relationships/ctrlProp" Target="../ctrlProps/ctrlProp188.xml"/><Relationship Id="rId121" Type="http://schemas.openxmlformats.org/officeDocument/2006/relationships/ctrlProp" Target="../ctrlProps/ctrlProp211.xml"/><Relationship Id="rId142" Type="http://schemas.openxmlformats.org/officeDocument/2006/relationships/ctrlProp" Target="../ctrlProps/ctrlProp232.xml"/><Relationship Id="rId163" Type="http://schemas.openxmlformats.org/officeDocument/2006/relationships/ctrlProp" Target="../ctrlProps/ctrlProp253.xml"/><Relationship Id="rId184" Type="http://schemas.openxmlformats.org/officeDocument/2006/relationships/ctrlProp" Target="../ctrlProps/ctrlProp274.xml"/><Relationship Id="rId219" Type="http://schemas.openxmlformats.org/officeDocument/2006/relationships/ctrlProp" Target="../ctrlProps/ctrlProp309.xml"/><Relationship Id="rId230" Type="http://schemas.openxmlformats.org/officeDocument/2006/relationships/ctrlProp" Target="../ctrlProps/ctrlProp320.xml"/><Relationship Id="rId251" Type="http://schemas.openxmlformats.org/officeDocument/2006/relationships/ctrlProp" Target="../ctrlProps/ctrlProp341.xml"/><Relationship Id="rId25" Type="http://schemas.openxmlformats.org/officeDocument/2006/relationships/ctrlProp" Target="../ctrlProps/ctrlProp115.xml"/><Relationship Id="rId46" Type="http://schemas.openxmlformats.org/officeDocument/2006/relationships/ctrlProp" Target="../ctrlProps/ctrlProp136.xml"/><Relationship Id="rId67" Type="http://schemas.openxmlformats.org/officeDocument/2006/relationships/ctrlProp" Target="../ctrlProps/ctrlProp157.xml"/><Relationship Id="rId272" Type="http://schemas.openxmlformats.org/officeDocument/2006/relationships/ctrlProp" Target="../ctrlProps/ctrlProp362.xml"/><Relationship Id="rId293" Type="http://schemas.openxmlformats.org/officeDocument/2006/relationships/ctrlProp" Target="../ctrlProps/ctrlProp383.xml"/><Relationship Id="rId307" Type="http://schemas.openxmlformats.org/officeDocument/2006/relationships/ctrlProp" Target="../ctrlProps/ctrlProp397.xml"/><Relationship Id="rId88" Type="http://schemas.openxmlformats.org/officeDocument/2006/relationships/ctrlProp" Target="../ctrlProps/ctrlProp178.xml"/><Relationship Id="rId111" Type="http://schemas.openxmlformats.org/officeDocument/2006/relationships/ctrlProp" Target="../ctrlProps/ctrlProp201.xml"/><Relationship Id="rId132" Type="http://schemas.openxmlformats.org/officeDocument/2006/relationships/ctrlProp" Target="../ctrlProps/ctrlProp222.xml"/><Relationship Id="rId153" Type="http://schemas.openxmlformats.org/officeDocument/2006/relationships/ctrlProp" Target="../ctrlProps/ctrlProp243.xml"/><Relationship Id="rId174" Type="http://schemas.openxmlformats.org/officeDocument/2006/relationships/ctrlProp" Target="../ctrlProps/ctrlProp264.xml"/><Relationship Id="rId195" Type="http://schemas.openxmlformats.org/officeDocument/2006/relationships/ctrlProp" Target="../ctrlProps/ctrlProp285.xml"/><Relationship Id="rId209" Type="http://schemas.openxmlformats.org/officeDocument/2006/relationships/ctrlProp" Target="../ctrlProps/ctrlProp299.xml"/><Relationship Id="rId220" Type="http://schemas.openxmlformats.org/officeDocument/2006/relationships/ctrlProp" Target="../ctrlProps/ctrlProp310.xml"/><Relationship Id="rId241" Type="http://schemas.openxmlformats.org/officeDocument/2006/relationships/ctrlProp" Target="../ctrlProps/ctrlProp331.xml"/><Relationship Id="rId15" Type="http://schemas.openxmlformats.org/officeDocument/2006/relationships/ctrlProp" Target="../ctrlProps/ctrlProp105.xml"/><Relationship Id="rId36" Type="http://schemas.openxmlformats.org/officeDocument/2006/relationships/ctrlProp" Target="../ctrlProps/ctrlProp126.xml"/><Relationship Id="rId57" Type="http://schemas.openxmlformats.org/officeDocument/2006/relationships/ctrlProp" Target="../ctrlProps/ctrlProp147.xml"/><Relationship Id="rId262" Type="http://schemas.openxmlformats.org/officeDocument/2006/relationships/ctrlProp" Target="../ctrlProps/ctrlProp352.xml"/><Relationship Id="rId283" Type="http://schemas.openxmlformats.org/officeDocument/2006/relationships/ctrlProp" Target="../ctrlProps/ctrlProp373.xml"/><Relationship Id="rId78" Type="http://schemas.openxmlformats.org/officeDocument/2006/relationships/ctrlProp" Target="../ctrlProps/ctrlProp168.xml"/><Relationship Id="rId99" Type="http://schemas.openxmlformats.org/officeDocument/2006/relationships/ctrlProp" Target="../ctrlProps/ctrlProp189.xml"/><Relationship Id="rId101" Type="http://schemas.openxmlformats.org/officeDocument/2006/relationships/ctrlProp" Target="../ctrlProps/ctrlProp191.xml"/><Relationship Id="rId122" Type="http://schemas.openxmlformats.org/officeDocument/2006/relationships/ctrlProp" Target="../ctrlProps/ctrlProp212.xml"/><Relationship Id="rId143" Type="http://schemas.openxmlformats.org/officeDocument/2006/relationships/ctrlProp" Target="../ctrlProps/ctrlProp233.xml"/><Relationship Id="rId164" Type="http://schemas.openxmlformats.org/officeDocument/2006/relationships/ctrlProp" Target="../ctrlProps/ctrlProp254.xml"/><Relationship Id="rId185" Type="http://schemas.openxmlformats.org/officeDocument/2006/relationships/ctrlProp" Target="../ctrlProps/ctrlProp275.xml"/><Relationship Id="rId9" Type="http://schemas.openxmlformats.org/officeDocument/2006/relationships/ctrlProp" Target="../ctrlProps/ctrlProp99.xml"/><Relationship Id="rId210" Type="http://schemas.openxmlformats.org/officeDocument/2006/relationships/ctrlProp" Target="../ctrlProps/ctrlProp300.xml"/><Relationship Id="rId26" Type="http://schemas.openxmlformats.org/officeDocument/2006/relationships/ctrlProp" Target="../ctrlProps/ctrlProp116.xml"/><Relationship Id="rId231" Type="http://schemas.openxmlformats.org/officeDocument/2006/relationships/ctrlProp" Target="../ctrlProps/ctrlProp321.xml"/><Relationship Id="rId252" Type="http://schemas.openxmlformats.org/officeDocument/2006/relationships/ctrlProp" Target="../ctrlProps/ctrlProp342.xml"/><Relationship Id="rId273" Type="http://schemas.openxmlformats.org/officeDocument/2006/relationships/ctrlProp" Target="../ctrlProps/ctrlProp363.xml"/><Relationship Id="rId294" Type="http://schemas.openxmlformats.org/officeDocument/2006/relationships/ctrlProp" Target="../ctrlProps/ctrlProp384.xml"/><Relationship Id="rId308" Type="http://schemas.openxmlformats.org/officeDocument/2006/relationships/ctrlProp" Target="../ctrlProps/ctrlProp398.xml"/><Relationship Id="rId47" Type="http://schemas.openxmlformats.org/officeDocument/2006/relationships/ctrlProp" Target="../ctrlProps/ctrlProp137.xml"/><Relationship Id="rId68" Type="http://schemas.openxmlformats.org/officeDocument/2006/relationships/ctrlProp" Target="../ctrlProps/ctrlProp158.xml"/><Relationship Id="rId89" Type="http://schemas.openxmlformats.org/officeDocument/2006/relationships/ctrlProp" Target="../ctrlProps/ctrlProp179.xml"/><Relationship Id="rId112" Type="http://schemas.openxmlformats.org/officeDocument/2006/relationships/ctrlProp" Target="../ctrlProps/ctrlProp202.xml"/><Relationship Id="rId133" Type="http://schemas.openxmlformats.org/officeDocument/2006/relationships/ctrlProp" Target="../ctrlProps/ctrlProp223.xml"/><Relationship Id="rId154" Type="http://schemas.openxmlformats.org/officeDocument/2006/relationships/ctrlProp" Target="../ctrlProps/ctrlProp244.xml"/><Relationship Id="rId175" Type="http://schemas.openxmlformats.org/officeDocument/2006/relationships/ctrlProp" Target="../ctrlProps/ctrlProp265.xml"/><Relationship Id="rId196" Type="http://schemas.openxmlformats.org/officeDocument/2006/relationships/ctrlProp" Target="../ctrlProps/ctrlProp286.xml"/><Relationship Id="rId200" Type="http://schemas.openxmlformats.org/officeDocument/2006/relationships/ctrlProp" Target="../ctrlProps/ctrlProp290.xml"/><Relationship Id="rId16" Type="http://schemas.openxmlformats.org/officeDocument/2006/relationships/ctrlProp" Target="../ctrlProps/ctrlProp106.xml"/><Relationship Id="rId221" Type="http://schemas.openxmlformats.org/officeDocument/2006/relationships/ctrlProp" Target="../ctrlProps/ctrlProp311.xml"/><Relationship Id="rId242" Type="http://schemas.openxmlformats.org/officeDocument/2006/relationships/ctrlProp" Target="../ctrlProps/ctrlProp332.xml"/><Relationship Id="rId263" Type="http://schemas.openxmlformats.org/officeDocument/2006/relationships/ctrlProp" Target="../ctrlProps/ctrlProp353.xml"/><Relationship Id="rId284" Type="http://schemas.openxmlformats.org/officeDocument/2006/relationships/ctrlProp" Target="../ctrlProps/ctrlProp374.xml"/><Relationship Id="rId37" Type="http://schemas.openxmlformats.org/officeDocument/2006/relationships/ctrlProp" Target="../ctrlProps/ctrlProp127.xml"/><Relationship Id="rId58" Type="http://schemas.openxmlformats.org/officeDocument/2006/relationships/ctrlProp" Target="../ctrlProps/ctrlProp148.xml"/><Relationship Id="rId79" Type="http://schemas.openxmlformats.org/officeDocument/2006/relationships/ctrlProp" Target="../ctrlProps/ctrlProp169.xml"/><Relationship Id="rId102" Type="http://schemas.openxmlformats.org/officeDocument/2006/relationships/ctrlProp" Target="../ctrlProps/ctrlProp192.xml"/><Relationship Id="rId123" Type="http://schemas.openxmlformats.org/officeDocument/2006/relationships/ctrlProp" Target="../ctrlProps/ctrlProp213.xml"/><Relationship Id="rId144" Type="http://schemas.openxmlformats.org/officeDocument/2006/relationships/ctrlProp" Target="../ctrlProps/ctrlProp234.xml"/><Relationship Id="rId90" Type="http://schemas.openxmlformats.org/officeDocument/2006/relationships/ctrlProp" Target="../ctrlProps/ctrlProp180.xml"/><Relationship Id="rId165" Type="http://schemas.openxmlformats.org/officeDocument/2006/relationships/ctrlProp" Target="../ctrlProps/ctrlProp255.xml"/><Relationship Id="rId186" Type="http://schemas.openxmlformats.org/officeDocument/2006/relationships/ctrlProp" Target="../ctrlProps/ctrlProp276.xml"/><Relationship Id="rId211" Type="http://schemas.openxmlformats.org/officeDocument/2006/relationships/ctrlProp" Target="../ctrlProps/ctrlProp301.xml"/><Relationship Id="rId232" Type="http://schemas.openxmlformats.org/officeDocument/2006/relationships/ctrlProp" Target="../ctrlProps/ctrlProp322.xml"/><Relationship Id="rId253" Type="http://schemas.openxmlformats.org/officeDocument/2006/relationships/ctrlProp" Target="../ctrlProps/ctrlProp343.xml"/><Relationship Id="rId274" Type="http://schemas.openxmlformats.org/officeDocument/2006/relationships/ctrlProp" Target="../ctrlProps/ctrlProp364.xml"/><Relationship Id="rId295" Type="http://schemas.openxmlformats.org/officeDocument/2006/relationships/ctrlProp" Target="../ctrlProps/ctrlProp385.xml"/><Relationship Id="rId309" Type="http://schemas.openxmlformats.org/officeDocument/2006/relationships/ctrlProp" Target="../ctrlProps/ctrlProp399.xml"/><Relationship Id="rId27" Type="http://schemas.openxmlformats.org/officeDocument/2006/relationships/ctrlProp" Target="../ctrlProps/ctrlProp117.xml"/><Relationship Id="rId48" Type="http://schemas.openxmlformats.org/officeDocument/2006/relationships/ctrlProp" Target="../ctrlProps/ctrlProp138.xml"/><Relationship Id="rId69" Type="http://schemas.openxmlformats.org/officeDocument/2006/relationships/ctrlProp" Target="../ctrlProps/ctrlProp159.xml"/><Relationship Id="rId113" Type="http://schemas.openxmlformats.org/officeDocument/2006/relationships/ctrlProp" Target="../ctrlProps/ctrlProp203.xml"/><Relationship Id="rId134" Type="http://schemas.openxmlformats.org/officeDocument/2006/relationships/ctrlProp" Target="../ctrlProps/ctrlProp224.xml"/><Relationship Id="rId80" Type="http://schemas.openxmlformats.org/officeDocument/2006/relationships/ctrlProp" Target="../ctrlProps/ctrlProp170.xml"/><Relationship Id="rId155" Type="http://schemas.openxmlformats.org/officeDocument/2006/relationships/ctrlProp" Target="../ctrlProps/ctrlProp245.xml"/><Relationship Id="rId176" Type="http://schemas.openxmlformats.org/officeDocument/2006/relationships/ctrlProp" Target="../ctrlProps/ctrlProp266.xml"/><Relationship Id="rId197" Type="http://schemas.openxmlformats.org/officeDocument/2006/relationships/ctrlProp" Target="../ctrlProps/ctrlProp287.xml"/><Relationship Id="rId201" Type="http://schemas.openxmlformats.org/officeDocument/2006/relationships/ctrlProp" Target="../ctrlProps/ctrlProp291.xml"/><Relationship Id="rId222" Type="http://schemas.openxmlformats.org/officeDocument/2006/relationships/ctrlProp" Target="../ctrlProps/ctrlProp312.xml"/><Relationship Id="rId243" Type="http://schemas.openxmlformats.org/officeDocument/2006/relationships/ctrlProp" Target="../ctrlProps/ctrlProp333.xml"/><Relationship Id="rId264" Type="http://schemas.openxmlformats.org/officeDocument/2006/relationships/ctrlProp" Target="../ctrlProps/ctrlProp354.xml"/><Relationship Id="rId285" Type="http://schemas.openxmlformats.org/officeDocument/2006/relationships/ctrlProp" Target="../ctrlProps/ctrlProp375.xml"/><Relationship Id="rId17" Type="http://schemas.openxmlformats.org/officeDocument/2006/relationships/ctrlProp" Target="../ctrlProps/ctrlProp107.xml"/><Relationship Id="rId38" Type="http://schemas.openxmlformats.org/officeDocument/2006/relationships/ctrlProp" Target="../ctrlProps/ctrlProp128.xml"/><Relationship Id="rId59" Type="http://schemas.openxmlformats.org/officeDocument/2006/relationships/ctrlProp" Target="../ctrlProps/ctrlProp149.xml"/><Relationship Id="rId103" Type="http://schemas.openxmlformats.org/officeDocument/2006/relationships/ctrlProp" Target="../ctrlProps/ctrlProp193.xml"/><Relationship Id="rId124" Type="http://schemas.openxmlformats.org/officeDocument/2006/relationships/ctrlProp" Target="../ctrlProps/ctrlProp214.xml"/><Relationship Id="rId310" Type="http://schemas.openxmlformats.org/officeDocument/2006/relationships/ctrlProp" Target="../ctrlProps/ctrlProp400.xml"/><Relationship Id="rId70" Type="http://schemas.openxmlformats.org/officeDocument/2006/relationships/ctrlProp" Target="../ctrlProps/ctrlProp160.xml"/><Relationship Id="rId91" Type="http://schemas.openxmlformats.org/officeDocument/2006/relationships/ctrlProp" Target="../ctrlProps/ctrlProp181.xml"/><Relationship Id="rId145" Type="http://schemas.openxmlformats.org/officeDocument/2006/relationships/ctrlProp" Target="../ctrlProps/ctrlProp235.xml"/><Relationship Id="rId166" Type="http://schemas.openxmlformats.org/officeDocument/2006/relationships/ctrlProp" Target="../ctrlProps/ctrlProp256.xml"/><Relationship Id="rId187" Type="http://schemas.openxmlformats.org/officeDocument/2006/relationships/ctrlProp" Target="../ctrlProps/ctrlProp277.xml"/><Relationship Id="rId1" Type="http://schemas.openxmlformats.org/officeDocument/2006/relationships/printerSettings" Target="../printerSettings/printerSettings57.bin"/><Relationship Id="rId212" Type="http://schemas.openxmlformats.org/officeDocument/2006/relationships/ctrlProp" Target="../ctrlProps/ctrlProp302.xml"/><Relationship Id="rId233" Type="http://schemas.openxmlformats.org/officeDocument/2006/relationships/ctrlProp" Target="../ctrlProps/ctrlProp323.xml"/><Relationship Id="rId254" Type="http://schemas.openxmlformats.org/officeDocument/2006/relationships/ctrlProp" Target="../ctrlProps/ctrlProp344.xml"/><Relationship Id="rId28" Type="http://schemas.openxmlformats.org/officeDocument/2006/relationships/ctrlProp" Target="../ctrlProps/ctrlProp118.xml"/><Relationship Id="rId49" Type="http://schemas.openxmlformats.org/officeDocument/2006/relationships/ctrlProp" Target="../ctrlProps/ctrlProp139.xml"/><Relationship Id="rId114" Type="http://schemas.openxmlformats.org/officeDocument/2006/relationships/ctrlProp" Target="../ctrlProps/ctrlProp204.xml"/><Relationship Id="rId275" Type="http://schemas.openxmlformats.org/officeDocument/2006/relationships/ctrlProp" Target="../ctrlProps/ctrlProp365.xml"/><Relationship Id="rId296" Type="http://schemas.openxmlformats.org/officeDocument/2006/relationships/ctrlProp" Target="../ctrlProps/ctrlProp386.xml"/><Relationship Id="rId300" Type="http://schemas.openxmlformats.org/officeDocument/2006/relationships/ctrlProp" Target="../ctrlProps/ctrlProp390.xml"/><Relationship Id="rId60" Type="http://schemas.openxmlformats.org/officeDocument/2006/relationships/ctrlProp" Target="../ctrlProps/ctrlProp150.xml"/><Relationship Id="rId81" Type="http://schemas.openxmlformats.org/officeDocument/2006/relationships/ctrlProp" Target="../ctrlProps/ctrlProp171.xml"/><Relationship Id="rId135" Type="http://schemas.openxmlformats.org/officeDocument/2006/relationships/ctrlProp" Target="../ctrlProps/ctrlProp225.xml"/><Relationship Id="rId156" Type="http://schemas.openxmlformats.org/officeDocument/2006/relationships/ctrlProp" Target="../ctrlProps/ctrlProp246.xml"/><Relationship Id="rId177" Type="http://schemas.openxmlformats.org/officeDocument/2006/relationships/ctrlProp" Target="../ctrlProps/ctrlProp267.xml"/><Relationship Id="rId198" Type="http://schemas.openxmlformats.org/officeDocument/2006/relationships/ctrlProp" Target="../ctrlProps/ctrlProp288.xml"/><Relationship Id="rId202" Type="http://schemas.openxmlformats.org/officeDocument/2006/relationships/ctrlProp" Target="../ctrlProps/ctrlProp292.xml"/><Relationship Id="rId223" Type="http://schemas.openxmlformats.org/officeDocument/2006/relationships/ctrlProp" Target="../ctrlProps/ctrlProp313.xml"/><Relationship Id="rId244" Type="http://schemas.openxmlformats.org/officeDocument/2006/relationships/ctrlProp" Target="../ctrlProps/ctrlProp334.xml"/><Relationship Id="rId18" Type="http://schemas.openxmlformats.org/officeDocument/2006/relationships/ctrlProp" Target="../ctrlProps/ctrlProp108.xml"/><Relationship Id="rId39" Type="http://schemas.openxmlformats.org/officeDocument/2006/relationships/ctrlProp" Target="../ctrlProps/ctrlProp129.xml"/><Relationship Id="rId265" Type="http://schemas.openxmlformats.org/officeDocument/2006/relationships/ctrlProp" Target="../ctrlProps/ctrlProp355.xml"/><Relationship Id="rId286" Type="http://schemas.openxmlformats.org/officeDocument/2006/relationships/ctrlProp" Target="../ctrlProps/ctrlProp376.xml"/><Relationship Id="rId50" Type="http://schemas.openxmlformats.org/officeDocument/2006/relationships/ctrlProp" Target="../ctrlProps/ctrlProp140.xml"/><Relationship Id="rId104" Type="http://schemas.openxmlformats.org/officeDocument/2006/relationships/ctrlProp" Target="../ctrlProps/ctrlProp194.xml"/><Relationship Id="rId125" Type="http://schemas.openxmlformats.org/officeDocument/2006/relationships/ctrlProp" Target="../ctrlProps/ctrlProp215.xml"/><Relationship Id="rId146" Type="http://schemas.openxmlformats.org/officeDocument/2006/relationships/ctrlProp" Target="../ctrlProps/ctrlProp236.xml"/><Relationship Id="rId167" Type="http://schemas.openxmlformats.org/officeDocument/2006/relationships/ctrlProp" Target="../ctrlProps/ctrlProp257.xml"/><Relationship Id="rId188" Type="http://schemas.openxmlformats.org/officeDocument/2006/relationships/ctrlProp" Target="../ctrlProps/ctrlProp278.xml"/><Relationship Id="rId311" Type="http://schemas.openxmlformats.org/officeDocument/2006/relationships/ctrlProp" Target="../ctrlProps/ctrlProp401.xml"/><Relationship Id="rId71" Type="http://schemas.openxmlformats.org/officeDocument/2006/relationships/ctrlProp" Target="../ctrlProps/ctrlProp161.xml"/><Relationship Id="rId92" Type="http://schemas.openxmlformats.org/officeDocument/2006/relationships/ctrlProp" Target="../ctrlProps/ctrlProp182.xml"/><Relationship Id="rId213" Type="http://schemas.openxmlformats.org/officeDocument/2006/relationships/ctrlProp" Target="../ctrlProps/ctrlProp303.xml"/><Relationship Id="rId234" Type="http://schemas.openxmlformats.org/officeDocument/2006/relationships/ctrlProp" Target="../ctrlProps/ctrlProp324.xml"/><Relationship Id="rId2" Type="http://schemas.openxmlformats.org/officeDocument/2006/relationships/drawing" Target="../drawings/drawing41.xml"/><Relationship Id="rId29" Type="http://schemas.openxmlformats.org/officeDocument/2006/relationships/ctrlProp" Target="../ctrlProps/ctrlProp119.xml"/><Relationship Id="rId255" Type="http://schemas.openxmlformats.org/officeDocument/2006/relationships/ctrlProp" Target="../ctrlProps/ctrlProp345.xml"/><Relationship Id="rId276" Type="http://schemas.openxmlformats.org/officeDocument/2006/relationships/ctrlProp" Target="../ctrlProps/ctrlProp366.xml"/><Relationship Id="rId297" Type="http://schemas.openxmlformats.org/officeDocument/2006/relationships/ctrlProp" Target="../ctrlProps/ctrlProp387.xml"/><Relationship Id="rId40" Type="http://schemas.openxmlformats.org/officeDocument/2006/relationships/ctrlProp" Target="../ctrlProps/ctrlProp130.xml"/><Relationship Id="rId115" Type="http://schemas.openxmlformats.org/officeDocument/2006/relationships/ctrlProp" Target="../ctrlProps/ctrlProp205.xml"/><Relationship Id="rId136" Type="http://schemas.openxmlformats.org/officeDocument/2006/relationships/ctrlProp" Target="../ctrlProps/ctrlProp226.xml"/><Relationship Id="rId157" Type="http://schemas.openxmlformats.org/officeDocument/2006/relationships/ctrlProp" Target="../ctrlProps/ctrlProp247.xml"/><Relationship Id="rId178" Type="http://schemas.openxmlformats.org/officeDocument/2006/relationships/ctrlProp" Target="../ctrlProps/ctrlProp268.xml"/><Relationship Id="rId301" Type="http://schemas.openxmlformats.org/officeDocument/2006/relationships/ctrlProp" Target="../ctrlProps/ctrlProp391.xml"/><Relationship Id="rId61" Type="http://schemas.openxmlformats.org/officeDocument/2006/relationships/ctrlProp" Target="../ctrlProps/ctrlProp151.xml"/><Relationship Id="rId82" Type="http://schemas.openxmlformats.org/officeDocument/2006/relationships/ctrlProp" Target="../ctrlProps/ctrlProp172.xml"/><Relationship Id="rId199" Type="http://schemas.openxmlformats.org/officeDocument/2006/relationships/ctrlProp" Target="../ctrlProps/ctrlProp289.xml"/><Relationship Id="rId203" Type="http://schemas.openxmlformats.org/officeDocument/2006/relationships/ctrlProp" Target="../ctrlProps/ctrlProp293.xml"/><Relationship Id="rId19" Type="http://schemas.openxmlformats.org/officeDocument/2006/relationships/ctrlProp" Target="../ctrlProps/ctrlProp109.xml"/><Relationship Id="rId224" Type="http://schemas.openxmlformats.org/officeDocument/2006/relationships/ctrlProp" Target="../ctrlProps/ctrlProp314.xml"/><Relationship Id="rId245" Type="http://schemas.openxmlformats.org/officeDocument/2006/relationships/ctrlProp" Target="../ctrlProps/ctrlProp335.xml"/><Relationship Id="rId266" Type="http://schemas.openxmlformats.org/officeDocument/2006/relationships/ctrlProp" Target="../ctrlProps/ctrlProp356.xml"/><Relationship Id="rId287" Type="http://schemas.openxmlformats.org/officeDocument/2006/relationships/ctrlProp" Target="../ctrlProps/ctrlProp377.xml"/><Relationship Id="rId30" Type="http://schemas.openxmlformats.org/officeDocument/2006/relationships/ctrlProp" Target="../ctrlProps/ctrlProp120.xml"/><Relationship Id="rId105" Type="http://schemas.openxmlformats.org/officeDocument/2006/relationships/ctrlProp" Target="../ctrlProps/ctrlProp195.xml"/><Relationship Id="rId126" Type="http://schemas.openxmlformats.org/officeDocument/2006/relationships/ctrlProp" Target="../ctrlProps/ctrlProp216.xml"/><Relationship Id="rId147" Type="http://schemas.openxmlformats.org/officeDocument/2006/relationships/ctrlProp" Target="../ctrlProps/ctrlProp237.xml"/><Relationship Id="rId168" Type="http://schemas.openxmlformats.org/officeDocument/2006/relationships/ctrlProp" Target="../ctrlProps/ctrlProp258.xml"/><Relationship Id="rId312" Type="http://schemas.openxmlformats.org/officeDocument/2006/relationships/comments" Target="../comments21.xml"/><Relationship Id="rId51" Type="http://schemas.openxmlformats.org/officeDocument/2006/relationships/ctrlProp" Target="../ctrlProps/ctrlProp141.xml"/><Relationship Id="rId72" Type="http://schemas.openxmlformats.org/officeDocument/2006/relationships/ctrlProp" Target="../ctrlProps/ctrlProp162.xml"/><Relationship Id="rId93" Type="http://schemas.openxmlformats.org/officeDocument/2006/relationships/ctrlProp" Target="../ctrlProps/ctrlProp183.xml"/><Relationship Id="rId189" Type="http://schemas.openxmlformats.org/officeDocument/2006/relationships/ctrlProp" Target="../ctrlProps/ctrlProp279.xml"/><Relationship Id="rId3" Type="http://schemas.openxmlformats.org/officeDocument/2006/relationships/vmlDrawing" Target="../drawings/vmlDrawing21.vml"/><Relationship Id="rId214" Type="http://schemas.openxmlformats.org/officeDocument/2006/relationships/ctrlProp" Target="../ctrlProps/ctrlProp304.xml"/><Relationship Id="rId235" Type="http://schemas.openxmlformats.org/officeDocument/2006/relationships/ctrlProp" Target="../ctrlProps/ctrlProp325.xml"/><Relationship Id="rId256" Type="http://schemas.openxmlformats.org/officeDocument/2006/relationships/ctrlProp" Target="../ctrlProps/ctrlProp346.xml"/><Relationship Id="rId277" Type="http://schemas.openxmlformats.org/officeDocument/2006/relationships/ctrlProp" Target="../ctrlProps/ctrlProp367.xml"/><Relationship Id="rId298" Type="http://schemas.openxmlformats.org/officeDocument/2006/relationships/ctrlProp" Target="../ctrlProps/ctrlProp388.xml"/><Relationship Id="rId116" Type="http://schemas.openxmlformats.org/officeDocument/2006/relationships/ctrlProp" Target="../ctrlProps/ctrlProp206.xml"/><Relationship Id="rId137" Type="http://schemas.openxmlformats.org/officeDocument/2006/relationships/ctrlProp" Target="../ctrlProps/ctrlProp227.xml"/><Relationship Id="rId158" Type="http://schemas.openxmlformats.org/officeDocument/2006/relationships/ctrlProp" Target="../ctrlProps/ctrlProp248.xml"/><Relationship Id="rId302" Type="http://schemas.openxmlformats.org/officeDocument/2006/relationships/ctrlProp" Target="../ctrlProps/ctrlProp392.xml"/><Relationship Id="rId20" Type="http://schemas.openxmlformats.org/officeDocument/2006/relationships/ctrlProp" Target="../ctrlProps/ctrlProp110.xml"/><Relationship Id="rId41" Type="http://schemas.openxmlformats.org/officeDocument/2006/relationships/ctrlProp" Target="../ctrlProps/ctrlProp131.xml"/><Relationship Id="rId62" Type="http://schemas.openxmlformats.org/officeDocument/2006/relationships/ctrlProp" Target="../ctrlProps/ctrlProp152.xml"/><Relationship Id="rId83" Type="http://schemas.openxmlformats.org/officeDocument/2006/relationships/ctrlProp" Target="../ctrlProps/ctrlProp173.xml"/><Relationship Id="rId179" Type="http://schemas.openxmlformats.org/officeDocument/2006/relationships/ctrlProp" Target="../ctrlProps/ctrlProp269.xml"/><Relationship Id="rId190" Type="http://schemas.openxmlformats.org/officeDocument/2006/relationships/ctrlProp" Target="../ctrlProps/ctrlProp280.xml"/><Relationship Id="rId204" Type="http://schemas.openxmlformats.org/officeDocument/2006/relationships/ctrlProp" Target="../ctrlProps/ctrlProp294.xml"/><Relationship Id="rId225" Type="http://schemas.openxmlformats.org/officeDocument/2006/relationships/ctrlProp" Target="../ctrlProps/ctrlProp315.xml"/><Relationship Id="rId246" Type="http://schemas.openxmlformats.org/officeDocument/2006/relationships/ctrlProp" Target="../ctrlProps/ctrlProp336.xml"/><Relationship Id="rId267" Type="http://schemas.openxmlformats.org/officeDocument/2006/relationships/ctrlProp" Target="../ctrlProps/ctrlProp357.xml"/><Relationship Id="rId288" Type="http://schemas.openxmlformats.org/officeDocument/2006/relationships/ctrlProp" Target="../ctrlProps/ctrlProp378.xml"/><Relationship Id="rId106" Type="http://schemas.openxmlformats.org/officeDocument/2006/relationships/ctrlProp" Target="../ctrlProps/ctrlProp196.xml"/><Relationship Id="rId127" Type="http://schemas.openxmlformats.org/officeDocument/2006/relationships/ctrlProp" Target="../ctrlProps/ctrlProp217.xml"/><Relationship Id="rId10" Type="http://schemas.openxmlformats.org/officeDocument/2006/relationships/ctrlProp" Target="../ctrlProps/ctrlProp100.xml"/><Relationship Id="rId31" Type="http://schemas.openxmlformats.org/officeDocument/2006/relationships/ctrlProp" Target="../ctrlProps/ctrlProp121.xml"/><Relationship Id="rId52" Type="http://schemas.openxmlformats.org/officeDocument/2006/relationships/ctrlProp" Target="../ctrlProps/ctrlProp142.xml"/><Relationship Id="rId73" Type="http://schemas.openxmlformats.org/officeDocument/2006/relationships/ctrlProp" Target="../ctrlProps/ctrlProp163.xml"/><Relationship Id="rId94" Type="http://schemas.openxmlformats.org/officeDocument/2006/relationships/ctrlProp" Target="../ctrlProps/ctrlProp184.xml"/><Relationship Id="rId148" Type="http://schemas.openxmlformats.org/officeDocument/2006/relationships/ctrlProp" Target="../ctrlProps/ctrlProp238.xml"/><Relationship Id="rId169" Type="http://schemas.openxmlformats.org/officeDocument/2006/relationships/ctrlProp" Target="../ctrlProps/ctrlProp259.xml"/><Relationship Id="rId4" Type="http://schemas.openxmlformats.org/officeDocument/2006/relationships/ctrlProp" Target="../ctrlProps/ctrlProp94.xml"/><Relationship Id="rId180" Type="http://schemas.openxmlformats.org/officeDocument/2006/relationships/ctrlProp" Target="../ctrlProps/ctrlProp270.xml"/><Relationship Id="rId215" Type="http://schemas.openxmlformats.org/officeDocument/2006/relationships/ctrlProp" Target="../ctrlProps/ctrlProp305.xml"/><Relationship Id="rId236" Type="http://schemas.openxmlformats.org/officeDocument/2006/relationships/ctrlProp" Target="../ctrlProps/ctrlProp326.xml"/><Relationship Id="rId257" Type="http://schemas.openxmlformats.org/officeDocument/2006/relationships/ctrlProp" Target="../ctrlProps/ctrlProp347.xml"/><Relationship Id="rId278" Type="http://schemas.openxmlformats.org/officeDocument/2006/relationships/ctrlProp" Target="../ctrlProps/ctrlProp368.xml"/><Relationship Id="rId303" Type="http://schemas.openxmlformats.org/officeDocument/2006/relationships/ctrlProp" Target="../ctrlProps/ctrlProp393.xml"/><Relationship Id="rId42" Type="http://schemas.openxmlformats.org/officeDocument/2006/relationships/ctrlProp" Target="../ctrlProps/ctrlProp132.xml"/><Relationship Id="rId84" Type="http://schemas.openxmlformats.org/officeDocument/2006/relationships/ctrlProp" Target="../ctrlProps/ctrlProp174.xml"/><Relationship Id="rId138" Type="http://schemas.openxmlformats.org/officeDocument/2006/relationships/ctrlProp" Target="../ctrlProps/ctrlProp228.xml"/><Relationship Id="rId191" Type="http://schemas.openxmlformats.org/officeDocument/2006/relationships/ctrlProp" Target="../ctrlProps/ctrlProp281.xml"/><Relationship Id="rId205" Type="http://schemas.openxmlformats.org/officeDocument/2006/relationships/ctrlProp" Target="../ctrlProps/ctrlProp295.xml"/><Relationship Id="rId247" Type="http://schemas.openxmlformats.org/officeDocument/2006/relationships/ctrlProp" Target="../ctrlProps/ctrlProp337.xml"/><Relationship Id="rId107" Type="http://schemas.openxmlformats.org/officeDocument/2006/relationships/ctrlProp" Target="../ctrlProps/ctrlProp197.xml"/><Relationship Id="rId289" Type="http://schemas.openxmlformats.org/officeDocument/2006/relationships/ctrlProp" Target="../ctrlProps/ctrlProp379.xml"/><Relationship Id="rId11" Type="http://schemas.openxmlformats.org/officeDocument/2006/relationships/ctrlProp" Target="../ctrlProps/ctrlProp101.xml"/><Relationship Id="rId53" Type="http://schemas.openxmlformats.org/officeDocument/2006/relationships/ctrlProp" Target="../ctrlProps/ctrlProp143.xml"/><Relationship Id="rId149" Type="http://schemas.openxmlformats.org/officeDocument/2006/relationships/ctrlProp" Target="../ctrlProps/ctrlProp239.xml"/><Relationship Id="rId95" Type="http://schemas.openxmlformats.org/officeDocument/2006/relationships/ctrlProp" Target="../ctrlProps/ctrlProp185.xml"/><Relationship Id="rId160" Type="http://schemas.openxmlformats.org/officeDocument/2006/relationships/ctrlProp" Target="../ctrlProps/ctrlProp250.xml"/><Relationship Id="rId216" Type="http://schemas.openxmlformats.org/officeDocument/2006/relationships/ctrlProp" Target="../ctrlProps/ctrlProp306.xml"/><Relationship Id="rId258" Type="http://schemas.openxmlformats.org/officeDocument/2006/relationships/ctrlProp" Target="../ctrlProps/ctrlProp348.xml"/><Relationship Id="rId22" Type="http://schemas.openxmlformats.org/officeDocument/2006/relationships/ctrlProp" Target="../ctrlProps/ctrlProp112.xml"/><Relationship Id="rId64" Type="http://schemas.openxmlformats.org/officeDocument/2006/relationships/ctrlProp" Target="../ctrlProps/ctrlProp154.xml"/><Relationship Id="rId118" Type="http://schemas.openxmlformats.org/officeDocument/2006/relationships/ctrlProp" Target="../ctrlProps/ctrlProp208.xml"/><Relationship Id="rId171" Type="http://schemas.openxmlformats.org/officeDocument/2006/relationships/ctrlProp" Target="../ctrlProps/ctrlProp261.xml"/><Relationship Id="rId227" Type="http://schemas.openxmlformats.org/officeDocument/2006/relationships/ctrlProp" Target="../ctrlProps/ctrlProp317.xml"/><Relationship Id="rId269" Type="http://schemas.openxmlformats.org/officeDocument/2006/relationships/ctrlProp" Target="../ctrlProps/ctrlProp359.xml"/><Relationship Id="rId33" Type="http://schemas.openxmlformats.org/officeDocument/2006/relationships/ctrlProp" Target="../ctrlProps/ctrlProp123.xml"/><Relationship Id="rId129" Type="http://schemas.openxmlformats.org/officeDocument/2006/relationships/ctrlProp" Target="../ctrlProps/ctrlProp219.xml"/><Relationship Id="rId280" Type="http://schemas.openxmlformats.org/officeDocument/2006/relationships/ctrlProp" Target="../ctrlProps/ctrlProp370.xml"/><Relationship Id="rId75" Type="http://schemas.openxmlformats.org/officeDocument/2006/relationships/ctrlProp" Target="../ctrlProps/ctrlProp165.xml"/><Relationship Id="rId140" Type="http://schemas.openxmlformats.org/officeDocument/2006/relationships/ctrlProp" Target="../ctrlProps/ctrlProp230.xml"/><Relationship Id="rId182" Type="http://schemas.openxmlformats.org/officeDocument/2006/relationships/ctrlProp" Target="../ctrlProps/ctrlProp272.xml"/><Relationship Id="rId6" Type="http://schemas.openxmlformats.org/officeDocument/2006/relationships/ctrlProp" Target="../ctrlProps/ctrlProp96.xml"/><Relationship Id="rId238" Type="http://schemas.openxmlformats.org/officeDocument/2006/relationships/ctrlProp" Target="../ctrlProps/ctrlProp328.xml"/><Relationship Id="rId291" Type="http://schemas.openxmlformats.org/officeDocument/2006/relationships/ctrlProp" Target="../ctrlProps/ctrlProp381.xml"/><Relationship Id="rId305" Type="http://schemas.openxmlformats.org/officeDocument/2006/relationships/ctrlProp" Target="../ctrlProps/ctrlProp395.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7269-17C4-4F46-9736-EBE624A6EA8B}">
  <sheetPr>
    <tabColor rgb="FFFF0000"/>
  </sheetPr>
  <dimension ref="A1:AM59"/>
  <sheetViews>
    <sheetView tabSelected="1" view="pageBreakPreview" zoomScaleNormal="100" zoomScaleSheetLayoutView="100" workbookViewId="0"/>
  </sheetViews>
  <sheetFormatPr defaultRowHeight="13.5"/>
  <cols>
    <col min="1" max="27" width="3" style="269" customWidth="1"/>
    <col min="28" max="256" width="9" style="269"/>
    <col min="257" max="283" width="3" style="269" customWidth="1"/>
    <col min="284" max="512" width="9" style="269"/>
    <col min="513" max="539" width="3" style="269" customWidth="1"/>
    <col min="540" max="768" width="9" style="269"/>
    <col min="769" max="795" width="3" style="269" customWidth="1"/>
    <col min="796" max="1024" width="9" style="269"/>
    <col min="1025" max="1051" width="3" style="269" customWidth="1"/>
    <col min="1052" max="1280" width="9" style="269"/>
    <col min="1281" max="1307" width="3" style="269" customWidth="1"/>
    <col min="1308" max="1536" width="9" style="269"/>
    <col min="1537" max="1563" width="3" style="269" customWidth="1"/>
    <col min="1564" max="1792" width="9" style="269"/>
    <col min="1793" max="1819" width="3" style="269" customWidth="1"/>
    <col min="1820" max="2048" width="9" style="269"/>
    <col min="2049" max="2075" width="3" style="269" customWidth="1"/>
    <col min="2076" max="2304" width="9" style="269"/>
    <col min="2305" max="2331" width="3" style="269" customWidth="1"/>
    <col min="2332" max="2560" width="9" style="269"/>
    <col min="2561" max="2587" width="3" style="269" customWidth="1"/>
    <col min="2588" max="2816" width="9" style="269"/>
    <col min="2817" max="2843" width="3" style="269" customWidth="1"/>
    <col min="2844" max="3072" width="9" style="269"/>
    <col min="3073" max="3099" width="3" style="269" customWidth="1"/>
    <col min="3100" max="3328" width="9" style="269"/>
    <col min="3329" max="3355" width="3" style="269" customWidth="1"/>
    <col min="3356" max="3584" width="9" style="269"/>
    <col min="3585" max="3611" width="3" style="269" customWidth="1"/>
    <col min="3612" max="3840" width="9" style="269"/>
    <col min="3841" max="3867" width="3" style="269" customWidth="1"/>
    <col min="3868" max="4096" width="9" style="269"/>
    <col min="4097" max="4123" width="3" style="269" customWidth="1"/>
    <col min="4124" max="4352" width="9" style="269"/>
    <col min="4353" max="4379" width="3" style="269" customWidth="1"/>
    <col min="4380" max="4608" width="9" style="269"/>
    <col min="4609" max="4635" width="3" style="269" customWidth="1"/>
    <col min="4636" max="4864" width="9" style="269"/>
    <col min="4865" max="4891" width="3" style="269" customWidth="1"/>
    <col min="4892" max="5120" width="9" style="269"/>
    <col min="5121" max="5147" width="3" style="269" customWidth="1"/>
    <col min="5148" max="5376" width="9" style="269"/>
    <col min="5377" max="5403" width="3" style="269" customWidth="1"/>
    <col min="5404" max="5632" width="9" style="269"/>
    <col min="5633" max="5659" width="3" style="269" customWidth="1"/>
    <col min="5660" max="5888" width="9" style="269"/>
    <col min="5889" max="5915" width="3" style="269" customWidth="1"/>
    <col min="5916" max="6144" width="9" style="269"/>
    <col min="6145" max="6171" width="3" style="269" customWidth="1"/>
    <col min="6172" max="6400" width="9" style="269"/>
    <col min="6401" max="6427" width="3" style="269" customWidth="1"/>
    <col min="6428" max="6656" width="9" style="269"/>
    <col min="6657" max="6683" width="3" style="269" customWidth="1"/>
    <col min="6684" max="6912" width="9" style="269"/>
    <col min="6913" max="6939" width="3" style="269" customWidth="1"/>
    <col min="6940" max="7168" width="9" style="269"/>
    <col min="7169" max="7195" width="3" style="269" customWidth="1"/>
    <col min="7196" max="7424" width="9" style="269"/>
    <col min="7425" max="7451" width="3" style="269" customWidth="1"/>
    <col min="7452" max="7680" width="9" style="269"/>
    <col min="7681" max="7707" width="3" style="269" customWidth="1"/>
    <col min="7708" max="7936" width="9" style="269"/>
    <col min="7937" max="7963" width="3" style="269" customWidth="1"/>
    <col min="7964" max="8192" width="9" style="269"/>
    <col min="8193" max="8219" width="3" style="269" customWidth="1"/>
    <col min="8220" max="8448" width="9" style="269"/>
    <col min="8449" max="8475" width="3" style="269" customWidth="1"/>
    <col min="8476" max="8704" width="9" style="269"/>
    <col min="8705" max="8731" width="3" style="269" customWidth="1"/>
    <col min="8732" max="8960" width="9" style="269"/>
    <col min="8961" max="8987" width="3" style="269" customWidth="1"/>
    <col min="8988" max="9216" width="9" style="269"/>
    <col min="9217" max="9243" width="3" style="269" customWidth="1"/>
    <col min="9244" max="9472" width="9" style="269"/>
    <col min="9473" max="9499" width="3" style="269" customWidth="1"/>
    <col min="9500" max="9728" width="9" style="269"/>
    <col min="9729" max="9755" width="3" style="269" customWidth="1"/>
    <col min="9756" max="9984" width="9" style="269"/>
    <col min="9985" max="10011" width="3" style="269" customWidth="1"/>
    <col min="10012" max="10240" width="9" style="269"/>
    <col min="10241" max="10267" width="3" style="269" customWidth="1"/>
    <col min="10268" max="10496" width="9" style="269"/>
    <col min="10497" max="10523" width="3" style="269" customWidth="1"/>
    <col min="10524" max="10752" width="9" style="269"/>
    <col min="10753" max="10779" width="3" style="269" customWidth="1"/>
    <col min="10780" max="11008" width="9" style="269"/>
    <col min="11009" max="11035" width="3" style="269" customWidth="1"/>
    <col min="11036" max="11264" width="9" style="269"/>
    <col min="11265" max="11291" width="3" style="269" customWidth="1"/>
    <col min="11292" max="11520" width="9" style="269"/>
    <col min="11521" max="11547" width="3" style="269" customWidth="1"/>
    <col min="11548" max="11776" width="9" style="269"/>
    <col min="11777" max="11803" width="3" style="269" customWidth="1"/>
    <col min="11804" max="12032" width="9" style="269"/>
    <col min="12033" max="12059" width="3" style="269" customWidth="1"/>
    <col min="12060" max="12288" width="9" style="269"/>
    <col min="12289" max="12315" width="3" style="269" customWidth="1"/>
    <col min="12316" max="12544" width="9" style="269"/>
    <col min="12545" max="12571" width="3" style="269" customWidth="1"/>
    <col min="12572" max="12800" width="9" style="269"/>
    <col min="12801" max="12827" width="3" style="269" customWidth="1"/>
    <col min="12828" max="13056" width="9" style="269"/>
    <col min="13057" max="13083" width="3" style="269" customWidth="1"/>
    <col min="13084" max="13312" width="9" style="269"/>
    <col min="13313" max="13339" width="3" style="269" customWidth="1"/>
    <col min="13340" max="13568" width="9" style="269"/>
    <col min="13569" max="13595" width="3" style="269" customWidth="1"/>
    <col min="13596" max="13824" width="9" style="269"/>
    <col min="13825" max="13851" width="3" style="269" customWidth="1"/>
    <col min="13852" max="14080" width="9" style="269"/>
    <col min="14081" max="14107" width="3" style="269" customWidth="1"/>
    <col min="14108" max="14336" width="9" style="269"/>
    <col min="14337" max="14363" width="3" style="269" customWidth="1"/>
    <col min="14364" max="14592" width="9" style="269"/>
    <col min="14593" max="14619" width="3" style="269" customWidth="1"/>
    <col min="14620" max="14848" width="9" style="269"/>
    <col min="14849" max="14875" width="3" style="269" customWidth="1"/>
    <col min="14876" max="15104" width="9" style="269"/>
    <col min="15105" max="15131" width="3" style="269" customWidth="1"/>
    <col min="15132" max="15360" width="9" style="269"/>
    <col min="15361" max="15387" width="3" style="269" customWidth="1"/>
    <col min="15388" max="15616" width="9" style="269"/>
    <col min="15617" max="15643" width="3" style="269" customWidth="1"/>
    <col min="15644" max="15872" width="9" style="269"/>
    <col min="15873" max="15899" width="3" style="269" customWidth="1"/>
    <col min="15900" max="16128" width="9" style="269"/>
    <col min="16129" max="16155" width="3" style="269" customWidth="1"/>
    <col min="16156" max="16384" width="9" style="269"/>
  </cols>
  <sheetData>
    <row r="1" spans="1:39" ht="15" customHeight="1" thickBot="1">
      <c r="AD1" s="993" t="s">
        <v>4213</v>
      </c>
      <c r="AE1" s="269" t="s">
        <v>3575</v>
      </c>
      <c r="AF1" s="269" t="s">
        <v>3576</v>
      </c>
    </row>
    <row r="2" spans="1:39" ht="15" customHeight="1" thickBot="1">
      <c r="AC2" s="270" t="s">
        <v>4215</v>
      </c>
      <c r="AD2" s="270" t="s">
        <v>4214</v>
      </c>
      <c r="AE2" s="270" t="s">
        <v>4214</v>
      </c>
      <c r="AF2" s="270" t="s">
        <v>4214</v>
      </c>
    </row>
    <row r="3" spans="1:39" ht="15" customHeight="1">
      <c r="A3" s="1011" t="s">
        <v>2497</v>
      </c>
      <c r="B3" s="1011"/>
      <c r="C3" s="1011"/>
      <c r="D3" s="1011"/>
      <c r="E3" s="1011"/>
      <c r="F3" s="1011"/>
      <c r="G3" s="1011"/>
      <c r="H3" s="1011"/>
      <c r="I3" s="1011"/>
      <c r="J3" s="1011"/>
      <c r="K3" s="1011"/>
      <c r="L3" s="1011"/>
      <c r="M3" s="1011"/>
      <c r="N3" s="1011"/>
      <c r="O3" s="1011"/>
      <c r="P3" s="1011"/>
      <c r="Q3" s="1011"/>
      <c r="R3" s="1011"/>
      <c r="S3" s="1011"/>
      <c r="T3" s="1011"/>
      <c r="U3" s="1011"/>
      <c r="V3" s="1011"/>
      <c r="W3" s="1011"/>
      <c r="X3" s="1011"/>
      <c r="Y3" s="1011"/>
      <c r="Z3" s="1011"/>
      <c r="AA3" s="1011"/>
    </row>
    <row r="4" spans="1:39" ht="15" customHeight="1">
      <c r="A4" s="1011"/>
      <c r="B4" s="1011"/>
      <c r="C4" s="1011"/>
      <c r="D4" s="1011"/>
      <c r="E4" s="1011"/>
      <c r="F4" s="1011"/>
      <c r="G4" s="1011"/>
      <c r="H4" s="1011"/>
      <c r="I4" s="1011"/>
      <c r="J4" s="1011"/>
      <c r="K4" s="1011"/>
      <c r="L4" s="1011"/>
      <c r="M4" s="1011"/>
      <c r="N4" s="1011"/>
      <c r="O4" s="1011"/>
      <c r="P4" s="1011"/>
      <c r="Q4" s="1011"/>
      <c r="R4" s="1011"/>
      <c r="S4" s="1011"/>
      <c r="T4" s="1011"/>
      <c r="U4" s="1011"/>
      <c r="V4" s="1011"/>
      <c r="W4" s="1011"/>
      <c r="X4" s="1011"/>
      <c r="Y4" s="1011"/>
      <c r="Z4" s="1011"/>
      <c r="AA4" s="1011"/>
    </row>
    <row r="5" spans="1:39" ht="15" customHeight="1">
      <c r="A5" s="1011"/>
      <c r="B5" s="1011"/>
      <c r="C5" s="1011"/>
      <c r="D5" s="1011"/>
      <c r="E5" s="1011"/>
      <c r="F5" s="1011"/>
      <c r="G5" s="1011"/>
      <c r="H5" s="1011"/>
      <c r="I5" s="1011"/>
      <c r="J5" s="1011"/>
      <c r="K5" s="1011"/>
      <c r="L5" s="1011"/>
      <c r="M5" s="1011"/>
      <c r="N5" s="1011"/>
      <c r="O5" s="1011"/>
      <c r="P5" s="1011"/>
      <c r="Q5" s="1011"/>
      <c r="R5" s="1011"/>
      <c r="S5" s="1011"/>
      <c r="T5" s="1011"/>
      <c r="U5" s="1011"/>
      <c r="V5" s="1011"/>
      <c r="W5" s="1011"/>
      <c r="X5" s="1011"/>
      <c r="Y5" s="1011"/>
      <c r="Z5" s="1011"/>
      <c r="AA5" s="1011"/>
    </row>
    <row r="6" spans="1:39" ht="15" customHeight="1">
      <c r="A6" s="1011"/>
      <c r="B6" s="1011"/>
      <c r="C6" s="1011"/>
      <c r="D6" s="1011"/>
      <c r="E6" s="1011"/>
      <c r="F6" s="1011"/>
      <c r="G6" s="1011"/>
      <c r="H6" s="1011"/>
      <c r="I6" s="1011"/>
      <c r="J6" s="1011"/>
      <c r="K6" s="1011"/>
      <c r="L6" s="1011"/>
      <c r="M6" s="1011"/>
      <c r="N6" s="1011"/>
      <c r="O6" s="1011"/>
      <c r="P6" s="1011"/>
      <c r="Q6" s="1011"/>
      <c r="R6" s="1011"/>
      <c r="S6" s="1011"/>
      <c r="T6" s="1011"/>
      <c r="U6" s="1011"/>
      <c r="V6" s="1011"/>
      <c r="W6" s="1011"/>
      <c r="X6" s="1011"/>
      <c r="Y6" s="1011"/>
      <c r="Z6" s="1011"/>
      <c r="AA6" s="1011"/>
    </row>
    <row r="7" spans="1:39" ht="15" customHeight="1">
      <c r="A7" s="271"/>
      <c r="B7" s="271"/>
      <c r="C7" s="271"/>
      <c r="D7" s="271"/>
      <c r="E7" s="271"/>
      <c r="F7" s="271"/>
      <c r="G7" s="271"/>
      <c r="H7" s="271"/>
      <c r="I7" s="271"/>
      <c r="J7" s="1012" t="s">
        <v>4227</v>
      </c>
      <c r="K7" s="1012"/>
      <c r="L7" s="1012"/>
      <c r="M7" s="1012"/>
      <c r="N7" s="1012"/>
      <c r="O7" s="1012"/>
      <c r="P7" s="1012"/>
      <c r="Q7" s="1012"/>
      <c r="R7" s="1012"/>
      <c r="S7" s="271"/>
      <c r="T7" s="271"/>
      <c r="U7" s="271"/>
      <c r="V7" s="271"/>
      <c r="W7" s="271"/>
      <c r="X7" s="271"/>
      <c r="Y7" s="271"/>
      <c r="Z7" s="271"/>
      <c r="AA7" s="271"/>
    </row>
    <row r="8" spans="1:39" ht="15" customHeight="1"/>
    <row r="9" spans="1:39" ht="15" customHeight="1">
      <c r="A9" s="1013" t="s">
        <v>2498</v>
      </c>
      <c r="B9" s="1013"/>
      <c r="C9" s="1013"/>
      <c r="D9" s="1013"/>
      <c r="E9" s="1013"/>
      <c r="F9" s="1013"/>
      <c r="G9" s="1013"/>
      <c r="H9" s="1013"/>
      <c r="I9" s="1013"/>
      <c r="J9" s="1013"/>
      <c r="K9" s="1013"/>
      <c r="L9" s="1013"/>
      <c r="M9" s="1013"/>
      <c r="N9" s="1013"/>
      <c r="O9" s="1013"/>
      <c r="P9" s="1013"/>
      <c r="Q9" s="1013"/>
      <c r="R9" s="1013"/>
      <c r="S9" s="1013"/>
      <c r="T9" s="1013"/>
      <c r="U9" s="1013"/>
      <c r="V9" s="1013"/>
      <c r="W9" s="1013"/>
      <c r="X9" s="1013"/>
      <c r="Y9" s="1013"/>
      <c r="Z9" s="1013"/>
      <c r="AA9" s="1013"/>
    </row>
    <row r="10" spans="1:39" ht="15" customHeight="1">
      <c r="A10" s="1013"/>
      <c r="B10" s="1013"/>
      <c r="C10" s="1013"/>
      <c r="D10" s="1013"/>
      <c r="E10" s="1013"/>
      <c r="F10" s="1013"/>
      <c r="G10" s="1013"/>
      <c r="H10" s="1013"/>
      <c r="I10" s="1013"/>
      <c r="J10" s="1013"/>
      <c r="K10" s="1013"/>
      <c r="L10" s="1013"/>
      <c r="M10" s="1013"/>
      <c r="N10" s="1013"/>
      <c r="O10" s="1013"/>
      <c r="P10" s="1013"/>
      <c r="Q10" s="1013"/>
      <c r="R10" s="1013"/>
      <c r="S10" s="1013"/>
      <c r="T10" s="1013"/>
      <c r="U10" s="1013"/>
      <c r="V10" s="1013"/>
      <c r="W10" s="1013"/>
      <c r="X10" s="1013"/>
      <c r="Y10" s="1013"/>
      <c r="Z10" s="1013"/>
      <c r="AA10" s="1013"/>
    </row>
    <row r="11" spans="1:39" ht="15" customHeight="1">
      <c r="A11" s="1013"/>
      <c r="B11" s="1013"/>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row>
    <row r="12" spans="1:39" ht="15" customHeight="1">
      <c r="A12" s="1013"/>
      <c r="B12" s="1013"/>
      <c r="C12" s="1013"/>
      <c r="D12" s="1013"/>
      <c r="E12" s="1013"/>
      <c r="F12" s="1013"/>
      <c r="G12" s="1013"/>
      <c r="H12" s="1013"/>
      <c r="I12" s="1013"/>
      <c r="J12" s="1013"/>
      <c r="K12" s="1013"/>
      <c r="L12" s="1013"/>
      <c r="M12" s="1013"/>
      <c r="N12" s="1013"/>
      <c r="O12" s="1013"/>
      <c r="P12" s="1013"/>
      <c r="Q12" s="1013"/>
      <c r="R12" s="1013"/>
      <c r="S12" s="1013"/>
      <c r="T12" s="1013"/>
      <c r="U12" s="1013"/>
      <c r="V12" s="1013"/>
      <c r="W12" s="1013"/>
      <c r="X12" s="1013"/>
      <c r="Y12" s="1013"/>
      <c r="Z12" s="1013"/>
      <c r="AA12" s="1013"/>
    </row>
    <row r="13" spans="1:39" ht="15" customHeight="1">
      <c r="A13" s="1013"/>
      <c r="B13" s="1013"/>
      <c r="C13" s="1013"/>
      <c r="D13" s="1013"/>
      <c r="E13" s="1013"/>
      <c r="F13" s="1013"/>
      <c r="G13" s="1013"/>
      <c r="H13" s="1013"/>
      <c r="I13" s="1013"/>
      <c r="J13" s="1013"/>
      <c r="K13" s="1013"/>
      <c r="L13" s="1013"/>
      <c r="M13" s="1013"/>
      <c r="N13" s="1013"/>
      <c r="O13" s="1013"/>
      <c r="P13" s="1013"/>
      <c r="Q13" s="1013"/>
      <c r="R13" s="1013"/>
      <c r="S13" s="1013"/>
      <c r="T13" s="1013"/>
      <c r="U13" s="1013"/>
      <c r="V13" s="1013"/>
      <c r="W13" s="1013"/>
      <c r="X13" s="1013"/>
      <c r="Y13" s="1013"/>
      <c r="Z13" s="1013"/>
      <c r="AA13" s="1013"/>
    </row>
    <row r="14" spans="1:39" ht="15" customHeight="1">
      <c r="A14" s="1013"/>
      <c r="B14" s="1013"/>
      <c r="C14" s="1013"/>
      <c r="D14" s="1013"/>
      <c r="E14" s="1013"/>
      <c r="F14" s="1013"/>
      <c r="G14" s="1013"/>
      <c r="H14" s="1013"/>
      <c r="I14" s="1013"/>
      <c r="J14" s="1013"/>
      <c r="K14" s="1013"/>
      <c r="L14" s="1013"/>
      <c r="M14" s="1013"/>
      <c r="N14" s="1013"/>
      <c r="O14" s="1013"/>
      <c r="P14" s="1013"/>
      <c r="Q14" s="1013"/>
      <c r="R14" s="1013"/>
      <c r="S14" s="1013"/>
      <c r="T14" s="1013"/>
      <c r="U14" s="1013"/>
      <c r="V14" s="1013"/>
      <c r="W14" s="1013"/>
      <c r="X14" s="1013"/>
      <c r="Y14" s="1013"/>
      <c r="Z14" s="1013"/>
      <c r="AA14" s="1013"/>
    </row>
    <row r="15" spans="1:39" ht="15" customHeight="1">
      <c r="A15" s="1013"/>
      <c r="B15" s="1013"/>
      <c r="C15" s="1013"/>
      <c r="D15" s="1013"/>
      <c r="E15" s="1013"/>
      <c r="F15" s="1013"/>
      <c r="G15" s="1013"/>
      <c r="H15" s="1013"/>
      <c r="I15" s="1013"/>
      <c r="J15" s="1013"/>
      <c r="K15" s="1013"/>
      <c r="L15" s="1013"/>
      <c r="M15" s="1013"/>
      <c r="N15" s="1013"/>
      <c r="O15" s="1013"/>
      <c r="P15" s="1013"/>
      <c r="Q15" s="1013"/>
      <c r="R15" s="1013"/>
      <c r="S15" s="1013"/>
      <c r="T15" s="1013"/>
      <c r="U15" s="1013"/>
      <c r="V15" s="1013"/>
      <c r="W15" s="1013"/>
      <c r="X15" s="1013"/>
      <c r="Y15" s="1013"/>
      <c r="Z15" s="1013"/>
      <c r="AA15" s="1013"/>
    </row>
    <row r="16" spans="1:39" ht="15" customHeight="1">
      <c r="A16" s="1013"/>
      <c r="B16" s="1013"/>
      <c r="C16" s="1013"/>
      <c r="D16" s="1013"/>
      <c r="E16" s="1013"/>
      <c r="F16" s="1013"/>
      <c r="G16" s="1013"/>
      <c r="H16" s="1013"/>
      <c r="I16" s="1013"/>
      <c r="J16" s="1013"/>
      <c r="K16" s="1013"/>
      <c r="L16" s="1013"/>
      <c r="M16" s="1013"/>
      <c r="N16" s="1013"/>
      <c r="O16" s="1013"/>
      <c r="P16" s="1013"/>
      <c r="Q16" s="1013"/>
      <c r="R16" s="1013"/>
      <c r="S16" s="1013"/>
      <c r="T16" s="1013"/>
      <c r="U16" s="1013"/>
      <c r="V16" s="1013"/>
      <c r="W16" s="1013"/>
      <c r="X16" s="1013"/>
      <c r="Y16" s="1013"/>
      <c r="Z16" s="1013"/>
      <c r="AA16" s="1013"/>
      <c r="AC16" s="273"/>
      <c r="AD16" s="273"/>
      <c r="AE16" s="273"/>
      <c r="AF16" s="273"/>
      <c r="AG16" s="273"/>
      <c r="AH16" s="273"/>
      <c r="AI16" s="273"/>
      <c r="AJ16" s="273"/>
      <c r="AK16" s="273"/>
      <c r="AL16" s="273"/>
      <c r="AM16" s="273"/>
    </row>
    <row r="17" spans="1:39" ht="15" customHeight="1">
      <c r="A17" s="1013"/>
      <c r="B17" s="1013"/>
      <c r="C17" s="1013"/>
      <c r="D17" s="1013"/>
      <c r="E17" s="1013"/>
      <c r="F17" s="1013"/>
      <c r="G17" s="1013"/>
      <c r="H17" s="1013"/>
      <c r="I17" s="1013"/>
      <c r="J17" s="1013"/>
      <c r="K17" s="1013"/>
      <c r="L17" s="1013"/>
      <c r="M17" s="1013"/>
      <c r="N17" s="1013"/>
      <c r="O17" s="1013"/>
      <c r="P17" s="1013"/>
      <c r="Q17" s="1013"/>
      <c r="R17" s="1013"/>
      <c r="S17" s="1013"/>
      <c r="T17" s="1013"/>
      <c r="U17" s="1013"/>
      <c r="V17" s="1013"/>
      <c r="W17" s="1013"/>
      <c r="X17" s="1013"/>
      <c r="Y17" s="1013"/>
      <c r="Z17" s="1013"/>
      <c r="AA17" s="1013"/>
      <c r="AC17" s="273"/>
      <c r="AD17" s="273"/>
      <c r="AE17" s="273"/>
      <c r="AF17" s="273"/>
      <c r="AG17" s="273"/>
      <c r="AH17" s="273"/>
      <c r="AI17" s="273"/>
      <c r="AJ17" s="273"/>
      <c r="AK17" s="273"/>
      <c r="AL17" s="273"/>
      <c r="AM17" s="273"/>
    </row>
    <row r="18" spans="1:39" ht="15" customHeight="1">
      <c r="A18" s="1013"/>
      <c r="B18" s="1013"/>
      <c r="C18" s="1013"/>
      <c r="D18" s="1013"/>
      <c r="E18" s="1013"/>
      <c r="F18" s="1013"/>
      <c r="G18" s="1013"/>
      <c r="H18" s="1013"/>
      <c r="I18" s="1013"/>
      <c r="J18" s="1013"/>
      <c r="K18" s="1013"/>
      <c r="L18" s="1013"/>
      <c r="M18" s="1013"/>
      <c r="N18" s="1013"/>
      <c r="O18" s="1013"/>
      <c r="P18" s="1013"/>
      <c r="Q18" s="1013"/>
      <c r="R18" s="1013"/>
      <c r="S18" s="1013"/>
      <c r="T18" s="1013"/>
      <c r="U18" s="1013"/>
      <c r="V18" s="1013"/>
      <c r="W18" s="1013"/>
      <c r="X18" s="1013"/>
      <c r="Y18" s="1013"/>
      <c r="Z18" s="1013"/>
      <c r="AA18" s="1013"/>
      <c r="AC18" s="273"/>
      <c r="AD18" s="273"/>
      <c r="AE18" s="273"/>
      <c r="AF18" s="273"/>
      <c r="AG18" s="273"/>
      <c r="AH18" s="273"/>
      <c r="AI18" s="273"/>
      <c r="AJ18" s="273"/>
      <c r="AK18" s="273"/>
      <c r="AL18" s="273"/>
      <c r="AM18" s="273"/>
    </row>
    <row r="19" spans="1:39" ht="15" customHeight="1">
      <c r="A19" s="1013"/>
      <c r="B19" s="1013"/>
      <c r="C19" s="1013"/>
      <c r="D19" s="1013"/>
      <c r="E19" s="1013"/>
      <c r="F19" s="1013"/>
      <c r="G19" s="1013"/>
      <c r="H19" s="1013"/>
      <c r="I19" s="1013"/>
      <c r="J19" s="1013"/>
      <c r="K19" s="1013"/>
      <c r="L19" s="1013"/>
      <c r="M19" s="1013"/>
      <c r="N19" s="1013"/>
      <c r="O19" s="1013"/>
      <c r="P19" s="1013"/>
      <c r="Q19" s="1013"/>
      <c r="R19" s="1013"/>
      <c r="S19" s="1013"/>
      <c r="T19" s="1013"/>
      <c r="U19" s="1013"/>
      <c r="V19" s="1013"/>
      <c r="W19" s="1013"/>
      <c r="X19" s="1013"/>
      <c r="Y19" s="1013"/>
      <c r="Z19" s="1013"/>
      <c r="AA19" s="1013"/>
      <c r="AC19" s="273"/>
      <c r="AD19" s="273"/>
      <c r="AE19" s="273"/>
      <c r="AF19" s="273"/>
      <c r="AG19" s="273"/>
      <c r="AH19" s="273"/>
      <c r="AI19" s="273"/>
      <c r="AJ19" s="273"/>
      <c r="AK19" s="273"/>
      <c r="AL19" s="273"/>
      <c r="AM19" s="273"/>
    </row>
    <row r="20" spans="1:39" ht="15" customHeight="1">
      <c r="A20" s="1013"/>
      <c r="B20" s="1013"/>
      <c r="C20" s="1013"/>
      <c r="D20" s="1013"/>
      <c r="E20" s="1013"/>
      <c r="F20" s="1013"/>
      <c r="G20" s="1013"/>
      <c r="H20" s="1013"/>
      <c r="I20" s="1013"/>
      <c r="J20" s="1013"/>
      <c r="K20" s="1013"/>
      <c r="L20" s="1013"/>
      <c r="M20" s="1013"/>
      <c r="N20" s="1013"/>
      <c r="O20" s="1013"/>
      <c r="P20" s="1013"/>
      <c r="Q20" s="1013"/>
      <c r="R20" s="1013"/>
      <c r="S20" s="1013"/>
      <c r="T20" s="1013"/>
      <c r="U20" s="1013"/>
      <c r="V20" s="1013"/>
      <c r="W20" s="1013"/>
      <c r="X20" s="1013"/>
      <c r="Y20" s="1013"/>
      <c r="Z20" s="1013"/>
      <c r="AA20" s="1013"/>
      <c r="AC20" s="273"/>
      <c r="AD20" s="273"/>
      <c r="AE20" s="273"/>
      <c r="AF20" s="273"/>
      <c r="AG20" s="273"/>
      <c r="AH20" s="273"/>
      <c r="AI20" s="273"/>
      <c r="AJ20" s="273"/>
      <c r="AK20" s="273"/>
      <c r="AL20" s="273"/>
      <c r="AM20" s="273"/>
    </row>
    <row r="21" spans="1:39" ht="15" customHeight="1">
      <c r="A21" s="1013"/>
      <c r="B21" s="1013"/>
      <c r="C21" s="1013"/>
      <c r="D21" s="1013"/>
      <c r="E21" s="1013"/>
      <c r="F21" s="1013"/>
      <c r="G21" s="1013"/>
      <c r="H21" s="1013"/>
      <c r="I21" s="1013"/>
      <c r="J21" s="1013"/>
      <c r="K21" s="1013"/>
      <c r="L21" s="1013"/>
      <c r="M21" s="1013"/>
      <c r="N21" s="1013"/>
      <c r="O21" s="1013"/>
      <c r="P21" s="1013"/>
      <c r="Q21" s="1013"/>
      <c r="R21" s="1013"/>
      <c r="S21" s="1013"/>
      <c r="T21" s="1013"/>
      <c r="U21" s="1013"/>
      <c r="V21" s="1013"/>
      <c r="W21" s="1013"/>
      <c r="X21" s="1013"/>
      <c r="Y21" s="1013"/>
      <c r="Z21" s="1013"/>
      <c r="AA21" s="1013"/>
      <c r="AC21" s="273"/>
      <c r="AD21" s="273"/>
      <c r="AE21" s="273"/>
      <c r="AF21" s="273"/>
      <c r="AG21" s="273"/>
      <c r="AH21" s="273"/>
      <c r="AI21" s="273"/>
      <c r="AJ21" s="273"/>
      <c r="AK21" s="273"/>
      <c r="AL21" s="273"/>
      <c r="AM21" s="273"/>
    </row>
    <row r="22" spans="1:39" ht="15" customHeight="1">
      <c r="A22" s="1013"/>
      <c r="B22" s="1013"/>
      <c r="C22" s="1013"/>
      <c r="D22" s="1013"/>
      <c r="E22" s="1013"/>
      <c r="F22" s="1013"/>
      <c r="G22" s="1013"/>
      <c r="H22" s="1013"/>
      <c r="I22" s="1013"/>
      <c r="J22" s="1013"/>
      <c r="K22" s="1013"/>
      <c r="L22" s="1013"/>
      <c r="M22" s="1013"/>
      <c r="N22" s="1013"/>
      <c r="O22" s="1013"/>
      <c r="P22" s="1013"/>
      <c r="Q22" s="1013"/>
      <c r="R22" s="1013"/>
      <c r="S22" s="1013"/>
      <c r="T22" s="1013"/>
      <c r="U22" s="1013"/>
      <c r="V22" s="1013"/>
      <c r="W22" s="1013"/>
      <c r="X22" s="1013"/>
      <c r="Y22" s="1013"/>
      <c r="Z22" s="1013"/>
      <c r="AA22" s="1013"/>
      <c r="AC22" s="273"/>
      <c r="AD22" s="273"/>
      <c r="AE22" s="273"/>
      <c r="AF22" s="273"/>
      <c r="AG22" s="273"/>
      <c r="AH22" s="273"/>
      <c r="AI22" s="273"/>
      <c r="AJ22" s="273"/>
      <c r="AK22" s="273"/>
      <c r="AL22" s="273"/>
      <c r="AM22" s="273"/>
    </row>
    <row r="23" spans="1:39" ht="15" customHeight="1">
      <c r="A23" s="1013"/>
      <c r="B23" s="1013"/>
      <c r="C23" s="1013"/>
      <c r="D23" s="1013"/>
      <c r="E23" s="1013"/>
      <c r="F23" s="1013"/>
      <c r="G23" s="1013"/>
      <c r="H23" s="1013"/>
      <c r="I23" s="1013"/>
      <c r="J23" s="1013"/>
      <c r="K23" s="1013"/>
      <c r="L23" s="1013"/>
      <c r="M23" s="1013"/>
      <c r="N23" s="1013"/>
      <c r="O23" s="1013"/>
      <c r="P23" s="1013"/>
      <c r="Q23" s="1013"/>
      <c r="R23" s="1013"/>
      <c r="S23" s="1013"/>
      <c r="T23" s="1013"/>
      <c r="U23" s="1013"/>
      <c r="V23" s="1013"/>
      <c r="W23" s="1013"/>
      <c r="X23" s="1013"/>
      <c r="Y23" s="1013"/>
      <c r="Z23" s="1013"/>
      <c r="AA23" s="1013"/>
      <c r="AC23" s="273"/>
      <c r="AD23" s="273"/>
      <c r="AE23" s="273"/>
      <c r="AF23" s="273"/>
      <c r="AG23" s="273"/>
      <c r="AH23" s="273"/>
      <c r="AI23" s="273"/>
      <c r="AJ23" s="273"/>
      <c r="AK23" s="273"/>
      <c r="AL23" s="273"/>
      <c r="AM23" s="273"/>
    </row>
    <row r="24" spans="1:39" ht="15" customHeight="1">
      <c r="A24" s="1013"/>
      <c r="B24" s="1013"/>
      <c r="C24" s="1013"/>
      <c r="D24" s="1013"/>
      <c r="E24" s="1013"/>
      <c r="F24" s="1013"/>
      <c r="G24" s="1013"/>
      <c r="H24" s="1013"/>
      <c r="I24" s="1013"/>
      <c r="J24" s="1013"/>
      <c r="K24" s="1013"/>
      <c r="L24" s="1013"/>
      <c r="M24" s="1013"/>
      <c r="N24" s="1013"/>
      <c r="O24" s="1013"/>
      <c r="P24" s="1013"/>
      <c r="Q24" s="1013"/>
      <c r="R24" s="1013"/>
      <c r="S24" s="1013"/>
      <c r="T24" s="1013"/>
      <c r="U24" s="1013"/>
      <c r="V24" s="1013"/>
      <c r="W24" s="1013"/>
      <c r="X24" s="1013"/>
      <c r="Y24" s="1013"/>
      <c r="Z24" s="1013"/>
      <c r="AA24" s="1013"/>
      <c r="AC24" s="273"/>
      <c r="AD24" s="273"/>
      <c r="AE24" s="273"/>
      <c r="AF24" s="273"/>
      <c r="AG24" s="273"/>
      <c r="AH24" s="273"/>
      <c r="AI24" s="273"/>
      <c r="AJ24" s="273"/>
      <c r="AK24" s="273"/>
      <c r="AL24" s="273"/>
      <c r="AM24" s="273"/>
    </row>
    <row r="25" spans="1:39" ht="15" customHeight="1">
      <c r="A25" s="1013"/>
      <c r="B25" s="1013"/>
      <c r="C25" s="1013"/>
      <c r="D25" s="1013"/>
      <c r="E25" s="1013"/>
      <c r="F25" s="1013"/>
      <c r="G25" s="1013"/>
      <c r="H25" s="1013"/>
      <c r="I25" s="1013"/>
      <c r="J25" s="1013"/>
      <c r="K25" s="1013"/>
      <c r="L25" s="1013"/>
      <c r="M25" s="1013"/>
      <c r="N25" s="1013"/>
      <c r="O25" s="1013"/>
      <c r="P25" s="1013"/>
      <c r="Q25" s="1013"/>
      <c r="R25" s="1013"/>
      <c r="S25" s="1013"/>
      <c r="T25" s="1013"/>
      <c r="U25" s="1013"/>
      <c r="V25" s="1013"/>
      <c r="W25" s="1013"/>
      <c r="X25" s="1013"/>
      <c r="Y25" s="1013"/>
      <c r="Z25" s="1013"/>
      <c r="AA25" s="1013"/>
      <c r="AC25" s="273"/>
      <c r="AD25" s="273"/>
      <c r="AE25" s="273"/>
      <c r="AF25" s="273"/>
      <c r="AG25" s="273"/>
      <c r="AH25" s="273"/>
      <c r="AI25" s="273"/>
      <c r="AJ25" s="273"/>
      <c r="AK25" s="273"/>
      <c r="AL25" s="273"/>
      <c r="AM25" s="273"/>
    </row>
    <row r="26" spans="1:39" ht="15" customHeight="1">
      <c r="A26" s="1013"/>
      <c r="B26" s="1013"/>
      <c r="C26" s="1013"/>
      <c r="D26" s="1013"/>
      <c r="E26" s="1013"/>
      <c r="F26" s="1013"/>
      <c r="G26" s="1013"/>
      <c r="H26" s="1013"/>
      <c r="I26" s="1013"/>
      <c r="J26" s="1013"/>
      <c r="K26" s="1013"/>
      <c r="L26" s="1013"/>
      <c r="M26" s="1013"/>
      <c r="N26" s="1013"/>
      <c r="O26" s="1013"/>
      <c r="P26" s="1013"/>
      <c r="Q26" s="1013"/>
      <c r="R26" s="1013"/>
      <c r="S26" s="1013"/>
      <c r="T26" s="1013"/>
      <c r="U26" s="1013"/>
      <c r="V26" s="1013"/>
      <c r="W26" s="1013"/>
      <c r="X26" s="1013"/>
      <c r="Y26" s="1013"/>
      <c r="Z26" s="1013"/>
      <c r="AA26" s="1013"/>
    </row>
    <row r="27" spans="1:39" ht="15" customHeight="1">
      <c r="A27" s="1013"/>
      <c r="B27" s="1013"/>
      <c r="C27" s="1013"/>
      <c r="D27" s="1013"/>
      <c r="E27" s="1013"/>
      <c r="F27" s="1013"/>
      <c r="G27" s="1013"/>
      <c r="H27" s="1013"/>
      <c r="I27" s="1013"/>
      <c r="J27" s="1013"/>
      <c r="K27" s="1013"/>
      <c r="L27" s="1013"/>
      <c r="M27" s="1013"/>
      <c r="N27" s="1013"/>
      <c r="O27" s="1013"/>
      <c r="P27" s="1013"/>
      <c r="Q27" s="1013"/>
      <c r="R27" s="1013"/>
      <c r="S27" s="1013"/>
      <c r="T27" s="1013"/>
      <c r="U27" s="1013"/>
      <c r="V27" s="1013"/>
      <c r="W27" s="1013"/>
      <c r="X27" s="1013"/>
      <c r="Y27" s="1013"/>
      <c r="Z27" s="1013"/>
      <c r="AA27" s="1013"/>
    </row>
    <row r="28" spans="1:39" ht="15" customHeight="1">
      <c r="A28" s="1013"/>
      <c r="B28" s="1013"/>
      <c r="C28" s="1013"/>
      <c r="D28" s="1013"/>
      <c r="E28" s="1013"/>
      <c r="F28" s="1013"/>
      <c r="G28" s="1013"/>
      <c r="H28" s="1013"/>
      <c r="I28" s="1013"/>
      <c r="J28" s="1013"/>
      <c r="K28" s="1013"/>
      <c r="L28" s="1013"/>
      <c r="M28" s="1013"/>
      <c r="N28" s="1013"/>
      <c r="O28" s="1013"/>
      <c r="P28" s="1013"/>
      <c r="Q28" s="1013"/>
      <c r="R28" s="1013"/>
      <c r="S28" s="1013"/>
      <c r="T28" s="1013"/>
      <c r="U28" s="1013"/>
      <c r="V28" s="1013"/>
      <c r="W28" s="1013"/>
      <c r="X28" s="1013"/>
      <c r="Y28" s="1013"/>
      <c r="Z28" s="1013"/>
      <c r="AA28" s="1013"/>
    </row>
    <row r="29" spans="1:39" ht="15" customHeight="1">
      <c r="A29" s="1013"/>
      <c r="B29" s="1013"/>
      <c r="C29" s="1013"/>
      <c r="D29" s="1013"/>
      <c r="E29" s="1013"/>
      <c r="F29" s="1013"/>
      <c r="G29" s="1013"/>
      <c r="H29" s="1013"/>
      <c r="I29" s="1013"/>
      <c r="J29" s="1013"/>
      <c r="K29" s="1013"/>
      <c r="L29" s="1013"/>
      <c r="M29" s="1013"/>
      <c r="N29" s="1013"/>
      <c r="O29" s="1013"/>
      <c r="P29" s="1013"/>
      <c r="Q29" s="1013"/>
      <c r="R29" s="1013"/>
      <c r="S29" s="1013"/>
      <c r="T29" s="1013"/>
      <c r="U29" s="1013"/>
      <c r="V29" s="1013"/>
      <c r="W29" s="1013"/>
      <c r="X29" s="1013"/>
      <c r="Y29" s="1013"/>
      <c r="Z29" s="1013"/>
      <c r="AA29" s="1013"/>
      <c r="AC29" s="274" t="s">
        <v>2499</v>
      </c>
    </row>
    <row r="30" spans="1:39" ht="15" customHeight="1">
      <c r="A30" s="1013"/>
      <c r="B30" s="1013"/>
      <c r="C30" s="1013"/>
      <c r="D30" s="1013"/>
      <c r="E30" s="1013"/>
      <c r="F30" s="1013"/>
      <c r="G30" s="1013"/>
      <c r="H30" s="1013"/>
      <c r="I30" s="1013"/>
      <c r="J30" s="1013"/>
      <c r="K30" s="1013"/>
      <c r="L30" s="1013"/>
      <c r="M30" s="1013"/>
      <c r="N30" s="1013"/>
      <c r="O30" s="1013"/>
      <c r="P30" s="1013"/>
      <c r="Q30" s="1013"/>
      <c r="R30" s="1013"/>
      <c r="S30" s="1013"/>
      <c r="T30" s="1013"/>
      <c r="U30" s="1013"/>
      <c r="V30" s="1013"/>
      <c r="W30" s="1013"/>
      <c r="X30" s="1013"/>
      <c r="Y30" s="1013"/>
      <c r="Z30" s="1013"/>
      <c r="AA30" s="1013"/>
      <c r="AC30" s="1014" t="s">
        <v>2500</v>
      </c>
      <c r="AD30" s="1015"/>
      <c r="AE30" s="1015"/>
      <c r="AF30" s="1015"/>
      <c r="AG30" s="1015"/>
      <c r="AH30" s="1015"/>
      <c r="AI30" s="1015"/>
      <c r="AJ30" s="1015"/>
    </row>
    <row r="31" spans="1:39" ht="15" customHeight="1">
      <c r="A31" s="1013"/>
      <c r="B31" s="1013"/>
      <c r="C31" s="1013"/>
      <c r="D31" s="1013"/>
      <c r="E31" s="1013"/>
      <c r="F31" s="1013"/>
      <c r="G31" s="1013"/>
      <c r="H31" s="1013"/>
      <c r="I31" s="1013"/>
      <c r="J31" s="1013"/>
      <c r="K31" s="1013"/>
      <c r="L31" s="1013"/>
      <c r="M31" s="1013"/>
      <c r="N31" s="1013"/>
      <c r="O31" s="1013"/>
      <c r="P31" s="1013"/>
      <c r="Q31" s="1013"/>
      <c r="R31" s="1013"/>
      <c r="S31" s="1013"/>
      <c r="T31" s="1013"/>
      <c r="U31" s="1013"/>
      <c r="V31" s="1013"/>
      <c r="W31" s="1013"/>
      <c r="X31" s="1013"/>
      <c r="Y31" s="1013"/>
      <c r="Z31" s="1013"/>
      <c r="AA31" s="1013"/>
    </row>
    <row r="32" spans="1:39" ht="15" customHeight="1">
      <c r="A32" s="1013"/>
      <c r="B32" s="1013"/>
      <c r="C32" s="1013"/>
      <c r="D32" s="1013"/>
      <c r="E32" s="1013"/>
      <c r="F32" s="1013"/>
      <c r="G32" s="1013"/>
      <c r="H32" s="1013"/>
      <c r="I32" s="1013"/>
      <c r="J32" s="1013"/>
      <c r="K32" s="1013"/>
      <c r="L32" s="1013"/>
      <c r="M32" s="1013"/>
      <c r="N32" s="1013"/>
      <c r="O32" s="1013"/>
      <c r="P32" s="1013"/>
      <c r="Q32" s="1013"/>
      <c r="R32" s="1013"/>
      <c r="S32" s="1013"/>
      <c r="T32" s="1013"/>
      <c r="U32" s="1013"/>
      <c r="V32" s="1013"/>
      <c r="W32" s="1013"/>
      <c r="X32" s="1013"/>
      <c r="Y32" s="1013"/>
      <c r="Z32" s="1013"/>
      <c r="AA32" s="1013"/>
    </row>
    <row r="33" spans="1:27" ht="15" customHeight="1">
      <c r="A33" s="1013"/>
      <c r="B33" s="1013"/>
      <c r="C33" s="1013"/>
      <c r="D33" s="1013"/>
      <c r="E33" s="1013"/>
      <c r="F33" s="1013"/>
      <c r="G33" s="1013"/>
      <c r="H33" s="1013"/>
      <c r="I33" s="1013"/>
      <c r="J33" s="1013"/>
      <c r="K33" s="1013"/>
      <c r="L33" s="1013"/>
      <c r="M33" s="1013"/>
      <c r="N33" s="1013"/>
      <c r="O33" s="1013"/>
      <c r="P33" s="1013"/>
      <c r="Q33" s="1013"/>
      <c r="R33" s="1013"/>
      <c r="S33" s="1013"/>
      <c r="T33" s="1013"/>
      <c r="U33" s="1013"/>
      <c r="V33" s="1013"/>
      <c r="W33" s="1013"/>
      <c r="X33" s="1013"/>
      <c r="Y33" s="1013"/>
      <c r="Z33" s="1013"/>
      <c r="AA33" s="1013"/>
    </row>
    <row r="34" spans="1:27" ht="15" customHeight="1">
      <c r="A34" s="1013"/>
      <c r="B34" s="1013"/>
      <c r="C34" s="1013"/>
      <c r="D34" s="1013"/>
      <c r="E34" s="1013"/>
      <c r="F34" s="1013"/>
      <c r="G34" s="1013"/>
      <c r="H34" s="1013"/>
      <c r="I34" s="1013"/>
      <c r="J34" s="1013"/>
      <c r="K34" s="1013"/>
      <c r="L34" s="1013"/>
      <c r="M34" s="1013"/>
      <c r="N34" s="1013"/>
      <c r="O34" s="1013"/>
      <c r="P34" s="1013"/>
      <c r="Q34" s="1013"/>
      <c r="R34" s="1013"/>
      <c r="S34" s="1013"/>
      <c r="T34" s="1013"/>
      <c r="U34" s="1013"/>
      <c r="V34" s="1013"/>
      <c r="W34" s="1013"/>
      <c r="X34" s="1013"/>
      <c r="Y34" s="1013"/>
      <c r="Z34" s="1013"/>
      <c r="AA34" s="1013"/>
    </row>
    <row r="35" spans="1:27" ht="20.25" customHeight="1">
      <c r="A35" s="1017" t="s">
        <v>2501</v>
      </c>
      <c r="B35" s="1017"/>
      <c r="C35" s="1017"/>
      <c r="D35" s="1017"/>
      <c r="E35" s="1017"/>
      <c r="F35" s="1017"/>
      <c r="G35" s="1017"/>
      <c r="H35" s="1017"/>
      <c r="I35" s="1017"/>
      <c r="J35" s="1017"/>
      <c r="K35" s="1017"/>
      <c r="L35" s="1017"/>
      <c r="M35" s="1018" t="s">
        <v>2502</v>
      </c>
      <c r="N35" s="1018"/>
      <c r="O35" s="1018"/>
      <c r="P35" s="1018"/>
      <c r="Q35" s="1018"/>
      <c r="R35" s="1018"/>
      <c r="S35" s="1018"/>
      <c r="T35" s="1018"/>
      <c r="U35" s="1018"/>
      <c r="V35" s="1018"/>
      <c r="W35" s="1018"/>
      <c r="X35" s="1018"/>
      <c r="Y35" s="1018"/>
      <c r="Z35" s="1018"/>
      <c r="AA35" s="1018"/>
    </row>
    <row r="36" spans="1:27" ht="20.25" customHeight="1">
      <c r="A36" s="1016" t="s">
        <v>2503</v>
      </c>
      <c r="B36" s="1016"/>
      <c r="C36" s="1016"/>
      <c r="D36" s="1016"/>
      <c r="E36" s="1016"/>
      <c r="F36" s="1016"/>
      <c r="G36" s="1016"/>
      <c r="H36" s="1016"/>
      <c r="I36" s="1016"/>
      <c r="J36" s="1016"/>
      <c r="K36" s="1016"/>
      <c r="L36" s="1016"/>
      <c r="M36" s="1016"/>
      <c r="N36" s="1016"/>
      <c r="O36" s="1016"/>
      <c r="P36" s="1016"/>
      <c r="Q36" s="1016"/>
      <c r="R36" s="1016"/>
      <c r="S36" s="1016"/>
      <c r="T36" s="1016"/>
      <c r="U36" s="1016"/>
      <c r="V36" s="1016"/>
      <c r="W36" s="1016"/>
      <c r="X36" s="1016"/>
      <c r="Y36" s="1016"/>
      <c r="Z36" s="1016"/>
      <c r="AA36" s="1016"/>
    </row>
    <row r="37" spans="1:27" ht="15" customHeight="1"/>
    <row r="38" spans="1:27" ht="18.75">
      <c r="A38" s="1009" t="s">
        <v>2504</v>
      </c>
      <c r="B38" s="1009"/>
      <c r="C38" s="1009"/>
      <c r="D38" s="1009"/>
      <c r="E38" s="1009"/>
      <c r="F38" s="1009"/>
      <c r="G38" s="1009"/>
      <c r="H38" s="1009"/>
      <c r="I38" s="1009"/>
      <c r="J38" s="1009"/>
      <c r="K38" s="1009"/>
      <c r="L38" s="1009"/>
      <c r="M38" s="1009"/>
      <c r="N38" s="1009"/>
      <c r="O38" s="1009"/>
      <c r="P38" s="1009"/>
      <c r="Q38" s="1009"/>
      <c r="R38" s="1009"/>
      <c r="S38" s="1009"/>
      <c r="T38" s="1009"/>
      <c r="U38" s="1009"/>
      <c r="V38" s="1009"/>
      <c r="W38" s="1009"/>
      <c r="X38" s="1009"/>
      <c r="Y38" s="1009"/>
      <c r="Z38" s="1009"/>
      <c r="AA38" s="1009"/>
    </row>
    <row r="39" spans="1:27" ht="15" customHeight="1">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row>
    <row r="40" spans="1:27" ht="15" customHeight="1">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row>
    <row r="41" spans="1:27" ht="21">
      <c r="A41" s="275"/>
      <c r="B41" s="998" t="s">
        <v>2505</v>
      </c>
      <c r="C41" s="998"/>
      <c r="D41" s="998"/>
      <c r="E41" s="998"/>
      <c r="F41" s="275"/>
      <c r="H41" s="998" t="s">
        <v>2506</v>
      </c>
      <c r="I41" s="998"/>
      <c r="J41" s="998"/>
      <c r="K41" s="275"/>
      <c r="P41" s="1010" t="s">
        <v>2507</v>
      </c>
      <c r="Q41" s="1010"/>
      <c r="R41" s="1010"/>
      <c r="V41" s="998" t="s">
        <v>2508</v>
      </c>
      <c r="W41" s="998"/>
      <c r="X41" s="998"/>
      <c r="Y41" s="275"/>
      <c r="Z41" s="275"/>
      <c r="AA41" s="275"/>
    </row>
    <row r="42" spans="1:27" ht="15" customHeight="1">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row>
    <row r="43" spans="1:27" ht="21">
      <c r="A43" s="275"/>
      <c r="B43" s="998" t="s">
        <v>2509</v>
      </c>
      <c r="C43" s="998"/>
      <c r="D43" s="998"/>
      <c r="E43" s="998"/>
      <c r="F43" s="998"/>
      <c r="G43" s="998"/>
      <c r="H43" s="998"/>
      <c r="I43" s="998"/>
      <c r="J43" s="998"/>
      <c r="K43" s="998"/>
      <c r="L43" s="276"/>
      <c r="Q43" s="998" t="s">
        <v>2510</v>
      </c>
      <c r="R43" s="998"/>
      <c r="S43" s="998"/>
      <c r="T43" s="998"/>
      <c r="U43" s="998"/>
      <c r="V43" s="998"/>
      <c r="W43" s="998"/>
      <c r="Z43" s="275"/>
      <c r="AA43" s="275"/>
    </row>
    <row r="44" spans="1:27" ht="15" customHeight="1">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row>
    <row r="45" spans="1:27" ht="21" customHeight="1">
      <c r="A45" s="275"/>
      <c r="B45" s="998" t="s">
        <v>2511</v>
      </c>
      <c r="C45" s="998"/>
      <c r="D45" s="998"/>
      <c r="E45" s="998"/>
      <c r="F45" s="998"/>
      <c r="G45" s="998"/>
      <c r="H45" s="998"/>
      <c r="I45" s="998"/>
      <c r="J45" s="998"/>
      <c r="K45" s="998"/>
      <c r="L45" s="998"/>
      <c r="M45" s="998"/>
      <c r="N45" s="998"/>
      <c r="T45" s="275"/>
      <c r="U45" s="275"/>
      <c r="V45" s="275"/>
      <c r="W45" s="275"/>
      <c r="X45" s="275"/>
      <c r="Y45" s="275"/>
      <c r="Z45" s="275"/>
      <c r="AA45" s="275"/>
    </row>
    <row r="46" spans="1:27" ht="15" customHeight="1">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row>
    <row r="47" spans="1:27" ht="15"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row>
    <row r="48" spans="1:27" ht="15" customHeight="1" thickBot="1"/>
    <row r="49" spans="1:27" ht="15" customHeight="1">
      <c r="A49" s="999" t="s">
        <v>2512</v>
      </c>
      <c r="B49" s="1000"/>
      <c r="C49" s="1000"/>
      <c r="D49" s="1000"/>
      <c r="E49" s="1000"/>
      <c r="F49" s="1000"/>
      <c r="G49" s="1000"/>
      <c r="H49" s="1000"/>
      <c r="I49" s="1000"/>
      <c r="J49" s="1000"/>
      <c r="K49" s="1000"/>
      <c r="L49" s="1000"/>
      <c r="M49" s="1000"/>
      <c r="N49" s="1000"/>
      <c r="O49" s="1000"/>
      <c r="P49" s="1000"/>
      <c r="Q49" s="1000"/>
      <c r="R49" s="1000"/>
      <c r="S49" s="1000"/>
      <c r="T49" s="1000"/>
      <c r="U49" s="1000"/>
      <c r="V49" s="1000"/>
      <c r="W49" s="1000"/>
      <c r="X49" s="1000"/>
      <c r="Y49" s="1000"/>
      <c r="Z49" s="1000"/>
      <c r="AA49" s="1001"/>
    </row>
    <row r="50" spans="1:27" ht="15" customHeight="1">
      <c r="A50" s="1002"/>
      <c r="B50" s="1003"/>
      <c r="C50" s="1003"/>
      <c r="D50" s="1003"/>
      <c r="E50" s="1003"/>
      <c r="F50" s="1003"/>
      <c r="G50" s="1003"/>
      <c r="H50" s="1003"/>
      <c r="I50" s="1003"/>
      <c r="J50" s="1003"/>
      <c r="K50" s="1003"/>
      <c r="L50" s="1003"/>
      <c r="M50" s="1003"/>
      <c r="N50" s="1003"/>
      <c r="O50" s="1003"/>
      <c r="P50" s="1003"/>
      <c r="Q50" s="1003"/>
      <c r="R50" s="1003"/>
      <c r="S50" s="1003"/>
      <c r="T50" s="1003"/>
      <c r="U50" s="1003"/>
      <c r="V50" s="1003"/>
      <c r="W50" s="1003"/>
      <c r="X50" s="1003"/>
      <c r="Y50" s="1003"/>
      <c r="Z50" s="1003"/>
      <c r="AA50" s="1004"/>
    </row>
    <row r="51" spans="1:27" ht="15" customHeight="1">
      <c r="A51" s="1002"/>
      <c r="B51" s="1003"/>
      <c r="C51" s="1003"/>
      <c r="D51" s="1003"/>
      <c r="E51" s="1003"/>
      <c r="F51" s="1003"/>
      <c r="G51" s="1003"/>
      <c r="H51" s="1003"/>
      <c r="I51" s="1003"/>
      <c r="J51" s="1003"/>
      <c r="K51" s="1003"/>
      <c r="L51" s="1003"/>
      <c r="M51" s="1003"/>
      <c r="N51" s="1003"/>
      <c r="O51" s="1003"/>
      <c r="P51" s="1003"/>
      <c r="Q51" s="1003"/>
      <c r="R51" s="1003"/>
      <c r="S51" s="1003"/>
      <c r="T51" s="1003"/>
      <c r="U51" s="1003"/>
      <c r="V51" s="1003"/>
      <c r="W51" s="1003"/>
      <c r="X51" s="1003"/>
      <c r="Y51" s="1003"/>
      <c r="Z51" s="1003"/>
      <c r="AA51" s="1004"/>
    </row>
    <row r="52" spans="1:27" ht="15" customHeight="1">
      <c r="A52" s="277"/>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9"/>
    </row>
    <row r="53" spans="1:27" ht="20.25" customHeight="1" thickBot="1">
      <c r="A53" s="1005" t="s">
        <v>2501</v>
      </c>
      <c r="B53" s="1006"/>
      <c r="C53" s="1006"/>
      <c r="D53" s="1006"/>
      <c r="E53" s="1006"/>
      <c r="F53" s="1006"/>
      <c r="G53" s="1006"/>
      <c r="H53" s="1006"/>
      <c r="I53" s="1006"/>
      <c r="J53" s="1006"/>
      <c r="K53" s="1006"/>
      <c r="L53" s="1006"/>
      <c r="M53" s="1007" t="s">
        <v>2502</v>
      </c>
      <c r="N53" s="1007"/>
      <c r="O53" s="1007"/>
      <c r="P53" s="1007"/>
      <c r="Q53" s="1007"/>
      <c r="R53" s="1007"/>
      <c r="S53" s="1007"/>
      <c r="T53" s="1007"/>
      <c r="U53" s="1007"/>
      <c r="V53" s="1007"/>
      <c r="W53" s="1007"/>
      <c r="X53" s="1007"/>
      <c r="Y53" s="1007"/>
      <c r="Z53" s="1007"/>
      <c r="AA53" s="1008"/>
    </row>
    <row r="54" spans="1:27" ht="15" customHeight="1"/>
    <row r="55" spans="1:27" ht="15" customHeight="1"/>
    <row r="56" spans="1:27" ht="15" customHeight="1"/>
    <row r="57" spans="1:27" ht="21">
      <c r="C57" s="998" t="s">
        <v>2513</v>
      </c>
      <c r="D57" s="998"/>
      <c r="E57" s="998"/>
      <c r="F57" s="998"/>
      <c r="G57" s="998"/>
      <c r="H57" s="998"/>
    </row>
    <row r="58" spans="1:27" ht="15" customHeight="1"/>
    <row r="59" spans="1:27" ht="21">
      <c r="C59" s="998" t="s">
        <v>4199</v>
      </c>
      <c r="D59" s="998"/>
      <c r="E59" s="998"/>
      <c r="F59" s="998"/>
      <c r="G59" s="998"/>
      <c r="H59" s="998"/>
    </row>
  </sheetData>
  <mergeCells count="20">
    <mergeCell ref="A3:AA6"/>
    <mergeCell ref="J7:R7"/>
    <mergeCell ref="A9:AA34"/>
    <mergeCell ref="AC30:AJ30"/>
    <mergeCell ref="A36:AA36"/>
    <mergeCell ref="A35:L35"/>
    <mergeCell ref="M35:AA35"/>
    <mergeCell ref="A38:AA38"/>
    <mergeCell ref="B41:E41"/>
    <mergeCell ref="H41:J41"/>
    <mergeCell ref="P41:R41"/>
    <mergeCell ref="V41:X41"/>
    <mergeCell ref="C59:H59"/>
    <mergeCell ref="C57:H57"/>
    <mergeCell ref="B43:K43"/>
    <mergeCell ref="Q43:W43"/>
    <mergeCell ref="B45:N45"/>
    <mergeCell ref="A49:AA51"/>
    <mergeCell ref="A53:L53"/>
    <mergeCell ref="M53:AA53"/>
  </mergeCells>
  <phoneticPr fontId="1"/>
  <dataValidations count="3">
    <dataValidation type="list" allowBlank="1" showInputMessage="1" showErrorMessage="1" sqref="WWM983042:WWO98304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xr:uid="{32D38787-C46D-4380-ADB6-FA8D4A0E0BA4}">
      <formula1>"ダイレクトクラウドボックス,ファイル送信サービス,紙面"</formula1>
    </dataValidation>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xr:uid="{ED0F8482-4BAE-45A3-BC98-14632FB34DDC}">
      <formula1>"有"</formula1>
    </dataValidation>
    <dataValidation type="list" allowBlank="1" showInputMessage="1" showErrorMessage="1" sqref="AD2:AF2" xr:uid="{64E65BF6-6248-4D9B-866C-E8DA297BF7DF}">
      <formula1>"電子交付,紙交付"</formula1>
    </dataValidation>
  </dataValidations>
  <hyperlinks>
    <hyperlink ref="M35" r:id="rId1" xr:uid="{E3371012-AC65-476C-9D93-647BD2A7335C}"/>
    <hyperlink ref="B41" location="第一面!A1" display="申請書" xr:uid="{90E67B6C-0A71-477E-B258-2A5B6899B041}"/>
    <hyperlink ref="H41" location="概第一面!A1" display="概要書" xr:uid="{30509D99-2C11-4459-BB58-3256F9586048}"/>
    <hyperlink ref="P41" location="工第一面!A1" display="工事届" xr:uid="{4D1FF702-4D6E-4C3D-82D2-50B96D4080E1}"/>
    <hyperlink ref="B43" location="連絡先!A1" display="事前連絡先記入シート" xr:uid="{302483F9-7446-481F-85BD-E09D56F5A651}"/>
    <hyperlink ref="Q43" location="調査表!A1" display="予備審査調査票" xr:uid="{DA078E4A-6867-4B85-A840-B6E3D7FC9840}"/>
    <hyperlink ref="V41" location="工第一面!A1" display="工事届" xr:uid="{83F1ECFF-339E-497A-87B8-A1791EC57A63}"/>
    <hyperlink ref="V41:X41" location="委任状!A1" display="委任状" xr:uid="{8641B6EC-F980-4D9B-93D4-A2614CBAECC6}"/>
    <hyperlink ref="C57" location="第一面!A1" display="申請書" xr:uid="{90629814-E286-4308-A62D-669D8C3C4953}"/>
    <hyperlink ref="C57:F57" location="建築物データ!A1" display="建築物データ" xr:uid="{BC04F8D0-DB23-43C8-88EE-4B3041615AC6}"/>
    <hyperlink ref="M53" r:id="rId2" xr:uid="{BBFF1C0E-C526-442A-B129-02C943D6BCE9}"/>
    <hyperlink ref="AC30:AJ30" location="'概第二面-2'!AE19" display="概要書第二面に移動しました（リンクします）" xr:uid="{93BF4540-FEED-4683-B442-7E9FAA09ECE4}"/>
    <hyperlink ref="B45" location="連絡先!A1" display="事前連絡先記入シート" xr:uid="{A536E015-5621-401F-8C21-ED3A65062429}"/>
    <hyperlink ref="B45:N45" location="電申申込書!Print_Area" display="電子申請システム登録申込書" xr:uid="{7E9E17AD-96CE-40C4-8EDD-FCF5B8EE43B0}"/>
    <hyperlink ref="P41:R41" location="'建築工事届（別記第40号様式）'!AT1" display="工事届" xr:uid="{A18AD2E0-EC66-4C0E-BDD9-74EF264EB3DA}"/>
    <hyperlink ref="C59" location="第一面!A1" display="申請書" xr:uid="{C4CBC6FC-B4C3-4A3F-ACA8-5510294ED6BD}"/>
    <hyperlink ref="C59:F59" location="建築物データ!A1" display="建築物データ" xr:uid="{EFF73E7D-E947-459B-A85D-E122FA617BF5}"/>
    <hyperlink ref="C59:H59" location="ゲスト登録!A1" display="ゲスト登録" xr:uid="{FBB749AB-2618-46C1-A358-47F5D5161E1B}"/>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1E0F-2512-437F-B159-473587C349A5}">
  <sheetPr>
    <tabColor rgb="FFCCFFFF"/>
  </sheetPr>
  <dimension ref="A1:AF120"/>
  <sheetViews>
    <sheetView view="pageBreakPreview" zoomScaleNormal="100" zoomScaleSheetLayoutView="100" workbookViewId="0">
      <selection activeCell="F4" sqref="F4:AC4"/>
    </sheetView>
  </sheetViews>
  <sheetFormatPr defaultRowHeight="20.100000000000001" customHeight="1"/>
  <cols>
    <col min="1" max="29" width="3" style="406" customWidth="1"/>
    <col min="30" max="256" width="9" style="406"/>
    <col min="257" max="285" width="3" style="406" customWidth="1"/>
    <col min="286" max="512" width="9" style="406"/>
    <col min="513" max="541" width="3" style="406" customWidth="1"/>
    <col min="542" max="768" width="9" style="406"/>
    <col min="769" max="797" width="3" style="406" customWidth="1"/>
    <col min="798" max="1024" width="9" style="406"/>
    <col min="1025" max="1053" width="3" style="406" customWidth="1"/>
    <col min="1054" max="1280" width="9" style="406"/>
    <col min="1281" max="1309" width="3" style="406" customWidth="1"/>
    <col min="1310" max="1536" width="9" style="406"/>
    <col min="1537" max="1565" width="3" style="406" customWidth="1"/>
    <col min="1566" max="1792" width="9" style="406"/>
    <col min="1793" max="1821" width="3" style="406" customWidth="1"/>
    <col min="1822" max="2048" width="9" style="406"/>
    <col min="2049" max="2077" width="3" style="406" customWidth="1"/>
    <col min="2078" max="2304" width="9" style="406"/>
    <col min="2305" max="2333" width="3" style="406" customWidth="1"/>
    <col min="2334" max="2560" width="9" style="406"/>
    <col min="2561" max="2589" width="3" style="406" customWidth="1"/>
    <col min="2590" max="2816" width="9" style="406"/>
    <col min="2817" max="2845" width="3" style="406" customWidth="1"/>
    <col min="2846" max="3072" width="9" style="406"/>
    <col min="3073" max="3101" width="3" style="406" customWidth="1"/>
    <col min="3102" max="3328" width="9" style="406"/>
    <col min="3329" max="3357" width="3" style="406" customWidth="1"/>
    <col min="3358" max="3584" width="9" style="406"/>
    <col min="3585" max="3613" width="3" style="406" customWidth="1"/>
    <col min="3614" max="3840" width="9" style="406"/>
    <col min="3841" max="3869" width="3" style="406" customWidth="1"/>
    <col min="3870" max="4096" width="9" style="406"/>
    <col min="4097" max="4125" width="3" style="406" customWidth="1"/>
    <col min="4126" max="4352" width="9" style="406"/>
    <col min="4353" max="4381" width="3" style="406" customWidth="1"/>
    <col min="4382" max="4608" width="9" style="406"/>
    <col min="4609" max="4637" width="3" style="406" customWidth="1"/>
    <col min="4638" max="4864" width="9" style="406"/>
    <col min="4865" max="4893" width="3" style="406" customWidth="1"/>
    <col min="4894" max="5120" width="9" style="406"/>
    <col min="5121" max="5149" width="3" style="406" customWidth="1"/>
    <col min="5150" max="5376" width="9" style="406"/>
    <col min="5377" max="5405" width="3" style="406" customWidth="1"/>
    <col min="5406" max="5632" width="9" style="406"/>
    <col min="5633" max="5661" width="3" style="406" customWidth="1"/>
    <col min="5662" max="5888" width="9" style="406"/>
    <col min="5889" max="5917" width="3" style="406" customWidth="1"/>
    <col min="5918" max="6144" width="9" style="406"/>
    <col min="6145" max="6173" width="3" style="406" customWidth="1"/>
    <col min="6174" max="6400" width="9" style="406"/>
    <col min="6401" max="6429" width="3" style="406" customWidth="1"/>
    <col min="6430" max="6656" width="9" style="406"/>
    <col min="6657" max="6685" width="3" style="406" customWidth="1"/>
    <col min="6686" max="6912" width="9" style="406"/>
    <col min="6913" max="6941" width="3" style="406" customWidth="1"/>
    <col min="6942" max="7168" width="9" style="406"/>
    <col min="7169" max="7197" width="3" style="406" customWidth="1"/>
    <col min="7198" max="7424" width="9" style="406"/>
    <col min="7425" max="7453" width="3" style="406" customWidth="1"/>
    <col min="7454" max="7680" width="9" style="406"/>
    <col min="7681" max="7709" width="3" style="406" customWidth="1"/>
    <col min="7710" max="7936" width="9" style="406"/>
    <col min="7937" max="7965" width="3" style="406" customWidth="1"/>
    <col min="7966" max="8192" width="9" style="406"/>
    <col min="8193" max="8221" width="3" style="406" customWidth="1"/>
    <col min="8222" max="8448" width="9" style="406"/>
    <col min="8449" max="8477" width="3" style="406" customWidth="1"/>
    <col min="8478" max="8704" width="9" style="406"/>
    <col min="8705" max="8733" width="3" style="406" customWidth="1"/>
    <col min="8734" max="8960" width="9" style="406"/>
    <col min="8961" max="8989" width="3" style="406" customWidth="1"/>
    <col min="8990" max="9216" width="9" style="406"/>
    <col min="9217" max="9245" width="3" style="406" customWidth="1"/>
    <col min="9246" max="9472" width="9" style="406"/>
    <col min="9473" max="9501" width="3" style="406" customWidth="1"/>
    <col min="9502" max="9728" width="9" style="406"/>
    <col min="9729" max="9757" width="3" style="406" customWidth="1"/>
    <col min="9758" max="9984" width="9" style="406"/>
    <col min="9985" max="10013" width="3" style="406" customWidth="1"/>
    <col min="10014" max="10240" width="9" style="406"/>
    <col min="10241" max="10269" width="3" style="406" customWidth="1"/>
    <col min="10270" max="10496" width="9" style="406"/>
    <col min="10497" max="10525" width="3" style="406" customWidth="1"/>
    <col min="10526" max="10752" width="9" style="406"/>
    <col min="10753" max="10781" width="3" style="406" customWidth="1"/>
    <col min="10782" max="11008" width="9" style="406"/>
    <col min="11009" max="11037" width="3" style="406" customWidth="1"/>
    <col min="11038" max="11264" width="9" style="406"/>
    <col min="11265" max="11293" width="3" style="406" customWidth="1"/>
    <col min="11294" max="11520" width="9" style="406"/>
    <col min="11521" max="11549" width="3" style="406" customWidth="1"/>
    <col min="11550" max="11776" width="9" style="406"/>
    <col min="11777" max="11805" width="3" style="406" customWidth="1"/>
    <col min="11806" max="12032" width="9" style="406"/>
    <col min="12033" max="12061" width="3" style="406" customWidth="1"/>
    <col min="12062" max="12288" width="9" style="406"/>
    <col min="12289" max="12317" width="3" style="406" customWidth="1"/>
    <col min="12318" max="12544" width="9" style="406"/>
    <col min="12545" max="12573" width="3" style="406" customWidth="1"/>
    <col min="12574" max="12800" width="9" style="406"/>
    <col min="12801" max="12829" width="3" style="406" customWidth="1"/>
    <col min="12830" max="13056" width="9" style="406"/>
    <col min="13057" max="13085" width="3" style="406" customWidth="1"/>
    <col min="13086" max="13312" width="9" style="406"/>
    <col min="13313" max="13341" width="3" style="406" customWidth="1"/>
    <col min="13342" max="13568" width="9" style="406"/>
    <col min="13569" max="13597" width="3" style="406" customWidth="1"/>
    <col min="13598" max="13824" width="9" style="406"/>
    <col min="13825" max="13853" width="3" style="406" customWidth="1"/>
    <col min="13854" max="14080" width="9" style="406"/>
    <col min="14081" max="14109" width="3" style="406" customWidth="1"/>
    <col min="14110" max="14336" width="9" style="406"/>
    <col min="14337" max="14365" width="3" style="406" customWidth="1"/>
    <col min="14366" max="14592" width="9" style="406"/>
    <col min="14593" max="14621" width="3" style="406" customWidth="1"/>
    <col min="14622" max="14848" width="9" style="406"/>
    <col min="14849" max="14877" width="3" style="406" customWidth="1"/>
    <col min="14878" max="15104" width="9" style="406"/>
    <col min="15105" max="15133" width="3" style="406" customWidth="1"/>
    <col min="15134" max="15360" width="9" style="406"/>
    <col min="15361" max="15389" width="3" style="406" customWidth="1"/>
    <col min="15390" max="15616" width="9" style="406"/>
    <col min="15617" max="15645" width="3" style="406" customWidth="1"/>
    <col min="15646" max="15872" width="9" style="406"/>
    <col min="15873" max="15901" width="3" style="406" customWidth="1"/>
    <col min="15902" max="16128" width="9" style="406"/>
    <col min="16129" max="16157" width="3" style="406" customWidth="1"/>
    <col min="16158" max="16384" width="9" style="406"/>
  </cols>
  <sheetData>
    <row r="1" spans="1:29" ht="17.100000000000001" customHeight="1">
      <c r="A1" s="406" t="s">
        <v>2817</v>
      </c>
    </row>
    <row r="2" spans="1:29" ht="17.100000000000001" customHeight="1">
      <c r="A2" s="1254" t="s">
        <v>2818</v>
      </c>
      <c r="B2" s="1254"/>
      <c r="C2" s="1254"/>
      <c r="D2" s="1254"/>
      <c r="E2" s="1254"/>
      <c r="F2" s="1254"/>
      <c r="G2" s="1254"/>
      <c r="H2" s="1254"/>
      <c r="I2" s="1254"/>
      <c r="J2" s="1254"/>
      <c r="K2" s="1254"/>
      <c r="L2" s="1254"/>
      <c r="M2" s="1254"/>
      <c r="N2" s="1254"/>
      <c r="O2" s="1254"/>
      <c r="P2" s="1254"/>
      <c r="Q2" s="1254"/>
      <c r="R2" s="1254"/>
      <c r="S2" s="1254"/>
      <c r="T2" s="1254"/>
      <c r="U2" s="1254"/>
      <c r="V2" s="1254"/>
      <c r="W2" s="1254"/>
      <c r="X2" s="1254"/>
      <c r="Y2" s="1254"/>
      <c r="Z2" s="1254"/>
      <c r="AA2" s="1254"/>
      <c r="AB2" s="1254"/>
      <c r="AC2" s="1254"/>
    </row>
    <row r="3" spans="1:29" ht="17.100000000000001" customHeight="1">
      <c r="A3" s="406" t="s">
        <v>2819</v>
      </c>
    </row>
    <row r="4" spans="1:29" ht="17.100000000000001" customHeight="1">
      <c r="A4" s="408" t="s">
        <v>2820</v>
      </c>
      <c r="B4" s="408"/>
      <c r="C4" s="408"/>
      <c r="D4" s="408"/>
      <c r="E4" s="408"/>
      <c r="F4" s="1255"/>
      <c r="G4" s="1255"/>
      <c r="H4" s="1255"/>
      <c r="I4" s="1255"/>
      <c r="J4" s="1255"/>
      <c r="K4" s="1255"/>
      <c r="L4" s="1255"/>
      <c r="M4" s="1255"/>
      <c r="N4" s="1255"/>
      <c r="O4" s="1255"/>
      <c r="P4" s="1255"/>
      <c r="Q4" s="1255"/>
      <c r="R4" s="1255"/>
      <c r="S4" s="1255"/>
      <c r="T4" s="1255"/>
      <c r="U4" s="1255"/>
      <c r="V4" s="1255"/>
      <c r="W4" s="1255"/>
      <c r="X4" s="1255"/>
      <c r="Y4" s="1255"/>
      <c r="Z4" s="1255"/>
      <c r="AA4" s="1255"/>
      <c r="AB4" s="1255"/>
      <c r="AC4" s="1255"/>
    </row>
    <row r="5" spans="1:29" ht="17.100000000000001" customHeight="1">
      <c r="A5" s="408" t="s">
        <v>2821</v>
      </c>
      <c r="B5" s="408"/>
      <c r="C5" s="408"/>
      <c r="D5" s="408"/>
      <c r="E5" s="408"/>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row>
    <row r="6" spans="1:29" ht="17.100000000000001" customHeight="1">
      <c r="A6" s="408" t="s">
        <v>2822</v>
      </c>
      <c r="B6" s="408"/>
      <c r="C6" s="408"/>
      <c r="D6" s="408"/>
      <c r="E6" s="408"/>
    </row>
    <row r="7" spans="1:29" ht="17.100000000000001" customHeight="1">
      <c r="D7" s="409" t="s">
        <v>2823</v>
      </c>
      <c r="E7" s="406" t="s">
        <v>2824</v>
      </c>
      <c r="I7" s="410"/>
      <c r="J7" s="410" t="s">
        <v>2568</v>
      </c>
      <c r="K7" s="409" t="s">
        <v>2823</v>
      </c>
      <c r="L7" s="406" t="s">
        <v>2825</v>
      </c>
      <c r="P7" s="409" t="s">
        <v>2823</v>
      </c>
      <c r="Q7" s="406" t="s">
        <v>2826</v>
      </c>
      <c r="V7" s="409" t="s">
        <v>2823</v>
      </c>
      <c r="W7" s="406" t="s">
        <v>2827</v>
      </c>
    </row>
    <row r="8" spans="1:29" ht="17.100000000000001" customHeight="1">
      <c r="D8" s="391" t="s">
        <v>2823</v>
      </c>
      <c r="E8" s="1256" t="s">
        <v>2828</v>
      </c>
      <c r="F8" s="1256"/>
      <c r="G8" s="1256"/>
      <c r="H8" s="1256"/>
      <c r="I8" s="1256"/>
      <c r="K8" s="411" t="s">
        <v>2823</v>
      </c>
      <c r="L8" s="406" t="s">
        <v>2829</v>
      </c>
    </row>
    <row r="9" spans="1:29" ht="17.100000000000001" customHeight="1">
      <c r="A9" s="408" t="s">
        <v>2830</v>
      </c>
      <c r="B9" s="408"/>
      <c r="C9" s="408"/>
      <c r="D9" s="408"/>
      <c r="E9" s="408"/>
      <c r="F9" s="408"/>
      <c r="J9" s="408"/>
      <c r="K9" s="412" t="s">
        <v>2823</v>
      </c>
      <c r="L9" s="408" t="s">
        <v>2831</v>
      </c>
      <c r="M9" s="408"/>
      <c r="N9" s="408"/>
      <c r="O9" s="408"/>
      <c r="P9" s="412" t="s">
        <v>2823</v>
      </c>
      <c r="Q9" s="408" t="s">
        <v>2832</v>
      </c>
      <c r="R9" s="408"/>
      <c r="S9" s="408"/>
      <c r="T9" s="408"/>
      <c r="U9" s="408"/>
      <c r="V9" s="412" t="s">
        <v>2823</v>
      </c>
      <c r="W9" s="408" t="s">
        <v>2833</v>
      </c>
      <c r="X9" s="408"/>
      <c r="Y9" s="408"/>
      <c r="Z9" s="408"/>
      <c r="AA9" s="408"/>
      <c r="AB9" s="408"/>
      <c r="AC9" s="408"/>
    </row>
    <row r="10" spans="1:29" ht="17.100000000000001" customHeight="1">
      <c r="A10" s="408" t="s">
        <v>2834</v>
      </c>
      <c r="B10" s="408"/>
      <c r="C10" s="408"/>
      <c r="D10" s="408"/>
      <c r="E10" s="408"/>
      <c r="F10" s="408"/>
      <c r="G10" s="408"/>
      <c r="H10" s="408"/>
      <c r="I10" s="408"/>
      <c r="J10" s="408"/>
      <c r="K10" s="408"/>
      <c r="L10" s="408"/>
      <c r="M10" s="1257"/>
      <c r="N10" s="1257"/>
      <c r="O10" s="1257"/>
      <c r="P10" s="1257"/>
      <c r="Q10" s="1257"/>
      <c r="R10" s="1257"/>
      <c r="S10" s="1257"/>
      <c r="T10" s="1257"/>
      <c r="U10" s="1257"/>
      <c r="V10" s="1257"/>
      <c r="W10" s="1257"/>
      <c r="X10" s="1257"/>
      <c r="Y10" s="1257"/>
      <c r="Z10" s="1257"/>
      <c r="AA10" s="1257"/>
      <c r="AB10" s="1257"/>
      <c r="AC10" s="1257"/>
    </row>
    <row r="11" spans="1:29" ht="17.100000000000001" customHeight="1">
      <c r="A11" s="1258"/>
      <c r="B11" s="1258"/>
      <c r="C11" s="1258"/>
      <c r="D11" s="1258"/>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row>
    <row r="12" spans="1:29" ht="17.100000000000001" customHeight="1">
      <c r="A12" s="406" t="s">
        <v>2835</v>
      </c>
    </row>
    <row r="13" spans="1:29" ht="17.100000000000001" customHeight="1">
      <c r="A13" s="406" t="s">
        <v>2836</v>
      </c>
      <c r="F13" s="413"/>
      <c r="G13" s="413"/>
      <c r="H13" s="413"/>
      <c r="I13" s="413"/>
      <c r="J13" s="413"/>
      <c r="L13" s="365"/>
      <c r="M13" s="365"/>
      <c r="N13" s="1259"/>
      <c r="O13" s="1259"/>
      <c r="P13" s="1259"/>
      <c r="Q13" s="1259"/>
      <c r="R13" s="1259"/>
      <c r="S13" s="365" t="s">
        <v>2837</v>
      </c>
      <c r="T13" s="365"/>
      <c r="U13" s="365"/>
      <c r="V13" s="365"/>
      <c r="W13" s="365"/>
      <c r="X13" s="365"/>
      <c r="Y13" s="365"/>
      <c r="Z13" s="365"/>
      <c r="AA13" s="365"/>
    </row>
    <row r="14" spans="1:29" ht="17.100000000000001" customHeight="1">
      <c r="A14" s="406" t="s">
        <v>2838</v>
      </c>
      <c r="F14" s="365"/>
      <c r="G14" s="365"/>
      <c r="H14" s="365"/>
      <c r="I14" s="365"/>
      <c r="J14" s="365"/>
      <c r="K14" s="365"/>
      <c r="L14" s="365"/>
      <c r="M14" s="365"/>
      <c r="N14" s="1259"/>
      <c r="O14" s="1259"/>
      <c r="P14" s="1259"/>
      <c r="Q14" s="1259"/>
      <c r="R14" s="1259"/>
      <c r="S14" s="365" t="s">
        <v>2837</v>
      </c>
      <c r="T14" s="414"/>
      <c r="U14" s="414"/>
      <c r="V14" s="414"/>
      <c r="W14" s="414"/>
      <c r="X14" s="414"/>
      <c r="Y14" s="414"/>
      <c r="Z14" s="414"/>
      <c r="AA14" s="414"/>
      <c r="AB14" s="415"/>
      <c r="AC14" s="415"/>
    </row>
    <row r="15" spans="1:29" ht="17.100000000000001" customHeight="1">
      <c r="A15" s="408" t="s">
        <v>2839</v>
      </c>
      <c r="B15" s="408"/>
      <c r="C15" s="408"/>
      <c r="D15" s="408"/>
      <c r="E15" s="408"/>
      <c r="F15" s="408"/>
      <c r="G15" s="408"/>
      <c r="H15" s="408"/>
      <c r="I15" s="408"/>
      <c r="J15" s="408"/>
      <c r="K15" s="408"/>
      <c r="L15" s="408"/>
      <c r="M15" s="408"/>
      <c r="N15" s="408"/>
      <c r="O15" s="408"/>
      <c r="P15" s="408"/>
      <c r="Q15" s="408"/>
      <c r="R15" s="408"/>
      <c r="S15" s="408"/>
      <c r="T15" s="408"/>
      <c r="U15" s="408"/>
      <c r="V15" s="408"/>
      <c r="W15" s="408"/>
      <c r="X15" s="408"/>
      <c r="Y15" s="408"/>
      <c r="Z15" s="408"/>
      <c r="AA15" s="408"/>
    </row>
    <row r="16" spans="1:29" ht="17.100000000000001" customHeight="1">
      <c r="A16" s="406" t="s">
        <v>2840</v>
      </c>
      <c r="G16" s="406" t="s">
        <v>2841</v>
      </c>
      <c r="H16" s="407"/>
      <c r="I16" s="410" t="s">
        <v>2806</v>
      </c>
      <c r="J16" s="1243"/>
      <c r="K16" s="1243"/>
      <c r="L16" s="1243"/>
      <c r="M16" s="416" t="str">
        <f>IF(J16="","","㎡")</f>
        <v/>
      </c>
      <c r="N16" s="417" t="s">
        <v>2842</v>
      </c>
      <c r="O16" s="1243"/>
      <c r="P16" s="1243"/>
      <c r="Q16" s="1243"/>
      <c r="R16" s="416" t="str">
        <f>IF(O16="","","㎡")</f>
        <v/>
      </c>
      <c r="S16" s="417" t="s">
        <v>2842</v>
      </c>
      <c r="T16" s="1243"/>
      <c r="U16" s="1243"/>
      <c r="V16" s="1243"/>
      <c r="W16" s="416" t="str">
        <f>IF(T16="","","㎡")</f>
        <v/>
      </c>
      <c r="X16" s="417" t="s">
        <v>2842</v>
      </c>
      <c r="Y16" s="1251"/>
      <c r="Z16" s="1251"/>
      <c r="AA16" s="1251"/>
      <c r="AB16" s="416" t="str">
        <f>IF(Y16="","","㎡")</f>
        <v/>
      </c>
      <c r="AC16" s="365" t="s">
        <v>2807</v>
      </c>
    </row>
    <row r="17" spans="1:30" ht="17.100000000000001" customHeight="1">
      <c r="G17" s="406" t="s">
        <v>2843</v>
      </c>
      <c r="I17" s="410" t="s">
        <v>2806</v>
      </c>
      <c r="J17" s="1243"/>
      <c r="K17" s="1243"/>
      <c r="L17" s="1243"/>
      <c r="M17" s="416" t="str">
        <f>IF(J17="","","㎡")</f>
        <v/>
      </c>
      <c r="N17" s="417" t="s">
        <v>2842</v>
      </c>
      <c r="O17" s="1243"/>
      <c r="P17" s="1243"/>
      <c r="Q17" s="1243"/>
      <c r="R17" s="416" t="str">
        <f>IF(O17="","","㎡")</f>
        <v/>
      </c>
      <c r="S17" s="417" t="s">
        <v>2842</v>
      </c>
      <c r="T17" s="1243"/>
      <c r="U17" s="1243"/>
      <c r="V17" s="1243"/>
      <c r="W17" s="416" t="str">
        <f>IF(T17="","","㎡")</f>
        <v/>
      </c>
      <c r="X17" s="417" t="s">
        <v>2844</v>
      </c>
      <c r="Y17" s="1251"/>
      <c r="Z17" s="1251"/>
      <c r="AA17" s="1251"/>
      <c r="AB17" s="416" t="str">
        <f>IF(Y17="","","㎡")</f>
        <v/>
      </c>
      <c r="AC17" s="365" t="s">
        <v>2807</v>
      </c>
    </row>
    <row r="18" spans="1:30" ht="17.100000000000001" customHeight="1">
      <c r="A18" s="406" t="s">
        <v>2845</v>
      </c>
      <c r="I18" s="410" t="s">
        <v>2806</v>
      </c>
      <c r="J18" s="1128"/>
      <c r="K18" s="1128"/>
      <c r="L18" s="1128"/>
      <c r="M18" s="1128"/>
      <c r="N18" s="417" t="s">
        <v>2842</v>
      </c>
      <c r="O18" s="1128"/>
      <c r="P18" s="1128"/>
      <c r="Q18" s="1128"/>
      <c r="R18" s="1128"/>
      <c r="S18" s="417" t="s">
        <v>2842</v>
      </c>
      <c r="T18" s="1128"/>
      <c r="U18" s="1128"/>
      <c r="V18" s="1128"/>
      <c r="W18" s="1128"/>
      <c r="X18" s="417" t="s">
        <v>2842</v>
      </c>
      <c r="Y18" s="1128"/>
      <c r="Z18" s="1128"/>
      <c r="AA18" s="1128"/>
      <c r="AB18" s="1128"/>
      <c r="AC18" s="406" t="s">
        <v>2807</v>
      </c>
      <c r="AD18" s="365"/>
    </row>
    <row r="19" spans="1:30" ht="17.100000000000001" customHeight="1">
      <c r="A19" s="406" t="s">
        <v>2846</v>
      </c>
      <c r="P19" s="407"/>
    </row>
    <row r="20" spans="1:30" ht="17.100000000000001" customHeight="1">
      <c r="I20" s="410" t="s">
        <v>2806</v>
      </c>
      <c r="J20" s="1250"/>
      <c r="K20" s="1250"/>
      <c r="L20" s="1250"/>
      <c r="M20" s="418" t="str">
        <f>IF(J20="","","%")</f>
        <v/>
      </c>
      <c r="N20" s="417" t="s">
        <v>2842</v>
      </c>
      <c r="O20" s="1251"/>
      <c r="P20" s="1251"/>
      <c r="Q20" s="1251"/>
      <c r="R20" s="418" t="str">
        <f>IF(O20="","","%")</f>
        <v/>
      </c>
      <c r="S20" s="417" t="s">
        <v>2842</v>
      </c>
      <c r="T20" s="1251"/>
      <c r="U20" s="1251"/>
      <c r="V20" s="1251"/>
      <c r="W20" s="418" t="str">
        <f>IF(T20="","","%")</f>
        <v/>
      </c>
      <c r="X20" s="417" t="s">
        <v>2842</v>
      </c>
      <c r="Y20" s="1251"/>
      <c r="Z20" s="1251"/>
      <c r="AA20" s="1251"/>
      <c r="AB20" s="418" t="str">
        <f>IF(Y20="","","%")</f>
        <v/>
      </c>
      <c r="AC20" s="365" t="s">
        <v>2807</v>
      </c>
    </row>
    <row r="21" spans="1:30" ht="17.100000000000001" customHeight="1">
      <c r="A21" s="406" t="s">
        <v>2847</v>
      </c>
    </row>
    <row r="22" spans="1:30" ht="17.100000000000001" customHeight="1">
      <c r="I22" s="410" t="s">
        <v>2806</v>
      </c>
      <c r="J22" s="1250"/>
      <c r="K22" s="1250"/>
      <c r="L22" s="1250"/>
      <c r="M22" s="418" t="str">
        <f>IF(J22="","","%")</f>
        <v/>
      </c>
      <c r="N22" s="417" t="s">
        <v>2842</v>
      </c>
      <c r="O22" s="1251"/>
      <c r="P22" s="1251"/>
      <c r="Q22" s="1251"/>
      <c r="R22" s="418" t="str">
        <f>IF(O22="","","%")</f>
        <v/>
      </c>
      <c r="S22" s="417" t="s">
        <v>2842</v>
      </c>
      <c r="T22" s="1251"/>
      <c r="U22" s="1251"/>
      <c r="V22" s="1251"/>
      <c r="W22" s="418" t="str">
        <f>IF(T22="","","%")</f>
        <v/>
      </c>
      <c r="X22" s="417" t="s">
        <v>2842</v>
      </c>
      <c r="Y22" s="1251"/>
      <c r="Z22" s="1251"/>
      <c r="AA22" s="1251"/>
      <c r="AB22" s="418" t="str">
        <f>IF(Y22="","","%")</f>
        <v/>
      </c>
      <c r="AC22" s="365" t="s">
        <v>2807</v>
      </c>
    </row>
    <row r="23" spans="1:30" ht="17.100000000000001" customHeight="1">
      <c r="A23" s="406" t="s">
        <v>2848</v>
      </c>
      <c r="H23" s="407" t="s">
        <v>2849</v>
      </c>
      <c r="J23" s="1252">
        <f>SUM(J16,O16,T16,Y16)</f>
        <v>0</v>
      </c>
      <c r="K23" s="1252"/>
      <c r="L23" s="1252"/>
      <c r="M23" s="358" t="str">
        <f>IF(J23="","","㎡")</f>
        <v>㎡</v>
      </c>
      <c r="N23" s="407"/>
      <c r="O23" s="407"/>
      <c r="P23" s="407"/>
      <c r="Q23" s="407"/>
      <c r="R23" s="365"/>
      <c r="S23" s="365"/>
      <c r="T23" s="365"/>
      <c r="U23" s="365"/>
      <c r="V23" s="365"/>
      <c r="W23" s="365"/>
      <c r="X23" s="365"/>
      <c r="Y23" s="365"/>
      <c r="Z23" s="365"/>
      <c r="AA23" s="365"/>
      <c r="AB23" s="365"/>
      <c r="AC23" s="365"/>
    </row>
    <row r="24" spans="1:30" ht="17.100000000000001" customHeight="1">
      <c r="H24" s="407" t="s">
        <v>2850</v>
      </c>
      <c r="J24" s="1252" t="str">
        <f>IF(SUM(J17,O17,T17,Y17)=0,"",SUM(J17,O17,T17,Y17))</f>
        <v/>
      </c>
      <c r="K24" s="1252"/>
      <c r="L24" s="1252"/>
      <c r="M24" s="358" t="str">
        <f>IF(J24="","","㎡")</f>
        <v/>
      </c>
      <c r="N24" s="407"/>
      <c r="O24" s="407"/>
      <c r="P24" s="407"/>
      <c r="Q24" s="407"/>
      <c r="R24" s="365"/>
      <c r="S24" s="365"/>
      <c r="T24" s="365"/>
      <c r="U24" s="365"/>
      <c r="V24" s="365"/>
      <c r="W24" s="365"/>
      <c r="X24" s="365"/>
      <c r="Y24" s="365"/>
      <c r="Z24" s="365"/>
      <c r="AA24" s="365"/>
      <c r="AB24" s="365"/>
      <c r="AC24" s="365"/>
    </row>
    <row r="25" spans="1:30" ht="17.100000000000001" customHeight="1">
      <c r="A25" s="406" t="s">
        <v>2851</v>
      </c>
      <c r="S25" s="1243"/>
      <c r="T25" s="1243"/>
      <c r="U25" s="1243"/>
      <c r="V25" s="365" t="s">
        <v>2852</v>
      </c>
      <c r="W25" s="407"/>
      <c r="X25" s="365"/>
      <c r="Y25" s="365"/>
      <c r="Z25" s="365"/>
      <c r="AA25" s="365"/>
      <c r="AB25" s="365"/>
      <c r="AC25" s="365"/>
    </row>
    <row r="26" spans="1:30" ht="17.100000000000001" customHeight="1">
      <c r="A26" s="406" t="s">
        <v>2853</v>
      </c>
      <c r="S26" s="1243"/>
      <c r="T26" s="1243"/>
      <c r="U26" s="1243"/>
      <c r="V26" s="365" t="s">
        <v>2852</v>
      </c>
      <c r="W26" s="407"/>
      <c r="X26" s="365"/>
      <c r="Y26" s="365"/>
      <c r="Z26" s="365"/>
      <c r="AA26" s="365"/>
      <c r="AB26" s="365"/>
      <c r="AC26" s="365"/>
    </row>
    <row r="27" spans="1:30" ht="17.100000000000001" customHeight="1">
      <c r="A27" s="406" t="s">
        <v>2854</v>
      </c>
      <c r="F27" s="1253"/>
      <c r="G27" s="1253"/>
      <c r="H27" s="1253"/>
      <c r="I27" s="1253"/>
      <c r="J27" s="1253"/>
      <c r="K27" s="1253"/>
      <c r="L27" s="1253"/>
      <c r="M27" s="1253"/>
      <c r="N27" s="1253"/>
      <c r="O27" s="1253"/>
      <c r="P27" s="1253"/>
      <c r="Q27" s="1253"/>
      <c r="R27" s="1253"/>
      <c r="S27" s="1253"/>
      <c r="T27" s="1253"/>
      <c r="U27" s="1253"/>
      <c r="V27" s="1253"/>
      <c r="W27" s="1253"/>
      <c r="X27" s="1253"/>
      <c r="Y27" s="1253"/>
      <c r="Z27" s="1253"/>
      <c r="AA27" s="1253"/>
      <c r="AB27" s="1253"/>
      <c r="AC27" s="1253"/>
    </row>
    <row r="28" spans="1:30" ht="17.100000000000001" customHeight="1">
      <c r="A28" s="419" t="s">
        <v>2855</v>
      </c>
      <c r="B28" s="419"/>
      <c r="C28" s="419"/>
      <c r="D28" s="419"/>
      <c r="E28" s="419"/>
      <c r="F28" s="419" t="s">
        <v>2856</v>
      </c>
      <c r="G28" s="419"/>
      <c r="H28" s="1248"/>
      <c r="I28" s="1248"/>
      <c r="J28" s="1248"/>
      <c r="K28" s="1248"/>
      <c r="L28" s="1248"/>
      <c r="M28" s="408" t="s">
        <v>2807</v>
      </c>
      <c r="N28" s="1249"/>
      <c r="O28" s="1249"/>
      <c r="P28" s="1249"/>
      <c r="Q28" s="1249"/>
      <c r="R28" s="1249"/>
      <c r="S28" s="1249"/>
      <c r="T28" s="1249"/>
      <c r="U28" s="1249"/>
      <c r="V28" s="1249"/>
      <c r="W28" s="1249"/>
      <c r="X28" s="1249"/>
      <c r="Y28" s="1249"/>
      <c r="Z28" s="1249"/>
      <c r="AA28" s="1249"/>
      <c r="AB28" s="1249"/>
      <c r="AC28" s="1249"/>
    </row>
    <row r="29" spans="1:30" ht="17.100000000000001" customHeight="1">
      <c r="A29" s="408" t="s">
        <v>2857</v>
      </c>
      <c r="B29" s="408"/>
      <c r="C29" s="408"/>
      <c r="D29" s="408"/>
      <c r="E29" s="408"/>
      <c r="F29" s="408"/>
      <c r="G29" s="408"/>
      <c r="H29" s="408"/>
      <c r="I29" s="408"/>
      <c r="J29" s="408"/>
      <c r="K29" s="408"/>
      <c r="L29" s="408"/>
      <c r="M29" s="408"/>
      <c r="N29" s="408"/>
      <c r="O29" s="408"/>
      <c r="P29" s="408"/>
      <c r="Q29" s="408"/>
      <c r="R29" s="408"/>
      <c r="S29" s="408"/>
      <c r="T29" s="408"/>
      <c r="U29" s="408"/>
      <c r="V29" s="408"/>
      <c r="W29" s="408"/>
      <c r="X29" s="408"/>
      <c r="Y29" s="408"/>
      <c r="Z29" s="408"/>
      <c r="AA29" s="408"/>
    </row>
    <row r="30" spans="1:30" ht="17.100000000000001" customHeight="1">
      <c r="A30" s="415"/>
      <c r="B30" s="415"/>
      <c r="C30" s="409" t="s">
        <v>2823</v>
      </c>
      <c r="D30" s="406" t="s">
        <v>2858</v>
      </c>
      <c r="E30" s="415"/>
      <c r="F30" s="409" t="s">
        <v>2823</v>
      </c>
      <c r="G30" s="415" t="s">
        <v>2859</v>
      </c>
      <c r="H30" s="415"/>
      <c r="I30" s="409" t="s">
        <v>2823</v>
      </c>
      <c r="J30" s="415" t="s">
        <v>2860</v>
      </c>
      <c r="K30" s="415"/>
      <c r="L30" s="409" t="s">
        <v>2823</v>
      </c>
      <c r="M30" s="415" t="s">
        <v>2861</v>
      </c>
      <c r="N30" s="415"/>
      <c r="O30" s="411" t="s">
        <v>2823</v>
      </c>
      <c r="P30" s="415" t="s">
        <v>2862</v>
      </c>
      <c r="Q30" s="415"/>
      <c r="R30" s="415"/>
      <c r="S30" s="411" t="s">
        <v>2823</v>
      </c>
      <c r="T30" s="415" t="s">
        <v>2863</v>
      </c>
      <c r="U30" s="415"/>
      <c r="V30" s="415"/>
      <c r="W30" s="415"/>
      <c r="X30" s="409" t="s">
        <v>2823</v>
      </c>
      <c r="Y30" s="415" t="s">
        <v>2864</v>
      </c>
      <c r="Z30" s="415"/>
      <c r="AA30" s="415"/>
      <c r="AB30" s="415"/>
      <c r="AC30" s="415"/>
    </row>
    <row r="31" spans="1:30" ht="17.100000000000001" customHeight="1">
      <c r="A31" s="408" t="s">
        <v>2865</v>
      </c>
      <c r="B31" s="408"/>
      <c r="C31" s="408"/>
      <c r="D31" s="408"/>
      <c r="E31" s="408"/>
      <c r="F31" s="408"/>
      <c r="G31" s="408"/>
      <c r="H31" s="408"/>
      <c r="I31" s="420" t="s">
        <v>2806</v>
      </c>
      <c r="J31" s="408" t="s">
        <v>2866</v>
      </c>
      <c r="K31" s="408"/>
      <c r="L31" s="408"/>
      <c r="M31" s="407"/>
      <c r="N31" s="408"/>
      <c r="O31" s="407" t="s">
        <v>2842</v>
      </c>
      <c r="P31" s="408" t="s">
        <v>2867</v>
      </c>
      <c r="Q31" s="420"/>
      <c r="R31" s="407"/>
      <c r="S31" s="407"/>
      <c r="T31" s="408"/>
      <c r="U31" s="407" t="s">
        <v>2842</v>
      </c>
      <c r="V31" s="408" t="s">
        <v>2868</v>
      </c>
      <c r="W31" s="408"/>
      <c r="X31" s="408"/>
      <c r="Y31" s="408"/>
      <c r="AA31" s="406" t="s">
        <v>2869</v>
      </c>
      <c r="AB31" s="407"/>
    </row>
    <row r="32" spans="1:30" ht="17.100000000000001" customHeight="1">
      <c r="A32" s="406" t="s">
        <v>2870</v>
      </c>
      <c r="I32" s="407" t="s">
        <v>2806</v>
      </c>
      <c r="J32" s="1243"/>
      <c r="K32" s="1243"/>
      <c r="L32" s="1243"/>
      <c r="M32" s="1243"/>
      <c r="N32" s="421" t="str">
        <f>IF(J32="","","㎡")</f>
        <v/>
      </c>
      <c r="O32" s="407" t="s">
        <v>2842</v>
      </c>
      <c r="P32" s="1243"/>
      <c r="Q32" s="1243"/>
      <c r="R32" s="1243"/>
      <c r="S32" s="1243"/>
      <c r="T32" s="421" t="str">
        <f>IF(P32="","","㎡")</f>
        <v/>
      </c>
      <c r="U32" s="407" t="s">
        <v>2842</v>
      </c>
      <c r="V32" s="1246">
        <f>J32+P32</f>
        <v>0</v>
      </c>
      <c r="W32" s="1246"/>
      <c r="X32" s="1246"/>
      <c r="Y32" s="1246"/>
      <c r="Z32" s="1246"/>
      <c r="AA32" s="406" t="s">
        <v>2871</v>
      </c>
      <c r="AB32" s="407"/>
    </row>
    <row r="33" spans="1:32" ht="17.100000000000001" customHeight="1">
      <c r="A33" s="406" t="s">
        <v>2872</v>
      </c>
      <c r="I33" s="423"/>
      <c r="J33" s="421"/>
      <c r="K33" s="421"/>
      <c r="L33" s="421"/>
      <c r="M33" s="421"/>
      <c r="N33" s="421"/>
      <c r="O33" s="423"/>
      <c r="P33" s="421"/>
      <c r="Q33" s="421"/>
      <c r="R33" s="421"/>
      <c r="S33" s="421"/>
      <c r="T33" s="421"/>
      <c r="U33" s="407"/>
      <c r="V33" s="422"/>
      <c r="W33" s="422"/>
      <c r="X33" s="422"/>
      <c r="Y33" s="422"/>
      <c r="Z33" s="422"/>
      <c r="AB33" s="407"/>
    </row>
    <row r="34" spans="1:32" ht="17.100000000000001" customHeight="1" thickBot="1">
      <c r="D34" s="406" t="s">
        <v>2873</v>
      </c>
      <c r="I34" s="407" t="s">
        <v>2806</v>
      </c>
      <c r="J34" s="1243"/>
      <c r="K34" s="1243"/>
      <c r="L34" s="1243"/>
      <c r="M34" s="1243"/>
      <c r="N34" s="421" t="str">
        <f>IF(J34="","","㎡")</f>
        <v/>
      </c>
      <c r="O34" s="407" t="s">
        <v>2842</v>
      </c>
      <c r="P34" s="1243"/>
      <c r="Q34" s="1243"/>
      <c r="R34" s="1243"/>
      <c r="S34" s="1243"/>
      <c r="T34" s="421" t="str">
        <f>IF(P34="","","㎡")</f>
        <v/>
      </c>
      <c r="U34" s="407" t="s">
        <v>2842</v>
      </c>
      <c r="V34" s="1246">
        <f>J34+P34</f>
        <v>0</v>
      </c>
      <c r="W34" s="1246"/>
      <c r="X34" s="1246"/>
      <c r="Y34" s="1246"/>
      <c r="Z34" s="1246"/>
      <c r="AA34" s="406" t="s">
        <v>2871</v>
      </c>
      <c r="AB34" s="407"/>
    </row>
    <row r="35" spans="1:32" ht="17.100000000000001" customHeight="1" thickBot="1">
      <c r="A35" s="406" t="s">
        <v>2874</v>
      </c>
      <c r="I35" s="414"/>
      <c r="J35" s="1247" t="str">
        <f>IFERROR(IF(AE35="切上",ROUNDUP(V32/SUM(J23,J24)*100,2),IF(AE35="切捨",ROUNDDOWN(V32/SUM(J23,J24)*100,2),IF(AE35="四捨五入",ROUND(V32/SUM(J23,J24)*100,2)))),"")</f>
        <v/>
      </c>
      <c r="K35" s="1247"/>
      <c r="L35" s="1247"/>
      <c r="M35" s="1247"/>
      <c r="N35" s="1247"/>
      <c r="O35" s="414" t="s">
        <v>2852</v>
      </c>
      <c r="P35" s="414"/>
      <c r="Q35" s="414"/>
      <c r="R35" s="414"/>
      <c r="S35" s="414"/>
      <c r="T35" s="414"/>
      <c r="U35" s="414"/>
      <c r="V35" s="414"/>
      <c r="W35" s="414"/>
      <c r="X35" s="414"/>
      <c r="Y35" s="414"/>
      <c r="Z35" s="414"/>
      <c r="AA35" s="414"/>
      <c r="AB35" s="414"/>
      <c r="AC35" s="414"/>
      <c r="AE35" s="424" t="s">
        <v>2875</v>
      </c>
      <c r="AF35" s="320"/>
    </row>
    <row r="36" spans="1:32" ht="17.100000000000001" customHeight="1">
      <c r="A36" s="408" t="s">
        <v>2876</v>
      </c>
      <c r="B36" s="408"/>
      <c r="C36" s="408"/>
      <c r="D36" s="408"/>
      <c r="E36" s="408"/>
      <c r="F36" s="408"/>
      <c r="G36" s="408"/>
      <c r="H36" s="408"/>
      <c r="I36" s="420" t="s">
        <v>2806</v>
      </c>
      <c r="J36" s="408" t="s">
        <v>2866</v>
      </c>
      <c r="K36" s="408"/>
      <c r="L36" s="408"/>
      <c r="M36" s="407"/>
      <c r="N36" s="408"/>
      <c r="O36" s="407" t="s">
        <v>2842</v>
      </c>
      <c r="P36" s="408" t="s">
        <v>2867</v>
      </c>
      <c r="Q36" s="420"/>
      <c r="R36" s="407"/>
      <c r="S36" s="407"/>
      <c r="T36" s="408"/>
      <c r="U36" s="407" t="s">
        <v>2842</v>
      </c>
      <c r="V36" s="408" t="s">
        <v>2868</v>
      </c>
      <c r="W36" s="408"/>
      <c r="X36" s="408"/>
      <c r="Y36" s="408"/>
      <c r="AA36" s="406" t="s">
        <v>2869</v>
      </c>
      <c r="AB36" s="407"/>
    </row>
    <row r="37" spans="1:32" ht="17.100000000000001" customHeight="1">
      <c r="A37" s="406" t="s">
        <v>2877</v>
      </c>
      <c r="I37" s="407" t="s">
        <v>2806</v>
      </c>
      <c r="J37" s="1243"/>
      <c r="K37" s="1243"/>
      <c r="L37" s="1243"/>
      <c r="M37" s="1243"/>
      <c r="N37" s="421" t="str">
        <f>IF(J37="","","㎡")</f>
        <v/>
      </c>
      <c r="O37" s="407" t="s">
        <v>2842</v>
      </c>
      <c r="P37" s="1243"/>
      <c r="Q37" s="1243"/>
      <c r="R37" s="1243"/>
      <c r="S37" s="1243"/>
      <c r="T37" s="421" t="str">
        <f>IF(P37="","","㎡")</f>
        <v/>
      </c>
      <c r="U37" s="407" t="s">
        <v>2842</v>
      </c>
      <c r="V37" s="1246">
        <f>J37+P37</f>
        <v>0</v>
      </c>
      <c r="W37" s="1246"/>
      <c r="X37" s="1246"/>
      <c r="Y37" s="1246"/>
      <c r="Z37" s="1246"/>
      <c r="AA37" s="406" t="s">
        <v>2871</v>
      </c>
      <c r="AB37" s="407"/>
    </row>
    <row r="38" spans="1:32" ht="17.100000000000001" customHeight="1">
      <c r="A38" s="406" t="s">
        <v>2878</v>
      </c>
      <c r="I38" s="407"/>
      <c r="J38" s="425"/>
      <c r="K38" s="425"/>
      <c r="L38" s="425"/>
      <c r="M38" s="425"/>
      <c r="N38" s="425"/>
      <c r="O38" s="407"/>
      <c r="P38" s="425"/>
      <c r="Q38" s="425"/>
      <c r="R38" s="425"/>
      <c r="S38" s="425"/>
      <c r="T38" s="425"/>
      <c r="U38" s="407"/>
      <c r="V38" s="422"/>
      <c r="W38" s="422"/>
      <c r="X38" s="422"/>
      <c r="Y38" s="422"/>
      <c r="Z38" s="422"/>
      <c r="AB38" s="407"/>
    </row>
    <row r="39" spans="1:32" ht="17.100000000000001" customHeight="1">
      <c r="I39" s="407" t="s">
        <v>2806</v>
      </c>
      <c r="J39" s="1243"/>
      <c r="K39" s="1243"/>
      <c r="L39" s="1243"/>
      <c r="M39" s="1243"/>
      <c r="N39" s="421" t="str">
        <f>IF(J39="","","㎡")</f>
        <v/>
      </c>
      <c r="O39" s="407" t="s">
        <v>2842</v>
      </c>
      <c r="P39" s="1243"/>
      <c r="Q39" s="1243"/>
      <c r="R39" s="1243"/>
      <c r="S39" s="1243"/>
      <c r="T39" s="421" t="str">
        <f>IF(P39="","","㎡")</f>
        <v/>
      </c>
      <c r="U39" s="407" t="s">
        <v>2842</v>
      </c>
      <c r="V39" s="1246" t="str">
        <f>IF(J39="","",J39+P39)</f>
        <v/>
      </c>
      <c r="W39" s="1246"/>
      <c r="X39" s="1246"/>
      <c r="Y39" s="1246"/>
      <c r="Z39" s="1246"/>
      <c r="AA39" s="320" t="str">
        <f>IF(V39="","　）","㎡）")</f>
        <v>　）</v>
      </c>
      <c r="AB39" s="407"/>
    </row>
    <row r="40" spans="1:32" ht="17.100000000000001" customHeight="1">
      <c r="A40" s="406" t="s">
        <v>2879</v>
      </c>
    </row>
    <row r="41" spans="1:32" ht="17.100000000000001" customHeight="1">
      <c r="A41" s="406" t="s">
        <v>2880</v>
      </c>
      <c r="I41" s="407" t="s">
        <v>2806</v>
      </c>
      <c r="J41" s="1243"/>
      <c r="K41" s="1243"/>
      <c r="L41" s="1243"/>
      <c r="M41" s="1243"/>
      <c r="N41" s="421" t="str">
        <f>IF(J41="","","㎡")</f>
        <v/>
      </c>
      <c r="O41" s="407" t="s">
        <v>2842</v>
      </c>
      <c r="P41" s="1243"/>
      <c r="Q41" s="1243"/>
      <c r="R41" s="1243"/>
      <c r="S41" s="1243"/>
      <c r="T41" s="421" t="str">
        <f>IF(P41="","","㎡")</f>
        <v/>
      </c>
      <c r="U41" s="407" t="s">
        <v>2842</v>
      </c>
      <c r="V41" s="1246" t="str">
        <f>IF(J41="","",J41+P41)</f>
        <v/>
      </c>
      <c r="W41" s="1246"/>
      <c r="X41" s="1246"/>
      <c r="Y41" s="1246"/>
      <c r="Z41" s="1246"/>
      <c r="AA41" s="320" t="str">
        <f>IF(V41="","　）","㎡）")</f>
        <v>　）</v>
      </c>
      <c r="AB41" s="407"/>
    </row>
    <row r="42" spans="1:32" ht="17.100000000000001" customHeight="1">
      <c r="A42" s="406" t="s">
        <v>2881</v>
      </c>
      <c r="B42" s="426"/>
      <c r="C42" s="426"/>
      <c r="D42" s="426"/>
      <c r="E42" s="426"/>
      <c r="F42" s="426"/>
      <c r="G42" s="426"/>
      <c r="H42" s="426"/>
      <c r="Z42" s="426"/>
      <c r="AA42" s="426"/>
      <c r="AB42" s="426"/>
      <c r="AC42" s="426"/>
      <c r="AD42" s="426"/>
      <c r="AE42" s="426"/>
      <c r="AF42" s="426"/>
    </row>
    <row r="43" spans="1:32" ht="17.100000000000001" customHeight="1">
      <c r="A43" s="406" t="s">
        <v>2880</v>
      </c>
      <c r="B43" s="426"/>
      <c r="C43" s="426"/>
      <c r="D43" s="426"/>
      <c r="E43" s="426"/>
      <c r="F43" s="426"/>
      <c r="G43" s="426"/>
      <c r="H43" s="426"/>
      <c r="I43" s="407" t="s">
        <v>2806</v>
      </c>
      <c r="J43" s="1243"/>
      <c r="K43" s="1243"/>
      <c r="L43" s="1243"/>
      <c r="M43" s="1243"/>
      <c r="N43" s="421" t="str">
        <f t="shared" ref="N43:N50" si="0">IF(J43="","","㎡")</f>
        <v/>
      </c>
      <c r="O43" s="407" t="s">
        <v>2842</v>
      </c>
      <c r="P43" s="1243"/>
      <c r="Q43" s="1243"/>
      <c r="R43" s="1243"/>
      <c r="S43" s="1243"/>
      <c r="T43" s="421" t="str">
        <f t="shared" ref="T43:T50" si="1">IF(P43="","","㎡")</f>
        <v/>
      </c>
      <c r="U43" s="407" t="s">
        <v>2842</v>
      </c>
      <c r="V43" s="1244" t="str">
        <f t="shared" ref="V43:V51" si="2">IF(J43="","",J43+P43)</f>
        <v/>
      </c>
      <c r="W43" s="1244"/>
      <c r="X43" s="1244"/>
      <c r="Y43" s="1244"/>
      <c r="Z43" s="1245"/>
      <c r="AA43" s="392" t="str">
        <f t="shared" ref="AA43:AA50" si="3">IF(V43="","　）","㎡）")</f>
        <v>　）</v>
      </c>
      <c r="AB43" s="427"/>
      <c r="AC43" s="426"/>
      <c r="AD43" s="426"/>
      <c r="AE43" s="426"/>
      <c r="AF43" s="426"/>
    </row>
    <row r="44" spans="1:32" ht="17.100000000000001" customHeight="1">
      <c r="A44" s="406" t="s">
        <v>2882</v>
      </c>
      <c r="B44" s="426"/>
      <c r="C44" s="426"/>
      <c r="D44" s="426"/>
      <c r="E44" s="426"/>
      <c r="F44" s="426"/>
      <c r="G44" s="426"/>
      <c r="H44" s="426"/>
      <c r="I44" s="407" t="s">
        <v>2806</v>
      </c>
      <c r="J44" s="1243"/>
      <c r="K44" s="1243"/>
      <c r="L44" s="1243"/>
      <c r="M44" s="1243"/>
      <c r="N44" s="421" t="str">
        <f>IF(J44="","","㎡")</f>
        <v/>
      </c>
      <c r="O44" s="407" t="s">
        <v>2842</v>
      </c>
      <c r="P44" s="1243"/>
      <c r="Q44" s="1243"/>
      <c r="R44" s="1243"/>
      <c r="S44" s="1243"/>
      <c r="T44" s="421" t="str">
        <f>IF(P44="","","㎡")</f>
        <v/>
      </c>
      <c r="U44" s="407" t="s">
        <v>2842</v>
      </c>
      <c r="V44" s="1244" t="str">
        <f t="shared" si="2"/>
        <v/>
      </c>
      <c r="W44" s="1244"/>
      <c r="X44" s="1244"/>
      <c r="Y44" s="1244"/>
      <c r="Z44" s="1245"/>
      <c r="AA44" s="392" t="str">
        <f>IF(V44="","　）","㎡）")</f>
        <v>　）</v>
      </c>
      <c r="AB44" s="427"/>
      <c r="AC44" s="426"/>
      <c r="AD44" s="426"/>
      <c r="AE44" s="426"/>
      <c r="AF44" s="426"/>
    </row>
    <row r="45" spans="1:32" ht="17.100000000000001" customHeight="1">
      <c r="A45" s="406" t="s">
        <v>2883</v>
      </c>
      <c r="I45" s="407" t="s">
        <v>2806</v>
      </c>
      <c r="J45" s="1243"/>
      <c r="K45" s="1243"/>
      <c r="L45" s="1243"/>
      <c r="M45" s="1243"/>
      <c r="N45" s="421" t="str">
        <f t="shared" si="0"/>
        <v/>
      </c>
      <c r="O45" s="407" t="s">
        <v>2842</v>
      </c>
      <c r="P45" s="1243"/>
      <c r="Q45" s="1243"/>
      <c r="R45" s="1243"/>
      <c r="S45" s="1243"/>
      <c r="T45" s="421" t="str">
        <f t="shared" si="1"/>
        <v/>
      </c>
      <c r="U45" s="407" t="s">
        <v>2842</v>
      </c>
      <c r="V45" s="1244" t="str">
        <f t="shared" si="2"/>
        <v/>
      </c>
      <c r="W45" s="1244"/>
      <c r="X45" s="1244"/>
      <c r="Y45" s="1244"/>
      <c r="Z45" s="1244"/>
      <c r="AA45" s="320" t="str">
        <f t="shared" si="3"/>
        <v>　）</v>
      </c>
      <c r="AB45" s="407"/>
    </row>
    <row r="46" spans="1:32" ht="17.100000000000001" customHeight="1">
      <c r="A46" s="406" t="s">
        <v>2884</v>
      </c>
      <c r="B46" s="365"/>
      <c r="I46" s="407" t="s">
        <v>2806</v>
      </c>
      <c r="J46" s="1243"/>
      <c r="K46" s="1243"/>
      <c r="L46" s="1243"/>
      <c r="M46" s="1243"/>
      <c r="N46" s="421" t="str">
        <f t="shared" si="0"/>
        <v/>
      </c>
      <c r="O46" s="407" t="s">
        <v>2842</v>
      </c>
      <c r="P46" s="1243"/>
      <c r="Q46" s="1243"/>
      <c r="R46" s="1243"/>
      <c r="S46" s="1243"/>
      <c r="T46" s="421" t="str">
        <f t="shared" si="1"/>
        <v/>
      </c>
      <c r="U46" s="407" t="s">
        <v>2842</v>
      </c>
      <c r="V46" s="1244" t="str">
        <f t="shared" si="2"/>
        <v/>
      </c>
      <c r="W46" s="1244"/>
      <c r="X46" s="1244"/>
      <c r="Y46" s="1244"/>
      <c r="Z46" s="1244"/>
      <c r="AA46" s="320" t="str">
        <f t="shared" si="3"/>
        <v>　）</v>
      </c>
      <c r="AB46" s="407"/>
    </row>
    <row r="47" spans="1:32" ht="17.100000000000001" customHeight="1">
      <c r="A47" s="406" t="s">
        <v>2885</v>
      </c>
      <c r="I47" s="407" t="s">
        <v>2806</v>
      </c>
      <c r="J47" s="1243"/>
      <c r="K47" s="1243"/>
      <c r="L47" s="1243"/>
      <c r="M47" s="1243"/>
      <c r="N47" s="421" t="str">
        <f t="shared" si="0"/>
        <v/>
      </c>
      <c r="O47" s="407" t="s">
        <v>2842</v>
      </c>
      <c r="P47" s="1243"/>
      <c r="Q47" s="1243"/>
      <c r="R47" s="1243"/>
      <c r="S47" s="1243"/>
      <c r="T47" s="421" t="str">
        <f t="shared" si="1"/>
        <v/>
      </c>
      <c r="U47" s="407" t="s">
        <v>2842</v>
      </c>
      <c r="V47" s="1244" t="str">
        <f t="shared" si="2"/>
        <v/>
      </c>
      <c r="W47" s="1244"/>
      <c r="X47" s="1244"/>
      <c r="Y47" s="1244"/>
      <c r="Z47" s="1244"/>
      <c r="AA47" s="320" t="str">
        <f t="shared" si="3"/>
        <v>　）</v>
      </c>
      <c r="AB47" s="407"/>
    </row>
    <row r="48" spans="1:32" ht="17.100000000000001" customHeight="1">
      <c r="A48" s="406" t="s">
        <v>2886</v>
      </c>
      <c r="I48" s="407" t="s">
        <v>2806</v>
      </c>
      <c r="J48" s="1243"/>
      <c r="K48" s="1243"/>
      <c r="L48" s="1243"/>
      <c r="M48" s="1243"/>
      <c r="N48" s="421" t="str">
        <f>IF(J48="","","㎡")</f>
        <v/>
      </c>
      <c r="O48" s="407" t="s">
        <v>2842</v>
      </c>
      <c r="P48" s="1243"/>
      <c r="Q48" s="1243"/>
      <c r="R48" s="1243"/>
      <c r="S48" s="1243"/>
      <c r="T48" s="421" t="str">
        <f t="shared" si="1"/>
        <v/>
      </c>
      <c r="U48" s="407" t="s">
        <v>2842</v>
      </c>
      <c r="V48" s="1244" t="str">
        <f t="shared" si="2"/>
        <v/>
      </c>
      <c r="W48" s="1244"/>
      <c r="X48" s="1244"/>
      <c r="Y48" s="1244"/>
      <c r="Z48" s="1244"/>
      <c r="AA48" s="320" t="str">
        <f t="shared" si="3"/>
        <v>　）</v>
      </c>
      <c r="AB48" s="407"/>
    </row>
    <row r="49" spans="1:28" ht="17.100000000000001" customHeight="1">
      <c r="A49" s="406" t="s">
        <v>2887</v>
      </c>
      <c r="I49" s="407" t="s">
        <v>2806</v>
      </c>
      <c r="J49" s="1243"/>
      <c r="K49" s="1243"/>
      <c r="L49" s="1243"/>
      <c r="M49" s="1243"/>
      <c r="N49" s="421" t="str">
        <f>IF(J49="","","㎡")</f>
        <v/>
      </c>
      <c r="O49" s="407" t="s">
        <v>2842</v>
      </c>
      <c r="P49" s="1243"/>
      <c r="Q49" s="1243"/>
      <c r="R49" s="1243"/>
      <c r="S49" s="1243"/>
      <c r="T49" s="421" t="str">
        <f t="shared" si="1"/>
        <v/>
      </c>
      <c r="U49" s="407" t="s">
        <v>2842</v>
      </c>
      <c r="V49" s="1244" t="str">
        <f t="shared" si="2"/>
        <v/>
      </c>
      <c r="W49" s="1244"/>
      <c r="X49" s="1244"/>
      <c r="Y49" s="1244"/>
      <c r="Z49" s="1244"/>
      <c r="AA49" s="320" t="str">
        <f t="shared" si="3"/>
        <v>　）</v>
      </c>
      <c r="AB49" s="407"/>
    </row>
    <row r="50" spans="1:28" ht="17.100000000000001" customHeight="1">
      <c r="A50" s="406" t="s">
        <v>2888</v>
      </c>
      <c r="I50" s="407" t="s">
        <v>2806</v>
      </c>
      <c r="J50" s="1243"/>
      <c r="K50" s="1243"/>
      <c r="L50" s="1243"/>
      <c r="M50" s="1243"/>
      <c r="N50" s="421" t="str">
        <f t="shared" si="0"/>
        <v/>
      </c>
      <c r="O50" s="407" t="s">
        <v>2842</v>
      </c>
      <c r="P50" s="1243"/>
      <c r="Q50" s="1243"/>
      <c r="R50" s="1243"/>
      <c r="S50" s="1243"/>
      <c r="T50" s="421" t="str">
        <f t="shared" si="1"/>
        <v/>
      </c>
      <c r="U50" s="407" t="s">
        <v>2842</v>
      </c>
      <c r="V50" s="1244" t="str">
        <f t="shared" si="2"/>
        <v/>
      </c>
      <c r="W50" s="1244"/>
      <c r="X50" s="1244"/>
      <c r="Y50" s="1244"/>
      <c r="Z50" s="1244"/>
      <c r="AA50" s="320" t="str">
        <f t="shared" si="3"/>
        <v>　）</v>
      </c>
      <c r="AB50" s="407"/>
    </row>
    <row r="51" spans="1:28" ht="17.100000000000001" customHeight="1">
      <c r="A51" s="406" t="s">
        <v>2889</v>
      </c>
      <c r="I51" s="407" t="s">
        <v>2806</v>
      </c>
      <c r="J51" s="1243"/>
      <c r="K51" s="1243"/>
      <c r="L51" s="1243"/>
      <c r="M51" s="1243"/>
      <c r="N51" s="421" t="str">
        <f>IF(J51="","","㎡")</f>
        <v/>
      </c>
      <c r="O51" s="407" t="s">
        <v>2842</v>
      </c>
      <c r="P51" s="1243"/>
      <c r="Q51" s="1243"/>
      <c r="R51" s="1243"/>
      <c r="S51" s="1243"/>
      <c r="T51" s="421" t="str">
        <f>IF(P51="","","㎡")</f>
        <v/>
      </c>
      <c r="U51" s="407" t="s">
        <v>2842</v>
      </c>
      <c r="V51" s="1244" t="str">
        <f t="shared" si="2"/>
        <v/>
      </c>
      <c r="W51" s="1244"/>
      <c r="X51" s="1244"/>
      <c r="Y51" s="1244"/>
      <c r="Z51" s="1244"/>
      <c r="AA51" s="320" t="str">
        <f>IF(V51="","　）","㎡）")</f>
        <v>　）</v>
      </c>
      <c r="AB51" s="407"/>
    </row>
    <row r="52" spans="1:28" ht="17.100000000000001" customHeight="1"/>
    <row r="53" spans="1:28" ht="17.100000000000001" customHeight="1"/>
    <row r="54" spans="1:28" ht="17.100000000000001" customHeight="1"/>
    <row r="101" spans="1:10" ht="20.100000000000001" customHeight="1">
      <c r="A101" s="365" t="s">
        <v>2890</v>
      </c>
      <c r="J101" s="406" t="s">
        <v>2891</v>
      </c>
    </row>
    <row r="102" spans="1:10" ht="20.100000000000001" customHeight="1">
      <c r="A102" s="365" t="s">
        <v>2892</v>
      </c>
      <c r="J102" s="406" t="s">
        <v>2893</v>
      </c>
    </row>
    <row r="103" spans="1:10" ht="20.100000000000001" customHeight="1">
      <c r="A103" s="365" t="s">
        <v>2894</v>
      </c>
      <c r="J103" s="406" t="s">
        <v>2895</v>
      </c>
    </row>
    <row r="104" spans="1:10" ht="20.100000000000001" customHeight="1">
      <c r="A104" s="365" t="s">
        <v>2896</v>
      </c>
      <c r="J104" s="406" t="s">
        <v>2897</v>
      </c>
    </row>
    <row r="105" spans="1:10" ht="20.100000000000001" customHeight="1">
      <c r="A105" s="406" t="s">
        <v>2898</v>
      </c>
      <c r="J105" s="406" t="s">
        <v>2899</v>
      </c>
    </row>
    <row r="106" spans="1:10" ht="20.100000000000001" customHeight="1">
      <c r="A106" s="406" t="s">
        <v>2900</v>
      </c>
      <c r="J106" s="406" t="s">
        <v>2901</v>
      </c>
    </row>
    <row r="107" spans="1:10" ht="20.100000000000001" customHeight="1">
      <c r="A107" s="406" t="s">
        <v>2902</v>
      </c>
      <c r="J107" s="406" t="s">
        <v>2903</v>
      </c>
    </row>
    <row r="108" spans="1:10" ht="20.100000000000001" customHeight="1">
      <c r="A108" s="406" t="s">
        <v>2904</v>
      </c>
      <c r="J108" s="406" t="s">
        <v>2905</v>
      </c>
    </row>
    <row r="109" spans="1:10" ht="20.100000000000001" customHeight="1">
      <c r="A109" s="406" t="s">
        <v>2906</v>
      </c>
      <c r="J109" s="406" t="s">
        <v>2907</v>
      </c>
    </row>
    <row r="110" spans="1:10" ht="20.100000000000001" customHeight="1">
      <c r="A110" s="406" t="s">
        <v>2908</v>
      </c>
      <c r="J110" s="406" t="s">
        <v>2909</v>
      </c>
    </row>
    <row r="111" spans="1:10" ht="20.100000000000001" customHeight="1">
      <c r="A111" s="406" t="s">
        <v>2910</v>
      </c>
      <c r="J111" s="406" t="s">
        <v>2911</v>
      </c>
    </row>
    <row r="112" spans="1:10" ht="20.100000000000001" customHeight="1">
      <c r="A112" s="406" t="s">
        <v>2912</v>
      </c>
      <c r="J112" s="406" t="s">
        <v>2913</v>
      </c>
    </row>
    <row r="113" spans="1:10" ht="20.100000000000001" customHeight="1">
      <c r="A113" s="406" t="s">
        <v>2914</v>
      </c>
      <c r="J113" s="406" t="s">
        <v>2915</v>
      </c>
    </row>
    <row r="114" spans="1:10" ht="20.100000000000001" customHeight="1">
      <c r="A114" s="406" t="s">
        <v>2916</v>
      </c>
      <c r="J114" s="406" t="s">
        <v>2917</v>
      </c>
    </row>
    <row r="115" spans="1:10" ht="20.100000000000001" customHeight="1">
      <c r="A115" s="365" t="s">
        <v>2918</v>
      </c>
      <c r="J115" s="406" t="s">
        <v>2891</v>
      </c>
    </row>
    <row r="116" spans="1:10" ht="20.100000000000001" customHeight="1">
      <c r="A116" s="365" t="s">
        <v>2919</v>
      </c>
      <c r="J116" s="406" t="s">
        <v>2893</v>
      </c>
    </row>
    <row r="117" spans="1:10" ht="20.100000000000001" customHeight="1">
      <c r="A117" s="365" t="s">
        <v>2920</v>
      </c>
      <c r="J117" s="406" t="s">
        <v>2895</v>
      </c>
    </row>
    <row r="118" spans="1:10" ht="20.100000000000001" customHeight="1">
      <c r="A118" s="365" t="s">
        <v>2921</v>
      </c>
      <c r="J118" s="406" t="s">
        <v>2897</v>
      </c>
    </row>
    <row r="119" spans="1:10" ht="20.100000000000001" customHeight="1">
      <c r="A119" s="406" t="s">
        <v>2922</v>
      </c>
      <c r="J119" s="406" t="s">
        <v>2899</v>
      </c>
    </row>
    <row r="120" spans="1:10" ht="20.100000000000001" customHeight="1">
      <c r="A120" s="406" t="s">
        <v>2923</v>
      </c>
      <c r="J120" s="406" t="s">
        <v>2901</v>
      </c>
    </row>
  </sheetData>
  <mergeCells count="78">
    <mergeCell ref="Y16:AA16"/>
    <mergeCell ref="A2:AC2"/>
    <mergeCell ref="F4:AC4"/>
    <mergeCell ref="F5:AC5"/>
    <mergeCell ref="E8:I8"/>
    <mergeCell ref="M10:AC10"/>
    <mergeCell ref="A11:AC11"/>
    <mergeCell ref="N13:R13"/>
    <mergeCell ref="N14:R14"/>
    <mergeCell ref="J16:L16"/>
    <mergeCell ref="O16:Q16"/>
    <mergeCell ref="T16:V16"/>
    <mergeCell ref="J17:L17"/>
    <mergeCell ref="O17:Q17"/>
    <mergeCell ref="T17:V17"/>
    <mergeCell ref="Y17:AA17"/>
    <mergeCell ref="J18:M18"/>
    <mergeCell ref="O18:R18"/>
    <mergeCell ref="T18:W18"/>
    <mergeCell ref="Y18:AB18"/>
    <mergeCell ref="H28:L28"/>
    <mergeCell ref="N28:AC28"/>
    <mergeCell ref="J20:L20"/>
    <mergeCell ref="O20:Q20"/>
    <mergeCell ref="T20:V20"/>
    <mergeCell ref="Y20:AA20"/>
    <mergeCell ref="J22:L22"/>
    <mergeCell ref="O22:Q22"/>
    <mergeCell ref="T22:V22"/>
    <mergeCell ref="Y22:AA22"/>
    <mergeCell ref="J23:L23"/>
    <mergeCell ref="J24:L24"/>
    <mergeCell ref="S25:U25"/>
    <mergeCell ref="S26:U26"/>
    <mergeCell ref="F27:AC27"/>
    <mergeCell ref="J32:M32"/>
    <mergeCell ref="P32:S32"/>
    <mergeCell ref="V32:Z32"/>
    <mergeCell ref="J34:M34"/>
    <mergeCell ref="P34:S34"/>
    <mergeCell ref="V34:Z34"/>
    <mergeCell ref="J35:N35"/>
    <mergeCell ref="J37:M37"/>
    <mergeCell ref="P37:S37"/>
    <mergeCell ref="V37:Z37"/>
    <mergeCell ref="J39:M39"/>
    <mergeCell ref="P39:S39"/>
    <mergeCell ref="V39:Z39"/>
    <mergeCell ref="J41:M41"/>
    <mergeCell ref="P41:S41"/>
    <mergeCell ref="V41:Z41"/>
    <mergeCell ref="J43:M43"/>
    <mergeCell ref="P43:S43"/>
    <mergeCell ref="V43:Z43"/>
    <mergeCell ref="J44:M44"/>
    <mergeCell ref="P44:S44"/>
    <mergeCell ref="V44:Z44"/>
    <mergeCell ref="J45:M45"/>
    <mergeCell ref="P45:S45"/>
    <mergeCell ref="V45:Z45"/>
    <mergeCell ref="J46:M46"/>
    <mergeCell ref="P46:S46"/>
    <mergeCell ref="V46:Z46"/>
    <mergeCell ref="J47:M47"/>
    <mergeCell ref="P47:S47"/>
    <mergeCell ref="V47:Z47"/>
    <mergeCell ref="J48:M48"/>
    <mergeCell ref="P48:S48"/>
    <mergeCell ref="V48:Z48"/>
    <mergeCell ref="J49:M49"/>
    <mergeCell ref="P49:S49"/>
    <mergeCell ref="V49:Z49"/>
    <mergeCell ref="J50:M50"/>
    <mergeCell ref="P50:S50"/>
    <mergeCell ref="V50:Z50"/>
    <mergeCell ref="J51:M51"/>
    <mergeCell ref="P51:S51"/>
    <mergeCell ref="V51:Z51"/>
  </mergeCells>
  <phoneticPr fontId="1"/>
  <dataValidations count="2">
    <dataValidation type="list" allowBlank="1" showInputMessage="1" showErrorMessage="1" sqref="Y18:AB18 JU18:JX18 TQ18:TT18 ADM18:ADP18 ANI18:ANL18 AXE18:AXH18 BHA18:BHD18 BQW18:BQZ18 CAS18:CAV18 CKO18:CKR18 CUK18:CUN18 DEG18:DEJ18 DOC18:DOF18 DXY18:DYB18 EHU18:EHX18 ERQ18:ERT18 FBM18:FBP18 FLI18:FLL18 FVE18:FVH18 GFA18:GFD18 GOW18:GOZ18 GYS18:GYV18 HIO18:HIR18 HSK18:HSN18 ICG18:ICJ18 IMC18:IMF18 IVY18:IWB18 JFU18:JFX18 JPQ18:JPT18 JZM18:JZP18 KJI18:KJL18 KTE18:KTH18 LDA18:LDD18 LMW18:LMZ18 LWS18:LWV18 MGO18:MGR18 MQK18:MQN18 NAG18:NAJ18 NKC18:NKF18 NTY18:NUB18 ODU18:ODX18 ONQ18:ONT18 OXM18:OXP18 PHI18:PHL18 PRE18:PRH18 QBA18:QBD18 QKW18:QKZ18 QUS18:QUV18 REO18:RER18 ROK18:RON18 RYG18:RYJ18 SIC18:SIF18 SRY18:SSB18 TBU18:TBX18 TLQ18:TLT18 TVM18:TVP18 UFI18:UFL18 UPE18:UPH18 UZA18:UZD18 VIW18:VIZ18 VSS18:VSV18 WCO18:WCR18 WMK18:WMN18 WWG18:WWJ18 Y65554:AB65554 JU65554:JX65554 TQ65554:TT65554 ADM65554:ADP65554 ANI65554:ANL65554 AXE65554:AXH65554 BHA65554:BHD65554 BQW65554:BQZ65554 CAS65554:CAV65554 CKO65554:CKR65554 CUK65554:CUN65554 DEG65554:DEJ65554 DOC65554:DOF65554 DXY65554:DYB65554 EHU65554:EHX65554 ERQ65554:ERT65554 FBM65554:FBP65554 FLI65554:FLL65554 FVE65554:FVH65554 GFA65554:GFD65554 GOW65554:GOZ65554 GYS65554:GYV65554 HIO65554:HIR65554 HSK65554:HSN65554 ICG65554:ICJ65554 IMC65554:IMF65554 IVY65554:IWB65554 JFU65554:JFX65554 JPQ65554:JPT65554 JZM65554:JZP65554 KJI65554:KJL65554 KTE65554:KTH65554 LDA65554:LDD65554 LMW65554:LMZ65554 LWS65554:LWV65554 MGO65554:MGR65554 MQK65554:MQN65554 NAG65554:NAJ65554 NKC65554:NKF65554 NTY65554:NUB65554 ODU65554:ODX65554 ONQ65554:ONT65554 OXM65554:OXP65554 PHI65554:PHL65554 PRE65554:PRH65554 QBA65554:QBD65554 QKW65554:QKZ65554 QUS65554:QUV65554 REO65554:RER65554 ROK65554:RON65554 RYG65554:RYJ65554 SIC65554:SIF65554 SRY65554:SSB65554 TBU65554:TBX65554 TLQ65554:TLT65554 TVM65554:TVP65554 UFI65554:UFL65554 UPE65554:UPH65554 UZA65554:UZD65554 VIW65554:VIZ65554 VSS65554:VSV65554 WCO65554:WCR65554 WMK65554:WMN65554 WWG65554:WWJ65554 Y131090:AB131090 JU131090:JX131090 TQ131090:TT131090 ADM131090:ADP131090 ANI131090:ANL131090 AXE131090:AXH131090 BHA131090:BHD131090 BQW131090:BQZ131090 CAS131090:CAV131090 CKO131090:CKR131090 CUK131090:CUN131090 DEG131090:DEJ131090 DOC131090:DOF131090 DXY131090:DYB131090 EHU131090:EHX131090 ERQ131090:ERT131090 FBM131090:FBP131090 FLI131090:FLL131090 FVE131090:FVH131090 GFA131090:GFD131090 GOW131090:GOZ131090 GYS131090:GYV131090 HIO131090:HIR131090 HSK131090:HSN131090 ICG131090:ICJ131090 IMC131090:IMF131090 IVY131090:IWB131090 JFU131090:JFX131090 JPQ131090:JPT131090 JZM131090:JZP131090 KJI131090:KJL131090 KTE131090:KTH131090 LDA131090:LDD131090 LMW131090:LMZ131090 LWS131090:LWV131090 MGO131090:MGR131090 MQK131090:MQN131090 NAG131090:NAJ131090 NKC131090:NKF131090 NTY131090:NUB131090 ODU131090:ODX131090 ONQ131090:ONT131090 OXM131090:OXP131090 PHI131090:PHL131090 PRE131090:PRH131090 QBA131090:QBD131090 QKW131090:QKZ131090 QUS131090:QUV131090 REO131090:RER131090 ROK131090:RON131090 RYG131090:RYJ131090 SIC131090:SIF131090 SRY131090:SSB131090 TBU131090:TBX131090 TLQ131090:TLT131090 TVM131090:TVP131090 UFI131090:UFL131090 UPE131090:UPH131090 UZA131090:UZD131090 VIW131090:VIZ131090 VSS131090:VSV131090 WCO131090:WCR131090 WMK131090:WMN131090 WWG131090:WWJ131090 Y196626:AB196626 JU196626:JX196626 TQ196626:TT196626 ADM196626:ADP196626 ANI196626:ANL196626 AXE196626:AXH196626 BHA196626:BHD196626 BQW196626:BQZ196626 CAS196626:CAV196626 CKO196626:CKR196626 CUK196626:CUN196626 DEG196626:DEJ196626 DOC196626:DOF196626 DXY196626:DYB196626 EHU196626:EHX196626 ERQ196626:ERT196626 FBM196626:FBP196626 FLI196626:FLL196626 FVE196626:FVH196626 GFA196626:GFD196626 GOW196626:GOZ196626 GYS196626:GYV196626 HIO196626:HIR196626 HSK196626:HSN196626 ICG196626:ICJ196626 IMC196626:IMF196626 IVY196626:IWB196626 JFU196626:JFX196626 JPQ196626:JPT196626 JZM196626:JZP196626 KJI196626:KJL196626 KTE196626:KTH196626 LDA196626:LDD196626 LMW196626:LMZ196626 LWS196626:LWV196626 MGO196626:MGR196626 MQK196626:MQN196626 NAG196626:NAJ196626 NKC196626:NKF196626 NTY196626:NUB196626 ODU196626:ODX196626 ONQ196626:ONT196626 OXM196626:OXP196626 PHI196626:PHL196626 PRE196626:PRH196626 QBA196626:QBD196626 QKW196626:QKZ196626 QUS196626:QUV196626 REO196626:RER196626 ROK196626:RON196626 RYG196626:RYJ196626 SIC196626:SIF196626 SRY196626:SSB196626 TBU196626:TBX196626 TLQ196626:TLT196626 TVM196626:TVP196626 UFI196626:UFL196626 UPE196626:UPH196626 UZA196626:UZD196626 VIW196626:VIZ196626 VSS196626:VSV196626 WCO196626:WCR196626 WMK196626:WMN196626 WWG196626:WWJ196626 Y262162:AB262162 JU262162:JX262162 TQ262162:TT262162 ADM262162:ADP262162 ANI262162:ANL262162 AXE262162:AXH262162 BHA262162:BHD262162 BQW262162:BQZ262162 CAS262162:CAV262162 CKO262162:CKR262162 CUK262162:CUN262162 DEG262162:DEJ262162 DOC262162:DOF262162 DXY262162:DYB262162 EHU262162:EHX262162 ERQ262162:ERT262162 FBM262162:FBP262162 FLI262162:FLL262162 FVE262162:FVH262162 GFA262162:GFD262162 GOW262162:GOZ262162 GYS262162:GYV262162 HIO262162:HIR262162 HSK262162:HSN262162 ICG262162:ICJ262162 IMC262162:IMF262162 IVY262162:IWB262162 JFU262162:JFX262162 JPQ262162:JPT262162 JZM262162:JZP262162 KJI262162:KJL262162 KTE262162:KTH262162 LDA262162:LDD262162 LMW262162:LMZ262162 LWS262162:LWV262162 MGO262162:MGR262162 MQK262162:MQN262162 NAG262162:NAJ262162 NKC262162:NKF262162 NTY262162:NUB262162 ODU262162:ODX262162 ONQ262162:ONT262162 OXM262162:OXP262162 PHI262162:PHL262162 PRE262162:PRH262162 QBA262162:QBD262162 QKW262162:QKZ262162 QUS262162:QUV262162 REO262162:RER262162 ROK262162:RON262162 RYG262162:RYJ262162 SIC262162:SIF262162 SRY262162:SSB262162 TBU262162:TBX262162 TLQ262162:TLT262162 TVM262162:TVP262162 UFI262162:UFL262162 UPE262162:UPH262162 UZA262162:UZD262162 VIW262162:VIZ262162 VSS262162:VSV262162 WCO262162:WCR262162 WMK262162:WMN262162 WWG262162:WWJ262162 Y327698:AB327698 JU327698:JX327698 TQ327698:TT327698 ADM327698:ADP327698 ANI327698:ANL327698 AXE327698:AXH327698 BHA327698:BHD327698 BQW327698:BQZ327698 CAS327698:CAV327698 CKO327698:CKR327698 CUK327698:CUN327698 DEG327698:DEJ327698 DOC327698:DOF327698 DXY327698:DYB327698 EHU327698:EHX327698 ERQ327698:ERT327698 FBM327698:FBP327698 FLI327698:FLL327698 FVE327698:FVH327698 GFA327698:GFD327698 GOW327698:GOZ327698 GYS327698:GYV327698 HIO327698:HIR327698 HSK327698:HSN327698 ICG327698:ICJ327698 IMC327698:IMF327698 IVY327698:IWB327698 JFU327698:JFX327698 JPQ327698:JPT327698 JZM327698:JZP327698 KJI327698:KJL327698 KTE327698:KTH327698 LDA327698:LDD327698 LMW327698:LMZ327698 LWS327698:LWV327698 MGO327698:MGR327698 MQK327698:MQN327698 NAG327698:NAJ327698 NKC327698:NKF327698 NTY327698:NUB327698 ODU327698:ODX327698 ONQ327698:ONT327698 OXM327698:OXP327698 PHI327698:PHL327698 PRE327698:PRH327698 QBA327698:QBD327698 QKW327698:QKZ327698 QUS327698:QUV327698 REO327698:RER327698 ROK327698:RON327698 RYG327698:RYJ327698 SIC327698:SIF327698 SRY327698:SSB327698 TBU327698:TBX327698 TLQ327698:TLT327698 TVM327698:TVP327698 UFI327698:UFL327698 UPE327698:UPH327698 UZA327698:UZD327698 VIW327698:VIZ327698 VSS327698:VSV327698 WCO327698:WCR327698 WMK327698:WMN327698 WWG327698:WWJ327698 Y393234:AB393234 JU393234:JX393234 TQ393234:TT393234 ADM393234:ADP393234 ANI393234:ANL393234 AXE393234:AXH393234 BHA393234:BHD393234 BQW393234:BQZ393234 CAS393234:CAV393234 CKO393234:CKR393234 CUK393234:CUN393234 DEG393234:DEJ393234 DOC393234:DOF393234 DXY393234:DYB393234 EHU393234:EHX393234 ERQ393234:ERT393234 FBM393234:FBP393234 FLI393234:FLL393234 FVE393234:FVH393234 GFA393234:GFD393234 GOW393234:GOZ393234 GYS393234:GYV393234 HIO393234:HIR393234 HSK393234:HSN393234 ICG393234:ICJ393234 IMC393234:IMF393234 IVY393234:IWB393234 JFU393234:JFX393234 JPQ393234:JPT393234 JZM393234:JZP393234 KJI393234:KJL393234 KTE393234:KTH393234 LDA393234:LDD393234 LMW393234:LMZ393234 LWS393234:LWV393234 MGO393234:MGR393234 MQK393234:MQN393234 NAG393234:NAJ393234 NKC393234:NKF393234 NTY393234:NUB393234 ODU393234:ODX393234 ONQ393234:ONT393234 OXM393234:OXP393234 PHI393234:PHL393234 PRE393234:PRH393234 QBA393234:QBD393234 QKW393234:QKZ393234 QUS393234:QUV393234 REO393234:RER393234 ROK393234:RON393234 RYG393234:RYJ393234 SIC393234:SIF393234 SRY393234:SSB393234 TBU393234:TBX393234 TLQ393234:TLT393234 TVM393234:TVP393234 UFI393234:UFL393234 UPE393234:UPH393234 UZA393234:UZD393234 VIW393234:VIZ393234 VSS393234:VSV393234 WCO393234:WCR393234 WMK393234:WMN393234 WWG393234:WWJ393234 Y458770:AB458770 JU458770:JX458770 TQ458770:TT458770 ADM458770:ADP458770 ANI458770:ANL458770 AXE458770:AXH458770 BHA458770:BHD458770 BQW458770:BQZ458770 CAS458770:CAV458770 CKO458770:CKR458770 CUK458770:CUN458770 DEG458770:DEJ458770 DOC458770:DOF458770 DXY458770:DYB458770 EHU458770:EHX458770 ERQ458770:ERT458770 FBM458770:FBP458770 FLI458770:FLL458770 FVE458770:FVH458770 GFA458770:GFD458770 GOW458770:GOZ458770 GYS458770:GYV458770 HIO458770:HIR458770 HSK458770:HSN458770 ICG458770:ICJ458770 IMC458770:IMF458770 IVY458770:IWB458770 JFU458770:JFX458770 JPQ458770:JPT458770 JZM458770:JZP458770 KJI458770:KJL458770 KTE458770:KTH458770 LDA458770:LDD458770 LMW458770:LMZ458770 LWS458770:LWV458770 MGO458770:MGR458770 MQK458770:MQN458770 NAG458770:NAJ458770 NKC458770:NKF458770 NTY458770:NUB458770 ODU458770:ODX458770 ONQ458770:ONT458770 OXM458770:OXP458770 PHI458770:PHL458770 PRE458770:PRH458770 QBA458770:QBD458770 QKW458770:QKZ458770 QUS458770:QUV458770 REO458770:RER458770 ROK458770:RON458770 RYG458770:RYJ458770 SIC458770:SIF458770 SRY458770:SSB458770 TBU458770:TBX458770 TLQ458770:TLT458770 TVM458770:TVP458770 UFI458770:UFL458770 UPE458770:UPH458770 UZA458770:UZD458770 VIW458770:VIZ458770 VSS458770:VSV458770 WCO458770:WCR458770 WMK458770:WMN458770 WWG458770:WWJ458770 Y524306:AB524306 JU524306:JX524306 TQ524306:TT524306 ADM524306:ADP524306 ANI524306:ANL524306 AXE524306:AXH524306 BHA524306:BHD524306 BQW524306:BQZ524306 CAS524306:CAV524306 CKO524306:CKR524306 CUK524306:CUN524306 DEG524306:DEJ524306 DOC524306:DOF524306 DXY524306:DYB524306 EHU524306:EHX524306 ERQ524306:ERT524306 FBM524306:FBP524306 FLI524306:FLL524306 FVE524306:FVH524306 GFA524306:GFD524306 GOW524306:GOZ524306 GYS524306:GYV524306 HIO524306:HIR524306 HSK524306:HSN524306 ICG524306:ICJ524306 IMC524306:IMF524306 IVY524306:IWB524306 JFU524306:JFX524306 JPQ524306:JPT524306 JZM524306:JZP524306 KJI524306:KJL524306 KTE524306:KTH524306 LDA524306:LDD524306 LMW524306:LMZ524306 LWS524306:LWV524306 MGO524306:MGR524306 MQK524306:MQN524306 NAG524306:NAJ524306 NKC524306:NKF524306 NTY524306:NUB524306 ODU524306:ODX524306 ONQ524306:ONT524306 OXM524306:OXP524306 PHI524306:PHL524306 PRE524306:PRH524306 QBA524306:QBD524306 QKW524306:QKZ524306 QUS524306:QUV524306 REO524306:RER524306 ROK524306:RON524306 RYG524306:RYJ524306 SIC524306:SIF524306 SRY524306:SSB524306 TBU524306:TBX524306 TLQ524306:TLT524306 TVM524306:TVP524306 UFI524306:UFL524306 UPE524306:UPH524306 UZA524306:UZD524306 VIW524306:VIZ524306 VSS524306:VSV524306 WCO524306:WCR524306 WMK524306:WMN524306 WWG524306:WWJ524306 Y589842:AB589842 JU589842:JX589842 TQ589842:TT589842 ADM589842:ADP589842 ANI589842:ANL589842 AXE589842:AXH589842 BHA589842:BHD589842 BQW589842:BQZ589842 CAS589842:CAV589842 CKO589842:CKR589842 CUK589842:CUN589842 DEG589842:DEJ589842 DOC589842:DOF589842 DXY589842:DYB589842 EHU589842:EHX589842 ERQ589842:ERT589842 FBM589842:FBP589842 FLI589842:FLL589842 FVE589842:FVH589842 GFA589842:GFD589842 GOW589842:GOZ589842 GYS589842:GYV589842 HIO589842:HIR589842 HSK589842:HSN589842 ICG589842:ICJ589842 IMC589842:IMF589842 IVY589842:IWB589842 JFU589842:JFX589842 JPQ589842:JPT589842 JZM589842:JZP589842 KJI589842:KJL589842 KTE589842:KTH589842 LDA589842:LDD589842 LMW589842:LMZ589842 LWS589842:LWV589842 MGO589842:MGR589842 MQK589842:MQN589842 NAG589842:NAJ589842 NKC589842:NKF589842 NTY589842:NUB589842 ODU589842:ODX589842 ONQ589842:ONT589842 OXM589842:OXP589842 PHI589842:PHL589842 PRE589842:PRH589842 QBA589842:QBD589842 QKW589842:QKZ589842 QUS589842:QUV589842 REO589842:RER589842 ROK589842:RON589842 RYG589842:RYJ589842 SIC589842:SIF589842 SRY589842:SSB589842 TBU589842:TBX589842 TLQ589842:TLT589842 TVM589842:TVP589842 UFI589842:UFL589842 UPE589842:UPH589842 UZA589842:UZD589842 VIW589842:VIZ589842 VSS589842:VSV589842 WCO589842:WCR589842 WMK589842:WMN589842 WWG589842:WWJ589842 Y655378:AB655378 JU655378:JX655378 TQ655378:TT655378 ADM655378:ADP655378 ANI655378:ANL655378 AXE655378:AXH655378 BHA655378:BHD655378 BQW655378:BQZ655378 CAS655378:CAV655378 CKO655378:CKR655378 CUK655378:CUN655378 DEG655378:DEJ655378 DOC655378:DOF655378 DXY655378:DYB655378 EHU655378:EHX655378 ERQ655378:ERT655378 FBM655378:FBP655378 FLI655378:FLL655378 FVE655378:FVH655378 GFA655378:GFD655378 GOW655378:GOZ655378 GYS655378:GYV655378 HIO655378:HIR655378 HSK655378:HSN655378 ICG655378:ICJ655378 IMC655378:IMF655378 IVY655378:IWB655378 JFU655378:JFX655378 JPQ655378:JPT655378 JZM655378:JZP655378 KJI655378:KJL655378 KTE655378:KTH655378 LDA655378:LDD655378 LMW655378:LMZ655378 LWS655378:LWV655378 MGO655378:MGR655378 MQK655378:MQN655378 NAG655378:NAJ655378 NKC655378:NKF655378 NTY655378:NUB655378 ODU655378:ODX655378 ONQ655378:ONT655378 OXM655378:OXP655378 PHI655378:PHL655378 PRE655378:PRH655378 QBA655378:QBD655378 QKW655378:QKZ655378 QUS655378:QUV655378 REO655378:RER655378 ROK655378:RON655378 RYG655378:RYJ655378 SIC655378:SIF655378 SRY655378:SSB655378 TBU655378:TBX655378 TLQ655378:TLT655378 TVM655378:TVP655378 UFI655378:UFL655378 UPE655378:UPH655378 UZA655378:UZD655378 VIW655378:VIZ655378 VSS655378:VSV655378 WCO655378:WCR655378 WMK655378:WMN655378 WWG655378:WWJ655378 Y720914:AB720914 JU720914:JX720914 TQ720914:TT720914 ADM720914:ADP720914 ANI720914:ANL720914 AXE720914:AXH720914 BHA720914:BHD720914 BQW720914:BQZ720914 CAS720914:CAV720914 CKO720914:CKR720914 CUK720914:CUN720914 DEG720914:DEJ720914 DOC720914:DOF720914 DXY720914:DYB720914 EHU720914:EHX720914 ERQ720914:ERT720914 FBM720914:FBP720914 FLI720914:FLL720914 FVE720914:FVH720914 GFA720914:GFD720914 GOW720914:GOZ720914 GYS720914:GYV720914 HIO720914:HIR720914 HSK720914:HSN720914 ICG720914:ICJ720914 IMC720914:IMF720914 IVY720914:IWB720914 JFU720914:JFX720914 JPQ720914:JPT720914 JZM720914:JZP720914 KJI720914:KJL720914 KTE720914:KTH720914 LDA720914:LDD720914 LMW720914:LMZ720914 LWS720914:LWV720914 MGO720914:MGR720914 MQK720914:MQN720914 NAG720914:NAJ720914 NKC720914:NKF720914 NTY720914:NUB720914 ODU720914:ODX720914 ONQ720914:ONT720914 OXM720914:OXP720914 PHI720914:PHL720914 PRE720914:PRH720914 QBA720914:QBD720914 QKW720914:QKZ720914 QUS720914:QUV720914 REO720914:RER720914 ROK720914:RON720914 RYG720914:RYJ720914 SIC720914:SIF720914 SRY720914:SSB720914 TBU720914:TBX720914 TLQ720914:TLT720914 TVM720914:TVP720914 UFI720914:UFL720914 UPE720914:UPH720914 UZA720914:UZD720914 VIW720914:VIZ720914 VSS720914:VSV720914 WCO720914:WCR720914 WMK720914:WMN720914 WWG720914:WWJ720914 Y786450:AB786450 JU786450:JX786450 TQ786450:TT786450 ADM786450:ADP786450 ANI786450:ANL786450 AXE786450:AXH786450 BHA786450:BHD786450 BQW786450:BQZ786450 CAS786450:CAV786450 CKO786450:CKR786450 CUK786450:CUN786450 DEG786450:DEJ786450 DOC786450:DOF786450 DXY786450:DYB786450 EHU786450:EHX786450 ERQ786450:ERT786450 FBM786450:FBP786450 FLI786450:FLL786450 FVE786450:FVH786450 GFA786450:GFD786450 GOW786450:GOZ786450 GYS786450:GYV786450 HIO786450:HIR786450 HSK786450:HSN786450 ICG786450:ICJ786450 IMC786450:IMF786450 IVY786450:IWB786450 JFU786450:JFX786450 JPQ786450:JPT786450 JZM786450:JZP786450 KJI786450:KJL786450 KTE786450:KTH786450 LDA786450:LDD786450 LMW786450:LMZ786450 LWS786450:LWV786450 MGO786450:MGR786450 MQK786450:MQN786450 NAG786450:NAJ786450 NKC786450:NKF786450 NTY786450:NUB786450 ODU786450:ODX786450 ONQ786450:ONT786450 OXM786450:OXP786450 PHI786450:PHL786450 PRE786450:PRH786450 QBA786450:QBD786450 QKW786450:QKZ786450 QUS786450:QUV786450 REO786450:RER786450 ROK786450:RON786450 RYG786450:RYJ786450 SIC786450:SIF786450 SRY786450:SSB786450 TBU786450:TBX786450 TLQ786450:TLT786450 TVM786450:TVP786450 UFI786450:UFL786450 UPE786450:UPH786450 UZA786450:UZD786450 VIW786450:VIZ786450 VSS786450:VSV786450 WCO786450:WCR786450 WMK786450:WMN786450 WWG786450:WWJ786450 Y851986:AB851986 JU851986:JX851986 TQ851986:TT851986 ADM851986:ADP851986 ANI851986:ANL851986 AXE851986:AXH851986 BHA851986:BHD851986 BQW851986:BQZ851986 CAS851986:CAV851986 CKO851986:CKR851986 CUK851986:CUN851986 DEG851986:DEJ851986 DOC851986:DOF851986 DXY851986:DYB851986 EHU851986:EHX851986 ERQ851986:ERT851986 FBM851986:FBP851986 FLI851986:FLL851986 FVE851986:FVH851986 GFA851986:GFD851986 GOW851986:GOZ851986 GYS851986:GYV851986 HIO851986:HIR851986 HSK851986:HSN851986 ICG851986:ICJ851986 IMC851986:IMF851986 IVY851986:IWB851986 JFU851986:JFX851986 JPQ851986:JPT851986 JZM851986:JZP851986 KJI851986:KJL851986 KTE851986:KTH851986 LDA851986:LDD851986 LMW851986:LMZ851986 LWS851986:LWV851986 MGO851986:MGR851986 MQK851986:MQN851986 NAG851986:NAJ851986 NKC851986:NKF851986 NTY851986:NUB851986 ODU851986:ODX851986 ONQ851986:ONT851986 OXM851986:OXP851986 PHI851986:PHL851986 PRE851986:PRH851986 QBA851986:QBD851986 QKW851986:QKZ851986 QUS851986:QUV851986 REO851986:RER851986 ROK851986:RON851986 RYG851986:RYJ851986 SIC851986:SIF851986 SRY851986:SSB851986 TBU851986:TBX851986 TLQ851986:TLT851986 TVM851986:TVP851986 UFI851986:UFL851986 UPE851986:UPH851986 UZA851986:UZD851986 VIW851986:VIZ851986 VSS851986:VSV851986 WCO851986:WCR851986 WMK851986:WMN851986 WWG851986:WWJ851986 Y917522:AB917522 JU917522:JX917522 TQ917522:TT917522 ADM917522:ADP917522 ANI917522:ANL917522 AXE917522:AXH917522 BHA917522:BHD917522 BQW917522:BQZ917522 CAS917522:CAV917522 CKO917522:CKR917522 CUK917522:CUN917522 DEG917522:DEJ917522 DOC917522:DOF917522 DXY917522:DYB917522 EHU917522:EHX917522 ERQ917522:ERT917522 FBM917522:FBP917522 FLI917522:FLL917522 FVE917522:FVH917522 GFA917522:GFD917522 GOW917522:GOZ917522 GYS917522:GYV917522 HIO917522:HIR917522 HSK917522:HSN917522 ICG917522:ICJ917522 IMC917522:IMF917522 IVY917522:IWB917522 JFU917522:JFX917522 JPQ917522:JPT917522 JZM917522:JZP917522 KJI917522:KJL917522 KTE917522:KTH917522 LDA917522:LDD917522 LMW917522:LMZ917522 LWS917522:LWV917522 MGO917522:MGR917522 MQK917522:MQN917522 NAG917522:NAJ917522 NKC917522:NKF917522 NTY917522:NUB917522 ODU917522:ODX917522 ONQ917522:ONT917522 OXM917522:OXP917522 PHI917522:PHL917522 PRE917522:PRH917522 QBA917522:QBD917522 QKW917522:QKZ917522 QUS917522:QUV917522 REO917522:RER917522 ROK917522:RON917522 RYG917522:RYJ917522 SIC917522:SIF917522 SRY917522:SSB917522 TBU917522:TBX917522 TLQ917522:TLT917522 TVM917522:TVP917522 UFI917522:UFL917522 UPE917522:UPH917522 UZA917522:UZD917522 VIW917522:VIZ917522 VSS917522:VSV917522 WCO917522:WCR917522 WMK917522:WMN917522 WWG917522:WWJ917522 Y983058:AB983058 JU983058:JX983058 TQ983058:TT983058 ADM983058:ADP983058 ANI983058:ANL983058 AXE983058:AXH983058 BHA983058:BHD983058 BQW983058:BQZ983058 CAS983058:CAV983058 CKO983058:CKR983058 CUK983058:CUN983058 DEG983058:DEJ983058 DOC983058:DOF983058 DXY983058:DYB983058 EHU983058:EHX983058 ERQ983058:ERT983058 FBM983058:FBP983058 FLI983058:FLL983058 FVE983058:FVH983058 GFA983058:GFD983058 GOW983058:GOZ983058 GYS983058:GYV983058 HIO983058:HIR983058 HSK983058:HSN983058 ICG983058:ICJ983058 IMC983058:IMF983058 IVY983058:IWB983058 JFU983058:JFX983058 JPQ983058:JPT983058 JZM983058:JZP983058 KJI983058:KJL983058 KTE983058:KTH983058 LDA983058:LDD983058 LMW983058:LMZ983058 LWS983058:LWV983058 MGO983058:MGR983058 MQK983058:MQN983058 NAG983058:NAJ983058 NKC983058:NKF983058 NTY983058:NUB983058 ODU983058:ODX983058 ONQ983058:ONT983058 OXM983058:OXP983058 PHI983058:PHL983058 PRE983058:PRH983058 QBA983058:QBD983058 QKW983058:QKZ983058 QUS983058:QUV983058 REO983058:RER983058 ROK983058:RON983058 RYG983058:RYJ983058 SIC983058:SIF983058 SRY983058:SSB983058 TBU983058:TBX983058 TLQ983058:TLT983058 TVM983058:TVP983058 UFI983058:UFL983058 UPE983058:UPH983058 UZA983058:UZD983058 VIW983058:VIZ983058 VSS983058:VSV983058 WCO983058:WCR983058 WMK983058:WMN983058 WWG983058:WWJ983058 T18:W18 JP18:JS18 TL18:TO18 ADH18:ADK18 AND18:ANG18 AWZ18:AXC18 BGV18:BGY18 BQR18:BQU18 CAN18:CAQ18 CKJ18:CKM18 CUF18:CUI18 DEB18:DEE18 DNX18:DOA18 DXT18:DXW18 EHP18:EHS18 ERL18:ERO18 FBH18:FBK18 FLD18:FLG18 FUZ18:FVC18 GEV18:GEY18 GOR18:GOU18 GYN18:GYQ18 HIJ18:HIM18 HSF18:HSI18 ICB18:ICE18 ILX18:IMA18 IVT18:IVW18 JFP18:JFS18 JPL18:JPO18 JZH18:JZK18 KJD18:KJG18 KSZ18:KTC18 LCV18:LCY18 LMR18:LMU18 LWN18:LWQ18 MGJ18:MGM18 MQF18:MQI18 NAB18:NAE18 NJX18:NKA18 NTT18:NTW18 ODP18:ODS18 ONL18:ONO18 OXH18:OXK18 PHD18:PHG18 PQZ18:PRC18 QAV18:QAY18 QKR18:QKU18 QUN18:QUQ18 REJ18:REM18 ROF18:ROI18 RYB18:RYE18 SHX18:SIA18 SRT18:SRW18 TBP18:TBS18 TLL18:TLO18 TVH18:TVK18 UFD18:UFG18 UOZ18:UPC18 UYV18:UYY18 VIR18:VIU18 VSN18:VSQ18 WCJ18:WCM18 WMF18:WMI18 WWB18:WWE18 T65554:W65554 JP65554:JS65554 TL65554:TO65554 ADH65554:ADK65554 AND65554:ANG65554 AWZ65554:AXC65554 BGV65554:BGY65554 BQR65554:BQU65554 CAN65554:CAQ65554 CKJ65554:CKM65554 CUF65554:CUI65554 DEB65554:DEE65554 DNX65554:DOA65554 DXT65554:DXW65554 EHP65554:EHS65554 ERL65554:ERO65554 FBH65554:FBK65554 FLD65554:FLG65554 FUZ65554:FVC65554 GEV65554:GEY65554 GOR65554:GOU65554 GYN65554:GYQ65554 HIJ65554:HIM65554 HSF65554:HSI65554 ICB65554:ICE65554 ILX65554:IMA65554 IVT65554:IVW65554 JFP65554:JFS65554 JPL65554:JPO65554 JZH65554:JZK65554 KJD65554:KJG65554 KSZ65554:KTC65554 LCV65554:LCY65554 LMR65554:LMU65554 LWN65554:LWQ65554 MGJ65554:MGM65554 MQF65554:MQI65554 NAB65554:NAE65554 NJX65554:NKA65554 NTT65554:NTW65554 ODP65554:ODS65554 ONL65554:ONO65554 OXH65554:OXK65554 PHD65554:PHG65554 PQZ65554:PRC65554 QAV65554:QAY65554 QKR65554:QKU65554 QUN65554:QUQ65554 REJ65554:REM65554 ROF65554:ROI65554 RYB65554:RYE65554 SHX65554:SIA65554 SRT65554:SRW65554 TBP65554:TBS65554 TLL65554:TLO65554 TVH65554:TVK65554 UFD65554:UFG65554 UOZ65554:UPC65554 UYV65554:UYY65554 VIR65554:VIU65554 VSN65554:VSQ65554 WCJ65554:WCM65554 WMF65554:WMI65554 WWB65554:WWE65554 T131090:W131090 JP131090:JS131090 TL131090:TO131090 ADH131090:ADK131090 AND131090:ANG131090 AWZ131090:AXC131090 BGV131090:BGY131090 BQR131090:BQU131090 CAN131090:CAQ131090 CKJ131090:CKM131090 CUF131090:CUI131090 DEB131090:DEE131090 DNX131090:DOA131090 DXT131090:DXW131090 EHP131090:EHS131090 ERL131090:ERO131090 FBH131090:FBK131090 FLD131090:FLG131090 FUZ131090:FVC131090 GEV131090:GEY131090 GOR131090:GOU131090 GYN131090:GYQ131090 HIJ131090:HIM131090 HSF131090:HSI131090 ICB131090:ICE131090 ILX131090:IMA131090 IVT131090:IVW131090 JFP131090:JFS131090 JPL131090:JPO131090 JZH131090:JZK131090 KJD131090:KJG131090 KSZ131090:KTC131090 LCV131090:LCY131090 LMR131090:LMU131090 LWN131090:LWQ131090 MGJ131090:MGM131090 MQF131090:MQI131090 NAB131090:NAE131090 NJX131090:NKA131090 NTT131090:NTW131090 ODP131090:ODS131090 ONL131090:ONO131090 OXH131090:OXK131090 PHD131090:PHG131090 PQZ131090:PRC131090 QAV131090:QAY131090 QKR131090:QKU131090 QUN131090:QUQ131090 REJ131090:REM131090 ROF131090:ROI131090 RYB131090:RYE131090 SHX131090:SIA131090 SRT131090:SRW131090 TBP131090:TBS131090 TLL131090:TLO131090 TVH131090:TVK131090 UFD131090:UFG131090 UOZ131090:UPC131090 UYV131090:UYY131090 VIR131090:VIU131090 VSN131090:VSQ131090 WCJ131090:WCM131090 WMF131090:WMI131090 WWB131090:WWE131090 T196626:W196626 JP196626:JS196626 TL196626:TO196626 ADH196626:ADK196626 AND196626:ANG196626 AWZ196626:AXC196626 BGV196626:BGY196626 BQR196626:BQU196626 CAN196626:CAQ196626 CKJ196626:CKM196626 CUF196626:CUI196626 DEB196626:DEE196626 DNX196626:DOA196626 DXT196626:DXW196626 EHP196626:EHS196626 ERL196626:ERO196626 FBH196626:FBK196626 FLD196626:FLG196626 FUZ196626:FVC196626 GEV196626:GEY196626 GOR196626:GOU196626 GYN196626:GYQ196626 HIJ196626:HIM196626 HSF196626:HSI196626 ICB196626:ICE196626 ILX196626:IMA196626 IVT196626:IVW196626 JFP196626:JFS196626 JPL196626:JPO196626 JZH196626:JZK196626 KJD196626:KJG196626 KSZ196626:KTC196626 LCV196626:LCY196626 LMR196626:LMU196626 LWN196626:LWQ196626 MGJ196626:MGM196626 MQF196626:MQI196626 NAB196626:NAE196626 NJX196626:NKA196626 NTT196626:NTW196626 ODP196626:ODS196626 ONL196626:ONO196626 OXH196626:OXK196626 PHD196626:PHG196626 PQZ196626:PRC196626 QAV196626:QAY196626 QKR196626:QKU196626 QUN196626:QUQ196626 REJ196626:REM196626 ROF196626:ROI196626 RYB196626:RYE196626 SHX196626:SIA196626 SRT196626:SRW196626 TBP196626:TBS196626 TLL196626:TLO196626 TVH196626:TVK196626 UFD196626:UFG196626 UOZ196626:UPC196626 UYV196626:UYY196626 VIR196626:VIU196626 VSN196626:VSQ196626 WCJ196626:WCM196626 WMF196626:WMI196626 WWB196626:WWE196626 T262162:W262162 JP262162:JS262162 TL262162:TO262162 ADH262162:ADK262162 AND262162:ANG262162 AWZ262162:AXC262162 BGV262162:BGY262162 BQR262162:BQU262162 CAN262162:CAQ262162 CKJ262162:CKM262162 CUF262162:CUI262162 DEB262162:DEE262162 DNX262162:DOA262162 DXT262162:DXW262162 EHP262162:EHS262162 ERL262162:ERO262162 FBH262162:FBK262162 FLD262162:FLG262162 FUZ262162:FVC262162 GEV262162:GEY262162 GOR262162:GOU262162 GYN262162:GYQ262162 HIJ262162:HIM262162 HSF262162:HSI262162 ICB262162:ICE262162 ILX262162:IMA262162 IVT262162:IVW262162 JFP262162:JFS262162 JPL262162:JPO262162 JZH262162:JZK262162 KJD262162:KJG262162 KSZ262162:KTC262162 LCV262162:LCY262162 LMR262162:LMU262162 LWN262162:LWQ262162 MGJ262162:MGM262162 MQF262162:MQI262162 NAB262162:NAE262162 NJX262162:NKA262162 NTT262162:NTW262162 ODP262162:ODS262162 ONL262162:ONO262162 OXH262162:OXK262162 PHD262162:PHG262162 PQZ262162:PRC262162 QAV262162:QAY262162 QKR262162:QKU262162 QUN262162:QUQ262162 REJ262162:REM262162 ROF262162:ROI262162 RYB262162:RYE262162 SHX262162:SIA262162 SRT262162:SRW262162 TBP262162:TBS262162 TLL262162:TLO262162 TVH262162:TVK262162 UFD262162:UFG262162 UOZ262162:UPC262162 UYV262162:UYY262162 VIR262162:VIU262162 VSN262162:VSQ262162 WCJ262162:WCM262162 WMF262162:WMI262162 WWB262162:WWE262162 T327698:W327698 JP327698:JS327698 TL327698:TO327698 ADH327698:ADK327698 AND327698:ANG327698 AWZ327698:AXC327698 BGV327698:BGY327698 BQR327698:BQU327698 CAN327698:CAQ327698 CKJ327698:CKM327698 CUF327698:CUI327698 DEB327698:DEE327698 DNX327698:DOA327698 DXT327698:DXW327698 EHP327698:EHS327698 ERL327698:ERO327698 FBH327698:FBK327698 FLD327698:FLG327698 FUZ327698:FVC327698 GEV327698:GEY327698 GOR327698:GOU327698 GYN327698:GYQ327698 HIJ327698:HIM327698 HSF327698:HSI327698 ICB327698:ICE327698 ILX327698:IMA327698 IVT327698:IVW327698 JFP327698:JFS327698 JPL327698:JPO327698 JZH327698:JZK327698 KJD327698:KJG327698 KSZ327698:KTC327698 LCV327698:LCY327698 LMR327698:LMU327698 LWN327698:LWQ327698 MGJ327698:MGM327698 MQF327698:MQI327698 NAB327698:NAE327698 NJX327698:NKA327698 NTT327698:NTW327698 ODP327698:ODS327698 ONL327698:ONO327698 OXH327698:OXK327698 PHD327698:PHG327698 PQZ327698:PRC327698 QAV327698:QAY327698 QKR327698:QKU327698 QUN327698:QUQ327698 REJ327698:REM327698 ROF327698:ROI327698 RYB327698:RYE327698 SHX327698:SIA327698 SRT327698:SRW327698 TBP327698:TBS327698 TLL327698:TLO327698 TVH327698:TVK327698 UFD327698:UFG327698 UOZ327698:UPC327698 UYV327698:UYY327698 VIR327698:VIU327698 VSN327698:VSQ327698 WCJ327698:WCM327698 WMF327698:WMI327698 WWB327698:WWE327698 T393234:W393234 JP393234:JS393234 TL393234:TO393234 ADH393234:ADK393234 AND393234:ANG393234 AWZ393234:AXC393234 BGV393234:BGY393234 BQR393234:BQU393234 CAN393234:CAQ393234 CKJ393234:CKM393234 CUF393234:CUI393234 DEB393234:DEE393234 DNX393234:DOA393234 DXT393234:DXW393234 EHP393234:EHS393234 ERL393234:ERO393234 FBH393234:FBK393234 FLD393234:FLG393234 FUZ393234:FVC393234 GEV393234:GEY393234 GOR393234:GOU393234 GYN393234:GYQ393234 HIJ393234:HIM393234 HSF393234:HSI393234 ICB393234:ICE393234 ILX393234:IMA393234 IVT393234:IVW393234 JFP393234:JFS393234 JPL393234:JPO393234 JZH393234:JZK393234 KJD393234:KJG393234 KSZ393234:KTC393234 LCV393234:LCY393234 LMR393234:LMU393234 LWN393234:LWQ393234 MGJ393234:MGM393234 MQF393234:MQI393234 NAB393234:NAE393234 NJX393234:NKA393234 NTT393234:NTW393234 ODP393234:ODS393234 ONL393234:ONO393234 OXH393234:OXK393234 PHD393234:PHG393234 PQZ393234:PRC393234 QAV393234:QAY393234 QKR393234:QKU393234 QUN393234:QUQ393234 REJ393234:REM393234 ROF393234:ROI393234 RYB393234:RYE393234 SHX393234:SIA393234 SRT393234:SRW393234 TBP393234:TBS393234 TLL393234:TLO393234 TVH393234:TVK393234 UFD393234:UFG393234 UOZ393234:UPC393234 UYV393234:UYY393234 VIR393234:VIU393234 VSN393234:VSQ393234 WCJ393234:WCM393234 WMF393234:WMI393234 WWB393234:WWE393234 T458770:W458770 JP458770:JS458770 TL458770:TO458770 ADH458770:ADK458770 AND458770:ANG458770 AWZ458770:AXC458770 BGV458770:BGY458770 BQR458770:BQU458770 CAN458770:CAQ458770 CKJ458770:CKM458770 CUF458770:CUI458770 DEB458770:DEE458770 DNX458770:DOA458770 DXT458770:DXW458770 EHP458770:EHS458770 ERL458770:ERO458770 FBH458770:FBK458770 FLD458770:FLG458770 FUZ458770:FVC458770 GEV458770:GEY458770 GOR458770:GOU458770 GYN458770:GYQ458770 HIJ458770:HIM458770 HSF458770:HSI458770 ICB458770:ICE458770 ILX458770:IMA458770 IVT458770:IVW458770 JFP458770:JFS458770 JPL458770:JPO458770 JZH458770:JZK458770 KJD458770:KJG458770 KSZ458770:KTC458770 LCV458770:LCY458770 LMR458770:LMU458770 LWN458770:LWQ458770 MGJ458770:MGM458770 MQF458770:MQI458770 NAB458770:NAE458770 NJX458770:NKA458770 NTT458770:NTW458770 ODP458770:ODS458770 ONL458770:ONO458770 OXH458770:OXK458770 PHD458770:PHG458770 PQZ458770:PRC458770 QAV458770:QAY458770 QKR458770:QKU458770 QUN458770:QUQ458770 REJ458770:REM458770 ROF458770:ROI458770 RYB458770:RYE458770 SHX458770:SIA458770 SRT458770:SRW458770 TBP458770:TBS458770 TLL458770:TLO458770 TVH458770:TVK458770 UFD458770:UFG458770 UOZ458770:UPC458770 UYV458770:UYY458770 VIR458770:VIU458770 VSN458770:VSQ458770 WCJ458770:WCM458770 WMF458770:WMI458770 WWB458770:WWE458770 T524306:W524306 JP524306:JS524306 TL524306:TO524306 ADH524306:ADK524306 AND524306:ANG524306 AWZ524306:AXC524306 BGV524306:BGY524306 BQR524306:BQU524306 CAN524306:CAQ524306 CKJ524306:CKM524306 CUF524306:CUI524306 DEB524306:DEE524306 DNX524306:DOA524306 DXT524306:DXW524306 EHP524306:EHS524306 ERL524306:ERO524306 FBH524306:FBK524306 FLD524306:FLG524306 FUZ524306:FVC524306 GEV524306:GEY524306 GOR524306:GOU524306 GYN524306:GYQ524306 HIJ524306:HIM524306 HSF524306:HSI524306 ICB524306:ICE524306 ILX524306:IMA524306 IVT524306:IVW524306 JFP524306:JFS524306 JPL524306:JPO524306 JZH524306:JZK524306 KJD524306:KJG524306 KSZ524306:KTC524306 LCV524306:LCY524306 LMR524306:LMU524306 LWN524306:LWQ524306 MGJ524306:MGM524306 MQF524306:MQI524306 NAB524306:NAE524306 NJX524306:NKA524306 NTT524306:NTW524306 ODP524306:ODS524306 ONL524306:ONO524306 OXH524306:OXK524306 PHD524306:PHG524306 PQZ524306:PRC524306 QAV524306:QAY524306 QKR524306:QKU524306 QUN524306:QUQ524306 REJ524306:REM524306 ROF524306:ROI524306 RYB524306:RYE524306 SHX524306:SIA524306 SRT524306:SRW524306 TBP524306:TBS524306 TLL524306:TLO524306 TVH524306:TVK524306 UFD524306:UFG524306 UOZ524306:UPC524306 UYV524306:UYY524306 VIR524306:VIU524306 VSN524306:VSQ524306 WCJ524306:WCM524306 WMF524306:WMI524306 WWB524306:WWE524306 T589842:W589842 JP589842:JS589842 TL589842:TO589842 ADH589842:ADK589842 AND589842:ANG589842 AWZ589842:AXC589842 BGV589842:BGY589842 BQR589842:BQU589842 CAN589842:CAQ589842 CKJ589842:CKM589842 CUF589842:CUI589842 DEB589842:DEE589842 DNX589842:DOA589842 DXT589842:DXW589842 EHP589842:EHS589842 ERL589842:ERO589842 FBH589842:FBK589842 FLD589842:FLG589842 FUZ589842:FVC589842 GEV589842:GEY589842 GOR589842:GOU589842 GYN589842:GYQ589842 HIJ589842:HIM589842 HSF589842:HSI589842 ICB589842:ICE589842 ILX589842:IMA589842 IVT589842:IVW589842 JFP589842:JFS589842 JPL589842:JPO589842 JZH589842:JZK589842 KJD589842:KJG589842 KSZ589842:KTC589842 LCV589842:LCY589842 LMR589842:LMU589842 LWN589842:LWQ589842 MGJ589842:MGM589842 MQF589842:MQI589842 NAB589842:NAE589842 NJX589842:NKA589842 NTT589842:NTW589842 ODP589842:ODS589842 ONL589842:ONO589842 OXH589842:OXK589842 PHD589842:PHG589842 PQZ589842:PRC589842 QAV589842:QAY589842 QKR589842:QKU589842 QUN589842:QUQ589842 REJ589842:REM589842 ROF589842:ROI589842 RYB589842:RYE589842 SHX589842:SIA589842 SRT589842:SRW589842 TBP589842:TBS589842 TLL589842:TLO589842 TVH589842:TVK589842 UFD589842:UFG589842 UOZ589842:UPC589842 UYV589842:UYY589842 VIR589842:VIU589842 VSN589842:VSQ589842 WCJ589842:WCM589842 WMF589842:WMI589842 WWB589842:WWE589842 T655378:W655378 JP655378:JS655378 TL655378:TO655378 ADH655378:ADK655378 AND655378:ANG655378 AWZ655378:AXC655378 BGV655378:BGY655378 BQR655378:BQU655378 CAN655378:CAQ655378 CKJ655378:CKM655378 CUF655378:CUI655378 DEB655378:DEE655378 DNX655378:DOA655378 DXT655378:DXW655378 EHP655378:EHS655378 ERL655378:ERO655378 FBH655378:FBK655378 FLD655378:FLG655378 FUZ655378:FVC655378 GEV655378:GEY655378 GOR655378:GOU655378 GYN655378:GYQ655378 HIJ655378:HIM655378 HSF655378:HSI655378 ICB655378:ICE655378 ILX655378:IMA655378 IVT655378:IVW655378 JFP655378:JFS655378 JPL655378:JPO655378 JZH655378:JZK655378 KJD655378:KJG655378 KSZ655378:KTC655378 LCV655378:LCY655378 LMR655378:LMU655378 LWN655378:LWQ655378 MGJ655378:MGM655378 MQF655378:MQI655378 NAB655378:NAE655378 NJX655378:NKA655378 NTT655378:NTW655378 ODP655378:ODS655378 ONL655378:ONO655378 OXH655378:OXK655378 PHD655378:PHG655378 PQZ655378:PRC655378 QAV655378:QAY655378 QKR655378:QKU655378 QUN655378:QUQ655378 REJ655378:REM655378 ROF655378:ROI655378 RYB655378:RYE655378 SHX655378:SIA655378 SRT655378:SRW655378 TBP655378:TBS655378 TLL655378:TLO655378 TVH655378:TVK655378 UFD655378:UFG655378 UOZ655378:UPC655378 UYV655378:UYY655378 VIR655378:VIU655378 VSN655378:VSQ655378 WCJ655378:WCM655378 WMF655378:WMI655378 WWB655378:WWE655378 T720914:W720914 JP720914:JS720914 TL720914:TO720914 ADH720914:ADK720914 AND720914:ANG720914 AWZ720914:AXC720914 BGV720914:BGY720914 BQR720914:BQU720914 CAN720914:CAQ720914 CKJ720914:CKM720914 CUF720914:CUI720914 DEB720914:DEE720914 DNX720914:DOA720914 DXT720914:DXW720914 EHP720914:EHS720914 ERL720914:ERO720914 FBH720914:FBK720914 FLD720914:FLG720914 FUZ720914:FVC720914 GEV720914:GEY720914 GOR720914:GOU720914 GYN720914:GYQ720914 HIJ720914:HIM720914 HSF720914:HSI720914 ICB720914:ICE720914 ILX720914:IMA720914 IVT720914:IVW720914 JFP720914:JFS720914 JPL720914:JPO720914 JZH720914:JZK720914 KJD720914:KJG720914 KSZ720914:KTC720914 LCV720914:LCY720914 LMR720914:LMU720914 LWN720914:LWQ720914 MGJ720914:MGM720914 MQF720914:MQI720914 NAB720914:NAE720914 NJX720914:NKA720914 NTT720914:NTW720914 ODP720914:ODS720914 ONL720914:ONO720914 OXH720914:OXK720914 PHD720914:PHG720914 PQZ720914:PRC720914 QAV720914:QAY720914 QKR720914:QKU720914 QUN720914:QUQ720914 REJ720914:REM720914 ROF720914:ROI720914 RYB720914:RYE720914 SHX720914:SIA720914 SRT720914:SRW720914 TBP720914:TBS720914 TLL720914:TLO720914 TVH720914:TVK720914 UFD720914:UFG720914 UOZ720914:UPC720914 UYV720914:UYY720914 VIR720914:VIU720914 VSN720914:VSQ720914 WCJ720914:WCM720914 WMF720914:WMI720914 WWB720914:WWE720914 T786450:W786450 JP786450:JS786450 TL786450:TO786450 ADH786450:ADK786450 AND786450:ANG786450 AWZ786450:AXC786450 BGV786450:BGY786450 BQR786450:BQU786450 CAN786450:CAQ786450 CKJ786450:CKM786450 CUF786450:CUI786450 DEB786450:DEE786450 DNX786450:DOA786450 DXT786450:DXW786450 EHP786450:EHS786450 ERL786450:ERO786450 FBH786450:FBK786450 FLD786450:FLG786450 FUZ786450:FVC786450 GEV786450:GEY786450 GOR786450:GOU786450 GYN786450:GYQ786450 HIJ786450:HIM786450 HSF786450:HSI786450 ICB786450:ICE786450 ILX786450:IMA786450 IVT786450:IVW786450 JFP786450:JFS786450 JPL786450:JPO786450 JZH786450:JZK786450 KJD786450:KJG786450 KSZ786450:KTC786450 LCV786450:LCY786450 LMR786450:LMU786450 LWN786450:LWQ786450 MGJ786450:MGM786450 MQF786450:MQI786450 NAB786450:NAE786450 NJX786450:NKA786450 NTT786450:NTW786450 ODP786450:ODS786450 ONL786450:ONO786450 OXH786450:OXK786450 PHD786450:PHG786450 PQZ786450:PRC786450 QAV786450:QAY786450 QKR786450:QKU786450 QUN786450:QUQ786450 REJ786450:REM786450 ROF786450:ROI786450 RYB786450:RYE786450 SHX786450:SIA786450 SRT786450:SRW786450 TBP786450:TBS786450 TLL786450:TLO786450 TVH786450:TVK786450 UFD786450:UFG786450 UOZ786450:UPC786450 UYV786450:UYY786450 VIR786450:VIU786450 VSN786450:VSQ786450 WCJ786450:WCM786450 WMF786450:WMI786450 WWB786450:WWE786450 T851986:W851986 JP851986:JS851986 TL851986:TO851986 ADH851986:ADK851986 AND851986:ANG851986 AWZ851986:AXC851986 BGV851986:BGY851986 BQR851986:BQU851986 CAN851986:CAQ851986 CKJ851986:CKM851986 CUF851986:CUI851986 DEB851986:DEE851986 DNX851986:DOA851986 DXT851986:DXW851986 EHP851986:EHS851986 ERL851986:ERO851986 FBH851986:FBK851986 FLD851986:FLG851986 FUZ851986:FVC851986 GEV851986:GEY851986 GOR851986:GOU851986 GYN851986:GYQ851986 HIJ851986:HIM851986 HSF851986:HSI851986 ICB851986:ICE851986 ILX851986:IMA851986 IVT851986:IVW851986 JFP851986:JFS851986 JPL851986:JPO851986 JZH851986:JZK851986 KJD851986:KJG851986 KSZ851986:KTC851986 LCV851986:LCY851986 LMR851986:LMU851986 LWN851986:LWQ851986 MGJ851986:MGM851986 MQF851986:MQI851986 NAB851986:NAE851986 NJX851986:NKA851986 NTT851986:NTW851986 ODP851986:ODS851986 ONL851986:ONO851986 OXH851986:OXK851986 PHD851986:PHG851986 PQZ851986:PRC851986 QAV851986:QAY851986 QKR851986:QKU851986 QUN851986:QUQ851986 REJ851986:REM851986 ROF851986:ROI851986 RYB851986:RYE851986 SHX851986:SIA851986 SRT851986:SRW851986 TBP851986:TBS851986 TLL851986:TLO851986 TVH851986:TVK851986 UFD851986:UFG851986 UOZ851986:UPC851986 UYV851986:UYY851986 VIR851986:VIU851986 VSN851986:VSQ851986 WCJ851986:WCM851986 WMF851986:WMI851986 WWB851986:WWE851986 T917522:W917522 JP917522:JS917522 TL917522:TO917522 ADH917522:ADK917522 AND917522:ANG917522 AWZ917522:AXC917522 BGV917522:BGY917522 BQR917522:BQU917522 CAN917522:CAQ917522 CKJ917522:CKM917522 CUF917522:CUI917522 DEB917522:DEE917522 DNX917522:DOA917522 DXT917522:DXW917522 EHP917522:EHS917522 ERL917522:ERO917522 FBH917522:FBK917522 FLD917522:FLG917522 FUZ917522:FVC917522 GEV917522:GEY917522 GOR917522:GOU917522 GYN917522:GYQ917522 HIJ917522:HIM917522 HSF917522:HSI917522 ICB917522:ICE917522 ILX917522:IMA917522 IVT917522:IVW917522 JFP917522:JFS917522 JPL917522:JPO917522 JZH917522:JZK917522 KJD917522:KJG917522 KSZ917522:KTC917522 LCV917522:LCY917522 LMR917522:LMU917522 LWN917522:LWQ917522 MGJ917522:MGM917522 MQF917522:MQI917522 NAB917522:NAE917522 NJX917522:NKA917522 NTT917522:NTW917522 ODP917522:ODS917522 ONL917522:ONO917522 OXH917522:OXK917522 PHD917522:PHG917522 PQZ917522:PRC917522 QAV917522:QAY917522 QKR917522:QKU917522 QUN917522:QUQ917522 REJ917522:REM917522 ROF917522:ROI917522 RYB917522:RYE917522 SHX917522:SIA917522 SRT917522:SRW917522 TBP917522:TBS917522 TLL917522:TLO917522 TVH917522:TVK917522 UFD917522:UFG917522 UOZ917522:UPC917522 UYV917522:UYY917522 VIR917522:VIU917522 VSN917522:VSQ917522 WCJ917522:WCM917522 WMF917522:WMI917522 WWB917522:WWE917522 T983058:W983058 JP983058:JS983058 TL983058:TO983058 ADH983058:ADK983058 AND983058:ANG983058 AWZ983058:AXC983058 BGV983058:BGY983058 BQR983058:BQU983058 CAN983058:CAQ983058 CKJ983058:CKM983058 CUF983058:CUI983058 DEB983058:DEE983058 DNX983058:DOA983058 DXT983058:DXW983058 EHP983058:EHS983058 ERL983058:ERO983058 FBH983058:FBK983058 FLD983058:FLG983058 FUZ983058:FVC983058 GEV983058:GEY983058 GOR983058:GOU983058 GYN983058:GYQ983058 HIJ983058:HIM983058 HSF983058:HSI983058 ICB983058:ICE983058 ILX983058:IMA983058 IVT983058:IVW983058 JFP983058:JFS983058 JPL983058:JPO983058 JZH983058:JZK983058 KJD983058:KJG983058 KSZ983058:KTC983058 LCV983058:LCY983058 LMR983058:LMU983058 LWN983058:LWQ983058 MGJ983058:MGM983058 MQF983058:MQI983058 NAB983058:NAE983058 NJX983058:NKA983058 NTT983058:NTW983058 ODP983058:ODS983058 ONL983058:ONO983058 OXH983058:OXK983058 PHD983058:PHG983058 PQZ983058:PRC983058 QAV983058:QAY983058 QKR983058:QKU983058 QUN983058:QUQ983058 REJ983058:REM983058 ROF983058:ROI983058 RYB983058:RYE983058 SHX983058:SIA983058 SRT983058:SRW983058 TBP983058:TBS983058 TLL983058:TLO983058 TVH983058:TVK983058 UFD983058:UFG983058 UOZ983058:UPC983058 UYV983058:UYY983058 VIR983058:VIU983058 VSN983058:VSQ983058 WCJ983058:WCM983058 WMF983058:WMI983058 WWB983058:WWE983058 O18:R18 JK18:JN18 TG18:TJ18 ADC18:ADF18 AMY18:ANB18 AWU18:AWX18 BGQ18:BGT18 BQM18:BQP18 CAI18:CAL18 CKE18:CKH18 CUA18:CUD18 DDW18:DDZ18 DNS18:DNV18 DXO18:DXR18 EHK18:EHN18 ERG18:ERJ18 FBC18:FBF18 FKY18:FLB18 FUU18:FUX18 GEQ18:GET18 GOM18:GOP18 GYI18:GYL18 HIE18:HIH18 HSA18:HSD18 IBW18:IBZ18 ILS18:ILV18 IVO18:IVR18 JFK18:JFN18 JPG18:JPJ18 JZC18:JZF18 KIY18:KJB18 KSU18:KSX18 LCQ18:LCT18 LMM18:LMP18 LWI18:LWL18 MGE18:MGH18 MQA18:MQD18 MZW18:MZZ18 NJS18:NJV18 NTO18:NTR18 ODK18:ODN18 ONG18:ONJ18 OXC18:OXF18 PGY18:PHB18 PQU18:PQX18 QAQ18:QAT18 QKM18:QKP18 QUI18:QUL18 REE18:REH18 ROA18:ROD18 RXW18:RXZ18 SHS18:SHV18 SRO18:SRR18 TBK18:TBN18 TLG18:TLJ18 TVC18:TVF18 UEY18:UFB18 UOU18:UOX18 UYQ18:UYT18 VIM18:VIP18 VSI18:VSL18 WCE18:WCH18 WMA18:WMD18 WVW18:WVZ18 O65554:R65554 JK65554:JN65554 TG65554:TJ65554 ADC65554:ADF65554 AMY65554:ANB65554 AWU65554:AWX65554 BGQ65554:BGT65554 BQM65554:BQP65554 CAI65554:CAL65554 CKE65554:CKH65554 CUA65554:CUD65554 DDW65554:DDZ65554 DNS65554:DNV65554 DXO65554:DXR65554 EHK65554:EHN65554 ERG65554:ERJ65554 FBC65554:FBF65554 FKY65554:FLB65554 FUU65554:FUX65554 GEQ65554:GET65554 GOM65554:GOP65554 GYI65554:GYL65554 HIE65554:HIH65554 HSA65554:HSD65554 IBW65554:IBZ65554 ILS65554:ILV65554 IVO65554:IVR65554 JFK65554:JFN65554 JPG65554:JPJ65554 JZC65554:JZF65554 KIY65554:KJB65554 KSU65554:KSX65554 LCQ65554:LCT65554 LMM65554:LMP65554 LWI65554:LWL65554 MGE65554:MGH65554 MQA65554:MQD65554 MZW65554:MZZ65554 NJS65554:NJV65554 NTO65554:NTR65554 ODK65554:ODN65554 ONG65554:ONJ65554 OXC65554:OXF65554 PGY65554:PHB65554 PQU65554:PQX65554 QAQ65554:QAT65554 QKM65554:QKP65554 QUI65554:QUL65554 REE65554:REH65554 ROA65554:ROD65554 RXW65554:RXZ65554 SHS65554:SHV65554 SRO65554:SRR65554 TBK65554:TBN65554 TLG65554:TLJ65554 TVC65554:TVF65554 UEY65554:UFB65554 UOU65554:UOX65554 UYQ65554:UYT65554 VIM65554:VIP65554 VSI65554:VSL65554 WCE65554:WCH65554 WMA65554:WMD65554 WVW65554:WVZ65554 O131090:R131090 JK131090:JN131090 TG131090:TJ131090 ADC131090:ADF131090 AMY131090:ANB131090 AWU131090:AWX131090 BGQ131090:BGT131090 BQM131090:BQP131090 CAI131090:CAL131090 CKE131090:CKH131090 CUA131090:CUD131090 DDW131090:DDZ131090 DNS131090:DNV131090 DXO131090:DXR131090 EHK131090:EHN131090 ERG131090:ERJ131090 FBC131090:FBF131090 FKY131090:FLB131090 FUU131090:FUX131090 GEQ131090:GET131090 GOM131090:GOP131090 GYI131090:GYL131090 HIE131090:HIH131090 HSA131090:HSD131090 IBW131090:IBZ131090 ILS131090:ILV131090 IVO131090:IVR131090 JFK131090:JFN131090 JPG131090:JPJ131090 JZC131090:JZF131090 KIY131090:KJB131090 KSU131090:KSX131090 LCQ131090:LCT131090 LMM131090:LMP131090 LWI131090:LWL131090 MGE131090:MGH131090 MQA131090:MQD131090 MZW131090:MZZ131090 NJS131090:NJV131090 NTO131090:NTR131090 ODK131090:ODN131090 ONG131090:ONJ131090 OXC131090:OXF131090 PGY131090:PHB131090 PQU131090:PQX131090 QAQ131090:QAT131090 QKM131090:QKP131090 QUI131090:QUL131090 REE131090:REH131090 ROA131090:ROD131090 RXW131090:RXZ131090 SHS131090:SHV131090 SRO131090:SRR131090 TBK131090:TBN131090 TLG131090:TLJ131090 TVC131090:TVF131090 UEY131090:UFB131090 UOU131090:UOX131090 UYQ131090:UYT131090 VIM131090:VIP131090 VSI131090:VSL131090 WCE131090:WCH131090 WMA131090:WMD131090 WVW131090:WVZ131090 O196626:R196626 JK196626:JN196626 TG196626:TJ196626 ADC196626:ADF196626 AMY196626:ANB196626 AWU196626:AWX196626 BGQ196626:BGT196626 BQM196626:BQP196626 CAI196626:CAL196626 CKE196626:CKH196626 CUA196626:CUD196626 DDW196626:DDZ196626 DNS196626:DNV196626 DXO196626:DXR196626 EHK196626:EHN196626 ERG196626:ERJ196626 FBC196626:FBF196626 FKY196626:FLB196626 FUU196626:FUX196626 GEQ196626:GET196626 GOM196626:GOP196626 GYI196626:GYL196626 HIE196626:HIH196626 HSA196626:HSD196626 IBW196626:IBZ196626 ILS196626:ILV196626 IVO196626:IVR196626 JFK196626:JFN196626 JPG196626:JPJ196626 JZC196626:JZF196626 KIY196626:KJB196626 KSU196626:KSX196626 LCQ196626:LCT196626 LMM196626:LMP196626 LWI196626:LWL196626 MGE196626:MGH196626 MQA196626:MQD196626 MZW196626:MZZ196626 NJS196626:NJV196626 NTO196626:NTR196626 ODK196626:ODN196626 ONG196626:ONJ196626 OXC196626:OXF196626 PGY196626:PHB196626 PQU196626:PQX196626 QAQ196626:QAT196626 QKM196626:QKP196626 QUI196626:QUL196626 REE196626:REH196626 ROA196626:ROD196626 RXW196626:RXZ196626 SHS196626:SHV196626 SRO196626:SRR196626 TBK196626:TBN196626 TLG196626:TLJ196626 TVC196626:TVF196626 UEY196626:UFB196626 UOU196626:UOX196626 UYQ196626:UYT196626 VIM196626:VIP196626 VSI196626:VSL196626 WCE196626:WCH196626 WMA196626:WMD196626 WVW196626:WVZ196626 O262162:R262162 JK262162:JN262162 TG262162:TJ262162 ADC262162:ADF262162 AMY262162:ANB262162 AWU262162:AWX262162 BGQ262162:BGT262162 BQM262162:BQP262162 CAI262162:CAL262162 CKE262162:CKH262162 CUA262162:CUD262162 DDW262162:DDZ262162 DNS262162:DNV262162 DXO262162:DXR262162 EHK262162:EHN262162 ERG262162:ERJ262162 FBC262162:FBF262162 FKY262162:FLB262162 FUU262162:FUX262162 GEQ262162:GET262162 GOM262162:GOP262162 GYI262162:GYL262162 HIE262162:HIH262162 HSA262162:HSD262162 IBW262162:IBZ262162 ILS262162:ILV262162 IVO262162:IVR262162 JFK262162:JFN262162 JPG262162:JPJ262162 JZC262162:JZF262162 KIY262162:KJB262162 KSU262162:KSX262162 LCQ262162:LCT262162 LMM262162:LMP262162 LWI262162:LWL262162 MGE262162:MGH262162 MQA262162:MQD262162 MZW262162:MZZ262162 NJS262162:NJV262162 NTO262162:NTR262162 ODK262162:ODN262162 ONG262162:ONJ262162 OXC262162:OXF262162 PGY262162:PHB262162 PQU262162:PQX262162 QAQ262162:QAT262162 QKM262162:QKP262162 QUI262162:QUL262162 REE262162:REH262162 ROA262162:ROD262162 RXW262162:RXZ262162 SHS262162:SHV262162 SRO262162:SRR262162 TBK262162:TBN262162 TLG262162:TLJ262162 TVC262162:TVF262162 UEY262162:UFB262162 UOU262162:UOX262162 UYQ262162:UYT262162 VIM262162:VIP262162 VSI262162:VSL262162 WCE262162:WCH262162 WMA262162:WMD262162 WVW262162:WVZ262162 O327698:R327698 JK327698:JN327698 TG327698:TJ327698 ADC327698:ADF327698 AMY327698:ANB327698 AWU327698:AWX327698 BGQ327698:BGT327698 BQM327698:BQP327698 CAI327698:CAL327698 CKE327698:CKH327698 CUA327698:CUD327698 DDW327698:DDZ327698 DNS327698:DNV327698 DXO327698:DXR327698 EHK327698:EHN327698 ERG327698:ERJ327698 FBC327698:FBF327698 FKY327698:FLB327698 FUU327698:FUX327698 GEQ327698:GET327698 GOM327698:GOP327698 GYI327698:GYL327698 HIE327698:HIH327698 HSA327698:HSD327698 IBW327698:IBZ327698 ILS327698:ILV327698 IVO327698:IVR327698 JFK327698:JFN327698 JPG327698:JPJ327698 JZC327698:JZF327698 KIY327698:KJB327698 KSU327698:KSX327698 LCQ327698:LCT327698 LMM327698:LMP327698 LWI327698:LWL327698 MGE327698:MGH327698 MQA327698:MQD327698 MZW327698:MZZ327698 NJS327698:NJV327698 NTO327698:NTR327698 ODK327698:ODN327698 ONG327698:ONJ327698 OXC327698:OXF327698 PGY327698:PHB327698 PQU327698:PQX327698 QAQ327698:QAT327698 QKM327698:QKP327698 QUI327698:QUL327698 REE327698:REH327698 ROA327698:ROD327698 RXW327698:RXZ327698 SHS327698:SHV327698 SRO327698:SRR327698 TBK327698:TBN327698 TLG327698:TLJ327698 TVC327698:TVF327698 UEY327698:UFB327698 UOU327698:UOX327698 UYQ327698:UYT327698 VIM327698:VIP327698 VSI327698:VSL327698 WCE327698:WCH327698 WMA327698:WMD327698 WVW327698:WVZ327698 O393234:R393234 JK393234:JN393234 TG393234:TJ393234 ADC393234:ADF393234 AMY393234:ANB393234 AWU393234:AWX393234 BGQ393234:BGT393234 BQM393234:BQP393234 CAI393234:CAL393234 CKE393234:CKH393234 CUA393234:CUD393234 DDW393234:DDZ393234 DNS393234:DNV393234 DXO393234:DXR393234 EHK393234:EHN393234 ERG393234:ERJ393234 FBC393234:FBF393234 FKY393234:FLB393234 FUU393234:FUX393234 GEQ393234:GET393234 GOM393234:GOP393234 GYI393234:GYL393234 HIE393234:HIH393234 HSA393234:HSD393234 IBW393234:IBZ393234 ILS393234:ILV393234 IVO393234:IVR393234 JFK393234:JFN393234 JPG393234:JPJ393234 JZC393234:JZF393234 KIY393234:KJB393234 KSU393234:KSX393234 LCQ393234:LCT393234 LMM393234:LMP393234 LWI393234:LWL393234 MGE393234:MGH393234 MQA393234:MQD393234 MZW393234:MZZ393234 NJS393234:NJV393234 NTO393234:NTR393234 ODK393234:ODN393234 ONG393234:ONJ393234 OXC393234:OXF393234 PGY393234:PHB393234 PQU393234:PQX393234 QAQ393234:QAT393234 QKM393234:QKP393234 QUI393234:QUL393234 REE393234:REH393234 ROA393234:ROD393234 RXW393234:RXZ393234 SHS393234:SHV393234 SRO393234:SRR393234 TBK393234:TBN393234 TLG393234:TLJ393234 TVC393234:TVF393234 UEY393234:UFB393234 UOU393234:UOX393234 UYQ393234:UYT393234 VIM393234:VIP393234 VSI393234:VSL393234 WCE393234:WCH393234 WMA393234:WMD393234 WVW393234:WVZ393234 O458770:R458770 JK458770:JN458770 TG458770:TJ458770 ADC458770:ADF458770 AMY458770:ANB458770 AWU458770:AWX458770 BGQ458770:BGT458770 BQM458770:BQP458770 CAI458770:CAL458770 CKE458770:CKH458770 CUA458770:CUD458770 DDW458770:DDZ458770 DNS458770:DNV458770 DXO458770:DXR458770 EHK458770:EHN458770 ERG458770:ERJ458770 FBC458770:FBF458770 FKY458770:FLB458770 FUU458770:FUX458770 GEQ458770:GET458770 GOM458770:GOP458770 GYI458770:GYL458770 HIE458770:HIH458770 HSA458770:HSD458770 IBW458770:IBZ458770 ILS458770:ILV458770 IVO458770:IVR458770 JFK458770:JFN458770 JPG458770:JPJ458770 JZC458770:JZF458770 KIY458770:KJB458770 KSU458770:KSX458770 LCQ458770:LCT458770 LMM458770:LMP458770 LWI458770:LWL458770 MGE458770:MGH458770 MQA458770:MQD458770 MZW458770:MZZ458770 NJS458770:NJV458770 NTO458770:NTR458770 ODK458770:ODN458770 ONG458770:ONJ458770 OXC458770:OXF458770 PGY458770:PHB458770 PQU458770:PQX458770 QAQ458770:QAT458770 QKM458770:QKP458770 QUI458770:QUL458770 REE458770:REH458770 ROA458770:ROD458770 RXW458770:RXZ458770 SHS458770:SHV458770 SRO458770:SRR458770 TBK458770:TBN458770 TLG458770:TLJ458770 TVC458770:TVF458770 UEY458770:UFB458770 UOU458770:UOX458770 UYQ458770:UYT458770 VIM458770:VIP458770 VSI458770:VSL458770 WCE458770:WCH458770 WMA458770:WMD458770 WVW458770:WVZ458770 O524306:R524306 JK524306:JN524306 TG524306:TJ524306 ADC524306:ADF524306 AMY524306:ANB524306 AWU524306:AWX524306 BGQ524306:BGT524306 BQM524306:BQP524306 CAI524306:CAL524306 CKE524306:CKH524306 CUA524306:CUD524306 DDW524306:DDZ524306 DNS524306:DNV524306 DXO524306:DXR524306 EHK524306:EHN524306 ERG524306:ERJ524306 FBC524306:FBF524306 FKY524306:FLB524306 FUU524306:FUX524306 GEQ524306:GET524306 GOM524306:GOP524306 GYI524306:GYL524306 HIE524306:HIH524306 HSA524306:HSD524306 IBW524306:IBZ524306 ILS524306:ILV524306 IVO524306:IVR524306 JFK524306:JFN524306 JPG524306:JPJ524306 JZC524306:JZF524306 KIY524306:KJB524306 KSU524306:KSX524306 LCQ524306:LCT524306 LMM524306:LMP524306 LWI524306:LWL524306 MGE524306:MGH524306 MQA524306:MQD524306 MZW524306:MZZ524306 NJS524306:NJV524306 NTO524306:NTR524306 ODK524306:ODN524306 ONG524306:ONJ524306 OXC524306:OXF524306 PGY524306:PHB524306 PQU524306:PQX524306 QAQ524306:QAT524306 QKM524306:QKP524306 QUI524306:QUL524306 REE524306:REH524306 ROA524306:ROD524306 RXW524306:RXZ524306 SHS524306:SHV524306 SRO524306:SRR524306 TBK524306:TBN524306 TLG524306:TLJ524306 TVC524306:TVF524306 UEY524306:UFB524306 UOU524306:UOX524306 UYQ524306:UYT524306 VIM524306:VIP524306 VSI524306:VSL524306 WCE524306:WCH524306 WMA524306:WMD524306 WVW524306:WVZ524306 O589842:R589842 JK589842:JN589842 TG589842:TJ589842 ADC589842:ADF589842 AMY589842:ANB589842 AWU589842:AWX589842 BGQ589842:BGT589842 BQM589842:BQP589842 CAI589842:CAL589842 CKE589842:CKH589842 CUA589842:CUD589842 DDW589842:DDZ589842 DNS589842:DNV589842 DXO589842:DXR589842 EHK589842:EHN589842 ERG589842:ERJ589842 FBC589842:FBF589842 FKY589842:FLB589842 FUU589842:FUX589842 GEQ589842:GET589842 GOM589842:GOP589842 GYI589842:GYL589842 HIE589842:HIH589842 HSA589842:HSD589842 IBW589842:IBZ589842 ILS589842:ILV589842 IVO589842:IVR589842 JFK589842:JFN589842 JPG589842:JPJ589842 JZC589842:JZF589842 KIY589842:KJB589842 KSU589842:KSX589842 LCQ589842:LCT589842 LMM589842:LMP589842 LWI589842:LWL589842 MGE589842:MGH589842 MQA589842:MQD589842 MZW589842:MZZ589842 NJS589842:NJV589842 NTO589842:NTR589842 ODK589842:ODN589842 ONG589842:ONJ589842 OXC589842:OXF589842 PGY589842:PHB589842 PQU589842:PQX589842 QAQ589842:QAT589842 QKM589842:QKP589842 QUI589842:QUL589842 REE589842:REH589842 ROA589842:ROD589842 RXW589842:RXZ589842 SHS589842:SHV589842 SRO589842:SRR589842 TBK589842:TBN589842 TLG589842:TLJ589842 TVC589842:TVF589842 UEY589842:UFB589842 UOU589842:UOX589842 UYQ589842:UYT589842 VIM589842:VIP589842 VSI589842:VSL589842 WCE589842:WCH589842 WMA589842:WMD589842 WVW589842:WVZ589842 O655378:R655378 JK655378:JN655378 TG655378:TJ655378 ADC655378:ADF655378 AMY655378:ANB655378 AWU655378:AWX655378 BGQ655378:BGT655378 BQM655378:BQP655378 CAI655378:CAL655378 CKE655378:CKH655378 CUA655378:CUD655378 DDW655378:DDZ655378 DNS655378:DNV655378 DXO655378:DXR655378 EHK655378:EHN655378 ERG655378:ERJ655378 FBC655378:FBF655378 FKY655378:FLB655378 FUU655378:FUX655378 GEQ655378:GET655378 GOM655378:GOP655378 GYI655378:GYL655378 HIE655378:HIH655378 HSA655378:HSD655378 IBW655378:IBZ655378 ILS655378:ILV655378 IVO655378:IVR655378 JFK655378:JFN655378 JPG655378:JPJ655378 JZC655378:JZF655378 KIY655378:KJB655378 KSU655378:KSX655378 LCQ655378:LCT655378 LMM655378:LMP655378 LWI655378:LWL655378 MGE655378:MGH655378 MQA655378:MQD655378 MZW655378:MZZ655378 NJS655378:NJV655378 NTO655378:NTR655378 ODK655378:ODN655378 ONG655378:ONJ655378 OXC655378:OXF655378 PGY655378:PHB655378 PQU655378:PQX655378 QAQ655378:QAT655378 QKM655378:QKP655378 QUI655378:QUL655378 REE655378:REH655378 ROA655378:ROD655378 RXW655378:RXZ655378 SHS655378:SHV655378 SRO655378:SRR655378 TBK655378:TBN655378 TLG655378:TLJ655378 TVC655378:TVF655378 UEY655378:UFB655378 UOU655378:UOX655378 UYQ655378:UYT655378 VIM655378:VIP655378 VSI655378:VSL655378 WCE655378:WCH655378 WMA655378:WMD655378 WVW655378:WVZ655378 O720914:R720914 JK720914:JN720914 TG720914:TJ720914 ADC720914:ADF720914 AMY720914:ANB720914 AWU720914:AWX720914 BGQ720914:BGT720914 BQM720914:BQP720914 CAI720914:CAL720914 CKE720914:CKH720914 CUA720914:CUD720914 DDW720914:DDZ720914 DNS720914:DNV720914 DXO720914:DXR720914 EHK720914:EHN720914 ERG720914:ERJ720914 FBC720914:FBF720914 FKY720914:FLB720914 FUU720914:FUX720914 GEQ720914:GET720914 GOM720914:GOP720914 GYI720914:GYL720914 HIE720914:HIH720914 HSA720914:HSD720914 IBW720914:IBZ720914 ILS720914:ILV720914 IVO720914:IVR720914 JFK720914:JFN720914 JPG720914:JPJ720914 JZC720914:JZF720914 KIY720914:KJB720914 KSU720914:KSX720914 LCQ720914:LCT720914 LMM720914:LMP720914 LWI720914:LWL720914 MGE720914:MGH720914 MQA720914:MQD720914 MZW720914:MZZ720914 NJS720914:NJV720914 NTO720914:NTR720914 ODK720914:ODN720914 ONG720914:ONJ720914 OXC720914:OXF720914 PGY720914:PHB720914 PQU720914:PQX720914 QAQ720914:QAT720914 QKM720914:QKP720914 QUI720914:QUL720914 REE720914:REH720914 ROA720914:ROD720914 RXW720914:RXZ720914 SHS720914:SHV720914 SRO720914:SRR720914 TBK720914:TBN720914 TLG720914:TLJ720914 TVC720914:TVF720914 UEY720914:UFB720914 UOU720914:UOX720914 UYQ720914:UYT720914 VIM720914:VIP720914 VSI720914:VSL720914 WCE720914:WCH720914 WMA720914:WMD720914 WVW720914:WVZ720914 O786450:R786450 JK786450:JN786450 TG786450:TJ786450 ADC786450:ADF786450 AMY786450:ANB786450 AWU786450:AWX786450 BGQ786450:BGT786450 BQM786450:BQP786450 CAI786450:CAL786450 CKE786450:CKH786450 CUA786450:CUD786450 DDW786450:DDZ786450 DNS786450:DNV786450 DXO786450:DXR786450 EHK786450:EHN786450 ERG786450:ERJ786450 FBC786450:FBF786450 FKY786450:FLB786450 FUU786450:FUX786450 GEQ786450:GET786450 GOM786450:GOP786450 GYI786450:GYL786450 HIE786450:HIH786450 HSA786450:HSD786450 IBW786450:IBZ786450 ILS786450:ILV786450 IVO786450:IVR786450 JFK786450:JFN786450 JPG786450:JPJ786450 JZC786450:JZF786450 KIY786450:KJB786450 KSU786450:KSX786450 LCQ786450:LCT786450 LMM786450:LMP786450 LWI786450:LWL786450 MGE786450:MGH786450 MQA786450:MQD786450 MZW786450:MZZ786450 NJS786450:NJV786450 NTO786450:NTR786450 ODK786450:ODN786450 ONG786450:ONJ786450 OXC786450:OXF786450 PGY786450:PHB786450 PQU786450:PQX786450 QAQ786450:QAT786450 QKM786450:QKP786450 QUI786450:QUL786450 REE786450:REH786450 ROA786450:ROD786450 RXW786450:RXZ786450 SHS786450:SHV786450 SRO786450:SRR786450 TBK786450:TBN786450 TLG786450:TLJ786450 TVC786450:TVF786450 UEY786450:UFB786450 UOU786450:UOX786450 UYQ786450:UYT786450 VIM786450:VIP786450 VSI786450:VSL786450 WCE786450:WCH786450 WMA786450:WMD786450 WVW786450:WVZ786450 O851986:R851986 JK851986:JN851986 TG851986:TJ851986 ADC851986:ADF851986 AMY851986:ANB851986 AWU851986:AWX851986 BGQ851986:BGT851986 BQM851986:BQP851986 CAI851986:CAL851986 CKE851986:CKH851986 CUA851986:CUD851986 DDW851986:DDZ851986 DNS851986:DNV851986 DXO851986:DXR851986 EHK851986:EHN851986 ERG851986:ERJ851986 FBC851986:FBF851986 FKY851986:FLB851986 FUU851986:FUX851986 GEQ851986:GET851986 GOM851986:GOP851986 GYI851986:GYL851986 HIE851986:HIH851986 HSA851986:HSD851986 IBW851986:IBZ851986 ILS851986:ILV851986 IVO851986:IVR851986 JFK851986:JFN851986 JPG851986:JPJ851986 JZC851986:JZF851986 KIY851986:KJB851986 KSU851986:KSX851986 LCQ851986:LCT851986 LMM851986:LMP851986 LWI851986:LWL851986 MGE851986:MGH851986 MQA851986:MQD851986 MZW851986:MZZ851986 NJS851986:NJV851986 NTO851986:NTR851986 ODK851986:ODN851986 ONG851986:ONJ851986 OXC851986:OXF851986 PGY851986:PHB851986 PQU851986:PQX851986 QAQ851986:QAT851986 QKM851986:QKP851986 QUI851986:QUL851986 REE851986:REH851986 ROA851986:ROD851986 RXW851986:RXZ851986 SHS851986:SHV851986 SRO851986:SRR851986 TBK851986:TBN851986 TLG851986:TLJ851986 TVC851986:TVF851986 UEY851986:UFB851986 UOU851986:UOX851986 UYQ851986:UYT851986 VIM851986:VIP851986 VSI851986:VSL851986 WCE851986:WCH851986 WMA851986:WMD851986 WVW851986:WVZ851986 O917522:R917522 JK917522:JN917522 TG917522:TJ917522 ADC917522:ADF917522 AMY917522:ANB917522 AWU917522:AWX917522 BGQ917522:BGT917522 BQM917522:BQP917522 CAI917522:CAL917522 CKE917522:CKH917522 CUA917522:CUD917522 DDW917522:DDZ917522 DNS917522:DNV917522 DXO917522:DXR917522 EHK917522:EHN917522 ERG917522:ERJ917522 FBC917522:FBF917522 FKY917522:FLB917522 FUU917522:FUX917522 GEQ917522:GET917522 GOM917522:GOP917522 GYI917522:GYL917522 HIE917522:HIH917522 HSA917522:HSD917522 IBW917522:IBZ917522 ILS917522:ILV917522 IVO917522:IVR917522 JFK917522:JFN917522 JPG917522:JPJ917522 JZC917522:JZF917522 KIY917522:KJB917522 KSU917522:KSX917522 LCQ917522:LCT917522 LMM917522:LMP917522 LWI917522:LWL917522 MGE917522:MGH917522 MQA917522:MQD917522 MZW917522:MZZ917522 NJS917522:NJV917522 NTO917522:NTR917522 ODK917522:ODN917522 ONG917522:ONJ917522 OXC917522:OXF917522 PGY917522:PHB917522 PQU917522:PQX917522 QAQ917522:QAT917522 QKM917522:QKP917522 QUI917522:QUL917522 REE917522:REH917522 ROA917522:ROD917522 RXW917522:RXZ917522 SHS917522:SHV917522 SRO917522:SRR917522 TBK917522:TBN917522 TLG917522:TLJ917522 TVC917522:TVF917522 UEY917522:UFB917522 UOU917522:UOX917522 UYQ917522:UYT917522 VIM917522:VIP917522 VSI917522:VSL917522 WCE917522:WCH917522 WMA917522:WMD917522 WVW917522:WVZ917522 O983058:R983058 JK983058:JN983058 TG983058:TJ983058 ADC983058:ADF983058 AMY983058:ANB983058 AWU983058:AWX983058 BGQ983058:BGT983058 BQM983058:BQP983058 CAI983058:CAL983058 CKE983058:CKH983058 CUA983058:CUD983058 DDW983058:DDZ983058 DNS983058:DNV983058 DXO983058:DXR983058 EHK983058:EHN983058 ERG983058:ERJ983058 FBC983058:FBF983058 FKY983058:FLB983058 FUU983058:FUX983058 GEQ983058:GET983058 GOM983058:GOP983058 GYI983058:GYL983058 HIE983058:HIH983058 HSA983058:HSD983058 IBW983058:IBZ983058 ILS983058:ILV983058 IVO983058:IVR983058 JFK983058:JFN983058 JPG983058:JPJ983058 JZC983058:JZF983058 KIY983058:KJB983058 KSU983058:KSX983058 LCQ983058:LCT983058 LMM983058:LMP983058 LWI983058:LWL983058 MGE983058:MGH983058 MQA983058:MQD983058 MZW983058:MZZ983058 NJS983058:NJV983058 NTO983058:NTR983058 ODK983058:ODN983058 ONG983058:ONJ983058 OXC983058:OXF983058 PGY983058:PHB983058 PQU983058:PQX983058 QAQ983058:QAT983058 QKM983058:QKP983058 QUI983058:QUL983058 REE983058:REH983058 ROA983058:ROD983058 RXW983058:RXZ983058 SHS983058:SHV983058 SRO983058:SRR983058 TBK983058:TBN983058 TLG983058:TLJ983058 TVC983058:TVF983058 UEY983058:UFB983058 UOU983058:UOX983058 UYQ983058:UYT983058 VIM983058:VIP983058 VSI983058:VSL983058 WCE983058:WCH983058 WMA983058:WMD983058 WVW983058:WVZ983058 J18:M18 JF18:JI18 TB18:TE18 ACX18:ADA18 AMT18:AMW18 AWP18:AWS18 BGL18:BGO18 BQH18:BQK18 CAD18:CAG18 CJZ18:CKC18 CTV18:CTY18 DDR18:DDU18 DNN18:DNQ18 DXJ18:DXM18 EHF18:EHI18 ERB18:ERE18 FAX18:FBA18 FKT18:FKW18 FUP18:FUS18 GEL18:GEO18 GOH18:GOK18 GYD18:GYG18 HHZ18:HIC18 HRV18:HRY18 IBR18:IBU18 ILN18:ILQ18 IVJ18:IVM18 JFF18:JFI18 JPB18:JPE18 JYX18:JZA18 KIT18:KIW18 KSP18:KSS18 LCL18:LCO18 LMH18:LMK18 LWD18:LWG18 MFZ18:MGC18 MPV18:MPY18 MZR18:MZU18 NJN18:NJQ18 NTJ18:NTM18 ODF18:ODI18 ONB18:ONE18 OWX18:OXA18 PGT18:PGW18 PQP18:PQS18 QAL18:QAO18 QKH18:QKK18 QUD18:QUG18 RDZ18:REC18 RNV18:RNY18 RXR18:RXU18 SHN18:SHQ18 SRJ18:SRM18 TBF18:TBI18 TLB18:TLE18 TUX18:TVA18 UET18:UEW18 UOP18:UOS18 UYL18:UYO18 VIH18:VIK18 VSD18:VSG18 WBZ18:WCC18 WLV18:WLY18 WVR18:WVU18 J65554:M65554 JF65554:JI65554 TB65554:TE65554 ACX65554:ADA65554 AMT65554:AMW65554 AWP65554:AWS65554 BGL65554:BGO65554 BQH65554:BQK65554 CAD65554:CAG65554 CJZ65554:CKC65554 CTV65554:CTY65554 DDR65554:DDU65554 DNN65554:DNQ65554 DXJ65554:DXM65554 EHF65554:EHI65554 ERB65554:ERE65554 FAX65554:FBA65554 FKT65554:FKW65554 FUP65554:FUS65554 GEL65554:GEO65554 GOH65554:GOK65554 GYD65554:GYG65554 HHZ65554:HIC65554 HRV65554:HRY65554 IBR65554:IBU65554 ILN65554:ILQ65554 IVJ65554:IVM65554 JFF65554:JFI65554 JPB65554:JPE65554 JYX65554:JZA65554 KIT65554:KIW65554 KSP65554:KSS65554 LCL65554:LCO65554 LMH65554:LMK65554 LWD65554:LWG65554 MFZ65554:MGC65554 MPV65554:MPY65554 MZR65554:MZU65554 NJN65554:NJQ65554 NTJ65554:NTM65554 ODF65554:ODI65554 ONB65554:ONE65554 OWX65554:OXA65554 PGT65554:PGW65554 PQP65554:PQS65554 QAL65554:QAO65554 QKH65554:QKK65554 QUD65554:QUG65554 RDZ65554:REC65554 RNV65554:RNY65554 RXR65554:RXU65554 SHN65554:SHQ65554 SRJ65554:SRM65554 TBF65554:TBI65554 TLB65554:TLE65554 TUX65554:TVA65554 UET65554:UEW65554 UOP65554:UOS65554 UYL65554:UYO65554 VIH65554:VIK65554 VSD65554:VSG65554 WBZ65554:WCC65554 WLV65554:WLY65554 WVR65554:WVU65554 J131090:M131090 JF131090:JI131090 TB131090:TE131090 ACX131090:ADA131090 AMT131090:AMW131090 AWP131090:AWS131090 BGL131090:BGO131090 BQH131090:BQK131090 CAD131090:CAG131090 CJZ131090:CKC131090 CTV131090:CTY131090 DDR131090:DDU131090 DNN131090:DNQ131090 DXJ131090:DXM131090 EHF131090:EHI131090 ERB131090:ERE131090 FAX131090:FBA131090 FKT131090:FKW131090 FUP131090:FUS131090 GEL131090:GEO131090 GOH131090:GOK131090 GYD131090:GYG131090 HHZ131090:HIC131090 HRV131090:HRY131090 IBR131090:IBU131090 ILN131090:ILQ131090 IVJ131090:IVM131090 JFF131090:JFI131090 JPB131090:JPE131090 JYX131090:JZA131090 KIT131090:KIW131090 KSP131090:KSS131090 LCL131090:LCO131090 LMH131090:LMK131090 LWD131090:LWG131090 MFZ131090:MGC131090 MPV131090:MPY131090 MZR131090:MZU131090 NJN131090:NJQ131090 NTJ131090:NTM131090 ODF131090:ODI131090 ONB131090:ONE131090 OWX131090:OXA131090 PGT131090:PGW131090 PQP131090:PQS131090 QAL131090:QAO131090 QKH131090:QKK131090 QUD131090:QUG131090 RDZ131090:REC131090 RNV131090:RNY131090 RXR131090:RXU131090 SHN131090:SHQ131090 SRJ131090:SRM131090 TBF131090:TBI131090 TLB131090:TLE131090 TUX131090:TVA131090 UET131090:UEW131090 UOP131090:UOS131090 UYL131090:UYO131090 VIH131090:VIK131090 VSD131090:VSG131090 WBZ131090:WCC131090 WLV131090:WLY131090 WVR131090:WVU131090 J196626:M196626 JF196626:JI196626 TB196626:TE196626 ACX196626:ADA196626 AMT196626:AMW196626 AWP196626:AWS196626 BGL196626:BGO196626 BQH196626:BQK196626 CAD196626:CAG196626 CJZ196626:CKC196626 CTV196626:CTY196626 DDR196626:DDU196626 DNN196626:DNQ196626 DXJ196626:DXM196626 EHF196626:EHI196626 ERB196626:ERE196626 FAX196626:FBA196626 FKT196626:FKW196626 FUP196626:FUS196626 GEL196626:GEO196626 GOH196626:GOK196626 GYD196626:GYG196626 HHZ196626:HIC196626 HRV196626:HRY196626 IBR196626:IBU196626 ILN196626:ILQ196626 IVJ196626:IVM196626 JFF196626:JFI196626 JPB196626:JPE196626 JYX196626:JZA196626 KIT196626:KIW196626 KSP196626:KSS196626 LCL196626:LCO196626 LMH196626:LMK196626 LWD196626:LWG196626 MFZ196626:MGC196626 MPV196626:MPY196626 MZR196626:MZU196626 NJN196626:NJQ196626 NTJ196626:NTM196626 ODF196626:ODI196626 ONB196626:ONE196626 OWX196626:OXA196626 PGT196626:PGW196626 PQP196626:PQS196626 QAL196626:QAO196626 QKH196626:QKK196626 QUD196626:QUG196626 RDZ196626:REC196626 RNV196626:RNY196626 RXR196626:RXU196626 SHN196626:SHQ196626 SRJ196626:SRM196626 TBF196626:TBI196626 TLB196626:TLE196626 TUX196626:TVA196626 UET196626:UEW196626 UOP196626:UOS196626 UYL196626:UYO196626 VIH196626:VIK196626 VSD196626:VSG196626 WBZ196626:WCC196626 WLV196626:WLY196626 WVR196626:WVU196626 J262162:M262162 JF262162:JI262162 TB262162:TE262162 ACX262162:ADA262162 AMT262162:AMW262162 AWP262162:AWS262162 BGL262162:BGO262162 BQH262162:BQK262162 CAD262162:CAG262162 CJZ262162:CKC262162 CTV262162:CTY262162 DDR262162:DDU262162 DNN262162:DNQ262162 DXJ262162:DXM262162 EHF262162:EHI262162 ERB262162:ERE262162 FAX262162:FBA262162 FKT262162:FKW262162 FUP262162:FUS262162 GEL262162:GEO262162 GOH262162:GOK262162 GYD262162:GYG262162 HHZ262162:HIC262162 HRV262162:HRY262162 IBR262162:IBU262162 ILN262162:ILQ262162 IVJ262162:IVM262162 JFF262162:JFI262162 JPB262162:JPE262162 JYX262162:JZA262162 KIT262162:KIW262162 KSP262162:KSS262162 LCL262162:LCO262162 LMH262162:LMK262162 LWD262162:LWG262162 MFZ262162:MGC262162 MPV262162:MPY262162 MZR262162:MZU262162 NJN262162:NJQ262162 NTJ262162:NTM262162 ODF262162:ODI262162 ONB262162:ONE262162 OWX262162:OXA262162 PGT262162:PGW262162 PQP262162:PQS262162 QAL262162:QAO262162 QKH262162:QKK262162 QUD262162:QUG262162 RDZ262162:REC262162 RNV262162:RNY262162 RXR262162:RXU262162 SHN262162:SHQ262162 SRJ262162:SRM262162 TBF262162:TBI262162 TLB262162:TLE262162 TUX262162:TVA262162 UET262162:UEW262162 UOP262162:UOS262162 UYL262162:UYO262162 VIH262162:VIK262162 VSD262162:VSG262162 WBZ262162:WCC262162 WLV262162:WLY262162 WVR262162:WVU262162 J327698:M327698 JF327698:JI327698 TB327698:TE327698 ACX327698:ADA327698 AMT327698:AMW327698 AWP327698:AWS327698 BGL327698:BGO327698 BQH327698:BQK327698 CAD327698:CAG327698 CJZ327698:CKC327698 CTV327698:CTY327698 DDR327698:DDU327698 DNN327698:DNQ327698 DXJ327698:DXM327698 EHF327698:EHI327698 ERB327698:ERE327698 FAX327698:FBA327698 FKT327698:FKW327698 FUP327698:FUS327698 GEL327698:GEO327698 GOH327698:GOK327698 GYD327698:GYG327698 HHZ327698:HIC327698 HRV327698:HRY327698 IBR327698:IBU327698 ILN327698:ILQ327698 IVJ327698:IVM327698 JFF327698:JFI327698 JPB327698:JPE327698 JYX327698:JZA327698 KIT327698:KIW327698 KSP327698:KSS327698 LCL327698:LCO327698 LMH327698:LMK327698 LWD327698:LWG327698 MFZ327698:MGC327698 MPV327698:MPY327698 MZR327698:MZU327698 NJN327698:NJQ327698 NTJ327698:NTM327698 ODF327698:ODI327698 ONB327698:ONE327698 OWX327698:OXA327698 PGT327698:PGW327698 PQP327698:PQS327698 QAL327698:QAO327698 QKH327698:QKK327698 QUD327698:QUG327698 RDZ327698:REC327698 RNV327698:RNY327698 RXR327698:RXU327698 SHN327698:SHQ327698 SRJ327698:SRM327698 TBF327698:TBI327698 TLB327698:TLE327698 TUX327698:TVA327698 UET327698:UEW327698 UOP327698:UOS327698 UYL327698:UYO327698 VIH327698:VIK327698 VSD327698:VSG327698 WBZ327698:WCC327698 WLV327698:WLY327698 WVR327698:WVU327698 J393234:M393234 JF393234:JI393234 TB393234:TE393234 ACX393234:ADA393234 AMT393234:AMW393234 AWP393234:AWS393234 BGL393234:BGO393234 BQH393234:BQK393234 CAD393234:CAG393234 CJZ393234:CKC393234 CTV393234:CTY393234 DDR393234:DDU393234 DNN393234:DNQ393234 DXJ393234:DXM393234 EHF393234:EHI393234 ERB393234:ERE393234 FAX393234:FBA393234 FKT393234:FKW393234 FUP393234:FUS393234 GEL393234:GEO393234 GOH393234:GOK393234 GYD393234:GYG393234 HHZ393234:HIC393234 HRV393234:HRY393234 IBR393234:IBU393234 ILN393234:ILQ393234 IVJ393234:IVM393234 JFF393234:JFI393234 JPB393234:JPE393234 JYX393234:JZA393234 KIT393234:KIW393234 KSP393234:KSS393234 LCL393234:LCO393234 LMH393234:LMK393234 LWD393234:LWG393234 MFZ393234:MGC393234 MPV393234:MPY393234 MZR393234:MZU393234 NJN393234:NJQ393234 NTJ393234:NTM393234 ODF393234:ODI393234 ONB393234:ONE393234 OWX393234:OXA393234 PGT393234:PGW393234 PQP393234:PQS393234 QAL393234:QAO393234 QKH393234:QKK393234 QUD393234:QUG393234 RDZ393234:REC393234 RNV393234:RNY393234 RXR393234:RXU393234 SHN393234:SHQ393234 SRJ393234:SRM393234 TBF393234:TBI393234 TLB393234:TLE393234 TUX393234:TVA393234 UET393234:UEW393234 UOP393234:UOS393234 UYL393234:UYO393234 VIH393234:VIK393234 VSD393234:VSG393234 WBZ393234:WCC393234 WLV393234:WLY393234 WVR393234:WVU393234 J458770:M458770 JF458770:JI458770 TB458770:TE458770 ACX458770:ADA458770 AMT458770:AMW458770 AWP458770:AWS458770 BGL458770:BGO458770 BQH458770:BQK458770 CAD458770:CAG458770 CJZ458770:CKC458770 CTV458770:CTY458770 DDR458770:DDU458770 DNN458770:DNQ458770 DXJ458770:DXM458770 EHF458770:EHI458770 ERB458770:ERE458770 FAX458770:FBA458770 FKT458770:FKW458770 FUP458770:FUS458770 GEL458770:GEO458770 GOH458770:GOK458770 GYD458770:GYG458770 HHZ458770:HIC458770 HRV458770:HRY458770 IBR458770:IBU458770 ILN458770:ILQ458770 IVJ458770:IVM458770 JFF458770:JFI458770 JPB458770:JPE458770 JYX458770:JZA458770 KIT458770:KIW458770 KSP458770:KSS458770 LCL458770:LCO458770 LMH458770:LMK458770 LWD458770:LWG458770 MFZ458770:MGC458770 MPV458770:MPY458770 MZR458770:MZU458770 NJN458770:NJQ458770 NTJ458770:NTM458770 ODF458770:ODI458770 ONB458770:ONE458770 OWX458770:OXA458770 PGT458770:PGW458770 PQP458770:PQS458770 QAL458770:QAO458770 QKH458770:QKK458770 QUD458770:QUG458770 RDZ458770:REC458770 RNV458770:RNY458770 RXR458770:RXU458770 SHN458770:SHQ458770 SRJ458770:SRM458770 TBF458770:TBI458770 TLB458770:TLE458770 TUX458770:TVA458770 UET458770:UEW458770 UOP458770:UOS458770 UYL458770:UYO458770 VIH458770:VIK458770 VSD458770:VSG458770 WBZ458770:WCC458770 WLV458770:WLY458770 WVR458770:WVU458770 J524306:M524306 JF524306:JI524306 TB524306:TE524306 ACX524306:ADA524306 AMT524306:AMW524306 AWP524306:AWS524306 BGL524306:BGO524306 BQH524306:BQK524306 CAD524306:CAG524306 CJZ524306:CKC524306 CTV524306:CTY524306 DDR524306:DDU524306 DNN524306:DNQ524306 DXJ524306:DXM524306 EHF524306:EHI524306 ERB524306:ERE524306 FAX524306:FBA524306 FKT524306:FKW524306 FUP524306:FUS524306 GEL524306:GEO524306 GOH524306:GOK524306 GYD524306:GYG524306 HHZ524306:HIC524306 HRV524306:HRY524306 IBR524306:IBU524306 ILN524306:ILQ524306 IVJ524306:IVM524306 JFF524306:JFI524306 JPB524306:JPE524306 JYX524306:JZA524306 KIT524306:KIW524306 KSP524306:KSS524306 LCL524306:LCO524306 LMH524306:LMK524306 LWD524306:LWG524306 MFZ524306:MGC524306 MPV524306:MPY524306 MZR524306:MZU524306 NJN524306:NJQ524306 NTJ524306:NTM524306 ODF524306:ODI524306 ONB524306:ONE524306 OWX524306:OXA524306 PGT524306:PGW524306 PQP524306:PQS524306 QAL524306:QAO524306 QKH524306:QKK524306 QUD524306:QUG524306 RDZ524306:REC524306 RNV524306:RNY524306 RXR524306:RXU524306 SHN524306:SHQ524306 SRJ524306:SRM524306 TBF524306:TBI524306 TLB524306:TLE524306 TUX524306:TVA524306 UET524306:UEW524306 UOP524306:UOS524306 UYL524306:UYO524306 VIH524306:VIK524306 VSD524306:VSG524306 WBZ524306:WCC524306 WLV524306:WLY524306 WVR524306:WVU524306 J589842:M589842 JF589842:JI589842 TB589842:TE589842 ACX589842:ADA589842 AMT589842:AMW589842 AWP589842:AWS589842 BGL589842:BGO589842 BQH589842:BQK589842 CAD589842:CAG589842 CJZ589842:CKC589842 CTV589842:CTY589842 DDR589842:DDU589842 DNN589842:DNQ589842 DXJ589842:DXM589842 EHF589842:EHI589842 ERB589842:ERE589842 FAX589842:FBA589842 FKT589842:FKW589842 FUP589842:FUS589842 GEL589842:GEO589842 GOH589842:GOK589842 GYD589842:GYG589842 HHZ589842:HIC589842 HRV589842:HRY589842 IBR589842:IBU589842 ILN589842:ILQ589842 IVJ589842:IVM589842 JFF589842:JFI589842 JPB589842:JPE589842 JYX589842:JZA589842 KIT589842:KIW589842 KSP589842:KSS589842 LCL589842:LCO589842 LMH589842:LMK589842 LWD589842:LWG589842 MFZ589842:MGC589842 MPV589842:MPY589842 MZR589842:MZU589842 NJN589842:NJQ589842 NTJ589842:NTM589842 ODF589842:ODI589842 ONB589842:ONE589842 OWX589842:OXA589842 PGT589842:PGW589842 PQP589842:PQS589842 QAL589842:QAO589842 QKH589842:QKK589842 QUD589842:QUG589842 RDZ589842:REC589842 RNV589842:RNY589842 RXR589842:RXU589842 SHN589842:SHQ589842 SRJ589842:SRM589842 TBF589842:TBI589842 TLB589842:TLE589842 TUX589842:TVA589842 UET589842:UEW589842 UOP589842:UOS589842 UYL589842:UYO589842 VIH589842:VIK589842 VSD589842:VSG589842 WBZ589842:WCC589842 WLV589842:WLY589842 WVR589842:WVU589842 J655378:M655378 JF655378:JI655378 TB655378:TE655378 ACX655378:ADA655378 AMT655378:AMW655378 AWP655378:AWS655378 BGL655378:BGO655378 BQH655378:BQK655378 CAD655378:CAG655378 CJZ655378:CKC655378 CTV655378:CTY655378 DDR655378:DDU655378 DNN655378:DNQ655378 DXJ655378:DXM655378 EHF655378:EHI655378 ERB655378:ERE655378 FAX655378:FBA655378 FKT655378:FKW655378 FUP655378:FUS655378 GEL655378:GEO655378 GOH655378:GOK655378 GYD655378:GYG655378 HHZ655378:HIC655378 HRV655378:HRY655378 IBR655378:IBU655378 ILN655378:ILQ655378 IVJ655378:IVM655378 JFF655378:JFI655378 JPB655378:JPE655378 JYX655378:JZA655378 KIT655378:KIW655378 KSP655378:KSS655378 LCL655378:LCO655378 LMH655378:LMK655378 LWD655378:LWG655378 MFZ655378:MGC655378 MPV655378:MPY655378 MZR655378:MZU655378 NJN655378:NJQ655378 NTJ655378:NTM655378 ODF655378:ODI655378 ONB655378:ONE655378 OWX655378:OXA655378 PGT655378:PGW655378 PQP655378:PQS655378 QAL655378:QAO655378 QKH655378:QKK655378 QUD655378:QUG655378 RDZ655378:REC655378 RNV655378:RNY655378 RXR655378:RXU655378 SHN655378:SHQ655378 SRJ655378:SRM655378 TBF655378:TBI655378 TLB655378:TLE655378 TUX655378:TVA655378 UET655378:UEW655378 UOP655378:UOS655378 UYL655378:UYO655378 VIH655378:VIK655378 VSD655378:VSG655378 WBZ655378:WCC655378 WLV655378:WLY655378 WVR655378:WVU655378 J720914:M720914 JF720914:JI720914 TB720914:TE720914 ACX720914:ADA720914 AMT720914:AMW720914 AWP720914:AWS720914 BGL720914:BGO720914 BQH720914:BQK720914 CAD720914:CAG720914 CJZ720914:CKC720914 CTV720914:CTY720914 DDR720914:DDU720914 DNN720914:DNQ720914 DXJ720914:DXM720914 EHF720914:EHI720914 ERB720914:ERE720914 FAX720914:FBA720914 FKT720914:FKW720914 FUP720914:FUS720914 GEL720914:GEO720914 GOH720914:GOK720914 GYD720914:GYG720914 HHZ720914:HIC720914 HRV720914:HRY720914 IBR720914:IBU720914 ILN720914:ILQ720914 IVJ720914:IVM720914 JFF720914:JFI720914 JPB720914:JPE720914 JYX720914:JZA720914 KIT720914:KIW720914 KSP720914:KSS720914 LCL720914:LCO720914 LMH720914:LMK720914 LWD720914:LWG720914 MFZ720914:MGC720914 MPV720914:MPY720914 MZR720914:MZU720914 NJN720914:NJQ720914 NTJ720914:NTM720914 ODF720914:ODI720914 ONB720914:ONE720914 OWX720914:OXA720914 PGT720914:PGW720914 PQP720914:PQS720914 QAL720914:QAO720914 QKH720914:QKK720914 QUD720914:QUG720914 RDZ720914:REC720914 RNV720914:RNY720914 RXR720914:RXU720914 SHN720914:SHQ720914 SRJ720914:SRM720914 TBF720914:TBI720914 TLB720914:TLE720914 TUX720914:TVA720914 UET720914:UEW720914 UOP720914:UOS720914 UYL720914:UYO720914 VIH720914:VIK720914 VSD720914:VSG720914 WBZ720914:WCC720914 WLV720914:WLY720914 WVR720914:WVU720914 J786450:M786450 JF786450:JI786450 TB786450:TE786450 ACX786450:ADA786450 AMT786450:AMW786450 AWP786450:AWS786450 BGL786450:BGO786450 BQH786450:BQK786450 CAD786450:CAG786450 CJZ786450:CKC786450 CTV786450:CTY786450 DDR786450:DDU786450 DNN786450:DNQ786450 DXJ786450:DXM786450 EHF786450:EHI786450 ERB786450:ERE786450 FAX786450:FBA786450 FKT786450:FKW786450 FUP786450:FUS786450 GEL786450:GEO786450 GOH786450:GOK786450 GYD786450:GYG786450 HHZ786450:HIC786450 HRV786450:HRY786450 IBR786450:IBU786450 ILN786450:ILQ786450 IVJ786450:IVM786450 JFF786450:JFI786450 JPB786450:JPE786450 JYX786450:JZA786450 KIT786450:KIW786450 KSP786450:KSS786450 LCL786450:LCO786450 LMH786450:LMK786450 LWD786450:LWG786450 MFZ786450:MGC786450 MPV786450:MPY786450 MZR786450:MZU786450 NJN786450:NJQ786450 NTJ786450:NTM786450 ODF786450:ODI786450 ONB786450:ONE786450 OWX786450:OXA786450 PGT786450:PGW786450 PQP786450:PQS786450 QAL786450:QAO786450 QKH786450:QKK786450 QUD786450:QUG786450 RDZ786450:REC786450 RNV786450:RNY786450 RXR786450:RXU786450 SHN786450:SHQ786450 SRJ786450:SRM786450 TBF786450:TBI786450 TLB786450:TLE786450 TUX786450:TVA786450 UET786450:UEW786450 UOP786450:UOS786450 UYL786450:UYO786450 VIH786450:VIK786450 VSD786450:VSG786450 WBZ786450:WCC786450 WLV786450:WLY786450 WVR786450:WVU786450 J851986:M851986 JF851986:JI851986 TB851986:TE851986 ACX851986:ADA851986 AMT851986:AMW851986 AWP851986:AWS851986 BGL851986:BGO851986 BQH851986:BQK851986 CAD851986:CAG851986 CJZ851986:CKC851986 CTV851986:CTY851986 DDR851986:DDU851986 DNN851986:DNQ851986 DXJ851986:DXM851986 EHF851986:EHI851986 ERB851986:ERE851986 FAX851986:FBA851986 FKT851986:FKW851986 FUP851986:FUS851986 GEL851986:GEO851986 GOH851986:GOK851986 GYD851986:GYG851986 HHZ851986:HIC851986 HRV851986:HRY851986 IBR851986:IBU851986 ILN851986:ILQ851986 IVJ851986:IVM851986 JFF851986:JFI851986 JPB851986:JPE851986 JYX851986:JZA851986 KIT851986:KIW851986 KSP851986:KSS851986 LCL851986:LCO851986 LMH851986:LMK851986 LWD851986:LWG851986 MFZ851986:MGC851986 MPV851986:MPY851986 MZR851986:MZU851986 NJN851986:NJQ851986 NTJ851986:NTM851986 ODF851986:ODI851986 ONB851986:ONE851986 OWX851986:OXA851986 PGT851986:PGW851986 PQP851986:PQS851986 QAL851986:QAO851986 QKH851986:QKK851986 QUD851986:QUG851986 RDZ851986:REC851986 RNV851986:RNY851986 RXR851986:RXU851986 SHN851986:SHQ851986 SRJ851986:SRM851986 TBF851986:TBI851986 TLB851986:TLE851986 TUX851986:TVA851986 UET851986:UEW851986 UOP851986:UOS851986 UYL851986:UYO851986 VIH851986:VIK851986 VSD851986:VSG851986 WBZ851986:WCC851986 WLV851986:WLY851986 WVR851986:WVU851986 J917522:M917522 JF917522:JI917522 TB917522:TE917522 ACX917522:ADA917522 AMT917522:AMW917522 AWP917522:AWS917522 BGL917522:BGO917522 BQH917522:BQK917522 CAD917522:CAG917522 CJZ917522:CKC917522 CTV917522:CTY917522 DDR917522:DDU917522 DNN917522:DNQ917522 DXJ917522:DXM917522 EHF917522:EHI917522 ERB917522:ERE917522 FAX917522:FBA917522 FKT917522:FKW917522 FUP917522:FUS917522 GEL917522:GEO917522 GOH917522:GOK917522 GYD917522:GYG917522 HHZ917522:HIC917522 HRV917522:HRY917522 IBR917522:IBU917522 ILN917522:ILQ917522 IVJ917522:IVM917522 JFF917522:JFI917522 JPB917522:JPE917522 JYX917522:JZA917522 KIT917522:KIW917522 KSP917522:KSS917522 LCL917522:LCO917522 LMH917522:LMK917522 LWD917522:LWG917522 MFZ917522:MGC917522 MPV917522:MPY917522 MZR917522:MZU917522 NJN917522:NJQ917522 NTJ917522:NTM917522 ODF917522:ODI917522 ONB917522:ONE917522 OWX917522:OXA917522 PGT917522:PGW917522 PQP917522:PQS917522 QAL917522:QAO917522 QKH917522:QKK917522 QUD917522:QUG917522 RDZ917522:REC917522 RNV917522:RNY917522 RXR917522:RXU917522 SHN917522:SHQ917522 SRJ917522:SRM917522 TBF917522:TBI917522 TLB917522:TLE917522 TUX917522:TVA917522 UET917522:UEW917522 UOP917522:UOS917522 UYL917522:UYO917522 VIH917522:VIK917522 VSD917522:VSG917522 WBZ917522:WCC917522 WLV917522:WLY917522 WVR917522:WVU917522 J983058:M983058 JF983058:JI983058 TB983058:TE983058 ACX983058:ADA983058 AMT983058:AMW983058 AWP983058:AWS983058 BGL983058:BGO983058 BQH983058:BQK983058 CAD983058:CAG983058 CJZ983058:CKC983058 CTV983058:CTY983058 DDR983058:DDU983058 DNN983058:DNQ983058 DXJ983058:DXM983058 EHF983058:EHI983058 ERB983058:ERE983058 FAX983058:FBA983058 FKT983058:FKW983058 FUP983058:FUS983058 GEL983058:GEO983058 GOH983058:GOK983058 GYD983058:GYG983058 HHZ983058:HIC983058 HRV983058:HRY983058 IBR983058:IBU983058 ILN983058:ILQ983058 IVJ983058:IVM983058 JFF983058:JFI983058 JPB983058:JPE983058 JYX983058:JZA983058 KIT983058:KIW983058 KSP983058:KSS983058 LCL983058:LCO983058 LMH983058:LMK983058 LWD983058:LWG983058 MFZ983058:MGC983058 MPV983058:MPY983058 MZR983058:MZU983058 NJN983058:NJQ983058 NTJ983058:NTM983058 ODF983058:ODI983058 ONB983058:ONE983058 OWX983058:OXA983058 PGT983058:PGW983058 PQP983058:PQS983058 QAL983058:QAO983058 QKH983058:QKK983058 QUD983058:QUG983058 RDZ983058:REC983058 RNV983058:RNY983058 RXR983058:RXU983058 SHN983058:SHQ983058 SRJ983058:SRM983058 TBF983058:TBI983058 TLB983058:TLE983058 TUX983058:TVA983058 UET983058:UEW983058 UOP983058:UOS983058 UYL983058:UYO983058 VIH983058:VIK983058 VSD983058:VSG983058 WBZ983058:WCC983058 WLV983058:WLY983058 WVR983058:WVU983058" xr:uid="{A2CF2432-7C18-4228-B7AA-D4996F2E691C}">
      <formula1>$A$101:$A$120</formula1>
    </dataValidation>
    <dataValidation type="list" allowBlank="1" showInputMessage="1" showErrorMessage="1" sqref="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xr:uid="{57CEFCF1-450B-4BEF-85D7-52FED2F54510}">
      <formula1>"切上,切捨,四捨五入"</formula1>
    </dataValidation>
  </dataValidations>
  <pageMargins left="0.78740157480314965" right="0.59055118110236227" top="0.51181102362204722" bottom="0" header="0.51181102362204722" footer="0"/>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9BE2BD3-9890-4C3C-8ED7-C31F31390210}">
          <x14:formula1>
            <xm:f>"□,■"</xm:f>
          </x14:formula1>
          <xm: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K7:K9 JG7:JG9 TC7:TC9 ACY7:ACY9 AMU7:AMU9 AWQ7:AWQ9 BGM7:BGM9 BQI7:BQI9 CAE7:CAE9 CKA7:CKA9 CTW7:CTW9 DDS7:DDS9 DNO7:DNO9 DXK7:DXK9 EHG7:EHG9 ERC7:ERC9 FAY7:FAY9 FKU7:FKU9 FUQ7:FUQ9 GEM7:GEM9 GOI7:GOI9 GYE7:GYE9 HIA7:HIA9 HRW7:HRW9 IBS7:IBS9 ILO7:ILO9 IVK7:IVK9 JFG7:JFG9 JPC7:JPC9 JYY7:JYY9 KIU7:KIU9 KSQ7:KSQ9 LCM7:LCM9 LMI7:LMI9 LWE7:LWE9 MGA7:MGA9 MPW7:MPW9 MZS7:MZS9 NJO7:NJO9 NTK7:NTK9 ODG7:ODG9 ONC7:ONC9 OWY7:OWY9 PGU7:PGU9 PQQ7:PQQ9 QAM7:QAM9 QKI7:QKI9 QUE7:QUE9 REA7:REA9 RNW7:RNW9 RXS7:RXS9 SHO7:SHO9 SRK7:SRK9 TBG7:TBG9 TLC7:TLC9 TUY7:TUY9 UEU7:UEU9 UOQ7:UOQ9 UYM7:UYM9 VII7:VII9 VSE7:VSE9 WCA7:WCA9 WLW7:WLW9 WVS7:WVS9 K65543:K65545 JG65543:JG65545 TC65543:TC65545 ACY65543:ACY65545 AMU65543:AMU65545 AWQ65543:AWQ65545 BGM65543:BGM65545 BQI65543:BQI65545 CAE65543:CAE65545 CKA65543:CKA65545 CTW65543:CTW65545 DDS65543:DDS65545 DNO65543:DNO65545 DXK65543:DXK65545 EHG65543:EHG65545 ERC65543:ERC65545 FAY65543:FAY65545 FKU65543:FKU65545 FUQ65543:FUQ65545 GEM65543:GEM65545 GOI65543:GOI65545 GYE65543:GYE65545 HIA65543:HIA65545 HRW65543:HRW65545 IBS65543:IBS65545 ILO65543:ILO65545 IVK65543:IVK65545 JFG65543:JFG65545 JPC65543:JPC65545 JYY65543:JYY65545 KIU65543:KIU65545 KSQ65543:KSQ65545 LCM65543:LCM65545 LMI65543:LMI65545 LWE65543:LWE65545 MGA65543:MGA65545 MPW65543:MPW65545 MZS65543:MZS65545 NJO65543:NJO65545 NTK65543:NTK65545 ODG65543:ODG65545 ONC65543:ONC65545 OWY65543:OWY65545 PGU65543:PGU65545 PQQ65543:PQQ65545 QAM65543:QAM65545 QKI65543:QKI65545 QUE65543:QUE65545 REA65543:REA65545 RNW65543:RNW65545 RXS65543:RXS65545 SHO65543:SHO65545 SRK65543:SRK65545 TBG65543:TBG65545 TLC65543:TLC65545 TUY65543:TUY65545 UEU65543:UEU65545 UOQ65543:UOQ65545 UYM65543:UYM65545 VII65543:VII65545 VSE65543:VSE65545 WCA65543:WCA65545 WLW65543:WLW65545 WVS65543:WVS65545 K131079:K131081 JG131079:JG131081 TC131079:TC131081 ACY131079:ACY131081 AMU131079:AMU131081 AWQ131079:AWQ131081 BGM131079:BGM131081 BQI131079:BQI131081 CAE131079:CAE131081 CKA131079:CKA131081 CTW131079:CTW131081 DDS131079:DDS131081 DNO131079:DNO131081 DXK131079:DXK131081 EHG131079:EHG131081 ERC131079:ERC131081 FAY131079:FAY131081 FKU131079:FKU131081 FUQ131079:FUQ131081 GEM131079:GEM131081 GOI131079:GOI131081 GYE131079:GYE131081 HIA131079:HIA131081 HRW131079:HRW131081 IBS131079:IBS131081 ILO131079:ILO131081 IVK131079:IVK131081 JFG131079:JFG131081 JPC131079:JPC131081 JYY131079:JYY131081 KIU131079:KIU131081 KSQ131079:KSQ131081 LCM131079:LCM131081 LMI131079:LMI131081 LWE131079:LWE131081 MGA131079:MGA131081 MPW131079:MPW131081 MZS131079:MZS131081 NJO131079:NJO131081 NTK131079:NTK131081 ODG131079:ODG131081 ONC131079:ONC131081 OWY131079:OWY131081 PGU131079:PGU131081 PQQ131079:PQQ131081 QAM131079:QAM131081 QKI131079:QKI131081 QUE131079:QUE131081 REA131079:REA131081 RNW131079:RNW131081 RXS131079:RXS131081 SHO131079:SHO131081 SRK131079:SRK131081 TBG131079:TBG131081 TLC131079:TLC131081 TUY131079:TUY131081 UEU131079:UEU131081 UOQ131079:UOQ131081 UYM131079:UYM131081 VII131079:VII131081 VSE131079:VSE131081 WCA131079:WCA131081 WLW131079:WLW131081 WVS131079:WVS131081 K196615:K196617 JG196615:JG196617 TC196615:TC196617 ACY196615:ACY196617 AMU196615:AMU196617 AWQ196615:AWQ196617 BGM196615:BGM196617 BQI196615:BQI196617 CAE196615:CAE196617 CKA196615:CKA196617 CTW196615:CTW196617 DDS196615:DDS196617 DNO196615:DNO196617 DXK196615:DXK196617 EHG196615:EHG196617 ERC196615:ERC196617 FAY196615:FAY196617 FKU196615:FKU196617 FUQ196615:FUQ196617 GEM196615:GEM196617 GOI196615:GOI196617 GYE196615:GYE196617 HIA196615:HIA196617 HRW196615:HRW196617 IBS196615:IBS196617 ILO196615:ILO196617 IVK196615:IVK196617 JFG196615:JFG196617 JPC196615:JPC196617 JYY196615:JYY196617 KIU196615:KIU196617 KSQ196615:KSQ196617 LCM196615:LCM196617 LMI196615:LMI196617 LWE196615:LWE196617 MGA196615:MGA196617 MPW196615:MPW196617 MZS196615:MZS196617 NJO196615:NJO196617 NTK196615:NTK196617 ODG196615:ODG196617 ONC196615:ONC196617 OWY196615:OWY196617 PGU196615:PGU196617 PQQ196615:PQQ196617 QAM196615:QAM196617 QKI196615:QKI196617 QUE196615:QUE196617 REA196615:REA196617 RNW196615:RNW196617 RXS196615:RXS196617 SHO196615:SHO196617 SRK196615:SRK196617 TBG196615:TBG196617 TLC196615:TLC196617 TUY196615:TUY196617 UEU196615:UEU196617 UOQ196615:UOQ196617 UYM196615:UYM196617 VII196615:VII196617 VSE196615:VSE196617 WCA196615:WCA196617 WLW196615:WLW196617 WVS196615:WVS196617 K262151:K262153 JG262151:JG262153 TC262151:TC262153 ACY262151:ACY262153 AMU262151:AMU262153 AWQ262151:AWQ262153 BGM262151:BGM262153 BQI262151:BQI262153 CAE262151:CAE262153 CKA262151:CKA262153 CTW262151:CTW262153 DDS262151:DDS262153 DNO262151:DNO262153 DXK262151:DXK262153 EHG262151:EHG262153 ERC262151:ERC262153 FAY262151:FAY262153 FKU262151:FKU262153 FUQ262151:FUQ262153 GEM262151:GEM262153 GOI262151:GOI262153 GYE262151:GYE262153 HIA262151:HIA262153 HRW262151:HRW262153 IBS262151:IBS262153 ILO262151:ILO262153 IVK262151:IVK262153 JFG262151:JFG262153 JPC262151:JPC262153 JYY262151:JYY262153 KIU262151:KIU262153 KSQ262151:KSQ262153 LCM262151:LCM262153 LMI262151:LMI262153 LWE262151:LWE262153 MGA262151:MGA262153 MPW262151:MPW262153 MZS262151:MZS262153 NJO262151:NJO262153 NTK262151:NTK262153 ODG262151:ODG262153 ONC262151:ONC262153 OWY262151:OWY262153 PGU262151:PGU262153 PQQ262151:PQQ262153 QAM262151:QAM262153 QKI262151:QKI262153 QUE262151:QUE262153 REA262151:REA262153 RNW262151:RNW262153 RXS262151:RXS262153 SHO262151:SHO262153 SRK262151:SRK262153 TBG262151:TBG262153 TLC262151:TLC262153 TUY262151:TUY262153 UEU262151:UEU262153 UOQ262151:UOQ262153 UYM262151:UYM262153 VII262151:VII262153 VSE262151:VSE262153 WCA262151:WCA262153 WLW262151:WLW262153 WVS262151:WVS262153 K327687:K327689 JG327687:JG327689 TC327687:TC327689 ACY327687:ACY327689 AMU327687:AMU327689 AWQ327687:AWQ327689 BGM327687:BGM327689 BQI327687:BQI327689 CAE327687:CAE327689 CKA327687:CKA327689 CTW327687:CTW327689 DDS327687:DDS327689 DNO327687:DNO327689 DXK327687:DXK327689 EHG327687:EHG327689 ERC327687:ERC327689 FAY327687:FAY327689 FKU327687:FKU327689 FUQ327687:FUQ327689 GEM327687:GEM327689 GOI327687:GOI327689 GYE327687:GYE327689 HIA327687:HIA327689 HRW327687:HRW327689 IBS327687:IBS327689 ILO327687:ILO327689 IVK327687:IVK327689 JFG327687:JFG327689 JPC327687:JPC327689 JYY327687:JYY327689 KIU327687:KIU327689 KSQ327687:KSQ327689 LCM327687:LCM327689 LMI327687:LMI327689 LWE327687:LWE327689 MGA327687:MGA327689 MPW327687:MPW327689 MZS327687:MZS327689 NJO327687:NJO327689 NTK327687:NTK327689 ODG327687:ODG327689 ONC327687:ONC327689 OWY327687:OWY327689 PGU327687:PGU327689 PQQ327687:PQQ327689 QAM327687:QAM327689 QKI327687:QKI327689 QUE327687:QUE327689 REA327687:REA327689 RNW327687:RNW327689 RXS327687:RXS327689 SHO327687:SHO327689 SRK327687:SRK327689 TBG327687:TBG327689 TLC327687:TLC327689 TUY327687:TUY327689 UEU327687:UEU327689 UOQ327687:UOQ327689 UYM327687:UYM327689 VII327687:VII327689 VSE327687:VSE327689 WCA327687:WCA327689 WLW327687:WLW327689 WVS327687:WVS327689 K393223:K393225 JG393223:JG393225 TC393223:TC393225 ACY393223:ACY393225 AMU393223:AMU393225 AWQ393223:AWQ393225 BGM393223:BGM393225 BQI393223:BQI393225 CAE393223:CAE393225 CKA393223:CKA393225 CTW393223:CTW393225 DDS393223:DDS393225 DNO393223:DNO393225 DXK393223:DXK393225 EHG393223:EHG393225 ERC393223:ERC393225 FAY393223:FAY393225 FKU393223:FKU393225 FUQ393223:FUQ393225 GEM393223:GEM393225 GOI393223:GOI393225 GYE393223:GYE393225 HIA393223:HIA393225 HRW393223:HRW393225 IBS393223:IBS393225 ILO393223:ILO393225 IVK393223:IVK393225 JFG393223:JFG393225 JPC393223:JPC393225 JYY393223:JYY393225 KIU393223:KIU393225 KSQ393223:KSQ393225 LCM393223:LCM393225 LMI393223:LMI393225 LWE393223:LWE393225 MGA393223:MGA393225 MPW393223:MPW393225 MZS393223:MZS393225 NJO393223:NJO393225 NTK393223:NTK393225 ODG393223:ODG393225 ONC393223:ONC393225 OWY393223:OWY393225 PGU393223:PGU393225 PQQ393223:PQQ393225 QAM393223:QAM393225 QKI393223:QKI393225 QUE393223:QUE393225 REA393223:REA393225 RNW393223:RNW393225 RXS393223:RXS393225 SHO393223:SHO393225 SRK393223:SRK393225 TBG393223:TBG393225 TLC393223:TLC393225 TUY393223:TUY393225 UEU393223:UEU393225 UOQ393223:UOQ393225 UYM393223:UYM393225 VII393223:VII393225 VSE393223:VSE393225 WCA393223:WCA393225 WLW393223:WLW393225 WVS393223:WVS393225 K458759:K458761 JG458759:JG458761 TC458759:TC458761 ACY458759:ACY458761 AMU458759:AMU458761 AWQ458759:AWQ458761 BGM458759:BGM458761 BQI458759:BQI458761 CAE458759:CAE458761 CKA458759:CKA458761 CTW458759:CTW458761 DDS458759:DDS458761 DNO458759:DNO458761 DXK458759:DXK458761 EHG458759:EHG458761 ERC458759:ERC458761 FAY458759:FAY458761 FKU458759:FKU458761 FUQ458759:FUQ458761 GEM458759:GEM458761 GOI458759:GOI458761 GYE458759:GYE458761 HIA458759:HIA458761 HRW458759:HRW458761 IBS458759:IBS458761 ILO458759:ILO458761 IVK458759:IVK458761 JFG458759:JFG458761 JPC458759:JPC458761 JYY458759:JYY458761 KIU458759:KIU458761 KSQ458759:KSQ458761 LCM458759:LCM458761 LMI458759:LMI458761 LWE458759:LWE458761 MGA458759:MGA458761 MPW458759:MPW458761 MZS458759:MZS458761 NJO458759:NJO458761 NTK458759:NTK458761 ODG458759:ODG458761 ONC458759:ONC458761 OWY458759:OWY458761 PGU458759:PGU458761 PQQ458759:PQQ458761 QAM458759:QAM458761 QKI458759:QKI458761 QUE458759:QUE458761 REA458759:REA458761 RNW458759:RNW458761 RXS458759:RXS458761 SHO458759:SHO458761 SRK458759:SRK458761 TBG458759:TBG458761 TLC458759:TLC458761 TUY458759:TUY458761 UEU458759:UEU458761 UOQ458759:UOQ458761 UYM458759:UYM458761 VII458759:VII458761 VSE458759:VSE458761 WCA458759:WCA458761 WLW458759:WLW458761 WVS458759:WVS458761 K524295:K524297 JG524295:JG524297 TC524295:TC524297 ACY524295:ACY524297 AMU524295:AMU524297 AWQ524295:AWQ524297 BGM524295:BGM524297 BQI524295:BQI524297 CAE524295:CAE524297 CKA524295:CKA524297 CTW524295:CTW524297 DDS524295:DDS524297 DNO524295:DNO524297 DXK524295:DXK524297 EHG524295:EHG524297 ERC524295:ERC524297 FAY524295:FAY524297 FKU524295:FKU524297 FUQ524295:FUQ524297 GEM524295:GEM524297 GOI524295:GOI524297 GYE524295:GYE524297 HIA524295:HIA524297 HRW524295:HRW524297 IBS524295:IBS524297 ILO524295:ILO524297 IVK524295:IVK524297 JFG524295:JFG524297 JPC524295:JPC524297 JYY524295:JYY524297 KIU524295:KIU524297 KSQ524295:KSQ524297 LCM524295:LCM524297 LMI524295:LMI524297 LWE524295:LWE524297 MGA524295:MGA524297 MPW524295:MPW524297 MZS524295:MZS524297 NJO524295:NJO524297 NTK524295:NTK524297 ODG524295:ODG524297 ONC524295:ONC524297 OWY524295:OWY524297 PGU524295:PGU524297 PQQ524295:PQQ524297 QAM524295:QAM524297 QKI524295:QKI524297 QUE524295:QUE524297 REA524295:REA524297 RNW524295:RNW524297 RXS524295:RXS524297 SHO524295:SHO524297 SRK524295:SRK524297 TBG524295:TBG524297 TLC524295:TLC524297 TUY524295:TUY524297 UEU524295:UEU524297 UOQ524295:UOQ524297 UYM524295:UYM524297 VII524295:VII524297 VSE524295:VSE524297 WCA524295:WCA524297 WLW524295:WLW524297 WVS524295:WVS524297 K589831:K589833 JG589831:JG589833 TC589831:TC589833 ACY589831:ACY589833 AMU589831:AMU589833 AWQ589831:AWQ589833 BGM589831:BGM589833 BQI589831:BQI589833 CAE589831:CAE589833 CKA589831:CKA589833 CTW589831:CTW589833 DDS589831:DDS589833 DNO589831:DNO589833 DXK589831:DXK589833 EHG589831:EHG589833 ERC589831:ERC589833 FAY589831:FAY589833 FKU589831:FKU589833 FUQ589831:FUQ589833 GEM589831:GEM589833 GOI589831:GOI589833 GYE589831:GYE589833 HIA589831:HIA589833 HRW589831:HRW589833 IBS589831:IBS589833 ILO589831:ILO589833 IVK589831:IVK589833 JFG589831:JFG589833 JPC589831:JPC589833 JYY589831:JYY589833 KIU589831:KIU589833 KSQ589831:KSQ589833 LCM589831:LCM589833 LMI589831:LMI589833 LWE589831:LWE589833 MGA589831:MGA589833 MPW589831:MPW589833 MZS589831:MZS589833 NJO589831:NJO589833 NTK589831:NTK589833 ODG589831:ODG589833 ONC589831:ONC589833 OWY589831:OWY589833 PGU589831:PGU589833 PQQ589831:PQQ589833 QAM589831:QAM589833 QKI589831:QKI589833 QUE589831:QUE589833 REA589831:REA589833 RNW589831:RNW589833 RXS589831:RXS589833 SHO589831:SHO589833 SRK589831:SRK589833 TBG589831:TBG589833 TLC589831:TLC589833 TUY589831:TUY589833 UEU589831:UEU589833 UOQ589831:UOQ589833 UYM589831:UYM589833 VII589831:VII589833 VSE589831:VSE589833 WCA589831:WCA589833 WLW589831:WLW589833 WVS589831:WVS589833 K655367:K655369 JG655367:JG655369 TC655367:TC655369 ACY655367:ACY655369 AMU655367:AMU655369 AWQ655367:AWQ655369 BGM655367:BGM655369 BQI655367:BQI655369 CAE655367:CAE655369 CKA655367:CKA655369 CTW655367:CTW655369 DDS655367:DDS655369 DNO655367:DNO655369 DXK655367:DXK655369 EHG655367:EHG655369 ERC655367:ERC655369 FAY655367:FAY655369 FKU655367:FKU655369 FUQ655367:FUQ655369 GEM655367:GEM655369 GOI655367:GOI655369 GYE655367:GYE655369 HIA655367:HIA655369 HRW655367:HRW655369 IBS655367:IBS655369 ILO655367:ILO655369 IVK655367:IVK655369 JFG655367:JFG655369 JPC655367:JPC655369 JYY655367:JYY655369 KIU655367:KIU655369 KSQ655367:KSQ655369 LCM655367:LCM655369 LMI655367:LMI655369 LWE655367:LWE655369 MGA655367:MGA655369 MPW655367:MPW655369 MZS655367:MZS655369 NJO655367:NJO655369 NTK655367:NTK655369 ODG655367:ODG655369 ONC655367:ONC655369 OWY655367:OWY655369 PGU655367:PGU655369 PQQ655367:PQQ655369 QAM655367:QAM655369 QKI655367:QKI655369 QUE655367:QUE655369 REA655367:REA655369 RNW655367:RNW655369 RXS655367:RXS655369 SHO655367:SHO655369 SRK655367:SRK655369 TBG655367:TBG655369 TLC655367:TLC655369 TUY655367:TUY655369 UEU655367:UEU655369 UOQ655367:UOQ655369 UYM655367:UYM655369 VII655367:VII655369 VSE655367:VSE655369 WCA655367:WCA655369 WLW655367:WLW655369 WVS655367:WVS655369 K720903:K720905 JG720903:JG720905 TC720903:TC720905 ACY720903:ACY720905 AMU720903:AMU720905 AWQ720903:AWQ720905 BGM720903:BGM720905 BQI720903:BQI720905 CAE720903:CAE720905 CKA720903:CKA720905 CTW720903:CTW720905 DDS720903:DDS720905 DNO720903:DNO720905 DXK720903:DXK720905 EHG720903:EHG720905 ERC720903:ERC720905 FAY720903:FAY720905 FKU720903:FKU720905 FUQ720903:FUQ720905 GEM720903:GEM720905 GOI720903:GOI720905 GYE720903:GYE720905 HIA720903:HIA720905 HRW720903:HRW720905 IBS720903:IBS720905 ILO720903:ILO720905 IVK720903:IVK720905 JFG720903:JFG720905 JPC720903:JPC720905 JYY720903:JYY720905 KIU720903:KIU720905 KSQ720903:KSQ720905 LCM720903:LCM720905 LMI720903:LMI720905 LWE720903:LWE720905 MGA720903:MGA720905 MPW720903:MPW720905 MZS720903:MZS720905 NJO720903:NJO720905 NTK720903:NTK720905 ODG720903:ODG720905 ONC720903:ONC720905 OWY720903:OWY720905 PGU720903:PGU720905 PQQ720903:PQQ720905 QAM720903:QAM720905 QKI720903:QKI720905 QUE720903:QUE720905 REA720903:REA720905 RNW720903:RNW720905 RXS720903:RXS720905 SHO720903:SHO720905 SRK720903:SRK720905 TBG720903:TBG720905 TLC720903:TLC720905 TUY720903:TUY720905 UEU720903:UEU720905 UOQ720903:UOQ720905 UYM720903:UYM720905 VII720903:VII720905 VSE720903:VSE720905 WCA720903:WCA720905 WLW720903:WLW720905 WVS720903:WVS720905 K786439:K786441 JG786439:JG786441 TC786439:TC786441 ACY786439:ACY786441 AMU786439:AMU786441 AWQ786439:AWQ786441 BGM786439:BGM786441 BQI786439:BQI786441 CAE786439:CAE786441 CKA786439:CKA786441 CTW786439:CTW786441 DDS786439:DDS786441 DNO786439:DNO786441 DXK786439:DXK786441 EHG786439:EHG786441 ERC786439:ERC786441 FAY786439:FAY786441 FKU786439:FKU786441 FUQ786439:FUQ786441 GEM786439:GEM786441 GOI786439:GOI786441 GYE786439:GYE786441 HIA786439:HIA786441 HRW786439:HRW786441 IBS786439:IBS786441 ILO786439:ILO786441 IVK786439:IVK786441 JFG786439:JFG786441 JPC786439:JPC786441 JYY786439:JYY786441 KIU786439:KIU786441 KSQ786439:KSQ786441 LCM786439:LCM786441 LMI786439:LMI786441 LWE786439:LWE786441 MGA786439:MGA786441 MPW786439:MPW786441 MZS786439:MZS786441 NJO786439:NJO786441 NTK786439:NTK786441 ODG786439:ODG786441 ONC786439:ONC786441 OWY786439:OWY786441 PGU786439:PGU786441 PQQ786439:PQQ786441 QAM786439:QAM786441 QKI786439:QKI786441 QUE786439:QUE786441 REA786439:REA786441 RNW786439:RNW786441 RXS786439:RXS786441 SHO786439:SHO786441 SRK786439:SRK786441 TBG786439:TBG786441 TLC786439:TLC786441 TUY786439:TUY786441 UEU786439:UEU786441 UOQ786439:UOQ786441 UYM786439:UYM786441 VII786439:VII786441 VSE786439:VSE786441 WCA786439:WCA786441 WLW786439:WLW786441 WVS786439:WVS786441 K851975:K851977 JG851975:JG851977 TC851975:TC851977 ACY851975:ACY851977 AMU851975:AMU851977 AWQ851975:AWQ851977 BGM851975:BGM851977 BQI851975:BQI851977 CAE851975:CAE851977 CKA851975:CKA851977 CTW851975:CTW851977 DDS851975:DDS851977 DNO851975:DNO851977 DXK851975:DXK851977 EHG851975:EHG851977 ERC851975:ERC851977 FAY851975:FAY851977 FKU851975:FKU851977 FUQ851975:FUQ851977 GEM851975:GEM851977 GOI851975:GOI851977 GYE851975:GYE851977 HIA851975:HIA851977 HRW851975:HRW851977 IBS851975:IBS851977 ILO851975:ILO851977 IVK851975:IVK851977 JFG851975:JFG851977 JPC851975:JPC851977 JYY851975:JYY851977 KIU851975:KIU851977 KSQ851975:KSQ851977 LCM851975:LCM851977 LMI851975:LMI851977 LWE851975:LWE851977 MGA851975:MGA851977 MPW851975:MPW851977 MZS851975:MZS851977 NJO851975:NJO851977 NTK851975:NTK851977 ODG851975:ODG851977 ONC851975:ONC851977 OWY851975:OWY851977 PGU851975:PGU851977 PQQ851975:PQQ851977 QAM851975:QAM851977 QKI851975:QKI851977 QUE851975:QUE851977 REA851975:REA851977 RNW851975:RNW851977 RXS851975:RXS851977 SHO851975:SHO851977 SRK851975:SRK851977 TBG851975:TBG851977 TLC851975:TLC851977 TUY851975:TUY851977 UEU851975:UEU851977 UOQ851975:UOQ851977 UYM851975:UYM851977 VII851975:VII851977 VSE851975:VSE851977 WCA851975:WCA851977 WLW851975:WLW851977 WVS851975:WVS851977 K917511:K917513 JG917511:JG917513 TC917511:TC917513 ACY917511:ACY917513 AMU917511:AMU917513 AWQ917511:AWQ917513 BGM917511:BGM917513 BQI917511:BQI917513 CAE917511:CAE917513 CKA917511:CKA917513 CTW917511:CTW917513 DDS917511:DDS917513 DNO917511:DNO917513 DXK917511:DXK917513 EHG917511:EHG917513 ERC917511:ERC917513 FAY917511:FAY917513 FKU917511:FKU917513 FUQ917511:FUQ917513 GEM917511:GEM917513 GOI917511:GOI917513 GYE917511:GYE917513 HIA917511:HIA917513 HRW917511:HRW917513 IBS917511:IBS917513 ILO917511:ILO917513 IVK917511:IVK917513 JFG917511:JFG917513 JPC917511:JPC917513 JYY917511:JYY917513 KIU917511:KIU917513 KSQ917511:KSQ917513 LCM917511:LCM917513 LMI917511:LMI917513 LWE917511:LWE917513 MGA917511:MGA917513 MPW917511:MPW917513 MZS917511:MZS917513 NJO917511:NJO917513 NTK917511:NTK917513 ODG917511:ODG917513 ONC917511:ONC917513 OWY917511:OWY917513 PGU917511:PGU917513 PQQ917511:PQQ917513 QAM917511:QAM917513 QKI917511:QKI917513 QUE917511:QUE917513 REA917511:REA917513 RNW917511:RNW917513 RXS917511:RXS917513 SHO917511:SHO917513 SRK917511:SRK917513 TBG917511:TBG917513 TLC917511:TLC917513 TUY917511:TUY917513 UEU917511:UEU917513 UOQ917511:UOQ917513 UYM917511:UYM917513 VII917511:VII917513 VSE917511:VSE917513 WCA917511:WCA917513 WLW917511:WLW917513 WVS917511:WVS917513 K983047:K983049 JG983047:JG983049 TC983047:TC983049 ACY983047:ACY983049 AMU983047:AMU983049 AWQ983047:AWQ983049 BGM983047:BGM983049 BQI983047:BQI983049 CAE983047:CAE983049 CKA983047:CKA983049 CTW983047:CTW983049 DDS983047:DDS983049 DNO983047:DNO983049 DXK983047:DXK983049 EHG983047:EHG983049 ERC983047:ERC983049 FAY983047:FAY983049 FKU983047:FKU983049 FUQ983047:FUQ983049 GEM983047:GEM983049 GOI983047:GOI983049 GYE983047:GYE983049 HIA983047:HIA983049 HRW983047:HRW983049 IBS983047:IBS983049 ILO983047:ILO983049 IVK983047:IVK983049 JFG983047:JFG983049 JPC983047:JPC983049 JYY983047:JYY983049 KIU983047:KIU983049 KSQ983047:KSQ983049 LCM983047:LCM983049 LMI983047:LMI983049 LWE983047:LWE983049 MGA983047:MGA983049 MPW983047:MPW983049 MZS983047:MZS983049 NJO983047:NJO983049 NTK983047:NTK983049 ODG983047:ODG983049 ONC983047:ONC983049 OWY983047:OWY983049 PGU983047:PGU983049 PQQ983047:PQQ983049 QAM983047:QAM983049 QKI983047:QKI983049 QUE983047:QUE983049 REA983047:REA983049 RNW983047:RNW983049 RXS983047:RXS983049 SHO983047:SHO983049 SRK983047:SRK983049 TBG983047:TBG983049 TLC983047:TLC983049 TUY983047:TUY983049 UEU983047:UEU983049 UOQ983047:UOQ983049 UYM983047:UYM983049 VII983047:VII983049 VSE983047:VSE983049 WCA983047:WCA983049 WLW983047:WLW983049 WVS983047:WVS983049 V7 JR7 TN7 ADJ7 ANF7 AXB7 BGX7 BQT7 CAP7 CKL7 CUH7 DED7 DNZ7 DXV7 EHR7 ERN7 FBJ7 FLF7 FVB7 GEX7 GOT7 GYP7 HIL7 HSH7 ICD7 ILZ7 IVV7 JFR7 JPN7 JZJ7 KJF7 KTB7 LCX7 LMT7 LWP7 MGL7 MQH7 NAD7 NJZ7 NTV7 ODR7 ONN7 OXJ7 PHF7 PRB7 QAX7 QKT7 QUP7 REL7 ROH7 RYD7 SHZ7 SRV7 TBR7 TLN7 TVJ7 UFF7 UPB7 UYX7 VIT7 VSP7 WCL7 WMH7 WWD7 V65543 JR65543 TN65543 ADJ65543 ANF65543 AXB65543 BGX65543 BQT65543 CAP65543 CKL65543 CUH65543 DED65543 DNZ65543 DXV65543 EHR65543 ERN65543 FBJ65543 FLF65543 FVB65543 GEX65543 GOT65543 GYP65543 HIL65543 HSH65543 ICD65543 ILZ65543 IVV65543 JFR65543 JPN65543 JZJ65543 KJF65543 KTB65543 LCX65543 LMT65543 LWP65543 MGL65543 MQH65543 NAD65543 NJZ65543 NTV65543 ODR65543 ONN65543 OXJ65543 PHF65543 PRB65543 QAX65543 QKT65543 QUP65543 REL65543 ROH65543 RYD65543 SHZ65543 SRV65543 TBR65543 TLN65543 TVJ65543 UFF65543 UPB65543 UYX65543 VIT65543 VSP65543 WCL65543 WMH65543 WWD65543 V131079 JR131079 TN131079 ADJ131079 ANF131079 AXB131079 BGX131079 BQT131079 CAP131079 CKL131079 CUH131079 DED131079 DNZ131079 DXV131079 EHR131079 ERN131079 FBJ131079 FLF131079 FVB131079 GEX131079 GOT131079 GYP131079 HIL131079 HSH131079 ICD131079 ILZ131079 IVV131079 JFR131079 JPN131079 JZJ131079 KJF131079 KTB131079 LCX131079 LMT131079 LWP131079 MGL131079 MQH131079 NAD131079 NJZ131079 NTV131079 ODR131079 ONN131079 OXJ131079 PHF131079 PRB131079 QAX131079 QKT131079 QUP131079 REL131079 ROH131079 RYD131079 SHZ131079 SRV131079 TBR131079 TLN131079 TVJ131079 UFF131079 UPB131079 UYX131079 VIT131079 VSP131079 WCL131079 WMH131079 WWD131079 V196615 JR196615 TN196615 ADJ196615 ANF196615 AXB196615 BGX196615 BQT196615 CAP196615 CKL196615 CUH196615 DED196615 DNZ196615 DXV196615 EHR196615 ERN196615 FBJ196615 FLF196615 FVB196615 GEX196615 GOT196615 GYP196615 HIL196615 HSH196615 ICD196615 ILZ196615 IVV196615 JFR196615 JPN196615 JZJ196615 KJF196615 KTB196615 LCX196615 LMT196615 LWP196615 MGL196615 MQH196615 NAD196615 NJZ196615 NTV196615 ODR196615 ONN196615 OXJ196615 PHF196615 PRB196615 QAX196615 QKT196615 QUP196615 REL196615 ROH196615 RYD196615 SHZ196615 SRV196615 TBR196615 TLN196615 TVJ196615 UFF196615 UPB196615 UYX196615 VIT196615 VSP196615 WCL196615 WMH196615 WWD196615 V262151 JR262151 TN262151 ADJ262151 ANF262151 AXB262151 BGX262151 BQT262151 CAP262151 CKL262151 CUH262151 DED262151 DNZ262151 DXV262151 EHR262151 ERN262151 FBJ262151 FLF262151 FVB262151 GEX262151 GOT262151 GYP262151 HIL262151 HSH262151 ICD262151 ILZ262151 IVV262151 JFR262151 JPN262151 JZJ262151 KJF262151 KTB262151 LCX262151 LMT262151 LWP262151 MGL262151 MQH262151 NAD262151 NJZ262151 NTV262151 ODR262151 ONN262151 OXJ262151 PHF262151 PRB262151 QAX262151 QKT262151 QUP262151 REL262151 ROH262151 RYD262151 SHZ262151 SRV262151 TBR262151 TLN262151 TVJ262151 UFF262151 UPB262151 UYX262151 VIT262151 VSP262151 WCL262151 WMH262151 WWD262151 V327687 JR327687 TN327687 ADJ327687 ANF327687 AXB327687 BGX327687 BQT327687 CAP327687 CKL327687 CUH327687 DED327687 DNZ327687 DXV327687 EHR327687 ERN327687 FBJ327687 FLF327687 FVB327687 GEX327687 GOT327687 GYP327687 HIL327687 HSH327687 ICD327687 ILZ327687 IVV327687 JFR327687 JPN327687 JZJ327687 KJF327687 KTB327687 LCX327687 LMT327687 LWP327687 MGL327687 MQH327687 NAD327687 NJZ327687 NTV327687 ODR327687 ONN327687 OXJ327687 PHF327687 PRB327687 QAX327687 QKT327687 QUP327687 REL327687 ROH327687 RYD327687 SHZ327687 SRV327687 TBR327687 TLN327687 TVJ327687 UFF327687 UPB327687 UYX327687 VIT327687 VSP327687 WCL327687 WMH327687 WWD327687 V393223 JR393223 TN393223 ADJ393223 ANF393223 AXB393223 BGX393223 BQT393223 CAP393223 CKL393223 CUH393223 DED393223 DNZ393223 DXV393223 EHR393223 ERN393223 FBJ393223 FLF393223 FVB393223 GEX393223 GOT393223 GYP393223 HIL393223 HSH393223 ICD393223 ILZ393223 IVV393223 JFR393223 JPN393223 JZJ393223 KJF393223 KTB393223 LCX393223 LMT393223 LWP393223 MGL393223 MQH393223 NAD393223 NJZ393223 NTV393223 ODR393223 ONN393223 OXJ393223 PHF393223 PRB393223 QAX393223 QKT393223 QUP393223 REL393223 ROH393223 RYD393223 SHZ393223 SRV393223 TBR393223 TLN393223 TVJ393223 UFF393223 UPB393223 UYX393223 VIT393223 VSP393223 WCL393223 WMH393223 WWD393223 V458759 JR458759 TN458759 ADJ458759 ANF458759 AXB458759 BGX458759 BQT458759 CAP458759 CKL458759 CUH458759 DED458759 DNZ458759 DXV458759 EHR458759 ERN458759 FBJ458759 FLF458759 FVB458759 GEX458759 GOT458759 GYP458759 HIL458759 HSH458759 ICD458759 ILZ458759 IVV458759 JFR458759 JPN458759 JZJ458759 KJF458759 KTB458759 LCX458759 LMT458759 LWP458759 MGL458759 MQH458759 NAD458759 NJZ458759 NTV458759 ODR458759 ONN458759 OXJ458759 PHF458759 PRB458759 QAX458759 QKT458759 QUP458759 REL458759 ROH458759 RYD458759 SHZ458759 SRV458759 TBR458759 TLN458759 TVJ458759 UFF458759 UPB458759 UYX458759 VIT458759 VSP458759 WCL458759 WMH458759 WWD458759 V524295 JR524295 TN524295 ADJ524295 ANF524295 AXB524295 BGX524295 BQT524295 CAP524295 CKL524295 CUH524295 DED524295 DNZ524295 DXV524295 EHR524295 ERN524295 FBJ524295 FLF524295 FVB524295 GEX524295 GOT524295 GYP524295 HIL524295 HSH524295 ICD524295 ILZ524295 IVV524295 JFR524295 JPN524295 JZJ524295 KJF524295 KTB524295 LCX524295 LMT524295 LWP524295 MGL524295 MQH524295 NAD524295 NJZ524295 NTV524295 ODR524295 ONN524295 OXJ524295 PHF524295 PRB524295 QAX524295 QKT524295 QUP524295 REL524295 ROH524295 RYD524295 SHZ524295 SRV524295 TBR524295 TLN524295 TVJ524295 UFF524295 UPB524295 UYX524295 VIT524295 VSP524295 WCL524295 WMH524295 WWD524295 V589831 JR589831 TN589831 ADJ589831 ANF589831 AXB589831 BGX589831 BQT589831 CAP589831 CKL589831 CUH589831 DED589831 DNZ589831 DXV589831 EHR589831 ERN589831 FBJ589831 FLF589831 FVB589831 GEX589831 GOT589831 GYP589831 HIL589831 HSH589831 ICD589831 ILZ589831 IVV589831 JFR589831 JPN589831 JZJ589831 KJF589831 KTB589831 LCX589831 LMT589831 LWP589831 MGL589831 MQH589831 NAD589831 NJZ589831 NTV589831 ODR589831 ONN589831 OXJ589831 PHF589831 PRB589831 QAX589831 QKT589831 QUP589831 REL589831 ROH589831 RYD589831 SHZ589831 SRV589831 TBR589831 TLN589831 TVJ589831 UFF589831 UPB589831 UYX589831 VIT589831 VSP589831 WCL589831 WMH589831 WWD589831 V655367 JR655367 TN655367 ADJ655367 ANF655367 AXB655367 BGX655367 BQT655367 CAP655367 CKL655367 CUH655367 DED655367 DNZ655367 DXV655367 EHR655367 ERN655367 FBJ655367 FLF655367 FVB655367 GEX655367 GOT655367 GYP655367 HIL655367 HSH655367 ICD655367 ILZ655367 IVV655367 JFR655367 JPN655367 JZJ655367 KJF655367 KTB655367 LCX655367 LMT655367 LWP655367 MGL655367 MQH655367 NAD655367 NJZ655367 NTV655367 ODR655367 ONN655367 OXJ655367 PHF655367 PRB655367 QAX655367 QKT655367 QUP655367 REL655367 ROH655367 RYD655367 SHZ655367 SRV655367 TBR655367 TLN655367 TVJ655367 UFF655367 UPB655367 UYX655367 VIT655367 VSP655367 WCL655367 WMH655367 WWD655367 V720903 JR720903 TN720903 ADJ720903 ANF720903 AXB720903 BGX720903 BQT720903 CAP720903 CKL720903 CUH720903 DED720903 DNZ720903 DXV720903 EHR720903 ERN720903 FBJ720903 FLF720903 FVB720903 GEX720903 GOT720903 GYP720903 HIL720903 HSH720903 ICD720903 ILZ720903 IVV720903 JFR720903 JPN720903 JZJ720903 KJF720903 KTB720903 LCX720903 LMT720903 LWP720903 MGL720903 MQH720903 NAD720903 NJZ720903 NTV720903 ODR720903 ONN720903 OXJ720903 PHF720903 PRB720903 QAX720903 QKT720903 QUP720903 REL720903 ROH720903 RYD720903 SHZ720903 SRV720903 TBR720903 TLN720903 TVJ720903 UFF720903 UPB720903 UYX720903 VIT720903 VSP720903 WCL720903 WMH720903 WWD720903 V786439 JR786439 TN786439 ADJ786439 ANF786439 AXB786439 BGX786439 BQT786439 CAP786439 CKL786439 CUH786439 DED786439 DNZ786439 DXV786439 EHR786439 ERN786439 FBJ786439 FLF786439 FVB786439 GEX786439 GOT786439 GYP786439 HIL786439 HSH786439 ICD786439 ILZ786439 IVV786439 JFR786439 JPN786439 JZJ786439 KJF786439 KTB786439 LCX786439 LMT786439 LWP786439 MGL786439 MQH786439 NAD786439 NJZ786439 NTV786439 ODR786439 ONN786439 OXJ786439 PHF786439 PRB786439 QAX786439 QKT786439 QUP786439 REL786439 ROH786439 RYD786439 SHZ786439 SRV786439 TBR786439 TLN786439 TVJ786439 UFF786439 UPB786439 UYX786439 VIT786439 VSP786439 WCL786439 WMH786439 WWD786439 V851975 JR851975 TN851975 ADJ851975 ANF851975 AXB851975 BGX851975 BQT851975 CAP851975 CKL851975 CUH851975 DED851975 DNZ851975 DXV851975 EHR851975 ERN851975 FBJ851975 FLF851975 FVB851975 GEX851975 GOT851975 GYP851975 HIL851975 HSH851975 ICD851975 ILZ851975 IVV851975 JFR851975 JPN851975 JZJ851975 KJF851975 KTB851975 LCX851975 LMT851975 LWP851975 MGL851975 MQH851975 NAD851975 NJZ851975 NTV851975 ODR851975 ONN851975 OXJ851975 PHF851975 PRB851975 QAX851975 QKT851975 QUP851975 REL851975 ROH851975 RYD851975 SHZ851975 SRV851975 TBR851975 TLN851975 TVJ851975 UFF851975 UPB851975 UYX851975 VIT851975 VSP851975 WCL851975 WMH851975 WWD851975 V917511 JR917511 TN917511 ADJ917511 ANF917511 AXB917511 BGX917511 BQT917511 CAP917511 CKL917511 CUH917511 DED917511 DNZ917511 DXV917511 EHR917511 ERN917511 FBJ917511 FLF917511 FVB917511 GEX917511 GOT917511 GYP917511 HIL917511 HSH917511 ICD917511 ILZ917511 IVV917511 JFR917511 JPN917511 JZJ917511 KJF917511 KTB917511 LCX917511 LMT917511 LWP917511 MGL917511 MQH917511 NAD917511 NJZ917511 NTV917511 ODR917511 ONN917511 OXJ917511 PHF917511 PRB917511 QAX917511 QKT917511 QUP917511 REL917511 ROH917511 RYD917511 SHZ917511 SRV917511 TBR917511 TLN917511 TVJ917511 UFF917511 UPB917511 UYX917511 VIT917511 VSP917511 WCL917511 WMH917511 WWD917511 V983047 JR983047 TN983047 ADJ983047 ANF983047 AXB983047 BGX983047 BQT983047 CAP983047 CKL983047 CUH983047 DED983047 DNZ983047 DXV983047 EHR983047 ERN983047 FBJ983047 FLF983047 FVB983047 GEX983047 GOT983047 GYP983047 HIL983047 HSH983047 ICD983047 ILZ983047 IVV983047 JFR983047 JPN983047 JZJ983047 KJF983047 KTB983047 LCX983047 LMT983047 LWP983047 MGL983047 MQH983047 NAD983047 NJZ983047 NTV983047 ODR983047 ONN983047 OXJ983047 PHF983047 PRB983047 QAX983047 QKT983047 QUP983047 REL983047 ROH983047 RYD983047 SHZ983047 SRV983047 TBR983047 TLN983047 TVJ983047 UFF983047 UPB983047 UYX983047 VIT983047 VSP983047 WCL983047 WMH983047 WWD983047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C30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I30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I65566 JE65566 TA65566 ACW65566 AMS65566 AWO65566 BGK65566 BQG65566 CAC65566 CJY65566 CTU65566 DDQ65566 DNM65566 DXI65566 EHE65566 ERA65566 FAW65566 FKS65566 FUO65566 GEK65566 GOG65566 GYC65566 HHY65566 HRU65566 IBQ65566 ILM65566 IVI65566 JFE65566 JPA65566 JYW65566 KIS65566 KSO65566 LCK65566 LMG65566 LWC65566 MFY65566 MPU65566 MZQ65566 NJM65566 NTI65566 ODE65566 ONA65566 OWW65566 PGS65566 PQO65566 QAK65566 QKG65566 QUC65566 RDY65566 RNU65566 RXQ65566 SHM65566 SRI65566 TBE65566 TLA65566 TUW65566 UES65566 UOO65566 UYK65566 VIG65566 VSC65566 WBY65566 WLU65566 WVQ65566 I131102 JE131102 TA131102 ACW131102 AMS131102 AWO131102 BGK131102 BQG131102 CAC131102 CJY131102 CTU131102 DDQ131102 DNM131102 DXI131102 EHE131102 ERA131102 FAW131102 FKS131102 FUO131102 GEK131102 GOG131102 GYC131102 HHY131102 HRU131102 IBQ131102 ILM131102 IVI131102 JFE131102 JPA131102 JYW131102 KIS131102 KSO131102 LCK131102 LMG131102 LWC131102 MFY131102 MPU131102 MZQ131102 NJM131102 NTI131102 ODE131102 ONA131102 OWW131102 PGS131102 PQO131102 QAK131102 QKG131102 QUC131102 RDY131102 RNU131102 RXQ131102 SHM131102 SRI131102 TBE131102 TLA131102 TUW131102 UES131102 UOO131102 UYK131102 VIG131102 VSC131102 WBY131102 WLU131102 WVQ131102 I196638 JE196638 TA196638 ACW196638 AMS196638 AWO196638 BGK196638 BQG196638 CAC196638 CJY196638 CTU196638 DDQ196638 DNM196638 DXI196638 EHE196638 ERA196638 FAW196638 FKS196638 FUO196638 GEK196638 GOG196638 GYC196638 HHY196638 HRU196638 IBQ196638 ILM196638 IVI196638 JFE196638 JPA196638 JYW196638 KIS196638 KSO196638 LCK196638 LMG196638 LWC196638 MFY196638 MPU196638 MZQ196638 NJM196638 NTI196638 ODE196638 ONA196638 OWW196638 PGS196638 PQO196638 QAK196638 QKG196638 QUC196638 RDY196638 RNU196638 RXQ196638 SHM196638 SRI196638 TBE196638 TLA196638 TUW196638 UES196638 UOO196638 UYK196638 VIG196638 VSC196638 WBY196638 WLU196638 WVQ196638 I262174 JE262174 TA262174 ACW262174 AMS262174 AWO262174 BGK262174 BQG262174 CAC262174 CJY262174 CTU262174 DDQ262174 DNM262174 DXI262174 EHE262174 ERA262174 FAW262174 FKS262174 FUO262174 GEK262174 GOG262174 GYC262174 HHY262174 HRU262174 IBQ262174 ILM262174 IVI262174 JFE262174 JPA262174 JYW262174 KIS262174 KSO262174 LCK262174 LMG262174 LWC262174 MFY262174 MPU262174 MZQ262174 NJM262174 NTI262174 ODE262174 ONA262174 OWW262174 PGS262174 PQO262174 QAK262174 QKG262174 QUC262174 RDY262174 RNU262174 RXQ262174 SHM262174 SRI262174 TBE262174 TLA262174 TUW262174 UES262174 UOO262174 UYK262174 VIG262174 VSC262174 WBY262174 WLU262174 WVQ262174 I327710 JE327710 TA327710 ACW327710 AMS327710 AWO327710 BGK327710 BQG327710 CAC327710 CJY327710 CTU327710 DDQ327710 DNM327710 DXI327710 EHE327710 ERA327710 FAW327710 FKS327710 FUO327710 GEK327710 GOG327710 GYC327710 HHY327710 HRU327710 IBQ327710 ILM327710 IVI327710 JFE327710 JPA327710 JYW327710 KIS327710 KSO327710 LCK327710 LMG327710 LWC327710 MFY327710 MPU327710 MZQ327710 NJM327710 NTI327710 ODE327710 ONA327710 OWW327710 PGS327710 PQO327710 QAK327710 QKG327710 QUC327710 RDY327710 RNU327710 RXQ327710 SHM327710 SRI327710 TBE327710 TLA327710 TUW327710 UES327710 UOO327710 UYK327710 VIG327710 VSC327710 WBY327710 WLU327710 WVQ327710 I393246 JE393246 TA393246 ACW393246 AMS393246 AWO393246 BGK393246 BQG393246 CAC393246 CJY393246 CTU393246 DDQ393246 DNM393246 DXI393246 EHE393246 ERA393246 FAW393246 FKS393246 FUO393246 GEK393246 GOG393246 GYC393246 HHY393246 HRU393246 IBQ393246 ILM393246 IVI393246 JFE393246 JPA393246 JYW393246 KIS393246 KSO393246 LCK393246 LMG393246 LWC393246 MFY393246 MPU393246 MZQ393246 NJM393246 NTI393246 ODE393246 ONA393246 OWW393246 PGS393246 PQO393246 QAK393246 QKG393246 QUC393246 RDY393246 RNU393246 RXQ393246 SHM393246 SRI393246 TBE393246 TLA393246 TUW393246 UES393246 UOO393246 UYK393246 VIG393246 VSC393246 WBY393246 WLU393246 WVQ393246 I458782 JE458782 TA458782 ACW458782 AMS458782 AWO458782 BGK458782 BQG458782 CAC458782 CJY458782 CTU458782 DDQ458782 DNM458782 DXI458782 EHE458782 ERA458782 FAW458782 FKS458782 FUO458782 GEK458782 GOG458782 GYC458782 HHY458782 HRU458782 IBQ458782 ILM458782 IVI458782 JFE458782 JPA458782 JYW458782 KIS458782 KSO458782 LCK458782 LMG458782 LWC458782 MFY458782 MPU458782 MZQ458782 NJM458782 NTI458782 ODE458782 ONA458782 OWW458782 PGS458782 PQO458782 QAK458782 QKG458782 QUC458782 RDY458782 RNU458782 RXQ458782 SHM458782 SRI458782 TBE458782 TLA458782 TUW458782 UES458782 UOO458782 UYK458782 VIG458782 VSC458782 WBY458782 WLU458782 WVQ458782 I524318 JE524318 TA524318 ACW524318 AMS524318 AWO524318 BGK524318 BQG524318 CAC524318 CJY524318 CTU524318 DDQ524318 DNM524318 DXI524318 EHE524318 ERA524318 FAW524318 FKS524318 FUO524318 GEK524318 GOG524318 GYC524318 HHY524318 HRU524318 IBQ524318 ILM524318 IVI524318 JFE524318 JPA524318 JYW524318 KIS524318 KSO524318 LCK524318 LMG524318 LWC524318 MFY524318 MPU524318 MZQ524318 NJM524318 NTI524318 ODE524318 ONA524318 OWW524318 PGS524318 PQO524318 QAK524318 QKG524318 QUC524318 RDY524318 RNU524318 RXQ524318 SHM524318 SRI524318 TBE524318 TLA524318 TUW524318 UES524318 UOO524318 UYK524318 VIG524318 VSC524318 WBY524318 WLU524318 WVQ524318 I589854 JE589854 TA589854 ACW589854 AMS589854 AWO589854 BGK589854 BQG589854 CAC589854 CJY589854 CTU589854 DDQ589854 DNM589854 DXI589854 EHE589854 ERA589854 FAW589854 FKS589854 FUO589854 GEK589854 GOG589854 GYC589854 HHY589854 HRU589854 IBQ589854 ILM589854 IVI589854 JFE589854 JPA589854 JYW589854 KIS589854 KSO589854 LCK589854 LMG589854 LWC589854 MFY589854 MPU589854 MZQ589854 NJM589854 NTI589854 ODE589854 ONA589854 OWW589854 PGS589854 PQO589854 QAK589854 QKG589854 QUC589854 RDY589854 RNU589854 RXQ589854 SHM589854 SRI589854 TBE589854 TLA589854 TUW589854 UES589854 UOO589854 UYK589854 VIG589854 VSC589854 WBY589854 WLU589854 WVQ589854 I655390 JE655390 TA655390 ACW655390 AMS655390 AWO655390 BGK655390 BQG655390 CAC655390 CJY655390 CTU655390 DDQ655390 DNM655390 DXI655390 EHE655390 ERA655390 FAW655390 FKS655390 FUO655390 GEK655390 GOG655390 GYC655390 HHY655390 HRU655390 IBQ655390 ILM655390 IVI655390 JFE655390 JPA655390 JYW655390 KIS655390 KSO655390 LCK655390 LMG655390 LWC655390 MFY655390 MPU655390 MZQ655390 NJM655390 NTI655390 ODE655390 ONA655390 OWW655390 PGS655390 PQO655390 QAK655390 QKG655390 QUC655390 RDY655390 RNU655390 RXQ655390 SHM655390 SRI655390 TBE655390 TLA655390 TUW655390 UES655390 UOO655390 UYK655390 VIG655390 VSC655390 WBY655390 WLU655390 WVQ655390 I720926 JE720926 TA720926 ACW720926 AMS720926 AWO720926 BGK720926 BQG720926 CAC720926 CJY720926 CTU720926 DDQ720926 DNM720926 DXI720926 EHE720926 ERA720926 FAW720926 FKS720926 FUO720926 GEK720926 GOG720926 GYC720926 HHY720926 HRU720926 IBQ720926 ILM720926 IVI720926 JFE720926 JPA720926 JYW720926 KIS720926 KSO720926 LCK720926 LMG720926 LWC720926 MFY720926 MPU720926 MZQ720926 NJM720926 NTI720926 ODE720926 ONA720926 OWW720926 PGS720926 PQO720926 QAK720926 QKG720926 QUC720926 RDY720926 RNU720926 RXQ720926 SHM720926 SRI720926 TBE720926 TLA720926 TUW720926 UES720926 UOO720926 UYK720926 VIG720926 VSC720926 WBY720926 WLU720926 WVQ720926 I786462 JE786462 TA786462 ACW786462 AMS786462 AWO786462 BGK786462 BQG786462 CAC786462 CJY786462 CTU786462 DDQ786462 DNM786462 DXI786462 EHE786462 ERA786462 FAW786462 FKS786462 FUO786462 GEK786462 GOG786462 GYC786462 HHY786462 HRU786462 IBQ786462 ILM786462 IVI786462 JFE786462 JPA786462 JYW786462 KIS786462 KSO786462 LCK786462 LMG786462 LWC786462 MFY786462 MPU786462 MZQ786462 NJM786462 NTI786462 ODE786462 ONA786462 OWW786462 PGS786462 PQO786462 QAK786462 QKG786462 QUC786462 RDY786462 RNU786462 RXQ786462 SHM786462 SRI786462 TBE786462 TLA786462 TUW786462 UES786462 UOO786462 UYK786462 VIG786462 VSC786462 WBY786462 WLU786462 WVQ786462 I851998 JE851998 TA851998 ACW851998 AMS851998 AWO851998 BGK851998 BQG851998 CAC851998 CJY851998 CTU851998 DDQ851998 DNM851998 DXI851998 EHE851998 ERA851998 FAW851998 FKS851998 FUO851998 GEK851998 GOG851998 GYC851998 HHY851998 HRU851998 IBQ851998 ILM851998 IVI851998 JFE851998 JPA851998 JYW851998 KIS851998 KSO851998 LCK851998 LMG851998 LWC851998 MFY851998 MPU851998 MZQ851998 NJM851998 NTI851998 ODE851998 ONA851998 OWW851998 PGS851998 PQO851998 QAK851998 QKG851998 QUC851998 RDY851998 RNU851998 RXQ851998 SHM851998 SRI851998 TBE851998 TLA851998 TUW851998 UES851998 UOO851998 UYK851998 VIG851998 VSC851998 WBY851998 WLU851998 WVQ851998 I917534 JE917534 TA917534 ACW917534 AMS917534 AWO917534 BGK917534 BQG917534 CAC917534 CJY917534 CTU917534 DDQ917534 DNM917534 DXI917534 EHE917534 ERA917534 FAW917534 FKS917534 FUO917534 GEK917534 GOG917534 GYC917534 HHY917534 HRU917534 IBQ917534 ILM917534 IVI917534 JFE917534 JPA917534 JYW917534 KIS917534 KSO917534 LCK917534 LMG917534 LWC917534 MFY917534 MPU917534 MZQ917534 NJM917534 NTI917534 ODE917534 ONA917534 OWW917534 PGS917534 PQO917534 QAK917534 QKG917534 QUC917534 RDY917534 RNU917534 RXQ917534 SHM917534 SRI917534 TBE917534 TLA917534 TUW917534 UES917534 UOO917534 UYK917534 VIG917534 VSC917534 WBY917534 WLU917534 WVQ917534 I983070 JE983070 TA983070 ACW983070 AMS983070 AWO983070 BGK983070 BQG983070 CAC983070 CJY983070 CTU983070 DDQ983070 DNM983070 DXI983070 EHE983070 ERA983070 FAW983070 FKS983070 FUO983070 GEK983070 GOG983070 GYC983070 HHY983070 HRU983070 IBQ983070 ILM983070 IVI983070 JFE983070 JPA983070 JYW983070 KIS983070 KSO983070 LCK983070 LMG983070 LWC983070 MFY983070 MPU983070 MZQ983070 NJM983070 NTI983070 ODE983070 ONA983070 OWW983070 PGS983070 PQO983070 QAK983070 QKG983070 QUC983070 RDY983070 RNU983070 RXQ983070 SHM983070 SRI983070 TBE983070 TLA983070 TUW983070 UES983070 UOO983070 UYK983070 VIG983070 VSC983070 WBY983070 WLU983070 WVQ983070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341C-26C7-4E8D-BADB-320DA5C1207D}">
  <sheetPr>
    <tabColor rgb="FFCCFFFF"/>
  </sheetPr>
  <dimension ref="A1:AJ68"/>
  <sheetViews>
    <sheetView view="pageBreakPreview" zoomScaleNormal="100" zoomScaleSheetLayoutView="100" workbookViewId="0">
      <selection activeCell="J1" sqref="J1:M1"/>
    </sheetView>
  </sheetViews>
  <sheetFormatPr defaultRowHeight="12"/>
  <cols>
    <col min="1" max="29" width="3" style="337" customWidth="1"/>
    <col min="30" max="30" width="4.625" style="337" customWidth="1"/>
    <col min="31" max="31" width="9" style="337" customWidth="1"/>
    <col min="32" max="32" width="9.375" style="337" bestFit="1" customWidth="1"/>
    <col min="33" max="256" width="9" style="337"/>
    <col min="257" max="285" width="3" style="337" customWidth="1"/>
    <col min="286" max="286" width="4.625" style="337" customWidth="1"/>
    <col min="287" max="287" width="9" style="337"/>
    <col min="288" max="288" width="9.375" style="337" bestFit="1" customWidth="1"/>
    <col min="289" max="512" width="9" style="337"/>
    <col min="513" max="541" width="3" style="337" customWidth="1"/>
    <col min="542" max="542" width="4.625" style="337" customWidth="1"/>
    <col min="543" max="543" width="9" style="337"/>
    <col min="544" max="544" width="9.375" style="337" bestFit="1" customWidth="1"/>
    <col min="545" max="768" width="9" style="337"/>
    <col min="769" max="797" width="3" style="337" customWidth="1"/>
    <col min="798" max="798" width="4.625" style="337" customWidth="1"/>
    <col min="799" max="799" width="9" style="337"/>
    <col min="800" max="800" width="9.375" style="337" bestFit="1" customWidth="1"/>
    <col min="801" max="1024" width="9" style="337"/>
    <col min="1025" max="1053" width="3" style="337" customWidth="1"/>
    <col min="1054" max="1054" width="4.625" style="337" customWidth="1"/>
    <col min="1055" max="1055" width="9" style="337"/>
    <col min="1056" max="1056" width="9.375" style="337" bestFit="1" customWidth="1"/>
    <col min="1057" max="1280" width="9" style="337"/>
    <col min="1281" max="1309" width="3" style="337" customWidth="1"/>
    <col min="1310" max="1310" width="4.625" style="337" customWidth="1"/>
    <col min="1311" max="1311" width="9" style="337"/>
    <col min="1312" max="1312" width="9.375" style="337" bestFit="1" customWidth="1"/>
    <col min="1313" max="1536" width="9" style="337"/>
    <col min="1537" max="1565" width="3" style="337" customWidth="1"/>
    <col min="1566" max="1566" width="4.625" style="337" customWidth="1"/>
    <col min="1567" max="1567" width="9" style="337"/>
    <col min="1568" max="1568" width="9.375" style="337" bestFit="1" customWidth="1"/>
    <col min="1569" max="1792" width="9" style="337"/>
    <col min="1793" max="1821" width="3" style="337" customWidth="1"/>
    <col min="1822" max="1822" width="4.625" style="337" customWidth="1"/>
    <col min="1823" max="1823" width="9" style="337"/>
    <col min="1824" max="1824" width="9.375" style="337" bestFit="1" customWidth="1"/>
    <col min="1825" max="2048" width="9" style="337"/>
    <col min="2049" max="2077" width="3" style="337" customWidth="1"/>
    <col min="2078" max="2078" width="4.625" style="337" customWidth="1"/>
    <col min="2079" max="2079" width="9" style="337"/>
    <col min="2080" max="2080" width="9.375" style="337" bestFit="1" customWidth="1"/>
    <col min="2081" max="2304" width="9" style="337"/>
    <col min="2305" max="2333" width="3" style="337" customWidth="1"/>
    <col min="2334" max="2334" width="4.625" style="337" customWidth="1"/>
    <col min="2335" max="2335" width="9" style="337"/>
    <col min="2336" max="2336" width="9.375" style="337" bestFit="1" customWidth="1"/>
    <col min="2337" max="2560" width="9" style="337"/>
    <col min="2561" max="2589" width="3" style="337" customWidth="1"/>
    <col min="2590" max="2590" width="4.625" style="337" customWidth="1"/>
    <col min="2591" max="2591" width="9" style="337"/>
    <col min="2592" max="2592" width="9.375" style="337" bestFit="1" customWidth="1"/>
    <col min="2593" max="2816" width="9" style="337"/>
    <col min="2817" max="2845" width="3" style="337" customWidth="1"/>
    <col min="2846" max="2846" width="4.625" style="337" customWidth="1"/>
    <col min="2847" max="2847" width="9" style="337"/>
    <col min="2848" max="2848" width="9.375" style="337" bestFit="1" customWidth="1"/>
    <col min="2849" max="3072" width="9" style="337"/>
    <col min="3073" max="3101" width="3" style="337" customWidth="1"/>
    <col min="3102" max="3102" width="4.625" style="337" customWidth="1"/>
    <col min="3103" max="3103" width="9" style="337"/>
    <col min="3104" max="3104" width="9.375" style="337" bestFit="1" customWidth="1"/>
    <col min="3105" max="3328" width="9" style="337"/>
    <col min="3329" max="3357" width="3" style="337" customWidth="1"/>
    <col min="3358" max="3358" width="4.625" style="337" customWidth="1"/>
    <col min="3359" max="3359" width="9" style="337"/>
    <col min="3360" max="3360" width="9.375" style="337" bestFit="1" customWidth="1"/>
    <col min="3361" max="3584" width="9" style="337"/>
    <col min="3585" max="3613" width="3" style="337" customWidth="1"/>
    <col min="3614" max="3614" width="4.625" style="337" customWidth="1"/>
    <col min="3615" max="3615" width="9" style="337"/>
    <col min="3616" max="3616" width="9.375" style="337" bestFit="1" customWidth="1"/>
    <col min="3617" max="3840" width="9" style="337"/>
    <col min="3841" max="3869" width="3" style="337" customWidth="1"/>
    <col min="3870" max="3870" width="4.625" style="337" customWidth="1"/>
    <col min="3871" max="3871" width="9" style="337"/>
    <col min="3872" max="3872" width="9.375" style="337" bestFit="1" customWidth="1"/>
    <col min="3873" max="4096" width="9" style="337"/>
    <col min="4097" max="4125" width="3" style="337" customWidth="1"/>
    <col min="4126" max="4126" width="4.625" style="337" customWidth="1"/>
    <col min="4127" max="4127" width="9" style="337"/>
    <col min="4128" max="4128" width="9.375" style="337" bestFit="1" customWidth="1"/>
    <col min="4129" max="4352" width="9" style="337"/>
    <col min="4353" max="4381" width="3" style="337" customWidth="1"/>
    <col min="4382" max="4382" width="4.625" style="337" customWidth="1"/>
    <col min="4383" max="4383" width="9" style="337"/>
    <col min="4384" max="4384" width="9.375" style="337" bestFit="1" customWidth="1"/>
    <col min="4385" max="4608" width="9" style="337"/>
    <col min="4609" max="4637" width="3" style="337" customWidth="1"/>
    <col min="4638" max="4638" width="4.625" style="337" customWidth="1"/>
    <col min="4639" max="4639" width="9" style="337"/>
    <col min="4640" max="4640" width="9.375" style="337" bestFit="1" customWidth="1"/>
    <col min="4641" max="4864" width="9" style="337"/>
    <col min="4865" max="4893" width="3" style="337" customWidth="1"/>
    <col min="4894" max="4894" width="4.625" style="337" customWidth="1"/>
    <col min="4895" max="4895" width="9" style="337"/>
    <col min="4896" max="4896" width="9.375" style="337" bestFit="1" customWidth="1"/>
    <col min="4897" max="5120" width="9" style="337"/>
    <col min="5121" max="5149" width="3" style="337" customWidth="1"/>
    <col min="5150" max="5150" width="4.625" style="337" customWidth="1"/>
    <col min="5151" max="5151" width="9" style="337"/>
    <col min="5152" max="5152" width="9.375" style="337" bestFit="1" customWidth="1"/>
    <col min="5153" max="5376" width="9" style="337"/>
    <col min="5377" max="5405" width="3" style="337" customWidth="1"/>
    <col min="5406" max="5406" width="4.625" style="337" customWidth="1"/>
    <col min="5407" max="5407" width="9" style="337"/>
    <col min="5408" max="5408" width="9.375" style="337" bestFit="1" customWidth="1"/>
    <col min="5409" max="5632" width="9" style="337"/>
    <col min="5633" max="5661" width="3" style="337" customWidth="1"/>
    <col min="5662" max="5662" width="4.625" style="337" customWidth="1"/>
    <col min="5663" max="5663" width="9" style="337"/>
    <col min="5664" max="5664" width="9.375" style="337" bestFit="1" customWidth="1"/>
    <col min="5665" max="5888" width="9" style="337"/>
    <col min="5889" max="5917" width="3" style="337" customWidth="1"/>
    <col min="5918" max="5918" width="4.625" style="337" customWidth="1"/>
    <col min="5919" max="5919" width="9" style="337"/>
    <col min="5920" max="5920" width="9.375" style="337" bestFit="1" customWidth="1"/>
    <col min="5921" max="6144" width="9" style="337"/>
    <col min="6145" max="6173" width="3" style="337" customWidth="1"/>
    <col min="6174" max="6174" width="4.625" style="337" customWidth="1"/>
    <col min="6175" max="6175" width="9" style="337"/>
    <col min="6176" max="6176" width="9.375" style="337" bestFit="1" customWidth="1"/>
    <col min="6177" max="6400" width="9" style="337"/>
    <col min="6401" max="6429" width="3" style="337" customWidth="1"/>
    <col min="6430" max="6430" width="4.625" style="337" customWidth="1"/>
    <col min="6431" max="6431" width="9" style="337"/>
    <col min="6432" max="6432" width="9.375" style="337" bestFit="1" customWidth="1"/>
    <col min="6433" max="6656" width="9" style="337"/>
    <col min="6657" max="6685" width="3" style="337" customWidth="1"/>
    <col min="6686" max="6686" width="4.625" style="337" customWidth="1"/>
    <col min="6687" max="6687" width="9" style="337"/>
    <col min="6688" max="6688" width="9.375" style="337" bestFit="1" customWidth="1"/>
    <col min="6689" max="6912" width="9" style="337"/>
    <col min="6913" max="6941" width="3" style="337" customWidth="1"/>
    <col min="6942" max="6942" width="4.625" style="337" customWidth="1"/>
    <col min="6943" max="6943" width="9" style="337"/>
    <col min="6944" max="6944" width="9.375" style="337" bestFit="1" customWidth="1"/>
    <col min="6945" max="7168" width="9" style="337"/>
    <col min="7169" max="7197" width="3" style="337" customWidth="1"/>
    <col min="7198" max="7198" width="4.625" style="337" customWidth="1"/>
    <col min="7199" max="7199" width="9" style="337"/>
    <col min="7200" max="7200" width="9.375" style="337" bestFit="1" customWidth="1"/>
    <col min="7201" max="7424" width="9" style="337"/>
    <col min="7425" max="7453" width="3" style="337" customWidth="1"/>
    <col min="7454" max="7454" width="4.625" style="337" customWidth="1"/>
    <col min="7455" max="7455" width="9" style="337"/>
    <col min="7456" max="7456" width="9.375" style="337" bestFit="1" customWidth="1"/>
    <col min="7457" max="7680" width="9" style="337"/>
    <col min="7681" max="7709" width="3" style="337" customWidth="1"/>
    <col min="7710" max="7710" width="4.625" style="337" customWidth="1"/>
    <col min="7711" max="7711" width="9" style="337"/>
    <col min="7712" max="7712" width="9.375" style="337" bestFit="1" customWidth="1"/>
    <col min="7713" max="7936" width="9" style="337"/>
    <col min="7937" max="7965" width="3" style="337" customWidth="1"/>
    <col min="7966" max="7966" width="4.625" style="337" customWidth="1"/>
    <col min="7967" max="7967" width="9" style="337"/>
    <col min="7968" max="7968" width="9.375" style="337" bestFit="1" customWidth="1"/>
    <col min="7969" max="8192" width="9" style="337"/>
    <col min="8193" max="8221" width="3" style="337" customWidth="1"/>
    <col min="8222" max="8222" width="4.625" style="337" customWidth="1"/>
    <col min="8223" max="8223" width="9" style="337"/>
    <col min="8224" max="8224" width="9.375" style="337" bestFit="1" customWidth="1"/>
    <col min="8225" max="8448" width="9" style="337"/>
    <col min="8449" max="8477" width="3" style="337" customWidth="1"/>
    <col min="8478" max="8478" width="4.625" style="337" customWidth="1"/>
    <col min="8479" max="8479" width="9" style="337"/>
    <col min="8480" max="8480" width="9.375" style="337" bestFit="1" customWidth="1"/>
    <col min="8481" max="8704" width="9" style="337"/>
    <col min="8705" max="8733" width="3" style="337" customWidth="1"/>
    <col min="8734" max="8734" width="4.625" style="337" customWidth="1"/>
    <col min="8735" max="8735" width="9" style="337"/>
    <col min="8736" max="8736" width="9.375" style="337" bestFit="1" customWidth="1"/>
    <col min="8737" max="8960" width="9" style="337"/>
    <col min="8961" max="8989" width="3" style="337" customWidth="1"/>
    <col min="8990" max="8990" width="4.625" style="337" customWidth="1"/>
    <col min="8991" max="8991" width="9" style="337"/>
    <col min="8992" max="8992" width="9.375" style="337" bestFit="1" customWidth="1"/>
    <col min="8993" max="9216" width="9" style="337"/>
    <col min="9217" max="9245" width="3" style="337" customWidth="1"/>
    <col min="9246" max="9246" width="4.625" style="337" customWidth="1"/>
    <col min="9247" max="9247" width="9" style="337"/>
    <col min="9248" max="9248" width="9.375" style="337" bestFit="1" customWidth="1"/>
    <col min="9249" max="9472" width="9" style="337"/>
    <col min="9473" max="9501" width="3" style="337" customWidth="1"/>
    <col min="9502" max="9502" width="4.625" style="337" customWidth="1"/>
    <col min="9503" max="9503" width="9" style="337"/>
    <col min="9504" max="9504" width="9.375" style="337" bestFit="1" customWidth="1"/>
    <col min="9505" max="9728" width="9" style="337"/>
    <col min="9729" max="9757" width="3" style="337" customWidth="1"/>
    <col min="9758" max="9758" width="4.625" style="337" customWidth="1"/>
    <col min="9759" max="9759" width="9" style="337"/>
    <col min="9760" max="9760" width="9.375" style="337" bestFit="1" customWidth="1"/>
    <col min="9761" max="9984" width="9" style="337"/>
    <col min="9985" max="10013" width="3" style="337" customWidth="1"/>
    <col min="10014" max="10014" width="4.625" style="337" customWidth="1"/>
    <col min="10015" max="10015" width="9" style="337"/>
    <col min="10016" max="10016" width="9.375" style="337" bestFit="1" customWidth="1"/>
    <col min="10017" max="10240" width="9" style="337"/>
    <col min="10241" max="10269" width="3" style="337" customWidth="1"/>
    <col min="10270" max="10270" width="4.625" style="337" customWidth="1"/>
    <col min="10271" max="10271" width="9" style="337"/>
    <col min="10272" max="10272" width="9.375" style="337" bestFit="1" customWidth="1"/>
    <col min="10273" max="10496" width="9" style="337"/>
    <col min="10497" max="10525" width="3" style="337" customWidth="1"/>
    <col min="10526" max="10526" width="4.625" style="337" customWidth="1"/>
    <col min="10527" max="10527" width="9" style="337"/>
    <col min="10528" max="10528" width="9.375" style="337" bestFit="1" customWidth="1"/>
    <col min="10529" max="10752" width="9" style="337"/>
    <col min="10753" max="10781" width="3" style="337" customWidth="1"/>
    <col min="10782" max="10782" width="4.625" style="337" customWidth="1"/>
    <col min="10783" max="10783" width="9" style="337"/>
    <col min="10784" max="10784" width="9.375" style="337" bestFit="1" customWidth="1"/>
    <col min="10785" max="11008" width="9" style="337"/>
    <col min="11009" max="11037" width="3" style="337" customWidth="1"/>
    <col min="11038" max="11038" width="4.625" style="337" customWidth="1"/>
    <col min="11039" max="11039" width="9" style="337"/>
    <col min="11040" max="11040" width="9.375" style="337" bestFit="1" customWidth="1"/>
    <col min="11041" max="11264" width="9" style="337"/>
    <col min="11265" max="11293" width="3" style="337" customWidth="1"/>
    <col min="11294" max="11294" width="4.625" style="337" customWidth="1"/>
    <col min="11295" max="11295" width="9" style="337"/>
    <col min="11296" max="11296" width="9.375" style="337" bestFit="1" customWidth="1"/>
    <col min="11297" max="11520" width="9" style="337"/>
    <col min="11521" max="11549" width="3" style="337" customWidth="1"/>
    <col min="11550" max="11550" width="4.625" style="337" customWidth="1"/>
    <col min="11551" max="11551" width="9" style="337"/>
    <col min="11552" max="11552" width="9.375" style="337" bestFit="1" customWidth="1"/>
    <col min="11553" max="11776" width="9" style="337"/>
    <col min="11777" max="11805" width="3" style="337" customWidth="1"/>
    <col min="11806" max="11806" width="4.625" style="337" customWidth="1"/>
    <col min="11807" max="11807" width="9" style="337"/>
    <col min="11808" max="11808" width="9.375" style="337" bestFit="1" customWidth="1"/>
    <col min="11809" max="12032" width="9" style="337"/>
    <col min="12033" max="12061" width="3" style="337" customWidth="1"/>
    <col min="12062" max="12062" width="4.625" style="337" customWidth="1"/>
    <col min="12063" max="12063" width="9" style="337"/>
    <col min="12064" max="12064" width="9.375" style="337" bestFit="1" customWidth="1"/>
    <col min="12065" max="12288" width="9" style="337"/>
    <col min="12289" max="12317" width="3" style="337" customWidth="1"/>
    <col min="12318" max="12318" width="4.625" style="337" customWidth="1"/>
    <col min="12319" max="12319" width="9" style="337"/>
    <col min="12320" max="12320" width="9.375" style="337" bestFit="1" customWidth="1"/>
    <col min="12321" max="12544" width="9" style="337"/>
    <col min="12545" max="12573" width="3" style="337" customWidth="1"/>
    <col min="12574" max="12574" width="4.625" style="337" customWidth="1"/>
    <col min="12575" max="12575" width="9" style="337"/>
    <col min="12576" max="12576" width="9.375" style="337" bestFit="1" customWidth="1"/>
    <col min="12577" max="12800" width="9" style="337"/>
    <col min="12801" max="12829" width="3" style="337" customWidth="1"/>
    <col min="12830" max="12830" width="4.625" style="337" customWidth="1"/>
    <col min="12831" max="12831" width="9" style="337"/>
    <col min="12832" max="12832" width="9.375" style="337" bestFit="1" customWidth="1"/>
    <col min="12833" max="13056" width="9" style="337"/>
    <col min="13057" max="13085" width="3" style="337" customWidth="1"/>
    <col min="13086" max="13086" width="4.625" style="337" customWidth="1"/>
    <col min="13087" max="13087" width="9" style="337"/>
    <col min="13088" max="13088" width="9.375" style="337" bestFit="1" customWidth="1"/>
    <col min="13089" max="13312" width="9" style="337"/>
    <col min="13313" max="13341" width="3" style="337" customWidth="1"/>
    <col min="13342" max="13342" width="4.625" style="337" customWidth="1"/>
    <col min="13343" max="13343" width="9" style="337"/>
    <col min="13344" max="13344" width="9.375" style="337" bestFit="1" customWidth="1"/>
    <col min="13345" max="13568" width="9" style="337"/>
    <col min="13569" max="13597" width="3" style="337" customWidth="1"/>
    <col min="13598" max="13598" width="4.625" style="337" customWidth="1"/>
    <col min="13599" max="13599" width="9" style="337"/>
    <col min="13600" max="13600" width="9.375" style="337" bestFit="1" customWidth="1"/>
    <col min="13601" max="13824" width="9" style="337"/>
    <col min="13825" max="13853" width="3" style="337" customWidth="1"/>
    <col min="13854" max="13854" width="4.625" style="337" customWidth="1"/>
    <col min="13855" max="13855" width="9" style="337"/>
    <col min="13856" max="13856" width="9.375" style="337" bestFit="1" customWidth="1"/>
    <col min="13857" max="14080" width="9" style="337"/>
    <col min="14081" max="14109" width="3" style="337" customWidth="1"/>
    <col min="14110" max="14110" width="4.625" style="337" customWidth="1"/>
    <col min="14111" max="14111" width="9" style="337"/>
    <col min="14112" max="14112" width="9.375" style="337" bestFit="1" customWidth="1"/>
    <col min="14113" max="14336" width="9" style="337"/>
    <col min="14337" max="14365" width="3" style="337" customWidth="1"/>
    <col min="14366" max="14366" width="4.625" style="337" customWidth="1"/>
    <col min="14367" max="14367" width="9" style="337"/>
    <col min="14368" max="14368" width="9.375" style="337" bestFit="1" customWidth="1"/>
    <col min="14369" max="14592" width="9" style="337"/>
    <col min="14593" max="14621" width="3" style="337" customWidth="1"/>
    <col min="14622" max="14622" width="4.625" style="337" customWidth="1"/>
    <col min="14623" max="14623" width="9" style="337"/>
    <col min="14624" max="14624" width="9.375" style="337" bestFit="1" customWidth="1"/>
    <col min="14625" max="14848" width="9" style="337"/>
    <col min="14849" max="14877" width="3" style="337" customWidth="1"/>
    <col min="14878" max="14878" width="4.625" style="337" customWidth="1"/>
    <col min="14879" max="14879" width="9" style="337"/>
    <col min="14880" max="14880" width="9.375" style="337" bestFit="1" customWidth="1"/>
    <col min="14881" max="15104" width="9" style="337"/>
    <col min="15105" max="15133" width="3" style="337" customWidth="1"/>
    <col min="15134" max="15134" width="4.625" style="337" customWidth="1"/>
    <col min="15135" max="15135" width="9" style="337"/>
    <col min="15136" max="15136" width="9.375" style="337" bestFit="1" customWidth="1"/>
    <col min="15137" max="15360" width="9" style="337"/>
    <col min="15361" max="15389" width="3" style="337" customWidth="1"/>
    <col min="15390" max="15390" width="4.625" style="337" customWidth="1"/>
    <col min="15391" max="15391" width="9" style="337"/>
    <col min="15392" max="15392" width="9.375" style="337" bestFit="1" customWidth="1"/>
    <col min="15393" max="15616" width="9" style="337"/>
    <col min="15617" max="15645" width="3" style="337" customWidth="1"/>
    <col min="15646" max="15646" width="4.625" style="337" customWidth="1"/>
    <col min="15647" max="15647" width="9" style="337"/>
    <col min="15648" max="15648" width="9.375" style="337" bestFit="1" customWidth="1"/>
    <col min="15649" max="15872" width="9" style="337"/>
    <col min="15873" max="15901" width="3" style="337" customWidth="1"/>
    <col min="15902" max="15902" width="4.625" style="337" customWidth="1"/>
    <col min="15903" max="15903" width="9" style="337"/>
    <col min="15904" max="15904" width="9.375" style="337" bestFit="1" customWidth="1"/>
    <col min="15905" max="16128" width="9" style="337"/>
    <col min="16129" max="16157" width="3" style="337" customWidth="1"/>
    <col min="16158" max="16158" width="4.625" style="337" customWidth="1"/>
    <col min="16159" max="16159" width="9" style="337"/>
    <col min="16160" max="16160" width="9.375" style="337" bestFit="1" customWidth="1"/>
    <col min="16161" max="16384" width="9" style="337"/>
  </cols>
  <sheetData>
    <row r="1" spans="1:32" s="406" customFormat="1" ht="17.100000000000001" customHeight="1">
      <c r="A1" s="406" t="s">
        <v>2924</v>
      </c>
      <c r="I1" s="407" t="s">
        <v>2806</v>
      </c>
      <c r="J1" s="1243"/>
      <c r="K1" s="1243"/>
      <c r="L1" s="1243"/>
      <c r="M1" s="1243"/>
      <c r="N1" s="421" t="str">
        <f>IF(J1="","","㎡")</f>
        <v/>
      </c>
      <c r="O1" s="407" t="s">
        <v>2842</v>
      </c>
      <c r="P1" s="1243"/>
      <c r="Q1" s="1243"/>
      <c r="R1" s="1243"/>
      <c r="S1" s="1243"/>
      <c r="T1" s="421" t="str">
        <f>IF(P1="","","㎡")</f>
        <v/>
      </c>
      <c r="U1" s="407" t="s">
        <v>2842</v>
      </c>
      <c r="V1" s="1244" t="str">
        <f>IF(J1="","",J1+P1)</f>
        <v/>
      </c>
      <c r="W1" s="1244"/>
      <c r="X1" s="1244"/>
      <c r="Y1" s="1244"/>
      <c r="Z1" s="1244"/>
      <c r="AA1" s="320" t="str">
        <f>IF(V1="","　）","㎡）")</f>
        <v>　）</v>
      </c>
      <c r="AB1" s="407"/>
    </row>
    <row r="2" spans="1:32" s="406" customFormat="1" ht="17.100000000000001" customHeight="1">
      <c r="A2" s="406" t="s">
        <v>2925</v>
      </c>
      <c r="I2" s="407" t="s">
        <v>2806</v>
      </c>
      <c r="J2" s="1243"/>
      <c r="K2" s="1243"/>
      <c r="L2" s="1243"/>
      <c r="M2" s="1243"/>
      <c r="N2" s="421" t="str">
        <f>IF(J2="","","㎡")</f>
        <v/>
      </c>
      <c r="O2" s="407" t="s">
        <v>2842</v>
      </c>
      <c r="P2" s="1243"/>
      <c r="Q2" s="1243"/>
      <c r="R2" s="1243"/>
      <c r="S2" s="1243"/>
      <c r="T2" s="421" t="str">
        <f>IF(P2="","","㎡")</f>
        <v/>
      </c>
      <c r="U2" s="407" t="s">
        <v>2842</v>
      </c>
      <c r="V2" s="1244" t="str">
        <f>IF(J2="","",J2+P2)</f>
        <v/>
      </c>
      <c r="W2" s="1244"/>
      <c r="X2" s="1244"/>
      <c r="Y2" s="1244"/>
      <c r="Z2" s="1244"/>
      <c r="AA2" s="320" t="str">
        <f>IF(V2="","　）","㎡）")</f>
        <v>　）</v>
      </c>
      <c r="AB2" s="407"/>
    </row>
    <row r="3" spans="1:32" s="406" customFormat="1" ht="17.100000000000001" customHeight="1" thickBot="1">
      <c r="A3" s="406" t="s">
        <v>2926</v>
      </c>
      <c r="I3" s="365"/>
      <c r="J3" s="1243"/>
      <c r="K3" s="1243"/>
      <c r="L3" s="1243"/>
      <c r="M3" s="1243"/>
      <c r="N3" s="1243"/>
      <c r="O3" s="365" t="s">
        <v>47</v>
      </c>
      <c r="P3" s="407"/>
      <c r="Q3" s="407"/>
      <c r="R3" s="365"/>
      <c r="S3" s="365"/>
      <c r="T3" s="365"/>
      <c r="U3" s="365"/>
      <c r="V3" s="365"/>
      <c r="W3" s="365"/>
      <c r="X3" s="365"/>
      <c r="Y3" s="365"/>
      <c r="Z3" s="365"/>
      <c r="AA3" s="365"/>
      <c r="AB3" s="365"/>
      <c r="AC3" s="365"/>
    </row>
    <row r="4" spans="1:32" s="406" customFormat="1" ht="17.100000000000001" customHeight="1" thickBot="1">
      <c r="A4" s="415" t="s">
        <v>2927</v>
      </c>
      <c r="B4" s="415"/>
      <c r="C4" s="415"/>
      <c r="D4" s="415"/>
      <c r="E4" s="415"/>
      <c r="F4" s="415"/>
      <c r="G4" s="415"/>
      <c r="H4" s="415"/>
      <c r="I4" s="414"/>
      <c r="J4" s="1271" t="str">
        <f>IFERROR(IF(AE4="切上",ROUNDUP(J3/SUM(第三面!J23,第三面!J24)*100,2),IF(AE4="切捨",ROUNDDOWN(J3/SUM(第三面!J23,第三面!J24)*100,2),IF(AE4="四捨五入",ROUND(J3/SUM(第三面!J23,第三面!J24)*100,2)))),"")</f>
        <v/>
      </c>
      <c r="K4" s="1271"/>
      <c r="L4" s="1271"/>
      <c r="M4" s="1271"/>
      <c r="N4" s="1271"/>
      <c r="O4" s="414" t="s">
        <v>2852</v>
      </c>
      <c r="P4" s="428"/>
      <c r="Q4" s="428"/>
      <c r="R4" s="414"/>
      <c r="S4" s="414"/>
      <c r="T4" s="414"/>
      <c r="U4" s="414"/>
      <c r="V4" s="414"/>
      <c r="W4" s="414"/>
      <c r="X4" s="414"/>
      <c r="Y4" s="414"/>
      <c r="Z4" s="414"/>
      <c r="AA4" s="414"/>
      <c r="AB4" s="414"/>
      <c r="AC4" s="414"/>
      <c r="AE4" s="429" t="s">
        <v>2875</v>
      </c>
      <c r="AF4" s="320"/>
    </row>
    <row r="5" spans="1:32" ht="17.100000000000001" customHeight="1">
      <c r="A5" s="408" t="s">
        <v>2928</v>
      </c>
      <c r="B5" s="408"/>
      <c r="C5" s="408"/>
      <c r="D5" s="408"/>
      <c r="E5" s="408"/>
      <c r="F5" s="408"/>
      <c r="G5" s="408"/>
      <c r="H5" s="408"/>
      <c r="I5" s="408"/>
      <c r="J5" s="408"/>
      <c r="K5" s="408"/>
      <c r="L5" s="408"/>
      <c r="M5" s="408"/>
      <c r="N5" s="408"/>
      <c r="O5" s="408"/>
      <c r="P5" s="408"/>
      <c r="Q5" s="408"/>
      <c r="R5" s="408"/>
      <c r="S5" s="408"/>
      <c r="T5" s="408"/>
      <c r="U5" s="408"/>
      <c r="V5" s="408"/>
      <c r="W5" s="408"/>
      <c r="X5" s="408"/>
      <c r="Y5" s="408"/>
      <c r="Z5" s="408"/>
      <c r="AA5" s="408"/>
      <c r="AB5" s="408"/>
      <c r="AC5" s="408"/>
    </row>
    <row r="6" spans="1:32" ht="17.100000000000001" customHeight="1">
      <c r="A6" s="406" t="s">
        <v>2929</v>
      </c>
      <c r="B6" s="406"/>
      <c r="C6" s="406"/>
      <c r="D6" s="406"/>
      <c r="E6" s="406"/>
      <c r="F6" s="406"/>
      <c r="G6" s="406"/>
      <c r="H6" s="406"/>
      <c r="I6" s="406"/>
      <c r="J6" s="406"/>
      <c r="K6" s="364"/>
      <c r="L6" s="1272"/>
      <c r="M6" s="1273"/>
      <c r="N6" s="1273"/>
      <c r="O6" s="406"/>
      <c r="P6" s="406"/>
      <c r="Q6" s="406"/>
      <c r="R6" s="406"/>
      <c r="S6" s="406"/>
      <c r="T6" s="406"/>
      <c r="U6" s="406"/>
      <c r="V6" s="406"/>
      <c r="W6" s="406"/>
      <c r="X6" s="406"/>
      <c r="Y6" s="406"/>
      <c r="Z6" s="406"/>
      <c r="AA6" s="406"/>
      <c r="AB6" s="406"/>
      <c r="AC6" s="406"/>
    </row>
    <row r="7" spans="1:32" ht="17.100000000000001" customHeight="1">
      <c r="A7" s="415" t="s">
        <v>2930</v>
      </c>
      <c r="B7" s="415"/>
      <c r="C7" s="415"/>
      <c r="D7" s="415"/>
      <c r="E7" s="415"/>
      <c r="F7" s="415"/>
      <c r="G7" s="415"/>
      <c r="H7" s="415"/>
      <c r="I7" s="415"/>
      <c r="J7" s="415"/>
      <c r="K7" s="430"/>
      <c r="L7" s="1274"/>
      <c r="M7" s="1275"/>
      <c r="N7" s="1275"/>
      <c r="O7" s="415"/>
      <c r="P7" s="415"/>
      <c r="Q7" s="415"/>
      <c r="R7" s="415"/>
      <c r="S7" s="415"/>
      <c r="T7" s="415"/>
      <c r="U7" s="415"/>
      <c r="V7" s="415"/>
      <c r="W7" s="415"/>
      <c r="X7" s="415"/>
      <c r="Y7" s="415"/>
      <c r="Z7" s="415"/>
      <c r="AA7" s="415"/>
      <c r="AB7" s="415"/>
      <c r="AC7" s="415"/>
    </row>
    <row r="8" spans="1:32" s="406" customFormat="1" ht="17.100000000000001" customHeight="1">
      <c r="A8" s="408" t="s">
        <v>2931</v>
      </c>
      <c r="B8" s="408"/>
      <c r="C8" s="408"/>
      <c r="D8" s="408"/>
      <c r="E8" s="408"/>
      <c r="F8" s="408"/>
      <c r="G8" s="408"/>
      <c r="H8" s="408"/>
      <c r="I8" s="420" t="s">
        <v>2806</v>
      </c>
      <c r="J8" s="408" t="s">
        <v>2932</v>
      </c>
      <c r="K8" s="408"/>
      <c r="L8" s="408"/>
      <c r="M8" s="408"/>
      <c r="N8" s="408"/>
      <c r="O8" s="407" t="s">
        <v>2842</v>
      </c>
      <c r="P8" s="406" t="s">
        <v>2933</v>
      </c>
      <c r="U8" s="407" t="s">
        <v>2807</v>
      </c>
      <c r="V8" s="407"/>
    </row>
    <row r="9" spans="1:32" s="406" customFormat="1" ht="17.100000000000001" customHeight="1">
      <c r="A9" s="406" t="s">
        <v>2934</v>
      </c>
      <c r="I9" s="407" t="s">
        <v>2806</v>
      </c>
      <c r="J9" s="1259"/>
      <c r="K9" s="1259"/>
      <c r="L9" s="1259"/>
      <c r="M9" s="1259"/>
      <c r="N9" s="407" t="s">
        <v>2837</v>
      </c>
      <c r="O9" s="407" t="s">
        <v>2842</v>
      </c>
      <c r="P9" s="1259"/>
      <c r="Q9" s="1259"/>
      <c r="R9" s="1259"/>
      <c r="S9" s="1259"/>
      <c r="T9" s="322" t="str">
        <f>IF(P9="","","ｍ")</f>
        <v/>
      </c>
      <c r="U9" s="407" t="s">
        <v>2807</v>
      </c>
      <c r="V9" s="407"/>
    </row>
    <row r="10" spans="1:32" s="406" customFormat="1" ht="17.100000000000001" customHeight="1">
      <c r="A10" s="406" t="s">
        <v>2935</v>
      </c>
      <c r="F10" s="407"/>
      <c r="G10" s="407" t="s">
        <v>2936</v>
      </c>
      <c r="H10" s="407"/>
      <c r="I10" s="407" t="s">
        <v>2806</v>
      </c>
      <c r="J10" s="1266"/>
      <c r="K10" s="1266"/>
      <c r="L10" s="1266"/>
      <c r="M10" s="1266"/>
      <c r="N10" s="431" t="str">
        <f>IF(J10="","","階")</f>
        <v/>
      </c>
      <c r="O10" s="407" t="s">
        <v>2842</v>
      </c>
      <c r="P10" s="1266"/>
      <c r="Q10" s="1266"/>
      <c r="R10" s="1266"/>
      <c r="S10" s="1266"/>
      <c r="T10" s="431" t="str">
        <f>IF(P10="","","階")</f>
        <v/>
      </c>
      <c r="U10" s="407" t="s">
        <v>2807</v>
      </c>
      <c r="V10" s="407"/>
    </row>
    <row r="11" spans="1:32" s="406" customFormat="1" ht="17.100000000000001" customHeight="1">
      <c r="F11" s="407"/>
      <c r="G11" s="407" t="s">
        <v>2110</v>
      </c>
      <c r="H11" s="407"/>
      <c r="I11" s="407" t="s">
        <v>2806</v>
      </c>
      <c r="J11" s="1266"/>
      <c r="K11" s="1266"/>
      <c r="L11" s="1266"/>
      <c r="M11" s="1266"/>
      <c r="N11" s="431" t="str">
        <f>IF(J11="","","階")</f>
        <v/>
      </c>
      <c r="O11" s="407" t="s">
        <v>2842</v>
      </c>
      <c r="P11" s="1266"/>
      <c r="Q11" s="1266"/>
      <c r="R11" s="1266"/>
      <c r="S11" s="1266"/>
      <c r="T11" s="431" t="str">
        <f>IF(P11="","","階")</f>
        <v/>
      </c>
      <c r="U11" s="407" t="s">
        <v>2807</v>
      </c>
      <c r="V11" s="407"/>
    </row>
    <row r="12" spans="1:32" s="406" customFormat="1" ht="17.100000000000001" customHeight="1">
      <c r="A12" s="406" t="s">
        <v>2937</v>
      </c>
      <c r="G12" s="407"/>
      <c r="H12" s="407"/>
      <c r="I12" s="407"/>
      <c r="J12" s="1267" t="s">
        <v>2938</v>
      </c>
      <c r="K12" s="1267"/>
      <c r="L12" s="1267"/>
      <c r="M12" s="1267"/>
      <c r="N12" s="1267"/>
      <c r="O12" s="1267"/>
      <c r="P12" s="1267"/>
      <c r="Q12" s="406" t="s">
        <v>2939</v>
      </c>
      <c r="R12" s="407"/>
      <c r="S12" s="407"/>
      <c r="T12" s="1267"/>
      <c r="U12" s="1267"/>
      <c r="V12" s="1267"/>
      <c r="W12" s="1267"/>
      <c r="X12" s="1267"/>
      <c r="Y12" s="1267"/>
      <c r="Z12" s="406" t="s">
        <v>2940</v>
      </c>
    </row>
    <row r="13" spans="1:32" ht="17.100000000000001" customHeight="1">
      <c r="A13" s="320" t="s">
        <v>2941</v>
      </c>
      <c r="B13" s="320"/>
      <c r="C13" s="320"/>
      <c r="D13" s="320"/>
      <c r="E13" s="320"/>
      <c r="F13" s="320"/>
      <c r="G13" s="320"/>
      <c r="H13" s="320"/>
      <c r="I13" s="320"/>
      <c r="J13" s="320"/>
      <c r="K13" s="320"/>
      <c r="L13" s="320"/>
      <c r="M13" s="320"/>
      <c r="N13" s="320"/>
      <c r="O13" s="320"/>
      <c r="P13" s="320"/>
      <c r="Q13" s="320"/>
      <c r="R13" s="320"/>
      <c r="S13" s="320"/>
      <c r="T13" s="375" t="str">
        <f>IF(OR(D15="■",K15="■",R15="■"),"■","□")</f>
        <v>□</v>
      </c>
      <c r="U13" s="320" t="s">
        <v>2942</v>
      </c>
      <c r="V13" s="375" t="str">
        <f>IF(T13="■","□","■")</f>
        <v>■</v>
      </c>
      <c r="W13" s="320" t="s">
        <v>2943</v>
      </c>
      <c r="X13" s="320"/>
      <c r="Y13" s="320"/>
      <c r="Z13" s="320"/>
      <c r="AA13" s="320"/>
      <c r="AB13" s="320"/>
      <c r="AC13" s="320"/>
    </row>
    <row r="14" spans="1:32" ht="17.100000000000001" customHeight="1">
      <c r="A14" s="320" t="s">
        <v>2944</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7.100000000000001" customHeight="1">
      <c r="A15" s="320"/>
      <c r="B15" s="320"/>
      <c r="C15" s="320"/>
      <c r="D15" s="409" t="s">
        <v>2823</v>
      </c>
      <c r="E15" s="320" t="s">
        <v>2945</v>
      </c>
      <c r="F15" s="320"/>
      <c r="G15" s="320"/>
      <c r="H15" s="320"/>
      <c r="I15" s="320"/>
      <c r="J15" s="320"/>
      <c r="K15" s="409" t="s">
        <v>2823</v>
      </c>
      <c r="L15" s="320" t="s">
        <v>2946</v>
      </c>
      <c r="M15" s="320"/>
      <c r="N15" s="320"/>
      <c r="O15" s="320"/>
      <c r="P15" s="320"/>
      <c r="Q15" s="320"/>
      <c r="R15" s="409" t="s">
        <v>2823</v>
      </c>
      <c r="S15" s="320" t="s">
        <v>2947</v>
      </c>
      <c r="T15" s="320"/>
      <c r="U15" s="410"/>
      <c r="V15" s="320"/>
      <c r="W15" s="320"/>
      <c r="X15" s="320"/>
      <c r="Y15" s="320"/>
      <c r="Z15" s="320"/>
      <c r="AA15" s="320"/>
      <c r="AB15" s="320"/>
      <c r="AC15" s="320"/>
    </row>
    <row r="16" spans="1:32" ht="17.100000000000001" customHeight="1">
      <c r="A16" s="1268" t="s">
        <v>2948</v>
      </c>
      <c r="B16" s="1268"/>
      <c r="C16" s="1268"/>
      <c r="D16" s="1268"/>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row>
    <row r="17" spans="1:34" ht="17.100000000000001" customHeight="1">
      <c r="A17" s="1260"/>
      <c r="B17" s="1260"/>
      <c r="C17" s="1260"/>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F17" s="432"/>
    </row>
    <row r="18" spans="1:34" ht="17.100000000000001" customHeight="1">
      <c r="A18" s="1260"/>
      <c r="B18" s="1260"/>
      <c r="C18" s="1260"/>
      <c r="D18" s="1260"/>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F18" s="432"/>
    </row>
    <row r="19" spans="1:34" ht="17.100000000000001" customHeight="1" thickBot="1">
      <c r="A19" s="1261"/>
      <c r="B19" s="1261"/>
      <c r="C19" s="1261"/>
      <c r="D19" s="1261"/>
      <c r="E19" s="1261"/>
      <c r="F19" s="1261"/>
      <c r="G19" s="1261"/>
      <c r="H19" s="1261"/>
      <c r="I19" s="1261"/>
      <c r="J19" s="1261"/>
      <c r="K19" s="1261"/>
      <c r="L19" s="1261"/>
      <c r="M19" s="1261"/>
      <c r="N19" s="1261"/>
      <c r="O19" s="1261"/>
      <c r="P19" s="1261"/>
      <c r="Q19" s="1261"/>
      <c r="R19" s="1261"/>
      <c r="S19" s="1261"/>
      <c r="T19" s="1261"/>
      <c r="U19" s="1261"/>
      <c r="V19" s="1261"/>
      <c r="W19" s="1261"/>
      <c r="X19" s="1261"/>
      <c r="Y19" s="1261"/>
      <c r="Z19" s="1261"/>
      <c r="AA19" s="1261"/>
      <c r="AB19" s="1261"/>
      <c r="AC19" s="1261"/>
    </row>
    <row r="20" spans="1:34" s="317" customFormat="1" ht="17.100000000000001" customHeight="1" thickBot="1">
      <c r="A20" s="382" t="s">
        <v>2949</v>
      </c>
      <c r="B20" s="382"/>
      <c r="C20" s="382"/>
      <c r="D20" s="382"/>
      <c r="E20" s="382"/>
      <c r="F20" s="382"/>
      <c r="G20" s="382"/>
      <c r="H20" s="382"/>
      <c r="I20" s="382" t="s">
        <v>2712</v>
      </c>
      <c r="J20" s="382"/>
      <c r="K20" s="433" t="str">
        <f>IF(AF20="","",IF(AF20&lt;43831,TEXT(AF20,"元"),(YEAR(AF20)-2018)))</f>
        <v/>
      </c>
      <c r="L20" s="434" t="s">
        <v>5</v>
      </c>
      <c r="M20" s="433" t="str">
        <f>IF(AF20="","",MONTH(AF20))</f>
        <v/>
      </c>
      <c r="N20" s="434" t="s">
        <v>2713</v>
      </c>
      <c r="O20" s="433" t="str">
        <f>IF(AF20="","",DAY(AF20))</f>
        <v/>
      </c>
      <c r="P20" s="382" t="s">
        <v>2714</v>
      </c>
      <c r="Q20" s="434"/>
      <c r="R20" s="382"/>
      <c r="S20" s="382"/>
      <c r="T20" s="382"/>
      <c r="U20" s="382"/>
      <c r="V20" s="382"/>
      <c r="W20" s="382"/>
      <c r="X20" s="382"/>
      <c r="Y20" s="382"/>
      <c r="Z20" s="382"/>
      <c r="AA20" s="382"/>
      <c r="AB20" s="382"/>
      <c r="AC20" s="382"/>
      <c r="AE20" s="317" t="s">
        <v>2520</v>
      </c>
      <c r="AF20" s="1263"/>
      <c r="AG20" s="1264"/>
      <c r="AH20" s="349"/>
    </row>
    <row r="21" spans="1:34" s="317" customFormat="1" ht="17.100000000000001" customHeight="1" thickBo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34" s="317" customFormat="1" ht="17.100000000000001" customHeight="1" thickBot="1">
      <c r="A22" s="382" t="s">
        <v>2950</v>
      </c>
      <c r="B22" s="382"/>
      <c r="C22" s="382"/>
      <c r="D22" s="382"/>
      <c r="E22" s="382"/>
      <c r="F22" s="382"/>
      <c r="G22" s="382"/>
      <c r="H22" s="382"/>
      <c r="I22" s="382" t="s">
        <v>2712</v>
      </c>
      <c r="J22" s="382"/>
      <c r="K22" s="433" t="str">
        <f>IF(AF22="","",IF(AF22&lt;43831,TEXT(AF22,"元"),(YEAR(AF22)-2018)))</f>
        <v/>
      </c>
      <c r="L22" s="434" t="s">
        <v>5</v>
      </c>
      <c r="M22" s="433" t="str">
        <f>IF(AF22="","",MONTH(AF22))</f>
        <v/>
      </c>
      <c r="N22" s="434" t="s">
        <v>2713</v>
      </c>
      <c r="O22" s="433" t="str">
        <f>IF(AF22="","",DAY(AF22))</f>
        <v/>
      </c>
      <c r="P22" s="382" t="s">
        <v>2714</v>
      </c>
      <c r="Q22" s="434"/>
      <c r="R22" s="382"/>
      <c r="S22" s="382"/>
      <c r="T22" s="382"/>
      <c r="U22" s="382"/>
      <c r="V22" s="382"/>
      <c r="W22" s="382"/>
      <c r="X22" s="382"/>
      <c r="Y22" s="382"/>
      <c r="Z22" s="382"/>
      <c r="AA22" s="382"/>
      <c r="AB22" s="382"/>
      <c r="AC22" s="382"/>
      <c r="AE22" s="317" t="s">
        <v>2520</v>
      </c>
      <c r="AF22" s="1263"/>
      <c r="AG22" s="1264"/>
      <c r="AH22" s="349"/>
    </row>
    <row r="23" spans="1:34" s="317" customFormat="1" ht="17.100000000000001" customHeight="1">
      <c r="A23" s="320"/>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row>
    <row r="24" spans="1:34" s="317" customFormat="1" ht="17.100000000000001" customHeight="1" thickBot="1">
      <c r="A24" s="382" t="s">
        <v>2951</v>
      </c>
      <c r="B24" s="382"/>
      <c r="C24" s="382"/>
      <c r="D24" s="382"/>
      <c r="E24" s="382"/>
      <c r="F24" s="382"/>
      <c r="G24" s="382"/>
      <c r="H24" s="382"/>
      <c r="I24" s="382"/>
      <c r="J24" s="382"/>
      <c r="K24" s="382"/>
      <c r="L24" s="382"/>
      <c r="M24" s="382"/>
      <c r="N24" s="382"/>
      <c r="O24" s="382" t="s">
        <v>2568</v>
      </c>
      <c r="P24" s="1270" t="s">
        <v>2952</v>
      </c>
      <c r="Q24" s="1270"/>
      <c r="R24" s="1270"/>
      <c r="S24" s="1270"/>
      <c r="T24" s="1270"/>
      <c r="U24" s="1270"/>
      <c r="V24" s="1270"/>
      <c r="W24" s="1270"/>
      <c r="X24" s="1270"/>
      <c r="Y24" s="1270"/>
      <c r="Z24" s="1270"/>
      <c r="AA24" s="1270"/>
      <c r="AB24" s="1270"/>
      <c r="AC24" s="382" t="s">
        <v>2807</v>
      </c>
    </row>
    <row r="25" spans="1:34" s="317" customFormat="1" ht="17.100000000000001" customHeight="1" thickBot="1">
      <c r="A25" s="322"/>
      <c r="B25" s="330"/>
      <c r="C25" s="330" t="s">
        <v>2953</v>
      </c>
      <c r="D25" s="348" t="str">
        <f>IF(AF25&lt;&gt;"","1","")</f>
        <v/>
      </c>
      <c r="E25" s="320" t="s">
        <v>2954</v>
      </c>
      <c r="F25" s="320"/>
      <c r="G25" s="320" t="s">
        <v>2955</v>
      </c>
      <c r="H25" s="320"/>
      <c r="I25" s="348" t="str">
        <f>IF(AF25="","",IF(AF25&lt;43831,TEXT(AF25,"元"),(YEAR(AF25)-2018)))</f>
        <v/>
      </c>
      <c r="J25" s="322" t="s">
        <v>5</v>
      </c>
      <c r="K25" s="348" t="str">
        <f>IF(AF25="","",MONTH(AF25))</f>
        <v/>
      </c>
      <c r="L25" s="322" t="s">
        <v>2713</v>
      </c>
      <c r="M25" s="348" t="str">
        <f>IF(AF25="","",DAY(AF25))</f>
        <v/>
      </c>
      <c r="N25" s="320" t="s">
        <v>2714</v>
      </c>
      <c r="O25" s="320" t="s">
        <v>2568</v>
      </c>
      <c r="P25" s="1262"/>
      <c r="Q25" s="1262"/>
      <c r="R25" s="1262"/>
      <c r="S25" s="1262"/>
      <c r="T25" s="1262"/>
      <c r="U25" s="1262"/>
      <c r="V25" s="1262"/>
      <c r="W25" s="1262"/>
      <c r="X25" s="1262"/>
      <c r="Y25" s="1262"/>
      <c r="Z25" s="1262"/>
      <c r="AA25" s="1262"/>
      <c r="AB25" s="1262"/>
      <c r="AC25" s="320" t="s">
        <v>2807</v>
      </c>
      <c r="AE25" s="317" t="s">
        <v>2520</v>
      </c>
      <c r="AF25" s="1263"/>
      <c r="AG25" s="1264"/>
      <c r="AH25" s="349"/>
    </row>
    <row r="26" spans="1:34" s="317" customFormat="1" ht="17.100000000000001" customHeight="1" thickBot="1">
      <c r="A26" s="322"/>
      <c r="B26" s="330"/>
      <c r="C26" s="330" t="s">
        <v>2953</v>
      </c>
      <c r="D26" s="348" t="str">
        <f>IF(AF26&lt;&gt;"","2","")</f>
        <v/>
      </c>
      <c r="E26" s="320" t="s">
        <v>2954</v>
      </c>
      <c r="F26" s="320"/>
      <c r="G26" s="320" t="s">
        <v>2712</v>
      </c>
      <c r="H26" s="320"/>
      <c r="I26" s="348" t="str">
        <f>IF(AF26="","",IF(AF26&lt;43831,TEXT(AF26,"元"),(YEAR(AF26)-2018)))</f>
        <v/>
      </c>
      <c r="J26" s="322" t="s">
        <v>5</v>
      </c>
      <c r="K26" s="348" t="str">
        <f>IF(AF26="","",MONTH(AF26))</f>
        <v/>
      </c>
      <c r="L26" s="322" t="s">
        <v>2713</v>
      </c>
      <c r="M26" s="348" t="str">
        <f>IF(AF26="","",DAY(AF26))</f>
        <v/>
      </c>
      <c r="N26" s="320" t="s">
        <v>2714</v>
      </c>
      <c r="O26" s="320" t="s">
        <v>2568</v>
      </c>
      <c r="P26" s="1262"/>
      <c r="Q26" s="1262"/>
      <c r="R26" s="1262"/>
      <c r="S26" s="1262"/>
      <c r="T26" s="1262"/>
      <c r="U26" s="1262"/>
      <c r="V26" s="1262"/>
      <c r="W26" s="1262"/>
      <c r="X26" s="1262"/>
      <c r="Y26" s="1262"/>
      <c r="Z26" s="1262"/>
      <c r="AA26" s="1262"/>
      <c r="AB26" s="1262"/>
      <c r="AC26" s="320" t="s">
        <v>2807</v>
      </c>
      <c r="AE26" s="317" t="s">
        <v>2520</v>
      </c>
      <c r="AF26" s="1263"/>
      <c r="AG26" s="1264"/>
      <c r="AH26" s="349"/>
    </row>
    <row r="27" spans="1:34" s="317" customFormat="1" ht="17.100000000000001" customHeight="1" thickBot="1">
      <c r="A27" s="322"/>
      <c r="B27" s="330"/>
      <c r="C27" s="330" t="s">
        <v>2953</v>
      </c>
      <c r="D27" s="348" t="str">
        <f>IF(AF27&lt;&gt;"","3","")</f>
        <v/>
      </c>
      <c r="E27" s="320" t="s">
        <v>2954</v>
      </c>
      <c r="F27" s="320"/>
      <c r="G27" s="320" t="s">
        <v>2712</v>
      </c>
      <c r="H27" s="320"/>
      <c r="I27" s="348" t="str">
        <f>IF(AF27="","",IF(AF27&lt;43831,TEXT(AF27,"元"),(YEAR(AF27)-2018)))</f>
        <v/>
      </c>
      <c r="J27" s="322" t="s">
        <v>5</v>
      </c>
      <c r="K27" s="348" t="str">
        <f>IF(AF27="","",MONTH(AF27))</f>
        <v/>
      </c>
      <c r="L27" s="322" t="s">
        <v>2713</v>
      </c>
      <c r="M27" s="348" t="str">
        <f>IF(AF27="","",DAY(AF27))</f>
        <v/>
      </c>
      <c r="N27" s="320" t="s">
        <v>2714</v>
      </c>
      <c r="O27" s="320" t="s">
        <v>2568</v>
      </c>
      <c r="P27" s="1262"/>
      <c r="Q27" s="1262"/>
      <c r="R27" s="1262"/>
      <c r="S27" s="1262"/>
      <c r="T27" s="1262"/>
      <c r="U27" s="1262"/>
      <c r="V27" s="1262"/>
      <c r="W27" s="1262"/>
      <c r="X27" s="1262"/>
      <c r="Y27" s="1262"/>
      <c r="Z27" s="1262"/>
      <c r="AA27" s="1262"/>
      <c r="AB27" s="1262"/>
      <c r="AC27" s="320" t="s">
        <v>2807</v>
      </c>
      <c r="AE27" s="317" t="s">
        <v>2520</v>
      </c>
      <c r="AF27" s="1263"/>
      <c r="AG27" s="1264"/>
      <c r="AH27" s="349"/>
    </row>
    <row r="28" spans="1:34" s="317" customFormat="1" ht="17.100000000000001" customHeight="1">
      <c r="A28" s="356"/>
      <c r="B28" s="975"/>
      <c r="C28" s="975"/>
      <c r="D28" s="466"/>
      <c r="E28" s="386"/>
      <c r="F28" s="386"/>
      <c r="G28" s="386"/>
      <c r="H28" s="386"/>
      <c r="I28" s="466"/>
      <c r="J28" s="356"/>
      <c r="K28" s="466"/>
      <c r="L28" s="356"/>
      <c r="M28" s="466"/>
      <c r="N28" s="386"/>
      <c r="O28" s="386"/>
      <c r="P28" s="386"/>
      <c r="Q28" s="386"/>
      <c r="R28" s="386"/>
      <c r="S28" s="386"/>
      <c r="T28" s="386"/>
      <c r="U28" s="386"/>
      <c r="V28" s="386"/>
      <c r="W28" s="386"/>
      <c r="X28" s="386"/>
      <c r="Y28" s="386"/>
      <c r="Z28" s="386"/>
      <c r="AA28" s="386"/>
      <c r="AB28" s="386"/>
      <c r="AC28" s="386"/>
      <c r="AF28" s="974"/>
      <c r="AG28" s="338"/>
      <c r="AH28" s="349"/>
    </row>
    <row r="29" spans="1:34" s="317" customFormat="1" ht="17.100000000000001" customHeight="1">
      <c r="A29" s="320" t="s">
        <v>4142</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row>
    <row r="30" spans="1:34" s="317" customFormat="1" ht="17.100000000000001" customHeight="1">
      <c r="A30" s="320" t="s">
        <v>4143</v>
      </c>
      <c r="B30" s="320"/>
      <c r="C30" s="320"/>
      <c r="D30" s="320"/>
      <c r="E30" s="320"/>
      <c r="F30" s="320"/>
      <c r="G30" s="409" t="s">
        <v>2823</v>
      </c>
      <c r="H30" s="320" t="s">
        <v>3043</v>
      </c>
      <c r="I30" s="320"/>
      <c r="J30" s="409" t="s">
        <v>2823</v>
      </c>
      <c r="K30" s="320" t="s">
        <v>3044</v>
      </c>
      <c r="L30" s="320"/>
      <c r="M30" s="320"/>
      <c r="N30" s="320"/>
      <c r="O30" s="320"/>
      <c r="P30" s="320"/>
      <c r="Q30" s="320"/>
      <c r="R30" s="320"/>
      <c r="S30" s="320"/>
      <c r="T30" s="320"/>
      <c r="U30" s="320"/>
      <c r="V30" s="320"/>
      <c r="W30" s="320"/>
      <c r="X30" s="320"/>
      <c r="Y30" s="320"/>
      <c r="Z30" s="320"/>
      <c r="AA30" s="320"/>
      <c r="AB30" s="320"/>
      <c r="AC30" s="320"/>
    </row>
    <row r="31" spans="1:34" s="317" customFormat="1" ht="17.100000000000001" customHeight="1">
      <c r="A31" s="320" t="s">
        <v>4144</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row>
    <row r="32" spans="1:34" s="317" customFormat="1" ht="17.100000000000001" customHeight="1">
      <c r="A32" s="320"/>
      <c r="B32" s="320"/>
      <c r="C32" s="320"/>
      <c r="D32" s="409" t="s">
        <v>2823</v>
      </c>
      <c r="E32" s="320" t="s">
        <v>4145</v>
      </c>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row>
    <row r="33" spans="1:36" s="317" customFormat="1" ht="17.100000000000001" customHeight="1">
      <c r="A33" s="320"/>
      <c r="B33" s="320"/>
      <c r="C33" s="320"/>
      <c r="D33" s="409" t="s">
        <v>2823</v>
      </c>
      <c r="E33" s="320" t="s">
        <v>2556</v>
      </c>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row>
    <row r="34" spans="1:36" s="317" customFormat="1" ht="17.100000000000001" customHeight="1">
      <c r="A34" s="320"/>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row>
    <row r="35" spans="1:36" s="317" customFormat="1" ht="17.100000000000001" customHeight="1">
      <c r="A35" s="382" t="s">
        <v>4175</v>
      </c>
      <c r="B35" s="382"/>
      <c r="C35" s="382"/>
      <c r="D35" s="382"/>
      <c r="E35" s="382"/>
      <c r="F35" s="382"/>
      <c r="G35" s="382"/>
      <c r="H35" s="435"/>
      <c r="I35" s="435"/>
      <c r="J35" s="435"/>
      <c r="K35" s="435"/>
      <c r="L35" s="435"/>
      <c r="M35" s="435"/>
      <c r="N35" s="435"/>
      <c r="O35" s="435"/>
      <c r="P35" s="435"/>
      <c r="Q35" s="435"/>
      <c r="R35" s="435"/>
      <c r="S35" s="435"/>
      <c r="T35" s="435"/>
      <c r="U35" s="435"/>
      <c r="V35" s="435"/>
      <c r="W35" s="435"/>
      <c r="X35" s="435"/>
      <c r="Y35" s="435"/>
      <c r="Z35" s="435"/>
      <c r="AA35" s="435"/>
      <c r="AB35" s="435"/>
      <c r="AC35" s="435"/>
    </row>
    <row r="36" spans="1:36" s="317" customFormat="1" ht="17.100000000000001" customHeight="1">
      <c r="A36" s="1260"/>
      <c r="B36" s="1260"/>
      <c r="C36" s="1260"/>
      <c r="D36" s="1260"/>
      <c r="E36" s="1260"/>
      <c r="F36" s="1260"/>
      <c r="G36" s="1260"/>
      <c r="H36" s="1260"/>
      <c r="I36" s="1260"/>
      <c r="J36" s="1260"/>
      <c r="K36" s="1260"/>
      <c r="L36" s="1260"/>
      <c r="M36" s="1260"/>
      <c r="N36" s="1260"/>
      <c r="O36" s="1260"/>
      <c r="P36" s="1260"/>
      <c r="Q36" s="1260"/>
      <c r="R36" s="1260"/>
      <c r="S36" s="1260"/>
      <c r="T36" s="1260"/>
      <c r="U36" s="1260"/>
      <c r="V36" s="1260"/>
      <c r="W36" s="1260"/>
      <c r="X36" s="1260"/>
      <c r="Y36" s="1260"/>
      <c r="Z36" s="1260"/>
      <c r="AA36" s="1260"/>
      <c r="AB36" s="1260"/>
      <c r="AC36" s="1260"/>
    </row>
    <row r="37" spans="1:36" s="317" customFormat="1" ht="17.100000000000001" customHeight="1">
      <c r="A37" s="1261"/>
      <c r="B37" s="1261"/>
      <c r="C37" s="1261"/>
      <c r="D37" s="1261"/>
      <c r="E37" s="1261"/>
      <c r="F37" s="1261"/>
      <c r="G37" s="1261"/>
      <c r="H37" s="1261"/>
      <c r="I37" s="1261"/>
      <c r="J37" s="1261"/>
      <c r="K37" s="1261"/>
      <c r="L37" s="1261"/>
      <c r="M37" s="1261"/>
      <c r="N37" s="1261"/>
      <c r="O37" s="1261"/>
      <c r="P37" s="1261"/>
      <c r="Q37" s="1261"/>
      <c r="R37" s="1261"/>
      <c r="S37" s="1261"/>
      <c r="T37" s="1261"/>
      <c r="U37" s="1261"/>
      <c r="V37" s="1261"/>
      <c r="W37" s="1261"/>
      <c r="X37" s="1261"/>
      <c r="Y37" s="1261"/>
      <c r="Z37" s="1261"/>
      <c r="AA37" s="1261"/>
      <c r="AB37" s="1261"/>
      <c r="AC37" s="1261"/>
    </row>
    <row r="38" spans="1:36" s="317" customFormat="1" ht="17.100000000000001" customHeight="1">
      <c r="A38" s="382" t="s">
        <v>4141</v>
      </c>
      <c r="B38" s="382"/>
      <c r="C38" s="382"/>
      <c r="D38" s="382"/>
      <c r="E38" s="1265"/>
      <c r="F38" s="1265"/>
      <c r="G38" s="1265"/>
      <c r="H38" s="1265"/>
      <c r="I38" s="1265"/>
      <c r="J38" s="1265"/>
      <c r="K38" s="1265"/>
      <c r="L38" s="1265"/>
      <c r="M38" s="1265"/>
      <c r="N38" s="1265"/>
      <c r="O38" s="1265"/>
      <c r="P38" s="1265"/>
      <c r="Q38" s="1265"/>
      <c r="R38" s="1265"/>
      <c r="S38" s="1265"/>
      <c r="T38" s="1265"/>
      <c r="U38" s="1265"/>
      <c r="V38" s="1265"/>
      <c r="W38" s="1265"/>
      <c r="X38" s="1265"/>
      <c r="Y38" s="1265"/>
      <c r="Z38" s="1265"/>
      <c r="AA38" s="1265"/>
      <c r="AB38" s="1265"/>
      <c r="AC38" s="1265"/>
    </row>
    <row r="39" spans="1:36" s="317" customFormat="1" ht="17.100000000000001" customHeight="1" thickBot="1">
      <c r="A39" s="1260"/>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F39" s="436" t="s">
        <v>2956</v>
      </c>
    </row>
    <row r="40" spans="1:36" s="317" customFormat="1" ht="17.100000000000001" customHeight="1" thickBo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E40" s="317">
        <v>1</v>
      </c>
      <c r="AF40" s="1199" t="s">
        <v>2957</v>
      </c>
      <c r="AG40" s="1200"/>
      <c r="AH40" s="1200"/>
      <c r="AI40" s="1200"/>
      <c r="AJ40" s="1201"/>
    </row>
    <row r="41" spans="1:36" ht="17.100000000000001" customHeight="1" thickBot="1">
      <c r="AE41" s="337">
        <v>2</v>
      </c>
      <c r="AF41" s="1199"/>
      <c r="AG41" s="1200"/>
      <c r="AH41" s="1200"/>
      <c r="AI41" s="1200"/>
      <c r="AJ41" s="1201"/>
    </row>
    <row r="42" spans="1:36" ht="17.100000000000001" customHeight="1"/>
    <row r="43" spans="1:36" ht="17.100000000000001" customHeight="1"/>
    <row r="44" spans="1:36" ht="17.100000000000001" customHeight="1"/>
    <row r="45" spans="1:36" ht="17.100000000000001" customHeight="1"/>
    <row r="46" spans="1:36" ht="17.100000000000001" customHeight="1"/>
    <row r="47" spans="1:36" ht="17.100000000000001" customHeight="1"/>
    <row r="48" spans="1:36" ht="17.100000000000001" customHeight="1">
      <c r="A48" s="437">
        <v>0</v>
      </c>
      <c r="B48" s="389"/>
      <c r="C48" s="389"/>
      <c r="D48" s="389"/>
      <c r="E48" s="389"/>
      <c r="F48" s="389"/>
      <c r="G48" s="389"/>
      <c r="H48" s="389"/>
      <c r="Z48" s="389"/>
      <c r="AA48" s="389"/>
      <c r="AB48" s="389"/>
      <c r="AC48" s="389"/>
      <c r="AD48" s="389"/>
      <c r="AE48" s="389"/>
      <c r="AF48" s="389"/>
    </row>
    <row r="49" spans="1:32" ht="17.100000000000001" customHeight="1">
      <c r="A49" s="437">
        <v>1</v>
      </c>
      <c r="B49" s="437"/>
      <c r="C49" s="389"/>
      <c r="D49" s="389"/>
      <c r="E49" s="389"/>
      <c r="F49" s="389"/>
      <c r="G49" s="389"/>
      <c r="H49" s="389"/>
      <c r="P49" s="438" t="s">
        <v>2958</v>
      </c>
      <c r="Z49" s="389"/>
      <c r="AA49" s="389"/>
      <c r="AB49" s="389"/>
      <c r="AC49" s="389"/>
      <c r="AD49" s="389"/>
      <c r="AE49" s="389"/>
      <c r="AF49" s="389"/>
    </row>
    <row r="50" spans="1:32" ht="17.100000000000001" customHeight="1">
      <c r="A50" s="437">
        <v>2</v>
      </c>
      <c r="B50" s="389"/>
      <c r="C50" s="389"/>
      <c r="D50" s="389"/>
      <c r="E50" s="389"/>
      <c r="F50" s="389"/>
      <c r="G50" s="389"/>
      <c r="H50" s="389"/>
      <c r="P50" s="439" t="s">
        <v>2959</v>
      </c>
      <c r="Z50" s="389"/>
      <c r="AA50" s="389"/>
      <c r="AB50" s="389"/>
      <c r="AC50" s="389"/>
      <c r="AD50" s="389"/>
      <c r="AE50" s="389" t="s">
        <v>2960</v>
      </c>
      <c r="AF50" s="389"/>
    </row>
    <row r="51" spans="1:32" ht="17.100000000000001" customHeight="1">
      <c r="A51" s="437">
        <v>3</v>
      </c>
      <c r="P51" s="440" t="s">
        <v>2961</v>
      </c>
      <c r="AE51" s="337" t="s">
        <v>2962</v>
      </c>
    </row>
    <row r="52" spans="1:32" ht="17.100000000000001" customHeight="1">
      <c r="A52" s="437">
        <v>4</v>
      </c>
      <c r="P52" s="440" t="s">
        <v>2963</v>
      </c>
      <c r="AE52" s="337" t="s">
        <v>2964</v>
      </c>
    </row>
    <row r="53" spans="1:32" ht="17.100000000000001" customHeight="1">
      <c r="A53" s="437">
        <v>5</v>
      </c>
      <c r="P53" s="440" t="s">
        <v>2965</v>
      </c>
      <c r="AE53" s="337" t="s">
        <v>2960</v>
      </c>
    </row>
    <row r="54" spans="1:32" ht="17.100000000000001" customHeight="1">
      <c r="A54" s="437">
        <v>6</v>
      </c>
      <c r="P54" s="441" t="s">
        <v>2966</v>
      </c>
      <c r="AE54" s="337" t="s">
        <v>2967</v>
      </c>
    </row>
    <row r="55" spans="1:32" ht="17.100000000000001" customHeight="1">
      <c r="A55" s="437">
        <v>7</v>
      </c>
      <c r="P55" s="442" t="s">
        <v>2968</v>
      </c>
      <c r="AE55" s="337" t="s">
        <v>2969</v>
      </c>
    </row>
    <row r="56" spans="1:32" ht="17.100000000000001" customHeight="1">
      <c r="A56" s="437">
        <v>8</v>
      </c>
      <c r="P56" s="443" t="s">
        <v>2970</v>
      </c>
      <c r="AE56" s="337" t="s">
        <v>2971</v>
      </c>
    </row>
    <row r="57" spans="1:32" ht="17.100000000000001" customHeight="1">
      <c r="A57" s="437">
        <v>9</v>
      </c>
      <c r="P57" s="443" t="s">
        <v>2972</v>
      </c>
      <c r="AE57" s="337" t="s">
        <v>2973</v>
      </c>
    </row>
    <row r="58" spans="1:32" ht="17.100000000000001" customHeight="1">
      <c r="A58" s="437">
        <v>10</v>
      </c>
      <c r="P58" s="443" t="s">
        <v>2974</v>
      </c>
      <c r="AE58" s="337" t="s">
        <v>2975</v>
      </c>
    </row>
    <row r="59" spans="1:32" ht="17.100000000000001" customHeight="1">
      <c r="A59" s="437">
        <v>11</v>
      </c>
      <c r="P59" s="337" t="str">
        <f>IF(AF40&lt;&gt;"",AF40,"")</f>
        <v>1階の鉄骨その他の構造部材の建て方工事</v>
      </c>
    </row>
    <row r="60" spans="1:32" ht="17.100000000000001" customHeight="1">
      <c r="A60" s="437">
        <v>12</v>
      </c>
      <c r="P60" s="337" t="str">
        <f>IF(AF41&lt;&gt;"",AF41,"")</f>
        <v/>
      </c>
    </row>
    <row r="61" spans="1:32" ht="17.100000000000001" customHeight="1">
      <c r="A61" s="437">
        <v>13</v>
      </c>
    </row>
    <row r="62" spans="1:32" ht="17.100000000000001" customHeight="1">
      <c r="A62" s="437">
        <v>14</v>
      </c>
    </row>
    <row r="63" spans="1:32" ht="17.100000000000001" customHeight="1">
      <c r="A63" s="437">
        <v>15</v>
      </c>
    </row>
    <row r="64" spans="1:32" ht="17.100000000000001" customHeight="1">
      <c r="A64" s="437">
        <v>16</v>
      </c>
    </row>
    <row r="65" spans="1:1" ht="17.100000000000001" customHeight="1">
      <c r="A65" s="437">
        <v>17</v>
      </c>
    </row>
    <row r="66" spans="1:1" ht="17.100000000000001" customHeight="1">
      <c r="A66" s="437">
        <v>18</v>
      </c>
    </row>
    <row r="67" spans="1:1" ht="17.100000000000001" customHeight="1">
      <c r="A67" s="437">
        <v>19</v>
      </c>
    </row>
    <row r="68" spans="1:1" ht="13.5">
      <c r="A68" s="437">
        <v>20</v>
      </c>
    </row>
  </sheetData>
  <mergeCells count="34">
    <mergeCell ref="P9:S9"/>
    <mergeCell ref="J1:M1"/>
    <mergeCell ref="P1:S1"/>
    <mergeCell ref="V1:Z1"/>
    <mergeCell ref="J2:M2"/>
    <mergeCell ref="P2:S2"/>
    <mergeCell ref="V2:Z2"/>
    <mergeCell ref="J3:N3"/>
    <mergeCell ref="J4:N4"/>
    <mergeCell ref="L6:N6"/>
    <mergeCell ref="L7:N7"/>
    <mergeCell ref="J9:M9"/>
    <mergeCell ref="P25:AB25"/>
    <mergeCell ref="AF25:AG25"/>
    <mergeCell ref="J10:M10"/>
    <mergeCell ref="P10:S10"/>
    <mergeCell ref="J11:M11"/>
    <mergeCell ref="P11:S11"/>
    <mergeCell ref="J12:P12"/>
    <mergeCell ref="T12:Y12"/>
    <mergeCell ref="A16:AC16"/>
    <mergeCell ref="A17:AC19"/>
    <mergeCell ref="AF20:AG20"/>
    <mergeCell ref="AF22:AG22"/>
    <mergeCell ref="P24:AB24"/>
    <mergeCell ref="A39:AC40"/>
    <mergeCell ref="AF40:AJ40"/>
    <mergeCell ref="AF41:AJ41"/>
    <mergeCell ref="P26:AB26"/>
    <mergeCell ref="AF26:AG26"/>
    <mergeCell ref="P27:AB27"/>
    <mergeCell ref="AF27:AG27"/>
    <mergeCell ref="A36:AC37"/>
    <mergeCell ref="E38:AC38"/>
  </mergeCells>
  <phoneticPr fontId="1"/>
  <dataValidations count="5">
    <dataValidation type="list" allowBlank="1" showInputMessage="1" showErrorMessage="1" sqref="J11:M11 JF11:JI11 TB11:TE11 ACX11:ADA11 AMT11:AMW11 AWP11:AWS11 BGL11:BGO11 BQH11:BQK11 CAD11:CAG11 CJZ11:CKC11 CTV11:CTY11 DDR11:DDU11 DNN11:DNQ11 DXJ11:DXM11 EHF11:EHI11 ERB11:ERE11 FAX11:FBA11 FKT11:FKW11 FUP11:FUS11 GEL11:GEO11 GOH11:GOK11 GYD11:GYG11 HHZ11:HIC11 HRV11:HRY11 IBR11:IBU11 ILN11:ILQ11 IVJ11:IVM11 JFF11:JFI11 JPB11:JPE11 JYX11:JZA11 KIT11:KIW11 KSP11:KSS11 LCL11:LCO11 LMH11:LMK11 LWD11:LWG11 MFZ11:MGC11 MPV11:MPY11 MZR11:MZU11 NJN11:NJQ11 NTJ11:NTM11 ODF11:ODI11 ONB11:ONE11 OWX11:OXA11 PGT11:PGW11 PQP11:PQS11 QAL11:QAO11 QKH11:QKK11 QUD11:QUG11 RDZ11:REC11 RNV11:RNY11 RXR11:RXU11 SHN11:SHQ11 SRJ11:SRM11 TBF11:TBI11 TLB11:TLE11 TUX11:TVA11 UET11:UEW11 UOP11:UOS11 UYL11:UYO11 VIH11:VIK11 VSD11:VSG11 WBZ11:WCC11 WLV11:WLY11 WVR11:WVU11 J65553:M65553 JF65553:JI65553 TB65553:TE65553 ACX65553:ADA65553 AMT65553:AMW65553 AWP65553:AWS65553 BGL65553:BGO65553 BQH65553:BQK65553 CAD65553:CAG65553 CJZ65553:CKC65553 CTV65553:CTY65553 DDR65553:DDU65553 DNN65553:DNQ65553 DXJ65553:DXM65553 EHF65553:EHI65553 ERB65553:ERE65553 FAX65553:FBA65553 FKT65553:FKW65553 FUP65553:FUS65553 GEL65553:GEO65553 GOH65553:GOK65553 GYD65553:GYG65553 HHZ65553:HIC65553 HRV65553:HRY65553 IBR65553:IBU65553 ILN65553:ILQ65553 IVJ65553:IVM65553 JFF65553:JFI65553 JPB65553:JPE65553 JYX65553:JZA65553 KIT65553:KIW65553 KSP65553:KSS65553 LCL65553:LCO65553 LMH65553:LMK65553 LWD65553:LWG65553 MFZ65553:MGC65553 MPV65553:MPY65553 MZR65553:MZU65553 NJN65553:NJQ65553 NTJ65553:NTM65553 ODF65553:ODI65553 ONB65553:ONE65553 OWX65553:OXA65553 PGT65553:PGW65553 PQP65553:PQS65553 QAL65553:QAO65553 QKH65553:QKK65553 QUD65553:QUG65553 RDZ65553:REC65553 RNV65553:RNY65553 RXR65553:RXU65553 SHN65553:SHQ65553 SRJ65553:SRM65553 TBF65553:TBI65553 TLB65553:TLE65553 TUX65553:TVA65553 UET65553:UEW65553 UOP65553:UOS65553 UYL65553:UYO65553 VIH65553:VIK65553 VSD65553:VSG65553 WBZ65553:WCC65553 WLV65553:WLY65553 WVR65553:WVU65553 J131089:M131089 JF131089:JI131089 TB131089:TE131089 ACX131089:ADA131089 AMT131089:AMW131089 AWP131089:AWS131089 BGL131089:BGO131089 BQH131089:BQK131089 CAD131089:CAG131089 CJZ131089:CKC131089 CTV131089:CTY131089 DDR131089:DDU131089 DNN131089:DNQ131089 DXJ131089:DXM131089 EHF131089:EHI131089 ERB131089:ERE131089 FAX131089:FBA131089 FKT131089:FKW131089 FUP131089:FUS131089 GEL131089:GEO131089 GOH131089:GOK131089 GYD131089:GYG131089 HHZ131089:HIC131089 HRV131089:HRY131089 IBR131089:IBU131089 ILN131089:ILQ131089 IVJ131089:IVM131089 JFF131089:JFI131089 JPB131089:JPE131089 JYX131089:JZA131089 KIT131089:KIW131089 KSP131089:KSS131089 LCL131089:LCO131089 LMH131089:LMK131089 LWD131089:LWG131089 MFZ131089:MGC131089 MPV131089:MPY131089 MZR131089:MZU131089 NJN131089:NJQ131089 NTJ131089:NTM131089 ODF131089:ODI131089 ONB131089:ONE131089 OWX131089:OXA131089 PGT131089:PGW131089 PQP131089:PQS131089 QAL131089:QAO131089 QKH131089:QKK131089 QUD131089:QUG131089 RDZ131089:REC131089 RNV131089:RNY131089 RXR131089:RXU131089 SHN131089:SHQ131089 SRJ131089:SRM131089 TBF131089:TBI131089 TLB131089:TLE131089 TUX131089:TVA131089 UET131089:UEW131089 UOP131089:UOS131089 UYL131089:UYO131089 VIH131089:VIK131089 VSD131089:VSG131089 WBZ131089:WCC131089 WLV131089:WLY131089 WVR131089:WVU131089 J196625:M196625 JF196625:JI196625 TB196625:TE196625 ACX196625:ADA196625 AMT196625:AMW196625 AWP196625:AWS196625 BGL196625:BGO196625 BQH196625:BQK196625 CAD196625:CAG196625 CJZ196625:CKC196625 CTV196625:CTY196625 DDR196625:DDU196625 DNN196625:DNQ196625 DXJ196625:DXM196625 EHF196625:EHI196625 ERB196625:ERE196625 FAX196625:FBA196625 FKT196625:FKW196625 FUP196625:FUS196625 GEL196625:GEO196625 GOH196625:GOK196625 GYD196625:GYG196625 HHZ196625:HIC196625 HRV196625:HRY196625 IBR196625:IBU196625 ILN196625:ILQ196625 IVJ196625:IVM196625 JFF196625:JFI196625 JPB196625:JPE196625 JYX196625:JZA196625 KIT196625:KIW196625 KSP196625:KSS196625 LCL196625:LCO196625 LMH196625:LMK196625 LWD196625:LWG196625 MFZ196625:MGC196625 MPV196625:MPY196625 MZR196625:MZU196625 NJN196625:NJQ196625 NTJ196625:NTM196625 ODF196625:ODI196625 ONB196625:ONE196625 OWX196625:OXA196625 PGT196625:PGW196625 PQP196625:PQS196625 QAL196625:QAO196625 QKH196625:QKK196625 QUD196625:QUG196625 RDZ196625:REC196625 RNV196625:RNY196625 RXR196625:RXU196625 SHN196625:SHQ196625 SRJ196625:SRM196625 TBF196625:TBI196625 TLB196625:TLE196625 TUX196625:TVA196625 UET196625:UEW196625 UOP196625:UOS196625 UYL196625:UYO196625 VIH196625:VIK196625 VSD196625:VSG196625 WBZ196625:WCC196625 WLV196625:WLY196625 WVR196625:WVU196625 J262161:M262161 JF262161:JI262161 TB262161:TE262161 ACX262161:ADA262161 AMT262161:AMW262161 AWP262161:AWS262161 BGL262161:BGO262161 BQH262161:BQK262161 CAD262161:CAG262161 CJZ262161:CKC262161 CTV262161:CTY262161 DDR262161:DDU262161 DNN262161:DNQ262161 DXJ262161:DXM262161 EHF262161:EHI262161 ERB262161:ERE262161 FAX262161:FBA262161 FKT262161:FKW262161 FUP262161:FUS262161 GEL262161:GEO262161 GOH262161:GOK262161 GYD262161:GYG262161 HHZ262161:HIC262161 HRV262161:HRY262161 IBR262161:IBU262161 ILN262161:ILQ262161 IVJ262161:IVM262161 JFF262161:JFI262161 JPB262161:JPE262161 JYX262161:JZA262161 KIT262161:KIW262161 KSP262161:KSS262161 LCL262161:LCO262161 LMH262161:LMK262161 LWD262161:LWG262161 MFZ262161:MGC262161 MPV262161:MPY262161 MZR262161:MZU262161 NJN262161:NJQ262161 NTJ262161:NTM262161 ODF262161:ODI262161 ONB262161:ONE262161 OWX262161:OXA262161 PGT262161:PGW262161 PQP262161:PQS262161 QAL262161:QAO262161 QKH262161:QKK262161 QUD262161:QUG262161 RDZ262161:REC262161 RNV262161:RNY262161 RXR262161:RXU262161 SHN262161:SHQ262161 SRJ262161:SRM262161 TBF262161:TBI262161 TLB262161:TLE262161 TUX262161:TVA262161 UET262161:UEW262161 UOP262161:UOS262161 UYL262161:UYO262161 VIH262161:VIK262161 VSD262161:VSG262161 WBZ262161:WCC262161 WLV262161:WLY262161 WVR262161:WVU262161 J327697:M327697 JF327697:JI327697 TB327697:TE327697 ACX327697:ADA327697 AMT327697:AMW327697 AWP327697:AWS327697 BGL327697:BGO327697 BQH327697:BQK327697 CAD327697:CAG327697 CJZ327697:CKC327697 CTV327697:CTY327697 DDR327697:DDU327697 DNN327697:DNQ327697 DXJ327697:DXM327697 EHF327697:EHI327697 ERB327697:ERE327697 FAX327697:FBA327697 FKT327697:FKW327697 FUP327697:FUS327697 GEL327697:GEO327697 GOH327697:GOK327697 GYD327697:GYG327697 HHZ327697:HIC327697 HRV327697:HRY327697 IBR327697:IBU327697 ILN327697:ILQ327697 IVJ327697:IVM327697 JFF327697:JFI327697 JPB327697:JPE327697 JYX327697:JZA327697 KIT327697:KIW327697 KSP327697:KSS327697 LCL327697:LCO327697 LMH327697:LMK327697 LWD327697:LWG327697 MFZ327697:MGC327697 MPV327697:MPY327697 MZR327697:MZU327697 NJN327697:NJQ327697 NTJ327697:NTM327697 ODF327697:ODI327697 ONB327697:ONE327697 OWX327697:OXA327697 PGT327697:PGW327697 PQP327697:PQS327697 QAL327697:QAO327697 QKH327697:QKK327697 QUD327697:QUG327697 RDZ327697:REC327697 RNV327697:RNY327697 RXR327697:RXU327697 SHN327697:SHQ327697 SRJ327697:SRM327697 TBF327697:TBI327697 TLB327697:TLE327697 TUX327697:TVA327697 UET327697:UEW327697 UOP327697:UOS327697 UYL327697:UYO327697 VIH327697:VIK327697 VSD327697:VSG327697 WBZ327697:WCC327697 WLV327697:WLY327697 WVR327697:WVU327697 J393233:M393233 JF393233:JI393233 TB393233:TE393233 ACX393233:ADA393233 AMT393233:AMW393233 AWP393233:AWS393233 BGL393233:BGO393233 BQH393233:BQK393233 CAD393233:CAG393233 CJZ393233:CKC393233 CTV393233:CTY393233 DDR393233:DDU393233 DNN393233:DNQ393233 DXJ393233:DXM393233 EHF393233:EHI393233 ERB393233:ERE393233 FAX393233:FBA393233 FKT393233:FKW393233 FUP393233:FUS393233 GEL393233:GEO393233 GOH393233:GOK393233 GYD393233:GYG393233 HHZ393233:HIC393233 HRV393233:HRY393233 IBR393233:IBU393233 ILN393233:ILQ393233 IVJ393233:IVM393233 JFF393233:JFI393233 JPB393233:JPE393233 JYX393233:JZA393233 KIT393233:KIW393233 KSP393233:KSS393233 LCL393233:LCO393233 LMH393233:LMK393233 LWD393233:LWG393233 MFZ393233:MGC393233 MPV393233:MPY393233 MZR393233:MZU393233 NJN393233:NJQ393233 NTJ393233:NTM393233 ODF393233:ODI393233 ONB393233:ONE393233 OWX393233:OXA393233 PGT393233:PGW393233 PQP393233:PQS393233 QAL393233:QAO393233 QKH393233:QKK393233 QUD393233:QUG393233 RDZ393233:REC393233 RNV393233:RNY393233 RXR393233:RXU393233 SHN393233:SHQ393233 SRJ393233:SRM393233 TBF393233:TBI393233 TLB393233:TLE393233 TUX393233:TVA393233 UET393233:UEW393233 UOP393233:UOS393233 UYL393233:UYO393233 VIH393233:VIK393233 VSD393233:VSG393233 WBZ393233:WCC393233 WLV393233:WLY393233 WVR393233:WVU393233 J458769:M458769 JF458769:JI458769 TB458769:TE458769 ACX458769:ADA458769 AMT458769:AMW458769 AWP458769:AWS458769 BGL458769:BGO458769 BQH458769:BQK458769 CAD458769:CAG458769 CJZ458769:CKC458769 CTV458769:CTY458769 DDR458769:DDU458769 DNN458769:DNQ458769 DXJ458769:DXM458769 EHF458769:EHI458769 ERB458769:ERE458769 FAX458769:FBA458769 FKT458769:FKW458769 FUP458769:FUS458769 GEL458769:GEO458769 GOH458769:GOK458769 GYD458769:GYG458769 HHZ458769:HIC458769 HRV458769:HRY458769 IBR458769:IBU458769 ILN458769:ILQ458769 IVJ458769:IVM458769 JFF458769:JFI458769 JPB458769:JPE458769 JYX458769:JZA458769 KIT458769:KIW458769 KSP458769:KSS458769 LCL458769:LCO458769 LMH458769:LMK458769 LWD458769:LWG458769 MFZ458769:MGC458769 MPV458769:MPY458769 MZR458769:MZU458769 NJN458769:NJQ458769 NTJ458769:NTM458769 ODF458769:ODI458769 ONB458769:ONE458769 OWX458769:OXA458769 PGT458769:PGW458769 PQP458769:PQS458769 QAL458769:QAO458769 QKH458769:QKK458769 QUD458769:QUG458769 RDZ458769:REC458769 RNV458769:RNY458769 RXR458769:RXU458769 SHN458769:SHQ458769 SRJ458769:SRM458769 TBF458769:TBI458769 TLB458769:TLE458769 TUX458769:TVA458769 UET458769:UEW458769 UOP458769:UOS458769 UYL458769:UYO458769 VIH458769:VIK458769 VSD458769:VSG458769 WBZ458769:WCC458769 WLV458769:WLY458769 WVR458769:WVU458769 J524305:M524305 JF524305:JI524305 TB524305:TE524305 ACX524305:ADA524305 AMT524305:AMW524305 AWP524305:AWS524305 BGL524305:BGO524305 BQH524305:BQK524305 CAD524305:CAG524305 CJZ524305:CKC524305 CTV524305:CTY524305 DDR524305:DDU524305 DNN524305:DNQ524305 DXJ524305:DXM524305 EHF524305:EHI524305 ERB524305:ERE524305 FAX524305:FBA524305 FKT524305:FKW524305 FUP524305:FUS524305 GEL524305:GEO524305 GOH524305:GOK524305 GYD524305:GYG524305 HHZ524305:HIC524305 HRV524305:HRY524305 IBR524305:IBU524305 ILN524305:ILQ524305 IVJ524305:IVM524305 JFF524305:JFI524305 JPB524305:JPE524305 JYX524305:JZA524305 KIT524305:KIW524305 KSP524305:KSS524305 LCL524305:LCO524305 LMH524305:LMK524305 LWD524305:LWG524305 MFZ524305:MGC524305 MPV524305:MPY524305 MZR524305:MZU524305 NJN524305:NJQ524305 NTJ524305:NTM524305 ODF524305:ODI524305 ONB524305:ONE524305 OWX524305:OXA524305 PGT524305:PGW524305 PQP524305:PQS524305 QAL524305:QAO524305 QKH524305:QKK524305 QUD524305:QUG524305 RDZ524305:REC524305 RNV524305:RNY524305 RXR524305:RXU524305 SHN524305:SHQ524305 SRJ524305:SRM524305 TBF524305:TBI524305 TLB524305:TLE524305 TUX524305:TVA524305 UET524305:UEW524305 UOP524305:UOS524305 UYL524305:UYO524305 VIH524305:VIK524305 VSD524305:VSG524305 WBZ524305:WCC524305 WLV524305:WLY524305 WVR524305:WVU524305 J589841:M589841 JF589841:JI589841 TB589841:TE589841 ACX589841:ADA589841 AMT589841:AMW589841 AWP589841:AWS589841 BGL589841:BGO589841 BQH589841:BQK589841 CAD589841:CAG589841 CJZ589841:CKC589841 CTV589841:CTY589841 DDR589841:DDU589841 DNN589841:DNQ589841 DXJ589841:DXM589841 EHF589841:EHI589841 ERB589841:ERE589841 FAX589841:FBA589841 FKT589841:FKW589841 FUP589841:FUS589841 GEL589841:GEO589841 GOH589841:GOK589841 GYD589841:GYG589841 HHZ589841:HIC589841 HRV589841:HRY589841 IBR589841:IBU589841 ILN589841:ILQ589841 IVJ589841:IVM589841 JFF589841:JFI589841 JPB589841:JPE589841 JYX589841:JZA589841 KIT589841:KIW589841 KSP589841:KSS589841 LCL589841:LCO589841 LMH589841:LMK589841 LWD589841:LWG589841 MFZ589841:MGC589841 MPV589841:MPY589841 MZR589841:MZU589841 NJN589841:NJQ589841 NTJ589841:NTM589841 ODF589841:ODI589841 ONB589841:ONE589841 OWX589841:OXA589841 PGT589841:PGW589841 PQP589841:PQS589841 QAL589841:QAO589841 QKH589841:QKK589841 QUD589841:QUG589841 RDZ589841:REC589841 RNV589841:RNY589841 RXR589841:RXU589841 SHN589841:SHQ589841 SRJ589841:SRM589841 TBF589841:TBI589841 TLB589841:TLE589841 TUX589841:TVA589841 UET589841:UEW589841 UOP589841:UOS589841 UYL589841:UYO589841 VIH589841:VIK589841 VSD589841:VSG589841 WBZ589841:WCC589841 WLV589841:WLY589841 WVR589841:WVU589841 J655377:M655377 JF655377:JI655377 TB655377:TE655377 ACX655377:ADA655377 AMT655377:AMW655377 AWP655377:AWS655377 BGL655377:BGO655377 BQH655377:BQK655377 CAD655377:CAG655377 CJZ655377:CKC655377 CTV655377:CTY655377 DDR655377:DDU655377 DNN655377:DNQ655377 DXJ655377:DXM655377 EHF655377:EHI655377 ERB655377:ERE655377 FAX655377:FBA655377 FKT655377:FKW655377 FUP655377:FUS655377 GEL655377:GEO655377 GOH655377:GOK655377 GYD655377:GYG655377 HHZ655377:HIC655377 HRV655377:HRY655377 IBR655377:IBU655377 ILN655377:ILQ655377 IVJ655377:IVM655377 JFF655377:JFI655377 JPB655377:JPE655377 JYX655377:JZA655377 KIT655377:KIW655377 KSP655377:KSS655377 LCL655377:LCO655377 LMH655377:LMK655377 LWD655377:LWG655377 MFZ655377:MGC655377 MPV655377:MPY655377 MZR655377:MZU655377 NJN655377:NJQ655377 NTJ655377:NTM655377 ODF655377:ODI655377 ONB655377:ONE655377 OWX655377:OXA655377 PGT655377:PGW655377 PQP655377:PQS655377 QAL655377:QAO655377 QKH655377:QKK655377 QUD655377:QUG655377 RDZ655377:REC655377 RNV655377:RNY655377 RXR655377:RXU655377 SHN655377:SHQ655377 SRJ655377:SRM655377 TBF655377:TBI655377 TLB655377:TLE655377 TUX655377:TVA655377 UET655377:UEW655377 UOP655377:UOS655377 UYL655377:UYO655377 VIH655377:VIK655377 VSD655377:VSG655377 WBZ655377:WCC655377 WLV655377:WLY655377 WVR655377:WVU655377 J720913:M720913 JF720913:JI720913 TB720913:TE720913 ACX720913:ADA720913 AMT720913:AMW720913 AWP720913:AWS720913 BGL720913:BGO720913 BQH720913:BQK720913 CAD720913:CAG720913 CJZ720913:CKC720913 CTV720913:CTY720913 DDR720913:DDU720913 DNN720913:DNQ720913 DXJ720913:DXM720913 EHF720913:EHI720913 ERB720913:ERE720913 FAX720913:FBA720913 FKT720913:FKW720913 FUP720913:FUS720913 GEL720913:GEO720913 GOH720913:GOK720913 GYD720913:GYG720913 HHZ720913:HIC720913 HRV720913:HRY720913 IBR720913:IBU720913 ILN720913:ILQ720913 IVJ720913:IVM720913 JFF720913:JFI720913 JPB720913:JPE720913 JYX720913:JZA720913 KIT720913:KIW720913 KSP720913:KSS720913 LCL720913:LCO720913 LMH720913:LMK720913 LWD720913:LWG720913 MFZ720913:MGC720913 MPV720913:MPY720913 MZR720913:MZU720913 NJN720913:NJQ720913 NTJ720913:NTM720913 ODF720913:ODI720913 ONB720913:ONE720913 OWX720913:OXA720913 PGT720913:PGW720913 PQP720913:PQS720913 QAL720913:QAO720913 QKH720913:QKK720913 QUD720913:QUG720913 RDZ720913:REC720913 RNV720913:RNY720913 RXR720913:RXU720913 SHN720913:SHQ720913 SRJ720913:SRM720913 TBF720913:TBI720913 TLB720913:TLE720913 TUX720913:TVA720913 UET720913:UEW720913 UOP720913:UOS720913 UYL720913:UYO720913 VIH720913:VIK720913 VSD720913:VSG720913 WBZ720913:WCC720913 WLV720913:WLY720913 WVR720913:WVU720913 J786449:M786449 JF786449:JI786449 TB786449:TE786449 ACX786449:ADA786449 AMT786449:AMW786449 AWP786449:AWS786449 BGL786449:BGO786449 BQH786449:BQK786449 CAD786449:CAG786449 CJZ786449:CKC786449 CTV786449:CTY786449 DDR786449:DDU786449 DNN786449:DNQ786449 DXJ786449:DXM786449 EHF786449:EHI786449 ERB786449:ERE786449 FAX786449:FBA786449 FKT786449:FKW786449 FUP786449:FUS786449 GEL786449:GEO786449 GOH786449:GOK786449 GYD786449:GYG786449 HHZ786449:HIC786449 HRV786449:HRY786449 IBR786449:IBU786449 ILN786449:ILQ786449 IVJ786449:IVM786449 JFF786449:JFI786449 JPB786449:JPE786449 JYX786449:JZA786449 KIT786449:KIW786449 KSP786449:KSS786449 LCL786449:LCO786449 LMH786449:LMK786449 LWD786449:LWG786449 MFZ786449:MGC786449 MPV786449:MPY786449 MZR786449:MZU786449 NJN786449:NJQ786449 NTJ786449:NTM786449 ODF786449:ODI786449 ONB786449:ONE786449 OWX786449:OXA786449 PGT786449:PGW786449 PQP786449:PQS786449 QAL786449:QAO786449 QKH786449:QKK786449 QUD786449:QUG786449 RDZ786449:REC786449 RNV786449:RNY786449 RXR786449:RXU786449 SHN786449:SHQ786449 SRJ786449:SRM786449 TBF786449:TBI786449 TLB786449:TLE786449 TUX786449:TVA786449 UET786449:UEW786449 UOP786449:UOS786449 UYL786449:UYO786449 VIH786449:VIK786449 VSD786449:VSG786449 WBZ786449:WCC786449 WLV786449:WLY786449 WVR786449:WVU786449 J851985:M851985 JF851985:JI851985 TB851985:TE851985 ACX851985:ADA851985 AMT851985:AMW851985 AWP851985:AWS851985 BGL851985:BGO851985 BQH851985:BQK851985 CAD851985:CAG851985 CJZ851985:CKC851985 CTV851985:CTY851985 DDR851985:DDU851985 DNN851985:DNQ851985 DXJ851985:DXM851985 EHF851985:EHI851985 ERB851985:ERE851985 FAX851985:FBA851985 FKT851985:FKW851985 FUP851985:FUS851985 GEL851985:GEO851985 GOH851985:GOK851985 GYD851985:GYG851985 HHZ851985:HIC851985 HRV851985:HRY851985 IBR851985:IBU851985 ILN851985:ILQ851985 IVJ851985:IVM851985 JFF851985:JFI851985 JPB851985:JPE851985 JYX851985:JZA851985 KIT851985:KIW851985 KSP851985:KSS851985 LCL851985:LCO851985 LMH851985:LMK851985 LWD851985:LWG851985 MFZ851985:MGC851985 MPV851985:MPY851985 MZR851985:MZU851985 NJN851985:NJQ851985 NTJ851985:NTM851985 ODF851985:ODI851985 ONB851985:ONE851985 OWX851985:OXA851985 PGT851985:PGW851985 PQP851985:PQS851985 QAL851985:QAO851985 QKH851985:QKK851985 QUD851985:QUG851985 RDZ851985:REC851985 RNV851985:RNY851985 RXR851985:RXU851985 SHN851985:SHQ851985 SRJ851985:SRM851985 TBF851985:TBI851985 TLB851985:TLE851985 TUX851985:TVA851985 UET851985:UEW851985 UOP851985:UOS851985 UYL851985:UYO851985 VIH851985:VIK851985 VSD851985:VSG851985 WBZ851985:WCC851985 WLV851985:WLY851985 WVR851985:WVU851985 J917521:M917521 JF917521:JI917521 TB917521:TE917521 ACX917521:ADA917521 AMT917521:AMW917521 AWP917521:AWS917521 BGL917521:BGO917521 BQH917521:BQK917521 CAD917521:CAG917521 CJZ917521:CKC917521 CTV917521:CTY917521 DDR917521:DDU917521 DNN917521:DNQ917521 DXJ917521:DXM917521 EHF917521:EHI917521 ERB917521:ERE917521 FAX917521:FBA917521 FKT917521:FKW917521 FUP917521:FUS917521 GEL917521:GEO917521 GOH917521:GOK917521 GYD917521:GYG917521 HHZ917521:HIC917521 HRV917521:HRY917521 IBR917521:IBU917521 ILN917521:ILQ917521 IVJ917521:IVM917521 JFF917521:JFI917521 JPB917521:JPE917521 JYX917521:JZA917521 KIT917521:KIW917521 KSP917521:KSS917521 LCL917521:LCO917521 LMH917521:LMK917521 LWD917521:LWG917521 MFZ917521:MGC917521 MPV917521:MPY917521 MZR917521:MZU917521 NJN917521:NJQ917521 NTJ917521:NTM917521 ODF917521:ODI917521 ONB917521:ONE917521 OWX917521:OXA917521 PGT917521:PGW917521 PQP917521:PQS917521 QAL917521:QAO917521 QKH917521:QKK917521 QUD917521:QUG917521 RDZ917521:REC917521 RNV917521:RNY917521 RXR917521:RXU917521 SHN917521:SHQ917521 SRJ917521:SRM917521 TBF917521:TBI917521 TLB917521:TLE917521 TUX917521:TVA917521 UET917521:UEW917521 UOP917521:UOS917521 UYL917521:UYO917521 VIH917521:VIK917521 VSD917521:VSG917521 WBZ917521:WCC917521 WLV917521:WLY917521 WVR917521:WVU917521 J983057:M983057 JF983057:JI983057 TB983057:TE983057 ACX983057:ADA983057 AMT983057:AMW983057 AWP983057:AWS983057 BGL983057:BGO983057 BQH983057:BQK983057 CAD983057:CAG983057 CJZ983057:CKC983057 CTV983057:CTY983057 DDR983057:DDU983057 DNN983057:DNQ983057 DXJ983057:DXM983057 EHF983057:EHI983057 ERB983057:ERE983057 FAX983057:FBA983057 FKT983057:FKW983057 FUP983057:FUS983057 GEL983057:GEO983057 GOH983057:GOK983057 GYD983057:GYG983057 HHZ983057:HIC983057 HRV983057:HRY983057 IBR983057:IBU983057 ILN983057:ILQ983057 IVJ983057:IVM983057 JFF983057:JFI983057 JPB983057:JPE983057 JYX983057:JZA983057 KIT983057:KIW983057 KSP983057:KSS983057 LCL983057:LCO983057 LMH983057:LMK983057 LWD983057:LWG983057 MFZ983057:MGC983057 MPV983057:MPY983057 MZR983057:MZU983057 NJN983057:NJQ983057 NTJ983057:NTM983057 ODF983057:ODI983057 ONB983057:ONE983057 OWX983057:OXA983057 PGT983057:PGW983057 PQP983057:PQS983057 QAL983057:QAO983057 QKH983057:QKK983057 QUD983057:QUG983057 RDZ983057:REC983057 RNV983057:RNY983057 RXR983057:RXU983057 SHN983057:SHQ983057 SRJ983057:SRM983057 TBF983057:TBI983057 TLB983057:TLE983057 TUX983057:TVA983057 UET983057:UEW983057 UOP983057:UOS983057 UYL983057:UYO983057 VIH983057:VIK983057 VSD983057:VSG983057 WBZ983057:WCC983057 WLV983057:WLY983057 WVR983057:WVU983057 P11:S11 JL11:JO11 TH11:TK11 ADD11:ADG11 AMZ11:ANC11 AWV11:AWY11 BGR11:BGU11 BQN11:BQQ11 CAJ11:CAM11 CKF11:CKI11 CUB11:CUE11 DDX11:DEA11 DNT11:DNW11 DXP11:DXS11 EHL11:EHO11 ERH11:ERK11 FBD11:FBG11 FKZ11:FLC11 FUV11:FUY11 GER11:GEU11 GON11:GOQ11 GYJ11:GYM11 HIF11:HII11 HSB11:HSE11 IBX11:ICA11 ILT11:ILW11 IVP11:IVS11 JFL11:JFO11 JPH11:JPK11 JZD11:JZG11 KIZ11:KJC11 KSV11:KSY11 LCR11:LCU11 LMN11:LMQ11 LWJ11:LWM11 MGF11:MGI11 MQB11:MQE11 MZX11:NAA11 NJT11:NJW11 NTP11:NTS11 ODL11:ODO11 ONH11:ONK11 OXD11:OXG11 PGZ11:PHC11 PQV11:PQY11 QAR11:QAU11 QKN11:QKQ11 QUJ11:QUM11 REF11:REI11 ROB11:ROE11 RXX11:RYA11 SHT11:SHW11 SRP11:SRS11 TBL11:TBO11 TLH11:TLK11 TVD11:TVG11 UEZ11:UFC11 UOV11:UOY11 UYR11:UYU11 VIN11:VIQ11 VSJ11:VSM11 WCF11:WCI11 WMB11:WME11 WVX11:WWA11 P65553:S65553 JL65553:JO65553 TH65553:TK65553 ADD65553:ADG65553 AMZ65553:ANC65553 AWV65553:AWY65553 BGR65553:BGU65553 BQN65553:BQQ65553 CAJ65553:CAM65553 CKF65553:CKI65553 CUB65553:CUE65553 DDX65553:DEA65553 DNT65553:DNW65553 DXP65553:DXS65553 EHL65553:EHO65553 ERH65553:ERK65553 FBD65553:FBG65553 FKZ65553:FLC65553 FUV65553:FUY65553 GER65553:GEU65553 GON65553:GOQ65553 GYJ65553:GYM65553 HIF65553:HII65553 HSB65553:HSE65553 IBX65553:ICA65553 ILT65553:ILW65553 IVP65553:IVS65553 JFL65553:JFO65553 JPH65553:JPK65553 JZD65553:JZG65553 KIZ65553:KJC65553 KSV65553:KSY65553 LCR65553:LCU65553 LMN65553:LMQ65553 LWJ65553:LWM65553 MGF65553:MGI65553 MQB65553:MQE65553 MZX65553:NAA65553 NJT65553:NJW65553 NTP65553:NTS65553 ODL65553:ODO65553 ONH65553:ONK65553 OXD65553:OXG65553 PGZ65553:PHC65553 PQV65553:PQY65553 QAR65553:QAU65553 QKN65553:QKQ65553 QUJ65553:QUM65553 REF65553:REI65553 ROB65553:ROE65553 RXX65553:RYA65553 SHT65553:SHW65553 SRP65553:SRS65553 TBL65553:TBO65553 TLH65553:TLK65553 TVD65553:TVG65553 UEZ65553:UFC65553 UOV65553:UOY65553 UYR65553:UYU65553 VIN65553:VIQ65553 VSJ65553:VSM65553 WCF65553:WCI65553 WMB65553:WME65553 WVX65553:WWA65553 P131089:S131089 JL131089:JO131089 TH131089:TK131089 ADD131089:ADG131089 AMZ131089:ANC131089 AWV131089:AWY131089 BGR131089:BGU131089 BQN131089:BQQ131089 CAJ131089:CAM131089 CKF131089:CKI131089 CUB131089:CUE131089 DDX131089:DEA131089 DNT131089:DNW131089 DXP131089:DXS131089 EHL131089:EHO131089 ERH131089:ERK131089 FBD131089:FBG131089 FKZ131089:FLC131089 FUV131089:FUY131089 GER131089:GEU131089 GON131089:GOQ131089 GYJ131089:GYM131089 HIF131089:HII131089 HSB131089:HSE131089 IBX131089:ICA131089 ILT131089:ILW131089 IVP131089:IVS131089 JFL131089:JFO131089 JPH131089:JPK131089 JZD131089:JZG131089 KIZ131089:KJC131089 KSV131089:KSY131089 LCR131089:LCU131089 LMN131089:LMQ131089 LWJ131089:LWM131089 MGF131089:MGI131089 MQB131089:MQE131089 MZX131089:NAA131089 NJT131089:NJW131089 NTP131089:NTS131089 ODL131089:ODO131089 ONH131089:ONK131089 OXD131089:OXG131089 PGZ131089:PHC131089 PQV131089:PQY131089 QAR131089:QAU131089 QKN131089:QKQ131089 QUJ131089:QUM131089 REF131089:REI131089 ROB131089:ROE131089 RXX131089:RYA131089 SHT131089:SHW131089 SRP131089:SRS131089 TBL131089:TBO131089 TLH131089:TLK131089 TVD131089:TVG131089 UEZ131089:UFC131089 UOV131089:UOY131089 UYR131089:UYU131089 VIN131089:VIQ131089 VSJ131089:VSM131089 WCF131089:WCI131089 WMB131089:WME131089 WVX131089:WWA131089 P196625:S196625 JL196625:JO196625 TH196625:TK196625 ADD196625:ADG196625 AMZ196625:ANC196625 AWV196625:AWY196625 BGR196625:BGU196625 BQN196625:BQQ196625 CAJ196625:CAM196625 CKF196625:CKI196625 CUB196625:CUE196625 DDX196625:DEA196625 DNT196625:DNW196625 DXP196625:DXS196625 EHL196625:EHO196625 ERH196625:ERK196625 FBD196625:FBG196625 FKZ196625:FLC196625 FUV196625:FUY196625 GER196625:GEU196625 GON196625:GOQ196625 GYJ196625:GYM196625 HIF196625:HII196625 HSB196625:HSE196625 IBX196625:ICA196625 ILT196625:ILW196625 IVP196625:IVS196625 JFL196625:JFO196625 JPH196625:JPK196625 JZD196625:JZG196625 KIZ196625:KJC196625 KSV196625:KSY196625 LCR196625:LCU196625 LMN196625:LMQ196625 LWJ196625:LWM196625 MGF196625:MGI196625 MQB196625:MQE196625 MZX196625:NAA196625 NJT196625:NJW196625 NTP196625:NTS196625 ODL196625:ODO196625 ONH196625:ONK196625 OXD196625:OXG196625 PGZ196625:PHC196625 PQV196625:PQY196625 QAR196625:QAU196625 QKN196625:QKQ196625 QUJ196625:QUM196625 REF196625:REI196625 ROB196625:ROE196625 RXX196625:RYA196625 SHT196625:SHW196625 SRP196625:SRS196625 TBL196625:TBO196625 TLH196625:TLK196625 TVD196625:TVG196625 UEZ196625:UFC196625 UOV196625:UOY196625 UYR196625:UYU196625 VIN196625:VIQ196625 VSJ196625:VSM196625 WCF196625:WCI196625 WMB196625:WME196625 WVX196625:WWA196625 P262161:S262161 JL262161:JO262161 TH262161:TK262161 ADD262161:ADG262161 AMZ262161:ANC262161 AWV262161:AWY262161 BGR262161:BGU262161 BQN262161:BQQ262161 CAJ262161:CAM262161 CKF262161:CKI262161 CUB262161:CUE262161 DDX262161:DEA262161 DNT262161:DNW262161 DXP262161:DXS262161 EHL262161:EHO262161 ERH262161:ERK262161 FBD262161:FBG262161 FKZ262161:FLC262161 FUV262161:FUY262161 GER262161:GEU262161 GON262161:GOQ262161 GYJ262161:GYM262161 HIF262161:HII262161 HSB262161:HSE262161 IBX262161:ICA262161 ILT262161:ILW262161 IVP262161:IVS262161 JFL262161:JFO262161 JPH262161:JPK262161 JZD262161:JZG262161 KIZ262161:KJC262161 KSV262161:KSY262161 LCR262161:LCU262161 LMN262161:LMQ262161 LWJ262161:LWM262161 MGF262161:MGI262161 MQB262161:MQE262161 MZX262161:NAA262161 NJT262161:NJW262161 NTP262161:NTS262161 ODL262161:ODO262161 ONH262161:ONK262161 OXD262161:OXG262161 PGZ262161:PHC262161 PQV262161:PQY262161 QAR262161:QAU262161 QKN262161:QKQ262161 QUJ262161:QUM262161 REF262161:REI262161 ROB262161:ROE262161 RXX262161:RYA262161 SHT262161:SHW262161 SRP262161:SRS262161 TBL262161:TBO262161 TLH262161:TLK262161 TVD262161:TVG262161 UEZ262161:UFC262161 UOV262161:UOY262161 UYR262161:UYU262161 VIN262161:VIQ262161 VSJ262161:VSM262161 WCF262161:WCI262161 WMB262161:WME262161 WVX262161:WWA262161 P327697:S327697 JL327697:JO327697 TH327697:TK327697 ADD327697:ADG327697 AMZ327697:ANC327697 AWV327697:AWY327697 BGR327697:BGU327697 BQN327697:BQQ327697 CAJ327697:CAM327697 CKF327697:CKI327697 CUB327697:CUE327697 DDX327697:DEA327697 DNT327697:DNW327697 DXP327697:DXS327697 EHL327697:EHO327697 ERH327697:ERK327697 FBD327697:FBG327697 FKZ327697:FLC327697 FUV327697:FUY327697 GER327697:GEU327697 GON327697:GOQ327697 GYJ327697:GYM327697 HIF327697:HII327697 HSB327697:HSE327697 IBX327697:ICA327697 ILT327697:ILW327697 IVP327697:IVS327697 JFL327697:JFO327697 JPH327697:JPK327697 JZD327697:JZG327697 KIZ327697:KJC327697 KSV327697:KSY327697 LCR327697:LCU327697 LMN327697:LMQ327697 LWJ327697:LWM327697 MGF327697:MGI327697 MQB327697:MQE327697 MZX327697:NAA327697 NJT327697:NJW327697 NTP327697:NTS327697 ODL327697:ODO327697 ONH327697:ONK327697 OXD327697:OXG327697 PGZ327697:PHC327697 PQV327697:PQY327697 QAR327697:QAU327697 QKN327697:QKQ327697 QUJ327697:QUM327697 REF327697:REI327697 ROB327697:ROE327697 RXX327697:RYA327697 SHT327697:SHW327697 SRP327697:SRS327697 TBL327697:TBO327697 TLH327697:TLK327697 TVD327697:TVG327697 UEZ327697:UFC327697 UOV327697:UOY327697 UYR327697:UYU327697 VIN327697:VIQ327697 VSJ327697:VSM327697 WCF327697:WCI327697 WMB327697:WME327697 WVX327697:WWA327697 P393233:S393233 JL393233:JO393233 TH393233:TK393233 ADD393233:ADG393233 AMZ393233:ANC393233 AWV393233:AWY393233 BGR393233:BGU393233 BQN393233:BQQ393233 CAJ393233:CAM393233 CKF393233:CKI393233 CUB393233:CUE393233 DDX393233:DEA393233 DNT393233:DNW393233 DXP393233:DXS393233 EHL393233:EHO393233 ERH393233:ERK393233 FBD393233:FBG393233 FKZ393233:FLC393233 FUV393233:FUY393233 GER393233:GEU393233 GON393233:GOQ393233 GYJ393233:GYM393233 HIF393233:HII393233 HSB393233:HSE393233 IBX393233:ICA393233 ILT393233:ILW393233 IVP393233:IVS393233 JFL393233:JFO393233 JPH393233:JPK393233 JZD393233:JZG393233 KIZ393233:KJC393233 KSV393233:KSY393233 LCR393233:LCU393233 LMN393233:LMQ393233 LWJ393233:LWM393233 MGF393233:MGI393233 MQB393233:MQE393233 MZX393233:NAA393233 NJT393233:NJW393233 NTP393233:NTS393233 ODL393233:ODO393233 ONH393233:ONK393233 OXD393233:OXG393233 PGZ393233:PHC393233 PQV393233:PQY393233 QAR393233:QAU393233 QKN393233:QKQ393233 QUJ393233:QUM393233 REF393233:REI393233 ROB393233:ROE393233 RXX393233:RYA393233 SHT393233:SHW393233 SRP393233:SRS393233 TBL393233:TBO393233 TLH393233:TLK393233 TVD393233:TVG393233 UEZ393233:UFC393233 UOV393233:UOY393233 UYR393233:UYU393233 VIN393233:VIQ393233 VSJ393233:VSM393233 WCF393233:WCI393233 WMB393233:WME393233 WVX393233:WWA393233 P458769:S458769 JL458769:JO458769 TH458769:TK458769 ADD458769:ADG458769 AMZ458769:ANC458769 AWV458769:AWY458769 BGR458769:BGU458769 BQN458769:BQQ458769 CAJ458769:CAM458769 CKF458769:CKI458769 CUB458769:CUE458769 DDX458769:DEA458769 DNT458769:DNW458769 DXP458769:DXS458769 EHL458769:EHO458769 ERH458769:ERK458769 FBD458769:FBG458769 FKZ458769:FLC458769 FUV458769:FUY458769 GER458769:GEU458769 GON458769:GOQ458769 GYJ458769:GYM458769 HIF458769:HII458769 HSB458769:HSE458769 IBX458769:ICA458769 ILT458769:ILW458769 IVP458769:IVS458769 JFL458769:JFO458769 JPH458769:JPK458769 JZD458769:JZG458769 KIZ458769:KJC458769 KSV458769:KSY458769 LCR458769:LCU458769 LMN458769:LMQ458769 LWJ458769:LWM458769 MGF458769:MGI458769 MQB458769:MQE458769 MZX458769:NAA458769 NJT458769:NJW458769 NTP458769:NTS458769 ODL458769:ODO458769 ONH458769:ONK458769 OXD458769:OXG458769 PGZ458769:PHC458769 PQV458769:PQY458769 QAR458769:QAU458769 QKN458769:QKQ458769 QUJ458769:QUM458769 REF458769:REI458769 ROB458769:ROE458769 RXX458769:RYA458769 SHT458769:SHW458769 SRP458769:SRS458769 TBL458769:TBO458769 TLH458769:TLK458769 TVD458769:TVG458769 UEZ458769:UFC458769 UOV458769:UOY458769 UYR458769:UYU458769 VIN458769:VIQ458769 VSJ458769:VSM458769 WCF458769:WCI458769 WMB458769:WME458769 WVX458769:WWA458769 P524305:S524305 JL524305:JO524305 TH524305:TK524305 ADD524305:ADG524305 AMZ524305:ANC524305 AWV524305:AWY524305 BGR524305:BGU524305 BQN524305:BQQ524305 CAJ524305:CAM524305 CKF524305:CKI524305 CUB524305:CUE524305 DDX524305:DEA524305 DNT524305:DNW524305 DXP524305:DXS524305 EHL524305:EHO524305 ERH524305:ERK524305 FBD524305:FBG524305 FKZ524305:FLC524305 FUV524305:FUY524305 GER524305:GEU524305 GON524305:GOQ524305 GYJ524305:GYM524305 HIF524305:HII524305 HSB524305:HSE524305 IBX524305:ICA524305 ILT524305:ILW524305 IVP524305:IVS524305 JFL524305:JFO524305 JPH524305:JPK524305 JZD524305:JZG524305 KIZ524305:KJC524305 KSV524305:KSY524305 LCR524305:LCU524305 LMN524305:LMQ524305 LWJ524305:LWM524305 MGF524305:MGI524305 MQB524305:MQE524305 MZX524305:NAA524305 NJT524305:NJW524305 NTP524305:NTS524305 ODL524305:ODO524305 ONH524305:ONK524305 OXD524305:OXG524305 PGZ524305:PHC524305 PQV524305:PQY524305 QAR524305:QAU524305 QKN524305:QKQ524305 QUJ524305:QUM524305 REF524305:REI524305 ROB524305:ROE524305 RXX524305:RYA524305 SHT524305:SHW524305 SRP524305:SRS524305 TBL524305:TBO524305 TLH524305:TLK524305 TVD524305:TVG524305 UEZ524305:UFC524305 UOV524305:UOY524305 UYR524305:UYU524305 VIN524305:VIQ524305 VSJ524305:VSM524305 WCF524305:WCI524305 WMB524305:WME524305 WVX524305:WWA524305 P589841:S589841 JL589841:JO589841 TH589841:TK589841 ADD589841:ADG589841 AMZ589841:ANC589841 AWV589841:AWY589841 BGR589841:BGU589841 BQN589841:BQQ589841 CAJ589841:CAM589841 CKF589841:CKI589841 CUB589841:CUE589841 DDX589841:DEA589841 DNT589841:DNW589841 DXP589841:DXS589841 EHL589841:EHO589841 ERH589841:ERK589841 FBD589841:FBG589841 FKZ589841:FLC589841 FUV589841:FUY589841 GER589841:GEU589841 GON589841:GOQ589841 GYJ589841:GYM589841 HIF589841:HII589841 HSB589841:HSE589841 IBX589841:ICA589841 ILT589841:ILW589841 IVP589841:IVS589841 JFL589841:JFO589841 JPH589841:JPK589841 JZD589841:JZG589841 KIZ589841:KJC589841 KSV589841:KSY589841 LCR589841:LCU589841 LMN589841:LMQ589841 LWJ589841:LWM589841 MGF589841:MGI589841 MQB589841:MQE589841 MZX589841:NAA589841 NJT589841:NJW589841 NTP589841:NTS589841 ODL589841:ODO589841 ONH589841:ONK589841 OXD589841:OXG589841 PGZ589841:PHC589841 PQV589841:PQY589841 QAR589841:QAU589841 QKN589841:QKQ589841 QUJ589841:QUM589841 REF589841:REI589841 ROB589841:ROE589841 RXX589841:RYA589841 SHT589841:SHW589841 SRP589841:SRS589841 TBL589841:TBO589841 TLH589841:TLK589841 TVD589841:TVG589841 UEZ589841:UFC589841 UOV589841:UOY589841 UYR589841:UYU589841 VIN589841:VIQ589841 VSJ589841:VSM589841 WCF589841:WCI589841 WMB589841:WME589841 WVX589841:WWA589841 P655377:S655377 JL655377:JO655377 TH655377:TK655377 ADD655377:ADG655377 AMZ655377:ANC655377 AWV655377:AWY655377 BGR655377:BGU655377 BQN655377:BQQ655377 CAJ655377:CAM655377 CKF655377:CKI655377 CUB655377:CUE655377 DDX655377:DEA655377 DNT655377:DNW655377 DXP655377:DXS655377 EHL655377:EHO655377 ERH655377:ERK655377 FBD655377:FBG655377 FKZ655377:FLC655377 FUV655377:FUY655377 GER655377:GEU655377 GON655377:GOQ655377 GYJ655377:GYM655377 HIF655377:HII655377 HSB655377:HSE655377 IBX655377:ICA655377 ILT655377:ILW655377 IVP655377:IVS655377 JFL655377:JFO655377 JPH655377:JPK655377 JZD655377:JZG655377 KIZ655377:KJC655377 KSV655377:KSY655377 LCR655377:LCU655377 LMN655377:LMQ655377 LWJ655377:LWM655377 MGF655377:MGI655377 MQB655377:MQE655377 MZX655377:NAA655377 NJT655377:NJW655377 NTP655377:NTS655377 ODL655377:ODO655377 ONH655377:ONK655377 OXD655377:OXG655377 PGZ655377:PHC655377 PQV655377:PQY655377 QAR655377:QAU655377 QKN655377:QKQ655377 QUJ655377:QUM655377 REF655377:REI655377 ROB655377:ROE655377 RXX655377:RYA655377 SHT655377:SHW655377 SRP655377:SRS655377 TBL655377:TBO655377 TLH655377:TLK655377 TVD655377:TVG655377 UEZ655377:UFC655377 UOV655377:UOY655377 UYR655377:UYU655377 VIN655377:VIQ655377 VSJ655377:VSM655377 WCF655377:WCI655377 WMB655377:WME655377 WVX655377:WWA655377 P720913:S720913 JL720913:JO720913 TH720913:TK720913 ADD720913:ADG720913 AMZ720913:ANC720913 AWV720913:AWY720913 BGR720913:BGU720913 BQN720913:BQQ720913 CAJ720913:CAM720913 CKF720913:CKI720913 CUB720913:CUE720913 DDX720913:DEA720913 DNT720913:DNW720913 DXP720913:DXS720913 EHL720913:EHO720913 ERH720913:ERK720913 FBD720913:FBG720913 FKZ720913:FLC720913 FUV720913:FUY720913 GER720913:GEU720913 GON720913:GOQ720913 GYJ720913:GYM720913 HIF720913:HII720913 HSB720913:HSE720913 IBX720913:ICA720913 ILT720913:ILW720913 IVP720913:IVS720913 JFL720913:JFO720913 JPH720913:JPK720913 JZD720913:JZG720913 KIZ720913:KJC720913 KSV720913:KSY720913 LCR720913:LCU720913 LMN720913:LMQ720913 LWJ720913:LWM720913 MGF720913:MGI720913 MQB720913:MQE720913 MZX720913:NAA720913 NJT720913:NJW720913 NTP720913:NTS720913 ODL720913:ODO720913 ONH720913:ONK720913 OXD720913:OXG720913 PGZ720913:PHC720913 PQV720913:PQY720913 QAR720913:QAU720913 QKN720913:QKQ720913 QUJ720913:QUM720913 REF720913:REI720913 ROB720913:ROE720913 RXX720913:RYA720913 SHT720913:SHW720913 SRP720913:SRS720913 TBL720913:TBO720913 TLH720913:TLK720913 TVD720913:TVG720913 UEZ720913:UFC720913 UOV720913:UOY720913 UYR720913:UYU720913 VIN720913:VIQ720913 VSJ720913:VSM720913 WCF720913:WCI720913 WMB720913:WME720913 WVX720913:WWA720913 P786449:S786449 JL786449:JO786449 TH786449:TK786449 ADD786449:ADG786449 AMZ786449:ANC786449 AWV786449:AWY786449 BGR786449:BGU786449 BQN786449:BQQ786449 CAJ786449:CAM786449 CKF786449:CKI786449 CUB786449:CUE786449 DDX786449:DEA786449 DNT786449:DNW786449 DXP786449:DXS786449 EHL786449:EHO786449 ERH786449:ERK786449 FBD786449:FBG786449 FKZ786449:FLC786449 FUV786449:FUY786449 GER786449:GEU786449 GON786449:GOQ786449 GYJ786449:GYM786449 HIF786449:HII786449 HSB786449:HSE786449 IBX786449:ICA786449 ILT786449:ILW786449 IVP786449:IVS786449 JFL786449:JFO786449 JPH786449:JPK786449 JZD786449:JZG786449 KIZ786449:KJC786449 KSV786449:KSY786449 LCR786449:LCU786449 LMN786449:LMQ786449 LWJ786449:LWM786449 MGF786449:MGI786449 MQB786449:MQE786449 MZX786449:NAA786449 NJT786449:NJW786449 NTP786449:NTS786449 ODL786449:ODO786449 ONH786449:ONK786449 OXD786449:OXG786449 PGZ786449:PHC786449 PQV786449:PQY786449 QAR786449:QAU786449 QKN786449:QKQ786449 QUJ786449:QUM786449 REF786449:REI786449 ROB786449:ROE786449 RXX786449:RYA786449 SHT786449:SHW786449 SRP786449:SRS786449 TBL786449:TBO786449 TLH786449:TLK786449 TVD786449:TVG786449 UEZ786449:UFC786449 UOV786449:UOY786449 UYR786449:UYU786449 VIN786449:VIQ786449 VSJ786449:VSM786449 WCF786449:WCI786449 WMB786449:WME786449 WVX786449:WWA786449 P851985:S851985 JL851985:JO851985 TH851985:TK851985 ADD851985:ADG851985 AMZ851985:ANC851985 AWV851985:AWY851985 BGR851985:BGU851985 BQN851985:BQQ851985 CAJ851985:CAM851985 CKF851985:CKI851985 CUB851985:CUE851985 DDX851985:DEA851985 DNT851985:DNW851985 DXP851985:DXS851985 EHL851985:EHO851985 ERH851985:ERK851985 FBD851985:FBG851985 FKZ851985:FLC851985 FUV851985:FUY851985 GER851985:GEU851985 GON851985:GOQ851985 GYJ851985:GYM851985 HIF851985:HII851985 HSB851985:HSE851985 IBX851985:ICA851985 ILT851985:ILW851985 IVP851985:IVS851985 JFL851985:JFO851985 JPH851985:JPK851985 JZD851985:JZG851985 KIZ851985:KJC851985 KSV851985:KSY851985 LCR851985:LCU851985 LMN851985:LMQ851985 LWJ851985:LWM851985 MGF851985:MGI851985 MQB851985:MQE851985 MZX851985:NAA851985 NJT851985:NJW851985 NTP851985:NTS851985 ODL851985:ODO851985 ONH851985:ONK851985 OXD851985:OXG851985 PGZ851985:PHC851985 PQV851985:PQY851985 QAR851985:QAU851985 QKN851985:QKQ851985 QUJ851985:QUM851985 REF851985:REI851985 ROB851985:ROE851985 RXX851985:RYA851985 SHT851985:SHW851985 SRP851985:SRS851985 TBL851985:TBO851985 TLH851985:TLK851985 TVD851985:TVG851985 UEZ851985:UFC851985 UOV851985:UOY851985 UYR851985:UYU851985 VIN851985:VIQ851985 VSJ851985:VSM851985 WCF851985:WCI851985 WMB851985:WME851985 WVX851985:WWA851985 P917521:S917521 JL917521:JO917521 TH917521:TK917521 ADD917521:ADG917521 AMZ917521:ANC917521 AWV917521:AWY917521 BGR917521:BGU917521 BQN917521:BQQ917521 CAJ917521:CAM917521 CKF917521:CKI917521 CUB917521:CUE917521 DDX917521:DEA917521 DNT917521:DNW917521 DXP917521:DXS917521 EHL917521:EHO917521 ERH917521:ERK917521 FBD917521:FBG917521 FKZ917521:FLC917521 FUV917521:FUY917521 GER917521:GEU917521 GON917521:GOQ917521 GYJ917521:GYM917521 HIF917521:HII917521 HSB917521:HSE917521 IBX917521:ICA917521 ILT917521:ILW917521 IVP917521:IVS917521 JFL917521:JFO917521 JPH917521:JPK917521 JZD917521:JZG917521 KIZ917521:KJC917521 KSV917521:KSY917521 LCR917521:LCU917521 LMN917521:LMQ917521 LWJ917521:LWM917521 MGF917521:MGI917521 MQB917521:MQE917521 MZX917521:NAA917521 NJT917521:NJW917521 NTP917521:NTS917521 ODL917521:ODO917521 ONH917521:ONK917521 OXD917521:OXG917521 PGZ917521:PHC917521 PQV917521:PQY917521 QAR917521:QAU917521 QKN917521:QKQ917521 QUJ917521:QUM917521 REF917521:REI917521 ROB917521:ROE917521 RXX917521:RYA917521 SHT917521:SHW917521 SRP917521:SRS917521 TBL917521:TBO917521 TLH917521:TLK917521 TVD917521:TVG917521 UEZ917521:UFC917521 UOV917521:UOY917521 UYR917521:UYU917521 VIN917521:VIQ917521 VSJ917521:VSM917521 WCF917521:WCI917521 WMB917521:WME917521 WVX917521:WWA917521 P983057:S983057 JL983057:JO983057 TH983057:TK983057 ADD983057:ADG983057 AMZ983057:ANC983057 AWV983057:AWY983057 BGR983057:BGU983057 BQN983057:BQQ983057 CAJ983057:CAM983057 CKF983057:CKI983057 CUB983057:CUE983057 DDX983057:DEA983057 DNT983057:DNW983057 DXP983057:DXS983057 EHL983057:EHO983057 ERH983057:ERK983057 FBD983057:FBG983057 FKZ983057:FLC983057 FUV983057:FUY983057 GER983057:GEU983057 GON983057:GOQ983057 GYJ983057:GYM983057 HIF983057:HII983057 HSB983057:HSE983057 IBX983057:ICA983057 ILT983057:ILW983057 IVP983057:IVS983057 JFL983057:JFO983057 JPH983057:JPK983057 JZD983057:JZG983057 KIZ983057:KJC983057 KSV983057:KSY983057 LCR983057:LCU983057 LMN983057:LMQ983057 LWJ983057:LWM983057 MGF983057:MGI983057 MQB983057:MQE983057 MZX983057:NAA983057 NJT983057:NJW983057 NTP983057:NTS983057 ODL983057:ODO983057 ONH983057:ONK983057 OXD983057:OXG983057 PGZ983057:PHC983057 PQV983057:PQY983057 QAR983057:QAU983057 QKN983057:QKQ983057 QUJ983057:QUM983057 REF983057:REI983057 ROB983057:ROE983057 RXX983057:RYA983057 SHT983057:SHW983057 SRP983057:SRS983057 TBL983057:TBO983057 TLH983057:TLK983057 TVD983057:TVG983057 UEZ983057:UFC983057 UOV983057:UOY983057 UYR983057:UYU983057 VIN983057:VIQ983057 VSJ983057:VSM983057 WCF983057:WCI983057 WMB983057:WME983057 WVX983057:WWA983057" xr:uid="{B603D26F-ADFF-44AE-8FB5-640CEDF1AC15}">
      <formula1>$A$48:$A$53</formula1>
    </dataValidation>
    <dataValidation type="list" allowBlank="1" showInputMessage="1" showErrorMessage="1" sqref="J10:M10 JF10:JI10 TB10:TE10 ACX10:ADA10 AMT10:AMW10 AWP10:AWS10 BGL10:BGO10 BQH10:BQK10 CAD10:CAG10 CJZ10:CKC10 CTV10:CTY10 DDR10:DDU10 DNN10:DNQ10 DXJ10:DXM10 EHF10:EHI10 ERB10:ERE10 FAX10:FBA10 FKT10:FKW10 FUP10:FUS10 GEL10:GEO10 GOH10:GOK10 GYD10:GYG10 HHZ10:HIC10 HRV10:HRY10 IBR10:IBU10 ILN10:ILQ10 IVJ10:IVM10 JFF10:JFI10 JPB10:JPE10 JYX10:JZA10 KIT10:KIW10 KSP10:KSS10 LCL10:LCO10 LMH10:LMK10 LWD10:LWG10 MFZ10:MGC10 MPV10:MPY10 MZR10:MZU10 NJN10:NJQ10 NTJ10:NTM10 ODF10:ODI10 ONB10:ONE10 OWX10:OXA10 PGT10:PGW10 PQP10:PQS10 QAL10:QAO10 QKH10:QKK10 QUD10:QUG10 RDZ10:REC10 RNV10:RNY10 RXR10:RXU10 SHN10:SHQ10 SRJ10:SRM10 TBF10:TBI10 TLB10:TLE10 TUX10:TVA10 UET10:UEW10 UOP10:UOS10 UYL10:UYO10 VIH10:VIK10 VSD10:VSG10 WBZ10:WCC10 WLV10:WLY10 WVR10:WVU10 J65552:M65552 JF65552:JI65552 TB65552:TE65552 ACX65552:ADA65552 AMT65552:AMW65552 AWP65552:AWS65552 BGL65552:BGO65552 BQH65552:BQK65552 CAD65552:CAG65552 CJZ65552:CKC65552 CTV65552:CTY65552 DDR65552:DDU65552 DNN65552:DNQ65552 DXJ65552:DXM65552 EHF65552:EHI65552 ERB65552:ERE65552 FAX65552:FBA65552 FKT65552:FKW65552 FUP65552:FUS65552 GEL65552:GEO65552 GOH65552:GOK65552 GYD65552:GYG65552 HHZ65552:HIC65552 HRV65552:HRY65552 IBR65552:IBU65552 ILN65552:ILQ65552 IVJ65552:IVM65552 JFF65552:JFI65552 JPB65552:JPE65552 JYX65552:JZA65552 KIT65552:KIW65552 KSP65552:KSS65552 LCL65552:LCO65552 LMH65552:LMK65552 LWD65552:LWG65552 MFZ65552:MGC65552 MPV65552:MPY65552 MZR65552:MZU65552 NJN65552:NJQ65552 NTJ65552:NTM65552 ODF65552:ODI65552 ONB65552:ONE65552 OWX65552:OXA65552 PGT65552:PGW65552 PQP65552:PQS65552 QAL65552:QAO65552 QKH65552:QKK65552 QUD65552:QUG65552 RDZ65552:REC65552 RNV65552:RNY65552 RXR65552:RXU65552 SHN65552:SHQ65552 SRJ65552:SRM65552 TBF65552:TBI65552 TLB65552:TLE65552 TUX65552:TVA65552 UET65552:UEW65552 UOP65552:UOS65552 UYL65552:UYO65552 VIH65552:VIK65552 VSD65552:VSG65552 WBZ65552:WCC65552 WLV65552:WLY65552 WVR65552:WVU65552 J131088:M131088 JF131088:JI131088 TB131088:TE131088 ACX131088:ADA131088 AMT131088:AMW131088 AWP131088:AWS131088 BGL131088:BGO131088 BQH131088:BQK131088 CAD131088:CAG131088 CJZ131088:CKC131088 CTV131088:CTY131088 DDR131088:DDU131088 DNN131088:DNQ131088 DXJ131088:DXM131088 EHF131088:EHI131088 ERB131088:ERE131088 FAX131088:FBA131088 FKT131088:FKW131088 FUP131088:FUS131088 GEL131088:GEO131088 GOH131088:GOK131088 GYD131088:GYG131088 HHZ131088:HIC131088 HRV131088:HRY131088 IBR131088:IBU131088 ILN131088:ILQ131088 IVJ131088:IVM131088 JFF131088:JFI131088 JPB131088:JPE131088 JYX131088:JZA131088 KIT131088:KIW131088 KSP131088:KSS131088 LCL131088:LCO131088 LMH131088:LMK131088 LWD131088:LWG131088 MFZ131088:MGC131088 MPV131088:MPY131088 MZR131088:MZU131088 NJN131088:NJQ131088 NTJ131088:NTM131088 ODF131088:ODI131088 ONB131088:ONE131088 OWX131088:OXA131088 PGT131088:PGW131088 PQP131088:PQS131088 QAL131088:QAO131088 QKH131088:QKK131088 QUD131088:QUG131088 RDZ131088:REC131088 RNV131088:RNY131088 RXR131088:RXU131088 SHN131088:SHQ131088 SRJ131088:SRM131088 TBF131088:TBI131088 TLB131088:TLE131088 TUX131088:TVA131088 UET131088:UEW131088 UOP131088:UOS131088 UYL131088:UYO131088 VIH131088:VIK131088 VSD131088:VSG131088 WBZ131088:WCC131088 WLV131088:WLY131088 WVR131088:WVU131088 J196624:M196624 JF196624:JI196624 TB196624:TE196624 ACX196624:ADA196624 AMT196624:AMW196624 AWP196624:AWS196624 BGL196624:BGO196624 BQH196624:BQK196624 CAD196624:CAG196624 CJZ196624:CKC196624 CTV196624:CTY196624 DDR196624:DDU196624 DNN196624:DNQ196624 DXJ196624:DXM196624 EHF196624:EHI196624 ERB196624:ERE196624 FAX196624:FBA196624 FKT196624:FKW196624 FUP196624:FUS196624 GEL196624:GEO196624 GOH196624:GOK196624 GYD196624:GYG196624 HHZ196624:HIC196624 HRV196624:HRY196624 IBR196624:IBU196624 ILN196624:ILQ196624 IVJ196624:IVM196624 JFF196624:JFI196624 JPB196624:JPE196624 JYX196624:JZA196624 KIT196624:KIW196624 KSP196624:KSS196624 LCL196624:LCO196624 LMH196624:LMK196624 LWD196624:LWG196624 MFZ196624:MGC196624 MPV196624:MPY196624 MZR196624:MZU196624 NJN196624:NJQ196624 NTJ196624:NTM196624 ODF196624:ODI196624 ONB196624:ONE196624 OWX196624:OXA196624 PGT196624:PGW196624 PQP196624:PQS196624 QAL196624:QAO196624 QKH196624:QKK196624 QUD196624:QUG196624 RDZ196624:REC196624 RNV196624:RNY196624 RXR196624:RXU196624 SHN196624:SHQ196624 SRJ196624:SRM196624 TBF196624:TBI196624 TLB196624:TLE196624 TUX196624:TVA196624 UET196624:UEW196624 UOP196624:UOS196624 UYL196624:UYO196624 VIH196624:VIK196624 VSD196624:VSG196624 WBZ196624:WCC196624 WLV196624:WLY196624 WVR196624:WVU196624 J262160:M262160 JF262160:JI262160 TB262160:TE262160 ACX262160:ADA262160 AMT262160:AMW262160 AWP262160:AWS262160 BGL262160:BGO262160 BQH262160:BQK262160 CAD262160:CAG262160 CJZ262160:CKC262160 CTV262160:CTY262160 DDR262160:DDU262160 DNN262160:DNQ262160 DXJ262160:DXM262160 EHF262160:EHI262160 ERB262160:ERE262160 FAX262160:FBA262160 FKT262160:FKW262160 FUP262160:FUS262160 GEL262160:GEO262160 GOH262160:GOK262160 GYD262160:GYG262160 HHZ262160:HIC262160 HRV262160:HRY262160 IBR262160:IBU262160 ILN262160:ILQ262160 IVJ262160:IVM262160 JFF262160:JFI262160 JPB262160:JPE262160 JYX262160:JZA262160 KIT262160:KIW262160 KSP262160:KSS262160 LCL262160:LCO262160 LMH262160:LMK262160 LWD262160:LWG262160 MFZ262160:MGC262160 MPV262160:MPY262160 MZR262160:MZU262160 NJN262160:NJQ262160 NTJ262160:NTM262160 ODF262160:ODI262160 ONB262160:ONE262160 OWX262160:OXA262160 PGT262160:PGW262160 PQP262160:PQS262160 QAL262160:QAO262160 QKH262160:QKK262160 QUD262160:QUG262160 RDZ262160:REC262160 RNV262160:RNY262160 RXR262160:RXU262160 SHN262160:SHQ262160 SRJ262160:SRM262160 TBF262160:TBI262160 TLB262160:TLE262160 TUX262160:TVA262160 UET262160:UEW262160 UOP262160:UOS262160 UYL262160:UYO262160 VIH262160:VIK262160 VSD262160:VSG262160 WBZ262160:WCC262160 WLV262160:WLY262160 WVR262160:WVU262160 J327696:M327696 JF327696:JI327696 TB327696:TE327696 ACX327696:ADA327696 AMT327696:AMW327696 AWP327696:AWS327696 BGL327696:BGO327696 BQH327696:BQK327696 CAD327696:CAG327696 CJZ327696:CKC327696 CTV327696:CTY327696 DDR327696:DDU327696 DNN327696:DNQ327696 DXJ327696:DXM327696 EHF327696:EHI327696 ERB327696:ERE327696 FAX327696:FBA327696 FKT327696:FKW327696 FUP327696:FUS327696 GEL327696:GEO327696 GOH327696:GOK327696 GYD327696:GYG327696 HHZ327696:HIC327696 HRV327696:HRY327696 IBR327696:IBU327696 ILN327696:ILQ327696 IVJ327696:IVM327696 JFF327696:JFI327696 JPB327696:JPE327696 JYX327696:JZA327696 KIT327696:KIW327696 KSP327696:KSS327696 LCL327696:LCO327696 LMH327696:LMK327696 LWD327696:LWG327696 MFZ327696:MGC327696 MPV327696:MPY327696 MZR327696:MZU327696 NJN327696:NJQ327696 NTJ327696:NTM327696 ODF327696:ODI327696 ONB327696:ONE327696 OWX327696:OXA327696 PGT327696:PGW327696 PQP327696:PQS327696 QAL327696:QAO327696 QKH327696:QKK327696 QUD327696:QUG327696 RDZ327696:REC327696 RNV327696:RNY327696 RXR327696:RXU327696 SHN327696:SHQ327696 SRJ327696:SRM327696 TBF327696:TBI327696 TLB327696:TLE327696 TUX327696:TVA327696 UET327696:UEW327696 UOP327696:UOS327696 UYL327696:UYO327696 VIH327696:VIK327696 VSD327696:VSG327696 WBZ327696:WCC327696 WLV327696:WLY327696 WVR327696:WVU327696 J393232:M393232 JF393232:JI393232 TB393232:TE393232 ACX393232:ADA393232 AMT393232:AMW393232 AWP393232:AWS393232 BGL393232:BGO393232 BQH393232:BQK393232 CAD393232:CAG393232 CJZ393232:CKC393232 CTV393232:CTY393232 DDR393232:DDU393232 DNN393232:DNQ393232 DXJ393232:DXM393232 EHF393232:EHI393232 ERB393232:ERE393232 FAX393232:FBA393232 FKT393232:FKW393232 FUP393232:FUS393232 GEL393232:GEO393232 GOH393232:GOK393232 GYD393232:GYG393232 HHZ393232:HIC393232 HRV393232:HRY393232 IBR393232:IBU393232 ILN393232:ILQ393232 IVJ393232:IVM393232 JFF393232:JFI393232 JPB393232:JPE393232 JYX393232:JZA393232 KIT393232:KIW393232 KSP393232:KSS393232 LCL393232:LCO393232 LMH393232:LMK393232 LWD393232:LWG393232 MFZ393232:MGC393232 MPV393232:MPY393232 MZR393232:MZU393232 NJN393232:NJQ393232 NTJ393232:NTM393232 ODF393232:ODI393232 ONB393232:ONE393232 OWX393232:OXA393232 PGT393232:PGW393232 PQP393232:PQS393232 QAL393232:QAO393232 QKH393232:QKK393232 QUD393232:QUG393232 RDZ393232:REC393232 RNV393232:RNY393232 RXR393232:RXU393232 SHN393232:SHQ393232 SRJ393232:SRM393232 TBF393232:TBI393232 TLB393232:TLE393232 TUX393232:TVA393232 UET393232:UEW393232 UOP393232:UOS393232 UYL393232:UYO393232 VIH393232:VIK393232 VSD393232:VSG393232 WBZ393232:WCC393232 WLV393232:WLY393232 WVR393232:WVU393232 J458768:M458768 JF458768:JI458768 TB458768:TE458768 ACX458768:ADA458768 AMT458768:AMW458768 AWP458768:AWS458768 BGL458768:BGO458768 BQH458768:BQK458768 CAD458768:CAG458768 CJZ458768:CKC458768 CTV458768:CTY458768 DDR458768:DDU458768 DNN458768:DNQ458768 DXJ458768:DXM458768 EHF458768:EHI458768 ERB458768:ERE458768 FAX458768:FBA458768 FKT458768:FKW458768 FUP458768:FUS458768 GEL458768:GEO458768 GOH458768:GOK458768 GYD458768:GYG458768 HHZ458768:HIC458768 HRV458768:HRY458768 IBR458768:IBU458768 ILN458768:ILQ458768 IVJ458768:IVM458768 JFF458768:JFI458768 JPB458768:JPE458768 JYX458768:JZA458768 KIT458768:KIW458768 KSP458768:KSS458768 LCL458768:LCO458768 LMH458768:LMK458768 LWD458768:LWG458768 MFZ458768:MGC458768 MPV458768:MPY458768 MZR458768:MZU458768 NJN458768:NJQ458768 NTJ458768:NTM458768 ODF458768:ODI458768 ONB458768:ONE458768 OWX458768:OXA458768 PGT458768:PGW458768 PQP458768:PQS458768 QAL458768:QAO458768 QKH458768:QKK458768 QUD458768:QUG458768 RDZ458768:REC458768 RNV458768:RNY458768 RXR458768:RXU458768 SHN458768:SHQ458768 SRJ458768:SRM458768 TBF458768:TBI458768 TLB458768:TLE458768 TUX458768:TVA458768 UET458768:UEW458768 UOP458768:UOS458768 UYL458768:UYO458768 VIH458768:VIK458768 VSD458768:VSG458768 WBZ458768:WCC458768 WLV458768:WLY458768 WVR458768:WVU458768 J524304:M524304 JF524304:JI524304 TB524304:TE524304 ACX524304:ADA524304 AMT524304:AMW524304 AWP524304:AWS524304 BGL524304:BGO524304 BQH524304:BQK524304 CAD524304:CAG524304 CJZ524304:CKC524304 CTV524304:CTY524304 DDR524304:DDU524304 DNN524304:DNQ524304 DXJ524304:DXM524304 EHF524304:EHI524304 ERB524304:ERE524304 FAX524304:FBA524304 FKT524304:FKW524304 FUP524304:FUS524304 GEL524304:GEO524304 GOH524304:GOK524304 GYD524304:GYG524304 HHZ524304:HIC524304 HRV524304:HRY524304 IBR524304:IBU524304 ILN524304:ILQ524304 IVJ524304:IVM524304 JFF524304:JFI524304 JPB524304:JPE524304 JYX524304:JZA524304 KIT524304:KIW524304 KSP524304:KSS524304 LCL524304:LCO524304 LMH524304:LMK524304 LWD524304:LWG524304 MFZ524304:MGC524304 MPV524304:MPY524304 MZR524304:MZU524304 NJN524304:NJQ524304 NTJ524304:NTM524304 ODF524304:ODI524304 ONB524304:ONE524304 OWX524304:OXA524304 PGT524304:PGW524304 PQP524304:PQS524304 QAL524304:QAO524304 QKH524304:QKK524304 QUD524304:QUG524304 RDZ524304:REC524304 RNV524304:RNY524304 RXR524304:RXU524304 SHN524304:SHQ524304 SRJ524304:SRM524304 TBF524304:TBI524304 TLB524304:TLE524304 TUX524304:TVA524304 UET524304:UEW524304 UOP524304:UOS524304 UYL524304:UYO524304 VIH524304:VIK524304 VSD524304:VSG524304 WBZ524304:WCC524304 WLV524304:WLY524304 WVR524304:WVU524304 J589840:M589840 JF589840:JI589840 TB589840:TE589840 ACX589840:ADA589840 AMT589840:AMW589840 AWP589840:AWS589840 BGL589840:BGO589840 BQH589840:BQK589840 CAD589840:CAG589840 CJZ589840:CKC589840 CTV589840:CTY589840 DDR589840:DDU589840 DNN589840:DNQ589840 DXJ589840:DXM589840 EHF589840:EHI589840 ERB589840:ERE589840 FAX589840:FBA589840 FKT589840:FKW589840 FUP589840:FUS589840 GEL589840:GEO589840 GOH589840:GOK589840 GYD589840:GYG589840 HHZ589840:HIC589840 HRV589840:HRY589840 IBR589840:IBU589840 ILN589840:ILQ589840 IVJ589840:IVM589840 JFF589840:JFI589840 JPB589840:JPE589840 JYX589840:JZA589840 KIT589840:KIW589840 KSP589840:KSS589840 LCL589840:LCO589840 LMH589840:LMK589840 LWD589840:LWG589840 MFZ589840:MGC589840 MPV589840:MPY589840 MZR589840:MZU589840 NJN589840:NJQ589840 NTJ589840:NTM589840 ODF589840:ODI589840 ONB589840:ONE589840 OWX589840:OXA589840 PGT589840:PGW589840 PQP589840:PQS589840 QAL589840:QAO589840 QKH589840:QKK589840 QUD589840:QUG589840 RDZ589840:REC589840 RNV589840:RNY589840 RXR589840:RXU589840 SHN589840:SHQ589840 SRJ589840:SRM589840 TBF589840:TBI589840 TLB589840:TLE589840 TUX589840:TVA589840 UET589840:UEW589840 UOP589840:UOS589840 UYL589840:UYO589840 VIH589840:VIK589840 VSD589840:VSG589840 WBZ589840:WCC589840 WLV589840:WLY589840 WVR589840:WVU589840 J655376:M655376 JF655376:JI655376 TB655376:TE655376 ACX655376:ADA655376 AMT655376:AMW655376 AWP655376:AWS655376 BGL655376:BGO655376 BQH655376:BQK655376 CAD655376:CAG655376 CJZ655376:CKC655376 CTV655376:CTY655376 DDR655376:DDU655376 DNN655376:DNQ655376 DXJ655376:DXM655376 EHF655376:EHI655376 ERB655376:ERE655376 FAX655376:FBA655376 FKT655376:FKW655376 FUP655376:FUS655376 GEL655376:GEO655376 GOH655376:GOK655376 GYD655376:GYG655376 HHZ655376:HIC655376 HRV655376:HRY655376 IBR655376:IBU655376 ILN655376:ILQ655376 IVJ655376:IVM655376 JFF655376:JFI655376 JPB655376:JPE655376 JYX655376:JZA655376 KIT655376:KIW655376 KSP655376:KSS655376 LCL655376:LCO655376 LMH655376:LMK655376 LWD655376:LWG655376 MFZ655376:MGC655376 MPV655376:MPY655376 MZR655376:MZU655376 NJN655376:NJQ655376 NTJ655376:NTM655376 ODF655376:ODI655376 ONB655376:ONE655376 OWX655376:OXA655376 PGT655376:PGW655376 PQP655376:PQS655376 QAL655376:QAO655376 QKH655376:QKK655376 QUD655376:QUG655376 RDZ655376:REC655376 RNV655376:RNY655376 RXR655376:RXU655376 SHN655376:SHQ655376 SRJ655376:SRM655376 TBF655376:TBI655376 TLB655376:TLE655376 TUX655376:TVA655376 UET655376:UEW655376 UOP655376:UOS655376 UYL655376:UYO655376 VIH655376:VIK655376 VSD655376:VSG655376 WBZ655376:WCC655376 WLV655376:WLY655376 WVR655376:WVU655376 J720912:M720912 JF720912:JI720912 TB720912:TE720912 ACX720912:ADA720912 AMT720912:AMW720912 AWP720912:AWS720912 BGL720912:BGO720912 BQH720912:BQK720912 CAD720912:CAG720912 CJZ720912:CKC720912 CTV720912:CTY720912 DDR720912:DDU720912 DNN720912:DNQ720912 DXJ720912:DXM720912 EHF720912:EHI720912 ERB720912:ERE720912 FAX720912:FBA720912 FKT720912:FKW720912 FUP720912:FUS720912 GEL720912:GEO720912 GOH720912:GOK720912 GYD720912:GYG720912 HHZ720912:HIC720912 HRV720912:HRY720912 IBR720912:IBU720912 ILN720912:ILQ720912 IVJ720912:IVM720912 JFF720912:JFI720912 JPB720912:JPE720912 JYX720912:JZA720912 KIT720912:KIW720912 KSP720912:KSS720912 LCL720912:LCO720912 LMH720912:LMK720912 LWD720912:LWG720912 MFZ720912:MGC720912 MPV720912:MPY720912 MZR720912:MZU720912 NJN720912:NJQ720912 NTJ720912:NTM720912 ODF720912:ODI720912 ONB720912:ONE720912 OWX720912:OXA720912 PGT720912:PGW720912 PQP720912:PQS720912 QAL720912:QAO720912 QKH720912:QKK720912 QUD720912:QUG720912 RDZ720912:REC720912 RNV720912:RNY720912 RXR720912:RXU720912 SHN720912:SHQ720912 SRJ720912:SRM720912 TBF720912:TBI720912 TLB720912:TLE720912 TUX720912:TVA720912 UET720912:UEW720912 UOP720912:UOS720912 UYL720912:UYO720912 VIH720912:VIK720912 VSD720912:VSG720912 WBZ720912:WCC720912 WLV720912:WLY720912 WVR720912:WVU720912 J786448:M786448 JF786448:JI786448 TB786448:TE786448 ACX786448:ADA786448 AMT786448:AMW786448 AWP786448:AWS786448 BGL786448:BGO786448 BQH786448:BQK786448 CAD786448:CAG786448 CJZ786448:CKC786448 CTV786448:CTY786448 DDR786448:DDU786448 DNN786448:DNQ786448 DXJ786448:DXM786448 EHF786448:EHI786448 ERB786448:ERE786448 FAX786448:FBA786448 FKT786448:FKW786448 FUP786448:FUS786448 GEL786448:GEO786448 GOH786448:GOK786448 GYD786448:GYG786448 HHZ786448:HIC786448 HRV786448:HRY786448 IBR786448:IBU786448 ILN786448:ILQ786448 IVJ786448:IVM786448 JFF786448:JFI786448 JPB786448:JPE786448 JYX786448:JZA786448 KIT786448:KIW786448 KSP786448:KSS786448 LCL786448:LCO786448 LMH786448:LMK786448 LWD786448:LWG786448 MFZ786448:MGC786448 MPV786448:MPY786448 MZR786448:MZU786448 NJN786448:NJQ786448 NTJ786448:NTM786448 ODF786448:ODI786448 ONB786448:ONE786448 OWX786448:OXA786448 PGT786448:PGW786448 PQP786448:PQS786448 QAL786448:QAO786448 QKH786448:QKK786448 QUD786448:QUG786448 RDZ786448:REC786448 RNV786448:RNY786448 RXR786448:RXU786448 SHN786448:SHQ786448 SRJ786448:SRM786448 TBF786448:TBI786448 TLB786448:TLE786448 TUX786448:TVA786448 UET786448:UEW786448 UOP786448:UOS786448 UYL786448:UYO786448 VIH786448:VIK786448 VSD786448:VSG786448 WBZ786448:WCC786448 WLV786448:WLY786448 WVR786448:WVU786448 J851984:M851984 JF851984:JI851984 TB851984:TE851984 ACX851984:ADA851984 AMT851984:AMW851984 AWP851984:AWS851984 BGL851984:BGO851984 BQH851984:BQK851984 CAD851984:CAG851984 CJZ851984:CKC851984 CTV851984:CTY851984 DDR851984:DDU851984 DNN851984:DNQ851984 DXJ851984:DXM851984 EHF851984:EHI851984 ERB851984:ERE851984 FAX851984:FBA851984 FKT851984:FKW851984 FUP851984:FUS851984 GEL851984:GEO851984 GOH851984:GOK851984 GYD851984:GYG851984 HHZ851984:HIC851984 HRV851984:HRY851984 IBR851984:IBU851984 ILN851984:ILQ851984 IVJ851984:IVM851984 JFF851984:JFI851984 JPB851984:JPE851984 JYX851984:JZA851984 KIT851984:KIW851984 KSP851984:KSS851984 LCL851984:LCO851984 LMH851984:LMK851984 LWD851984:LWG851984 MFZ851984:MGC851984 MPV851984:MPY851984 MZR851984:MZU851984 NJN851984:NJQ851984 NTJ851984:NTM851984 ODF851984:ODI851984 ONB851984:ONE851984 OWX851984:OXA851984 PGT851984:PGW851984 PQP851984:PQS851984 QAL851984:QAO851984 QKH851984:QKK851984 QUD851984:QUG851984 RDZ851984:REC851984 RNV851984:RNY851984 RXR851984:RXU851984 SHN851984:SHQ851984 SRJ851984:SRM851984 TBF851984:TBI851984 TLB851984:TLE851984 TUX851984:TVA851984 UET851984:UEW851984 UOP851984:UOS851984 UYL851984:UYO851984 VIH851984:VIK851984 VSD851984:VSG851984 WBZ851984:WCC851984 WLV851984:WLY851984 WVR851984:WVU851984 J917520:M917520 JF917520:JI917520 TB917520:TE917520 ACX917520:ADA917520 AMT917520:AMW917520 AWP917520:AWS917520 BGL917520:BGO917520 BQH917520:BQK917520 CAD917520:CAG917520 CJZ917520:CKC917520 CTV917520:CTY917520 DDR917520:DDU917520 DNN917520:DNQ917520 DXJ917520:DXM917520 EHF917520:EHI917520 ERB917520:ERE917520 FAX917520:FBA917520 FKT917520:FKW917520 FUP917520:FUS917520 GEL917520:GEO917520 GOH917520:GOK917520 GYD917520:GYG917520 HHZ917520:HIC917520 HRV917520:HRY917520 IBR917520:IBU917520 ILN917520:ILQ917520 IVJ917520:IVM917520 JFF917520:JFI917520 JPB917520:JPE917520 JYX917520:JZA917520 KIT917520:KIW917520 KSP917520:KSS917520 LCL917520:LCO917520 LMH917520:LMK917520 LWD917520:LWG917520 MFZ917520:MGC917520 MPV917520:MPY917520 MZR917520:MZU917520 NJN917520:NJQ917520 NTJ917520:NTM917520 ODF917520:ODI917520 ONB917520:ONE917520 OWX917520:OXA917520 PGT917520:PGW917520 PQP917520:PQS917520 QAL917520:QAO917520 QKH917520:QKK917520 QUD917520:QUG917520 RDZ917520:REC917520 RNV917520:RNY917520 RXR917520:RXU917520 SHN917520:SHQ917520 SRJ917520:SRM917520 TBF917520:TBI917520 TLB917520:TLE917520 TUX917520:TVA917520 UET917520:UEW917520 UOP917520:UOS917520 UYL917520:UYO917520 VIH917520:VIK917520 VSD917520:VSG917520 WBZ917520:WCC917520 WLV917520:WLY917520 WVR917520:WVU917520 J983056:M983056 JF983056:JI983056 TB983056:TE983056 ACX983056:ADA983056 AMT983056:AMW983056 AWP983056:AWS983056 BGL983056:BGO983056 BQH983056:BQK983056 CAD983056:CAG983056 CJZ983056:CKC983056 CTV983056:CTY983056 DDR983056:DDU983056 DNN983056:DNQ983056 DXJ983056:DXM983056 EHF983056:EHI983056 ERB983056:ERE983056 FAX983056:FBA983056 FKT983056:FKW983056 FUP983056:FUS983056 GEL983056:GEO983056 GOH983056:GOK983056 GYD983056:GYG983056 HHZ983056:HIC983056 HRV983056:HRY983056 IBR983056:IBU983056 ILN983056:ILQ983056 IVJ983056:IVM983056 JFF983056:JFI983056 JPB983056:JPE983056 JYX983056:JZA983056 KIT983056:KIW983056 KSP983056:KSS983056 LCL983056:LCO983056 LMH983056:LMK983056 LWD983056:LWG983056 MFZ983056:MGC983056 MPV983056:MPY983056 MZR983056:MZU983056 NJN983056:NJQ983056 NTJ983056:NTM983056 ODF983056:ODI983056 ONB983056:ONE983056 OWX983056:OXA983056 PGT983056:PGW983056 PQP983056:PQS983056 QAL983056:QAO983056 QKH983056:QKK983056 QUD983056:QUG983056 RDZ983056:REC983056 RNV983056:RNY983056 RXR983056:RXU983056 SHN983056:SHQ983056 SRJ983056:SRM983056 TBF983056:TBI983056 TLB983056:TLE983056 TUX983056:TVA983056 UET983056:UEW983056 UOP983056:UOS983056 UYL983056:UYO983056 VIH983056:VIK983056 VSD983056:VSG983056 WBZ983056:WCC983056 WLV983056:WLY983056 WVR983056:WVU983056 P10:S10 JL10:JO10 TH10:TK10 ADD10:ADG10 AMZ10:ANC10 AWV10:AWY10 BGR10:BGU10 BQN10:BQQ10 CAJ10:CAM10 CKF10:CKI10 CUB10:CUE10 DDX10:DEA10 DNT10:DNW10 DXP10:DXS10 EHL10:EHO10 ERH10:ERK10 FBD10:FBG10 FKZ10:FLC10 FUV10:FUY10 GER10:GEU10 GON10:GOQ10 GYJ10:GYM10 HIF10:HII10 HSB10:HSE10 IBX10:ICA10 ILT10:ILW10 IVP10:IVS10 JFL10:JFO10 JPH10:JPK10 JZD10:JZG10 KIZ10:KJC10 KSV10:KSY10 LCR10:LCU10 LMN10:LMQ10 LWJ10:LWM10 MGF10:MGI10 MQB10:MQE10 MZX10:NAA10 NJT10:NJW10 NTP10:NTS10 ODL10:ODO10 ONH10:ONK10 OXD10:OXG10 PGZ10:PHC10 PQV10:PQY10 QAR10:QAU10 QKN10:QKQ10 QUJ10:QUM10 REF10:REI10 ROB10:ROE10 RXX10:RYA10 SHT10:SHW10 SRP10:SRS10 TBL10:TBO10 TLH10:TLK10 TVD10:TVG10 UEZ10:UFC10 UOV10:UOY10 UYR10:UYU10 VIN10:VIQ10 VSJ10:VSM10 WCF10:WCI10 WMB10:WME10 WVX10:WWA10 P65552:S65552 JL65552:JO65552 TH65552:TK65552 ADD65552:ADG65552 AMZ65552:ANC65552 AWV65552:AWY65552 BGR65552:BGU65552 BQN65552:BQQ65552 CAJ65552:CAM65552 CKF65552:CKI65552 CUB65552:CUE65552 DDX65552:DEA65552 DNT65552:DNW65552 DXP65552:DXS65552 EHL65552:EHO65552 ERH65552:ERK65552 FBD65552:FBG65552 FKZ65552:FLC65552 FUV65552:FUY65552 GER65552:GEU65552 GON65552:GOQ65552 GYJ65552:GYM65552 HIF65552:HII65552 HSB65552:HSE65552 IBX65552:ICA65552 ILT65552:ILW65552 IVP65552:IVS65552 JFL65552:JFO65552 JPH65552:JPK65552 JZD65552:JZG65552 KIZ65552:KJC65552 KSV65552:KSY65552 LCR65552:LCU65552 LMN65552:LMQ65552 LWJ65552:LWM65552 MGF65552:MGI65552 MQB65552:MQE65552 MZX65552:NAA65552 NJT65552:NJW65552 NTP65552:NTS65552 ODL65552:ODO65552 ONH65552:ONK65552 OXD65552:OXG65552 PGZ65552:PHC65552 PQV65552:PQY65552 QAR65552:QAU65552 QKN65552:QKQ65552 QUJ65552:QUM65552 REF65552:REI65552 ROB65552:ROE65552 RXX65552:RYA65552 SHT65552:SHW65552 SRP65552:SRS65552 TBL65552:TBO65552 TLH65552:TLK65552 TVD65552:TVG65552 UEZ65552:UFC65552 UOV65552:UOY65552 UYR65552:UYU65552 VIN65552:VIQ65552 VSJ65552:VSM65552 WCF65552:WCI65552 WMB65552:WME65552 WVX65552:WWA65552 P131088:S131088 JL131088:JO131088 TH131088:TK131088 ADD131088:ADG131088 AMZ131088:ANC131088 AWV131088:AWY131088 BGR131088:BGU131088 BQN131088:BQQ131088 CAJ131088:CAM131088 CKF131088:CKI131088 CUB131088:CUE131088 DDX131088:DEA131088 DNT131088:DNW131088 DXP131088:DXS131088 EHL131088:EHO131088 ERH131088:ERK131088 FBD131088:FBG131088 FKZ131088:FLC131088 FUV131088:FUY131088 GER131088:GEU131088 GON131088:GOQ131088 GYJ131088:GYM131088 HIF131088:HII131088 HSB131088:HSE131088 IBX131088:ICA131088 ILT131088:ILW131088 IVP131088:IVS131088 JFL131088:JFO131088 JPH131088:JPK131088 JZD131088:JZG131088 KIZ131088:KJC131088 KSV131088:KSY131088 LCR131088:LCU131088 LMN131088:LMQ131088 LWJ131088:LWM131088 MGF131088:MGI131088 MQB131088:MQE131088 MZX131088:NAA131088 NJT131088:NJW131088 NTP131088:NTS131088 ODL131088:ODO131088 ONH131088:ONK131088 OXD131088:OXG131088 PGZ131088:PHC131088 PQV131088:PQY131088 QAR131088:QAU131088 QKN131088:QKQ131088 QUJ131088:QUM131088 REF131088:REI131088 ROB131088:ROE131088 RXX131088:RYA131088 SHT131088:SHW131088 SRP131088:SRS131088 TBL131088:TBO131088 TLH131088:TLK131088 TVD131088:TVG131088 UEZ131088:UFC131088 UOV131088:UOY131088 UYR131088:UYU131088 VIN131088:VIQ131088 VSJ131088:VSM131088 WCF131088:WCI131088 WMB131088:WME131088 WVX131088:WWA131088 P196624:S196624 JL196624:JO196624 TH196624:TK196624 ADD196624:ADG196624 AMZ196624:ANC196624 AWV196624:AWY196624 BGR196624:BGU196624 BQN196624:BQQ196624 CAJ196624:CAM196624 CKF196624:CKI196624 CUB196624:CUE196624 DDX196624:DEA196624 DNT196624:DNW196624 DXP196624:DXS196624 EHL196624:EHO196624 ERH196624:ERK196624 FBD196624:FBG196624 FKZ196624:FLC196624 FUV196624:FUY196624 GER196624:GEU196624 GON196624:GOQ196624 GYJ196624:GYM196624 HIF196624:HII196624 HSB196624:HSE196624 IBX196624:ICA196624 ILT196624:ILW196624 IVP196624:IVS196624 JFL196624:JFO196624 JPH196624:JPK196624 JZD196624:JZG196624 KIZ196624:KJC196624 KSV196624:KSY196624 LCR196624:LCU196624 LMN196624:LMQ196624 LWJ196624:LWM196624 MGF196624:MGI196624 MQB196624:MQE196624 MZX196624:NAA196624 NJT196624:NJW196624 NTP196624:NTS196624 ODL196624:ODO196624 ONH196624:ONK196624 OXD196624:OXG196624 PGZ196624:PHC196624 PQV196624:PQY196624 QAR196624:QAU196624 QKN196624:QKQ196624 QUJ196624:QUM196624 REF196624:REI196624 ROB196624:ROE196624 RXX196624:RYA196624 SHT196624:SHW196624 SRP196624:SRS196624 TBL196624:TBO196624 TLH196624:TLK196624 TVD196624:TVG196624 UEZ196624:UFC196624 UOV196624:UOY196624 UYR196624:UYU196624 VIN196624:VIQ196624 VSJ196624:VSM196624 WCF196624:WCI196624 WMB196624:WME196624 WVX196624:WWA196624 P262160:S262160 JL262160:JO262160 TH262160:TK262160 ADD262160:ADG262160 AMZ262160:ANC262160 AWV262160:AWY262160 BGR262160:BGU262160 BQN262160:BQQ262160 CAJ262160:CAM262160 CKF262160:CKI262160 CUB262160:CUE262160 DDX262160:DEA262160 DNT262160:DNW262160 DXP262160:DXS262160 EHL262160:EHO262160 ERH262160:ERK262160 FBD262160:FBG262160 FKZ262160:FLC262160 FUV262160:FUY262160 GER262160:GEU262160 GON262160:GOQ262160 GYJ262160:GYM262160 HIF262160:HII262160 HSB262160:HSE262160 IBX262160:ICA262160 ILT262160:ILW262160 IVP262160:IVS262160 JFL262160:JFO262160 JPH262160:JPK262160 JZD262160:JZG262160 KIZ262160:KJC262160 KSV262160:KSY262160 LCR262160:LCU262160 LMN262160:LMQ262160 LWJ262160:LWM262160 MGF262160:MGI262160 MQB262160:MQE262160 MZX262160:NAA262160 NJT262160:NJW262160 NTP262160:NTS262160 ODL262160:ODO262160 ONH262160:ONK262160 OXD262160:OXG262160 PGZ262160:PHC262160 PQV262160:PQY262160 QAR262160:QAU262160 QKN262160:QKQ262160 QUJ262160:QUM262160 REF262160:REI262160 ROB262160:ROE262160 RXX262160:RYA262160 SHT262160:SHW262160 SRP262160:SRS262160 TBL262160:TBO262160 TLH262160:TLK262160 TVD262160:TVG262160 UEZ262160:UFC262160 UOV262160:UOY262160 UYR262160:UYU262160 VIN262160:VIQ262160 VSJ262160:VSM262160 WCF262160:WCI262160 WMB262160:WME262160 WVX262160:WWA262160 P327696:S327696 JL327696:JO327696 TH327696:TK327696 ADD327696:ADG327696 AMZ327696:ANC327696 AWV327696:AWY327696 BGR327696:BGU327696 BQN327696:BQQ327696 CAJ327696:CAM327696 CKF327696:CKI327696 CUB327696:CUE327696 DDX327696:DEA327696 DNT327696:DNW327696 DXP327696:DXS327696 EHL327696:EHO327696 ERH327696:ERK327696 FBD327696:FBG327696 FKZ327696:FLC327696 FUV327696:FUY327696 GER327696:GEU327696 GON327696:GOQ327696 GYJ327696:GYM327696 HIF327696:HII327696 HSB327696:HSE327696 IBX327696:ICA327696 ILT327696:ILW327696 IVP327696:IVS327696 JFL327696:JFO327696 JPH327696:JPK327696 JZD327696:JZG327696 KIZ327696:KJC327696 KSV327696:KSY327696 LCR327696:LCU327696 LMN327696:LMQ327696 LWJ327696:LWM327696 MGF327696:MGI327696 MQB327696:MQE327696 MZX327696:NAA327696 NJT327696:NJW327696 NTP327696:NTS327696 ODL327696:ODO327696 ONH327696:ONK327696 OXD327696:OXG327696 PGZ327696:PHC327696 PQV327696:PQY327696 QAR327696:QAU327696 QKN327696:QKQ327696 QUJ327696:QUM327696 REF327696:REI327696 ROB327696:ROE327696 RXX327696:RYA327696 SHT327696:SHW327696 SRP327696:SRS327696 TBL327696:TBO327696 TLH327696:TLK327696 TVD327696:TVG327696 UEZ327696:UFC327696 UOV327696:UOY327696 UYR327696:UYU327696 VIN327696:VIQ327696 VSJ327696:VSM327696 WCF327696:WCI327696 WMB327696:WME327696 WVX327696:WWA327696 P393232:S393232 JL393232:JO393232 TH393232:TK393232 ADD393232:ADG393232 AMZ393232:ANC393232 AWV393232:AWY393232 BGR393232:BGU393232 BQN393232:BQQ393232 CAJ393232:CAM393232 CKF393232:CKI393232 CUB393232:CUE393232 DDX393232:DEA393232 DNT393232:DNW393232 DXP393232:DXS393232 EHL393232:EHO393232 ERH393232:ERK393232 FBD393232:FBG393232 FKZ393232:FLC393232 FUV393232:FUY393232 GER393232:GEU393232 GON393232:GOQ393232 GYJ393232:GYM393232 HIF393232:HII393232 HSB393232:HSE393232 IBX393232:ICA393232 ILT393232:ILW393232 IVP393232:IVS393232 JFL393232:JFO393232 JPH393232:JPK393232 JZD393232:JZG393232 KIZ393232:KJC393232 KSV393232:KSY393232 LCR393232:LCU393232 LMN393232:LMQ393232 LWJ393232:LWM393232 MGF393232:MGI393232 MQB393232:MQE393232 MZX393232:NAA393232 NJT393232:NJW393232 NTP393232:NTS393232 ODL393232:ODO393232 ONH393232:ONK393232 OXD393232:OXG393232 PGZ393232:PHC393232 PQV393232:PQY393232 QAR393232:QAU393232 QKN393232:QKQ393232 QUJ393232:QUM393232 REF393232:REI393232 ROB393232:ROE393232 RXX393232:RYA393232 SHT393232:SHW393232 SRP393232:SRS393232 TBL393232:TBO393232 TLH393232:TLK393232 TVD393232:TVG393232 UEZ393232:UFC393232 UOV393232:UOY393232 UYR393232:UYU393232 VIN393232:VIQ393232 VSJ393232:VSM393232 WCF393232:WCI393232 WMB393232:WME393232 WVX393232:WWA393232 P458768:S458768 JL458768:JO458768 TH458768:TK458768 ADD458768:ADG458768 AMZ458768:ANC458768 AWV458768:AWY458768 BGR458768:BGU458768 BQN458768:BQQ458768 CAJ458768:CAM458768 CKF458768:CKI458768 CUB458768:CUE458768 DDX458768:DEA458768 DNT458768:DNW458768 DXP458768:DXS458768 EHL458768:EHO458768 ERH458768:ERK458768 FBD458768:FBG458768 FKZ458768:FLC458768 FUV458768:FUY458768 GER458768:GEU458768 GON458768:GOQ458768 GYJ458768:GYM458768 HIF458768:HII458768 HSB458768:HSE458768 IBX458768:ICA458768 ILT458768:ILW458768 IVP458768:IVS458768 JFL458768:JFO458768 JPH458768:JPK458768 JZD458768:JZG458768 KIZ458768:KJC458768 KSV458768:KSY458768 LCR458768:LCU458768 LMN458768:LMQ458768 LWJ458768:LWM458768 MGF458768:MGI458768 MQB458768:MQE458768 MZX458768:NAA458768 NJT458768:NJW458768 NTP458768:NTS458768 ODL458768:ODO458768 ONH458768:ONK458768 OXD458768:OXG458768 PGZ458768:PHC458768 PQV458768:PQY458768 QAR458768:QAU458768 QKN458768:QKQ458768 QUJ458768:QUM458768 REF458768:REI458768 ROB458768:ROE458768 RXX458768:RYA458768 SHT458768:SHW458768 SRP458768:SRS458768 TBL458768:TBO458768 TLH458768:TLK458768 TVD458768:TVG458768 UEZ458768:UFC458768 UOV458768:UOY458768 UYR458768:UYU458768 VIN458768:VIQ458768 VSJ458768:VSM458768 WCF458768:WCI458768 WMB458768:WME458768 WVX458768:WWA458768 P524304:S524304 JL524304:JO524304 TH524304:TK524304 ADD524304:ADG524304 AMZ524304:ANC524304 AWV524304:AWY524304 BGR524304:BGU524304 BQN524304:BQQ524304 CAJ524304:CAM524304 CKF524304:CKI524304 CUB524304:CUE524304 DDX524304:DEA524304 DNT524304:DNW524304 DXP524304:DXS524304 EHL524304:EHO524304 ERH524304:ERK524304 FBD524304:FBG524304 FKZ524304:FLC524304 FUV524304:FUY524304 GER524304:GEU524304 GON524304:GOQ524304 GYJ524304:GYM524304 HIF524304:HII524304 HSB524304:HSE524304 IBX524304:ICA524304 ILT524304:ILW524304 IVP524304:IVS524304 JFL524304:JFO524304 JPH524304:JPK524304 JZD524304:JZG524304 KIZ524304:KJC524304 KSV524304:KSY524304 LCR524304:LCU524304 LMN524304:LMQ524304 LWJ524304:LWM524304 MGF524304:MGI524304 MQB524304:MQE524304 MZX524304:NAA524304 NJT524304:NJW524304 NTP524304:NTS524304 ODL524304:ODO524304 ONH524304:ONK524304 OXD524304:OXG524304 PGZ524304:PHC524304 PQV524304:PQY524304 QAR524304:QAU524304 QKN524304:QKQ524304 QUJ524304:QUM524304 REF524304:REI524304 ROB524304:ROE524304 RXX524304:RYA524304 SHT524304:SHW524304 SRP524304:SRS524304 TBL524304:TBO524304 TLH524304:TLK524304 TVD524304:TVG524304 UEZ524304:UFC524304 UOV524304:UOY524304 UYR524304:UYU524304 VIN524304:VIQ524304 VSJ524304:VSM524304 WCF524304:WCI524304 WMB524304:WME524304 WVX524304:WWA524304 P589840:S589840 JL589840:JO589840 TH589840:TK589840 ADD589840:ADG589840 AMZ589840:ANC589840 AWV589840:AWY589840 BGR589840:BGU589840 BQN589840:BQQ589840 CAJ589840:CAM589840 CKF589840:CKI589840 CUB589840:CUE589840 DDX589840:DEA589840 DNT589840:DNW589840 DXP589840:DXS589840 EHL589840:EHO589840 ERH589840:ERK589840 FBD589840:FBG589840 FKZ589840:FLC589840 FUV589840:FUY589840 GER589840:GEU589840 GON589840:GOQ589840 GYJ589840:GYM589840 HIF589840:HII589840 HSB589840:HSE589840 IBX589840:ICA589840 ILT589840:ILW589840 IVP589840:IVS589840 JFL589840:JFO589840 JPH589840:JPK589840 JZD589840:JZG589840 KIZ589840:KJC589840 KSV589840:KSY589840 LCR589840:LCU589840 LMN589840:LMQ589840 LWJ589840:LWM589840 MGF589840:MGI589840 MQB589840:MQE589840 MZX589840:NAA589840 NJT589840:NJW589840 NTP589840:NTS589840 ODL589840:ODO589840 ONH589840:ONK589840 OXD589840:OXG589840 PGZ589840:PHC589840 PQV589840:PQY589840 QAR589840:QAU589840 QKN589840:QKQ589840 QUJ589840:QUM589840 REF589840:REI589840 ROB589840:ROE589840 RXX589840:RYA589840 SHT589840:SHW589840 SRP589840:SRS589840 TBL589840:TBO589840 TLH589840:TLK589840 TVD589840:TVG589840 UEZ589840:UFC589840 UOV589840:UOY589840 UYR589840:UYU589840 VIN589840:VIQ589840 VSJ589840:VSM589840 WCF589840:WCI589840 WMB589840:WME589840 WVX589840:WWA589840 P655376:S655376 JL655376:JO655376 TH655376:TK655376 ADD655376:ADG655376 AMZ655376:ANC655376 AWV655376:AWY655376 BGR655376:BGU655376 BQN655376:BQQ655376 CAJ655376:CAM655376 CKF655376:CKI655376 CUB655376:CUE655376 DDX655376:DEA655376 DNT655376:DNW655376 DXP655376:DXS655376 EHL655376:EHO655376 ERH655376:ERK655376 FBD655376:FBG655376 FKZ655376:FLC655376 FUV655376:FUY655376 GER655376:GEU655376 GON655376:GOQ655376 GYJ655376:GYM655376 HIF655376:HII655376 HSB655376:HSE655376 IBX655376:ICA655376 ILT655376:ILW655376 IVP655376:IVS655376 JFL655376:JFO655376 JPH655376:JPK655376 JZD655376:JZG655376 KIZ655376:KJC655376 KSV655376:KSY655376 LCR655376:LCU655376 LMN655376:LMQ655376 LWJ655376:LWM655376 MGF655376:MGI655376 MQB655376:MQE655376 MZX655376:NAA655376 NJT655376:NJW655376 NTP655376:NTS655376 ODL655376:ODO655376 ONH655376:ONK655376 OXD655376:OXG655376 PGZ655376:PHC655376 PQV655376:PQY655376 QAR655376:QAU655376 QKN655376:QKQ655376 QUJ655376:QUM655376 REF655376:REI655376 ROB655376:ROE655376 RXX655376:RYA655376 SHT655376:SHW655376 SRP655376:SRS655376 TBL655376:TBO655376 TLH655376:TLK655376 TVD655376:TVG655376 UEZ655376:UFC655376 UOV655376:UOY655376 UYR655376:UYU655376 VIN655376:VIQ655376 VSJ655376:VSM655376 WCF655376:WCI655376 WMB655376:WME655376 WVX655376:WWA655376 P720912:S720912 JL720912:JO720912 TH720912:TK720912 ADD720912:ADG720912 AMZ720912:ANC720912 AWV720912:AWY720912 BGR720912:BGU720912 BQN720912:BQQ720912 CAJ720912:CAM720912 CKF720912:CKI720912 CUB720912:CUE720912 DDX720912:DEA720912 DNT720912:DNW720912 DXP720912:DXS720912 EHL720912:EHO720912 ERH720912:ERK720912 FBD720912:FBG720912 FKZ720912:FLC720912 FUV720912:FUY720912 GER720912:GEU720912 GON720912:GOQ720912 GYJ720912:GYM720912 HIF720912:HII720912 HSB720912:HSE720912 IBX720912:ICA720912 ILT720912:ILW720912 IVP720912:IVS720912 JFL720912:JFO720912 JPH720912:JPK720912 JZD720912:JZG720912 KIZ720912:KJC720912 KSV720912:KSY720912 LCR720912:LCU720912 LMN720912:LMQ720912 LWJ720912:LWM720912 MGF720912:MGI720912 MQB720912:MQE720912 MZX720912:NAA720912 NJT720912:NJW720912 NTP720912:NTS720912 ODL720912:ODO720912 ONH720912:ONK720912 OXD720912:OXG720912 PGZ720912:PHC720912 PQV720912:PQY720912 QAR720912:QAU720912 QKN720912:QKQ720912 QUJ720912:QUM720912 REF720912:REI720912 ROB720912:ROE720912 RXX720912:RYA720912 SHT720912:SHW720912 SRP720912:SRS720912 TBL720912:TBO720912 TLH720912:TLK720912 TVD720912:TVG720912 UEZ720912:UFC720912 UOV720912:UOY720912 UYR720912:UYU720912 VIN720912:VIQ720912 VSJ720912:VSM720912 WCF720912:WCI720912 WMB720912:WME720912 WVX720912:WWA720912 P786448:S786448 JL786448:JO786448 TH786448:TK786448 ADD786448:ADG786448 AMZ786448:ANC786448 AWV786448:AWY786448 BGR786448:BGU786448 BQN786448:BQQ786448 CAJ786448:CAM786448 CKF786448:CKI786448 CUB786448:CUE786448 DDX786448:DEA786448 DNT786448:DNW786448 DXP786448:DXS786448 EHL786448:EHO786448 ERH786448:ERK786448 FBD786448:FBG786448 FKZ786448:FLC786448 FUV786448:FUY786448 GER786448:GEU786448 GON786448:GOQ786448 GYJ786448:GYM786448 HIF786448:HII786448 HSB786448:HSE786448 IBX786448:ICA786448 ILT786448:ILW786448 IVP786448:IVS786448 JFL786448:JFO786448 JPH786448:JPK786448 JZD786448:JZG786448 KIZ786448:KJC786448 KSV786448:KSY786448 LCR786448:LCU786448 LMN786448:LMQ786448 LWJ786448:LWM786448 MGF786448:MGI786448 MQB786448:MQE786448 MZX786448:NAA786448 NJT786448:NJW786448 NTP786448:NTS786448 ODL786448:ODO786448 ONH786448:ONK786448 OXD786448:OXG786448 PGZ786448:PHC786448 PQV786448:PQY786448 QAR786448:QAU786448 QKN786448:QKQ786448 QUJ786448:QUM786448 REF786448:REI786448 ROB786448:ROE786448 RXX786448:RYA786448 SHT786448:SHW786448 SRP786448:SRS786448 TBL786448:TBO786448 TLH786448:TLK786448 TVD786448:TVG786448 UEZ786448:UFC786448 UOV786448:UOY786448 UYR786448:UYU786448 VIN786448:VIQ786448 VSJ786448:VSM786448 WCF786448:WCI786448 WMB786448:WME786448 WVX786448:WWA786448 P851984:S851984 JL851984:JO851984 TH851984:TK851984 ADD851984:ADG851984 AMZ851984:ANC851984 AWV851984:AWY851984 BGR851984:BGU851984 BQN851984:BQQ851984 CAJ851984:CAM851984 CKF851984:CKI851984 CUB851984:CUE851984 DDX851984:DEA851984 DNT851984:DNW851984 DXP851984:DXS851984 EHL851984:EHO851984 ERH851984:ERK851984 FBD851984:FBG851984 FKZ851984:FLC851984 FUV851984:FUY851984 GER851984:GEU851984 GON851984:GOQ851984 GYJ851984:GYM851984 HIF851984:HII851984 HSB851984:HSE851984 IBX851984:ICA851984 ILT851984:ILW851984 IVP851984:IVS851984 JFL851984:JFO851984 JPH851984:JPK851984 JZD851984:JZG851984 KIZ851984:KJC851984 KSV851984:KSY851984 LCR851984:LCU851984 LMN851984:LMQ851984 LWJ851984:LWM851984 MGF851984:MGI851984 MQB851984:MQE851984 MZX851984:NAA851984 NJT851984:NJW851984 NTP851984:NTS851984 ODL851984:ODO851984 ONH851984:ONK851984 OXD851984:OXG851984 PGZ851984:PHC851984 PQV851984:PQY851984 QAR851984:QAU851984 QKN851984:QKQ851984 QUJ851984:QUM851984 REF851984:REI851984 ROB851984:ROE851984 RXX851984:RYA851984 SHT851984:SHW851984 SRP851984:SRS851984 TBL851984:TBO851984 TLH851984:TLK851984 TVD851984:TVG851984 UEZ851984:UFC851984 UOV851984:UOY851984 UYR851984:UYU851984 VIN851984:VIQ851984 VSJ851984:VSM851984 WCF851984:WCI851984 WMB851984:WME851984 WVX851984:WWA851984 P917520:S917520 JL917520:JO917520 TH917520:TK917520 ADD917520:ADG917520 AMZ917520:ANC917520 AWV917520:AWY917520 BGR917520:BGU917520 BQN917520:BQQ917520 CAJ917520:CAM917520 CKF917520:CKI917520 CUB917520:CUE917520 DDX917520:DEA917520 DNT917520:DNW917520 DXP917520:DXS917520 EHL917520:EHO917520 ERH917520:ERK917520 FBD917520:FBG917520 FKZ917520:FLC917520 FUV917520:FUY917520 GER917520:GEU917520 GON917520:GOQ917520 GYJ917520:GYM917520 HIF917520:HII917520 HSB917520:HSE917520 IBX917520:ICA917520 ILT917520:ILW917520 IVP917520:IVS917520 JFL917520:JFO917520 JPH917520:JPK917520 JZD917520:JZG917520 KIZ917520:KJC917520 KSV917520:KSY917520 LCR917520:LCU917520 LMN917520:LMQ917520 LWJ917520:LWM917520 MGF917520:MGI917520 MQB917520:MQE917520 MZX917520:NAA917520 NJT917520:NJW917520 NTP917520:NTS917520 ODL917520:ODO917520 ONH917520:ONK917520 OXD917520:OXG917520 PGZ917520:PHC917520 PQV917520:PQY917520 QAR917520:QAU917520 QKN917520:QKQ917520 QUJ917520:QUM917520 REF917520:REI917520 ROB917520:ROE917520 RXX917520:RYA917520 SHT917520:SHW917520 SRP917520:SRS917520 TBL917520:TBO917520 TLH917520:TLK917520 TVD917520:TVG917520 UEZ917520:UFC917520 UOV917520:UOY917520 UYR917520:UYU917520 VIN917520:VIQ917520 VSJ917520:VSM917520 WCF917520:WCI917520 WMB917520:WME917520 WVX917520:WWA917520 P983056:S983056 JL983056:JO983056 TH983056:TK983056 ADD983056:ADG983056 AMZ983056:ANC983056 AWV983056:AWY983056 BGR983056:BGU983056 BQN983056:BQQ983056 CAJ983056:CAM983056 CKF983056:CKI983056 CUB983056:CUE983056 DDX983056:DEA983056 DNT983056:DNW983056 DXP983056:DXS983056 EHL983056:EHO983056 ERH983056:ERK983056 FBD983056:FBG983056 FKZ983056:FLC983056 FUV983056:FUY983056 GER983056:GEU983056 GON983056:GOQ983056 GYJ983056:GYM983056 HIF983056:HII983056 HSB983056:HSE983056 IBX983056:ICA983056 ILT983056:ILW983056 IVP983056:IVS983056 JFL983056:JFO983056 JPH983056:JPK983056 JZD983056:JZG983056 KIZ983056:KJC983056 KSV983056:KSY983056 LCR983056:LCU983056 LMN983056:LMQ983056 LWJ983056:LWM983056 MGF983056:MGI983056 MQB983056:MQE983056 MZX983056:NAA983056 NJT983056:NJW983056 NTP983056:NTS983056 ODL983056:ODO983056 ONH983056:ONK983056 OXD983056:OXG983056 PGZ983056:PHC983056 PQV983056:PQY983056 QAR983056:QAU983056 QKN983056:QKQ983056 QUJ983056:QUM983056 REF983056:REI983056 ROB983056:ROE983056 RXX983056:RYA983056 SHT983056:SHW983056 SRP983056:SRS983056 TBL983056:TBO983056 TLH983056:TLK983056 TVD983056:TVG983056 UEZ983056:UFC983056 UOV983056:UOY983056 UYR983056:UYU983056 VIN983056:VIQ983056 VSJ983056:VSM983056 WCF983056:WCI983056 WMB983056:WME983056 WVX983056:WWA983056" xr:uid="{8AD2ABA5-850E-41BC-9F30-6805FF58427F}">
      <formula1>$A$49:$A$68</formula1>
    </dataValidation>
    <dataValidation type="list" allowBlank="1" showInputMessage="1" showErrorMessage="1" sqref="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xr:uid="{3D3CD3FD-5B5A-4912-B37F-6FC5E0BEDE91}">
      <formula1>"切上,切捨,四捨五入"</formula1>
    </dataValidation>
    <dataValidation type="list" allowBlank="1" showInputMessage="1" showErrorMessage="1" sqref="WVX983071:WWJ983073 JL25:JX28 TH25:TT28 ADD25:ADP28 AMZ25:ANL28 AWV25:AXH28 BGR25:BHD28 BQN25:BQZ28 CAJ25:CAV28 CKF25:CKR28 CUB25:CUN28 DDX25:DEJ28 DNT25:DOF28 DXP25:DYB28 EHL25:EHX28 ERH25:ERT28 FBD25:FBP28 FKZ25:FLL28 FUV25:FVH28 GER25:GFD28 GON25:GOZ28 GYJ25:GYV28 HIF25:HIR28 HSB25:HSN28 IBX25:ICJ28 ILT25:IMF28 IVP25:IWB28 JFL25:JFX28 JPH25:JPT28 JZD25:JZP28 KIZ25:KJL28 KSV25:KTH28 LCR25:LDD28 LMN25:LMZ28 LWJ25:LWV28 MGF25:MGR28 MQB25:MQN28 MZX25:NAJ28 NJT25:NKF28 NTP25:NUB28 ODL25:ODX28 ONH25:ONT28 OXD25:OXP28 PGZ25:PHL28 PQV25:PRH28 QAR25:QBD28 QKN25:QKZ28 QUJ25:QUV28 REF25:RER28 ROB25:RON28 RXX25:RYJ28 SHT25:SIF28 SRP25:SSB28 TBL25:TBX28 TLH25:TLT28 TVD25:TVP28 UEZ25:UFL28 UOV25:UPH28 UYR25:UZD28 VIN25:VIZ28 VSJ25:VSV28 WCF25:WCR28 WMB25:WMN28 WVX25:WWJ28 P65567:AB65569 JL65567:JX65569 TH65567:TT65569 ADD65567:ADP65569 AMZ65567:ANL65569 AWV65567:AXH65569 BGR65567:BHD65569 BQN65567:BQZ65569 CAJ65567:CAV65569 CKF65567:CKR65569 CUB65567:CUN65569 DDX65567:DEJ65569 DNT65567:DOF65569 DXP65567:DYB65569 EHL65567:EHX65569 ERH65567:ERT65569 FBD65567:FBP65569 FKZ65567:FLL65569 FUV65567:FVH65569 GER65567:GFD65569 GON65567:GOZ65569 GYJ65567:GYV65569 HIF65567:HIR65569 HSB65567:HSN65569 IBX65567:ICJ65569 ILT65567:IMF65569 IVP65567:IWB65569 JFL65567:JFX65569 JPH65567:JPT65569 JZD65567:JZP65569 KIZ65567:KJL65569 KSV65567:KTH65569 LCR65567:LDD65569 LMN65567:LMZ65569 LWJ65567:LWV65569 MGF65567:MGR65569 MQB65567:MQN65569 MZX65567:NAJ65569 NJT65567:NKF65569 NTP65567:NUB65569 ODL65567:ODX65569 ONH65567:ONT65569 OXD65567:OXP65569 PGZ65567:PHL65569 PQV65567:PRH65569 QAR65567:QBD65569 QKN65567:QKZ65569 QUJ65567:QUV65569 REF65567:RER65569 ROB65567:RON65569 RXX65567:RYJ65569 SHT65567:SIF65569 SRP65567:SSB65569 TBL65567:TBX65569 TLH65567:TLT65569 TVD65567:TVP65569 UEZ65567:UFL65569 UOV65567:UPH65569 UYR65567:UZD65569 VIN65567:VIZ65569 VSJ65567:VSV65569 WCF65567:WCR65569 WMB65567:WMN65569 WVX65567:WWJ65569 P131103:AB131105 JL131103:JX131105 TH131103:TT131105 ADD131103:ADP131105 AMZ131103:ANL131105 AWV131103:AXH131105 BGR131103:BHD131105 BQN131103:BQZ131105 CAJ131103:CAV131105 CKF131103:CKR131105 CUB131103:CUN131105 DDX131103:DEJ131105 DNT131103:DOF131105 DXP131103:DYB131105 EHL131103:EHX131105 ERH131103:ERT131105 FBD131103:FBP131105 FKZ131103:FLL131105 FUV131103:FVH131105 GER131103:GFD131105 GON131103:GOZ131105 GYJ131103:GYV131105 HIF131103:HIR131105 HSB131103:HSN131105 IBX131103:ICJ131105 ILT131103:IMF131105 IVP131103:IWB131105 JFL131103:JFX131105 JPH131103:JPT131105 JZD131103:JZP131105 KIZ131103:KJL131105 KSV131103:KTH131105 LCR131103:LDD131105 LMN131103:LMZ131105 LWJ131103:LWV131105 MGF131103:MGR131105 MQB131103:MQN131105 MZX131103:NAJ131105 NJT131103:NKF131105 NTP131103:NUB131105 ODL131103:ODX131105 ONH131103:ONT131105 OXD131103:OXP131105 PGZ131103:PHL131105 PQV131103:PRH131105 QAR131103:QBD131105 QKN131103:QKZ131105 QUJ131103:QUV131105 REF131103:RER131105 ROB131103:RON131105 RXX131103:RYJ131105 SHT131103:SIF131105 SRP131103:SSB131105 TBL131103:TBX131105 TLH131103:TLT131105 TVD131103:TVP131105 UEZ131103:UFL131105 UOV131103:UPH131105 UYR131103:UZD131105 VIN131103:VIZ131105 VSJ131103:VSV131105 WCF131103:WCR131105 WMB131103:WMN131105 WVX131103:WWJ131105 P196639:AB196641 JL196639:JX196641 TH196639:TT196641 ADD196639:ADP196641 AMZ196639:ANL196641 AWV196639:AXH196641 BGR196639:BHD196641 BQN196639:BQZ196641 CAJ196639:CAV196641 CKF196639:CKR196641 CUB196639:CUN196641 DDX196639:DEJ196641 DNT196639:DOF196641 DXP196639:DYB196641 EHL196639:EHX196641 ERH196639:ERT196641 FBD196639:FBP196641 FKZ196639:FLL196641 FUV196639:FVH196641 GER196639:GFD196641 GON196639:GOZ196641 GYJ196639:GYV196641 HIF196639:HIR196641 HSB196639:HSN196641 IBX196639:ICJ196641 ILT196639:IMF196641 IVP196639:IWB196641 JFL196639:JFX196641 JPH196639:JPT196641 JZD196639:JZP196641 KIZ196639:KJL196641 KSV196639:KTH196641 LCR196639:LDD196641 LMN196639:LMZ196641 LWJ196639:LWV196641 MGF196639:MGR196641 MQB196639:MQN196641 MZX196639:NAJ196641 NJT196639:NKF196641 NTP196639:NUB196641 ODL196639:ODX196641 ONH196639:ONT196641 OXD196639:OXP196641 PGZ196639:PHL196641 PQV196639:PRH196641 QAR196639:QBD196641 QKN196639:QKZ196641 QUJ196639:QUV196641 REF196639:RER196641 ROB196639:RON196641 RXX196639:RYJ196641 SHT196639:SIF196641 SRP196639:SSB196641 TBL196639:TBX196641 TLH196639:TLT196641 TVD196639:TVP196641 UEZ196639:UFL196641 UOV196639:UPH196641 UYR196639:UZD196641 VIN196639:VIZ196641 VSJ196639:VSV196641 WCF196639:WCR196641 WMB196639:WMN196641 WVX196639:WWJ196641 P262175:AB262177 JL262175:JX262177 TH262175:TT262177 ADD262175:ADP262177 AMZ262175:ANL262177 AWV262175:AXH262177 BGR262175:BHD262177 BQN262175:BQZ262177 CAJ262175:CAV262177 CKF262175:CKR262177 CUB262175:CUN262177 DDX262175:DEJ262177 DNT262175:DOF262177 DXP262175:DYB262177 EHL262175:EHX262177 ERH262175:ERT262177 FBD262175:FBP262177 FKZ262175:FLL262177 FUV262175:FVH262177 GER262175:GFD262177 GON262175:GOZ262177 GYJ262175:GYV262177 HIF262175:HIR262177 HSB262175:HSN262177 IBX262175:ICJ262177 ILT262175:IMF262177 IVP262175:IWB262177 JFL262175:JFX262177 JPH262175:JPT262177 JZD262175:JZP262177 KIZ262175:KJL262177 KSV262175:KTH262177 LCR262175:LDD262177 LMN262175:LMZ262177 LWJ262175:LWV262177 MGF262175:MGR262177 MQB262175:MQN262177 MZX262175:NAJ262177 NJT262175:NKF262177 NTP262175:NUB262177 ODL262175:ODX262177 ONH262175:ONT262177 OXD262175:OXP262177 PGZ262175:PHL262177 PQV262175:PRH262177 QAR262175:QBD262177 QKN262175:QKZ262177 QUJ262175:QUV262177 REF262175:RER262177 ROB262175:RON262177 RXX262175:RYJ262177 SHT262175:SIF262177 SRP262175:SSB262177 TBL262175:TBX262177 TLH262175:TLT262177 TVD262175:TVP262177 UEZ262175:UFL262177 UOV262175:UPH262177 UYR262175:UZD262177 VIN262175:VIZ262177 VSJ262175:VSV262177 WCF262175:WCR262177 WMB262175:WMN262177 WVX262175:WWJ262177 P327711:AB327713 JL327711:JX327713 TH327711:TT327713 ADD327711:ADP327713 AMZ327711:ANL327713 AWV327711:AXH327713 BGR327711:BHD327713 BQN327711:BQZ327713 CAJ327711:CAV327713 CKF327711:CKR327713 CUB327711:CUN327713 DDX327711:DEJ327713 DNT327711:DOF327713 DXP327711:DYB327713 EHL327711:EHX327713 ERH327711:ERT327713 FBD327711:FBP327713 FKZ327711:FLL327713 FUV327711:FVH327713 GER327711:GFD327713 GON327711:GOZ327713 GYJ327711:GYV327713 HIF327711:HIR327713 HSB327711:HSN327713 IBX327711:ICJ327713 ILT327711:IMF327713 IVP327711:IWB327713 JFL327711:JFX327713 JPH327711:JPT327713 JZD327711:JZP327713 KIZ327711:KJL327713 KSV327711:KTH327713 LCR327711:LDD327713 LMN327711:LMZ327713 LWJ327711:LWV327713 MGF327711:MGR327713 MQB327711:MQN327713 MZX327711:NAJ327713 NJT327711:NKF327713 NTP327711:NUB327713 ODL327711:ODX327713 ONH327711:ONT327713 OXD327711:OXP327713 PGZ327711:PHL327713 PQV327711:PRH327713 QAR327711:QBD327713 QKN327711:QKZ327713 QUJ327711:QUV327713 REF327711:RER327713 ROB327711:RON327713 RXX327711:RYJ327713 SHT327711:SIF327713 SRP327711:SSB327713 TBL327711:TBX327713 TLH327711:TLT327713 TVD327711:TVP327713 UEZ327711:UFL327713 UOV327711:UPH327713 UYR327711:UZD327713 VIN327711:VIZ327713 VSJ327711:VSV327713 WCF327711:WCR327713 WMB327711:WMN327713 WVX327711:WWJ327713 P393247:AB393249 JL393247:JX393249 TH393247:TT393249 ADD393247:ADP393249 AMZ393247:ANL393249 AWV393247:AXH393249 BGR393247:BHD393249 BQN393247:BQZ393249 CAJ393247:CAV393249 CKF393247:CKR393249 CUB393247:CUN393249 DDX393247:DEJ393249 DNT393247:DOF393249 DXP393247:DYB393249 EHL393247:EHX393249 ERH393247:ERT393249 FBD393247:FBP393249 FKZ393247:FLL393249 FUV393247:FVH393249 GER393247:GFD393249 GON393247:GOZ393249 GYJ393247:GYV393249 HIF393247:HIR393249 HSB393247:HSN393249 IBX393247:ICJ393249 ILT393247:IMF393249 IVP393247:IWB393249 JFL393247:JFX393249 JPH393247:JPT393249 JZD393247:JZP393249 KIZ393247:KJL393249 KSV393247:KTH393249 LCR393247:LDD393249 LMN393247:LMZ393249 LWJ393247:LWV393249 MGF393247:MGR393249 MQB393247:MQN393249 MZX393247:NAJ393249 NJT393247:NKF393249 NTP393247:NUB393249 ODL393247:ODX393249 ONH393247:ONT393249 OXD393247:OXP393249 PGZ393247:PHL393249 PQV393247:PRH393249 QAR393247:QBD393249 QKN393247:QKZ393249 QUJ393247:QUV393249 REF393247:RER393249 ROB393247:RON393249 RXX393247:RYJ393249 SHT393247:SIF393249 SRP393247:SSB393249 TBL393247:TBX393249 TLH393247:TLT393249 TVD393247:TVP393249 UEZ393247:UFL393249 UOV393247:UPH393249 UYR393247:UZD393249 VIN393247:VIZ393249 VSJ393247:VSV393249 WCF393247:WCR393249 WMB393247:WMN393249 WVX393247:WWJ393249 P458783:AB458785 JL458783:JX458785 TH458783:TT458785 ADD458783:ADP458785 AMZ458783:ANL458785 AWV458783:AXH458785 BGR458783:BHD458785 BQN458783:BQZ458785 CAJ458783:CAV458785 CKF458783:CKR458785 CUB458783:CUN458785 DDX458783:DEJ458785 DNT458783:DOF458785 DXP458783:DYB458785 EHL458783:EHX458785 ERH458783:ERT458785 FBD458783:FBP458785 FKZ458783:FLL458785 FUV458783:FVH458785 GER458783:GFD458785 GON458783:GOZ458785 GYJ458783:GYV458785 HIF458783:HIR458785 HSB458783:HSN458785 IBX458783:ICJ458785 ILT458783:IMF458785 IVP458783:IWB458785 JFL458783:JFX458785 JPH458783:JPT458785 JZD458783:JZP458785 KIZ458783:KJL458785 KSV458783:KTH458785 LCR458783:LDD458785 LMN458783:LMZ458785 LWJ458783:LWV458785 MGF458783:MGR458785 MQB458783:MQN458785 MZX458783:NAJ458785 NJT458783:NKF458785 NTP458783:NUB458785 ODL458783:ODX458785 ONH458783:ONT458785 OXD458783:OXP458785 PGZ458783:PHL458785 PQV458783:PRH458785 QAR458783:QBD458785 QKN458783:QKZ458785 QUJ458783:QUV458785 REF458783:RER458785 ROB458783:RON458785 RXX458783:RYJ458785 SHT458783:SIF458785 SRP458783:SSB458785 TBL458783:TBX458785 TLH458783:TLT458785 TVD458783:TVP458785 UEZ458783:UFL458785 UOV458783:UPH458785 UYR458783:UZD458785 VIN458783:VIZ458785 VSJ458783:VSV458785 WCF458783:WCR458785 WMB458783:WMN458785 WVX458783:WWJ458785 P524319:AB524321 JL524319:JX524321 TH524319:TT524321 ADD524319:ADP524321 AMZ524319:ANL524321 AWV524319:AXH524321 BGR524319:BHD524321 BQN524319:BQZ524321 CAJ524319:CAV524321 CKF524319:CKR524321 CUB524319:CUN524321 DDX524319:DEJ524321 DNT524319:DOF524321 DXP524319:DYB524321 EHL524319:EHX524321 ERH524319:ERT524321 FBD524319:FBP524321 FKZ524319:FLL524321 FUV524319:FVH524321 GER524319:GFD524321 GON524319:GOZ524321 GYJ524319:GYV524321 HIF524319:HIR524321 HSB524319:HSN524321 IBX524319:ICJ524321 ILT524319:IMF524321 IVP524319:IWB524321 JFL524319:JFX524321 JPH524319:JPT524321 JZD524319:JZP524321 KIZ524319:KJL524321 KSV524319:KTH524321 LCR524319:LDD524321 LMN524319:LMZ524321 LWJ524319:LWV524321 MGF524319:MGR524321 MQB524319:MQN524321 MZX524319:NAJ524321 NJT524319:NKF524321 NTP524319:NUB524321 ODL524319:ODX524321 ONH524319:ONT524321 OXD524319:OXP524321 PGZ524319:PHL524321 PQV524319:PRH524321 QAR524319:QBD524321 QKN524319:QKZ524321 QUJ524319:QUV524321 REF524319:RER524321 ROB524319:RON524321 RXX524319:RYJ524321 SHT524319:SIF524321 SRP524319:SSB524321 TBL524319:TBX524321 TLH524319:TLT524321 TVD524319:TVP524321 UEZ524319:UFL524321 UOV524319:UPH524321 UYR524319:UZD524321 VIN524319:VIZ524321 VSJ524319:VSV524321 WCF524319:WCR524321 WMB524319:WMN524321 WVX524319:WWJ524321 P589855:AB589857 JL589855:JX589857 TH589855:TT589857 ADD589855:ADP589857 AMZ589855:ANL589857 AWV589855:AXH589857 BGR589855:BHD589857 BQN589855:BQZ589857 CAJ589855:CAV589857 CKF589855:CKR589857 CUB589855:CUN589857 DDX589855:DEJ589857 DNT589855:DOF589857 DXP589855:DYB589857 EHL589855:EHX589857 ERH589855:ERT589857 FBD589855:FBP589857 FKZ589855:FLL589857 FUV589855:FVH589857 GER589855:GFD589857 GON589855:GOZ589857 GYJ589855:GYV589857 HIF589855:HIR589857 HSB589855:HSN589857 IBX589855:ICJ589857 ILT589855:IMF589857 IVP589855:IWB589857 JFL589855:JFX589857 JPH589855:JPT589857 JZD589855:JZP589857 KIZ589855:KJL589857 KSV589855:KTH589857 LCR589855:LDD589857 LMN589855:LMZ589857 LWJ589855:LWV589857 MGF589855:MGR589857 MQB589855:MQN589857 MZX589855:NAJ589857 NJT589855:NKF589857 NTP589855:NUB589857 ODL589855:ODX589857 ONH589855:ONT589857 OXD589855:OXP589857 PGZ589855:PHL589857 PQV589855:PRH589857 QAR589855:QBD589857 QKN589855:QKZ589857 QUJ589855:QUV589857 REF589855:RER589857 ROB589855:RON589857 RXX589855:RYJ589857 SHT589855:SIF589857 SRP589855:SSB589857 TBL589855:TBX589857 TLH589855:TLT589857 TVD589855:TVP589857 UEZ589855:UFL589857 UOV589855:UPH589857 UYR589855:UZD589857 VIN589855:VIZ589857 VSJ589855:VSV589857 WCF589855:WCR589857 WMB589855:WMN589857 WVX589855:WWJ589857 P655391:AB655393 JL655391:JX655393 TH655391:TT655393 ADD655391:ADP655393 AMZ655391:ANL655393 AWV655391:AXH655393 BGR655391:BHD655393 BQN655391:BQZ655393 CAJ655391:CAV655393 CKF655391:CKR655393 CUB655391:CUN655393 DDX655391:DEJ655393 DNT655391:DOF655393 DXP655391:DYB655393 EHL655391:EHX655393 ERH655391:ERT655393 FBD655391:FBP655393 FKZ655391:FLL655393 FUV655391:FVH655393 GER655391:GFD655393 GON655391:GOZ655393 GYJ655391:GYV655393 HIF655391:HIR655393 HSB655391:HSN655393 IBX655391:ICJ655393 ILT655391:IMF655393 IVP655391:IWB655393 JFL655391:JFX655393 JPH655391:JPT655393 JZD655391:JZP655393 KIZ655391:KJL655393 KSV655391:KTH655393 LCR655391:LDD655393 LMN655391:LMZ655393 LWJ655391:LWV655393 MGF655391:MGR655393 MQB655391:MQN655393 MZX655391:NAJ655393 NJT655391:NKF655393 NTP655391:NUB655393 ODL655391:ODX655393 ONH655391:ONT655393 OXD655391:OXP655393 PGZ655391:PHL655393 PQV655391:PRH655393 QAR655391:QBD655393 QKN655391:QKZ655393 QUJ655391:QUV655393 REF655391:RER655393 ROB655391:RON655393 RXX655391:RYJ655393 SHT655391:SIF655393 SRP655391:SSB655393 TBL655391:TBX655393 TLH655391:TLT655393 TVD655391:TVP655393 UEZ655391:UFL655393 UOV655391:UPH655393 UYR655391:UZD655393 VIN655391:VIZ655393 VSJ655391:VSV655393 WCF655391:WCR655393 WMB655391:WMN655393 WVX655391:WWJ655393 P720927:AB720929 JL720927:JX720929 TH720927:TT720929 ADD720927:ADP720929 AMZ720927:ANL720929 AWV720927:AXH720929 BGR720927:BHD720929 BQN720927:BQZ720929 CAJ720927:CAV720929 CKF720927:CKR720929 CUB720927:CUN720929 DDX720927:DEJ720929 DNT720927:DOF720929 DXP720927:DYB720929 EHL720927:EHX720929 ERH720927:ERT720929 FBD720927:FBP720929 FKZ720927:FLL720929 FUV720927:FVH720929 GER720927:GFD720929 GON720927:GOZ720929 GYJ720927:GYV720929 HIF720927:HIR720929 HSB720927:HSN720929 IBX720927:ICJ720929 ILT720927:IMF720929 IVP720927:IWB720929 JFL720927:JFX720929 JPH720927:JPT720929 JZD720927:JZP720929 KIZ720927:KJL720929 KSV720927:KTH720929 LCR720927:LDD720929 LMN720927:LMZ720929 LWJ720927:LWV720929 MGF720927:MGR720929 MQB720927:MQN720929 MZX720927:NAJ720929 NJT720927:NKF720929 NTP720927:NUB720929 ODL720927:ODX720929 ONH720927:ONT720929 OXD720927:OXP720929 PGZ720927:PHL720929 PQV720927:PRH720929 QAR720927:QBD720929 QKN720927:QKZ720929 QUJ720927:QUV720929 REF720927:RER720929 ROB720927:RON720929 RXX720927:RYJ720929 SHT720927:SIF720929 SRP720927:SSB720929 TBL720927:TBX720929 TLH720927:TLT720929 TVD720927:TVP720929 UEZ720927:UFL720929 UOV720927:UPH720929 UYR720927:UZD720929 VIN720927:VIZ720929 VSJ720927:VSV720929 WCF720927:WCR720929 WMB720927:WMN720929 WVX720927:WWJ720929 P786463:AB786465 JL786463:JX786465 TH786463:TT786465 ADD786463:ADP786465 AMZ786463:ANL786465 AWV786463:AXH786465 BGR786463:BHD786465 BQN786463:BQZ786465 CAJ786463:CAV786465 CKF786463:CKR786465 CUB786463:CUN786465 DDX786463:DEJ786465 DNT786463:DOF786465 DXP786463:DYB786465 EHL786463:EHX786465 ERH786463:ERT786465 FBD786463:FBP786465 FKZ786463:FLL786465 FUV786463:FVH786465 GER786463:GFD786465 GON786463:GOZ786465 GYJ786463:GYV786465 HIF786463:HIR786465 HSB786463:HSN786465 IBX786463:ICJ786465 ILT786463:IMF786465 IVP786463:IWB786465 JFL786463:JFX786465 JPH786463:JPT786465 JZD786463:JZP786465 KIZ786463:KJL786465 KSV786463:KTH786465 LCR786463:LDD786465 LMN786463:LMZ786465 LWJ786463:LWV786465 MGF786463:MGR786465 MQB786463:MQN786465 MZX786463:NAJ786465 NJT786463:NKF786465 NTP786463:NUB786465 ODL786463:ODX786465 ONH786463:ONT786465 OXD786463:OXP786465 PGZ786463:PHL786465 PQV786463:PRH786465 QAR786463:QBD786465 QKN786463:QKZ786465 QUJ786463:QUV786465 REF786463:RER786465 ROB786463:RON786465 RXX786463:RYJ786465 SHT786463:SIF786465 SRP786463:SSB786465 TBL786463:TBX786465 TLH786463:TLT786465 TVD786463:TVP786465 UEZ786463:UFL786465 UOV786463:UPH786465 UYR786463:UZD786465 VIN786463:VIZ786465 VSJ786463:VSV786465 WCF786463:WCR786465 WMB786463:WMN786465 WVX786463:WWJ786465 P851999:AB852001 JL851999:JX852001 TH851999:TT852001 ADD851999:ADP852001 AMZ851999:ANL852001 AWV851999:AXH852001 BGR851999:BHD852001 BQN851999:BQZ852001 CAJ851999:CAV852001 CKF851999:CKR852001 CUB851999:CUN852001 DDX851999:DEJ852001 DNT851999:DOF852001 DXP851999:DYB852001 EHL851999:EHX852001 ERH851999:ERT852001 FBD851999:FBP852001 FKZ851999:FLL852001 FUV851999:FVH852001 GER851999:GFD852001 GON851999:GOZ852001 GYJ851999:GYV852001 HIF851999:HIR852001 HSB851999:HSN852001 IBX851999:ICJ852001 ILT851999:IMF852001 IVP851999:IWB852001 JFL851999:JFX852001 JPH851999:JPT852001 JZD851999:JZP852001 KIZ851999:KJL852001 KSV851999:KTH852001 LCR851999:LDD852001 LMN851999:LMZ852001 LWJ851999:LWV852001 MGF851999:MGR852001 MQB851999:MQN852001 MZX851999:NAJ852001 NJT851999:NKF852001 NTP851999:NUB852001 ODL851999:ODX852001 ONH851999:ONT852001 OXD851999:OXP852001 PGZ851999:PHL852001 PQV851999:PRH852001 QAR851999:QBD852001 QKN851999:QKZ852001 QUJ851999:QUV852001 REF851999:RER852001 ROB851999:RON852001 RXX851999:RYJ852001 SHT851999:SIF852001 SRP851999:SSB852001 TBL851999:TBX852001 TLH851999:TLT852001 TVD851999:TVP852001 UEZ851999:UFL852001 UOV851999:UPH852001 UYR851999:UZD852001 VIN851999:VIZ852001 VSJ851999:VSV852001 WCF851999:WCR852001 WMB851999:WMN852001 WVX851999:WWJ852001 P917535:AB917537 JL917535:JX917537 TH917535:TT917537 ADD917535:ADP917537 AMZ917535:ANL917537 AWV917535:AXH917537 BGR917535:BHD917537 BQN917535:BQZ917537 CAJ917535:CAV917537 CKF917535:CKR917537 CUB917535:CUN917537 DDX917535:DEJ917537 DNT917535:DOF917537 DXP917535:DYB917537 EHL917535:EHX917537 ERH917535:ERT917537 FBD917535:FBP917537 FKZ917535:FLL917537 FUV917535:FVH917537 GER917535:GFD917537 GON917535:GOZ917537 GYJ917535:GYV917537 HIF917535:HIR917537 HSB917535:HSN917537 IBX917535:ICJ917537 ILT917535:IMF917537 IVP917535:IWB917537 JFL917535:JFX917537 JPH917535:JPT917537 JZD917535:JZP917537 KIZ917535:KJL917537 KSV917535:KTH917537 LCR917535:LDD917537 LMN917535:LMZ917537 LWJ917535:LWV917537 MGF917535:MGR917537 MQB917535:MQN917537 MZX917535:NAJ917537 NJT917535:NKF917537 NTP917535:NUB917537 ODL917535:ODX917537 ONH917535:ONT917537 OXD917535:OXP917537 PGZ917535:PHL917537 PQV917535:PRH917537 QAR917535:QBD917537 QKN917535:QKZ917537 QUJ917535:QUV917537 REF917535:RER917537 ROB917535:RON917537 RXX917535:RYJ917537 SHT917535:SIF917537 SRP917535:SSB917537 TBL917535:TBX917537 TLH917535:TLT917537 TVD917535:TVP917537 UEZ917535:UFL917537 UOV917535:UPH917537 UYR917535:UZD917537 VIN917535:VIZ917537 VSJ917535:VSV917537 WCF917535:WCR917537 WMB917535:WMN917537 WVX917535:WWJ917537 P983071:AB983073 JL983071:JX983073 TH983071:TT983073 ADD983071:ADP983073 AMZ983071:ANL983073 AWV983071:AXH983073 BGR983071:BHD983073 BQN983071:BQZ983073 CAJ983071:CAV983073 CKF983071:CKR983073 CUB983071:CUN983073 DDX983071:DEJ983073 DNT983071:DOF983073 DXP983071:DYB983073 EHL983071:EHX983073 ERH983071:ERT983073 FBD983071:FBP983073 FKZ983071:FLL983073 FUV983071:FVH983073 GER983071:GFD983073 GON983071:GOZ983073 GYJ983071:GYV983073 HIF983071:HIR983073 HSB983071:HSN983073 IBX983071:ICJ983073 ILT983071:IMF983073 IVP983071:IWB983073 JFL983071:JFX983073 JPH983071:JPT983073 JZD983071:JZP983073 KIZ983071:KJL983073 KSV983071:KTH983073 LCR983071:LDD983073 LMN983071:LMZ983073 LWJ983071:LWV983073 MGF983071:MGR983073 MQB983071:MQN983073 MZX983071:NAJ983073 NJT983071:NKF983073 NTP983071:NUB983073 ODL983071:ODX983073 ONH983071:ONT983073 OXD983071:OXP983073 PGZ983071:PHL983073 PQV983071:PRH983073 QAR983071:QBD983073 QKN983071:QKZ983073 QUJ983071:QUV983073 REF983071:RER983073 ROB983071:RON983073 RXX983071:RYJ983073 SHT983071:SIF983073 SRP983071:SSB983073 TBL983071:TBX983073 TLH983071:TLT983073 TVD983071:TVP983073 UEZ983071:UFL983073 UOV983071:UPH983073 UYR983071:UZD983073 VIN983071:VIZ983073 VSJ983071:VSV983073 WCF983071:WCR983073 WMB983071:WMN983073 P25:AB27" xr:uid="{5417CF97-BCAB-4D40-88AD-BA08D3A5BCBF}">
      <formula1>$P$50:$P$60</formula1>
    </dataValidation>
    <dataValidation type="list" allowBlank="1" showInputMessage="1" showErrorMessage="1"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U15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G30 J30 D32:D33" xr:uid="{D822CBD0-8DFD-429D-84AE-EE3DCB014BF6}">
      <formula1>"□,■"</formula1>
    </dataValidation>
  </dataValidations>
  <pageMargins left="0.78740157480314965" right="0.59055118110236227" top="0.51181102362204722" bottom="0" header="0.51181102362204722" footer="0"/>
  <pageSetup paperSize="9"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3C7E-71AC-48B0-B806-C16CB556791A}">
  <sheetPr>
    <tabColor rgb="FFCCFFFF"/>
  </sheetPr>
  <dimension ref="A1:AY93"/>
  <sheetViews>
    <sheetView view="pageBreakPreview" zoomScaleNormal="100" zoomScaleSheetLayoutView="100" workbookViewId="0">
      <selection activeCell="G4" sqref="G4:K4"/>
    </sheetView>
  </sheetViews>
  <sheetFormatPr defaultRowHeight="12" outlineLevelRow="1"/>
  <cols>
    <col min="1" max="29" width="3" style="444" customWidth="1"/>
    <col min="30" max="30" width="2.875" style="444" customWidth="1"/>
    <col min="31" max="256" width="9" style="444"/>
    <col min="257" max="285" width="3" style="444" customWidth="1"/>
    <col min="286" max="286" width="2.875" style="444" customWidth="1"/>
    <col min="287" max="512" width="9" style="444"/>
    <col min="513" max="541" width="3" style="444" customWidth="1"/>
    <col min="542" max="542" width="2.875" style="444" customWidth="1"/>
    <col min="543" max="768" width="9" style="444"/>
    <col min="769" max="797" width="3" style="444" customWidth="1"/>
    <col min="798" max="798" width="2.875" style="444" customWidth="1"/>
    <col min="799" max="1024" width="9" style="444"/>
    <col min="1025" max="1053" width="3" style="444" customWidth="1"/>
    <col min="1054" max="1054" width="2.875" style="444" customWidth="1"/>
    <col min="1055" max="1280" width="9" style="444"/>
    <col min="1281" max="1309" width="3" style="444" customWidth="1"/>
    <col min="1310" max="1310" width="2.875" style="444" customWidth="1"/>
    <col min="1311" max="1536" width="9" style="444"/>
    <col min="1537" max="1565" width="3" style="444" customWidth="1"/>
    <col min="1566" max="1566" width="2.875" style="444" customWidth="1"/>
    <col min="1567" max="1792" width="9" style="444"/>
    <col min="1793" max="1821" width="3" style="444" customWidth="1"/>
    <col min="1822" max="1822" width="2.875" style="444" customWidth="1"/>
    <col min="1823" max="2048" width="9" style="444"/>
    <col min="2049" max="2077" width="3" style="444" customWidth="1"/>
    <col min="2078" max="2078" width="2.875" style="444" customWidth="1"/>
    <col min="2079" max="2304" width="9" style="444"/>
    <col min="2305" max="2333" width="3" style="444" customWidth="1"/>
    <col min="2334" max="2334" width="2.875" style="444" customWidth="1"/>
    <col min="2335" max="2560" width="9" style="444"/>
    <col min="2561" max="2589" width="3" style="444" customWidth="1"/>
    <col min="2590" max="2590" width="2.875" style="444" customWidth="1"/>
    <col min="2591" max="2816" width="9" style="444"/>
    <col min="2817" max="2845" width="3" style="444" customWidth="1"/>
    <col min="2846" max="2846" width="2.875" style="444" customWidth="1"/>
    <col min="2847" max="3072" width="9" style="444"/>
    <col min="3073" max="3101" width="3" style="444" customWidth="1"/>
    <col min="3102" max="3102" width="2.875" style="444" customWidth="1"/>
    <col min="3103" max="3328" width="9" style="444"/>
    <col min="3329" max="3357" width="3" style="444" customWidth="1"/>
    <col min="3358" max="3358" width="2.875" style="444" customWidth="1"/>
    <col min="3359" max="3584" width="9" style="444"/>
    <col min="3585" max="3613" width="3" style="444" customWidth="1"/>
    <col min="3614" max="3614" width="2.875" style="444" customWidth="1"/>
    <col min="3615" max="3840" width="9" style="444"/>
    <col min="3841" max="3869" width="3" style="444" customWidth="1"/>
    <col min="3870" max="3870" width="2.875" style="444" customWidth="1"/>
    <col min="3871" max="4096" width="9" style="444"/>
    <col min="4097" max="4125" width="3" style="444" customWidth="1"/>
    <col min="4126" max="4126" width="2.875" style="444" customWidth="1"/>
    <col min="4127" max="4352" width="9" style="444"/>
    <col min="4353" max="4381" width="3" style="444" customWidth="1"/>
    <col min="4382" max="4382" width="2.875" style="444" customWidth="1"/>
    <col min="4383" max="4608" width="9" style="444"/>
    <col min="4609" max="4637" width="3" style="444" customWidth="1"/>
    <col min="4638" max="4638" width="2.875" style="444" customWidth="1"/>
    <col min="4639" max="4864" width="9" style="444"/>
    <col min="4865" max="4893" width="3" style="444" customWidth="1"/>
    <col min="4894" max="4894" width="2.875" style="444" customWidth="1"/>
    <col min="4895" max="5120" width="9" style="444"/>
    <col min="5121" max="5149" width="3" style="444" customWidth="1"/>
    <col min="5150" max="5150" width="2.875" style="444" customWidth="1"/>
    <col min="5151" max="5376" width="9" style="444"/>
    <col min="5377" max="5405" width="3" style="444" customWidth="1"/>
    <col min="5406" max="5406" width="2.875" style="444" customWidth="1"/>
    <col min="5407" max="5632" width="9" style="444"/>
    <col min="5633" max="5661" width="3" style="444" customWidth="1"/>
    <col min="5662" max="5662" width="2.875" style="444" customWidth="1"/>
    <col min="5663" max="5888" width="9" style="444"/>
    <col min="5889" max="5917" width="3" style="444" customWidth="1"/>
    <col min="5918" max="5918" width="2.875" style="444" customWidth="1"/>
    <col min="5919" max="6144" width="9" style="444"/>
    <col min="6145" max="6173" width="3" style="444" customWidth="1"/>
    <col min="6174" max="6174" width="2.875" style="444" customWidth="1"/>
    <col min="6175" max="6400" width="9" style="444"/>
    <col min="6401" max="6429" width="3" style="444" customWidth="1"/>
    <col min="6430" max="6430" width="2.875" style="444" customWidth="1"/>
    <col min="6431" max="6656" width="9" style="444"/>
    <col min="6657" max="6685" width="3" style="444" customWidth="1"/>
    <col min="6686" max="6686" width="2.875" style="444" customWidth="1"/>
    <col min="6687" max="6912" width="9" style="444"/>
    <col min="6913" max="6941" width="3" style="444" customWidth="1"/>
    <col min="6942" max="6942" width="2.875" style="444" customWidth="1"/>
    <col min="6943" max="7168" width="9" style="444"/>
    <col min="7169" max="7197" width="3" style="444" customWidth="1"/>
    <col min="7198" max="7198" width="2.875" style="444" customWidth="1"/>
    <col min="7199" max="7424" width="9" style="444"/>
    <col min="7425" max="7453" width="3" style="444" customWidth="1"/>
    <col min="7454" max="7454" width="2.875" style="444" customWidth="1"/>
    <col min="7455" max="7680" width="9" style="444"/>
    <col min="7681" max="7709" width="3" style="444" customWidth="1"/>
    <col min="7710" max="7710" width="2.875" style="444" customWidth="1"/>
    <col min="7711" max="7936" width="9" style="444"/>
    <col min="7937" max="7965" width="3" style="444" customWidth="1"/>
    <col min="7966" max="7966" width="2.875" style="444" customWidth="1"/>
    <col min="7967" max="8192" width="9" style="444"/>
    <col min="8193" max="8221" width="3" style="444" customWidth="1"/>
    <col min="8222" max="8222" width="2.875" style="444" customWidth="1"/>
    <col min="8223" max="8448" width="9" style="444"/>
    <col min="8449" max="8477" width="3" style="444" customWidth="1"/>
    <col min="8478" max="8478" width="2.875" style="444" customWidth="1"/>
    <col min="8479" max="8704" width="9" style="444"/>
    <col min="8705" max="8733" width="3" style="444" customWidth="1"/>
    <col min="8734" max="8734" width="2.875" style="444" customWidth="1"/>
    <col min="8735" max="8960" width="9" style="444"/>
    <col min="8961" max="8989" width="3" style="444" customWidth="1"/>
    <col min="8990" max="8990" width="2.875" style="444" customWidth="1"/>
    <col min="8991" max="9216" width="9" style="444"/>
    <col min="9217" max="9245" width="3" style="444" customWidth="1"/>
    <col min="9246" max="9246" width="2.875" style="444" customWidth="1"/>
    <col min="9247" max="9472" width="9" style="444"/>
    <col min="9473" max="9501" width="3" style="444" customWidth="1"/>
    <col min="9502" max="9502" width="2.875" style="444" customWidth="1"/>
    <col min="9503" max="9728" width="9" style="444"/>
    <col min="9729" max="9757" width="3" style="444" customWidth="1"/>
    <col min="9758" max="9758" width="2.875" style="444" customWidth="1"/>
    <col min="9759" max="9984" width="9" style="444"/>
    <col min="9985" max="10013" width="3" style="444" customWidth="1"/>
    <col min="10014" max="10014" width="2.875" style="444" customWidth="1"/>
    <col min="10015" max="10240" width="9" style="444"/>
    <col min="10241" max="10269" width="3" style="444" customWidth="1"/>
    <col min="10270" max="10270" width="2.875" style="444" customWidth="1"/>
    <col min="10271" max="10496" width="9" style="444"/>
    <col min="10497" max="10525" width="3" style="444" customWidth="1"/>
    <col min="10526" max="10526" width="2.875" style="444" customWidth="1"/>
    <col min="10527" max="10752" width="9" style="444"/>
    <col min="10753" max="10781" width="3" style="444" customWidth="1"/>
    <col min="10782" max="10782" width="2.875" style="444" customWidth="1"/>
    <col min="10783" max="11008" width="9" style="444"/>
    <col min="11009" max="11037" width="3" style="444" customWidth="1"/>
    <col min="11038" max="11038" width="2.875" style="444" customWidth="1"/>
    <col min="11039" max="11264" width="9" style="444"/>
    <col min="11265" max="11293" width="3" style="444" customWidth="1"/>
    <col min="11294" max="11294" width="2.875" style="444" customWidth="1"/>
    <col min="11295" max="11520" width="9" style="444"/>
    <col min="11521" max="11549" width="3" style="444" customWidth="1"/>
    <col min="11550" max="11550" width="2.875" style="444" customWidth="1"/>
    <col min="11551" max="11776" width="9" style="444"/>
    <col min="11777" max="11805" width="3" style="444" customWidth="1"/>
    <col min="11806" max="11806" width="2.875" style="444" customWidth="1"/>
    <col min="11807" max="12032" width="9" style="444"/>
    <col min="12033" max="12061" width="3" style="444" customWidth="1"/>
    <col min="12062" max="12062" width="2.875" style="444" customWidth="1"/>
    <col min="12063" max="12288" width="9" style="444"/>
    <col min="12289" max="12317" width="3" style="444" customWidth="1"/>
    <col min="12318" max="12318" width="2.875" style="444" customWidth="1"/>
    <col min="12319" max="12544" width="9" style="444"/>
    <col min="12545" max="12573" width="3" style="444" customWidth="1"/>
    <col min="12574" max="12574" width="2.875" style="444" customWidth="1"/>
    <col min="12575" max="12800" width="9" style="444"/>
    <col min="12801" max="12829" width="3" style="444" customWidth="1"/>
    <col min="12830" max="12830" width="2.875" style="444" customWidth="1"/>
    <col min="12831" max="13056" width="9" style="444"/>
    <col min="13057" max="13085" width="3" style="444" customWidth="1"/>
    <col min="13086" max="13086" width="2.875" style="444" customWidth="1"/>
    <col min="13087" max="13312" width="9" style="444"/>
    <col min="13313" max="13341" width="3" style="444" customWidth="1"/>
    <col min="13342" max="13342" width="2.875" style="444" customWidth="1"/>
    <col min="13343" max="13568" width="9" style="444"/>
    <col min="13569" max="13597" width="3" style="444" customWidth="1"/>
    <col min="13598" max="13598" width="2.875" style="444" customWidth="1"/>
    <col min="13599" max="13824" width="9" style="444"/>
    <col min="13825" max="13853" width="3" style="444" customWidth="1"/>
    <col min="13854" max="13854" width="2.875" style="444" customWidth="1"/>
    <col min="13855" max="14080" width="9" style="444"/>
    <col min="14081" max="14109" width="3" style="444" customWidth="1"/>
    <col min="14110" max="14110" width="2.875" style="444" customWidth="1"/>
    <col min="14111" max="14336" width="9" style="444"/>
    <col min="14337" max="14365" width="3" style="444" customWidth="1"/>
    <col min="14366" max="14366" width="2.875" style="444" customWidth="1"/>
    <col min="14367" max="14592" width="9" style="444"/>
    <col min="14593" max="14621" width="3" style="444" customWidth="1"/>
    <col min="14622" max="14622" width="2.875" style="444" customWidth="1"/>
    <col min="14623" max="14848" width="9" style="444"/>
    <col min="14849" max="14877" width="3" style="444" customWidth="1"/>
    <col min="14878" max="14878" width="2.875" style="444" customWidth="1"/>
    <col min="14879" max="15104" width="9" style="444"/>
    <col min="15105" max="15133" width="3" style="444" customWidth="1"/>
    <col min="15134" max="15134" width="2.875" style="444" customWidth="1"/>
    <col min="15135" max="15360" width="9" style="444"/>
    <col min="15361" max="15389" width="3" style="444" customWidth="1"/>
    <col min="15390" max="15390" width="2.875" style="444" customWidth="1"/>
    <col min="15391" max="15616" width="9" style="444"/>
    <col min="15617" max="15645" width="3" style="444" customWidth="1"/>
    <col min="15646" max="15646" width="2.875" style="444" customWidth="1"/>
    <col min="15647" max="15872" width="9" style="444"/>
    <col min="15873" max="15901" width="3" style="444" customWidth="1"/>
    <col min="15902" max="15902" width="2.875" style="444" customWidth="1"/>
    <col min="15903" max="16128" width="9" style="444"/>
    <col min="16129" max="16157" width="3" style="444" customWidth="1"/>
    <col min="16158" max="16158" width="2.875" style="444" customWidth="1"/>
    <col min="16159" max="16384" width="9" style="444"/>
  </cols>
  <sheetData>
    <row r="1" spans="1:29" ht="17.100000000000001" customHeight="1">
      <c r="A1" s="1254" t="s">
        <v>2976</v>
      </c>
      <c r="B1" s="1254"/>
      <c r="C1" s="1254"/>
      <c r="D1" s="1254"/>
      <c r="E1" s="1254"/>
      <c r="F1" s="1254"/>
      <c r="G1" s="1254"/>
      <c r="H1" s="1254"/>
      <c r="I1" s="1254"/>
      <c r="J1" s="1254"/>
      <c r="K1" s="1254"/>
      <c r="L1" s="1254"/>
      <c r="M1" s="1254"/>
      <c r="N1" s="1254"/>
      <c r="O1" s="1254"/>
      <c r="P1" s="1254"/>
      <c r="Q1" s="1254"/>
      <c r="R1" s="1254"/>
      <c r="S1" s="1254"/>
      <c r="T1" s="1254"/>
      <c r="U1" s="1254"/>
      <c r="V1" s="1254"/>
      <c r="W1" s="1254"/>
      <c r="X1" s="1254"/>
      <c r="Y1" s="1254"/>
      <c r="Z1" s="1254"/>
      <c r="AA1" s="1254"/>
      <c r="AB1" s="1254"/>
      <c r="AC1" s="1254"/>
    </row>
    <row r="2" spans="1:29" ht="17.100000000000001" customHeight="1">
      <c r="A2" s="1296" t="s">
        <v>2977</v>
      </c>
      <c r="B2" s="1296"/>
      <c r="C2" s="1296"/>
      <c r="D2" s="1296"/>
      <c r="E2" s="1296"/>
      <c r="F2" s="1296"/>
      <c r="G2" s="1296"/>
      <c r="H2" s="1296"/>
      <c r="I2" s="1296"/>
      <c r="J2" s="1296"/>
      <c r="K2" s="1296"/>
      <c r="L2" s="1296"/>
      <c r="M2" s="1296"/>
      <c r="N2" s="1296"/>
      <c r="O2" s="1296"/>
      <c r="P2" s="1296"/>
      <c r="Q2" s="1296"/>
      <c r="R2" s="1296"/>
      <c r="S2" s="1296"/>
      <c r="T2" s="1296"/>
      <c r="U2" s="1296"/>
      <c r="V2" s="1296"/>
      <c r="W2" s="1296"/>
      <c r="X2" s="1296"/>
      <c r="Y2" s="1296"/>
      <c r="Z2" s="1296"/>
      <c r="AA2" s="1296"/>
      <c r="AB2" s="1296"/>
      <c r="AC2" s="1296"/>
    </row>
    <row r="3" spans="1:29" s="446" customFormat="1" ht="17.100000000000001" customHeight="1">
      <c r="A3" s="419" t="s">
        <v>2978</v>
      </c>
      <c r="B3" s="419"/>
      <c r="C3" s="419"/>
      <c r="D3" s="419"/>
      <c r="E3" s="445"/>
      <c r="F3" s="445"/>
      <c r="G3" s="1276" t="s">
        <v>2979</v>
      </c>
      <c r="H3" s="1276"/>
      <c r="I3" s="1276"/>
      <c r="J3" s="1276"/>
      <c r="K3" s="1276"/>
      <c r="L3" s="445"/>
      <c r="M3" s="445"/>
      <c r="N3" s="445"/>
      <c r="O3" s="445"/>
      <c r="P3" s="445"/>
      <c r="Q3" s="445"/>
      <c r="R3" s="445"/>
      <c r="S3" s="445"/>
      <c r="T3" s="445"/>
      <c r="U3" s="445"/>
      <c r="V3" s="445"/>
      <c r="W3" s="445"/>
      <c r="X3" s="445"/>
      <c r="Y3" s="445"/>
      <c r="Z3" s="445"/>
      <c r="AA3" s="445"/>
      <c r="AB3" s="445"/>
      <c r="AC3" s="445"/>
    </row>
    <row r="4" spans="1:29" s="446" customFormat="1" ht="17.100000000000001" customHeight="1">
      <c r="A4" s="408" t="s">
        <v>2980</v>
      </c>
      <c r="B4" s="408"/>
      <c r="C4" s="408"/>
      <c r="D4" s="408"/>
      <c r="E4" s="408"/>
      <c r="F4" s="410" t="s">
        <v>2981</v>
      </c>
      <c r="G4" s="1297"/>
      <c r="H4" s="1297"/>
      <c r="I4" s="1297"/>
      <c r="J4" s="1297"/>
      <c r="K4" s="1297"/>
      <c r="L4" s="420" t="s">
        <v>2807</v>
      </c>
      <c r="M4" s="1298"/>
      <c r="N4" s="1298"/>
      <c r="O4" s="1298"/>
      <c r="P4" s="1298"/>
      <c r="Q4" s="1298"/>
      <c r="R4" s="1298"/>
      <c r="S4" s="1298"/>
      <c r="T4" s="1298"/>
      <c r="U4" s="1298"/>
      <c r="V4" s="1298"/>
      <c r="W4" s="1298"/>
      <c r="X4" s="1298"/>
      <c r="Y4" s="1298"/>
      <c r="Z4" s="1298"/>
      <c r="AA4" s="1298"/>
      <c r="AB4" s="1298"/>
      <c r="AC4" s="1298"/>
    </row>
    <row r="5" spans="1:29" s="446" customFormat="1" ht="17.100000000000001" customHeight="1">
      <c r="A5" s="406" t="s">
        <v>2982</v>
      </c>
      <c r="B5" s="406"/>
      <c r="C5" s="406"/>
      <c r="D5" s="406"/>
      <c r="E5" s="406"/>
      <c r="F5" s="410" t="s">
        <v>2981</v>
      </c>
      <c r="G5" s="1130"/>
      <c r="H5" s="1130"/>
      <c r="I5" s="1130"/>
      <c r="J5" s="1130"/>
      <c r="K5" s="1130"/>
      <c r="L5" s="407" t="s">
        <v>2807</v>
      </c>
      <c r="M5" s="1239"/>
      <c r="N5" s="1239"/>
      <c r="O5" s="1239"/>
      <c r="P5" s="1239"/>
      <c r="Q5" s="1239"/>
      <c r="R5" s="1239"/>
      <c r="S5" s="1239"/>
      <c r="T5" s="1239"/>
      <c r="U5" s="1239"/>
      <c r="V5" s="1239"/>
      <c r="W5" s="1239"/>
      <c r="X5" s="1239"/>
      <c r="Y5" s="1239"/>
      <c r="Z5" s="1239"/>
      <c r="AA5" s="1239"/>
      <c r="AB5" s="1239"/>
      <c r="AC5" s="1239"/>
    </row>
    <row r="6" spans="1:29" s="446" customFormat="1" ht="17.100000000000001" customHeight="1">
      <c r="A6" s="406"/>
      <c r="B6" s="406"/>
      <c r="C6" s="406"/>
      <c r="D6" s="406"/>
      <c r="E6" s="406"/>
      <c r="F6" s="410" t="s">
        <v>2981</v>
      </c>
      <c r="G6" s="1130"/>
      <c r="H6" s="1130"/>
      <c r="I6" s="1130"/>
      <c r="J6" s="1130"/>
      <c r="K6" s="1130"/>
      <c r="L6" s="407" t="s">
        <v>2807</v>
      </c>
      <c r="M6" s="1239"/>
      <c r="N6" s="1239"/>
      <c r="O6" s="1239"/>
      <c r="P6" s="1239"/>
      <c r="Q6" s="1239"/>
      <c r="R6" s="1239"/>
      <c r="S6" s="1239"/>
      <c r="T6" s="1239"/>
      <c r="U6" s="1239"/>
      <c r="V6" s="1239"/>
      <c r="W6" s="1239"/>
      <c r="X6" s="1239"/>
      <c r="Y6" s="1239"/>
      <c r="Z6" s="1239"/>
      <c r="AA6" s="1239"/>
      <c r="AB6" s="1239"/>
      <c r="AC6" s="1239"/>
    </row>
    <row r="7" spans="1:29" s="446" customFormat="1" ht="17.100000000000001" customHeight="1">
      <c r="A7" s="406"/>
      <c r="B7" s="406"/>
      <c r="C7" s="406"/>
      <c r="D7" s="406"/>
      <c r="E7" s="406"/>
      <c r="F7" s="410" t="s">
        <v>2981</v>
      </c>
      <c r="G7" s="1130"/>
      <c r="H7" s="1130"/>
      <c r="I7" s="1130"/>
      <c r="J7" s="1130"/>
      <c r="K7" s="1130"/>
      <c r="L7" s="407" t="s">
        <v>2807</v>
      </c>
      <c r="M7" s="1239"/>
      <c r="N7" s="1239"/>
      <c r="O7" s="1239"/>
      <c r="P7" s="1239"/>
      <c r="Q7" s="1239"/>
      <c r="R7" s="1239"/>
      <c r="S7" s="1239"/>
      <c r="T7" s="1239"/>
      <c r="U7" s="1239"/>
      <c r="V7" s="1239"/>
      <c r="W7" s="1239"/>
      <c r="X7" s="1239"/>
      <c r="Y7" s="1239"/>
      <c r="Z7" s="1239"/>
      <c r="AA7" s="1239"/>
      <c r="AB7" s="1239"/>
      <c r="AC7" s="1239"/>
    </row>
    <row r="8" spans="1:29" s="446" customFormat="1" ht="17.100000000000001" customHeight="1">
      <c r="A8" s="406"/>
      <c r="B8" s="406"/>
      <c r="C8" s="406"/>
      <c r="D8" s="406"/>
      <c r="E8" s="406"/>
      <c r="F8" s="410" t="s">
        <v>2981</v>
      </c>
      <c r="G8" s="1295"/>
      <c r="H8" s="1295"/>
      <c r="I8" s="1295"/>
      <c r="J8" s="1295"/>
      <c r="K8" s="1295"/>
      <c r="L8" s="407" t="s">
        <v>2807</v>
      </c>
      <c r="M8" s="1258"/>
      <c r="N8" s="1258"/>
      <c r="O8" s="1258"/>
      <c r="P8" s="1258"/>
      <c r="Q8" s="1258"/>
      <c r="R8" s="1258"/>
      <c r="S8" s="1258"/>
      <c r="T8" s="1258"/>
      <c r="U8" s="1258"/>
      <c r="V8" s="1258"/>
      <c r="W8" s="1258"/>
      <c r="X8" s="1258"/>
      <c r="Y8" s="1258"/>
      <c r="Z8" s="1258"/>
      <c r="AA8" s="1258"/>
      <c r="AB8" s="1258"/>
      <c r="AC8" s="1258"/>
    </row>
    <row r="9" spans="1:29" s="446" customFormat="1" ht="17.100000000000001" customHeight="1">
      <c r="A9" s="408" t="s">
        <v>2983</v>
      </c>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row>
    <row r="10" spans="1:29" s="446" customFormat="1" ht="17.100000000000001" customHeight="1">
      <c r="A10" s="407"/>
      <c r="B10" s="407"/>
      <c r="C10" s="409" t="s">
        <v>2823</v>
      </c>
      <c r="D10" s="407" t="s">
        <v>2858</v>
      </c>
      <c r="E10" s="407"/>
      <c r="F10" s="409" t="s">
        <v>2823</v>
      </c>
      <c r="G10" s="415" t="s">
        <v>2859</v>
      </c>
      <c r="H10" s="407"/>
      <c r="I10" s="409" t="s">
        <v>2823</v>
      </c>
      <c r="J10" s="415" t="s">
        <v>2860</v>
      </c>
      <c r="K10" s="415"/>
      <c r="L10" s="409" t="s">
        <v>2823</v>
      </c>
      <c r="M10" s="415" t="s">
        <v>2861</v>
      </c>
      <c r="N10" s="406"/>
      <c r="O10" s="409" t="s">
        <v>2823</v>
      </c>
      <c r="P10" s="415" t="s">
        <v>2862</v>
      </c>
      <c r="Q10" s="415"/>
      <c r="R10" s="415"/>
      <c r="S10" s="409" t="s">
        <v>2823</v>
      </c>
      <c r="T10" s="415" t="s">
        <v>2863</v>
      </c>
      <c r="U10" s="415"/>
      <c r="V10" s="415"/>
      <c r="W10" s="415"/>
      <c r="X10" s="409" t="s">
        <v>2823</v>
      </c>
      <c r="Y10" s="415" t="s">
        <v>2864</v>
      </c>
      <c r="Z10" s="415"/>
      <c r="AA10" s="415"/>
      <c r="AB10" s="415"/>
      <c r="AC10" s="415"/>
    </row>
    <row r="11" spans="1:29" s="446" customFormat="1" ht="17.100000000000001" customHeight="1">
      <c r="A11" s="419" t="s">
        <v>2984</v>
      </c>
      <c r="B11" s="419"/>
      <c r="C11" s="419"/>
      <c r="D11" s="419"/>
      <c r="E11" s="419"/>
      <c r="F11" s="1293"/>
      <c r="G11" s="1293"/>
      <c r="H11" s="1293"/>
      <c r="I11" s="1293"/>
      <c r="J11" s="1293"/>
      <c r="K11" s="1293"/>
      <c r="L11" s="419" t="s">
        <v>2985</v>
      </c>
      <c r="M11" s="419"/>
      <c r="N11" s="419"/>
      <c r="O11" s="1293"/>
      <c r="P11" s="1293"/>
      <c r="Q11" s="1293"/>
      <c r="R11" s="1293"/>
      <c r="S11" s="1293"/>
      <c r="T11" s="1293"/>
      <c r="U11" s="419" t="s">
        <v>2940</v>
      </c>
      <c r="V11" s="419"/>
      <c r="W11" s="419"/>
      <c r="X11" s="419"/>
      <c r="Y11" s="419"/>
      <c r="Z11" s="419"/>
      <c r="AA11" s="419"/>
      <c r="AB11" s="419"/>
      <c r="AC11" s="419"/>
    </row>
    <row r="12" spans="1:29" s="446" customFormat="1" ht="17.100000000000001" customHeight="1">
      <c r="A12" s="408" t="s">
        <v>2986</v>
      </c>
      <c r="B12" s="406"/>
      <c r="C12" s="406"/>
      <c r="D12" s="406"/>
      <c r="E12" s="406"/>
      <c r="F12" s="406"/>
      <c r="G12" s="364"/>
      <c r="H12" s="364"/>
      <c r="I12" s="364"/>
      <c r="J12" s="364"/>
      <c r="K12" s="364"/>
      <c r="L12" s="447"/>
      <c r="M12" s="364"/>
      <c r="N12" s="447"/>
      <c r="O12" s="447"/>
      <c r="P12" s="447"/>
      <c r="Q12" s="447"/>
      <c r="R12" s="447"/>
      <c r="S12" s="447"/>
      <c r="T12" s="447"/>
      <c r="U12" s="447"/>
      <c r="V12" s="364"/>
      <c r="W12" s="447"/>
      <c r="X12" s="447"/>
      <c r="Y12" s="447"/>
      <c r="Z12" s="447"/>
      <c r="AA12" s="447"/>
      <c r="AB12" s="447"/>
      <c r="AC12" s="447"/>
    </row>
    <row r="13" spans="1:29" s="446" customFormat="1" ht="17.100000000000001" customHeight="1">
      <c r="A13" s="406"/>
      <c r="B13" s="406"/>
      <c r="C13" s="409" t="s">
        <v>2823</v>
      </c>
      <c r="D13" s="364" t="s">
        <v>2987</v>
      </c>
      <c r="E13" s="364"/>
      <c r="F13" s="36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row>
    <row r="14" spans="1:29" s="446" customFormat="1" ht="17.100000000000001" customHeight="1">
      <c r="A14" s="406"/>
      <c r="B14" s="406"/>
      <c r="C14" s="409" t="s">
        <v>2823</v>
      </c>
      <c r="D14" s="364" t="s">
        <v>2988</v>
      </c>
      <c r="E14" s="364"/>
      <c r="F14" s="364"/>
      <c r="G14" s="364"/>
      <c r="H14" s="364"/>
      <c r="I14" s="364"/>
      <c r="J14" s="364"/>
      <c r="K14" s="364"/>
      <c r="L14" s="364"/>
      <c r="M14" s="364"/>
      <c r="N14" s="364"/>
      <c r="O14" s="364"/>
      <c r="P14" s="364"/>
      <c r="Q14" s="364"/>
      <c r="R14" s="364"/>
      <c r="S14" s="364"/>
      <c r="T14" s="364"/>
      <c r="U14" s="364"/>
      <c r="V14" s="364"/>
      <c r="W14" s="364"/>
      <c r="X14" s="364"/>
      <c r="Y14" s="364"/>
      <c r="Z14" s="364"/>
      <c r="AA14" s="364"/>
      <c r="AB14" s="364"/>
      <c r="AC14" s="364"/>
    </row>
    <row r="15" spans="1:29" s="446" customFormat="1" ht="17.100000000000001" customHeight="1">
      <c r="A15" s="406"/>
      <c r="B15" s="406"/>
      <c r="C15" s="409" t="s">
        <v>2823</v>
      </c>
      <c r="D15" s="406" t="s">
        <v>2989</v>
      </c>
      <c r="E15" s="406"/>
      <c r="F15" s="406"/>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row>
    <row r="16" spans="1:29" s="446" customFormat="1" ht="17.100000000000001" customHeight="1">
      <c r="A16" s="406"/>
      <c r="B16" s="406"/>
      <c r="C16" s="409" t="s">
        <v>2823</v>
      </c>
      <c r="D16" s="364" t="s">
        <v>2990</v>
      </c>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row>
    <row r="17" spans="1:29" s="446" customFormat="1" ht="17.100000000000001" customHeight="1">
      <c r="A17" s="406"/>
      <c r="B17" s="406"/>
      <c r="C17" s="409" t="s">
        <v>2823</v>
      </c>
      <c r="D17" s="364" t="s">
        <v>2991</v>
      </c>
      <c r="E17" s="364"/>
      <c r="F17" s="364"/>
      <c r="G17" s="364"/>
      <c r="H17" s="364"/>
      <c r="I17" s="364"/>
      <c r="J17" s="364"/>
      <c r="K17" s="406"/>
      <c r="L17" s="364"/>
      <c r="M17" s="364"/>
      <c r="N17" s="364"/>
      <c r="O17" s="364"/>
      <c r="P17" s="364"/>
      <c r="Q17" s="364"/>
      <c r="R17" s="364"/>
      <c r="S17" s="364"/>
      <c r="T17" s="364"/>
      <c r="U17" s="364"/>
      <c r="V17" s="364"/>
      <c r="W17" s="364"/>
      <c r="X17" s="364"/>
      <c r="Y17" s="364"/>
      <c r="Z17" s="364"/>
      <c r="AA17" s="364"/>
      <c r="AB17" s="364"/>
      <c r="AC17" s="364"/>
    </row>
    <row r="18" spans="1:29" s="446" customFormat="1" ht="17.100000000000001" customHeight="1">
      <c r="A18" s="406"/>
      <c r="B18" s="406"/>
      <c r="C18" s="409" t="s">
        <v>2823</v>
      </c>
      <c r="D18" s="364" t="s">
        <v>2992</v>
      </c>
      <c r="E18" s="364"/>
      <c r="F18" s="364"/>
      <c r="G18" s="364"/>
      <c r="H18" s="364"/>
      <c r="I18" s="364"/>
      <c r="J18" s="364"/>
      <c r="K18" s="406"/>
      <c r="L18" s="364"/>
      <c r="M18" s="364"/>
      <c r="N18" s="364"/>
      <c r="O18" s="364"/>
      <c r="P18" s="364"/>
      <c r="Q18" s="364"/>
      <c r="R18" s="364"/>
      <c r="S18" s="364"/>
      <c r="T18" s="364"/>
      <c r="U18" s="364"/>
      <c r="V18" s="364"/>
      <c r="W18" s="364"/>
      <c r="X18" s="364"/>
      <c r="Y18" s="364"/>
      <c r="Z18" s="364"/>
      <c r="AA18" s="364"/>
      <c r="AB18" s="364"/>
      <c r="AC18" s="364"/>
    </row>
    <row r="19" spans="1:29" s="446" customFormat="1" ht="17.100000000000001" customHeight="1">
      <c r="A19" s="415"/>
      <c r="B19" s="415"/>
      <c r="C19" s="411" t="s">
        <v>2823</v>
      </c>
      <c r="D19" s="430" t="s">
        <v>2556</v>
      </c>
      <c r="E19" s="430"/>
      <c r="F19" s="430"/>
      <c r="G19" s="430"/>
      <c r="H19" s="430"/>
      <c r="I19" s="430"/>
      <c r="J19" s="430"/>
      <c r="K19" s="430"/>
      <c r="L19" s="430"/>
      <c r="M19" s="415"/>
      <c r="N19" s="430"/>
      <c r="O19" s="430"/>
      <c r="P19" s="430"/>
      <c r="Q19" s="430"/>
      <c r="R19" s="430"/>
      <c r="S19" s="430"/>
      <c r="T19" s="430"/>
      <c r="U19" s="430"/>
      <c r="V19" s="430"/>
      <c r="W19" s="430"/>
      <c r="X19" s="430"/>
      <c r="Y19" s="430"/>
      <c r="Z19" s="430"/>
      <c r="AA19" s="430"/>
      <c r="AB19" s="430"/>
      <c r="AC19" s="430"/>
    </row>
    <row r="20" spans="1:29" s="446" customFormat="1" ht="17.100000000000001" customHeight="1">
      <c r="A20" s="406" t="s">
        <v>2993</v>
      </c>
      <c r="B20" s="406"/>
      <c r="C20" s="406"/>
      <c r="D20" s="406"/>
      <c r="E20" s="406"/>
      <c r="F20" s="406"/>
      <c r="G20" s="364"/>
      <c r="H20" s="364"/>
      <c r="I20" s="364"/>
      <c r="J20" s="364"/>
      <c r="K20" s="364"/>
      <c r="L20" s="364"/>
      <c r="M20" s="364"/>
      <c r="N20" s="364"/>
      <c r="O20" s="364"/>
      <c r="P20" s="364"/>
      <c r="Q20" s="406"/>
      <c r="R20" s="364"/>
      <c r="S20" s="364"/>
      <c r="T20" s="364"/>
      <c r="U20" s="364"/>
      <c r="V20" s="364"/>
      <c r="W20" s="364"/>
      <c r="X20" s="364"/>
      <c r="Y20" s="364"/>
      <c r="Z20" s="364"/>
      <c r="AA20" s="364"/>
      <c r="AB20" s="364"/>
      <c r="AC20" s="364"/>
    </row>
    <row r="21" spans="1:29" s="446" customFormat="1" ht="17.100000000000001" customHeight="1">
      <c r="A21" s="406"/>
      <c r="B21" s="406"/>
      <c r="C21" s="409" t="s">
        <v>2823</v>
      </c>
      <c r="D21" s="406" t="s">
        <v>2994</v>
      </c>
      <c r="E21" s="406"/>
      <c r="F21" s="406"/>
      <c r="G21" s="364"/>
      <c r="H21" s="364"/>
      <c r="I21" s="364"/>
      <c r="J21" s="364"/>
      <c r="K21" s="364"/>
      <c r="L21" s="364"/>
      <c r="M21" s="364"/>
      <c r="N21" s="364"/>
      <c r="O21" s="364"/>
      <c r="P21" s="364"/>
      <c r="Q21" s="406"/>
      <c r="R21" s="364"/>
      <c r="S21" s="364"/>
      <c r="T21" s="364"/>
      <c r="U21" s="364"/>
      <c r="V21" s="364"/>
      <c r="W21" s="364"/>
      <c r="X21" s="364"/>
      <c r="Y21" s="364"/>
      <c r="Z21" s="364"/>
      <c r="AA21" s="364"/>
      <c r="AB21" s="364"/>
      <c r="AC21" s="364"/>
    </row>
    <row r="22" spans="1:29" s="446" customFormat="1" ht="17.100000000000001" customHeight="1">
      <c r="A22" s="406"/>
      <c r="B22" s="406"/>
      <c r="C22" s="409" t="s">
        <v>2823</v>
      </c>
      <c r="D22" s="406" t="s">
        <v>2995</v>
      </c>
      <c r="E22" s="406"/>
      <c r="F22" s="406"/>
      <c r="G22" s="364"/>
      <c r="H22" s="364"/>
      <c r="I22" s="364"/>
      <c r="J22" s="364"/>
      <c r="K22" s="364"/>
      <c r="L22" s="364"/>
      <c r="M22" s="364"/>
      <c r="N22" s="364"/>
      <c r="O22" s="364"/>
      <c r="P22" s="364"/>
      <c r="Q22" s="406"/>
      <c r="R22" s="364"/>
      <c r="S22" s="364"/>
      <c r="T22" s="364"/>
      <c r="U22" s="364"/>
      <c r="V22" s="364"/>
      <c r="W22" s="364"/>
      <c r="X22" s="364"/>
      <c r="Y22" s="364"/>
      <c r="Z22" s="364"/>
      <c r="AA22" s="364"/>
      <c r="AB22" s="364"/>
      <c r="AC22" s="364"/>
    </row>
    <row r="23" spans="1:29" s="446" customFormat="1" ht="17.100000000000001" customHeight="1">
      <c r="A23" s="406"/>
      <c r="B23" s="406"/>
      <c r="C23" s="409" t="s">
        <v>2823</v>
      </c>
      <c r="D23" s="406" t="s">
        <v>2996</v>
      </c>
      <c r="E23" s="406"/>
      <c r="F23" s="406"/>
      <c r="G23" s="364"/>
      <c r="H23" s="364"/>
      <c r="I23" s="364"/>
      <c r="J23" s="364"/>
      <c r="K23" s="364"/>
      <c r="L23" s="364"/>
      <c r="M23" s="364"/>
      <c r="N23" s="364"/>
      <c r="O23" s="364"/>
      <c r="P23" s="364"/>
      <c r="Q23" s="406"/>
      <c r="R23" s="364"/>
      <c r="S23" s="364"/>
      <c r="T23" s="364"/>
      <c r="U23" s="364"/>
      <c r="V23" s="364"/>
      <c r="W23" s="364"/>
      <c r="X23" s="364"/>
      <c r="Y23" s="364"/>
      <c r="Z23" s="364"/>
      <c r="AA23" s="364"/>
      <c r="AB23" s="364"/>
      <c r="AC23" s="364"/>
    </row>
    <row r="24" spans="1:29" s="446" customFormat="1" ht="17.100000000000001" customHeight="1">
      <c r="A24" s="406"/>
      <c r="B24" s="406"/>
      <c r="C24" s="409" t="s">
        <v>2823</v>
      </c>
      <c r="D24" s="406" t="s">
        <v>2997</v>
      </c>
      <c r="E24" s="406"/>
      <c r="F24" s="406"/>
      <c r="G24" s="364"/>
      <c r="H24" s="364"/>
      <c r="I24" s="364"/>
      <c r="J24" s="364"/>
      <c r="K24" s="364"/>
      <c r="L24" s="364"/>
      <c r="M24" s="364"/>
      <c r="N24" s="364"/>
      <c r="O24" s="364"/>
      <c r="P24" s="364"/>
      <c r="Q24" s="406"/>
      <c r="R24" s="364"/>
      <c r="S24" s="364"/>
      <c r="T24" s="364"/>
      <c r="U24" s="364"/>
      <c r="V24" s="364"/>
      <c r="W24" s="364"/>
      <c r="X24" s="364"/>
      <c r="Y24" s="364"/>
      <c r="Z24" s="364"/>
      <c r="AA24" s="364"/>
      <c r="AB24" s="364"/>
      <c r="AC24" s="364"/>
    </row>
    <row r="25" spans="1:29" s="446" customFormat="1" ht="17.100000000000001" customHeight="1">
      <c r="A25" s="406"/>
      <c r="B25" s="406"/>
      <c r="C25" s="409" t="s">
        <v>2823</v>
      </c>
      <c r="D25" s="406" t="s">
        <v>2556</v>
      </c>
      <c r="E25" s="406"/>
      <c r="F25" s="406"/>
      <c r="G25" s="364"/>
      <c r="H25" s="364"/>
      <c r="I25" s="364"/>
      <c r="J25" s="364"/>
      <c r="K25" s="364"/>
      <c r="L25" s="364"/>
      <c r="M25" s="364"/>
      <c r="N25" s="364"/>
      <c r="O25" s="364"/>
      <c r="P25" s="364"/>
      <c r="Q25" s="406"/>
      <c r="R25" s="364"/>
      <c r="S25" s="364"/>
      <c r="T25" s="364"/>
      <c r="U25" s="364"/>
      <c r="V25" s="364"/>
      <c r="W25" s="364"/>
      <c r="X25" s="364"/>
      <c r="Y25" s="364"/>
      <c r="Z25" s="364"/>
      <c r="AA25" s="364"/>
      <c r="AB25" s="364"/>
      <c r="AC25" s="364"/>
    </row>
    <row r="26" spans="1:29" s="446" customFormat="1" ht="17.100000000000001" customHeight="1">
      <c r="A26" s="415"/>
      <c r="B26" s="415"/>
      <c r="C26" s="411" t="s">
        <v>2823</v>
      </c>
      <c r="D26" s="415" t="s">
        <v>2998</v>
      </c>
      <c r="E26" s="415"/>
      <c r="F26" s="415"/>
      <c r="G26" s="430"/>
      <c r="H26" s="430"/>
      <c r="I26" s="430"/>
      <c r="J26" s="430"/>
      <c r="K26" s="430"/>
      <c r="L26" s="430"/>
      <c r="M26" s="430"/>
      <c r="N26" s="430"/>
      <c r="O26" s="430"/>
      <c r="P26" s="430"/>
      <c r="Q26" s="415"/>
      <c r="R26" s="430"/>
      <c r="S26" s="430"/>
      <c r="T26" s="430"/>
      <c r="U26" s="430"/>
      <c r="V26" s="430"/>
      <c r="W26" s="430"/>
      <c r="X26" s="430"/>
      <c r="Y26" s="430"/>
      <c r="Z26" s="430"/>
      <c r="AA26" s="430"/>
      <c r="AB26" s="430"/>
      <c r="AC26" s="430"/>
    </row>
    <row r="27" spans="1:29" s="446" customFormat="1" ht="17.100000000000001" customHeight="1">
      <c r="A27" s="406" t="s">
        <v>2999</v>
      </c>
      <c r="B27" s="406"/>
      <c r="C27" s="406"/>
      <c r="D27" s="406"/>
      <c r="E27" s="406"/>
      <c r="F27" s="406"/>
      <c r="G27" s="364"/>
      <c r="H27" s="364"/>
      <c r="I27" s="364"/>
      <c r="J27" s="364"/>
      <c r="K27" s="364"/>
      <c r="L27" s="364"/>
      <c r="M27" s="364"/>
      <c r="N27" s="364"/>
      <c r="O27" s="364"/>
      <c r="P27" s="364"/>
      <c r="Q27" s="406"/>
      <c r="R27" s="364"/>
      <c r="S27" s="364"/>
      <c r="T27" s="364"/>
      <c r="U27" s="364"/>
      <c r="V27" s="364"/>
      <c r="W27" s="364"/>
      <c r="X27" s="364"/>
      <c r="Y27" s="364"/>
      <c r="Z27" s="364"/>
      <c r="AA27" s="364"/>
      <c r="AB27" s="364"/>
      <c r="AC27" s="364"/>
    </row>
    <row r="28" spans="1:29" s="446" customFormat="1" ht="17.100000000000001" customHeight="1">
      <c r="A28" s="406"/>
      <c r="B28" s="406"/>
      <c r="C28" s="409" t="s">
        <v>2823</v>
      </c>
      <c r="D28" s="406" t="s">
        <v>3000</v>
      </c>
      <c r="E28" s="406"/>
      <c r="F28" s="406"/>
      <c r="G28" s="364"/>
      <c r="H28" s="364"/>
      <c r="I28" s="409" t="s">
        <v>2823</v>
      </c>
      <c r="J28" s="364" t="s">
        <v>3001</v>
      </c>
      <c r="K28" s="364"/>
      <c r="L28" s="364"/>
      <c r="M28" s="364"/>
      <c r="N28" s="364"/>
      <c r="O28" s="364"/>
      <c r="P28" s="409" t="s">
        <v>2823</v>
      </c>
      <c r="Q28" s="406" t="s">
        <v>3002</v>
      </c>
      <c r="R28" s="364"/>
      <c r="S28" s="364"/>
      <c r="T28" s="364"/>
      <c r="U28" s="364"/>
      <c r="V28" s="364"/>
      <c r="W28" s="409" t="s">
        <v>2823</v>
      </c>
      <c r="X28" s="364" t="s">
        <v>3003</v>
      </c>
      <c r="Y28" s="364"/>
      <c r="Z28" s="364"/>
      <c r="AA28" s="364"/>
      <c r="AB28" s="364"/>
      <c r="AC28" s="364"/>
    </row>
    <row r="29" spans="1:29" s="446" customFormat="1" ht="17.100000000000001" customHeight="1">
      <c r="A29" s="406"/>
      <c r="B29" s="406"/>
      <c r="C29" s="409" t="s">
        <v>2823</v>
      </c>
      <c r="D29" s="406" t="s">
        <v>2556</v>
      </c>
      <c r="E29" s="406"/>
      <c r="F29" s="406"/>
      <c r="G29" s="364"/>
      <c r="H29" s="364"/>
      <c r="I29" s="409" t="s">
        <v>2823</v>
      </c>
      <c r="J29" s="364" t="s">
        <v>3004</v>
      </c>
      <c r="K29" s="364"/>
      <c r="L29" s="364"/>
      <c r="M29" s="364"/>
      <c r="N29" s="364"/>
      <c r="O29" s="364"/>
      <c r="P29" s="406"/>
      <c r="Q29" s="406"/>
      <c r="R29" s="364"/>
      <c r="S29" s="364"/>
      <c r="T29" s="364"/>
      <c r="U29" s="364"/>
      <c r="V29" s="364"/>
      <c r="W29" s="364"/>
      <c r="X29" s="364"/>
      <c r="Y29" s="364"/>
      <c r="Z29" s="364"/>
      <c r="AA29" s="364"/>
      <c r="AB29" s="364"/>
      <c r="AC29" s="364"/>
    </row>
    <row r="30" spans="1:29" s="446" customFormat="1" ht="17.100000000000001" customHeight="1">
      <c r="A30" s="408" t="s">
        <v>3005</v>
      </c>
      <c r="B30" s="408"/>
      <c r="C30" s="408"/>
      <c r="D30" s="408"/>
      <c r="E30" s="408"/>
      <c r="F30" s="383"/>
      <c r="G30" s="383"/>
      <c r="H30" s="383"/>
      <c r="I30" s="383"/>
      <c r="J30" s="383"/>
      <c r="K30" s="448"/>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3006</v>
      </c>
      <c r="B31" s="406"/>
      <c r="C31" s="406"/>
      <c r="D31" s="406"/>
      <c r="E31" s="406"/>
      <c r="F31" s="365"/>
      <c r="G31" s="365"/>
      <c r="H31" s="365"/>
      <c r="I31" s="365"/>
      <c r="J31" s="1267"/>
      <c r="K31" s="1267"/>
      <c r="L31" s="365" t="s">
        <v>2109</v>
      </c>
      <c r="M31" s="365"/>
      <c r="N31" s="365"/>
      <c r="O31" s="365"/>
      <c r="P31" s="365"/>
      <c r="Q31" s="365"/>
      <c r="R31" s="365"/>
      <c r="S31" s="365"/>
      <c r="T31" s="365"/>
      <c r="U31" s="365"/>
      <c r="V31" s="365"/>
      <c r="W31" s="365"/>
      <c r="X31" s="365"/>
      <c r="Y31" s="365"/>
      <c r="Z31" s="365"/>
      <c r="AA31" s="365"/>
      <c r="AB31" s="365"/>
      <c r="AC31" s="365"/>
    </row>
    <row r="32" spans="1:29" s="446" customFormat="1" ht="17.100000000000001" customHeight="1">
      <c r="A32" s="406" t="s">
        <v>3007</v>
      </c>
      <c r="B32" s="406"/>
      <c r="C32" s="406"/>
      <c r="D32" s="406"/>
      <c r="E32" s="406"/>
      <c r="F32" s="365"/>
      <c r="G32" s="365"/>
      <c r="H32" s="365"/>
      <c r="I32" s="365"/>
      <c r="J32" s="1267"/>
      <c r="K32" s="1267"/>
      <c r="L32" s="365" t="s">
        <v>2109</v>
      </c>
      <c r="M32" s="365"/>
      <c r="N32" s="365"/>
      <c r="O32" s="365"/>
      <c r="P32" s="365"/>
      <c r="Q32" s="365"/>
      <c r="R32" s="365"/>
      <c r="S32" s="365"/>
      <c r="T32" s="365"/>
      <c r="U32" s="365"/>
      <c r="V32" s="365"/>
      <c r="W32" s="365"/>
      <c r="X32" s="365"/>
      <c r="Y32" s="365"/>
      <c r="Z32" s="365"/>
      <c r="AA32" s="365"/>
      <c r="AB32" s="365"/>
      <c r="AC32" s="365"/>
    </row>
    <row r="33" spans="1:51" s="446" customFormat="1" ht="17.100000000000001" customHeight="1">
      <c r="A33" s="406" t="s">
        <v>3008</v>
      </c>
      <c r="B33" s="406"/>
      <c r="C33" s="406"/>
      <c r="D33" s="406"/>
      <c r="E33" s="406"/>
      <c r="F33" s="365"/>
      <c r="G33" s="365"/>
      <c r="H33" s="365"/>
      <c r="I33" s="365"/>
      <c r="J33" s="1267"/>
      <c r="K33" s="1267"/>
      <c r="L33" s="365" t="s">
        <v>2109</v>
      </c>
      <c r="M33" s="365"/>
      <c r="N33" s="365"/>
      <c r="O33" s="365"/>
      <c r="P33" s="365"/>
      <c r="Q33" s="365"/>
      <c r="R33" s="365"/>
      <c r="S33" s="365"/>
      <c r="T33" s="365"/>
      <c r="U33" s="365"/>
      <c r="V33" s="365"/>
      <c r="W33" s="365"/>
      <c r="X33" s="365"/>
      <c r="Y33" s="365"/>
      <c r="Z33" s="365"/>
      <c r="AA33" s="365"/>
      <c r="AB33" s="365"/>
      <c r="AC33" s="365"/>
    </row>
    <row r="34" spans="1:51" s="446" customFormat="1" ht="17.100000000000001" customHeight="1">
      <c r="A34" s="415" t="s">
        <v>3009</v>
      </c>
      <c r="B34" s="415"/>
      <c r="C34" s="415"/>
      <c r="D34" s="415"/>
      <c r="E34" s="415"/>
      <c r="F34" s="414"/>
      <c r="G34" s="365"/>
      <c r="H34" s="365"/>
      <c r="I34" s="365"/>
      <c r="J34" s="1294"/>
      <c r="K34" s="1294"/>
      <c r="L34" s="365" t="s">
        <v>2109</v>
      </c>
      <c r="M34" s="365"/>
      <c r="N34" s="365"/>
      <c r="O34" s="365"/>
      <c r="P34" s="365"/>
      <c r="Q34" s="365"/>
      <c r="R34" s="365"/>
      <c r="S34" s="365"/>
      <c r="T34" s="365"/>
      <c r="U34" s="365"/>
      <c r="V34" s="365"/>
      <c r="W34" s="414"/>
      <c r="X34" s="414"/>
      <c r="Y34" s="414"/>
      <c r="Z34" s="414"/>
      <c r="AA34" s="414"/>
      <c r="AB34" s="414"/>
      <c r="AC34" s="414"/>
    </row>
    <row r="35" spans="1:51" s="446" customFormat="1" ht="17.100000000000001" customHeight="1">
      <c r="A35" s="408" t="s">
        <v>3010</v>
      </c>
      <c r="B35" s="408"/>
      <c r="C35" s="408"/>
      <c r="D35" s="408"/>
      <c r="E35" s="408"/>
      <c r="F35" s="408"/>
      <c r="G35" s="1289"/>
      <c r="H35" s="1289"/>
      <c r="I35" s="1289"/>
      <c r="J35" s="1289"/>
      <c r="K35" s="1289"/>
      <c r="L35" s="1289"/>
      <c r="M35" s="1289"/>
      <c r="N35" s="1289"/>
      <c r="O35" s="1289"/>
      <c r="P35" s="1289"/>
      <c r="Q35" s="1289"/>
      <c r="R35" s="1289"/>
      <c r="S35" s="1289"/>
      <c r="T35" s="1289"/>
      <c r="U35" s="1289"/>
      <c r="V35" s="408"/>
      <c r="W35" s="408"/>
      <c r="X35" s="408"/>
      <c r="Y35" s="408"/>
      <c r="Z35" s="408"/>
      <c r="AA35" s="408"/>
      <c r="AB35" s="408"/>
      <c r="AC35" s="408"/>
    </row>
    <row r="36" spans="1:51" s="446" customFormat="1" ht="17.100000000000001" customHeight="1">
      <c r="A36" s="406" t="s">
        <v>3011</v>
      </c>
      <c r="B36" s="406"/>
      <c r="C36" s="406"/>
      <c r="D36" s="406"/>
      <c r="E36" s="406"/>
      <c r="F36" s="406"/>
      <c r="G36" s="425"/>
      <c r="H36" s="425"/>
      <c r="I36" s="1259"/>
      <c r="J36" s="1259"/>
      <c r="K36" s="1259"/>
      <c r="L36" s="365" t="s">
        <v>2837</v>
      </c>
      <c r="M36" s="365"/>
      <c r="N36" s="365"/>
      <c r="O36" s="365"/>
      <c r="P36" s="365"/>
      <c r="Q36" s="365"/>
      <c r="R36" s="365"/>
      <c r="S36" s="365"/>
      <c r="T36" s="365"/>
      <c r="U36" s="365"/>
      <c r="V36" s="406"/>
      <c r="W36" s="406"/>
      <c r="X36" s="406"/>
      <c r="Y36" s="406"/>
      <c r="Z36" s="406"/>
      <c r="AA36" s="406"/>
      <c r="AB36" s="406"/>
      <c r="AC36" s="406"/>
    </row>
    <row r="37" spans="1:51" s="446" customFormat="1" ht="17.100000000000001" customHeight="1">
      <c r="A37" s="406" t="s">
        <v>3012</v>
      </c>
      <c r="B37" s="406"/>
      <c r="C37" s="406"/>
      <c r="D37" s="406"/>
      <c r="E37" s="406"/>
      <c r="F37" s="406"/>
      <c r="G37" s="425"/>
      <c r="H37" s="425"/>
      <c r="I37" s="1259"/>
      <c r="J37" s="1259"/>
      <c r="K37" s="1259"/>
      <c r="L37" s="365" t="s">
        <v>2837</v>
      </c>
      <c r="M37" s="365"/>
      <c r="N37" s="365"/>
      <c r="O37" s="365"/>
      <c r="P37" s="365"/>
      <c r="Q37" s="365"/>
      <c r="R37" s="365"/>
      <c r="S37" s="365"/>
      <c r="T37" s="365"/>
      <c r="U37" s="365"/>
      <c r="V37" s="406"/>
      <c r="W37" s="406"/>
      <c r="X37" s="406"/>
      <c r="Y37" s="406"/>
      <c r="Z37" s="406"/>
      <c r="AA37" s="406"/>
      <c r="AB37" s="406"/>
      <c r="AC37" s="406"/>
    </row>
    <row r="38" spans="1:51" s="446" customFormat="1" ht="17.100000000000001" customHeight="1">
      <c r="A38" s="1290" t="s">
        <v>3013</v>
      </c>
      <c r="B38" s="1290"/>
      <c r="C38" s="1290"/>
      <c r="D38" s="1290"/>
      <c r="E38" s="1290"/>
      <c r="F38" s="1290"/>
      <c r="G38" s="1290"/>
      <c r="H38" s="1291"/>
      <c r="I38" s="1291"/>
      <c r="J38" s="1291"/>
      <c r="K38" s="1291"/>
      <c r="L38" s="1291"/>
      <c r="M38" s="1291"/>
      <c r="N38" s="1291"/>
      <c r="O38" s="1291"/>
      <c r="P38" s="1291"/>
      <c r="Q38" s="1291"/>
      <c r="R38" s="1291"/>
      <c r="S38" s="1291"/>
      <c r="T38" s="1291"/>
      <c r="U38" s="1291"/>
      <c r="V38" s="1291"/>
      <c r="W38" s="1291"/>
      <c r="X38" s="1291"/>
      <c r="Y38" s="1291"/>
      <c r="Z38" s="1291"/>
      <c r="AA38" s="1291"/>
      <c r="AB38" s="1291"/>
      <c r="AC38" s="1291"/>
      <c r="AT38" s="449"/>
      <c r="AU38" s="449"/>
      <c r="AV38" s="449"/>
      <c r="AW38" s="449" t="s">
        <v>3014</v>
      </c>
      <c r="AX38" s="449"/>
      <c r="AY38" s="449"/>
    </row>
    <row r="39" spans="1:51" s="446" customFormat="1" ht="17.100000000000001" customHeight="1">
      <c r="A39" s="414"/>
      <c r="B39" s="414"/>
      <c r="C39" s="414"/>
      <c r="D39" s="414"/>
      <c r="E39" s="414"/>
      <c r="F39" s="414"/>
      <c r="G39" s="414"/>
      <c r="H39" s="1292"/>
      <c r="I39" s="1292"/>
      <c r="J39" s="1292"/>
      <c r="K39" s="1292"/>
      <c r="L39" s="1292"/>
      <c r="M39" s="1292"/>
      <c r="N39" s="1292"/>
      <c r="O39" s="1292"/>
      <c r="P39" s="1292"/>
      <c r="Q39" s="1292"/>
      <c r="R39" s="1292"/>
      <c r="S39" s="1292"/>
      <c r="T39" s="1292"/>
      <c r="U39" s="1292"/>
      <c r="V39" s="1292"/>
      <c r="W39" s="1292"/>
      <c r="X39" s="1292"/>
      <c r="Y39" s="1292"/>
      <c r="Z39" s="1292"/>
      <c r="AA39" s="1292"/>
      <c r="AB39" s="1292"/>
      <c r="AC39" s="1292"/>
    </row>
    <row r="40" spans="1:51" s="446" customFormat="1" ht="17.100000000000001" customHeight="1">
      <c r="A40" s="408" t="s">
        <v>3015</v>
      </c>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row>
    <row r="41" spans="1:51" s="446" customFormat="1" ht="17.100000000000001" customHeight="1">
      <c r="A41" s="1283" t="s">
        <v>4174</v>
      </c>
      <c r="B41" s="1283"/>
      <c r="C41" s="1283"/>
      <c r="D41" s="1283"/>
      <c r="E41" s="1283"/>
      <c r="F41" s="1283"/>
      <c r="G41" s="1283"/>
      <c r="H41" s="1283"/>
      <c r="I41" s="1283"/>
      <c r="J41" s="1283"/>
      <c r="K41" s="1283"/>
      <c r="L41" s="1283"/>
      <c r="M41" s="1283"/>
      <c r="N41" s="1283"/>
      <c r="O41" s="1283"/>
      <c r="P41" s="1283"/>
      <c r="Q41" s="1283"/>
      <c r="R41" s="1283"/>
      <c r="S41" s="1283"/>
      <c r="T41" s="1283"/>
      <c r="U41" s="1283"/>
      <c r="V41" s="1283"/>
      <c r="W41" s="1283"/>
      <c r="X41" s="1283"/>
      <c r="Y41" s="1283"/>
      <c r="Z41" s="1283"/>
      <c r="AA41" s="1283"/>
      <c r="AB41" s="1283"/>
      <c r="AC41" s="1283"/>
    </row>
    <row r="42" spans="1:51" s="446" customFormat="1" ht="17.100000000000001" customHeight="1">
      <c r="A42" s="406"/>
      <c r="B42" s="426"/>
      <c r="C42" s="426"/>
      <c r="D42" s="426"/>
      <c r="E42" s="426"/>
      <c r="F42" s="426"/>
      <c r="G42" s="426"/>
      <c r="H42" s="426"/>
      <c r="I42" s="406"/>
      <c r="J42" s="406"/>
      <c r="K42" s="406"/>
      <c r="L42" s="406"/>
      <c r="M42" s="406"/>
      <c r="N42" s="406"/>
      <c r="O42" s="406"/>
      <c r="P42" s="406"/>
      <c r="Q42" s="406"/>
      <c r="R42" s="406"/>
      <c r="S42" s="406"/>
      <c r="T42" s="406"/>
      <c r="U42" s="406"/>
      <c r="V42" s="409" t="s">
        <v>2823</v>
      </c>
      <c r="W42" s="406" t="s">
        <v>2942</v>
      </c>
      <c r="X42" s="348" t="str">
        <f>IF(V42="■","□","■")</f>
        <v>■</v>
      </c>
      <c r="Y42" s="406" t="s">
        <v>2943</v>
      </c>
      <c r="Z42" s="426"/>
      <c r="AA42" s="426"/>
      <c r="AB42" s="426"/>
      <c r="AC42" s="426"/>
      <c r="AD42" s="450"/>
      <c r="AE42" s="450"/>
      <c r="AF42" s="450"/>
    </row>
    <row r="43" spans="1:51" s="446" customFormat="1" ht="17.100000000000001" customHeight="1">
      <c r="A43" s="406" t="s">
        <v>4151</v>
      </c>
      <c r="B43" s="426"/>
      <c r="C43" s="426"/>
      <c r="D43" s="426"/>
      <c r="E43" s="426"/>
      <c r="F43" s="426"/>
      <c r="G43" s="426"/>
      <c r="H43" s="426"/>
      <c r="I43" s="406"/>
      <c r="J43" s="406"/>
      <c r="K43" s="406"/>
      <c r="L43" s="406"/>
      <c r="M43" s="406"/>
      <c r="N43" s="406"/>
      <c r="O43" s="406"/>
      <c r="P43" s="406"/>
      <c r="Q43" s="406"/>
      <c r="R43" s="406"/>
      <c r="S43" s="406"/>
      <c r="T43" s="406"/>
      <c r="U43" s="406"/>
      <c r="V43" s="406"/>
      <c r="W43" s="406"/>
      <c r="X43" s="348"/>
      <c r="Y43" s="406"/>
      <c r="Z43" s="426"/>
      <c r="AA43" s="426"/>
      <c r="AB43" s="426"/>
      <c r="AC43" s="426"/>
      <c r="AD43" s="450"/>
      <c r="AE43" s="450"/>
      <c r="AF43" s="450"/>
    </row>
    <row r="44" spans="1:51" s="446" customFormat="1" ht="17.100000000000001" customHeight="1">
      <c r="A44" s="406"/>
      <c r="B44" s="409" t="s">
        <v>2823</v>
      </c>
      <c r="C44" s="1287" t="s">
        <v>4152</v>
      </c>
      <c r="D44" s="1287"/>
      <c r="E44" s="1287"/>
      <c r="F44" s="1287"/>
      <c r="G44" s="1287"/>
      <c r="H44" s="1287"/>
      <c r="I44" s="1287"/>
      <c r="J44" s="1287"/>
      <c r="K44" s="1287"/>
      <c r="L44" s="1287"/>
      <c r="M44" s="1287"/>
      <c r="N44" s="1287"/>
      <c r="O44" s="1287"/>
      <c r="P44" s="1287"/>
      <c r="Q44" s="1287"/>
      <c r="R44" s="1287"/>
      <c r="S44" s="1287"/>
      <c r="T44" s="1287"/>
      <c r="U44" s="1287"/>
      <c r="V44" s="1287"/>
      <c r="W44" s="1287"/>
      <c r="X44" s="1287"/>
      <c r="Y44" s="1287"/>
      <c r="Z44" s="1287"/>
      <c r="AA44" s="1287"/>
      <c r="AB44" s="1287"/>
      <c r="AC44" s="426"/>
      <c r="AD44" s="450"/>
      <c r="AE44" s="450"/>
      <c r="AF44" s="450"/>
    </row>
    <row r="45" spans="1:51" s="446" customFormat="1" ht="17.100000000000001" customHeight="1">
      <c r="A45" s="406"/>
      <c r="B45" s="426"/>
      <c r="C45" s="1287"/>
      <c r="D45" s="1287"/>
      <c r="E45" s="1287"/>
      <c r="F45" s="1287"/>
      <c r="G45" s="1287"/>
      <c r="H45" s="1287"/>
      <c r="I45" s="1287"/>
      <c r="J45" s="1287"/>
      <c r="K45" s="1287"/>
      <c r="L45" s="1287"/>
      <c r="M45" s="1287"/>
      <c r="N45" s="1287"/>
      <c r="O45" s="1287"/>
      <c r="P45" s="1287"/>
      <c r="Q45" s="1287"/>
      <c r="R45" s="1287"/>
      <c r="S45" s="1287"/>
      <c r="T45" s="1287"/>
      <c r="U45" s="1287"/>
      <c r="V45" s="1287"/>
      <c r="W45" s="1287"/>
      <c r="X45" s="1287"/>
      <c r="Y45" s="1287"/>
      <c r="Z45" s="1287"/>
      <c r="AA45" s="1287"/>
      <c r="AB45" s="1287"/>
      <c r="AC45" s="426"/>
      <c r="AD45" s="450"/>
      <c r="AE45" s="450"/>
      <c r="AF45" s="450"/>
    </row>
    <row r="46" spans="1:51" s="446" customFormat="1" ht="17.100000000000001" customHeight="1">
      <c r="A46" s="406"/>
      <c r="B46" s="409" t="s">
        <v>2823</v>
      </c>
      <c r="C46" s="1287" t="s">
        <v>4153</v>
      </c>
      <c r="D46" s="1287"/>
      <c r="E46" s="1287"/>
      <c r="F46" s="1287"/>
      <c r="G46" s="1287"/>
      <c r="H46" s="1287"/>
      <c r="I46" s="1287"/>
      <c r="J46" s="1287"/>
      <c r="K46" s="1287"/>
      <c r="L46" s="1287"/>
      <c r="M46" s="1287"/>
      <c r="N46" s="1287"/>
      <c r="O46" s="1287"/>
      <c r="P46" s="1287"/>
      <c r="Q46" s="1287"/>
      <c r="R46" s="1287"/>
      <c r="S46" s="1287"/>
      <c r="T46" s="1287"/>
      <c r="U46" s="1287"/>
      <c r="V46" s="1287"/>
      <c r="W46" s="1287"/>
      <c r="X46" s="1287"/>
      <c r="Y46" s="1287"/>
      <c r="Z46" s="1287"/>
      <c r="AA46" s="1287"/>
      <c r="AB46" s="1287"/>
      <c r="AC46" s="426"/>
      <c r="AD46" s="450"/>
      <c r="AE46" s="450"/>
      <c r="AF46" s="450"/>
    </row>
    <row r="47" spans="1:51" s="446" customFormat="1" ht="17.100000000000001" customHeight="1">
      <c r="A47" s="406"/>
      <c r="B47" s="426"/>
      <c r="C47" s="1287"/>
      <c r="D47" s="1287"/>
      <c r="E47" s="1287"/>
      <c r="F47" s="1287"/>
      <c r="G47" s="1287"/>
      <c r="H47" s="1287"/>
      <c r="I47" s="1287"/>
      <c r="J47" s="1287"/>
      <c r="K47" s="1287"/>
      <c r="L47" s="1287"/>
      <c r="M47" s="1287"/>
      <c r="N47" s="1287"/>
      <c r="O47" s="1287"/>
      <c r="P47" s="1287"/>
      <c r="Q47" s="1287"/>
      <c r="R47" s="1287"/>
      <c r="S47" s="1287"/>
      <c r="T47" s="1287"/>
      <c r="U47" s="1287"/>
      <c r="V47" s="1287"/>
      <c r="W47" s="1287"/>
      <c r="X47" s="1287"/>
      <c r="Y47" s="1287"/>
      <c r="Z47" s="1287"/>
      <c r="AA47" s="1287"/>
      <c r="AB47" s="1287"/>
      <c r="AC47" s="426"/>
      <c r="AD47" s="450"/>
      <c r="AE47" s="450"/>
      <c r="AF47" s="450"/>
    </row>
    <row r="48" spans="1:51" s="446" customFormat="1" ht="17.100000000000001" customHeight="1">
      <c r="A48" s="406"/>
      <c r="B48" s="1287" t="s">
        <v>4154</v>
      </c>
      <c r="C48" s="1287"/>
      <c r="D48" s="1287"/>
      <c r="E48" s="1287"/>
      <c r="F48" s="1287"/>
      <c r="G48" s="1287"/>
      <c r="H48" s="1287"/>
      <c r="I48" s="1287"/>
      <c r="J48" s="1287"/>
      <c r="K48" s="1287"/>
      <c r="L48" s="1287"/>
      <c r="M48" s="1287"/>
      <c r="N48" s="1287"/>
      <c r="O48" s="1287"/>
      <c r="P48" s="1287"/>
      <c r="Q48" s="1287"/>
      <c r="R48" s="1287"/>
      <c r="S48" s="1287"/>
      <c r="T48" s="1287"/>
      <c r="U48" s="1287"/>
      <c r="V48" s="1287"/>
      <c r="W48" s="1287"/>
      <c r="X48" s="1287"/>
      <c r="Y48" s="1287"/>
      <c r="Z48" s="1287"/>
      <c r="AA48" s="1287"/>
      <c r="AB48" s="1287"/>
      <c r="AC48" s="426"/>
      <c r="AD48" s="450"/>
      <c r="AE48" s="450"/>
      <c r="AF48" s="450"/>
    </row>
    <row r="49" spans="1:32" s="446" customFormat="1" ht="17.100000000000001" customHeight="1">
      <c r="A49" s="406"/>
      <c r="B49" s="1287"/>
      <c r="C49" s="1287"/>
      <c r="D49" s="1287"/>
      <c r="E49" s="1287"/>
      <c r="F49" s="1287"/>
      <c r="G49" s="1287"/>
      <c r="H49" s="1287"/>
      <c r="I49" s="1287"/>
      <c r="J49" s="1287"/>
      <c r="K49" s="1287"/>
      <c r="L49" s="1287"/>
      <c r="M49" s="1287"/>
      <c r="N49" s="1287"/>
      <c r="O49" s="1287"/>
      <c r="P49" s="1287"/>
      <c r="Q49" s="1287"/>
      <c r="R49" s="1287"/>
      <c r="S49" s="1287"/>
      <c r="T49" s="1287"/>
      <c r="U49" s="1287"/>
      <c r="V49" s="1287"/>
      <c r="W49" s="1287"/>
      <c r="X49" s="1287"/>
      <c r="Y49" s="1287"/>
      <c r="Z49" s="1287"/>
      <c r="AA49" s="1287"/>
      <c r="AB49" s="1287"/>
      <c r="AC49" s="426"/>
      <c r="AD49" s="450"/>
      <c r="AE49" s="450"/>
      <c r="AF49" s="450"/>
    </row>
    <row r="50" spans="1:32" s="446" customFormat="1" ht="17.100000000000001" customHeight="1">
      <c r="A50" s="406"/>
      <c r="B50" s="426"/>
      <c r="C50" s="426" t="s">
        <v>4155</v>
      </c>
      <c r="D50" s="426"/>
      <c r="E50" s="426"/>
      <c r="F50" s="1288"/>
      <c r="G50" s="1288"/>
      <c r="H50" s="1288"/>
      <c r="I50" s="1288"/>
      <c r="J50" s="1288"/>
      <c r="K50" s="1288"/>
      <c r="L50" s="1288"/>
      <c r="M50" s="1288"/>
      <c r="N50" s="1288"/>
      <c r="O50" s="1288"/>
      <c r="P50" s="1288"/>
      <c r="Q50" s="1288"/>
      <c r="R50" s="1288"/>
      <c r="S50" s="1288"/>
      <c r="T50" s="1288"/>
      <c r="U50" s="1288"/>
      <c r="V50" s="1288"/>
      <c r="W50" s="1288"/>
      <c r="X50" s="348"/>
      <c r="Y50" s="406"/>
      <c r="Z50" s="426"/>
      <c r="AA50" s="426"/>
      <c r="AB50" s="426"/>
      <c r="AC50" s="426"/>
      <c r="AD50" s="450"/>
      <c r="AE50" s="450"/>
      <c r="AF50" s="450"/>
    </row>
    <row r="51" spans="1:32" s="446" customFormat="1" ht="17.100000000000001" customHeight="1">
      <c r="A51" s="406"/>
      <c r="B51" s="426"/>
      <c r="C51" s="426" t="s">
        <v>4156</v>
      </c>
      <c r="D51" s="426"/>
      <c r="E51" s="426"/>
      <c r="F51" s="426"/>
      <c r="G51" s="426"/>
      <c r="H51" s="426"/>
      <c r="I51" s="406"/>
      <c r="J51" s="406"/>
      <c r="K51" s="406"/>
      <c r="L51" s="406"/>
      <c r="M51" s="406"/>
      <c r="N51" s="406" t="s">
        <v>16</v>
      </c>
      <c r="O51" s="1240"/>
      <c r="P51" s="1240"/>
      <c r="Q51" s="1240"/>
      <c r="R51" s="1240"/>
      <c r="S51" s="1240"/>
      <c r="T51" s="1240"/>
      <c r="U51" s="1240"/>
      <c r="V51" s="1240"/>
      <c r="W51" s="1240"/>
      <c r="X51" s="348" t="s">
        <v>17</v>
      </c>
      <c r="Y51" s="406"/>
      <c r="Z51" s="426"/>
      <c r="AA51" s="426"/>
      <c r="AB51" s="426"/>
      <c r="AC51" s="426"/>
      <c r="AD51" s="450"/>
      <c r="AE51" s="450"/>
      <c r="AF51" s="450"/>
    </row>
    <row r="52" spans="1:32" s="446" customFormat="1" ht="17.100000000000001" customHeight="1">
      <c r="A52" s="1284" t="s">
        <v>4146</v>
      </c>
      <c r="B52" s="1285"/>
      <c r="C52" s="1285"/>
      <c r="D52" s="1285"/>
      <c r="E52" s="1285"/>
      <c r="F52" s="1285"/>
      <c r="G52" s="1285"/>
      <c r="H52" s="1285"/>
      <c r="I52" s="1284"/>
      <c r="J52" s="1284"/>
      <c r="K52" s="1284"/>
      <c r="L52" s="1284"/>
      <c r="M52" s="1284"/>
      <c r="N52" s="1284"/>
      <c r="O52" s="1284"/>
      <c r="P52" s="1284"/>
      <c r="Q52" s="1284"/>
      <c r="R52" s="1284"/>
      <c r="S52" s="1284"/>
      <c r="T52" s="1284"/>
      <c r="U52" s="1284"/>
      <c r="V52" s="406"/>
      <c r="W52" s="406"/>
      <c r="X52" s="406"/>
      <c r="Y52" s="406"/>
      <c r="Z52" s="426"/>
      <c r="AA52" s="426"/>
      <c r="AB52" s="426"/>
      <c r="AC52" s="426"/>
      <c r="AD52" s="450"/>
      <c r="AE52" s="450"/>
      <c r="AF52" s="450"/>
    </row>
    <row r="53" spans="1:32" s="446" customFormat="1" ht="17.100000000000001" customHeight="1">
      <c r="A53" s="406"/>
      <c r="B53" s="426"/>
      <c r="C53" s="426"/>
      <c r="D53" s="426"/>
      <c r="E53" s="426"/>
      <c r="F53" s="426"/>
      <c r="G53" s="426"/>
      <c r="H53" s="426"/>
      <c r="I53" s="406"/>
      <c r="J53" s="406"/>
      <c r="K53" s="406"/>
      <c r="L53" s="406"/>
      <c r="M53" s="406"/>
      <c r="N53" s="406"/>
      <c r="O53" s="406"/>
      <c r="P53" s="406"/>
      <c r="Q53" s="406"/>
      <c r="R53" s="406"/>
      <c r="S53" s="406"/>
      <c r="T53" s="406"/>
      <c r="U53" s="406"/>
      <c r="V53" s="409" t="s">
        <v>2823</v>
      </c>
      <c r="W53" s="406" t="s">
        <v>2942</v>
      </c>
      <c r="X53" s="348" t="str">
        <f>IF(V53="■","□","■")</f>
        <v>■</v>
      </c>
      <c r="Y53" s="406" t="s">
        <v>2943</v>
      </c>
      <c r="Z53" s="426"/>
      <c r="AA53" s="426"/>
      <c r="AB53" s="426"/>
      <c r="AC53" s="426"/>
      <c r="AD53" s="450"/>
      <c r="AE53" s="450"/>
      <c r="AF53" s="450"/>
    </row>
    <row r="54" spans="1:32" s="446" customFormat="1" ht="17.100000000000001" customHeight="1">
      <c r="A54" s="406" t="s">
        <v>4147</v>
      </c>
      <c r="B54" s="406"/>
      <c r="C54" s="406"/>
      <c r="D54" s="406"/>
      <c r="E54" s="406"/>
      <c r="F54" s="406"/>
      <c r="G54" s="406"/>
      <c r="H54" s="406"/>
      <c r="I54" s="406"/>
      <c r="J54" s="406"/>
      <c r="K54" s="406"/>
      <c r="L54" s="406"/>
      <c r="M54" s="406"/>
      <c r="N54" s="406"/>
      <c r="O54" s="406"/>
      <c r="P54" s="406"/>
      <c r="Q54" s="406"/>
      <c r="R54" s="451"/>
      <c r="S54" s="406"/>
      <c r="T54" s="406"/>
      <c r="U54" s="406"/>
      <c r="V54" s="406"/>
      <c r="W54" s="406"/>
      <c r="X54" s="406"/>
      <c r="Y54" s="406"/>
      <c r="Z54" s="406"/>
      <c r="AA54" s="406"/>
      <c r="AB54" s="406"/>
      <c r="AC54" s="406"/>
    </row>
    <row r="55" spans="1:32" s="446" customFormat="1" ht="17.100000000000001" customHeight="1">
      <c r="A55" s="406"/>
      <c r="B55" s="406"/>
      <c r="C55" s="406"/>
      <c r="D55" s="406"/>
      <c r="E55" s="407" t="s">
        <v>16</v>
      </c>
      <c r="F55" s="1286"/>
      <c r="G55" s="1286"/>
      <c r="H55" s="1286"/>
      <c r="I55" s="1286"/>
      <c r="J55" s="1286"/>
      <c r="K55" s="1286"/>
      <c r="L55" s="406" t="s">
        <v>17</v>
      </c>
      <c r="M55" s="406"/>
      <c r="N55" s="406"/>
      <c r="O55" s="406"/>
      <c r="P55" s="406"/>
      <c r="Q55" s="406"/>
      <c r="R55" s="406"/>
      <c r="S55" s="406"/>
      <c r="T55" s="406"/>
      <c r="U55" s="406"/>
      <c r="V55" s="406"/>
      <c r="W55" s="406"/>
      <c r="X55" s="406"/>
      <c r="Y55" s="406"/>
      <c r="Z55" s="406"/>
      <c r="AA55" s="406"/>
      <c r="AB55" s="406"/>
      <c r="AC55" s="406"/>
    </row>
    <row r="56" spans="1:32" s="446" customFormat="1" ht="17.100000000000001" customHeight="1">
      <c r="A56" s="406" t="s">
        <v>4148</v>
      </c>
      <c r="B56" s="452"/>
      <c r="C56" s="452"/>
      <c r="D56" s="452"/>
      <c r="E56" s="452"/>
      <c r="F56" s="452"/>
      <c r="G56" s="452"/>
      <c r="H56" s="452"/>
      <c r="I56" s="452"/>
      <c r="J56" s="452"/>
      <c r="K56" s="452"/>
      <c r="L56" s="452"/>
      <c r="M56" s="452"/>
      <c r="N56" s="452"/>
      <c r="O56" s="452"/>
      <c r="P56" s="451"/>
      <c r="Q56" s="452"/>
      <c r="R56" s="452"/>
      <c r="S56" s="452"/>
      <c r="T56" s="452"/>
      <c r="U56" s="452"/>
      <c r="V56" s="452"/>
      <c r="W56" s="452"/>
      <c r="X56" s="452"/>
      <c r="Y56" s="452"/>
      <c r="Z56" s="452"/>
      <c r="AA56" s="452"/>
      <c r="AB56" s="452"/>
      <c r="AC56" s="452"/>
    </row>
    <row r="57" spans="1:32" s="446" customFormat="1" ht="17.100000000000001" customHeight="1">
      <c r="A57" s="406"/>
      <c r="B57" s="406"/>
      <c r="C57" s="406"/>
      <c r="D57" s="406"/>
      <c r="E57" s="407" t="s">
        <v>16</v>
      </c>
      <c r="F57" s="1130"/>
      <c r="G57" s="1130"/>
      <c r="H57" s="1130"/>
      <c r="I57" s="1130"/>
      <c r="J57" s="1130"/>
      <c r="K57" s="1130"/>
      <c r="L57" s="406" t="s">
        <v>17</v>
      </c>
      <c r="M57" s="406"/>
      <c r="N57" s="406"/>
      <c r="O57" s="406"/>
      <c r="P57" s="406"/>
      <c r="Q57" s="406"/>
      <c r="R57" s="406"/>
      <c r="S57" s="406"/>
      <c r="T57" s="406"/>
      <c r="U57" s="406"/>
      <c r="V57" s="406"/>
      <c r="W57" s="406"/>
      <c r="X57" s="406"/>
      <c r="Y57" s="406"/>
      <c r="Z57" s="406"/>
      <c r="AA57" s="406"/>
      <c r="AB57" s="406"/>
      <c r="AC57" s="406"/>
    </row>
    <row r="58" spans="1:32" s="446" customFormat="1" ht="17.100000000000001" customHeight="1">
      <c r="A58" s="406" t="s">
        <v>4149</v>
      </c>
      <c r="B58" s="406"/>
      <c r="C58" s="406"/>
      <c r="D58" s="406"/>
      <c r="E58" s="407"/>
      <c r="F58" s="453"/>
      <c r="G58" s="453"/>
      <c r="H58" s="453"/>
      <c r="I58" s="453"/>
      <c r="J58" s="453"/>
      <c r="K58" s="453"/>
      <c r="L58" s="406"/>
      <c r="M58" s="406"/>
      <c r="N58" s="406"/>
      <c r="O58" s="406"/>
      <c r="P58" s="451"/>
      <c r="Q58" s="406"/>
      <c r="R58" s="406"/>
      <c r="S58" s="406"/>
      <c r="T58" s="406"/>
      <c r="U58" s="406"/>
      <c r="V58" s="406"/>
      <c r="W58" s="406"/>
      <c r="X58" s="406"/>
      <c r="Y58" s="406"/>
      <c r="Z58" s="406"/>
      <c r="AA58" s="406"/>
      <c r="AB58" s="406"/>
      <c r="AC58" s="406"/>
    </row>
    <row r="59" spans="1:32" s="446" customFormat="1" ht="17.100000000000001" customHeight="1">
      <c r="A59" s="406" t="s">
        <v>2108</v>
      </c>
      <c r="B59" s="409" t="s">
        <v>2823</v>
      </c>
      <c r="C59" s="406" t="s">
        <v>3016</v>
      </c>
      <c r="D59" s="406"/>
      <c r="E59" s="407"/>
      <c r="F59" s="453"/>
      <c r="G59" s="453"/>
      <c r="H59" s="453"/>
      <c r="I59" s="453"/>
      <c r="J59" s="453"/>
      <c r="K59" s="453"/>
      <c r="L59" s="406"/>
      <c r="M59" s="406"/>
      <c r="N59" s="406"/>
      <c r="O59" s="406"/>
      <c r="P59" s="406"/>
      <c r="Q59" s="406"/>
      <c r="R59" s="406"/>
      <c r="S59" s="406"/>
      <c r="T59" s="406"/>
      <c r="U59" s="406"/>
      <c r="V59" s="406"/>
      <c r="W59" s="406"/>
      <c r="X59" s="406"/>
      <c r="Y59" s="406"/>
      <c r="Z59" s="406"/>
      <c r="AA59" s="406"/>
      <c r="AB59" s="406"/>
      <c r="AC59" s="406"/>
    </row>
    <row r="60" spans="1:32" s="446" customFormat="1" ht="17.100000000000001" customHeight="1">
      <c r="A60" s="406"/>
      <c r="B60" s="409" t="s">
        <v>2823</v>
      </c>
      <c r="C60" s="406" t="s">
        <v>3017</v>
      </c>
      <c r="D60" s="406"/>
      <c r="E60" s="407"/>
      <c r="F60" s="453"/>
      <c r="G60" s="453"/>
      <c r="H60" s="453"/>
      <c r="I60" s="453"/>
      <c r="J60" s="453"/>
      <c r="K60" s="453"/>
      <c r="L60" s="406"/>
      <c r="M60" s="406"/>
      <c r="N60" s="406"/>
      <c r="O60" s="406"/>
      <c r="P60" s="406"/>
      <c r="Q60" s="406"/>
      <c r="R60" s="406"/>
      <c r="S60" s="406"/>
      <c r="T60" s="406"/>
      <c r="U60" s="406"/>
      <c r="V60" s="406"/>
      <c r="W60" s="406"/>
      <c r="X60" s="406"/>
      <c r="Y60" s="406"/>
      <c r="Z60" s="406"/>
      <c r="AA60" s="406"/>
      <c r="AB60" s="406"/>
      <c r="AC60" s="406"/>
    </row>
    <row r="61" spans="1:32" s="446" customFormat="1" ht="17.100000000000001" customHeight="1">
      <c r="A61" s="406" t="s">
        <v>4150</v>
      </c>
      <c r="B61" s="451"/>
      <c r="C61" s="451"/>
      <c r="D61" s="451"/>
      <c r="E61" s="451"/>
      <c r="F61" s="451"/>
      <c r="G61" s="451"/>
      <c r="H61" s="451"/>
      <c r="I61" s="451"/>
      <c r="J61" s="451"/>
      <c r="K61" s="451"/>
      <c r="L61" s="451"/>
      <c r="M61" s="451"/>
      <c r="N61" s="451"/>
      <c r="O61" s="451"/>
      <c r="P61" s="451"/>
      <c r="Q61" s="451"/>
      <c r="R61" s="451"/>
      <c r="S61" s="451"/>
      <c r="T61" s="451"/>
      <c r="U61" s="451"/>
      <c r="V61" s="451"/>
      <c r="W61" s="451"/>
      <c r="X61" s="451"/>
      <c r="Y61" s="451"/>
      <c r="Z61" s="451"/>
      <c r="AA61" s="451"/>
      <c r="AB61" s="451"/>
      <c r="AC61" s="451"/>
    </row>
    <row r="62" spans="1:32" s="446" customFormat="1" ht="17.100000000000001" customHeight="1">
      <c r="A62" s="406"/>
      <c r="B62" s="406"/>
      <c r="C62" s="406"/>
      <c r="D62" s="406"/>
      <c r="E62" s="407" t="s">
        <v>16</v>
      </c>
      <c r="F62" s="1130"/>
      <c r="G62" s="1130"/>
      <c r="H62" s="1130"/>
      <c r="I62" s="1130"/>
      <c r="J62" s="1130"/>
      <c r="K62" s="1130"/>
      <c r="L62" s="406" t="s">
        <v>17</v>
      </c>
      <c r="M62" s="406"/>
      <c r="N62" s="406"/>
      <c r="O62" s="406"/>
      <c r="P62" s="406"/>
      <c r="Q62" s="406"/>
      <c r="R62" s="406"/>
      <c r="S62" s="406"/>
      <c r="T62" s="406"/>
      <c r="U62" s="406"/>
      <c r="V62" s="406"/>
      <c r="W62" s="406"/>
      <c r="X62" s="406"/>
      <c r="Y62" s="406"/>
      <c r="Z62" s="406"/>
      <c r="AA62" s="406"/>
      <c r="AB62" s="406"/>
      <c r="AC62" s="406"/>
    </row>
    <row r="63" spans="1:32" s="446" customFormat="1" ht="17.100000000000001" customHeight="1">
      <c r="A63" s="454"/>
      <c r="B63" s="454"/>
      <c r="C63" s="454"/>
      <c r="D63" s="454"/>
      <c r="E63" s="455"/>
      <c r="F63" s="456"/>
      <c r="G63" s="456"/>
      <c r="H63" s="456"/>
      <c r="I63" s="456"/>
      <c r="J63" s="456"/>
      <c r="K63" s="456"/>
      <c r="L63" s="454"/>
      <c r="M63" s="454"/>
      <c r="N63" s="454"/>
      <c r="O63" s="454"/>
      <c r="P63" s="454"/>
      <c r="Q63" s="454"/>
      <c r="R63" s="454"/>
      <c r="S63" s="454"/>
      <c r="T63" s="454"/>
      <c r="U63" s="454"/>
      <c r="V63" s="454"/>
      <c r="W63" s="454"/>
      <c r="X63" s="454"/>
      <c r="Y63" s="454"/>
      <c r="Z63" s="454"/>
      <c r="AA63" s="454"/>
      <c r="AB63" s="454"/>
      <c r="AC63" s="454"/>
    </row>
    <row r="64" spans="1:32" s="446" customFormat="1" ht="17.100000000000001" customHeight="1">
      <c r="A64" s="408" t="s">
        <v>3018</v>
      </c>
      <c r="B64" s="408"/>
      <c r="C64" s="408"/>
      <c r="D64" s="408"/>
      <c r="E64" s="408"/>
      <c r="F64" s="408"/>
      <c r="G64" s="408"/>
      <c r="H64" s="408"/>
      <c r="I64" s="408"/>
      <c r="J64" s="408"/>
      <c r="K64" s="448" t="s">
        <v>2568</v>
      </c>
      <c r="L64" s="383" t="s">
        <v>3019</v>
      </c>
      <c r="M64" s="383"/>
      <c r="N64" s="383"/>
      <c r="O64" s="408" t="s">
        <v>2842</v>
      </c>
      <c r="P64" s="408" t="s">
        <v>2867</v>
      </c>
      <c r="Q64" s="408"/>
      <c r="R64" s="408"/>
      <c r="S64" s="408"/>
      <c r="T64" s="408"/>
      <c r="U64" s="408" t="s">
        <v>2842</v>
      </c>
      <c r="V64" s="408" t="s">
        <v>3020</v>
      </c>
      <c r="W64" s="408"/>
      <c r="X64" s="408"/>
      <c r="Y64" s="408"/>
      <c r="Z64" s="408" t="s">
        <v>2869</v>
      </c>
      <c r="AA64" s="408"/>
      <c r="AB64" s="408"/>
      <c r="AC64" s="408"/>
    </row>
    <row r="65" spans="1:29" s="446" customFormat="1" ht="17.100000000000001" customHeight="1">
      <c r="A65" s="406" t="s">
        <v>3021</v>
      </c>
      <c r="B65" s="406"/>
      <c r="C65" s="406"/>
      <c r="D65" s="406"/>
      <c r="E65" s="406"/>
      <c r="F65" s="457" t="s">
        <v>2806</v>
      </c>
      <c r="G65" s="1267"/>
      <c r="H65" s="1267"/>
      <c r="I65" s="1267"/>
      <c r="J65" s="406" t="s">
        <v>3022</v>
      </c>
      <c r="K65" s="406" t="s">
        <v>2842</v>
      </c>
      <c r="L65" s="1282"/>
      <c r="M65" s="1282"/>
      <c r="N65" s="1282"/>
      <c r="O65" s="406" t="s">
        <v>2842</v>
      </c>
      <c r="P65" s="1243"/>
      <c r="Q65" s="1243"/>
      <c r="R65" s="1243"/>
      <c r="S65" s="1243"/>
      <c r="T65" s="1243"/>
      <c r="U65" s="406" t="s">
        <v>2842</v>
      </c>
      <c r="V65" s="1244" t="str">
        <f t="shared" ref="V65:V79" si="0">IF(L65="","",L65+P65)</f>
        <v/>
      </c>
      <c r="W65" s="1244"/>
      <c r="X65" s="1244"/>
      <c r="Y65" s="1244"/>
      <c r="Z65" s="406" t="s">
        <v>3023</v>
      </c>
      <c r="AA65" s="458"/>
      <c r="AB65" s="458"/>
      <c r="AC65" s="406"/>
    </row>
    <row r="66" spans="1:29" s="446" customFormat="1" ht="17.100000000000001" customHeight="1">
      <c r="A66" s="406"/>
      <c r="B66" s="406"/>
      <c r="C66" s="406"/>
      <c r="D66" s="406"/>
      <c r="E66" s="406"/>
      <c r="F66" s="457" t="s">
        <v>2806</v>
      </c>
      <c r="G66" s="1267"/>
      <c r="H66" s="1267"/>
      <c r="I66" s="1267"/>
      <c r="J66" s="406" t="s">
        <v>3022</v>
      </c>
      <c r="K66" s="406" t="s">
        <v>2842</v>
      </c>
      <c r="L66" s="1282"/>
      <c r="M66" s="1282"/>
      <c r="N66" s="1282"/>
      <c r="O66" s="406" t="s">
        <v>2842</v>
      </c>
      <c r="P66" s="1243"/>
      <c r="Q66" s="1243"/>
      <c r="R66" s="1243"/>
      <c r="S66" s="1243"/>
      <c r="T66" s="1243"/>
      <c r="U66" s="406" t="s">
        <v>2842</v>
      </c>
      <c r="V66" s="1244" t="str">
        <f t="shared" si="0"/>
        <v/>
      </c>
      <c r="W66" s="1244"/>
      <c r="X66" s="1244"/>
      <c r="Y66" s="1244"/>
      <c r="Z66" s="406" t="s">
        <v>3023</v>
      </c>
      <c r="AA66" s="458"/>
      <c r="AB66" s="458"/>
      <c r="AC66" s="406"/>
    </row>
    <row r="67" spans="1:29" s="446" customFormat="1" ht="17.100000000000001" customHeight="1">
      <c r="A67" s="406"/>
      <c r="B67" s="406"/>
      <c r="C67" s="406"/>
      <c r="D67" s="406"/>
      <c r="E67" s="406"/>
      <c r="F67" s="457" t="s">
        <v>2806</v>
      </c>
      <c r="G67" s="1267"/>
      <c r="H67" s="1267"/>
      <c r="I67" s="1267"/>
      <c r="J67" s="406" t="s">
        <v>3022</v>
      </c>
      <c r="K67" s="406" t="s">
        <v>2842</v>
      </c>
      <c r="L67" s="1282"/>
      <c r="M67" s="1282"/>
      <c r="N67" s="1282"/>
      <c r="O67" s="406" t="s">
        <v>2842</v>
      </c>
      <c r="P67" s="1243"/>
      <c r="Q67" s="1243"/>
      <c r="R67" s="1243"/>
      <c r="S67" s="1243"/>
      <c r="T67" s="1243"/>
      <c r="U67" s="406" t="s">
        <v>2842</v>
      </c>
      <c r="V67" s="1244" t="str">
        <f t="shared" si="0"/>
        <v/>
      </c>
      <c r="W67" s="1244"/>
      <c r="X67" s="1244"/>
      <c r="Y67" s="1244"/>
      <c r="Z67" s="406" t="s">
        <v>3023</v>
      </c>
      <c r="AA67" s="458"/>
      <c r="AB67" s="458"/>
      <c r="AC67" s="406"/>
    </row>
    <row r="68" spans="1:29" s="446" customFormat="1" ht="17.100000000000001" customHeight="1">
      <c r="A68" s="406"/>
      <c r="B68" s="406"/>
      <c r="C68" s="406"/>
      <c r="D68" s="406"/>
      <c r="E68" s="406"/>
      <c r="F68" s="457" t="s">
        <v>2806</v>
      </c>
      <c r="G68" s="1267"/>
      <c r="H68" s="1267"/>
      <c r="I68" s="1267"/>
      <c r="J68" s="406" t="s">
        <v>3022</v>
      </c>
      <c r="K68" s="406" t="s">
        <v>2842</v>
      </c>
      <c r="L68" s="1282"/>
      <c r="M68" s="1282"/>
      <c r="N68" s="1282"/>
      <c r="O68" s="406" t="s">
        <v>2842</v>
      </c>
      <c r="P68" s="1243"/>
      <c r="Q68" s="1243"/>
      <c r="R68" s="1243"/>
      <c r="S68" s="1243"/>
      <c r="T68" s="1243"/>
      <c r="U68" s="406" t="s">
        <v>2842</v>
      </c>
      <c r="V68" s="1244" t="str">
        <f t="shared" si="0"/>
        <v/>
      </c>
      <c r="W68" s="1244"/>
      <c r="X68" s="1244"/>
      <c r="Y68" s="1244"/>
      <c r="Z68" s="406" t="s">
        <v>3023</v>
      </c>
      <c r="AA68" s="458"/>
      <c r="AB68" s="458"/>
      <c r="AC68" s="406"/>
    </row>
    <row r="69" spans="1:29" s="446" customFormat="1" ht="16.5" customHeight="1">
      <c r="A69" s="406"/>
      <c r="B69" s="406"/>
      <c r="C69" s="406"/>
      <c r="D69" s="406"/>
      <c r="E69" s="406"/>
      <c r="F69" s="457" t="s">
        <v>2806</v>
      </c>
      <c r="G69" s="1267"/>
      <c r="H69" s="1267"/>
      <c r="I69" s="1267"/>
      <c r="J69" s="406" t="s">
        <v>3022</v>
      </c>
      <c r="K69" s="406" t="s">
        <v>2842</v>
      </c>
      <c r="L69" s="1282"/>
      <c r="M69" s="1282"/>
      <c r="N69" s="1282"/>
      <c r="O69" s="406" t="s">
        <v>2842</v>
      </c>
      <c r="P69" s="1243"/>
      <c r="Q69" s="1243"/>
      <c r="R69" s="1243"/>
      <c r="S69" s="1243"/>
      <c r="T69" s="1243"/>
      <c r="U69" s="406" t="s">
        <v>2842</v>
      </c>
      <c r="V69" s="1244" t="str">
        <f t="shared" si="0"/>
        <v/>
      </c>
      <c r="W69" s="1244"/>
      <c r="X69" s="1244"/>
      <c r="Y69" s="1244"/>
      <c r="Z69" s="406" t="s">
        <v>3023</v>
      </c>
      <c r="AA69" s="458"/>
      <c r="AB69" s="458"/>
      <c r="AC69" s="406"/>
    </row>
    <row r="70" spans="1:29" s="446" customFormat="1" ht="17.100000000000001" customHeight="1">
      <c r="A70" s="406"/>
      <c r="B70" s="406"/>
      <c r="C70" s="406"/>
      <c r="D70" s="406"/>
      <c r="E70" s="406"/>
      <c r="F70" s="457" t="s">
        <v>2806</v>
      </c>
      <c r="G70" s="1267"/>
      <c r="H70" s="1267"/>
      <c r="I70" s="1267"/>
      <c r="J70" s="406" t="s">
        <v>3022</v>
      </c>
      <c r="K70" s="406" t="s">
        <v>2842</v>
      </c>
      <c r="L70" s="1282"/>
      <c r="M70" s="1282"/>
      <c r="N70" s="1282"/>
      <c r="O70" s="406" t="s">
        <v>2842</v>
      </c>
      <c r="P70" s="1243"/>
      <c r="Q70" s="1243"/>
      <c r="R70" s="1243"/>
      <c r="S70" s="1243"/>
      <c r="T70" s="1243"/>
      <c r="U70" s="406" t="s">
        <v>2842</v>
      </c>
      <c r="V70" s="1244" t="str">
        <f t="shared" si="0"/>
        <v/>
      </c>
      <c r="W70" s="1244"/>
      <c r="X70" s="1244"/>
      <c r="Y70" s="1244"/>
      <c r="Z70" s="406" t="s">
        <v>3023</v>
      </c>
      <c r="AA70" s="458"/>
      <c r="AB70" s="458"/>
      <c r="AC70" s="406"/>
    </row>
    <row r="71" spans="1:29" s="446" customFormat="1" ht="17.100000000000001" hidden="1" customHeight="1" outlineLevel="1">
      <c r="A71" s="406"/>
      <c r="B71" s="406"/>
      <c r="C71" s="406"/>
      <c r="D71" s="406"/>
      <c r="E71" s="406"/>
      <c r="F71" s="457" t="s">
        <v>2806</v>
      </c>
      <c r="G71" s="1267"/>
      <c r="H71" s="1267"/>
      <c r="I71" s="1267"/>
      <c r="J71" s="406" t="s">
        <v>3022</v>
      </c>
      <c r="K71" s="406" t="s">
        <v>2842</v>
      </c>
      <c r="L71" s="1282"/>
      <c r="M71" s="1282"/>
      <c r="N71" s="1282"/>
      <c r="O71" s="406" t="s">
        <v>2842</v>
      </c>
      <c r="P71" s="1243"/>
      <c r="Q71" s="1243"/>
      <c r="R71" s="1243"/>
      <c r="S71" s="1243"/>
      <c r="T71" s="1243"/>
      <c r="U71" s="406" t="s">
        <v>2842</v>
      </c>
      <c r="V71" s="1244" t="str">
        <f t="shared" si="0"/>
        <v/>
      </c>
      <c r="W71" s="1244"/>
      <c r="X71" s="1244"/>
      <c r="Y71" s="1244"/>
      <c r="Z71" s="406" t="s">
        <v>3023</v>
      </c>
      <c r="AA71" s="458"/>
      <c r="AB71" s="458"/>
      <c r="AC71" s="406"/>
    </row>
    <row r="72" spans="1:29" s="446" customFormat="1" ht="17.100000000000001" hidden="1" customHeight="1" outlineLevel="1">
      <c r="A72" s="406"/>
      <c r="B72" s="406"/>
      <c r="C72" s="406"/>
      <c r="D72" s="406"/>
      <c r="E72" s="406"/>
      <c r="F72" s="457" t="s">
        <v>2806</v>
      </c>
      <c r="G72" s="1267"/>
      <c r="H72" s="1267"/>
      <c r="I72" s="1267"/>
      <c r="J72" s="406" t="s">
        <v>3022</v>
      </c>
      <c r="K72" s="406" t="s">
        <v>2842</v>
      </c>
      <c r="L72" s="1282"/>
      <c r="M72" s="1282"/>
      <c r="N72" s="1282"/>
      <c r="O72" s="406" t="s">
        <v>2842</v>
      </c>
      <c r="P72" s="1243"/>
      <c r="Q72" s="1243"/>
      <c r="R72" s="1243"/>
      <c r="S72" s="1243"/>
      <c r="T72" s="1243"/>
      <c r="U72" s="406" t="s">
        <v>2842</v>
      </c>
      <c r="V72" s="1244" t="str">
        <f t="shared" si="0"/>
        <v/>
      </c>
      <c r="W72" s="1244"/>
      <c r="X72" s="1244"/>
      <c r="Y72" s="1244"/>
      <c r="Z72" s="406" t="s">
        <v>3023</v>
      </c>
      <c r="AA72" s="458"/>
      <c r="AB72" s="458"/>
      <c r="AC72" s="406"/>
    </row>
    <row r="73" spans="1:29" s="446" customFormat="1" ht="17.100000000000001" hidden="1" customHeight="1" outlineLevel="1">
      <c r="A73" s="406"/>
      <c r="B73" s="406"/>
      <c r="C73" s="406"/>
      <c r="D73" s="406"/>
      <c r="E73" s="406"/>
      <c r="F73" s="457" t="s">
        <v>2806</v>
      </c>
      <c r="G73" s="1267"/>
      <c r="H73" s="1267"/>
      <c r="I73" s="1267"/>
      <c r="J73" s="406" t="s">
        <v>3022</v>
      </c>
      <c r="K73" s="406" t="s">
        <v>2842</v>
      </c>
      <c r="L73" s="1282"/>
      <c r="M73" s="1282"/>
      <c r="N73" s="1282"/>
      <c r="O73" s="406" t="s">
        <v>2842</v>
      </c>
      <c r="P73" s="1243"/>
      <c r="Q73" s="1243"/>
      <c r="R73" s="1243"/>
      <c r="S73" s="1243"/>
      <c r="T73" s="1243"/>
      <c r="U73" s="406" t="s">
        <v>2842</v>
      </c>
      <c r="V73" s="1244" t="str">
        <f t="shared" si="0"/>
        <v/>
      </c>
      <c r="W73" s="1244"/>
      <c r="X73" s="1244"/>
      <c r="Y73" s="1244"/>
      <c r="Z73" s="406" t="s">
        <v>3023</v>
      </c>
      <c r="AA73" s="458"/>
      <c r="AB73" s="458"/>
      <c r="AC73" s="406"/>
    </row>
    <row r="74" spans="1:29" s="446" customFormat="1" ht="17.100000000000001" hidden="1" customHeight="1" outlineLevel="1">
      <c r="A74" s="406"/>
      <c r="B74" s="406"/>
      <c r="C74" s="406"/>
      <c r="D74" s="406"/>
      <c r="E74" s="406"/>
      <c r="F74" s="457" t="s">
        <v>2806</v>
      </c>
      <c r="G74" s="1267"/>
      <c r="H74" s="1267"/>
      <c r="I74" s="1267"/>
      <c r="J74" s="406" t="s">
        <v>3022</v>
      </c>
      <c r="K74" s="406" t="s">
        <v>2842</v>
      </c>
      <c r="L74" s="1282"/>
      <c r="M74" s="1282"/>
      <c r="N74" s="1282"/>
      <c r="O74" s="406" t="s">
        <v>2842</v>
      </c>
      <c r="P74" s="1243"/>
      <c r="Q74" s="1243"/>
      <c r="R74" s="1243"/>
      <c r="S74" s="1243"/>
      <c r="T74" s="1243"/>
      <c r="U74" s="406" t="s">
        <v>2842</v>
      </c>
      <c r="V74" s="1244" t="str">
        <f t="shared" si="0"/>
        <v/>
      </c>
      <c r="W74" s="1244"/>
      <c r="X74" s="1244"/>
      <c r="Y74" s="1244"/>
      <c r="Z74" s="406" t="s">
        <v>3023</v>
      </c>
      <c r="AA74" s="458"/>
      <c r="AB74" s="458"/>
      <c r="AC74" s="406"/>
    </row>
    <row r="75" spans="1:29" s="446" customFormat="1" ht="17.100000000000001" hidden="1" customHeight="1" outlineLevel="1">
      <c r="A75" s="406"/>
      <c r="B75" s="406"/>
      <c r="C75" s="406"/>
      <c r="D75" s="406"/>
      <c r="E75" s="406"/>
      <c r="F75" s="457" t="s">
        <v>2806</v>
      </c>
      <c r="G75" s="1267"/>
      <c r="H75" s="1267"/>
      <c r="I75" s="1267"/>
      <c r="J75" s="406" t="s">
        <v>3022</v>
      </c>
      <c r="K75" s="406" t="s">
        <v>2842</v>
      </c>
      <c r="L75" s="1282"/>
      <c r="M75" s="1282"/>
      <c r="N75" s="1282"/>
      <c r="O75" s="406" t="s">
        <v>2842</v>
      </c>
      <c r="P75" s="1243"/>
      <c r="Q75" s="1243"/>
      <c r="R75" s="1243"/>
      <c r="S75" s="1243"/>
      <c r="T75" s="1243"/>
      <c r="U75" s="406" t="s">
        <v>2842</v>
      </c>
      <c r="V75" s="1244" t="str">
        <f t="shared" si="0"/>
        <v/>
      </c>
      <c r="W75" s="1244"/>
      <c r="X75" s="1244"/>
      <c r="Y75" s="1244"/>
      <c r="Z75" s="406" t="s">
        <v>3023</v>
      </c>
      <c r="AA75" s="458"/>
      <c r="AB75" s="458"/>
      <c r="AC75" s="406"/>
    </row>
    <row r="76" spans="1:29" s="446" customFormat="1" ht="17.100000000000001" hidden="1" customHeight="1" outlineLevel="1">
      <c r="A76" s="406"/>
      <c r="B76" s="406"/>
      <c r="C76" s="406"/>
      <c r="D76" s="406"/>
      <c r="E76" s="406"/>
      <c r="F76" s="457" t="s">
        <v>2806</v>
      </c>
      <c r="G76" s="1267"/>
      <c r="H76" s="1267"/>
      <c r="I76" s="1267"/>
      <c r="J76" s="406" t="s">
        <v>3022</v>
      </c>
      <c r="K76" s="406" t="s">
        <v>2842</v>
      </c>
      <c r="L76" s="1282"/>
      <c r="M76" s="1282"/>
      <c r="N76" s="1282"/>
      <c r="O76" s="406" t="s">
        <v>2842</v>
      </c>
      <c r="P76" s="1243"/>
      <c r="Q76" s="1243"/>
      <c r="R76" s="1243"/>
      <c r="S76" s="1243"/>
      <c r="T76" s="1243"/>
      <c r="U76" s="406" t="s">
        <v>2842</v>
      </c>
      <c r="V76" s="1244" t="str">
        <f t="shared" si="0"/>
        <v/>
      </c>
      <c r="W76" s="1244"/>
      <c r="X76" s="1244"/>
      <c r="Y76" s="1244"/>
      <c r="Z76" s="406" t="s">
        <v>3023</v>
      </c>
      <c r="AA76" s="458"/>
      <c r="AB76" s="458"/>
      <c r="AC76" s="406"/>
    </row>
    <row r="77" spans="1:29" s="446" customFormat="1" ht="17.100000000000001" hidden="1" customHeight="1" outlineLevel="1">
      <c r="A77" s="406"/>
      <c r="B77" s="406"/>
      <c r="C77" s="406"/>
      <c r="D77" s="406"/>
      <c r="E77" s="406"/>
      <c r="F77" s="457" t="s">
        <v>2806</v>
      </c>
      <c r="G77" s="1267"/>
      <c r="H77" s="1267"/>
      <c r="I77" s="1267"/>
      <c r="J77" s="406" t="s">
        <v>3022</v>
      </c>
      <c r="K77" s="406" t="s">
        <v>2842</v>
      </c>
      <c r="L77" s="1282"/>
      <c r="M77" s="1282"/>
      <c r="N77" s="1282"/>
      <c r="O77" s="406" t="s">
        <v>2842</v>
      </c>
      <c r="P77" s="1243"/>
      <c r="Q77" s="1243"/>
      <c r="R77" s="1243"/>
      <c r="S77" s="1243"/>
      <c r="T77" s="1243"/>
      <c r="U77" s="406" t="s">
        <v>2842</v>
      </c>
      <c r="V77" s="1244" t="str">
        <f t="shared" si="0"/>
        <v/>
      </c>
      <c r="W77" s="1244"/>
      <c r="X77" s="1244"/>
      <c r="Y77" s="1244"/>
      <c r="Z77" s="406" t="s">
        <v>3023</v>
      </c>
      <c r="AA77" s="458"/>
      <c r="AB77" s="458"/>
      <c r="AC77" s="406"/>
    </row>
    <row r="78" spans="1:29" s="446" customFormat="1" ht="17.100000000000001" hidden="1" customHeight="1" outlineLevel="1">
      <c r="A78" s="406"/>
      <c r="B78" s="406"/>
      <c r="C78" s="406"/>
      <c r="D78" s="406"/>
      <c r="E78" s="406"/>
      <c r="F78" s="457" t="s">
        <v>2806</v>
      </c>
      <c r="G78" s="1267"/>
      <c r="H78" s="1267"/>
      <c r="I78" s="1267"/>
      <c r="J78" s="406" t="s">
        <v>3022</v>
      </c>
      <c r="K78" s="406" t="s">
        <v>2842</v>
      </c>
      <c r="L78" s="1282"/>
      <c r="M78" s="1282"/>
      <c r="N78" s="1282"/>
      <c r="O78" s="406" t="s">
        <v>2842</v>
      </c>
      <c r="P78" s="1243"/>
      <c r="Q78" s="1243"/>
      <c r="R78" s="1243"/>
      <c r="S78" s="1243"/>
      <c r="T78" s="1243"/>
      <c r="U78" s="406" t="s">
        <v>2842</v>
      </c>
      <c r="V78" s="1244" t="str">
        <f t="shared" si="0"/>
        <v/>
      </c>
      <c r="W78" s="1244"/>
      <c r="X78" s="1244"/>
      <c r="Y78" s="1244"/>
      <c r="Z78" s="406" t="s">
        <v>3023</v>
      </c>
      <c r="AA78" s="458"/>
      <c r="AB78" s="458"/>
      <c r="AC78" s="406"/>
    </row>
    <row r="79" spans="1:29" s="446" customFormat="1" ht="17.100000000000001" hidden="1" customHeight="1" outlineLevel="1">
      <c r="A79" s="406"/>
      <c r="B79" s="406"/>
      <c r="C79" s="406"/>
      <c r="D79" s="406"/>
      <c r="E79" s="406"/>
      <c r="F79" s="457" t="s">
        <v>2806</v>
      </c>
      <c r="G79" s="1267"/>
      <c r="H79" s="1267"/>
      <c r="I79" s="1267"/>
      <c r="J79" s="406" t="s">
        <v>3022</v>
      </c>
      <c r="K79" s="406" t="s">
        <v>2842</v>
      </c>
      <c r="L79" s="1282"/>
      <c r="M79" s="1282"/>
      <c r="N79" s="1282"/>
      <c r="O79" s="406" t="s">
        <v>2842</v>
      </c>
      <c r="P79" s="1243"/>
      <c r="Q79" s="1243"/>
      <c r="R79" s="1243"/>
      <c r="S79" s="1243"/>
      <c r="T79" s="1243"/>
      <c r="U79" s="406" t="s">
        <v>2842</v>
      </c>
      <c r="V79" s="1244" t="str">
        <f t="shared" si="0"/>
        <v/>
      </c>
      <c r="W79" s="1244"/>
      <c r="X79" s="1244"/>
      <c r="Y79" s="1244"/>
      <c r="Z79" s="406" t="s">
        <v>3023</v>
      </c>
      <c r="AA79" s="458"/>
      <c r="AB79" s="458"/>
      <c r="AC79" s="406"/>
    </row>
    <row r="80" spans="1:29" s="446" customFormat="1" ht="17.100000000000001" customHeight="1" collapsed="1">
      <c r="A80" s="415" t="s">
        <v>3024</v>
      </c>
      <c r="B80" s="415"/>
      <c r="C80" s="415"/>
      <c r="D80" s="415"/>
      <c r="E80" s="415"/>
      <c r="F80" s="415"/>
      <c r="G80" s="415"/>
      <c r="H80" s="415"/>
      <c r="I80" s="415"/>
      <c r="J80" s="415"/>
      <c r="K80" s="459" t="s">
        <v>2568</v>
      </c>
      <c r="L80" s="1281">
        <f>SUM(L65:N79)</f>
        <v>0</v>
      </c>
      <c r="M80" s="1281"/>
      <c r="N80" s="1281"/>
      <c r="O80" s="415" t="s">
        <v>2842</v>
      </c>
      <c r="P80" s="1281">
        <f>SUM(P65:T79)</f>
        <v>0</v>
      </c>
      <c r="Q80" s="1281"/>
      <c r="R80" s="1281"/>
      <c r="S80" s="1281"/>
      <c r="T80" s="1281"/>
      <c r="U80" s="415" t="s">
        <v>2842</v>
      </c>
      <c r="V80" s="1281">
        <f>SUM(V65:Y79)</f>
        <v>0</v>
      </c>
      <c r="W80" s="1281"/>
      <c r="X80" s="1281"/>
      <c r="Y80" s="1281"/>
      <c r="Z80" s="415" t="s">
        <v>3023</v>
      </c>
      <c r="AA80" s="460"/>
      <c r="AB80" s="460"/>
      <c r="AC80" s="415"/>
    </row>
    <row r="81" spans="1:29" s="446" customFormat="1" ht="17.100000000000001" customHeight="1">
      <c r="A81" s="419" t="s">
        <v>3025</v>
      </c>
      <c r="B81" s="419"/>
      <c r="C81" s="419"/>
      <c r="D81" s="419"/>
      <c r="E81" s="445"/>
      <c r="F81" s="1249"/>
      <c r="G81" s="1249"/>
      <c r="H81" s="1249"/>
      <c r="I81" s="1249"/>
      <c r="J81" s="1249"/>
      <c r="K81" s="1249"/>
      <c r="L81" s="1249"/>
      <c r="M81" s="1249"/>
      <c r="N81" s="1249"/>
      <c r="O81" s="1249"/>
      <c r="P81" s="1249"/>
      <c r="Q81" s="1249"/>
      <c r="R81" s="1249"/>
      <c r="S81" s="1249"/>
      <c r="T81" s="1249"/>
      <c r="U81" s="1249"/>
      <c r="V81" s="1249"/>
      <c r="W81" s="1249"/>
      <c r="X81" s="1249"/>
      <c r="Y81" s="1249"/>
      <c r="Z81" s="1249"/>
      <c r="AA81" s="1249"/>
      <c r="AB81" s="1249"/>
      <c r="AC81" s="445"/>
    </row>
    <row r="82" spans="1:29" s="446" customFormat="1" ht="17.100000000000001" customHeight="1">
      <c r="A82" s="419" t="s">
        <v>3026</v>
      </c>
      <c r="B82" s="419"/>
      <c r="C82" s="419"/>
      <c r="D82" s="419"/>
      <c r="E82" s="445"/>
      <c r="F82" s="1249"/>
      <c r="G82" s="1249"/>
      <c r="H82" s="1249"/>
      <c r="I82" s="1249"/>
      <c r="J82" s="1249"/>
      <c r="K82" s="1249"/>
      <c r="L82" s="1249"/>
      <c r="M82" s="1249"/>
      <c r="N82" s="1249"/>
      <c r="O82" s="1249"/>
      <c r="P82" s="1249"/>
      <c r="Q82" s="1249"/>
      <c r="R82" s="1249"/>
      <c r="S82" s="1249"/>
      <c r="T82" s="1249"/>
      <c r="U82" s="1249"/>
      <c r="V82" s="1249"/>
      <c r="W82" s="1249"/>
      <c r="X82" s="1249"/>
      <c r="Y82" s="1249"/>
      <c r="Z82" s="1249"/>
      <c r="AA82" s="1249"/>
      <c r="AB82" s="1249"/>
      <c r="AC82" s="445"/>
    </row>
    <row r="83" spans="1:29" s="446" customFormat="1" ht="17.100000000000001" customHeight="1">
      <c r="A83" s="419" t="s">
        <v>3027</v>
      </c>
      <c r="B83" s="419"/>
      <c r="C83" s="419"/>
      <c r="D83" s="419"/>
      <c r="E83" s="445"/>
      <c r="F83" s="1249"/>
      <c r="G83" s="1249"/>
      <c r="H83" s="1249"/>
      <c r="I83" s="1249"/>
      <c r="J83" s="1249"/>
      <c r="K83" s="1249"/>
      <c r="L83" s="1249"/>
      <c r="M83" s="1249"/>
      <c r="N83" s="1249"/>
      <c r="O83" s="1249"/>
      <c r="P83" s="1249"/>
      <c r="Q83" s="1249"/>
      <c r="R83" s="1249"/>
      <c r="S83" s="1249"/>
      <c r="T83" s="1249"/>
      <c r="U83" s="1249"/>
      <c r="V83" s="1249"/>
      <c r="W83" s="1249"/>
      <c r="X83" s="1249"/>
      <c r="Y83" s="1249"/>
      <c r="Z83" s="1249"/>
      <c r="AA83" s="1249"/>
      <c r="AB83" s="1249"/>
      <c r="AC83" s="445"/>
    </row>
    <row r="84" spans="1:29" s="446" customFormat="1" ht="17.100000000000001" customHeight="1">
      <c r="A84" s="419" t="s">
        <v>3028</v>
      </c>
      <c r="B84" s="419"/>
      <c r="C84" s="419"/>
      <c r="D84" s="419"/>
      <c r="E84" s="445"/>
      <c r="F84" s="445"/>
      <c r="G84" s="445"/>
      <c r="H84" s="445"/>
      <c r="I84" s="445"/>
      <c r="J84" s="445"/>
      <c r="K84" s="1276"/>
      <c r="L84" s="1276"/>
      <c r="M84" s="1276"/>
      <c r="N84" s="445" t="s">
        <v>3029</v>
      </c>
      <c r="O84" s="445"/>
      <c r="P84" s="1277"/>
      <c r="Q84" s="1277"/>
      <c r="R84" s="1277"/>
      <c r="S84" s="1277"/>
      <c r="T84" s="1277"/>
      <c r="U84" s="1277"/>
      <c r="V84" s="1277"/>
      <c r="W84" s="445"/>
      <c r="X84" s="445"/>
      <c r="Y84" s="445"/>
      <c r="Z84" s="445"/>
      <c r="AA84" s="445"/>
      <c r="AB84" s="445"/>
      <c r="AC84" s="445"/>
    </row>
    <row r="85" spans="1:29" s="446" customFormat="1" ht="17.100000000000001" customHeight="1">
      <c r="A85" s="419" t="s">
        <v>3030</v>
      </c>
      <c r="B85" s="419"/>
      <c r="C85" s="419"/>
      <c r="D85" s="419"/>
      <c r="E85" s="445"/>
      <c r="F85" s="445"/>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row>
    <row r="86" spans="1:29" s="446" customFormat="1" ht="17.100000000000001" customHeight="1">
      <c r="A86" s="1279" t="s">
        <v>3031</v>
      </c>
      <c r="B86" s="1279"/>
      <c r="C86" s="1279"/>
      <c r="D86" s="1279"/>
      <c r="E86" s="1279"/>
      <c r="F86" s="1279"/>
      <c r="G86" s="1279"/>
      <c r="H86" s="1280"/>
      <c r="I86" s="1280"/>
      <c r="J86" s="1280"/>
      <c r="K86" s="1280"/>
      <c r="L86" s="1280"/>
      <c r="M86" s="1280"/>
      <c r="N86" s="1280"/>
      <c r="O86" s="1280"/>
      <c r="P86" s="1280"/>
      <c r="Q86" s="1280"/>
      <c r="R86" s="1280"/>
      <c r="S86" s="1280"/>
      <c r="T86" s="1280"/>
      <c r="U86" s="1280"/>
      <c r="V86" s="1280"/>
      <c r="W86" s="1280"/>
      <c r="X86" s="1280"/>
      <c r="Y86" s="1280"/>
      <c r="Z86" s="1280"/>
      <c r="AA86" s="1280"/>
      <c r="AB86" s="1280"/>
      <c r="AC86" s="1280"/>
    </row>
    <row r="87" spans="1:29" s="446" customFormat="1" ht="17.100000000000001" customHeight="1">
      <c r="A87" s="419" t="s">
        <v>3032</v>
      </c>
      <c r="B87" s="419"/>
      <c r="C87" s="419"/>
      <c r="D87" s="419"/>
      <c r="E87" s="1255"/>
      <c r="F87" s="1255"/>
      <c r="G87" s="1255"/>
      <c r="H87" s="1255"/>
      <c r="I87" s="1255"/>
      <c r="J87" s="1255"/>
      <c r="K87" s="1255"/>
      <c r="L87" s="1255"/>
      <c r="M87" s="1255"/>
      <c r="N87" s="1255"/>
      <c r="O87" s="1255"/>
      <c r="P87" s="1255"/>
      <c r="Q87" s="1255"/>
      <c r="R87" s="1255"/>
      <c r="S87" s="1255"/>
      <c r="T87" s="1255"/>
      <c r="U87" s="1255"/>
      <c r="V87" s="1255"/>
      <c r="W87" s="1255"/>
      <c r="X87" s="1255"/>
      <c r="Y87" s="1255"/>
      <c r="Z87" s="1255"/>
      <c r="AA87" s="1255"/>
      <c r="AB87" s="1255"/>
      <c r="AC87" s="1255"/>
    </row>
    <row r="88" spans="1:29" ht="17.100000000000001" customHeight="1">
      <c r="A88" s="461"/>
      <c r="B88" s="462"/>
      <c r="C88" s="462"/>
      <c r="D88" s="462"/>
    </row>
    <row r="89" spans="1:29" ht="17.100000000000001" customHeight="1">
      <c r="A89" s="463"/>
      <c r="B89" s="463"/>
      <c r="C89" s="463"/>
      <c r="D89" s="463"/>
    </row>
    <row r="90" spans="1:29" ht="17.100000000000001" customHeight="1"/>
    <row r="91" spans="1:29" ht="17.100000000000001" customHeight="1"/>
    <row r="92" spans="1:29" ht="17.100000000000001" customHeight="1"/>
    <row r="93" spans="1:29" ht="17.100000000000001" customHeight="1"/>
  </sheetData>
  <mergeCells count="107">
    <mergeCell ref="G6:K6"/>
    <mergeCell ref="M6:AC6"/>
    <mergeCell ref="G7:K7"/>
    <mergeCell ref="M7:AC7"/>
    <mergeCell ref="G8:K8"/>
    <mergeCell ref="M8:AC8"/>
    <mergeCell ref="A1:AC1"/>
    <mergeCell ref="A2:AC2"/>
    <mergeCell ref="G3:K3"/>
    <mergeCell ref="G4:K4"/>
    <mergeCell ref="M4:AC4"/>
    <mergeCell ref="G5:K5"/>
    <mergeCell ref="M5:AC5"/>
    <mergeCell ref="G35:U35"/>
    <mergeCell ref="I36:K36"/>
    <mergeCell ref="I37:K37"/>
    <mergeCell ref="A38:G38"/>
    <mergeCell ref="H38:AC38"/>
    <mergeCell ref="H39:AC39"/>
    <mergeCell ref="F11:K11"/>
    <mergeCell ref="O11:T11"/>
    <mergeCell ref="J31:K31"/>
    <mergeCell ref="J32:K32"/>
    <mergeCell ref="J33:K33"/>
    <mergeCell ref="J34:K34"/>
    <mergeCell ref="G66:I66"/>
    <mergeCell ref="L66:N66"/>
    <mergeCell ref="P66:T66"/>
    <mergeCell ref="V66:Y66"/>
    <mergeCell ref="G67:I67"/>
    <mergeCell ref="L67:N67"/>
    <mergeCell ref="P67:T67"/>
    <mergeCell ref="V67:Y67"/>
    <mergeCell ref="A41:AC41"/>
    <mergeCell ref="A52:U52"/>
    <mergeCell ref="F55:K55"/>
    <mergeCell ref="F57:K57"/>
    <mergeCell ref="F62:K62"/>
    <mergeCell ref="G65:I65"/>
    <mergeCell ref="L65:N65"/>
    <mergeCell ref="P65:T65"/>
    <mergeCell ref="V65:Y65"/>
    <mergeCell ref="C44:AB45"/>
    <mergeCell ref="C46:AB47"/>
    <mergeCell ref="B48:AB49"/>
    <mergeCell ref="F50:W50"/>
    <mergeCell ref="O51:W51"/>
    <mergeCell ref="G70:I70"/>
    <mergeCell ref="L70:N70"/>
    <mergeCell ref="P70:T70"/>
    <mergeCell ref="V70:Y70"/>
    <mergeCell ref="G71:I71"/>
    <mergeCell ref="L71:N71"/>
    <mergeCell ref="P71:T71"/>
    <mergeCell ref="V71:Y71"/>
    <mergeCell ref="G68:I68"/>
    <mergeCell ref="L68:N68"/>
    <mergeCell ref="P68:T68"/>
    <mergeCell ref="V68:Y68"/>
    <mergeCell ref="G69:I69"/>
    <mergeCell ref="L69:N69"/>
    <mergeCell ref="P69:T69"/>
    <mergeCell ref="V69:Y69"/>
    <mergeCell ref="G74:I74"/>
    <mergeCell ref="L74:N74"/>
    <mergeCell ref="P74:T74"/>
    <mergeCell ref="V74:Y74"/>
    <mergeCell ref="G75:I75"/>
    <mergeCell ref="L75:N75"/>
    <mergeCell ref="P75:T75"/>
    <mergeCell ref="V75:Y75"/>
    <mergeCell ref="G72:I72"/>
    <mergeCell ref="L72:N72"/>
    <mergeCell ref="P72:T72"/>
    <mergeCell ref="V72:Y72"/>
    <mergeCell ref="G73:I73"/>
    <mergeCell ref="L73:N73"/>
    <mergeCell ref="P73:T73"/>
    <mergeCell ref="V73:Y73"/>
    <mergeCell ref="G78:I78"/>
    <mergeCell ref="L78:N78"/>
    <mergeCell ref="P78:T78"/>
    <mergeCell ref="V78:Y78"/>
    <mergeCell ref="G79:I79"/>
    <mergeCell ref="L79:N79"/>
    <mergeCell ref="P79:T79"/>
    <mergeCell ref="V79:Y79"/>
    <mergeCell ref="G76:I76"/>
    <mergeCell ref="L76:N76"/>
    <mergeCell ref="P76:T76"/>
    <mergeCell ref="V76:Y76"/>
    <mergeCell ref="G77:I77"/>
    <mergeCell ref="L77:N77"/>
    <mergeCell ref="P77:T77"/>
    <mergeCell ref="V77:Y77"/>
    <mergeCell ref="K84:M84"/>
    <mergeCell ref="P84:V84"/>
    <mergeCell ref="G85:AC85"/>
    <mergeCell ref="A86:G86"/>
    <mergeCell ref="H86:AC86"/>
    <mergeCell ref="E87:AC87"/>
    <mergeCell ref="L80:N80"/>
    <mergeCell ref="P80:T80"/>
    <mergeCell ref="V80:Y80"/>
    <mergeCell ref="F81:AB81"/>
    <mergeCell ref="F82:AB82"/>
    <mergeCell ref="F83:AB83"/>
  </mergeCells>
  <phoneticPr fontId="1"/>
  <dataValidations count="2">
    <dataValidation type="list" allowBlank="1" showInputMessage="1" showErrorMessage="1" sqref="G85:AC85 JC85:JY85 SY85:TU85 ACU85:ADQ85 AMQ85:ANM85 AWM85:AXI85 BGI85:BHE85 BQE85:BRA85 CAA85:CAW85 CJW85:CKS85 CTS85:CUO85 DDO85:DEK85 DNK85:DOG85 DXG85:DYC85 EHC85:EHY85 EQY85:ERU85 FAU85:FBQ85 FKQ85:FLM85 FUM85:FVI85 GEI85:GFE85 GOE85:GPA85 GYA85:GYW85 HHW85:HIS85 HRS85:HSO85 IBO85:ICK85 ILK85:IMG85 IVG85:IWC85 JFC85:JFY85 JOY85:JPU85 JYU85:JZQ85 KIQ85:KJM85 KSM85:KTI85 LCI85:LDE85 LME85:LNA85 LWA85:LWW85 MFW85:MGS85 MPS85:MQO85 MZO85:NAK85 NJK85:NKG85 NTG85:NUC85 ODC85:ODY85 OMY85:ONU85 OWU85:OXQ85 PGQ85:PHM85 PQM85:PRI85 QAI85:QBE85 QKE85:QLA85 QUA85:QUW85 RDW85:RES85 RNS85:ROO85 RXO85:RYK85 SHK85:SIG85 SRG85:SSC85 TBC85:TBY85 TKY85:TLU85 TUU85:TVQ85 UEQ85:UFM85 UOM85:UPI85 UYI85:UZE85 VIE85:VJA85 VSA85:VSW85 WBW85:WCS85 WLS85:WMO85 WVO85:WWK85 G65621:AC65621 JC65621:JY65621 SY65621:TU65621 ACU65621:ADQ65621 AMQ65621:ANM65621 AWM65621:AXI65621 BGI65621:BHE65621 BQE65621:BRA65621 CAA65621:CAW65621 CJW65621:CKS65621 CTS65621:CUO65621 DDO65621:DEK65621 DNK65621:DOG65621 DXG65621:DYC65621 EHC65621:EHY65621 EQY65621:ERU65621 FAU65621:FBQ65621 FKQ65621:FLM65621 FUM65621:FVI65621 GEI65621:GFE65621 GOE65621:GPA65621 GYA65621:GYW65621 HHW65621:HIS65621 HRS65621:HSO65621 IBO65621:ICK65621 ILK65621:IMG65621 IVG65621:IWC65621 JFC65621:JFY65621 JOY65621:JPU65621 JYU65621:JZQ65621 KIQ65621:KJM65621 KSM65621:KTI65621 LCI65621:LDE65621 LME65621:LNA65621 LWA65621:LWW65621 MFW65621:MGS65621 MPS65621:MQO65621 MZO65621:NAK65621 NJK65621:NKG65621 NTG65621:NUC65621 ODC65621:ODY65621 OMY65621:ONU65621 OWU65621:OXQ65621 PGQ65621:PHM65621 PQM65621:PRI65621 QAI65621:QBE65621 QKE65621:QLA65621 QUA65621:QUW65621 RDW65621:RES65621 RNS65621:ROO65621 RXO65621:RYK65621 SHK65621:SIG65621 SRG65621:SSC65621 TBC65621:TBY65621 TKY65621:TLU65621 TUU65621:TVQ65621 UEQ65621:UFM65621 UOM65621:UPI65621 UYI65621:UZE65621 VIE65621:VJA65621 VSA65621:VSW65621 WBW65621:WCS65621 WLS65621:WMO65621 WVO65621:WWK65621 G131157:AC131157 JC131157:JY131157 SY131157:TU131157 ACU131157:ADQ131157 AMQ131157:ANM131157 AWM131157:AXI131157 BGI131157:BHE131157 BQE131157:BRA131157 CAA131157:CAW131157 CJW131157:CKS131157 CTS131157:CUO131157 DDO131157:DEK131157 DNK131157:DOG131157 DXG131157:DYC131157 EHC131157:EHY131157 EQY131157:ERU131157 FAU131157:FBQ131157 FKQ131157:FLM131157 FUM131157:FVI131157 GEI131157:GFE131157 GOE131157:GPA131157 GYA131157:GYW131157 HHW131157:HIS131157 HRS131157:HSO131157 IBO131157:ICK131157 ILK131157:IMG131157 IVG131157:IWC131157 JFC131157:JFY131157 JOY131157:JPU131157 JYU131157:JZQ131157 KIQ131157:KJM131157 KSM131157:KTI131157 LCI131157:LDE131157 LME131157:LNA131157 LWA131157:LWW131157 MFW131157:MGS131157 MPS131157:MQO131157 MZO131157:NAK131157 NJK131157:NKG131157 NTG131157:NUC131157 ODC131157:ODY131157 OMY131157:ONU131157 OWU131157:OXQ131157 PGQ131157:PHM131157 PQM131157:PRI131157 QAI131157:QBE131157 QKE131157:QLA131157 QUA131157:QUW131157 RDW131157:RES131157 RNS131157:ROO131157 RXO131157:RYK131157 SHK131157:SIG131157 SRG131157:SSC131157 TBC131157:TBY131157 TKY131157:TLU131157 TUU131157:TVQ131157 UEQ131157:UFM131157 UOM131157:UPI131157 UYI131157:UZE131157 VIE131157:VJA131157 VSA131157:VSW131157 WBW131157:WCS131157 WLS131157:WMO131157 WVO131157:WWK131157 G196693:AC196693 JC196693:JY196693 SY196693:TU196693 ACU196693:ADQ196693 AMQ196693:ANM196693 AWM196693:AXI196693 BGI196693:BHE196693 BQE196693:BRA196693 CAA196693:CAW196693 CJW196693:CKS196693 CTS196693:CUO196693 DDO196693:DEK196693 DNK196693:DOG196693 DXG196693:DYC196693 EHC196693:EHY196693 EQY196693:ERU196693 FAU196693:FBQ196693 FKQ196693:FLM196693 FUM196693:FVI196693 GEI196693:GFE196693 GOE196693:GPA196693 GYA196693:GYW196693 HHW196693:HIS196693 HRS196693:HSO196693 IBO196693:ICK196693 ILK196693:IMG196693 IVG196693:IWC196693 JFC196693:JFY196693 JOY196693:JPU196693 JYU196693:JZQ196693 KIQ196693:KJM196693 KSM196693:KTI196693 LCI196693:LDE196693 LME196693:LNA196693 LWA196693:LWW196693 MFW196693:MGS196693 MPS196693:MQO196693 MZO196693:NAK196693 NJK196693:NKG196693 NTG196693:NUC196693 ODC196693:ODY196693 OMY196693:ONU196693 OWU196693:OXQ196693 PGQ196693:PHM196693 PQM196693:PRI196693 QAI196693:QBE196693 QKE196693:QLA196693 QUA196693:QUW196693 RDW196693:RES196693 RNS196693:ROO196693 RXO196693:RYK196693 SHK196693:SIG196693 SRG196693:SSC196693 TBC196693:TBY196693 TKY196693:TLU196693 TUU196693:TVQ196693 UEQ196693:UFM196693 UOM196693:UPI196693 UYI196693:UZE196693 VIE196693:VJA196693 VSA196693:VSW196693 WBW196693:WCS196693 WLS196693:WMO196693 WVO196693:WWK196693 G262229:AC262229 JC262229:JY262229 SY262229:TU262229 ACU262229:ADQ262229 AMQ262229:ANM262229 AWM262229:AXI262229 BGI262229:BHE262229 BQE262229:BRA262229 CAA262229:CAW262229 CJW262229:CKS262229 CTS262229:CUO262229 DDO262229:DEK262229 DNK262229:DOG262229 DXG262229:DYC262229 EHC262229:EHY262229 EQY262229:ERU262229 FAU262229:FBQ262229 FKQ262229:FLM262229 FUM262229:FVI262229 GEI262229:GFE262229 GOE262229:GPA262229 GYA262229:GYW262229 HHW262229:HIS262229 HRS262229:HSO262229 IBO262229:ICK262229 ILK262229:IMG262229 IVG262229:IWC262229 JFC262229:JFY262229 JOY262229:JPU262229 JYU262229:JZQ262229 KIQ262229:KJM262229 KSM262229:KTI262229 LCI262229:LDE262229 LME262229:LNA262229 LWA262229:LWW262229 MFW262229:MGS262229 MPS262229:MQO262229 MZO262229:NAK262229 NJK262229:NKG262229 NTG262229:NUC262229 ODC262229:ODY262229 OMY262229:ONU262229 OWU262229:OXQ262229 PGQ262229:PHM262229 PQM262229:PRI262229 QAI262229:QBE262229 QKE262229:QLA262229 QUA262229:QUW262229 RDW262229:RES262229 RNS262229:ROO262229 RXO262229:RYK262229 SHK262229:SIG262229 SRG262229:SSC262229 TBC262229:TBY262229 TKY262229:TLU262229 TUU262229:TVQ262229 UEQ262229:UFM262229 UOM262229:UPI262229 UYI262229:UZE262229 VIE262229:VJA262229 VSA262229:VSW262229 WBW262229:WCS262229 WLS262229:WMO262229 WVO262229:WWK262229 G327765:AC327765 JC327765:JY327765 SY327765:TU327765 ACU327765:ADQ327765 AMQ327765:ANM327765 AWM327765:AXI327765 BGI327765:BHE327765 BQE327765:BRA327765 CAA327765:CAW327765 CJW327765:CKS327765 CTS327765:CUO327765 DDO327765:DEK327765 DNK327765:DOG327765 DXG327765:DYC327765 EHC327765:EHY327765 EQY327765:ERU327765 FAU327765:FBQ327765 FKQ327765:FLM327765 FUM327765:FVI327765 GEI327765:GFE327765 GOE327765:GPA327765 GYA327765:GYW327765 HHW327765:HIS327765 HRS327765:HSO327765 IBO327765:ICK327765 ILK327765:IMG327765 IVG327765:IWC327765 JFC327765:JFY327765 JOY327765:JPU327765 JYU327765:JZQ327765 KIQ327765:KJM327765 KSM327765:KTI327765 LCI327765:LDE327765 LME327765:LNA327765 LWA327765:LWW327765 MFW327765:MGS327765 MPS327765:MQO327765 MZO327765:NAK327765 NJK327765:NKG327765 NTG327765:NUC327765 ODC327765:ODY327765 OMY327765:ONU327765 OWU327765:OXQ327765 PGQ327765:PHM327765 PQM327765:PRI327765 QAI327765:QBE327765 QKE327765:QLA327765 QUA327765:QUW327765 RDW327765:RES327765 RNS327765:ROO327765 RXO327765:RYK327765 SHK327765:SIG327765 SRG327765:SSC327765 TBC327765:TBY327765 TKY327765:TLU327765 TUU327765:TVQ327765 UEQ327765:UFM327765 UOM327765:UPI327765 UYI327765:UZE327765 VIE327765:VJA327765 VSA327765:VSW327765 WBW327765:WCS327765 WLS327765:WMO327765 WVO327765:WWK327765 G393301:AC393301 JC393301:JY393301 SY393301:TU393301 ACU393301:ADQ393301 AMQ393301:ANM393301 AWM393301:AXI393301 BGI393301:BHE393301 BQE393301:BRA393301 CAA393301:CAW393301 CJW393301:CKS393301 CTS393301:CUO393301 DDO393301:DEK393301 DNK393301:DOG393301 DXG393301:DYC393301 EHC393301:EHY393301 EQY393301:ERU393301 FAU393301:FBQ393301 FKQ393301:FLM393301 FUM393301:FVI393301 GEI393301:GFE393301 GOE393301:GPA393301 GYA393301:GYW393301 HHW393301:HIS393301 HRS393301:HSO393301 IBO393301:ICK393301 ILK393301:IMG393301 IVG393301:IWC393301 JFC393301:JFY393301 JOY393301:JPU393301 JYU393301:JZQ393301 KIQ393301:KJM393301 KSM393301:KTI393301 LCI393301:LDE393301 LME393301:LNA393301 LWA393301:LWW393301 MFW393301:MGS393301 MPS393301:MQO393301 MZO393301:NAK393301 NJK393301:NKG393301 NTG393301:NUC393301 ODC393301:ODY393301 OMY393301:ONU393301 OWU393301:OXQ393301 PGQ393301:PHM393301 PQM393301:PRI393301 QAI393301:QBE393301 QKE393301:QLA393301 QUA393301:QUW393301 RDW393301:RES393301 RNS393301:ROO393301 RXO393301:RYK393301 SHK393301:SIG393301 SRG393301:SSC393301 TBC393301:TBY393301 TKY393301:TLU393301 TUU393301:TVQ393301 UEQ393301:UFM393301 UOM393301:UPI393301 UYI393301:UZE393301 VIE393301:VJA393301 VSA393301:VSW393301 WBW393301:WCS393301 WLS393301:WMO393301 WVO393301:WWK393301 G458837:AC458837 JC458837:JY458837 SY458837:TU458837 ACU458837:ADQ458837 AMQ458837:ANM458837 AWM458837:AXI458837 BGI458837:BHE458837 BQE458837:BRA458837 CAA458837:CAW458837 CJW458837:CKS458837 CTS458837:CUO458837 DDO458837:DEK458837 DNK458837:DOG458837 DXG458837:DYC458837 EHC458837:EHY458837 EQY458837:ERU458837 FAU458837:FBQ458837 FKQ458837:FLM458837 FUM458837:FVI458837 GEI458837:GFE458837 GOE458837:GPA458837 GYA458837:GYW458837 HHW458837:HIS458837 HRS458837:HSO458837 IBO458837:ICK458837 ILK458837:IMG458837 IVG458837:IWC458837 JFC458837:JFY458837 JOY458837:JPU458837 JYU458837:JZQ458837 KIQ458837:KJM458837 KSM458837:KTI458837 LCI458837:LDE458837 LME458837:LNA458837 LWA458837:LWW458837 MFW458837:MGS458837 MPS458837:MQO458837 MZO458837:NAK458837 NJK458837:NKG458837 NTG458837:NUC458837 ODC458837:ODY458837 OMY458837:ONU458837 OWU458837:OXQ458837 PGQ458837:PHM458837 PQM458837:PRI458837 QAI458837:QBE458837 QKE458837:QLA458837 QUA458837:QUW458837 RDW458837:RES458837 RNS458837:ROO458837 RXO458837:RYK458837 SHK458837:SIG458837 SRG458837:SSC458837 TBC458837:TBY458837 TKY458837:TLU458837 TUU458837:TVQ458837 UEQ458837:UFM458837 UOM458837:UPI458837 UYI458837:UZE458837 VIE458837:VJA458837 VSA458837:VSW458837 WBW458837:WCS458837 WLS458837:WMO458837 WVO458837:WWK458837 G524373:AC524373 JC524373:JY524373 SY524373:TU524373 ACU524373:ADQ524373 AMQ524373:ANM524373 AWM524373:AXI524373 BGI524373:BHE524373 BQE524373:BRA524373 CAA524373:CAW524373 CJW524373:CKS524373 CTS524373:CUO524373 DDO524373:DEK524373 DNK524373:DOG524373 DXG524373:DYC524373 EHC524373:EHY524373 EQY524373:ERU524373 FAU524373:FBQ524373 FKQ524373:FLM524373 FUM524373:FVI524373 GEI524373:GFE524373 GOE524373:GPA524373 GYA524373:GYW524373 HHW524373:HIS524373 HRS524373:HSO524373 IBO524373:ICK524373 ILK524373:IMG524373 IVG524373:IWC524373 JFC524373:JFY524373 JOY524373:JPU524373 JYU524373:JZQ524373 KIQ524373:KJM524373 KSM524373:KTI524373 LCI524373:LDE524373 LME524373:LNA524373 LWA524373:LWW524373 MFW524373:MGS524373 MPS524373:MQO524373 MZO524373:NAK524373 NJK524373:NKG524373 NTG524373:NUC524373 ODC524373:ODY524373 OMY524373:ONU524373 OWU524373:OXQ524373 PGQ524373:PHM524373 PQM524373:PRI524373 QAI524373:QBE524373 QKE524373:QLA524373 QUA524373:QUW524373 RDW524373:RES524373 RNS524373:ROO524373 RXO524373:RYK524373 SHK524373:SIG524373 SRG524373:SSC524373 TBC524373:TBY524373 TKY524373:TLU524373 TUU524373:TVQ524373 UEQ524373:UFM524373 UOM524373:UPI524373 UYI524373:UZE524373 VIE524373:VJA524373 VSA524373:VSW524373 WBW524373:WCS524373 WLS524373:WMO524373 WVO524373:WWK524373 G589909:AC589909 JC589909:JY589909 SY589909:TU589909 ACU589909:ADQ589909 AMQ589909:ANM589909 AWM589909:AXI589909 BGI589909:BHE589909 BQE589909:BRA589909 CAA589909:CAW589909 CJW589909:CKS589909 CTS589909:CUO589909 DDO589909:DEK589909 DNK589909:DOG589909 DXG589909:DYC589909 EHC589909:EHY589909 EQY589909:ERU589909 FAU589909:FBQ589909 FKQ589909:FLM589909 FUM589909:FVI589909 GEI589909:GFE589909 GOE589909:GPA589909 GYA589909:GYW589909 HHW589909:HIS589909 HRS589909:HSO589909 IBO589909:ICK589909 ILK589909:IMG589909 IVG589909:IWC589909 JFC589909:JFY589909 JOY589909:JPU589909 JYU589909:JZQ589909 KIQ589909:KJM589909 KSM589909:KTI589909 LCI589909:LDE589909 LME589909:LNA589909 LWA589909:LWW589909 MFW589909:MGS589909 MPS589909:MQO589909 MZO589909:NAK589909 NJK589909:NKG589909 NTG589909:NUC589909 ODC589909:ODY589909 OMY589909:ONU589909 OWU589909:OXQ589909 PGQ589909:PHM589909 PQM589909:PRI589909 QAI589909:QBE589909 QKE589909:QLA589909 QUA589909:QUW589909 RDW589909:RES589909 RNS589909:ROO589909 RXO589909:RYK589909 SHK589909:SIG589909 SRG589909:SSC589909 TBC589909:TBY589909 TKY589909:TLU589909 TUU589909:TVQ589909 UEQ589909:UFM589909 UOM589909:UPI589909 UYI589909:UZE589909 VIE589909:VJA589909 VSA589909:VSW589909 WBW589909:WCS589909 WLS589909:WMO589909 WVO589909:WWK589909 G655445:AC655445 JC655445:JY655445 SY655445:TU655445 ACU655445:ADQ655445 AMQ655445:ANM655445 AWM655445:AXI655445 BGI655445:BHE655445 BQE655445:BRA655445 CAA655445:CAW655445 CJW655445:CKS655445 CTS655445:CUO655445 DDO655445:DEK655445 DNK655445:DOG655445 DXG655445:DYC655445 EHC655445:EHY655445 EQY655445:ERU655445 FAU655445:FBQ655445 FKQ655445:FLM655445 FUM655445:FVI655445 GEI655445:GFE655445 GOE655445:GPA655445 GYA655445:GYW655445 HHW655445:HIS655445 HRS655445:HSO655445 IBO655445:ICK655445 ILK655445:IMG655445 IVG655445:IWC655445 JFC655445:JFY655445 JOY655445:JPU655445 JYU655445:JZQ655445 KIQ655445:KJM655445 KSM655445:KTI655445 LCI655445:LDE655445 LME655445:LNA655445 LWA655445:LWW655445 MFW655445:MGS655445 MPS655445:MQO655445 MZO655445:NAK655445 NJK655445:NKG655445 NTG655445:NUC655445 ODC655445:ODY655445 OMY655445:ONU655445 OWU655445:OXQ655445 PGQ655445:PHM655445 PQM655445:PRI655445 QAI655445:QBE655445 QKE655445:QLA655445 QUA655445:QUW655445 RDW655445:RES655445 RNS655445:ROO655445 RXO655445:RYK655445 SHK655445:SIG655445 SRG655445:SSC655445 TBC655445:TBY655445 TKY655445:TLU655445 TUU655445:TVQ655445 UEQ655445:UFM655445 UOM655445:UPI655445 UYI655445:UZE655445 VIE655445:VJA655445 VSA655445:VSW655445 WBW655445:WCS655445 WLS655445:WMO655445 WVO655445:WWK655445 G720981:AC720981 JC720981:JY720981 SY720981:TU720981 ACU720981:ADQ720981 AMQ720981:ANM720981 AWM720981:AXI720981 BGI720981:BHE720981 BQE720981:BRA720981 CAA720981:CAW720981 CJW720981:CKS720981 CTS720981:CUO720981 DDO720981:DEK720981 DNK720981:DOG720981 DXG720981:DYC720981 EHC720981:EHY720981 EQY720981:ERU720981 FAU720981:FBQ720981 FKQ720981:FLM720981 FUM720981:FVI720981 GEI720981:GFE720981 GOE720981:GPA720981 GYA720981:GYW720981 HHW720981:HIS720981 HRS720981:HSO720981 IBO720981:ICK720981 ILK720981:IMG720981 IVG720981:IWC720981 JFC720981:JFY720981 JOY720981:JPU720981 JYU720981:JZQ720981 KIQ720981:KJM720981 KSM720981:KTI720981 LCI720981:LDE720981 LME720981:LNA720981 LWA720981:LWW720981 MFW720981:MGS720981 MPS720981:MQO720981 MZO720981:NAK720981 NJK720981:NKG720981 NTG720981:NUC720981 ODC720981:ODY720981 OMY720981:ONU720981 OWU720981:OXQ720981 PGQ720981:PHM720981 PQM720981:PRI720981 QAI720981:QBE720981 QKE720981:QLA720981 QUA720981:QUW720981 RDW720981:RES720981 RNS720981:ROO720981 RXO720981:RYK720981 SHK720981:SIG720981 SRG720981:SSC720981 TBC720981:TBY720981 TKY720981:TLU720981 TUU720981:TVQ720981 UEQ720981:UFM720981 UOM720981:UPI720981 UYI720981:UZE720981 VIE720981:VJA720981 VSA720981:VSW720981 WBW720981:WCS720981 WLS720981:WMO720981 WVO720981:WWK720981 G786517:AC786517 JC786517:JY786517 SY786517:TU786517 ACU786517:ADQ786517 AMQ786517:ANM786517 AWM786517:AXI786517 BGI786517:BHE786517 BQE786517:BRA786517 CAA786517:CAW786517 CJW786517:CKS786517 CTS786517:CUO786517 DDO786517:DEK786517 DNK786517:DOG786517 DXG786517:DYC786517 EHC786517:EHY786517 EQY786517:ERU786517 FAU786517:FBQ786517 FKQ786517:FLM786517 FUM786517:FVI786517 GEI786517:GFE786517 GOE786517:GPA786517 GYA786517:GYW786517 HHW786517:HIS786517 HRS786517:HSO786517 IBO786517:ICK786517 ILK786517:IMG786517 IVG786517:IWC786517 JFC786517:JFY786517 JOY786517:JPU786517 JYU786517:JZQ786517 KIQ786517:KJM786517 KSM786517:KTI786517 LCI786517:LDE786517 LME786517:LNA786517 LWA786517:LWW786517 MFW786517:MGS786517 MPS786517:MQO786517 MZO786517:NAK786517 NJK786517:NKG786517 NTG786517:NUC786517 ODC786517:ODY786517 OMY786517:ONU786517 OWU786517:OXQ786517 PGQ786517:PHM786517 PQM786517:PRI786517 QAI786517:QBE786517 QKE786517:QLA786517 QUA786517:QUW786517 RDW786517:RES786517 RNS786517:ROO786517 RXO786517:RYK786517 SHK786517:SIG786517 SRG786517:SSC786517 TBC786517:TBY786517 TKY786517:TLU786517 TUU786517:TVQ786517 UEQ786517:UFM786517 UOM786517:UPI786517 UYI786517:UZE786517 VIE786517:VJA786517 VSA786517:VSW786517 WBW786517:WCS786517 WLS786517:WMO786517 WVO786517:WWK786517 G852053:AC852053 JC852053:JY852053 SY852053:TU852053 ACU852053:ADQ852053 AMQ852053:ANM852053 AWM852053:AXI852053 BGI852053:BHE852053 BQE852053:BRA852053 CAA852053:CAW852053 CJW852053:CKS852053 CTS852053:CUO852053 DDO852053:DEK852053 DNK852053:DOG852053 DXG852053:DYC852053 EHC852053:EHY852053 EQY852053:ERU852053 FAU852053:FBQ852053 FKQ852053:FLM852053 FUM852053:FVI852053 GEI852053:GFE852053 GOE852053:GPA852053 GYA852053:GYW852053 HHW852053:HIS852053 HRS852053:HSO852053 IBO852053:ICK852053 ILK852053:IMG852053 IVG852053:IWC852053 JFC852053:JFY852053 JOY852053:JPU852053 JYU852053:JZQ852053 KIQ852053:KJM852053 KSM852053:KTI852053 LCI852053:LDE852053 LME852053:LNA852053 LWA852053:LWW852053 MFW852053:MGS852053 MPS852053:MQO852053 MZO852053:NAK852053 NJK852053:NKG852053 NTG852053:NUC852053 ODC852053:ODY852053 OMY852053:ONU852053 OWU852053:OXQ852053 PGQ852053:PHM852053 PQM852053:PRI852053 QAI852053:QBE852053 QKE852053:QLA852053 QUA852053:QUW852053 RDW852053:RES852053 RNS852053:ROO852053 RXO852053:RYK852053 SHK852053:SIG852053 SRG852053:SSC852053 TBC852053:TBY852053 TKY852053:TLU852053 TUU852053:TVQ852053 UEQ852053:UFM852053 UOM852053:UPI852053 UYI852053:UZE852053 VIE852053:VJA852053 VSA852053:VSW852053 WBW852053:WCS852053 WLS852053:WMO852053 WVO852053:WWK852053 G917589:AC917589 JC917589:JY917589 SY917589:TU917589 ACU917589:ADQ917589 AMQ917589:ANM917589 AWM917589:AXI917589 BGI917589:BHE917589 BQE917589:BRA917589 CAA917589:CAW917589 CJW917589:CKS917589 CTS917589:CUO917589 DDO917589:DEK917589 DNK917589:DOG917589 DXG917589:DYC917589 EHC917589:EHY917589 EQY917589:ERU917589 FAU917589:FBQ917589 FKQ917589:FLM917589 FUM917589:FVI917589 GEI917589:GFE917589 GOE917589:GPA917589 GYA917589:GYW917589 HHW917589:HIS917589 HRS917589:HSO917589 IBO917589:ICK917589 ILK917589:IMG917589 IVG917589:IWC917589 JFC917589:JFY917589 JOY917589:JPU917589 JYU917589:JZQ917589 KIQ917589:KJM917589 KSM917589:KTI917589 LCI917589:LDE917589 LME917589:LNA917589 LWA917589:LWW917589 MFW917589:MGS917589 MPS917589:MQO917589 MZO917589:NAK917589 NJK917589:NKG917589 NTG917589:NUC917589 ODC917589:ODY917589 OMY917589:ONU917589 OWU917589:OXQ917589 PGQ917589:PHM917589 PQM917589:PRI917589 QAI917589:QBE917589 QKE917589:QLA917589 QUA917589:QUW917589 RDW917589:RES917589 RNS917589:ROO917589 RXO917589:RYK917589 SHK917589:SIG917589 SRG917589:SSC917589 TBC917589:TBY917589 TKY917589:TLU917589 TUU917589:TVQ917589 UEQ917589:UFM917589 UOM917589:UPI917589 UYI917589:UZE917589 VIE917589:VJA917589 VSA917589:VSW917589 WBW917589:WCS917589 WLS917589:WMO917589 WVO917589:WWK917589 G983125:AC983125 JC983125:JY983125 SY983125:TU983125 ACU983125:ADQ983125 AMQ983125:ANM983125 AWM983125:AXI983125 BGI983125:BHE983125 BQE983125:BRA983125 CAA983125:CAW983125 CJW983125:CKS983125 CTS983125:CUO983125 DDO983125:DEK983125 DNK983125:DOG983125 DXG983125:DYC983125 EHC983125:EHY983125 EQY983125:ERU983125 FAU983125:FBQ983125 FKQ983125:FLM983125 FUM983125:FVI983125 GEI983125:GFE983125 GOE983125:GPA983125 GYA983125:GYW983125 HHW983125:HIS983125 HRS983125:HSO983125 IBO983125:ICK983125 ILK983125:IMG983125 IVG983125:IWC983125 JFC983125:JFY983125 JOY983125:JPU983125 JYU983125:JZQ983125 KIQ983125:KJM983125 KSM983125:KTI983125 LCI983125:LDE983125 LME983125:LNA983125 LWA983125:LWW983125 MFW983125:MGS983125 MPS983125:MQO983125 MZO983125:NAK983125 NJK983125:NKG983125 NTG983125:NUC983125 ODC983125:ODY983125 OMY983125:ONU983125 OWU983125:OXQ983125 PGQ983125:PHM983125 PQM983125:PRI983125 QAI983125:QBE983125 QKE983125:QLA983125 QUA983125:QUW983125 RDW983125:RES983125 RNS983125:ROO983125 RXO983125:RYK983125 SHK983125:SIG983125 SRG983125:SSC983125 TBC983125:TBY983125 TKY983125:TLU983125 TUU983125:TVQ983125 UEQ983125:UFM983125 UOM983125:UPI983125 UYI983125:UZE983125 VIE983125:VJA983125 VSA983125:VSW983125 WBW983125:WCS983125 WLS983125:WMO983125 WVO983125:WWK983125" xr:uid="{B4C6A797-D7A0-43B4-BE44-BE7D52362ADC}">
      <formula1>"水洗,くみ取り"</formula1>
    </dataValidation>
    <dataValidation type="list" allowBlank="1" showInputMessage="1" showErrorMessage="1" sqref="F55:K55 JB55:JG55 SX55:TC55 ACT55:ACY55 AMP55:AMU55 AWL55:AWQ55 BGH55:BGM55 BQD55:BQI55 BZZ55:CAE55 CJV55:CKA55 CTR55:CTW55 DDN55:DDS55 DNJ55:DNO55 DXF55:DXK55 EHB55:EHG55 EQX55:ERC55 FAT55:FAY55 FKP55:FKU55 FUL55:FUQ55 GEH55:GEM55 GOD55:GOI55 GXZ55:GYE55 HHV55:HIA55 HRR55:HRW55 IBN55:IBS55 ILJ55:ILO55 IVF55:IVK55 JFB55:JFG55 JOX55:JPC55 JYT55:JYY55 KIP55:KIU55 KSL55:KSQ55 LCH55:LCM55 LMD55:LMI55 LVZ55:LWE55 MFV55:MGA55 MPR55:MPW55 MZN55:MZS55 NJJ55:NJO55 NTF55:NTK55 ODB55:ODG55 OMX55:ONC55 OWT55:OWY55 PGP55:PGU55 PQL55:PQQ55 QAH55:QAM55 QKD55:QKI55 QTZ55:QUE55 RDV55:REA55 RNR55:RNW55 RXN55:RXS55 SHJ55:SHO55 SRF55:SRK55 TBB55:TBG55 TKX55:TLC55 TUT55:TUY55 UEP55:UEU55 UOL55:UOQ55 UYH55:UYM55 VID55:VII55 VRZ55:VSE55 WBV55:WCA55 WLR55:WLW55 WVN55:WVS55 F65591:K65591 JB65591:JG65591 SX65591:TC65591 ACT65591:ACY65591 AMP65591:AMU65591 AWL65591:AWQ65591 BGH65591:BGM65591 BQD65591:BQI65591 BZZ65591:CAE65591 CJV65591:CKA65591 CTR65591:CTW65591 DDN65591:DDS65591 DNJ65591:DNO65591 DXF65591:DXK65591 EHB65591:EHG65591 EQX65591:ERC65591 FAT65591:FAY65591 FKP65591:FKU65591 FUL65591:FUQ65591 GEH65591:GEM65591 GOD65591:GOI65591 GXZ65591:GYE65591 HHV65591:HIA65591 HRR65591:HRW65591 IBN65591:IBS65591 ILJ65591:ILO65591 IVF65591:IVK65591 JFB65591:JFG65591 JOX65591:JPC65591 JYT65591:JYY65591 KIP65591:KIU65591 KSL65591:KSQ65591 LCH65591:LCM65591 LMD65591:LMI65591 LVZ65591:LWE65591 MFV65591:MGA65591 MPR65591:MPW65591 MZN65591:MZS65591 NJJ65591:NJO65591 NTF65591:NTK65591 ODB65591:ODG65591 OMX65591:ONC65591 OWT65591:OWY65591 PGP65591:PGU65591 PQL65591:PQQ65591 QAH65591:QAM65591 QKD65591:QKI65591 QTZ65591:QUE65591 RDV65591:REA65591 RNR65591:RNW65591 RXN65591:RXS65591 SHJ65591:SHO65591 SRF65591:SRK65591 TBB65591:TBG65591 TKX65591:TLC65591 TUT65591:TUY65591 UEP65591:UEU65591 UOL65591:UOQ65591 UYH65591:UYM65591 VID65591:VII65591 VRZ65591:VSE65591 WBV65591:WCA65591 WLR65591:WLW65591 WVN65591:WVS65591 F131127:K131127 JB131127:JG131127 SX131127:TC131127 ACT131127:ACY131127 AMP131127:AMU131127 AWL131127:AWQ131127 BGH131127:BGM131127 BQD131127:BQI131127 BZZ131127:CAE131127 CJV131127:CKA131127 CTR131127:CTW131127 DDN131127:DDS131127 DNJ131127:DNO131127 DXF131127:DXK131127 EHB131127:EHG131127 EQX131127:ERC131127 FAT131127:FAY131127 FKP131127:FKU131127 FUL131127:FUQ131127 GEH131127:GEM131127 GOD131127:GOI131127 GXZ131127:GYE131127 HHV131127:HIA131127 HRR131127:HRW131127 IBN131127:IBS131127 ILJ131127:ILO131127 IVF131127:IVK131127 JFB131127:JFG131127 JOX131127:JPC131127 JYT131127:JYY131127 KIP131127:KIU131127 KSL131127:KSQ131127 LCH131127:LCM131127 LMD131127:LMI131127 LVZ131127:LWE131127 MFV131127:MGA131127 MPR131127:MPW131127 MZN131127:MZS131127 NJJ131127:NJO131127 NTF131127:NTK131127 ODB131127:ODG131127 OMX131127:ONC131127 OWT131127:OWY131127 PGP131127:PGU131127 PQL131127:PQQ131127 QAH131127:QAM131127 QKD131127:QKI131127 QTZ131127:QUE131127 RDV131127:REA131127 RNR131127:RNW131127 RXN131127:RXS131127 SHJ131127:SHO131127 SRF131127:SRK131127 TBB131127:TBG131127 TKX131127:TLC131127 TUT131127:TUY131127 UEP131127:UEU131127 UOL131127:UOQ131127 UYH131127:UYM131127 VID131127:VII131127 VRZ131127:VSE131127 WBV131127:WCA131127 WLR131127:WLW131127 WVN131127:WVS131127 F196663:K196663 JB196663:JG196663 SX196663:TC196663 ACT196663:ACY196663 AMP196663:AMU196663 AWL196663:AWQ196663 BGH196663:BGM196663 BQD196663:BQI196663 BZZ196663:CAE196663 CJV196663:CKA196663 CTR196663:CTW196663 DDN196663:DDS196663 DNJ196663:DNO196663 DXF196663:DXK196663 EHB196663:EHG196663 EQX196663:ERC196663 FAT196663:FAY196663 FKP196663:FKU196663 FUL196663:FUQ196663 GEH196663:GEM196663 GOD196663:GOI196663 GXZ196663:GYE196663 HHV196663:HIA196663 HRR196663:HRW196663 IBN196663:IBS196663 ILJ196663:ILO196663 IVF196663:IVK196663 JFB196663:JFG196663 JOX196663:JPC196663 JYT196663:JYY196663 KIP196663:KIU196663 KSL196663:KSQ196663 LCH196663:LCM196663 LMD196663:LMI196663 LVZ196663:LWE196663 MFV196663:MGA196663 MPR196663:MPW196663 MZN196663:MZS196663 NJJ196663:NJO196663 NTF196663:NTK196663 ODB196663:ODG196663 OMX196663:ONC196663 OWT196663:OWY196663 PGP196663:PGU196663 PQL196663:PQQ196663 QAH196663:QAM196663 QKD196663:QKI196663 QTZ196663:QUE196663 RDV196663:REA196663 RNR196663:RNW196663 RXN196663:RXS196663 SHJ196663:SHO196663 SRF196663:SRK196663 TBB196663:TBG196663 TKX196663:TLC196663 TUT196663:TUY196663 UEP196663:UEU196663 UOL196663:UOQ196663 UYH196663:UYM196663 VID196663:VII196663 VRZ196663:VSE196663 WBV196663:WCA196663 WLR196663:WLW196663 WVN196663:WVS196663 F262199:K262199 JB262199:JG262199 SX262199:TC262199 ACT262199:ACY262199 AMP262199:AMU262199 AWL262199:AWQ262199 BGH262199:BGM262199 BQD262199:BQI262199 BZZ262199:CAE262199 CJV262199:CKA262199 CTR262199:CTW262199 DDN262199:DDS262199 DNJ262199:DNO262199 DXF262199:DXK262199 EHB262199:EHG262199 EQX262199:ERC262199 FAT262199:FAY262199 FKP262199:FKU262199 FUL262199:FUQ262199 GEH262199:GEM262199 GOD262199:GOI262199 GXZ262199:GYE262199 HHV262199:HIA262199 HRR262199:HRW262199 IBN262199:IBS262199 ILJ262199:ILO262199 IVF262199:IVK262199 JFB262199:JFG262199 JOX262199:JPC262199 JYT262199:JYY262199 KIP262199:KIU262199 KSL262199:KSQ262199 LCH262199:LCM262199 LMD262199:LMI262199 LVZ262199:LWE262199 MFV262199:MGA262199 MPR262199:MPW262199 MZN262199:MZS262199 NJJ262199:NJO262199 NTF262199:NTK262199 ODB262199:ODG262199 OMX262199:ONC262199 OWT262199:OWY262199 PGP262199:PGU262199 PQL262199:PQQ262199 QAH262199:QAM262199 QKD262199:QKI262199 QTZ262199:QUE262199 RDV262199:REA262199 RNR262199:RNW262199 RXN262199:RXS262199 SHJ262199:SHO262199 SRF262199:SRK262199 TBB262199:TBG262199 TKX262199:TLC262199 TUT262199:TUY262199 UEP262199:UEU262199 UOL262199:UOQ262199 UYH262199:UYM262199 VID262199:VII262199 VRZ262199:VSE262199 WBV262199:WCA262199 WLR262199:WLW262199 WVN262199:WVS262199 F327735:K327735 JB327735:JG327735 SX327735:TC327735 ACT327735:ACY327735 AMP327735:AMU327735 AWL327735:AWQ327735 BGH327735:BGM327735 BQD327735:BQI327735 BZZ327735:CAE327735 CJV327735:CKA327735 CTR327735:CTW327735 DDN327735:DDS327735 DNJ327735:DNO327735 DXF327735:DXK327735 EHB327735:EHG327735 EQX327735:ERC327735 FAT327735:FAY327735 FKP327735:FKU327735 FUL327735:FUQ327735 GEH327735:GEM327735 GOD327735:GOI327735 GXZ327735:GYE327735 HHV327735:HIA327735 HRR327735:HRW327735 IBN327735:IBS327735 ILJ327735:ILO327735 IVF327735:IVK327735 JFB327735:JFG327735 JOX327735:JPC327735 JYT327735:JYY327735 KIP327735:KIU327735 KSL327735:KSQ327735 LCH327735:LCM327735 LMD327735:LMI327735 LVZ327735:LWE327735 MFV327735:MGA327735 MPR327735:MPW327735 MZN327735:MZS327735 NJJ327735:NJO327735 NTF327735:NTK327735 ODB327735:ODG327735 OMX327735:ONC327735 OWT327735:OWY327735 PGP327735:PGU327735 PQL327735:PQQ327735 QAH327735:QAM327735 QKD327735:QKI327735 QTZ327735:QUE327735 RDV327735:REA327735 RNR327735:RNW327735 RXN327735:RXS327735 SHJ327735:SHO327735 SRF327735:SRK327735 TBB327735:TBG327735 TKX327735:TLC327735 TUT327735:TUY327735 UEP327735:UEU327735 UOL327735:UOQ327735 UYH327735:UYM327735 VID327735:VII327735 VRZ327735:VSE327735 WBV327735:WCA327735 WLR327735:WLW327735 WVN327735:WVS327735 F393271:K393271 JB393271:JG393271 SX393271:TC393271 ACT393271:ACY393271 AMP393271:AMU393271 AWL393271:AWQ393271 BGH393271:BGM393271 BQD393271:BQI393271 BZZ393271:CAE393271 CJV393271:CKA393271 CTR393271:CTW393271 DDN393271:DDS393271 DNJ393271:DNO393271 DXF393271:DXK393271 EHB393271:EHG393271 EQX393271:ERC393271 FAT393271:FAY393271 FKP393271:FKU393271 FUL393271:FUQ393271 GEH393271:GEM393271 GOD393271:GOI393271 GXZ393271:GYE393271 HHV393271:HIA393271 HRR393271:HRW393271 IBN393271:IBS393271 ILJ393271:ILO393271 IVF393271:IVK393271 JFB393271:JFG393271 JOX393271:JPC393271 JYT393271:JYY393271 KIP393271:KIU393271 KSL393271:KSQ393271 LCH393271:LCM393271 LMD393271:LMI393271 LVZ393271:LWE393271 MFV393271:MGA393271 MPR393271:MPW393271 MZN393271:MZS393271 NJJ393271:NJO393271 NTF393271:NTK393271 ODB393271:ODG393271 OMX393271:ONC393271 OWT393271:OWY393271 PGP393271:PGU393271 PQL393271:PQQ393271 QAH393271:QAM393271 QKD393271:QKI393271 QTZ393271:QUE393271 RDV393271:REA393271 RNR393271:RNW393271 RXN393271:RXS393271 SHJ393271:SHO393271 SRF393271:SRK393271 TBB393271:TBG393271 TKX393271:TLC393271 TUT393271:TUY393271 UEP393271:UEU393271 UOL393271:UOQ393271 UYH393271:UYM393271 VID393271:VII393271 VRZ393271:VSE393271 WBV393271:WCA393271 WLR393271:WLW393271 WVN393271:WVS393271 F458807:K458807 JB458807:JG458807 SX458807:TC458807 ACT458807:ACY458807 AMP458807:AMU458807 AWL458807:AWQ458807 BGH458807:BGM458807 BQD458807:BQI458807 BZZ458807:CAE458807 CJV458807:CKA458807 CTR458807:CTW458807 DDN458807:DDS458807 DNJ458807:DNO458807 DXF458807:DXK458807 EHB458807:EHG458807 EQX458807:ERC458807 FAT458807:FAY458807 FKP458807:FKU458807 FUL458807:FUQ458807 GEH458807:GEM458807 GOD458807:GOI458807 GXZ458807:GYE458807 HHV458807:HIA458807 HRR458807:HRW458807 IBN458807:IBS458807 ILJ458807:ILO458807 IVF458807:IVK458807 JFB458807:JFG458807 JOX458807:JPC458807 JYT458807:JYY458807 KIP458807:KIU458807 KSL458807:KSQ458807 LCH458807:LCM458807 LMD458807:LMI458807 LVZ458807:LWE458807 MFV458807:MGA458807 MPR458807:MPW458807 MZN458807:MZS458807 NJJ458807:NJO458807 NTF458807:NTK458807 ODB458807:ODG458807 OMX458807:ONC458807 OWT458807:OWY458807 PGP458807:PGU458807 PQL458807:PQQ458807 QAH458807:QAM458807 QKD458807:QKI458807 QTZ458807:QUE458807 RDV458807:REA458807 RNR458807:RNW458807 RXN458807:RXS458807 SHJ458807:SHO458807 SRF458807:SRK458807 TBB458807:TBG458807 TKX458807:TLC458807 TUT458807:TUY458807 UEP458807:UEU458807 UOL458807:UOQ458807 UYH458807:UYM458807 VID458807:VII458807 VRZ458807:VSE458807 WBV458807:WCA458807 WLR458807:WLW458807 WVN458807:WVS458807 F524343:K524343 JB524343:JG524343 SX524343:TC524343 ACT524343:ACY524343 AMP524343:AMU524343 AWL524343:AWQ524343 BGH524343:BGM524343 BQD524343:BQI524343 BZZ524343:CAE524343 CJV524343:CKA524343 CTR524343:CTW524343 DDN524343:DDS524343 DNJ524343:DNO524343 DXF524343:DXK524343 EHB524343:EHG524343 EQX524343:ERC524343 FAT524343:FAY524343 FKP524343:FKU524343 FUL524343:FUQ524343 GEH524343:GEM524343 GOD524343:GOI524343 GXZ524343:GYE524343 HHV524343:HIA524343 HRR524343:HRW524343 IBN524343:IBS524343 ILJ524343:ILO524343 IVF524343:IVK524343 JFB524343:JFG524343 JOX524343:JPC524343 JYT524343:JYY524343 KIP524343:KIU524343 KSL524343:KSQ524343 LCH524343:LCM524343 LMD524343:LMI524343 LVZ524343:LWE524343 MFV524343:MGA524343 MPR524343:MPW524343 MZN524343:MZS524343 NJJ524343:NJO524343 NTF524343:NTK524343 ODB524343:ODG524343 OMX524343:ONC524343 OWT524343:OWY524343 PGP524343:PGU524343 PQL524343:PQQ524343 QAH524343:QAM524343 QKD524343:QKI524343 QTZ524343:QUE524343 RDV524343:REA524343 RNR524343:RNW524343 RXN524343:RXS524343 SHJ524343:SHO524343 SRF524343:SRK524343 TBB524343:TBG524343 TKX524343:TLC524343 TUT524343:TUY524343 UEP524343:UEU524343 UOL524343:UOQ524343 UYH524343:UYM524343 VID524343:VII524343 VRZ524343:VSE524343 WBV524343:WCA524343 WLR524343:WLW524343 WVN524343:WVS524343 F589879:K589879 JB589879:JG589879 SX589879:TC589879 ACT589879:ACY589879 AMP589879:AMU589879 AWL589879:AWQ589879 BGH589879:BGM589879 BQD589879:BQI589879 BZZ589879:CAE589879 CJV589879:CKA589879 CTR589879:CTW589879 DDN589879:DDS589879 DNJ589879:DNO589879 DXF589879:DXK589879 EHB589879:EHG589879 EQX589879:ERC589879 FAT589879:FAY589879 FKP589879:FKU589879 FUL589879:FUQ589879 GEH589879:GEM589879 GOD589879:GOI589879 GXZ589879:GYE589879 HHV589879:HIA589879 HRR589879:HRW589879 IBN589879:IBS589879 ILJ589879:ILO589879 IVF589879:IVK589879 JFB589879:JFG589879 JOX589879:JPC589879 JYT589879:JYY589879 KIP589879:KIU589879 KSL589879:KSQ589879 LCH589879:LCM589879 LMD589879:LMI589879 LVZ589879:LWE589879 MFV589879:MGA589879 MPR589879:MPW589879 MZN589879:MZS589879 NJJ589879:NJO589879 NTF589879:NTK589879 ODB589879:ODG589879 OMX589879:ONC589879 OWT589879:OWY589879 PGP589879:PGU589879 PQL589879:PQQ589879 QAH589879:QAM589879 QKD589879:QKI589879 QTZ589879:QUE589879 RDV589879:REA589879 RNR589879:RNW589879 RXN589879:RXS589879 SHJ589879:SHO589879 SRF589879:SRK589879 TBB589879:TBG589879 TKX589879:TLC589879 TUT589879:TUY589879 UEP589879:UEU589879 UOL589879:UOQ589879 UYH589879:UYM589879 VID589879:VII589879 VRZ589879:VSE589879 WBV589879:WCA589879 WLR589879:WLW589879 WVN589879:WVS589879 F655415:K655415 JB655415:JG655415 SX655415:TC655415 ACT655415:ACY655415 AMP655415:AMU655415 AWL655415:AWQ655415 BGH655415:BGM655415 BQD655415:BQI655415 BZZ655415:CAE655415 CJV655415:CKA655415 CTR655415:CTW655415 DDN655415:DDS655415 DNJ655415:DNO655415 DXF655415:DXK655415 EHB655415:EHG655415 EQX655415:ERC655415 FAT655415:FAY655415 FKP655415:FKU655415 FUL655415:FUQ655415 GEH655415:GEM655415 GOD655415:GOI655415 GXZ655415:GYE655415 HHV655415:HIA655415 HRR655415:HRW655415 IBN655415:IBS655415 ILJ655415:ILO655415 IVF655415:IVK655415 JFB655415:JFG655415 JOX655415:JPC655415 JYT655415:JYY655415 KIP655415:KIU655415 KSL655415:KSQ655415 LCH655415:LCM655415 LMD655415:LMI655415 LVZ655415:LWE655415 MFV655415:MGA655415 MPR655415:MPW655415 MZN655415:MZS655415 NJJ655415:NJO655415 NTF655415:NTK655415 ODB655415:ODG655415 OMX655415:ONC655415 OWT655415:OWY655415 PGP655415:PGU655415 PQL655415:PQQ655415 QAH655415:QAM655415 QKD655415:QKI655415 QTZ655415:QUE655415 RDV655415:REA655415 RNR655415:RNW655415 RXN655415:RXS655415 SHJ655415:SHO655415 SRF655415:SRK655415 TBB655415:TBG655415 TKX655415:TLC655415 TUT655415:TUY655415 UEP655415:UEU655415 UOL655415:UOQ655415 UYH655415:UYM655415 VID655415:VII655415 VRZ655415:VSE655415 WBV655415:WCA655415 WLR655415:WLW655415 WVN655415:WVS655415 F720951:K720951 JB720951:JG720951 SX720951:TC720951 ACT720951:ACY720951 AMP720951:AMU720951 AWL720951:AWQ720951 BGH720951:BGM720951 BQD720951:BQI720951 BZZ720951:CAE720951 CJV720951:CKA720951 CTR720951:CTW720951 DDN720951:DDS720951 DNJ720951:DNO720951 DXF720951:DXK720951 EHB720951:EHG720951 EQX720951:ERC720951 FAT720951:FAY720951 FKP720951:FKU720951 FUL720951:FUQ720951 GEH720951:GEM720951 GOD720951:GOI720951 GXZ720951:GYE720951 HHV720951:HIA720951 HRR720951:HRW720951 IBN720951:IBS720951 ILJ720951:ILO720951 IVF720951:IVK720951 JFB720951:JFG720951 JOX720951:JPC720951 JYT720951:JYY720951 KIP720951:KIU720951 KSL720951:KSQ720951 LCH720951:LCM720951 LMD720951:LMI720951 LVZ720951:LWE720951 MFV720951:MGA720951 MPR720951:MPW720951 MZN720951:MZS720951 NJJ720951:NJO720951 NTF720951:NTK720951 ODB720951:ODG720951 OMX720951:ONC720951 OWT720951:OWY720951 PGP720951:PGU720951 PQL720951:PQQ720951 QAH720951:QAM720951 QKD720951:QKI720951 QTZ720951:QUE720951 RDV720951:REA720951 RNR720951:RNW720951 RXN720951:RXS720951 SHJ720951:SHO720951 SRF720951:SRK720951 TBB720951:TBG720951 TKX720951:TLC720951 TUT720951:TUY720951 UEP720951:UEU720951 UOL720951:UOQ720951 UYH720951:UYM720951 VID720951:VII720951 VRZ720951:VSE720951 WBV720951:WCA720951 WLR720951:WLW720951 WVN720951:WVS720951 F786487:K786487 JB786487:JG786487 SX786487:TC786487 ACT786487:ACY786487 AMP786487:AMU786487 AWL786487:AWQ786487 BGH786487:BGM786487 BQD786487:BQI786487 BZZ786487:CAE786487 CJV786487:CKA786487 CTR786487:CTW786487 DDN786487:DDS786487 DNJ786487:DNO786487 DXF786487:DXK786487 EHB786487:EHG786487 EQX786487:ERC786487 FAT786487:FAY786487 FKP786487:FKU786487 FUL786487:FUQ786487 GEH786487:GEM786487 GOD786487:GOI786487 GXZ786487:GYE786487 HHV786487:HIA786487 HRR786487:HRW786487 IBN786487:IBS786487 ILJ786487:ILO786487 IVF786487:IVK786487 JFB786487:JFG786487 JOX786487:JPC786487 JYT786487:JYY786487 KIP786487:KIU786487 KSL786487:KSQ786487 LCH786487:LCM786487 LMD786487:LMI786487 LVZ786487:LWE786487 MFV786487:MGA786487 MPR786487:MPW786487 MZN786487:MZS786487 NJJ786487:NJO786487 NTF786487:NTK786487 ODB786487:ODG786487 OMX786487:ONC786487 OWT786487:OWY786487 PGP786487:PGU786487 PQL786487:PQQ786487 QAH786487:QAM786487 QKD786487:QKI786487 QTZ786487:QUE786487 RDV786487:REA786487 RNR786487:RNW786487 RXN786487:RXS786487 SHJ786487:SHO786487 SRF786487:SRK786487 TBB786487:TBG786487 TKX786487:TLC786487 TUT786487:TUY786487 UEP786487:UEU786487 UOL786487:UOQ786487 UYH786487:UYM786487 VID786487:VII786487 VRZ786487:VSE786487 WBV786487:WCA786487 WLR786487:WLW786487 WVN786487:WVS786487 F852023:K852023 JB852023:JG852023 SX852023:TC852023 ACT852023:ACY852023 AMP852023:AMU852023 AWL852023:AWQ852023 BGH852023:BGM852023 BQD852023:BQI852023 BZZ852023:CAE852023 CJV852023:CKA852023 CTR852023:CTW852023 DDN852023:DDS852023 DNJ852023:DNO852023 DXF852023:DXK852023 EHB852023:EHG852023 EQX852023:ERC852023 FAT852023:FAY852023 FKP852023:FKU852023 FUL852023:FUQ852023 GEH852023:GEM852023 GOD852023:GOI852023 GXZ852023:GYE852023 HHV852023:HIA852023 HRR852023:HRW852023 IBN852023:IBS852023 ILJ852023:ILO852023 IVF852023:IVK852023 JFB852023:JFG852023 JOX852023:JPC852023 JYT852023:JYY852023 KIP852023:KIU852023 KSL852023:KSQ852023 LCH852023:LCM852023 LMD852023:LMI852023 LVZ852023:LWE852023 MFV852023:MGA852023 MPR852023:MPW852023 MZN852023:MZS852023 NJJ852023:NJO852023 NTF852023:NTK852023 ODB852023:ODG852023 OMX852023:ONC852023 OWT852023:OWY852023 PGP852023:PGU852023 PQL852023:PQQ852023 QAH852023:QAM852023 QKD852023:QKI852023 QTZ852023:QUE852023 RDV852023:REA852023 RNR852023:RNW852023 RXN852023:RXS852023 SHJ852023:SHO852023 SRF852023:SRK852023 TBB852023:TBG852023 TKX852023:TLC852023 TUT852023:TUY852023 UEP852023:UEU852023 UOL852023:UOQ852023 UYH852023:UYM852023 VID852023:VII852023 VRZ852023:VSE852023 WBV852023:WCA852023 WLR852023:WLW852023 WVN852023:WVS852023 F917559:K917559 JB917559:JG917559 SX917559:TC917559 ACT917559:ACY917559 AMP917559:AMU917559 AWL917559:AWQ917559 BGH917559:BGM917559 BQD917559:BQI917559 BZZ917559:CAE917559 CJV917559:CKA917559 CTR917559:CTW917559 DDN917559:DDS917559 DNJ917559:DNO917559 DXF917559:DXK917559 EHB917559:EHG917559 EQX917559:ERC917559 FAT917559:FAY917559 FKP917559:FKU917559 FUL917559:FUQ917559 GEH917559:GEM917559 GOD917559:GOI917559 GXZ917559:GYE917559 HHV917559:HIA917559 HRR917559:HRW917559 IBN917559:IBS917559 ILJ917559:ILO917559 IVF917559:IVK917559 JFB917559:JFG917559 JOX917559:JPC917559 JYT917559:JYY917559 KIP917559:KIU917559 KSL917559:KSQ917559 LCH917559:LCM917559 LMD917559:LMI917559 LVZ917559:LWE917559 MFV917559:MGA917559 MPR917559:MPW917559 MZN917559:MZS917559 NJJ917559:NJO917559 NTF917559:NTK917559 ODB917559:ODG917559 OMX917559:ONC917559 OWT917559:OWY917559 PGP917559:PGU917559 PQL917559:PQQ917559 QAH917559:QAM917559 QKD917559:QKI917559 QTZ917559:QUE917559 RDV917559:REA917559 RNR917559:RNW917559 RXN917559:RXS917559 SHJ917559:SHO917559 SRF917559:SRK917559 TBB917559:TBG917559 TKX917559:TLC917559 TUT917559:TUY917559 UEP917559:UEU917559 UOL917559:UOQ917559 UYH917559:UYM917559 VID917559:VII917559 VRZ917559:VSE917559 WBV917559:WCA917559 WLR917559:WLW917559 WVN917559:WVS917559 F983095:K983095 JB983095:JG983095 SX983095:TC983095 ACT983095:ACY983095 AMP983095:AMU983095 AWL983095:AWQ983095 BGH983095:BGM983095 BQD983095:BQI983095 BZZ983095:CAE983095 CJV983095:CKA983095 CTR983095:CTW983095 DDN983095:DDS983095 DNJ983095:DNO983095 DXF983095:DXK983095 EHB983095:EHG983095 EQX983095:ERC983095 FAT983095:FAY983095 FKP983095:FKU983095 FUL983095:FUQ983095 GEH983095:GEM983095 GOD983095:GOI983095 GXZ983095:GYE983095 HHV983095:HIA983095 HRR983095:HRW983095 IBN983095:IBS983095 ILJ983095:ILO983095 IVF983095:IVK983095 JFB983095:JFG983095 JOX983095:JPC983095 JYT983095:JYY983095 KIP983095:KIU983095 KSL983095:KSQ983095 LCH983095:LCM983095 LMD983095:LMI983095 LVZ983095:LWE983095 MFV983095:MGA983095 MPR983095:MPW983095 MZN983095:MZS983095 NJJ983095:NJO983095 NTF983095:NTK983095 ODB983095:ODG983095 OMX983095:ONC983095 OWT983095:OWY983095 PGP983095:PGU983095 PQL983095:PQQ983095 QAH983095:QAM983095 QKD983095:QKI983095 QTZ983095:QUE983095 RDV983095:REA983095 RNR983095:RNW983095 RXN983095:RXS983095 SHJ983095:SHO983095 SRF983095:SRK983095 TBB983095:TBG983095 TKX983095:TLC983095 TUT983095:TUY983095 UEP983095:UEU983095 UOL983095:UOQ983095 UYH983095:UYM983095 VID983095:VII983095 VRZ983095:VSE983095 WBV983095:WCA983095 WLR983095:WLW983095 WVN983095:WVS983095" xr:uid="{736A44D7-83D5-4876-AE14-EEF3C6F15DCD}">
      <formula1>"1,2,3,4"</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E8EC78C-F187-4857-A0D5-5F77BAF3F034}">
          <x14:formula1>
            <xm:f>"□,■"</xm:f>
          </x14:formula1>
          <xm:sqref>B59:B60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B65595:B65596 IX65595:IX65596 ST65595:ST65596 ACP65595:ACP65596 AML65595:AML65596 AWH65595:AWH65596 BGD65595:BGD65596 BPZ65595:BPZ65596 BZV65595:BZV65596 CJR65595:CJR65596 CTN65595:CTN65596 DDJ65595:DDJ65596 DNF65595:DNF65596 DXB65595:DXB65596 EGX65595:EGX65596 EQT65595:EQT65596 FAP65595:FAP65596 FKL65595:FKL65596 FUH65595:FUH65596 GED65595:GED65596 GNZ65595:GNZ65596 GXV65595:GXV65596 HHR65595:HHR65596 HRN65595:HRN65596 IBJ65595:IBJ65596 ILF65595:ILF65596 IVB65595:IVB65596 JEX65595:JEX65596 JOT65595:JOT65596 JYP65595:JYP65596 KIL65595:KIL65596 KSH65595:KSH65596 LCD65595:LCD65596 LLZ65595:LLZ65596 LVV65595:LVV65596 MFR65595:MFR65596 MPN65595:MPN65596 MZJ65595:MZJ65596 NJF65595:NJF65596 NTB65595:NTB65596 OCX65595:OCX65596 OMT65595:OMT65596 OWP65595:OWP65596 PGL65595:PGL65596 PQH65595:PQH65596 QAD65595:QAD65596 QJZ65595:QJZ65596 QTV65595:QTV65596 RDR65595:RDR65596 RNN65595:RNN65596 RXJ65595:RXJ65596 SHF65595:SHF65596 SRB65595:SRB65596 TAX65595:TAX65596 TKT65595:TKT65596 TUP65595:TUP65596 UEL65595:UEL65596 UOH65595:UOH65596 UYD65595:UYD65596 VHZ65595:VHZ65596 VRV65595:VRV65596 WBR65595:WBR65596 WLN65595:WLN65596 WVJ65595:WVJ65596 B131131:B131132 IX131131:IX131132 ST131131:ST131132 ACP131131:ACP131132 AML131131:AML131132 AWH131131:AWH131132 BGD131131:BGD131132 BPZ131131:BPZ131132 BZV131131:BZV131132 CJR131131:CJR131132 CTN131131:CTN131132 DDJ131131:DDJ131132 DNF131131:DNF131132 DXB131131:DXB131132 EGX131131:EGX131132 EQT131131:EQT131132 FAP131131:FAP131132 FKL131131:FKL131132 FUH131131:FUH131132 GED131131:GED131132 GNZ131131:GNZ131132 GXV131131:GXV131132 HHR131131:HHR131132 HRN131131:HRN131132 IBJ131131:IBJ131132 ILF131131:ILF131132 IVB131131:IVB131132 JEX131131:JEX131132 JOT131131:JOT131132 JYP131131:JYP131132 KIL131131:KIL131132 KSH131131:KSH131132 LCD131131:LCD131132 LLZ131131:LLZ131132 LVV131131:LVV131132 MFR131131:MFR131132 MPN131131:MPN131132 MZJ131131:MZJ131132 NJF131131:NJF131132 NTB131131:NTB131132 OCX131131:OCX131132 OMT131131:OMT131132 OWP131131:OWP131132 PGL131131:PGL131132 PQH131131:PQH131132 QAD131131:QAD131132 QJZ131131:QJZ131132 QTV131131:QTV131132 RDR131131:RDR131132 RNN131131:RNN131132 RXJ131131:RXJ131132 SHF131131:SHF131132 SRB131131:SRB131132 TAX131131:TAX131132 TKT131131:TKT131132 TUP131131:TUP131132 UEL131131:UEL131132 UOH131131:UOH131132 UYD131131:UYD131132 VHZ131131:VHZ131132 VRV131131:VRV131132 WBR131131:WBR131132 WLN131131:WLN131132 WVJ131131:WVJ131132 B196667:B196668 IX196667:IX196668 ST196667:ST196668 ACP196667:ACP196668 AML196667:AML196668 AWH196667:AWH196668 BGD196667:BGD196668 BPZ196667:BPZ196668 BZV196667:BZV196668 CJR196667:CJR196668 CTN196667:CTN196668 DDJ196667:DDJ196668 DNF196667:DNF196668 DXB196667:DXB196668 EGX196667:EGX196668 EQT196667:EQT196668 FAP196667:FAP196668 FKL196667:FKL196668 FUH196667:FUH196668 GED196667:GED196668 GNZ196667:GNZ196668 GXV196667:GXV196668 HHR196667:HHR196668 HRN196667:HRN196668 IBJ196667:IBJ196668 ILF196667:ILF196668 IVB196667:IVB196668 JEX196667:JEX196668 JOT196667:JOT196668 JYP196667:JYP196668 KIL196667:KIL196668 KSH196667:KSH196668 LCD196667:LCD196668 LLZ196667:LLZ196668 LVV196667:LVV196668 MFR196667:MFR196668 MPN196667:MPN196668 MZJ196667:MZJ196668 NJF196667:NJF196668 NTB196667:NTB196668 OCX196667:OCX196668 OMT196667:OMT196668 OWP196667:OWP196668 PGL196667:PGL196668 PQH196667:PQH196668 QAD196667:QAD196668 QJZ196667:QJZ196668 QTV196667:QTV196668 RDR196667:RDR196668 RNN196667:RNN196668 RXJ196667:RXJ196668 SHF196667:SHF196668 SRB196667:SRB196668 TAX196667:TAX196668 TKT196667:TKT196668 TUP196667:TUP196668 UEL196667:UEL196668 UOH196667:UOH196668 UYD196667:UYD196668 VHZ196667:VHZ196668 VRV196667:VRV196668 WBR196667:WBR196668 WLN196667:WLN196668 WVJ196667:WVJ196668 B262203:B262204 IX262203:IX262204 ST262203:ST262204 ACP262203:ACP262204 AML262203:AML262204 AWH262203:AWH262204 BGD262203:BGD262204 BPZ262203:BPZ262204 BZV262203:BZV262204 CJR262203:CJR262204 CTN262203:CTN262204 DDJ262203:DDJ262204 DNF262203:DNF262204 DXB262203:DXB262204 EGX262203:EGX262204 EQT262203:EQT262204 FAP262203:FAP262204 FKL262203:FKL262204 FUH262203:FUH262204 GED262203:GED262204 GNZ262203:GNZ262204 GXV262203:GXV262204 HHR262203:HHR262204 HRN262203:HRN262204 IBJ262203:IBJ262204 ILF262203:ILF262204 IVB262203:IVB262204 JEX262203:JEX262204 JOT262203:JOT262204 JYP262203:JYP262204 KIL262203:KIL262204 KSH262203:KSH262204 LCD262203:LCD262204 LLZ262203:LLZ262204 LVV262203:LVV262204 MFR262203:MFR262204 MPN262203:MPN262204 MZJ262203:MZJ262204 NJF262203:NJF262204 NTB262203:NTB262204 OCX262203:OCX262204 OMT262203:OMT262204 OWP262203:OWP262204 PGL262203:PGL262204 PQH262203:PQH262204 QAD262203:QAD262204 QJZ262203:QJZ262204 QTV262203:QTV262204 RDR262203:RDR262204 RNN262203:RNN262204 RXJ262203:RXJ262204 SHF262203:SHF262204 SRB262203:SRB262204 TAX262203:TAX262204 TKT262203:TKT262204 TUP262203:TUP262204 UEL262203:UEL262204 UOH262203:UOH262204 UYD262203:UYD262204 VHZ262203:VHZ262204 VRV262203:VRV262204 WBR262203:WBR262204 WLN262203:WLN262204 WVJ262203:WVJ262204 B327739:B327740 IX327739:IX327740 ST327739:ST327740 ACP327739:ACP327740 AML327739:AML327740 AWH327739:AWH327740 BGD327739:BGD327740 BPZ327739:BPZ327740 BZV327739:BZV327740 CJR327739:CJR327740 CTN327739:CTN327740 DDJ327739:DDJ327740 DNF327739:DNF327740 DXB327739:DXB327740 EGX327739:EGX327740 EQT327739:EQT327740 FAP327739:FAP327740 FKL327739:FKL327740 FUH327739:FUH327740 GED327739:GED327740 GNZ327739:GNZ327740 GXV327739:GXV327740 HHR327739:HHR327740 HRN327739:HRN327740 IBJ327739:IBJ327740 ILF327739:ILF327740 IVB327739:IVB327740 JEX327739:JEX327740 JOT327739:JOT327740 JYP327739:JYP327740 KIL327739:KIL327740 KSH327739:KSH327740 LCD327739:LCD327740 LLZ327739:LLZ327740 LVV327739:LVV327740 MFR327739:MFR327740 MPN327739:MPN327740 MZJ327739:MZJ327740 NJF327739:NJF327740 NTB327739:NTB327740 OCX327739:OCX327740 OMT327739:OMT327740 OWP327739:OWP327740 PGL327739:PGL327740 PQH327739:PQH327740 QAD327739:QAD327740 QJZ327739:QJZ327740 QTV327739:QTV327740 RDR327739:RDR327740 RNN327739:RNN327740 RXJ327739:RXJ327740 SHF327739:SHF327740 SRB327739:SRB327740 TAX327739:TAX327740 TKT327739:TKT327740 TUP327739:TUP327740 UEL327739:UEL327740 UOH327739:UOH327740 UYD327739:UYD327740 VHZ327739:VHZ327740 VRV327739:VRV327740 WBR327739:WBR327740 WLN327739:WLN327740 WVJ327739:WVJ327740 B393275:B393276 IX393275:IX393276 ST393275:ST393276 ACP393275:ACP393276 AML393275:AML393276 AWH393275:AWH393276 BGD393275:BGD393276 BPZ393275:BPZ393276 BZV393275:BZV393276 CJR393275:CJR393276 CTN393275:CTN393276 DDJ393275:DDJ393276 DNF393275:DNF393276 DXB393275:DXB393276 EGX393275:EGX393276 EQT393275:EQT393276 FAP393275:FAP393276 FKL393275:FKL393276 FUH393275:FUH393276 GED393275:GED393276 GNZ393275:GNZ393276 GXV393275:GXV393276 HHR393275:HHR393276 HRN393275:HRN393276 IBJ393275:IBJ393276 ILF393275:ILF393276 IVB393275:IVB393276 JEX393275:JEX393276 JOT393275:JOT393276 JYP393275:JYP393276 KIL393275:KIL393276 KSH393275:KSH393276 LCD393275:LCD393276 LLZ393275:LLZ393276 LVV393275:LVV393276 MFR393275:MFR393276 MPN393275:MPN393276 MZJ393275:MZJ393276 NJF393275:NJF393276 NTB393275:NTB393276 OCX393275:OCX393276 OMT393275:OMT393276 OWP393275:OWP393276 PGL393275:PGL393276 PQH393275:PQH393276 QAD393275:QAD393276 QJZ393275:QJZ393276 QTV393275:QTV393276 RDR393275:RDR393276 RNN393275:RNN393276 RXJ393275:RXJ393276 SHF393275:SHF393276 SRB393275:SRB393276 TAX393275:TAX393276 TKT393275:TKT393276 TUP393275:TUP393276 UEL393275:UEL393276 UOH393275:UOH393276 UYD393275:UYD393276 VHZ393275:VHZ393276 VRV393275:VRV393276 WBR393275:WBR393276 WLN393275:WLN393276 WVJ393275:WVJ393276 B458811:B458812 IX458811:IX458812 ST458811:ST458812 ACP458811:ACP458812 AML458811:AML458812 AWH458811:AWH458812 BGD458811:BGD458812 BPZ458811:BPZ458812 BZV458811:BZV458812 CJR458811:CJR458812 CTN458811:CTN458812 DDJ458811:DDJ458812 DNF458811:DNF458812 DXB458811:DXB458812 EGX458811:EGX458812 EQT458811:EQT458812 FAP458811:FAP458812 FKL458811:FKL458812 FUH458811:FUH458812 GED458811:GED458812 GNZ458811:GNZ458812 GXV458811:GXV458812 HHR458811:HHR458812 HRN458811:HRN458812 IBJ458811:IBJ458812 ILF458811:ILF458812 IVB458811:IVB458812 JEX458811:JEX458812 JOT458811:JOT458812 JYP458811:JYP458812 KIL458811:KIL458812 KSH458811:KSH458812 LCD458811:LCD458812 LLZ458811:LLZ458812 LVV458811:LVV458812 MFR458811:MFR458812 MPN458811:MPN458812 MZJ458811:MZJ458812 NJF458811:NJF458812 NTB458811:NTB458812 OCX458811:OCX458812 OMT458811:OMT458812 OWP458811:OWP458812 PGL458811:PGL458812 PQH458811:PQH458812 QAD458811:QAD458812 QJZ458811:QJZ458812 QTV458811:QTV458812 RDR458811:RDR458812 RNN458811:RNN458812 RXJ458811:RXJ458812 SHF458811:SHF458812 SRB458811:SRB458812 TAX458811:TAX458812 TKT458811:TKT458812 TUP458811:TUP458812 UEL458811:UEL458812 UOH458811:UOH458812 UYD458811:UYD458812 VHZ458811:VHZ458812 VRV458811:VRV458812 WBR458811:WBR458812 WLN458811:WLN458812 WVJ458811:WVJ458812 B524347:B524348 IX524347:IX524348 ST524347:ST524348 ACP524347:ACP524348 AML524347:AML524348 AWH524347:AWH524348 BGD524347:BGD524348 BPZ524347:BPZ524348 BZV524347:BZV524348 CJR524347:CJR524348 CTN524347:CTN524348 DDJ524347:DDJ524348 DNF524347:DNF524348 DXB524347:DXB524348 EGX524347:EGX524348 EQT524347:EQT524348 FAP524347:FAP524348 FKL524347:FKL524348 FUH524347:FUH524348 GED524347:GED524348 GNZ524347:GNZ524348 GXV524347:GXV524348 HHR524347:HHR524348 HRN524347:HRN524348 IBJ524347:IBJ524348 ILF524347:ILF524348 IVB524347:IVB524348 JEX524347:JEX524348 JOT524347:JOT524348 JYP524347:JYP524348 KIL524347:KIL524348 KSH524347:KSH524348 LCD524347:LCD524348 LLZ524347:LLZ524348 LVV524347:LVV524348 MFR524347:MFR524348 MPN524347:MPN524348 MZJ524347:MZJ524348 NJF524347:NJF524348 NTB524347:NTB524348 OCX524347:OCX524348 OMT524347:OMT524348 OWP524347:OWP524348 PGL524347:PGL524348 PQH524347:PQH524348 QAD524347:QAD524348 QJZ524347:QJZ524348 QTV524347:QTV524348 RDR524347:RDR524348 RNN524347:RNN524348 RXJ524347:RXJ524348 SHF524347:SHF524348 SRB524347:SRB524348 TAX524347:TAX524348 TKT524347:TKT524348 TUP524347:TUP524348 UEL524347:UEL524348 UOH524347:UOH524348 UYD524347:UYD524348 VHZ524347:VHZ524348 VRV524347:VRV524348 WBR524347:WBR524348 WLN524347:WLN524348 WVJ524347:WVJ524348 B589883:B589884 IX589883:IX589884 ST589883:ST589884 ACP589883:ACP589884 AML589883:AML589884 AWH589883:AWH589884 BGD589883:BGD589884 BPZ589883:BPZ589884 BZV589883:BZV589884 CJR589883:CJR589884 CTN589883:CTN589884 DDJ589883:DDJ589884 DNF589883:DNF589884 DXB589883:DXB589884 EGX589883:EGX589884 EQT589883:EQT589884 FAP589883:FAP589884 FKL589883:FKL589884 FUH589883:FUH589884 GED589883:GED589884 GNZ589883:GNZ589884 GXV589883:GXV589884 HHR589883:HHR589884 HRN589883:HRN589884 IBJ589883:IBJ589884 ILF589883:ILF589884 IVB589883:IVB589884 JEX589883:JEX589884 JOT589883:JOT589884 JYP589883:JYP589884 KIL589883:KIL589884 KSH589883:KSH589884 LCD589883:LCD589884 LLZ589883:LLZ589884 LVV589883:LVV589884 MFR589883:MFR589884 MPN589883:MPN589884 MZJ589883:MZJ589884 NJF589883:NJF589884 NTB589883:NTB589884 OCX589883:OCX589884 OMT589883:OMT589884 OWP589883:OWP589884 PGL589883:PGL589884 PQH589883:PQH589884 QAD589883:QAD589884 QJZ589883:QJZ589884 QTV589883:QTV589884 RDR589883:RDR589884 RNN589883:RNN589884 RXJ589883:RXJ589884 SHF589883:SHF589884 SRB589883:SRB589884 TAX589883:TAX589884 TKT589883:TKT589884 TUP589883:TUP589884 UEL589883:UEL589884 UOH589883:UOH589884 UYD589883:UYD589884 VHZ589883:VHZ589884 VRV589883:VRV589884 WBR589883:WBR589884 WLN589883:WLN589884 WVJ589883:WVJ589884 B655419:B655420 IX655419:IX655420 ST655419:ST655420 ACP655419:ACP655420 AML655419:AML655420 AWH655419:AWH655420 BGD655419:BGD655420 BPZ655419:BPZ655420 BZV655419:BZV655420 CJR655419:CJR655420 CTN655419:CTN655420 DDJ655419:DDJ655420 DNF655419:DNF655420 DXB655419:DXB655420 EGX655419:EGX655420 EQT655419:EQT655420 FAP655419:FAP655420 FKL655419:FKL655420 FUH655419:FUH655420 GED655419:GED655420 GNZ655419:GNZ655420 GXV655419:GXV655420 HHR655419:HHR655420 HRN655419:HRN655420 IBJ655419:IBJ655420 ILF655419:ILF655420 IVB655419:IVB655420 JEX655419:JEX655420 JOT655419:JOT655420 JYP655419:JYP655420 KIL655419:KIL655420 KSH655419:KSH655420 LCD655419:LCD655420 LLZ655419:LLZ655420 LVV655419:LVV655420 MFR655419:MFR655420 MPN655419:MPN655420 MZJ655419:MZJ655420 NJF655419:NJF655420 NTB655419:NTB655420 OCX655419:OCX655420 OMT655419:OMT655420 OWP655419:OWP655420 PGL655419:PGL655420 PQH655419:PQH655420 QAD655419:QAD655420 QJZ655419:QJZ655420 QTV655419:QTV655420 RDR655419:RDR655420 RNN655419:RNN655420 RXJ655419:RXJ655420 SHF655419:SHF655420 SRB655419:SRB655420 TAX655419:TAX655420 TKT655419:TKT655420 TUP655419:TUP655420 UEL655419:UEL655420 UOH655419:UOH655420 UYD655419:UYD655420 VHZ655419:VHZ655420 VRV655419:VRV655420 WBR655419:WBR655420 WLN655419:WLN655420 WVJ655419:WVJ655420 B720955:B720956 IX720955:IX720956 ST720955:ST720956 ACP720955:ACP720956 AML720955:AML720956 AWH720955:AWH720956 BGD720955:BGD720956 BPZ720955:BPZ720956 BZV720955:BZV720956 CJR720955:CJR720956 CTN720955:CTN720956 DDJ720955:DDJ720956 DNF720955:DNF720956 DXB720955:DXB720956 EGX720955:EGX720956 EQT720955:EQT720956 FAP720955:FAP720956 FKL720955:FKL720956 FUH720955:FUH720956 GED720955:GED720956 GNZ720955:GNZ720956 GXV720955:GXV720956 HHR720955:HHR720956 HRN720955:HRN720956 IBJ720955:IBJ720956 ILF720955:ILF720956 IVB720955:IVB720956 JEX720955:JEX720956 JOT720955:JOT720956 JYP720955:JYP720956 KIL720955:KIL720956 KSH720955:KSH720956 LCD720955:LCD720956 LLZ720955:LLZ720956 LVV720955:LVV720956 MFR720955:MFR720956 MPN720955:MPN720956 MZJ720955:MZJ720956 NJF720955:NJF720956 NTB720955:NTB720956 OCX720955:OCX720956 OMT720955:OMT720956 OWP720955:OWP720956 PGL720955:PGL720956 PQH720955:PQH720956 QAD720955:QAD720956 QJZ720955:QJZ720956 QTV720955:QTV720956 RDR720955:RDR720956 RNN720955:RNN720956 RXJ720955:RXJ720956 SHF720955:SHF720956 SRB720955:SRB720956 TAX720955:TAX720956 TKT720955:TKT720956 TUP720955:TUP720956 UEL720955:UEL720956 UOH720955:UOH720956 UYD720955:UYD720956 VHZ720955:VHZ720956 VRV720955:VRV720956 WBR720955:WBR720956 WLN720955:WLN720956 WVJ720955:WVJ720956 B786491:B786492 IX786491:IX786492 ST786491:ST786492 ACP786491:ACP786492 AML786491:AML786492 AWH786491:AWH786492 BGD786491:BGD786492 BPZ786491:BPZ786492 BZV786491:BZV786492 CJR786491:CJR786492 CTN786491:CTN786492 DDJ786491:DDJ786492 DNF786491:DNF786492 DXB786491:DXB786492 EGX786491:EGX786492 EQT786491:EQT786492 FAP786491:FAP786492 FKL786491:FKL786492 FUH786491:FUH786492 GED786491:GED786492 GNZ786491:GNZ786492 GXV786491:GXV786492 HHR786491:HHR786492 HRN786491:HRN786492 IBJ786491:IBJ786492 ILF786491:ILF786492 IVB786491:IVB786492 JEX786491:JEX786492 JOT786491:JOT786492 JYP786491:JYP786492 KIL786491:KIL786492 KSH786491:KSH786492 LCD786491:LCD786492 LLZ786491:LLZ786492 LVV786491:LVV786492 MFR786491:MFR786492 MPN786491:MPN786492 MZJ786491:MZJ786492 NJF786491:NJF786492 NTB786491:NTB786492 OCX786491:OCX786492 OMT786491:OMT786492 OWP786491:OWP786492 PGL786491:PGL786492 PQH786491:PQH786492 QAD786491:QAD786492 QJZ786491:QJZ786492 QTV786491:QTV786492 RDR786491:RDR786492 RNN786491:RNN786492 RXJ786491:RXJ786492 SHF786491:SHF786492 SRB786491:SRB786492 TAX786491:TAX786492 TKT786491:TKT786492 TUP786491:TUP786492 UEL786491:UEL786492 UOH786491:UOH786492 UYD786491:UYD786492 VHZ786491:VHZ786492 VRV786491:VRV786492 WBR786491:WBR786492 WLN786491:WLN786492 WVJ786491:WVJ786492 B852027:B852028 IX852027:IX852028 ST852027:ST852028 ACP852027:ACP852028 AML852027:AML852028 AWH852027:AWH852028 BGD852027:BGD852028 BPZ852027:BPZ852028 BZV852027:BZV852028 CJR852027:CJR852028 CTN852027:CTN852028 DDJ852027:DDJ852028 DNF852027:DNF852028 DXB852027:DXB852028 EGX852027:EGX852028 EQT852027:EQT852028 FAP852027:FAP852028 FKL852027:FKL852028 FUH852027:FUH852028 GED852027:GED852028 GNZ852027:GNZ852028 GXV852027:GXV852028 HHR852027:HHR852028 HRN852027:HRN852028 IBJ852027:IBJ852028 ILF852027:ILF852028 IVB852027:IVB852028 JEX852027:JEX852028 JOT852027:JOT852028 JYP852027:JYP852028 KIL852027:KIL852028 KSH852027:KSH852028 LCD852027:LCD852028 LLZ852027:LLZ852028 LVV852027:LVV852028 MFR852027:MFR852028 MPN852027:MPN852028 MZJ852027:MZJ852028 NJF852027:NJF852028 NTB852027:NTB852028 OCX852027:OCX852028 OMT852027:OMT852028 OWP852027:OWP852028 PGL852027:PGL852028 PQH852027:PQH852028 QAD852027:QAD852028 QJZ852027:QJZ852028 QTV852027:QTV852028 RDR852027:RDR852028 RNN852027:RNN852028 RXJ852027:RXJ852028 SHF852027:SHF852028 SRB852027:SRB852028 TAX852027:TAX852028 TKT852027:TKT852028 TUP852027:TUP852028 UEL852027:UEL852028 UOH852027:UOH852028 UYD852027:UYD852028 VHZ852027:VHZ852028 VRV852027:VRV852028 WBR852027:WBR852028 WLN852027:WLN852028 WVJ852027:WVJ852028 B917563:B917564 IX917563:IX917564 ST917563:ST917564 ACP917563:ACP917564 AML917563:AML917564 AWH917563:AWH917564 BGD917563:BGD917564 BPZ917563:BPZ917564 BZV917563:BZV917564 CJR917563:CJR917564 CTN917563:CTN917564 DDJ917563:DDJ917564 DNF917563:DNF917564 DXB917563:DXB917564 EGX917563:EGX917564 EQT917563:EQT917564 FAP917563:FAP917564 FKL917563:FKL917564 FUH917563:FUH917564 GED917563:GED917564 GNZ917563:GNZ917564 GXV917563:GXV917564 HHR917563:HHR917564 HRN917563:HRN917564 IBJ917563:IBJ917564 ILF917563:ILF917564 IVB917563:IVB917564 JEX917563:JEX917564 JOT917563:JOT917564 JYP917563:JYP917564 KIL917563:KIL917564 KSH917563:KSH917564 LCD917563:LCD917564 LLZ917563:LLZ917564 LVV917563:LVV917564 MFR917563:MFR917564 MPN917563:MPN917564 MZJ917563:MZJ917564 NJF917563:NJF917564 NTB917563:NTB917564 OCX917563:OCX917564 OMT917563:OMT917564 OWP917563:OWP917564 PGL917563:PGL917564 PQH917563:PQH917564 QAD917563:QAD917564 QJZ917563:QJZ917564 QTV917563:QTV917564 RDR917563:RDR917564 RNN917563:RNN917564 RXJ917563:RXJ917564 SHF917563:SHF917564 SRB917563:SRB917564 TAX917563:TAX917564 TKT917563:TKT917564 TUP917563:TUP917564 UEL917563:UEL917564 UOH917563:UOH917564 UYD917563:UYD917564 VHZ917563:VHZ917564 VRV917563:VRV917564 WBR917563:WBR917564 WLN917563:WLN917564 WVJ917563:WVJ917564 B983099:B983100 IX983099:IX983100 ST983099:ST983100 ACP983099:ACP983100 AML983099:AML983100 AWH983099:AWH983100 BGD983099:BGD983100 BPZ983099:BPZ983100 BZV983099:BZV983100 CJR983099:CJR983100 CTN983099:CTN983100 DDJ983099:DDJ983100 DNF983099:DNF983100 DXB983099:DXB983100 EGX983099:EGX983100 EQT983099:EQT983100 FAP983099:FAP983100 FKL983099:FKL983100 FUH983099:FUH983100 GED983099:GED983100 GNZ983099:GNZ983100 GXV983099:GXV983100 HHR983099:HHR983100 HRN983099:HRN983100 IBJ983099:IBJ983100 ILF983099:ILF983100 IVB983099:IVB983100 JEX983099:JEX983100 JOT983099:JOT983100 JYP983099:JYP983100 KIL983099:KIL983100 KSH983099:KSH983100 LCD983099:LCD983100 LLZ983099:LLZ983100 LVV983099:LVV983100 MFR983099:MFR983100 MPN983099:MPN983100 MZJ983099:MZJ983100 NJF983099:NJF983100 NTB983099:NTB983100 OCX983099:OCX983100 OMT983099:OMT983100 OWP983099:OWP983100 PGL983099:PGL983100 PQH983099:PQH983100 QAD983099:QAD983100 QJZ983099:QJZ983100 QTV983099:QTV983100 RDR983099:RDR983100 RNN983099:RNN983100 RXJ983099:RXJ983100 SHF983099:SHF983100 SRB983099:SRB983100 TAX983099:TAX983100 TKT983099:TKT983100 TUP983099:TUP983100 UEL983099:UEL983100 UOH983099:UOH983100 UYD983099:UYD983100 VHZ983099:VHZ983100 VRV983099:VRV983100 WBR983099:WBR983100 WLN983099:WLN983100 WVJ983099:WVJ983100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WVK983070:WVK983075 JR42:JR51 TN42:TN51 ADJ42:ADJ51 ANF42:ANF51 AXB42:AXB51 BGX42:BGX51 BQT42:BQT51 CAP42:CAP51 CKL42:CKL51 CUH42:CUH51 DED42:DED51 DNZ42:DNZ51 DXV42:DXV51 EHR42:EHR51 ERN42:ERN51 FBJ42:FBJ51 FLF42:FLF51 FVB42:FVB51 GEX42:GEX51 GOT42:GOT51 GYP42:GYP51 HIL42:HIL51 HSH42:HSH51 ICD42:ICD51 ILZ42:ILZ51 IVV42:IVV51 JFR42:JFR51 JPN42:JPN51 JZJ42:JZJ51 KJF42:KJF51 KTB42:KTB51 LCX42:LCX51 LMT42:LMT51 LWP42:LWP51 MGL42:MGL51 MQH42:MQH51 NAD42:NAD51 NJZ42:NJZ51 NTV42:NTV51 ODR42:ODR51 ONN42:ONN51 OXJ42:OXJ51 PHF42:PHF51 PRB42:PRB51 QAX42:QAX51 QKT42:QKT51 QUP42:QUP51 REL42:REL51 ROH42:ROH51 RYD42:RYD51 SHZ42:SHZ51 SRV42:SRV51 TBR42:TBR51 TLN42:TLN51 TVJ42:TVJ51 UFF42:UFF51 UPB42:UPB51 UYX42:UYX51 VIT42:VIT51 VSP42:VSP51 WCL42:WCL51 WMH42:WMH51 WWD42:WWD51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C65558:C65564 IY65558:IY65564 SU65558:SU65564 ACQ65558:ACQ65564 AMM65558:AMM65564 AWI65558:AWI65564 BGE65558:BGE65564 BQA65558:BQA65564 BZW65558:BZW65564 CJS65558:CJS65564 CTO65558:CTO65564 DDK65558:DDK65564 DNG65558:DNG65564 DXC65558:DXC65564 EGY65558:EGY65564 EQU65558:EQU65564 FAQ65558:FAQ65564 FKM65558:FKM65564 FUI65558:FUI65564 GEE65558:GEE65564 GOA65558:GOA65564 GXW65558:GXW65564 HHS65558:HHS65564 HRO65558:HRO65564 IBK65558:IBK65564 ILG65558:ILG65564 IVC65558:IVC65564 JEY65558:JEY65564 JOU65558:JOU65564 JYQ65558:JYQ65564 KIM65558:KIM65564 KSI65558:KSI65564 LCE65558:LCE65564 LMA65558:LMA65564 LVW65558:LVW65564 MFS65558:MFS65564 MPO65558:MPO65564 MZK65558:MZK65564 NJG65558:NJG65564 NTC65558:NTC65564 OCY65558:OCY65564 OMU65558:OMU65564 OWQ65558:OWQ65564 PGM65558:PGM65564 PQI65558:PQI65564 QAE65558:QAE65564 QKA65558:QKA65564 QTW65558:QTW65564 RDS65558:RDS65564 RNO65558:RNO65564 RXK65558:RXK65564 SHG65558:SHG65564 SRC65558:SRC65564 TAY65558:TAY65564 TKU65558:TKU65564 TUQ65558:TUQ65564 UEM65558:UEM65564 UOI65558:UOI65564 UYE65558:UYE65564 VIA65558:VIA65564 VRW65558:VRW65564 WBS65558:WBS65564 WLO65558:WLO65564 WVK65558:WVK65564 C131094:C131100 IY131094:IY131100 SU131094:SU131100 ACQ131094:ACQ131100 AMM131094:AMM131100 AWI131094:AWI131100 BGE131094:BGE131100 BQA131094:BQA131100 BZW131094:BZW131100 CJS131094:CJS131100 CTO131094:CTO131100 DDK131094:DDK131100 DNG131094:DNG131100 DXC131094:DXC131100 EGY131094:EGY131100 EQU131094:EQU131100 FAQ131094:FAQ131100 FKM131094:FKM131100 FUI131094:FUI131100 GEE131094:GEE131100 GOA131094:GOA131100 GXW131094:GXW131100 HHS131094:HHS131100 HRO131094:HRO131100 IBK131094:IBK131100 ILG131094:ILG131100 IVC131094:IVC131100 JEY131094:JEY131100 JOU131094:JOU131100 JYQ131094:JYQ131100 KIM131094:KIM131100 KSI131094:KSI131100 LCE131094:LCE131100 LMA131094:LMA131100 LVW131094:LVW131100 MFS131094:MFS131100 MPO131094:MPO131100 MZK131094:MZK131100 NJG131094:NJG131100 NTC131094:NTC131100 OCY131094:OCY131100 OMU131094:OMU131100 OWQ131094:OWQ131100 PGM131094:PGM131100 PQI131094:PQI131100 QAE131094:QAE131100 QKA131094:QKA131100 QTW131094:QTW131100 RDS131094:RDS131100 RNO131094:RNO131100 RXK131094:RXK131100 SHG131094:SHG131100 SRC131094:SRC131100 TAY131094:TAY131100 TKU131094:TKU131100 TUQ131094:TUQ131100 UEM131094:UEM131100 UOI131094:UOI131100 UYE131094:UYE131100 VIA131094:VIA131100 VRW131094:VRW131100 WBS131094:WBS131100 WLO131094:WLO131100 WVK131094:WVK131100 C196630:C196636 IY196630:IY196636 SU196630:SU196636 ACQ196630:ACQ196636 AMM196630:AMM196636 AWI196630:AWI196636 BGE196630:BGE196636 BQA196630:BQA196636 BZW196630:BZW196636 CJS196630:CJS196636 CTO196630:CTO196636 DDK196630:DDK196636 DNG196630:DNG196636 DXC196630:DXC196636 EGY196630:EGY196636 EQU196630:EQU196636 FAQ196630:FAQ196636 FKM196630:FKM196636 FUI196630:FUI196636 GEE196630:GEE196636 GOA196630:GOA196636 GXW196630:GXW196636 HHS196630:HHS196636 HRO196630:HRO196636 IBK196630:IBK196636 ILG196630:ILG196636 IVC196630:IVC196636 JEY196630:JEY196636 JOU196630:JOU196636 JYQ196630:JYQ196636 KIM196630:KIM196636 KSI196630:KSI196636 LCE196630:LCE196636 LMA196630:LMA196636 LVW196630:LVW196636 MFS196630:MFS196636 MPO196630:MPO196636 MZK196630:MZK196636 NJG196630:NJG196636 NTC196630:NTC196636 OCY196630:OCY196636 OMU196630:OMU196636 OWQ196630:OWQ196636 PGM196630:PGM196636 PQI196630:PQI196636 QAE196630:QAE196636 QKA196630:QKA196636 QTW196630:QTW196636 RDS196630:RDS196636 RNO196630:RNO196636 RXK196630:RXK196636 SHG196630:SHG196636 SRC196630:SRC196636 TAY196630:TAY196636 TKU196630:TKU196636 TUQ196630:TUQ196636 UEM196630:UEM196636 UOI196630:UOI196636 UYE196630:UYE196636 VIA196630:VIA196636 VRW196630:VRW196636 WBS196630:WBS196636 WLO196630:WLO196636 WVK196630:WVK196636 C262166:C262172 IY262166:IY262172 SU262166:SU262172 ACQ262166:ACQ262172 AMM262166:AMM262172 AWI262166:AWI262172 BGE262166:BGE262172 BQA262166:BQA262172 BZW262166:BZW262172 CJS262166:CJS262172 CTO262166:CTO262172 DDK262166:DDK262172 DNG262166:DNG262172 DXC262166:DXC262172 EGY262166:EGY262172 EQU262166:EQU262172 FAQ262166:FAQ262172 FKM262166:FKM262172 FUI262166:FUI262172 GEE262166:GEE262172 GOA262166:GOA262172 GXW262166:GXW262172 HHS262166:HHS262172 HRO262166:HRO262172 IBK262166:IBK262172 ILG262166:ILG262172 IVC262166:IVC262172 JEY262166:JEY262172 JOU262166:JOU262172 JYQ262166:JYQ262172 KIM262166:KIM262172 KSI262166:KSI262172 LCE262166:LCE262172 LMA262166:LMA262172 LVW262166:LVW262172 MFS262166:MFS262172 MPO262166:MPO262172 MZK262166:MZK262172 NJG262166:NJG262172 NTC262166:NTC262172 OCY262166:OCY262172 OMU262166:OMU262172 OWQ262166:OWQ262172 PGM262166:PGM262172 PQI262166:PQI262172 QAE262166:QAE262172 QKA262166:QKA262172 QTW262166:QTW262172 RDS262166:RDS262172 RNO262166:RNO262172 RXK262166:RXK262172 SHG262166:SHG262172 SRC262166:SRC262172 TAY262166:TAY262172 TKU262166:TKU262172 TUQ262166:TUQ262172 UEM262166:UEM262172 UOI262166:UOI262172 UYE262166:UYE262172 VIA262166:VIA262172 VRW262166:VRW262172 WBS262166:WBS262172 WLO262166:WLO262172 WVK262166:WVK262172 C327702:C327708 IY327702:IY327708 SU327702:SU327708 ACQ327702:ACQ327708 AMM327702:AMM327708 AWI327702:AWI327708 BGE327702:BGE327708 BQA327702:BQA327708 BZW327702:BZW327708 CJS327702:CJS327708 CTO327702:CTO327708 DDK327702:DDK327708 DNG327702:DNG327708 DXC327702:DXC327708 EGY327702:EGY327708 EQU327702:EQU327708 FAQ327702:FAQ327708 FKM327702:FKM327708 FUI327702:FUI327708 GEE327702:GEE327708 GOA327702:GOA327708 GXW327702:GXW327708 HHS327702:HHS327708 HRO327702:HRO327708 IBK327702:IBK327708 ILG327702:ILG327708 IVC327702:IVC327708 JEY327702:JEY327708 JOU327702:JOU327708 JYQ327702:JYQ327708 KIM327702:KIM327708 KSI327702:KSI327708 LCE327702:LCE327708 LMA327702:LMA327708 LVW327702:LVW327708 MFS327702:MFS327708 MPO327702:MPO327708 MZK327702:MZK327708 NJG327702:NJG327708 NTC327702:NTC327708 OCY327702:OCY327708 OMU327702:OMU327708 OWQ327702:OWQ327708 PGM327702:PGM327708 PQI327702:PQI327708 QAE327702:QAE327708 QKA327702:QKA327708 QTW327702:QTW327708 RDS327702:RDS327708 RNO327702:RNO327708 RXK327702:RXK327708 SHG327702:SHG327708 SRC327702:SRC327708 TAY327702:TAY327708 TKU327702:TKU327708 TUQ327702:TUQ327708 UEM327702:UEM327708 UOI327702:UOI327708 UYE327702:UYE327708 VIA327702:VIA327708 VRW327702:VRW327708 WBS327702:WBS327708 WLO327702:WLO327708 WVK327702:WVK327708 C393238:C393244 IY393238:IY393244 SU393238:SU393244 ACQ393238:ACQ393244 AMM393238:AMM393244 AWI393238:AWI393244 BGE393238:BGE393244 BQA393238:BQA393244 BZW393238:BZW393244 CJS393238:CJS393244 CTO393238:CTO393244 DDK393238:DDK393244 DNG393238:DNG393244 DXC393238:DXC393244 EGY393238:EGY393244 EQU393238:EQU393244 FAQ393238:FAQ393244 FKM393238:FKM393244 FUI393238:FUI393244 GEE393238:GEE393244 GOA393238:GOA393244 GXW393238:GXW393244 HHS393238:HHS393244 HRO393238:HRO393244 IBK393238:IBK393244 ILG393238:ILG393244 IVC393238:IVC393244 JEY393238:JEY393244 JOU393238:JOU393244 JYQ393238:JYQ393244 KIM393238:KIM393244 KSI393238:KSI393244 LCE393238:LCE393244 LMA393238:LMA393244 LVW393238:LVW393244 MFS393238:MFS393244 MPO393238:MPO393244 MZK393238:MZK393244 NJG393238:NJG393244 NTC393238:NTC393244 OCY393238:OCY393244 OMU393238:OMU393244 OWQ393238:OWQ393244 PGM393238:PGM393244 PQI393238:PQI393244 QAE393238:QAE393244 QKA393238:QKA393244 QTW393238:QTW393244 RDS393238:RDS393244 RNO393238:RNO393244 RXK393238:RXK393244 SHG393238:SHG393244 SRC393238:SRC393244 TAY393238:TAY393244 TKU393238:TKU393244 TUQ393238:TUQ393244 UEM393238:UEM393244 UOI393238:UOI393244 UYE393238:UYE393244 VIA393238:VIA393244 VRW393238:VRW393244 WBS393238:WBS393244 WLO393238:WLO393244 WVK393238:WVK393244 C458774:C458780 IY458774:IY458780 SU458774:SU458780 ACQ458774:ACQ458780 AMM458774:AMM458780 AWI458774:AWI458780 BGE458774:BGE458780 BQA458774:BQA458780 BZW458774:BZW458780 CJS458774:CJS458780 CTO458774:CTO458780 DDK458774:DDK458780 DNG458774:DNG458780 DXC458774:DXC458780 EGY458774:EGY458780 EQU458774:EQU458780 FAQ458774:FAQ458780 FKM458774:FKM458780 FUI458774:FUI458780 GEE458774:GEE458780 GOA458774:GOA458780 GXW458774:GXW458780 HHS458774:HHS458780 HRO458774:HRO458780 IBK458774:IBK458780 ILG458774:ILG458780 IVC458774:IVC458780 JEY458774:JEY458780 JOU458774:JOU458780 JYQ458774:JYQ458780 KIM458774:KIM458780 KSI458774:KSI458780 LCE458774:LCE458780 LMA458774:LMA458780 LVW458774:LVW458780 MFS458774:MFS458780 MPO458774:MPO458780 MZK458774:MZK458780 NJG458774:NJG458780 NTC458774:NTC458780 OCY458774:OCY458780 OMU458774:OMU458780 OWQ458774:OWQ458780 PGM458774:PGM458780 PQI458774:PQI458780 QAE458774:QAE458780 QKA458774:QKA458780 QTW458774:QTW458780 RDS458774:RDS458780 RNO458774:RNO458780 RXK458774:RXK458780 SHG458774:SHG458780 SRC458774:SRC458780 TAY458774:TAY458780 TKU458774:TKU458780 TUQ458774:TUQ458780 UEM458774:UEM458780 UOI458774:UOI458780 UYE458774:UYE458780 VIA458774:VIA458780 VRW458774:VRW458780 WBS458774:WBS458780 WLO458774:WLO458780 WVK458774:WVK458780 C524310:C524316 IY524310:IY524316 SU524310:SU524316 ACQ524310:ACQ524316 AMM524310:AMM524316 AWI524310:AWI524316 BGE524310:BGE524316 BQA524310:BQA524316 BZW524310:BZW524316 CJS524310:CJS524316 CTO524310:CTO524316 DDK524310:DDK524316 DNG524310:DNG524316 DXC524310:DXC524316 EGY524310:EGY524316 EQU524310:EQU524316 FAQ524310:FAQ524316 FKM524310:FKM524316 FUI524310:FUI524316 GEE524310:GEE524316 GOA524310:GOA524316 GXW524310:GXW524316 HHS524310:HHS524316 HRO524310:HRO524316 IBK524310:IBK524316 ILG524310:ILG524316 IVC524310:IVC524316 JEY524310:JEY524316 JOU524310:JOU524316 JYQ524310:JYQ524316 KIM524310:KIM524316 KSI524310:KSI524316 LCE524310:LCE524316 LMA524310:LMA524316 LVW524310:LVW524316 MFS524310:MFS524316 MPO524310:MPO524316 MZK524310:MZK524316 NJG524310:NJG524316 NTC524310:NTC524316 OCY524310:OCY524316 OMU524310:OMU524316 OWQ524310:OWQ524316 PGM524310:PGM524316 PQI524310:PQI524316 QAE524310:QAE524316 QKA524310:QKA524316 QTW524310:QTW524316 RDS524310:RDS524316 RNO524310:RNO524316 RXK524310:RXK524316 SHG524310:SHG524316 SRC524310:SRC524316 TAY524310:TAY524316 TKU524310:TKU524316 TUQ524310:TUQ524316 UEM524310:UEM524316 UOI524310:UOI524316 UYE524310:UYE524316 VIA524310:VIA524316 VRW524310:VRW524316 WBS524310:WBS524316 WLO524310:WLO524316 WVK524310:WVK524316 C589846:C589852 IY589846:IY589852 SU589846:SU589852 ACQ589846:ACQ589852 AMM589846:AMM589852 AWI589846:AWI589852 BGE589846:BGE589852 BQA589846:BQA589852 BZW589846:BZW589852 CJS589846:CJS589852 CTO589846:CTO589852 DDK589846:DDK589852 DNG589846:DNG589852 DXC589846:DXC589852 EGY589846:EGY589852 EQU589846:EQU589852 FAQ589846:FAQ589852 FKM589846:FKM589852 FUI589846:FUI589852 GEE589846:GEE589852 GOA589846:GOA589852 GXW589846:GXW589852 HHS589846:HHS589852 HRO589846:HRO589852 IBK589846:IBK589852 ILG589846:ILG589852 IVC589846:IVC589852 JEY589846:JEY589852 JOU589846:JOU589852 JYQ589846:JYQ589852 KIM589846:KIM589852 KSI589846:KSI589852 LCE589846:LCE589852 LMA589846:LMA589852 LVW589846:LVW589852 MFS589846:MFS589852 MPO589846:MPO589852 MZK589846:MZK589852 NJG589846:NJG589852 NTC589846:NTC589852 OCY589846:OCY589852 OMU589846:OMU589852 OWQ589846:OWQ589852 PGM589846:PGM589852 PQI589846:PQI589852 QAE589846:QAE589852 QKA589846:QKA589852 QTW589846:QTW589852 RDS589846:RDS589852 RNO589846:RNO589852 RXK589846:RXK589852 SHG589846:SHG589852 SRC589846:SRC589852 TAY589846:TAY589852 TKU589846:TKU589852 TUQ589846:TUQ589852 UEM589846:UEM589852 UOI589846:UOI589852 UYE589846:UYE589852 VIA589846:VIA589852 VRW589846:VRW589852 WBS589846:WBS589852 WLO589846:WLO589852 WVK589846:WVK589852 C655382:C655388 IY655382:IY655388 SU655382:SU655388 ACQ655382:ACQ655388 AMM655382:AMM655388 AWI655382:AWI655388 BGE655382:BGE655388 BQA655382:BQA655388 BZW655382:BZW655388 CJS655382:CJS655388 CTO655382:CTO655388 DDK655382:DDK655388 DNG655382:DNG655388 DXC655382:DXC655388 EGY655382:EGY655388 EQU655382:EQU655388 FAQ655382:FAQ655388 FKM655382:FKM655388 FUI655382:FUI655388 GEE655382:GEE655388 GOA655382:GOA655388 GXW655382:GXW655388 HHS655382:HHS655388 HRO655382:HRO655388 IBK655382:IBK655388 ILG655382:ILG655388 IVC655382:IVC655388 JEY655382:JEY655388 JOU655382:JOU655388 JYQ655382:JYQ655388 KIM655382:KIM655388 KSI655382:KSI655388 LCE655382:LCE655388 LMA655382:LMA655388 LVW655382:LVW655388 MFS655382:MFS655388 MPO655382:MPO655388 MZK655382:MZK655388 NJG655382:NJG655388 NTC655382:NTC655388 OCY655382:OCY655388 OMU655382:OMU655388 OWQ655382:OWQ655388 PGM655382:PGM655388 PQI655382:PQI655388 QAE655382:QAE655388 QKA655382:QKA655388 QTW655382:QTW655388 RDS655382:RDS655388 RNO655382:RNO655388 RXK655382:RXK655388 SHG655382:SHG655388 SRC655382:SRC655388 TAY655382:TAY655388 TKU655382:TKU655388 TUQ655382:TUQ655388 UEM655382:UEM655388 UOI655382:UOI655388 UYE655382:UYE655388 VIA655382:VIA655388 VRW655382:VRW655388 WBS655382:WBS655388 WLO655382:WLO655388 WVK655382:WVK655388 C720918:C720924 IY720918:IY720924 SU720918:SU720924 ACQ720918:ACQ720924 AMM720918:AMM720924 AWI720918:AWI720924 BGE720918:BGE720924 BQA720918:BQA720924 BZW720918:BZW720924 CJS720918:CJS720924 CTO720918:CTO720924 DDK720918:DDK720924 DNG720918:DNG720924 DXC720918:DXC720924 EGY720918:EGY720924 EQU720918:EQU720924 FAQ720918:FAQ720924 FKM720918:FKM720924 FUI720918:FUI720924 GEE720918:GEE720924 GOA720918:GOA720924 GXW720918:GXW720924 HHS720918:HHS720924 HRO720918:HRO720924 IBK720918:IBK720924 ILG720918:ILG720924 IVC720918:IVC720924 JEY720918:JEY720924 JOU720918:JOU720924 JYQ720918:JYQ720924 KIM720918:KIM720924 KSI720918:KSI720924 LCE720918:LCE720924 LMA720918:LMA720924 LVW720918:LVW720924 MFS720918:MFS720924 MPO720918:MPO720924 MZK720918:MZK720924 NJG720918:NJG720924 NTC720918:NTC720924 OCY720918:OCY720924 OMU720918:OMU720924 OWQ720918:OWQ720924 PGM720918:PGM720924 PQI720918:PQI720924 QAE720918:QAE720924 QKA720918:QKA720924 QTW720918:QTW720924 RDS720918:RDS720924 RNO720918:RNO720924 RXK720918:RXK720924 SHG720918:SHG720924 SRC720918:SRC720924 TAY720918:TAY720924 TKU720918:TKU720924 TUQ720918:TUQ720924 UEM720918:UEM720924 UOI720918:UOI720924 UYE720918:UYE720924 VIA720918:VIA720924 VRW720918:VRW720924 WBS720918:WBS720924 WLO720918:WLO720924 WVK720918:WVK720924 C786454:C786460 IY786454:IY786460 SU786454:SU786460 ACQ786454:ACQ786460 AMM786454:AMM786460 AWI786454:AWI786460 BGE786454:BGE786460 BQA786454:BQA786460 BZW786454:BZW786460 CJS786454:CJS786460 CTO786454:CTO786460 DDK786454:DDK786460 DNG786454:DNG786460 DXC786454:DXC786460 EGY786454:EGY786460 EQU786454:EQU786460 FAQ786454:FAQ786460 FKM786454:FKM786460 FUI786454:FUI786460 GEE786454:GEE786460 GOA786454:GOA786460 GXW786454:GXW786460 HHS786454:HHS786460 HRO786454:HRO786460 IBK786454:IBK786460 ILG786454:ILG786460 IVC786454:IVC786460 JEY786454:JEY786460 JOU786454:JOU786460 JYQ786454:JYQ786460 KIM786454:KIM786460 KSI786454:KSI786460 LCE786454:LCE786460 LMA786454:LMA786460 LVW786454:LVW786460 MFS786454:MFS786460 MPO786454:MPO786460 MZK786454:MZK786460 NJG786454:NJG786460 NTC786454:NTC786460 OCY786454:OCY786460 OMU786454:OMU786460 OWQ786454:OWQ786460 PGM786454:PGM786460 PQI786454:PQI786460 QAE786454:QAE786460 QKA786454:QKA786460 QTW786454:QTW786460 RDS786454:RDS786460 RNO786454:RNO786460 RXK786454:RXK786460 SHG786454:SHG786460 SRC786454:SRC786460 TAY786454:TAY786460 TKU786454:TKU786460 TUQ786454:TUQ786460 UEM786454:UEM786460 UOI786454:UOI786460 UYE786454:UYE786460 VIA786454:VIA786460 VRW786454:VRW786460 WBS786454:WBS786460 WLO786454:WLO786460 WVK786454:WVK786460 C851990:C851996 IY851990:IY851996 SU851990:SU851996 ACQ851990:ACQ851996 AMM851990:AMM851996 AWI851990:AWI851996 BGE851990:BGE851996 BQA851990:BQA851996 BZW851990:BZW851996 CJS851990:CJS851996 CTO851990:CTO851996 DDK851990:DDK851996 DNG851990:DNG851996 DXC851990:DXC851996 EGY851990:EGY851996 EQU851990:EQU851996 FAQ851990:FAQ851996 FKM851990:FKM851996 FUI851990:FUI851996 GEE851990:GEE851996 GOA851990:GOA851996 GXW851990:GXW851996 HHS851990:HHS851996 HRO851990:HRO851996 IBK851990:IBK851996 ILG851990:ILG851996 IVC851990:IVC851996 JEY851990:JEY851996 JOU851990:JOU851996 JYQ851990:JYQ851996 KIM851990:KIM851996 KSI851990:KSI851996 LCE851990:LCE851996 LMA851990:LMA851996 LVW851990:LVW851996 MFS851990:MFS851996 MPO851990:MPO851996 MZK851990:MZK851996 NJG851990:NJG851996 NTC851990:NTC851996 OCY851990:OCY851996 OMU851990:OMU851996 OWQ851990:OWQ851996 PGM851990:PGM851996 PQI851990:PQI851996 QAE851990:QAE851996 QKA851990:QKA851996 QTW851990:QTW851996 RDS851990:RDS851996 RNO851990:RNO851996 RXK851990:RXK851996 SHG851990:SHG851996 SRC851990:SRC851996 TAY851990:TAY851996 TKU851990:TKU851996 TUQ851990:TUQ851996 UEM851990:UEM851996 UOI851990:UOI851996 UYE851990:UYE851996 VIA851990:VIA851996 VRW851990:VRW851996 WBS851990:WBS851996 WLO851990:WLO851996 WVK851990:WVK851996 C917526:C917532 IY917526:IY917532 SU917526:SU917532 ACQ917526:ACQ917532 AMM917526:AMM917532 AWI917526:AWI917532 BGE917526:BGE917532 BQA917526:BQA917532 BZW917526:BZW917532 CJS917526:CJS917532 CTO917526:CTO917532 DDK917526:DDK917532 DNG917526:DNG917532 DXC917526:DXC917532 EGY917526:EGY917532 EQU917526:EQU917532 FAQ917526:FAQ917532 FKM917526:FKM917532 FUI917526:FUI917532 GEE917526:GEE917532 GOA917526:GOA917532 GXW917526:GXW917532 HHS917526:HHS917532 HRO917526:HRO917532 IBK917526:IBK917532 ILG917526:ILG917532 IVC917526:IVC917532 JEY917526:JEY917532 JOU917526:JOU917532 JYQ917526:JYQ917532 KIM917526:KIM917532 KSI917526:KSI917532 LCE917526:LCE917532 LMA917526:LMA917532 LVW917526:LVW917532 MFS917526:MFS917532 MPO917526:MPO917532 MZK917526:MZK917532 NJG917526:NJG917532 NTC917526:NTC917532 OCY917526:OCY917532 OMU917526:OMU917532 OWQ917526:OWQ917532 PGM917526:PGM917532 PQI917526:PQI917532 QAE917526:QAE917532 QKA917526:QKA917532 QTW917526:QTW917532 RDS917526:RDS917532 RNO917526:RNO917532 RXK917526:RXK917532 SHG917526:SHG917532 SRC917526:SRC917532 TAY917526:TAY917532 TKU917526:TKU917532 TUQ917526:TUQ917532 UEM917526:UEM917532 UOI917526:UOI917532 UYE917526:UYE917532 VIA917526:VIA917532 VRW917526:VRW917532 WBS917526:WBS917532 WLO917526:WLO917532 WVK917526:WVK917532 C983062:C983068 IY983062:IY983068 SU983062:SU983068 ACQ983062:ACQ983068 AMM983062:AMM983068 AWI983062:AWI983068 BGE983062:BGE983068 BQA983062:BQA983068 BZW983062:BZW983068 CJS983062:CJS983068 CTO983062:CTO983068 DDK983062:DDK983068 DNG983062:DNG983068 DXC983062:DXC983068 EGY983062:EGY983068 EQU983062:EQU983068 FAQ983062:FAQ983068 FKM983062:FKM983068 FUI983062:FUI983068 GEE983062:GEE983068 GOA983062:GOA983068 GXW983062:GXW983068 HHS983062:HHS983068 HRO983062:HRO983068 IBK983062:IBK983068 ILG983062:ILG983068 IVC983062:IVC983068 JEY983062:JEY983068 JOU983062:JOU983068 JYQ983062:JYQ983068 KIM983062:KIM983068 KSI983062:KSI983068 LCE983062:LCE983068 LMA983062:LMA983068 LVW983062:LVW983068 MFS983062:MFS983068 MPO983062:MPO983068 MZK983062:MZK983068 NJG983062:NJG983068 NTC983062:NTC983068 OCY983062:OCY983068 OMU983062:OMU983068 OWQ983062:OWQ983068 PGM983062:PGM983068 PQI983062:PQI983068 QAE983062:QAE983068 QKA983062:QKA983068 QTW983062:QTW983068 RDS983062:RDS983068 RNO983062:RNO983068 RXK983062:RXK983068 SHG983062:SHG983068 SRC983062:SRC983068 TAY983062:TAY983068 TKU983062:TKU983068 TUQ983062:TUQ983068 UEM983062:UEM983068 UOI983062:UOI983068 UYE983062:UYE983068 VIA983062:VIA983068 VRW983062:VRW983068 WBS983062:WBS983068 WLO983062:WLO983068 WVK983062:WVK983068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C65573:C65574 IY65573:IY65574 SU65573:SU65574 ACQ65573:ACQ65574 AMM65573:AMM65574 AWI65573:AWI65574 BGE65573:BGE65574 BQA65573:BQA65574 BZW65573:BZW65574 CJS65573:CJS65574 CTO65573:CTO65574 DDK65573:DDK65574 DNG65573:DNG65574 DXC65573:DXC65574 EGY65573:EGY65574 EQU65573:EQU65574 FAQ65573:FAQ65574 FKM65573:FKM65574 FUI65573:FUI65574 GEE65573:GEE65574 GOA65573:GOA65574 GXW65573:GXW65574 HHS65573:HHS65574 HRO65573:HRO65574 IBK65573:IBK65574 ILG65573:ILG65574 IVC65573:IVC65574 JEY65573:JEY65574 JOU65573:JOU65574 JYQ65573:JYQ65574 KIM65573:KIM65574 KSI65573:KSI65574 LCE65573:LCE65574 LMA65573:LMA65574 LVW65573:LVW65574 MFS65573:MFS65574 MPO65573:MPO65574 MZK65573:MZK65574 NJG65573:NJG65574 NTC65573:NTC65574 OCY65573:OCY65574 OMU65573:OMU65574 OWQ65573:OWQ65574 PGM65573:PGM65574 PQI65573:PQI65574 QAE65573:QAE65574 QKA65573:QKA65574 QTW65573:QTW65574 RDS65573:RDS65574 RNO65573:RNO65574 RXK65573:RXK65574 SHG65573:SHG65574 SRC65573:SRC65574 TAY65573:TAY65574 TKU65573:TKU65574 TUQ65573:TUQ65574 UEM65573:UEM65574 UOI65573:UOI65574 UYE65573:UYE65574 VIA65573:VIA65574 VRW65573:VRW65574 WBS65573:WBS65574 WLO65573:WLO65574 WVK65573:WVK65574 C131109:C131110 IY131109:IY131110 SU131109:SU131110 ACQ131109:ACQ131110 AMM131109:AMM131110 AWI131109:AWI131110 BGE131109:BGE131110 BQA131109:BQA131110 BZW131109:BZW131110 CJS131109:CJS131110 CTO131109:CTO131110 DDK131109:DDK131110 DNG131109:DNG131110 DXC131109:DXC131110 EGY131109:EGY131110 EQU131109:EQU131110 FAQ131109:FAQ131110 FKM131109:FKM131110 FUI131109:FUI131110 GEE131109:GEE131110 GOA131109:GOA131110 GXW131109:GXW131110 HHS131109:HHS131110 HRO131109:HRO131110 IBK131109:IBK131110 ILG131109:ILG131110 IVC131109:IVC131110 JEY131109:JEY131110 JOU131109:JOU131110 JYQ131109:JYQ131110 KIM131109:KIM131110 KSI131109:KSI131110 LCE131109:LCE131110 LMA131109:LMA131110 LVW131109:LVW131110 MFS131109:MFS131110 MPO131109:MPO131110 MZK131109:MZK131110 NJG131109:NJG131110 NTC131109:NTC131110 OCY131109:OCY131110 OMU131109:OMU131110 OWQ131109:OWQ131110 PGM131109:PGM131110 PQI131109:PQI131110 QAE131109:QAE131110 QKA131109:QKA131110 QTW131109:QTW131110 RDS131109:RDS131110 RNO131109:RNO131110 RXK131109:RXK131110 SHG131109:SHG131110 SRC131109:SRC131110 TAY131109:TAY131110 TKU131109:TKU131110 TUQ131109:TUQ131110 UEM131109:UEM131110 UOI131109:UOI131110 UYE131109:UYE131110 VIA131109:VIA131110 VRW131109:VRW131110 WBS131109:WBS131110 WLO131109:WLO131110 WVK131109:WVK131110 C196645:C196646 IY196645:IY196646 SU196645:SU196646 ACQ196645:ACQ196646 AMM196645:AMM196646 AWI196645:AWI196646 BGE196645:BGE196646 BQA196645:BQA196646 BZW196645:BZW196646 CJS196645:CJS196646 CTO196645:CTO196646 DDK196645:DDK196646 DNG196645:DNG196646 DXC196645:DXC196646 EGY196645:EGY196646 EQU196645:EQU196646 FAQ196645:FAQ196646 FKM196645:FKM196646 FUI196645:FUI196646 GEE196645:GEE196646 GOA196645:GOA196646 GXW196645:GXW196646 HHS196645:HHS196646 HRO196645:HRO196646 IBK196645:IBK196646 ILG196645:ILG196646 IVC196645:IVC196646 JEY196645:JEY196646 JOU196645:JOU196646 JYQ196645:JYQ196646 KIM196645:KIM196646 KSI196645:KSI196646 LCE196645:LCE196646 LMA196645:LMA196646 LVW196645:LVW196646 MFS196645:MFS196646 MPO196645:MPO196646 MZK196645:MZK196646 NJG196645:NJG196646 NTC196645:NTC196646 OCY196645:OCY196646 OMU196645:OMU196646 OWQ196645:OWQ196646 PGM196645:PGM196646 PQI196645:PQI196646 QAE196645:QAE196646 QKA196645:QKA196646 QTW196645:QTW196646 RDS196645:RDS196646 RNO196645:RNO196646 RXK196645:RXK196646 SHG196645:SHG196646 SRC196645:SRC196646 TAY196645:TAY196646 TKU196645:TKU196646 TUQ196645:TUQ196646 UEM196645:UEM196646 UOI196645:UOI196646 UYE196645:UYE196646 VIA196645:VIA196646 VRW196645:VRW196646 WBS196645:WBS196646 WLO196645:WLO196646 WVK196645:WVK196646 C262181:C262182 IY262181:IY262182 SU262181:SU262182 ACQ262181:ACQ262182 AMM262181:AMM262182 AWI262181:AWI262182 BGE262181:BGE262182 BQA262181:BQA262182 BZW262181:BZW262182 CJS262181:CJS262182 CTO262181:CTO262182 DDK262181:DDK262182 DNG262181:DNG262182 DXC262181:DXC262182 EGY262181:EGY262182 EQU262181:EQU262182 FAQ262181:FAQ262182 FKM262181:FKM262182 FUI262181:FUI262182 GEE262181:GEE262182 GOA262181:GOA262182 GXW262181:GXW262182 HHS262181:HHS262182 HRO262181:HRO262182 IBK262181:IBK262182 ILG262181:ILG262182 IVC262181:IVC262182 JEY262181:JEY262182 JOU262181:JOU262182 JYQ262181:JYQ262182 KIM262181:KIM262182 KSI262181:KSI262182 LCE262181:LCE262182 LMA262181:LMA262182 LVW262181:LVW262182 MFS262181:MFS262182 MPO262181:MPO262182 MZK262181:MZK262182 NJG262181:NJG262182 NTC262181:NTC262182 OCY262181:OCY262182 OMU262181:OMU262182 OWQ262181:OWQ262182 PGM262181:PGM262182 PQI262181:PQI262182 QAE262181:QAE262182 QKA262181:QKA262182 QTW262181:QTW262182 RDS262181:RDS262182 RNO262181:RNO262182 RXK262181:RXK262182 SHG262181:SHG262182 SRC262181:SRC262182 TAY262181:TAY262182 TKU262181:TKU262182 TUQ262181:TUQ262182 UEM262181:UEM262182 UOI262181:UOI262182 UYE262181:UYE262182 VIA262181:VIA262182 VRW262181:VRW262182 WBS262181:WBS262182 WLO262181:WLO262182 WVK262181:WVK262182 C327717:C327718 IY327717:IY327718 SU327717:SU327718 ACQ327717:ACQ327718 AMM327717:AMM327718 AWI327717:AWI327718 BGE327717:BGE327718 BQA327717:BQA327718 BZW327717:BZW327718 CJS327717:CJS327718 CTO327717:CTO327718 DDK327717:DDK327718 DNG327717:DNG327718 DXC327717:DXC327718 EGY327717:EGY327718 EQU327717:EQU327718 FAQ327717:FAQ327718 FKM327717:FKM327718 FUI327717:FUI327718 GEE327717:GEE327718 GOA327717:GOA327718 GXW327717:GXW327718 HHS327717:HHS327718 HRO327717:HRO327718 IBK327717:IBK327718 ILG327717:ILG327718 IVC327717:IVC327718 JEY327717:JEY327718 JOU327717:JOU327718 JYQ327717:JYQ327718 KIM327717:KIM327718 KSI327717:KSI327718 LCE327717:LCE327718 LMA327717:LMA327718 LVW327717:LVW327718 MFS327717:MFS327718 MPO327717:MPO327718 MZK327717:MZK327718 NJG327717:NJG327718 NTC327717:NTC327718 OCY327717:OCY327718 OMU327717:OMU327718 OWQ327717:OWQ327718 PGM327717:PGM327718 PQI327717:PQI327718 QAE327717:QAE327718 QKA327717:QKA327718 QTW327717:QTW327718 RDS327717:RDS327718 RNO327717:RNO327718 RXK327717:RXK327718 SHG327717:SHG327718 SRC327717:SRC327718 TAY327717:TAY327718 TKU327717:TKU327718 TUQ327717:TUQ327718 UEM327717:UEM327718 UOI327717:UOI327718 UYE327717:UYE327718 VIA327717:VIA327718 VRW327717:VRW327718 WBS327717:WBS327718 WLO327717:WLO327718 WVK327717:WVK327718 C393253:C393254 IY393253:IY393254 SU393253:SU393254 ACQ393253:ACQ393254 AMM393253:AMM393254 AWI393253:AWI393254 BGE393253:BGE393254 BQA393253:BQA393254 BZW393253:BZW393254 CJS393253:CJS393254 CTO393253:CTO393254 DDK393253:DDK393254 DNG393253:DNG393254 DXC393253:DXC393254 EGY393253:EGY393254 EQU393253:EQU393254 FAQ393253:FAQ393254 FKM393253:FKM393254 FUI393253:FUI393254 GEE393253:GEE393254 GOA393253:GOA393254 GXW393253:GXW393254 HHS393253:HHS393254 HRO393253:HRO393254 IBK393253:IBK393254 ILG393253:ILG393254 IVC393253:IVC393254 JEY393253:JEY393254 JOU393253:JOU393254 JYQ393253:JYQ393254 KIM393253:KIM393254 KSI393253:KSI393254 LCE393253:LCE393254 LMA393253:LMA393254 LVW393253:LVW393254 MFS393253:MFS393254 MPO393253:MPO393254 MZK393253:MZK393254 NJG393253:NJG393254 NTC393253:NTC393254 OCY393253:OCY393254 OMU393253:OMU393254 OWQ393253:OWQ393254 PGM393253:PGM393254 PQI393253:PQI393254 QAE393253:QAE393254 QKA393253:QKA393254 QTW393253:QTW393254 RDS393253:RDS393254 RNO393253:RNO393254 RXK393253:RXK393254 SHG393253:SHG393254 SRC393253:SRC393254 TAY393253:TAY393254 TKU393253:TKU393254 TUQ393253:TUQ393254 UEM393253:UEM393254 UOI393253:UOI393254 UYE393253:UYE393254 VIA393253:VIA393254 VRW393253:VRW393254 WBS393253:WBS393254 WLO393253:WLO393254 WVK393253:WVK393254 C458789:C458790 IY458789:IY458790 SU458789:SU458790 ACQ458789:ACQ458790 AMM458789:AMM458790 AWI458789:AWI458790 BGE458789:BGE458790 BQA458789:BQA458790 BZW458789:BZW458790 CJS458789:CJS458790 CTO458789:CTO458790 DDK458789:DDK458790 DNG458789:DNG458790 DXC458789:DXC458790 EGY458789:EGY458790 EQU458789:EQU458790 FAQ458789:FAQ458790 FKM458789:FKM458790 FUI458789:FUI458790 GEE458789:GEE458790 GOA458789:GOA458790 GXW458789:GXW458790 HHS458789:HHS458790 HRO458789:HRO458790 IBK458789:IBK458790 ILG458789:ILG458790 IVC458789:IVC458790 JEY458789:JEY458790 JOU458789:JOU458790 JYQ458789:JYQ458790 KIM458789:KIM458790 KSI458789:KSI458790 LCE458789:LCE458790 LMA458789:LMA458790 LVW458789:LVW458790 MFS458789:MFS458790 MPO458789:MPO458790 MZK458789:MZK458790 NJG458789:NJG458790 NTC458789:NTC458790 OCY458789:OCY458790 OMU458789:OMU458790 OWQ458789:OWQ458790 PGM458789:PGM458790 PQI458789:PQI458790 QAE458789:QAE458790 QKA458789:QKA458790 QTW458789:QTW458790 RDS458789:RDS458790 RNO458789:RNO458790 RXK458789:RXK458790 SHG458789:SHG458790 SRC458789:SRC458790 TAY458789:TAY458790 TKU458789:TKU458790 TUQ458789:TUQ458790 UEM458789:UEM458790 UOI458789:UOI458790 UYE458789:UYE458790 VIA458789:VIA458790 VRW458789:VRW458790 WBS458789:WBS458790 WLO458789:WLO458790 WVK458789:WVK458790 C524325:C524326 IY524325:IY524326 SU524325:SU524326 ACQ524325:ACQ524326 AMM524325:AMM524326 AWI524325:AWI524326 BGE524325:BGE524326 BQA524325:BQA524326 BZW524325:BZW524326 CJS524325:CJS524326 CTO524325:CTO524326 DDK524325:DDK524326 DNG524325:DNG524326 DXC524325:DXC524326 EGY524325:EGY524326 EQU524325:EQU524326 FAQ524325:FAQ524326 FKM524325:FKM524326 FUI524325:FUI524326 GEE524325:GEE524326 GOA524325:GOA524326 GXW524325:GXW524326 HHS524325:HHS524326 HRO524325:HRO524326 IBK524325:IBK524326 ILG524325:ILG524326 IVC524325:IVC524326 JEY524325:JEY524326 JOU524325:JOU524326 JYQ524325:JYQ524326 KIM524325:KIM524326 KSI524325:KSI524326 LCE524325:LCE524326 LMA524325:LMA524326 LVW524325:LVW524326 MFS524325:MFS524326 MPO524325:MPO524326 MZK524325:MZK524326 NJG524325:NJG524326 NTC524325:NTC524326 OCY524325:OCY524326 OMU524325:OMU524326 OWQ524325:OWQ524326 PGM524325:PGM524326 PQI524325:PQI524326 QAE524325:QAE524326 QKA524325:QKA524326 QTW524325:QTW524326 RDS524325:RDS524326 RNO524325:RNO524326 RXK524325:RXK524326 SHG524325:SHG524326 SRC524325:SRC524326 TAY524325:TAY524326 TKU524325:TKU524326 TUQ524325:TUQ524326 UEM524325:UEM524326 UOI524325:UOI524326 UYE524325:UYE524326 VIA524325:VIA524326 VRW524325:VRW524326 WBS524325:WBS524326 WLO524325:WLO524326 WVK524325:WVK524326 C589861:C589862 IY589861:IY589862 SU589861:SU589862 ACQ589861:ACQ589862 AMM589861:AMM589862 AWI589861:AWI589862 BGE589861:BGE589862 BQA589861:BQA589862 BZW589861:BZW589862 CJS589861:CJS589862 CTO589861:CTO589862 DDK589861:DDK589862 DNG589861:DNG589862 DXC589861:DXC589862 EGY589861:EGY589862 EQU589861:EQU589862 FAQ589861:FAQ589862 FKM589861:FKM589862 FUI589861:FUI589862 GEE589861:GEE589862 GOA589861:GOA589862 GXW589861:GXW589862 HHS589861:HHS589862 HRO589861:HRO589862 IBK589861:IBK589862 ILG589861:ILG589862 IVC589861:IVC589862 JEY589861:JEY589862 JOU589861:JOU589862 JYQ589861:JYQ589862 KIM589861:KIM589862 KSI589861:KSI589862 LCE589861:LCE589862 LMA589861:LMA589862 LVW589861:LVW589862 MFS589861:MFS589862 MPO589861:MPO589862 MZK589861:MZK589862 NJG589861:NJG589862 NTC589861:NTC589862 OCY589861:OCY589862 OMU589861:OMU589862 OWQ589861:OWQ589862 PGM589861:PGM589862 PQI589861:PQI589862 QAE589861:QAE589862 QKA589861:QKA589862 QTW589861:QTW589862 RDS589861:RDS589862 RNO589861:RNO589862 RXK589861:RXK589862 SHG589861:SHG589862 SRC589861:SRC589862 TAY589861:TAY589862 TKU589861:TKU589862 TUQ589861:TUQ589862 UEM589861:UEM589862 UOI589861:UOI589862 UYE589861:UYE589862 VIA589861:VIA589862 VRW589861:VRW589862 WBS589861:WBS589862 WLO589861:WLO589862 WVK589861:WVK589862 C655397:C655398 IY655397:IY655398 SU655397:SU655398 ACQ655397:ACQ655398 AMM655397:AMM655398 AWI655397:AWI655398 BGE655397:BGE655398 BQA655397:BQA655398 BZW655397:BZW655398 CJS655397:CJS655398 CTO655397:CTO655398 DDK655397:DDK655398 DNG655397:DNG655398 DXC655397:DXC655398 EGY655397:EGY655398 EQU655397:EQU655398 FAQ655397:FAQ655398 FKM655397:FKM655398 FUI655397:FUI655398 GEE655397:GEE655398 GOA655397:GOA655398 GXW655397:GXW655398 HHS655397:HHS655398 HRO655397:HRO655398 IBK655397:IBK655398 ILG655397:ILG655398 IVC655397:IVC655398 JEY655397:JEY655398 JOU655397:JOU655398 JYQ655397:JYQ655398 KIM655397:KIM655398 KSI655397:KSI655398 LCE655397:LCE655398 LMA655397:LMA655398 LVW655397:LVW655398 MFS655397:MFS655398 MPO655397:MPO655398 MZK655397:MZK655398 NJG655397:NJG655398 NTC655397:NTC655398 OCY655397:OCY655398 OMU655397:OMU655398 OWQ655397:OWQ655398 PGM655397:PGM655398 PQI655397:PQI655398 QAE655397:QAE655398 QKA655397:QKA655398 QTW655397:QTW655398 RDS655397:RDS655398 RNO655397:RNO655398 RXK655397:RXK655398 SHG655397:SHG655398 SRC655397:SRC655398 TAY655397:TAY655398 TKU655397:TKU655398 TUQ655397:TUQ655398 UEM655397:UEM655398 UOI655397:UOI655398 UYE655397:UYE655398 VIA655397:VIA655398 VRW655397:VRW655398 WBS655397:WBS655398 WLO655397:WLO655398 WVK655397:WVK655398 C720933:C720934 IY720933:IY720934 SU720933:SU720934 ACQ720933:ACQ720934 AMM720933:AMM720934 AWI720933:AWI720934 BGE720933:BGE720934 BQA720933:BQA720934 BZW720933:BZW720934 CJS720933:CJS720934 CTO720933:CTO720934 DDK720933:DDK720934 DNG720933:DNG720934 DXC720933:DXC720934 EGY720933:EGY720934 EQU720933:EQU720934 FAQ720933:FAQ720934 FKM720933:FKM720934 FUI720933:FUI720934 GEE720933:GEE720934 GOA720933:GOA720934 GXW720933:GXW720934 HHS720933:HHS720934 HRO720933:HRO720934 IBK720933:IBK720934 ILG720933:ILG720934 IVC720933:IVC720934 JEY720933:JEY720934 JOU720933:JOU720934 JYQ720933:JYQ720934 KIM720933:KIM720934 KSI720933:KSI720934 LCE720933:LCE720934 LMA720933:LMA720934 LVW720933:LVW720934 MFS720933:MFS720934 MPO720933:MPO720934 MZK720933:MZK720934 NJG720933:NJG720934 NTC720933:NTC720934 OCY720933:OCY720934 OMU720933:OMU720934 OWQ720933:OWQ720934 PGM720933:PGM720934 PQI720933:PQI720934 QAE720933:QAE720934 QKA720933:QKA720934 QTW720933:QTW720934 RDS720933:RDS720934 RNO720933:RNO720934 RXK720933:RXK720934 SHG720933:SHG720934 SRC720933:SRC720934 TAY720933:TAY720934 TKU720933:TKU720934 TUQ720933:TUQ720934 UEM720933:UEM720934 UOI720933:UOI720934 UYE720933:UYE720934 VIA720933:VIA720934 VRW720933:VRW720934 WBS720933:WBS720934 WLO720933:WLO720934 WVK720933:WVK720934 C786469:C786470 IY786469:IY786470 SU786469:SU786470 ACQ786469:ACQ786470 AMM786469:AMM786470 AWI786469:AWI786470 BGE786469:BGE786470 BQA786469:BQA786470 BZW786469:BZW786470 CJS786469:CJS786470 CTO786469:CTO786470 DDK786469:DDK786470 DNG786469:DNG786470 DXC786469:DXC786470 EGY786469:EGY786470 EQU786469:EQU786470 FAQ786469:FAQ786470 FKM786469:FKM786470 FUI786469:FUI786470 GEE786469:GEE786470 GOA786469:GOA786470 GXW786469:GXW786470 HHS786469:HHS786470 HRO786469:HRO786470 IBK786469:IBK786470 ILG786469:ILG786470 IVC786469:IVC786470 JEY786469:JEY786470 JOU786469:JOU786470 JYQ786469:JYQ786470 KIM786469:KIM786470 KSI786469:KSI786470 LCE786469:LCE786470 LMA786469:LMA786470 LVW786469:LVW786470 MFS786469:MFS786470 MPO786469:MPO786470 MZK786469:MZK786470 NJG786469:NJG786470 NTC786469:NTC786470 OCY786469:OCY786470 OMU786469:OMU786470 OWQ786469:OWQ786470 PGM786469:PGM786470 PQI786469:PQI786470 QAE786469:QAE786470 QKA786469:QKA786470 QTW786469:QTW786470 RDS786469:RDS786470 RNO786469:RNO786470 RXK786469:RXK786470 SHG786469:SHG786470 SRC786469:SRC786470 TAY786469:TAY786470 TKU786469:TKU786470 TUQ786469:TUQ786470 UEM786469:UEM786470 UOI786469:UOI786470 UYE786469:UYE786470 VIA786469:VIA786470 VRW786469:VRW786470 WBS786469:WBS786470 WLO786469:WLO786470 WVK786469:WVK786470 C852005:C852006 IY852005:IY852006 SU852005:SU852006 ACQ852005:ACQ852006 AMM852005:AMM852006 AWI852005:AWI852006 BGE852005:BGE852006 BQA852005:BQA852006 BZW852005:BZW852006 CJS852005:CJS852006 CTO852005:CTO852006 DDK852005:DDK852006 DNG852005:DNG852006 DXC852005:DXC852006 EGY852005:EGY852006 EQU852005:EQU852006 FAQ852005:FAQ852006 FKM852005:FKM852006 FUI852005:FUI852006 GEE852005:GEE852006 GOA852005:GOA852006 GXW852005:GXW852006 HHS852005:HHS852006 HRO852005:HRO852006 IBK852005:IBK852006 ILG852005:ILG852006 IVC852005:IVC852006 JEY852005:JEY852006 JOU852005:JOU852006 JYQ852005:JYQ852006 KIM852005:KIM852006 KSI852005:KSI852006 LCE852005:LCE852006 LMA852005:LMA852006 LVW852005:LVW852006 MFS852005:MFS852006 MPO852005:MPO852006 MZK852005:MZK852006 NJG852005:NJG852006 NTC852005:NTC852006 OCY852005:OCY852006 OMU852005:OMU852006 OWQ852005:OWQ852006 PGM852005:PGM852006 PQI852005:PQI852006 QAE852005:QAE852006 QKA852005:QKA852006 QTW852005:QTW852006 RDS852005:RDS852006 RNO852005:RNO852006 RXK852005:RXK852006 SHG852005:SHG852006 SRC852005:SRC852006 TAY852005:TAY852006 TKU852005:TKU852006 TUQ852005:TUQ852006 UEM852005:UEM852006 UOI852005:UOI852006 UYE852005:UYE852006 VIA852005:VIA852006 VRW852005:VRW852006 WBS852005:WBS852006 WLO852005:WLO852006 WVK852005:WVK852006 C917541:C917542 IY917541:IY917542 SU917541:SU917542 ACQ917541:ACQ917542 AMM917541:AMM917542 AWI917541:AWI917542 BGE917541:BGE917542 BQA917541:BQA917542 BZW917541:BZW917542 CJS917541:CJS917542 CTO917541:CTO917542 DDK917541:DDK917542 DNG917541:DNG917542 DXC917541:DXC917542 EGY917541:EGY917542 EQU917541:EQU917542 FAQ917541:FAQ917542 FKM917541:FKM917542 FUI917541:FUI917542 GEE917541:GEE917542 GOA917541:GOA917542 GXW917541:GXW917542 HHS917541:HHS917542 HRO917541:HRO917542 IBK917541:IBK917542 ILG917541:ILG917542 IVC917541:IVC917542 JEY917541:JEY917542 JOU917541:JOU917542 JYQ917541:JYQ917542 KIM917541:KIM917542 KSI917541:KSI917542 LCE917541:LCE917542 LMA917541:LMA917542 LVW917541:LVW917542 MFS917541:MFS917542 MPO917541:MPO917542 MZK917541:MZK917542 NJG917541:NJG917542 NTC917541:NTC917542 OCY917541:OCY917542 OMU917541:OMU917542 OWQ917541:OWQ917542 PGM917541:PGM917542 PQI917541:PQI917542 QAE917541:QAE917542 QKA917541:QKA917542 QTW917541:QTW917542 RDS917541:RDS917542 RNO917541:RNO917542 RXK917541:RXK917542 SHG917541:SHG917542 SRC917541:SRC917542 TAY917541:TAY917542 TKU917541:TKU917542 TUQ917541:TUQ917542 UEM917541:UEM917542 UOI917541:UOI917542 UYE917541:UYE917542 VIA917541:VIA917542 VRW917541:VRW917542 WBS917541:WBS917542 WLO917541:WLO917542 WVK917541:WVK917542 C983077:C983078 IY983077:IY983078 SU983077:SU983078 ACQ983077:ACQ983078 AMM983077:AMM983078 AWI983077:AWI983078 BGE983077:BGE983078 BQA983077:BQA983078 BZW983077:BZW983078 CJS983077:CJS983078 CTO983077:CTO983078 DDK983077:DDK983078 DNG983077:DNG983078 DXC983077:DXC983078 EGY983077:EGY983078 EQU983077:EQU983078 FAQ983077:FAQ983078 FKM983077:FKM983078 FUI983077:FUI983078 GEE983077:GEE983078 GOA983077:GOA983078 GXW983077:GXW983078 HHS983077:HHS983078 HRO983077:HRO983078 IBK983077:IBK983078 ILG983077:ILG983078 IVC983077:IVC983078 JEY983077:JEY983078 JOU983077:JOU983078 JYQ983077:JYQ983078 KIM983077:KIM983078 KSI983077:KSI983078 LCE983077:LCE983078 LMA983077:LMA983078 LVW983077:LVW983078 MFS983077:MFS983078 MPO983077:MPO983078 MZK983077:MZK983078 NJG983077:NJG983078 NTC983077:NTC983078 OCY983077:OCY983078 OMU983077:OMU983078 OWQ983077:OWQ983078 PGM983077:PGM983078 PQI983077:PQI983078 QAE983077:QAE983078 QKA983077:QKA983078 QTW983077:QTW983078 RDS983077:RDS983078 RNO983077:RNO983078 RXK983077:RXK983078 SHG983077:SHG983078 SRC983077:SRC983078 TAY983077:TAY983078 TKU983077:TKU983078 TUQ983077:TUQ983078 UEM983077:UEM983078 UOI983077:UOI983078 UYE983077:UYE983078 VIA983077:VIA983078 VRW983077:VRW983078 WBS983077:WBS983078 WLO983077:WLO983078 WVK983077:WVK983078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C65566:C65571 IY65566:IY65571 SU65566:SU65571 ACQ65566:ACQ65571 AMM65566:AMM65571 AWI65566:AWI65571 BGE65566:BGE65571 BQA65566:BQA65571 BZW65566:BZW65571 CJS65566:CJS65571 CTO65566:CTO65571 DDK65566:DDK65571 DNG65566:DNG65571 DXC65566:DXC65571 EGY65566:EGY65571 EQU65566:EQU65571 FAQ65566:FAQ65571 FKM65566:FKM65571 FUI65566:FUI65571 GEE65566:GEE65571 GOA65566:GOA65571 GXW65566:GXW65571 HHS65566:HHS65571 HRO65566:HRO65571 IBK65566:IBK65571 ILG65566:ILG65571 IVC65566:IVC65571 JEY65566:JEY65571 JOU65566:JOU65571 JYQ65566:JYQ65571 KIM65566:KIM65571 KSI65566:KSI65571 LCE65566:LCE65571 LMA65566:LMA65571 LVW65566:LVW65571 MFS65566:MFS65571 MPO65566:MPO65571 MZK65566:MZK65571 NJG65566:NJG65571 NTC65566:NTC65571 OCY65566:OCY65571 OMU65566:OMU65571 OWQ65566:OWQ65571 PGM65566:PGM65571 PQI65566:PQI65571 QAE65566:QAE65571 QKA65566:QKA65571 QTW65566:QTW65571 RDS65566:RDS65571 RNO65566:RNO65571 RXK65566:RXK65571 SHG65566:SHG65571 SRC65566:SRC65571 TAY65566:TAY65571 TKU65566:TKU65571 TUQ65566:TUQ65571 UEM65566:UEM65571 UOI65566:UOI65571 UYE65566:UYE65571 VIA65566:VIA65571 VRW65566:VRW65571 WBS65566:WBS65571 WLO65566:WLO65571 WVK65566:WVK65571 C131102:C131107 IY131102:IY131107 SU131102:SU131107 ACQ131102:ACQ131107 AMM131102:AMM131107 AWI131102:AWI131107 BGE131102:BGE131107 BQA131102:BQA131107 BZW131102:BZW131107 CJS131102:CJS131107 CTO131102:CTO131107 DDK131102:DDK131107 DNG131102:DNG131107 DXC131102:DXC131107 EGY131102:EGY131107 EQU131102:EQU131107 FAQ131102:FAQ131107 FKM131102:FKM131107 FUI131102:FUI131107 GEE131102:GEE131107 GOA131102:GOA131107 GXW131102:GXW131107 HHS131102:HHS131107 HRO131102:HRO131107 IBK131102:IBK131107 ILG131102:ILG131107 IVC131102:IVC131107 JEY131102:JEY131107 JOU131102:JOU131107 JYQ131102:JYQ131107 KIM131102:KIM131107 KSI131102:KSI131107 LCE131102:LCE131107 LMA131102:LMA131107 LVW131102:LVW131107 MFS131102:MFS131107 MPO131102:MPO131107 MZK131102:MZK131107 NJG131102:NJG131107 NTC131102:NTC131107 OCY131102:OCY131107 OMU131102:OMU131107 OWQ131102:OWQ131107 PGM131102:PGM131107 PQI131102:PQI131107 QAE131102:QAE131107 QKA131102:QKA131107 QTW131102:QTW131107 RDS131102:RDS131107 RNO131102:RNO131107 RXK131102:RXK131107 SHG131102:SHG131107 SRC131102:SRC131107 TAY131102:TAY131107 TKU131102:TKU131107 TUQ131102:TUQ131107 UEM131102:UEM131107 UOI131102:UOI131107 UYE131102:UYE131107 VIA131102:VIA131107 VRW131102:VRW131107 WBS131102:WBS131107 WLO131102:WLO131107 WVK131102:WVK131107 C196638:C196643 IY196638:IY196643 SU196638:SU196643 ACQ196638:ACQ196643 AMM196638:AMM196643 AWI196638:AWI196643 BGE196638:BGE196643 BQA196638:BQA196643 BZW196638:BZW196643 CJS196638:CJS196643 CTO196638:CTO196643 DDK196638:DDK196643 DNG196638:DNG196643 DXC196638:DXC196643 EGY196638:EGY196643 EQU196638:EQU196643 FAQ196638:FAQ196643 FKM196638:FKM196643 FUI196638:FUI196643 GEE196638:GEE196643 GOA196638:GOA196643 GXW196638:GXW196643 HHS196638:HHS196643 HRO196638:HRO196643 IBK196638:IBK196643 ILG196638:ILG196643 IVC196638:IVC196643 JEY196638:JEY196643 JOU196638:JOU196643 JYQ196638:JYQ196643 KIM196638:KIM196643 KSI196638:KSI196643 LCE196638:LCE196643 LMA196638:LMA196643 LVW196638:LVW196643 MFS196638:MFS196643 MPO196638:MPO196643 MZK196638:MZK196643 NJG196638:NJG196643 NTC196638:NTC196643 OCY196638:OCY196643 OMU196638:OMU196643 OWQ196638:OWQ196643 PGM196638:PGM196643 PQI196638:PQI196643 QAE196638:QAE196643 QKA196638:QKA196643 QTW196638:QTW196643 RDS196638:RDS196643 RNO196638:RNO196643 RXK196638:RXK196643 SHG196638:SHG196643 SRC196638:SRC196643 TAY196638:TAY196643 TKU196638:TKU196643 TUQ196638:TUQ196643 UEM196638:UEM196643 UOI196638:UOI196643 UYE196638:UYE196643 VIA196638:VIA196643 VRW196638:VRW196643 WBS196638:WBS196643 WLO196638:WLO196643 WVK196638:WVK196643 C262174:C262179 IY262174:IY262179 SU262174:SU262179 ACQ262174:ACQ262179 AMM262174:AMM262179 AWI262174:AWI262179 BGE262174:BGE262179 BQA262174:BQA262179 BZW262174:BZW262179 CJS262174:CJS262179 CTO262174:CTO262179 DDK262174:DDK262179 DNG262174:DNG262179 DXC262174:DXC262179 EGY262174:EGY262179 EQU262174:EQU262179 FAQ262174:FAQ262179 FKM262174:FKM262179 FUI262174:FUI262179 GEE262174:GEE262179 GOA262174:GOA262179 GXW262174:GXW262179 HHS262174:HHS262179 HRO262174:HRO262179 IBK262174:IBK262179 ILG262174:ILG262179 IVC262174:IVC262179 JEY262174:JEY262179 JOU262174:JOU262179 JYQ262174:JYQ262179 KIM262174:KIM262179 KSI262174:KSI262179 LCE262174:LCE262179 LMA262174:LMA262179 LVW262174:LVW262179 MFS262174:MFS262179 MPO262174:MPO262179 MZK262174:MZK262179 NJG262174:NJG262179 NTC262174:NTC262179 OCY262174:OCY262179 OMU262174:OMU262179 OWQ262174:OWQ262179 PGM262174:PGM262179 PQI262174:PQI262179 QAE262174:QAE262179 QKA262174:QKA262179 QTW262174:QTW262179 RDS262174:RDS262179 RNO262174:RNO262179 RXK262174:RXK262179 SHG262174:SHG262179 SRC262174:SRC262179 TAY262174:TAY262179 TKU262174:TKU262179 TUQ262174:TUQ262179 UEM262174:UEM262179 UOI262174:UOI262179 UYE262174:UYE262179 VIA262174:VIA262179 VRW262174:VRW262179 WBS262174:WBS262179 WLO262174:WLO262179 WVK262174:WVK262179 C327710:C327715 IY327710:IY327715 SU327710:SU327715 ACQ327710:ACQ327715 AMM327710:AMM327715 AWI327710:AWI327715 BGE327710:BGE327715 BQA327710:BQA327715 BZW327710:BZW327715 CJS327710:CJS327715 CTO327710:CTO327715 DDK327710:DDK327715 DNG327710:DNG327715 DXC327710:DXC327715 EGY327710:EGY327715 EQU327710:EQU327715 FAQ327710:FAQ327715 FKM327710:FKM327715 FUI327710:FUI327715 GEE327710:GEE327715 GOA327710:GOA327715 GXW327710:GXW327715 HHS327710:HHS327715 HRO327710:HRO327715 IBK327710:IBK327715 ILG327710:ILG327715 IVC327710:IVC327715 JEY327710:JEY327715 JOU327710:JOU327715 JYQ327710:JYQ327715 KIM327710:KIM327715 KSI327710:KSI327715 LCE327710:LCE327715 LMA327710:LMA327715 LVW327710:LVW327715 MFS327710:MFS327715 MPO327710:MPO327715 MZK327710:MZK327715 NJG327710:NJG327715 NTC327710:NTC327715 OCY327710:OCY327715 OMU327710:OMU327715 OWQ327710:OWQ327715 PGM327710:PGM327715 PQI327710:PQI327715 QAE327710:QAE327715 QKA327710:QKA327715 QTW327710:QTW327715 RDS327710:RDS327715 RNO327710:RNO327715 RXK327710:RXK327715 SHG327710:SHG327715 SRC327710:SRC327715 TAY327710:TAY327715 TKU327710:TKU327715 TUQ327710:TUQ327715 UEM327710:UEM327715 UOI327710:UOI327715 UYE327710:UYE327715 VIA327710:VIA327715 VRW327710:VRW327715 WBS327710:WBS327715 WLO327710:WLO327715 WVK327710:WVK327715 C393246:C393251 IY393246:IY393251 SU393246:SU393251 ACQ393246:ACQ393251 AMM393246:AMM393251 AWI393246:AWI393251 BGE393246:BGE393251 BQA393246:BQA393251 BZW393246:BZW393251 CJS393246:CJS393251 CTO393246:CTO393251 DDK393246:DDK393251 DNG393246:DNG393251 DXC393246:DXC393251 EGY393246:EGY393251 EQU393246:EQU393251 FAQ393246:FAQ393251 FKM393246:FKM393251 FUI393246:FUI393251 GEE393246:GEE393251 GOA393246:GOA393251 GXW393246:GXW393251 HHS393246:HHS393251 HRO393246:HRO393251 IBK393246:IBK393251 ILG393246:ILG393251 IVC393246:IVC393251 JEY393246:JEY393251 JOU393246:JOU393251 JYQ393246:JYQ393251 KIM393246:KIM393251 KSI393246:KSI393251 LCE393246:LCE393251 LMA393246:LMA393251 LVW393246:LVW393251 MFS393246:MFS393251 MPO393246:MPO393251 MZK393246:MZK393251 NJG393246:NJG393251 NTC393246:NTC393251 OCY393246:OCY393251 OMU393246:OMU393251 OWQ393246:OWQ393251 PGM393246:PGM393251 PQI393246:PQI393251 QAE393246:QAE393251 QKA393246:QKA393251 QTW393246:QTW393251 RDS393246:RDS393251 RNO393246:RNO393251 RXK393246:RXK393251 SHG393246:SHG393251 SRC393246:SRC393251 TAY393246:TAY393251 TKU393246:TKU393251 TUQ393246:TUQ393251 UEM393246:UEM393251 UOI393246:UOI393251 UYE393246:UYE393251 VIA393246:VIA393251 VRW393246:VRW393251 WBS393246:WBS393251 WLO393246:WLO393251 WVK393246:WVK393251 C458782:C458787 IY458782:IY458787 SU458782:SU458787 ACQ458782:ACQ458787 AMM458782:AMM458787 AWI458782:AWI458787 BGE458782:BGE458787 BQA458782:BQA458787 BZW458782:BZW458787 CJS458782:CJS458787 CTO458782:CTO458787 DDK458782:DDK458787 DNG458782:DNG458787 DXC458782:DXC458787 EGY458782:EGY458787 EQU458782:EQU458787 FAQ458782:FAQ458787 FKM458782:FKM458787 FUI458782:FUI458787 GEE458782:GEE458787 GOA458782:GOA458787 GXW458782:GXW458787 HHS458782:HHS458787 HRO458782:HRO458787 IBK458782:IBK458787 ILG458782:ILG458787 IVC458782:IVC458787 JEY458782:JEY458787 JOU458782:JOU458787 JYQ458782:JYQ458787 KIM458782:KIM458787 KSI458782:KSI458787 LCE458782:LCE458787 LMA458782:LMA458787 LVW458782:LVW458787 MFS458782:MFS458787 MPO458782:MPO458787 MZK458782:MZK458787 NJG458782:NJG458787 NTC458782:NTC458787 OCY458782:OCY458787 OMU458782:OMU458787 OWQ458782:OWQ458787 PGM458782:PGM458787 PQI458782:PQI458787 QAE458782:QAE458787 QKA458782:QKA458787 QTW458782:QTW458787 RDS458782:RDS458787 RNO458782:RNO458787 RXK458782:RXK458787 SHG458782:SHG458787 SRC458782:SRC458787 TAY458782:TAY458787 TKU458782:TKU458787 TUQ458782:TUQ458787 UEM458782:UEM458787 UOI458782:UOI458787 UYE458782:UYE458787 VIA458782:VIA458787 VRW458782:VRW458787 WBS458782:WBS458787 WLO458782:WLO458787 WVK458782:WVK458787 C524318:C524323 IY524318:IY524323 SU524318:SU524323 ACQ524318:ACQ524323 AMM524318:AMM524323 AWI524318:AWI524323 BGE524318:BGE524323 BQA524318:BQA524323 BZW524318:BZW524323 CJS524318:CJS524323 CTO524318:CTO524323 DDK524318:DDK524323 DNG524318:DNG524323 DXC524318:DXC524323 EGY524318:EGY524323 EQU524318:EQU524323 FAQ524318:FAQ524323 FKM524318:FKM524323 FUI524318:FUI524323 GEE524318:GEE524323 GOA524318:GOA524323 GXW524318:GXW524323 HHS524318:HHS524323 HRO524318:HRO524323 IBK524318:IBK524323 ILG524318:ILG524323 IVC524318:IVC524323 JEY524318:JEY524323 JOU524318:JOU524323 JYQ524318:JYQ524323 KIM524318:KIM524323 KSI524318:KSI524323 LCE524318:LCE524323 LMA524318:LMA524323 LVW524318:LVW524323 MFS524318:MFS524323 MPO524318:MPO524323 MZK524318:MZK524323 NJG524318:NJG524323 NTC524318:NTC524323 OCY524318:OCY524323 OMU524318:OMU524323 OWQ524318:OWQ524323 PGM524318:PGM524323 PQI524318:PQI524323 QAE524318:QAE524323 QKA524318:QKA524323 QTW524318:QTW524323 RDS524318:RDS524323 RNO524318:RNO524323 RXK524318:RXK524323 SHG524318:SHG524323 SRC524318:SRC524323 TAY524318:TAY524323 TKU524318:TKU524323 TUQ524318:TUQ524323 UEM524318:UEM524323 UOI524318:UOI524323 UYE524318:UYE524323 VIA524318:VIA524323 VRW524318:VRW524323 WBS524318:WBS524323 WLO524318:WLO524323 WVK524318:WVK524323 C589854:C589859 IY589854:IY589859 SU589854:SU589859 ACQ589854:ACQ589859 AMM589854:AMM589859 AWI589854:AWI589859 BGE589854:BGE589859 BQA589854:BQA589859 BZW589854:BZW589859 CJS589854:CJS589859 CTO589854:CTO589859 DDK589854:DDK589859 DNG589854:DNG589859 DXC589854:DXC589859 EGY589854:EGY589859 EQU589854:EQU589859 FAQ589854:FAQ589859 FKM589854:FKM589859 FUI589854:FUI589859 GEE589854:GEE589859 GOA589854:GOA589859 GXW589854:GXW589859 HHS589854:HHS589859 HRO589854:HRO589859 IBK589854:IBK589859 ILG589854:ILG589859 IVC589854:IVC589859 JEY589854:JEY589859 JOU589854:JOU589859 JYQ589854:JYQ589859 KIM589854:KIM589859 KSI589854:KSI589859 LCE589854:LCE589859 LMA589854:LMA589859 LVW589854:LVW589859 MFS589854:MFS589859 MPO589854:MPO589859 MZK589854:MZK589859 NJG589854:NJG589859 NTC589854:NTC589859 OCY589854:OCY589859 OMU589854:OMU589859 OWQ589854:OWQ589859 PGM589854:PGM589859 PQI589854:PQI589859 QAE589854:QAE589859 QKA589854:QKA589859 QTW589854:QTW589859 RDS589854:RDS589859 RNO589854:RNO589859 RXK589854:RXK589859 SHG589854:SHG589859 SRC589854:SRC589859 TAY589854:TAY589859 TKU589854:TKU589859 TUQ589854:TUQ589859 UEM589854:UEM589859 UOI589854:UOI589859 UYE589854:UYE589859 VIA589854:VIA589859 VRW589854:VRW589859 WBS589854:WBS589859 WLO589854:WLO589859 WVK589854:WVK589859 C655390:C655395 IY655390:IY655395 SU655390:SU655395 ACQ655390:ACQ655395 AMM655390:AMM655395 AWI655390:AWI655395 BGE655390:BGE655395 BQA655390:BQA655395 BZW655390:BZW655395 CJS655390:CJS655395 CTO655390:CTO655395 DDK655390:DDK655395 DNG655390:DNG655395 DXC655390:DXC655395 EGY655390:EGY655395 EQU655390:EQU655395 FAQ655390:FAQ655395 FKM655390:FKM655395 FUI655390:FUI655395 GEE655390:GEE655395 GOA655390:GOA655395 GXW655390:GXW655395 HHS655390:HHS655395 HRO655390:HRO655395 IBK655390:IBK655395 ILG655390:ILG655395 IVC655390:IVC655395 JEY655390:JEY655395 JOU655390:JOU655395 JYQ655390:JYQ655395 KIM655390:KIM655395 KSI655390:KSI655395 LCE655390:LCE655395 LMA655390:LMA655395 LVW655390:LVW655395 MFS655390:MFS655395 MPO655390:MPO655395 MZK655390:MZK655395 NJG655390:NJG655395 NTC655390:NTC655395 OCY655390:OCY655395 OMU655390:OMU655395 OWQ655390:OWQ655395 PGM655390:PGM655395 PQI655390:PQI655395 QAE655390:QAE655395 QKA655390:QKA655395 QTW655390:QTW655395 RDS655390:RDS655395 RNO655390:RNO655395 RXK655390:RXK655395 SHG655390:SHG655395 SRC655390:SRC655395 TAY655390:TAY655395 TKU655390:TKU655395 TUQ655390:TUQ655395 UEM655390:UEM655395 UOI655390:UOI655395 UYE655390:UYE655395 VIA655390:VIA655395 VRW655390:VRW655395 WBS655390:WBS655395 WLO655390:WLO655395 WVK655390:WVK655395 C720926:C720931 IY720926:IY720931 SU720926:SU720931 ACQ720926:ACQ720931 AMM720926:AMM720931 AWI720926:AWI720931 BGE720926:BGE720931 BQA720926:BQA720931 BZW720926:BZW720931 CJS720926:CJS720931 CTO720926:CTO720931 DDK720926:DDK720931 DNG720926:DNG720931 DXC720926:DXC720931 EGY720926:EGY720931 EQU720926:EQU720931 FAQ720926:FAQ720931 FKM720926:FKM720931 FUI720926:FUI720931 GEE720926:GEE720931 GOA720926:GOA720931 GXW720926:GXW720931 HHS720926:HHS720931 HRO720926:HRO720931 IBK720926:IBK720931 ILG720926:ILG720931 IVC720926:IVC720931 JEY720926:JEY720931 JOU720926:JOU720931 JYQ720926:JYQ720931 KIM720926:KIM720931 KSI720926:KSI720931 LCE720926:LCE720931 LMA720926:LMA720931 LVW720926:LVW720931 MFS720926:MFS720931 MPO720926:MPO720931 MZK720926:MZK720931 NJG720926:NJG720931 NTC720926:NTC720931 OCY720926:OCY720931 OMU720926:OMU720931 OWQ720926:OWQ720931 PGM720926:PGM720931 PQI720926:PQI720931 QAE720926:QAE720931 QKA720926:QKA720931 QTW720926:QTW720931 RDS720926:RDS720931 RNO720926:RNO720931 RXK720926:RXK720931 SHG720926:SHG720931 SRC720926:SRC720931 TAY720926:TAY720931 TKU720926:TKU720931 TUQ720926:TUQ720931 UEM720926:UEM720931 UOI720926:UOI720931 UYE720926:UYE720931 VIA720926:VIA720931 VRW720926:VRW720931 WBS720926:WBS720931 WLO720926:WLO720931 WVK720926:WVK720931 C786462:C786467 IY786462:IY786467 SU786462:SU786467 ACQ786462:ACQ786467 AMM786462:AMM786467 AWI786462:AWI786467 BGE786462:BGE786467 BQA786462:BQA786467 BZW786462:BZW786467 CJS786462:CJS786467 CTO786462:CTO786467 DDK786462:DDK786467 DNG786462:DNG786467 DXC786462:DXC786467 EGY786462:EGY786467 EQU786462:EQU786467 FAQ786462:FAQ786467 FKM786462:FKM786467 FUI786462:FUI786467 GEE786462:GEE786467 GOA786462:GOA786467 GXW786462:GXW786467 HHS786462:HHS786467 HRO786462:HRO786467 IBK786462:IBK786467 ILG786462:ILG786467 IVC786462:IVC786467 JEY786462:JEY786467 JOU786462:JOU786467 JYQ786462:JYQ786467 KIM786462:KIM786467 KSI786462:KSI786467 LCE786462:LCE786467 LMA786462:LMA786467 LVW786462:LVW786467 MFS786462:MFS786467 MPO786462:MPO786467 MZK786462:MZK786467 NJG786462:NJG786467 NTC786462:NTC786467 OCY786462:OCY786467 OMU786462:OMU786467 OWQ786462:OWQ786467 PGM786462:PGM786467 PQI786462:PQI786467 QAE786462:QAE786467 QKA786462:QKA786467 QTW786462:QTW786467 RDS786462:RDS786467 RNO786462:RNO786467 RXK786462:RXK786467 SHG786462:SHG786467 SRC786462:SRC786467 TAY786462:TAY786467 TKU786462:TKU786467 TUQ786462:TUQ786467 UEM786462:UEM786467 UOI786462:UOI786467 UYE786462:UYE786467 VIA786462:VIA786467 VRW786462:VRW786467 WBS786462:WBS786467 WLO786462:WLO786467 WVK786462:WVK786467 C851998:C852003 IY851998:IY852003 SU851998:SU852003 ACQ851998:ACQ852003 AMM851998:AMM852003 AWI851998:AWI852003 BGE851998:BGE852003 BQA851998:BQA852003 BZW851998:BZW852003 CJS851998:CJS852003 CTO851998:CTO852003 DDK851998:DDK852003 DNG851998:DNG852003 DXC851998:DXC852003 EGY851998:EGY852003 EQU851998:EQU852003 FAQ851998:FAQ852003 FKM851998:FKM852003 FUI851998:FUI852003 GEE851998:GEE852003 GOA851998:GOA852003 GXW851998:GXW852003 HHS851998:HHS852003 HRO851998:HRO852003 IBK851998:IBK852003 ILG851998:ILG852003 IVC851998:IVC852003 JEY851998:JEY852003 JOU851998:JOU852003 JYQ851998:JYQ852003 KIM851998:KIM852003 KSI851998:KSI852003 LCE851998:LCE852003 LMA851998:LMA852003 LVW851998:LVW852003 MFS851998:MFS852003 MPO851998:MPO852003 MZK851998:MZK852003 NJG851998:NJG852003 NTC851998:NTC852003 OCY851998:OCY852003 OMU851998:OMU852003 OWQ851998:OWQ852003 PGM851998:PGM852003 PQI851998:PQI852003 QAE851998:QAE852003 QKA851998:QKA852003 QTW851998:QTW852003 RDS851998:RDS852003 RNO851998:RNO852003 RXK851998:RXK852003 SHG851998:SHG852003 SRC851998:SRC852003 TAY851998:TAY852003 TKU851998:TKU852003 TUQ851998:TUQ852003 UEM851998:UEM852003 UOI851998:UOI852003 UYE851998:UYE852003 VIA851998:VIA852003 VRW851998:VRW852003 WBS851998:WBS852003 WLO851998:WLO852003 WVK851998:WVK852003 C917534:C917539 IY917534:IY917539 SU917534:SU917539 ACQ917534:ACQ917539 AMM917534:AMM917539 AWI917534:AWI917539 BGE917534:BGE917539 BQA917534:BQA917539 BZW917534:BZW917539 CJS917534:CJS917539 CTO917534:CTO917539 DDK917534:DDK917539 DNG917534:DNG917539 DXC917534:DXC917539 EGY917534:EGY917539 EQU917534:EQU917539 FAQ917534:FAQ917539 FKM917534:FKM917539 FUI917534:FUI917539 GEE917534:GEE917539 GOA917534:GOA917539 GXW917534:GXW917539 HHS917534:HHS917539 HRO917534:HRO917539 IBK917534:IBK917539 ILG917534:ILG917539 IVC917534:IVC917539 JEY917534:JEY917539 JOU917534:JOU917539 JYQ917534:JYQ917539 KIM917534:KIM917539 KSI917534:KSI917539 LCE917534:LCE917539 LMA917534:LMA917539 LVW917534:LVW917539 MFS917534:MFS917539 MPO917534:MPO917539 MZK917534:MZK917539 NJG917534:NJG917539 NTC917534:NTC917539 OCY917534:OCY917539 OMU917534:OMU917539 OWQ917534:OWQ917539 PGM917534:PGM917539 PQI917534:PQI917539 QAE917534:QAE917539 QKA917534:QKA917539 QTW917534:QTW917539 RDS917534:RDS917539 RNO917534:RNO917539 RXK917534:RXK917539 SHG917534:SHG917539 SRC917534:SRC917539 TAY917534:TAY917539 TKU917534:TKU917539 TUQ917534:TUQ917539 UEM917534:UEM917539 UOI917534:UOI917539 UYE917534:UYE917539 VIA917534:VIA917539 VRW917534:VRW917539 WBS917534:WBS917539 WLO917534:WLO917539 WVK917534:WVK917539 C983070:C983075 IY983070:IY983075 SU983070:SU983075 ACQ983070:ACQ983075 AMM983070:AMM983075 AWI983070:AWI983075 BGE983070:BGE983075 BQA983070:BQA983075 BZW983070:BZW983075 CJS983070:CJS983075 CTO983070:CTO983075 DDK983070:DDK983075 DNG983070:DNG983075 DXC983070:DXC983075 EGY983070:EGY983075 EQU983070:EQU983075 FAQ983070:FAQ983075 FKM983070:FKM983075 FUI983070:FUI983075 GEE983070:GEE983075 GOA983070:GOA983075 GXW983070:GXW983075 HHS983070:HHS983075 HRO983070:HRO983075 IBK983070:IBK983075 ILG983070:ILG983075 IVC983070:IVC983075 JEY983070:JEY983075 JOU983070:JOU983075 JYQ983070:JYQ983075 KIM983070:KIM983075 KSI983070:KSI983075 LCE983070:LCE983075 LMA983070:LMA983075 LVW983070:LVW983075 MFS983070:MFS983075 MPO983070:MPO983075 MZK983070:MZK983075 NJG983070:NJG983075 NTC983070:NTC983075 OCY983070:OCY983075 OMU983070:OMU983075 OWQ983070:OWQ983075 PGM983070:PGM983075 PQI983070:PQI983075 QAE983070:QAE983075 QKA983070:QKA983075 QTW983070:QTW983075 RDS983070:RDS983075 RNO983070:RNO983075 RXK983070:RXK983075 SHG983070:SHG983075 SRC983070:SRC983075 TAY983070:TAY983075 TKU983070:TKU983075 TUQ983070:TUQ983075 UEM983070:UEM983075 UOI983070:UOI983075 UYE983070:UYE983075 VIA983070:VIA983075 VRW983070:VRW983075 WBS983070:WBS983075 WLO983070:WLO983075 V42 B44 B46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79F1-B4D7-486E-985F-7895E2F8650C}">
  <sheetPr>
    <tabColor rgb="FFCCFFFF"/>
  </sheetPr>
  <dimension ref="A1:AY93"/>
  <sheetViews>
    <sheetView view="pageBreakPreview" zoomScaleNormal="100" zoomScaleSheetLayoutView="100" workbookViewId="0">
      <selection activeCell="G3" sqref="G3:K3"/>
    </sheetView>
  </sheetViews>
  <sheetFormatPr defaultRowHeight="12" outlineLevelRow="1"/>
  <cols>
    <col min="1" max="29" width="3" style="444" customWidth="1"/>
    <col min="30" max="30" width="2.875" style="444" customWidth="1"/>
    <col min="31" max="256" width="9" style="444"/>
    <col min="257" max="285" width="3" style="444" customWidth="1"/>
    <col min="286" max="286" width="2.875" style="444" customWidth="1"/>
    <col min="287" max="512" width="9" style="444"/>
    <col min="513" max="541" width="3" style="444" customWidth="1"/>
    <col min="542" max="542" width="2.875" style="444" customWidth="1"/>
    <col min="543" max="768" width="9" style="444"/>
    <col min="769" max="797" width="3" style="444" customWidth="1"/>
    <col min="798" max="798" width="2.875" style="444" customWidth="1"/>
    <col min="799" max="1024" width="9" style="444"/>
    <col min="1025" max="1053" width="3" style="444" customWidth="1"/>
    <col min="1054" max="1054" width="2.875" style="444" customWidth="1"/>
    <col min="1055" max="1280" width="9" style="444"/>
    <col min="1281" max="1309" width="3" style="444" customWidth="1"/>
    <col min="1310" max="1310" width="2.875" style="444" customWidth="1"/>
    <col min="1311" max="1536" width="9" style="444"/>
    <col min="1537" max="1565" width="3" style="444" customWidth="1"/>
    <col min="1566" max="1566" width="2.875" style="444" customWidth="1"/>
    <col min="1567" max="1792" width="9" style="444"/>
    <col min="1793" max="1821" width="3" style="444" customWidth="1"/>
    <col min="1822" max="1822" width="2.875" style="444" customWidth="1"/>
    <col min="1823" max="2048" width="9" style="444"/>
    <col min="2049" max="2077" width="3" style="444" customWidth="1"/>
    <col min="2078" max="2078" width="2.875" style="444" customWidth="1"/>
    <col min="2079" max="2304" width="9" style="444"/>
    <col min="2305" max="2333" width="3" style="444" customWidth="1"/>
    <col min="2334" max="2334" width="2.875" style="444" customWidth="1"/>
    <col min="2335" max="2560" width="9" style="444"/>
    <col min="2561" max="2589" width="3" style="444" customWidth="1"/>
    <col min="2590" max="2590" width="2.875" style="444" customWidth="1"/>
    <col min="2591" max="2816" width="9" style="444"/>
    <col min="2817" max="2845" width="3" style="444" customWidth="1"/>
    <col min="2846" max="2846" width="2.875" style="444" customWidth="1"/>
    <col min="2847" max="3072" width="9" style="444"/>
    <col min="3073" max="3101" width="3" style="444" customWidth="1"/>
    <col min="3102" max="3102" width="2.875" style="444" customWidth="1"/>
    <col min="3103" max="3328" width="9" style="444"/>
    <col min="3329" max="3357" width="3" style="444" customWidth="1"/>
    <col min="3358" max="3358" width="2.875" style="444" customWidth="1"/>
    <col min="3359" max="3584" width="9" style="444"/>
    <col min="3585" max="3613" width="3" style="444" customWidth="1"/>
    <col min="3614" max="3614" width="2.875" style="444" customWidth="1"/>
    <col min="3615" max="3840" width="9" style="444"/>
    <col min="3841" max="3869" width="3" style="444" customWidth="1"/>
    <col min="3870" max="3870" width="2.875" style="444" customWidth="1"/>
    <col min="3871" max="4096" width="9" style="444"/>
    <col min="4097" max="4125" width="3" style="444" customWidth="1"/>
    <col min="4126" max="4126" width="2.875" style="444" customWidth="1"/>
    <col min="4127" max="4352" width="9" style="444"/>
    <col min="4353" max="4381" width="3" style="444" customWidth="1"/>
    <col min="4382" max="4382" width="2.875" style="444" customWidth="1"/>
    <col min="4383" max="4608" width="9" style="444"/>
    <col min="4609" max="4637" width="3" style="444" customWidth="1"/>
    <col min="4638" max="4638" width="2.875" style="444" customWidth="1"/>
    <col min="4639" max="4864" width="9" style="444"/>
    <col min="4865" max="4893" width="3" style="444" customWidth="1"/>
    <col min="4894" max="4894" width="2.875" style="444" customWidth="1"/>
    <col min="4895" max="5120" width="9" style="444"/>
    <col min="5121" max="5149" width="3" style="444" customWidth="1"/>
    <col min="5150" max="5150" width="2.875" style="444" customWidth="1"/>
    <col min="5151" max="5376" width="9" style="444"/>
    <col min="5377" max="5405" width="3" style="444" customWidth="1"/>
    <col min="5406" max="5406" width="2.875" style="444" customWidth="1"/>
    <col min="5407" max="5632" width="9" style="444"/>
    <col min="5633" max="5661" width="3" style="444" customWidth="1"/>
    <col min="5662" max="5662" width="2.875" style="444" customWidth="1"/>
    <col min="5663" max="5888" width="9" style="444"/>
    <col min="5889" max="5917" width="3" style="444" customWidth="1"/>
    <col min="5918" max="5918" width="2.875" style="444" customWidth="1"/>
    <col min="5919" max="6144" width="9" style="444"/>
    <col min="6145" max="6173" width="3" style="444" customWidth="1"/>
    <col min="6174" max="6174" width="2.875" style="444" customWidth="1"/>
    <col min="6175" max="6400" width="9" style="444"/>
    <col min="6401" max="6429" width="3" style="444" customWidth="1"/>
    <col min="6430" max="6430" width="2.875" style="444" customWidth="1"/>
    <col min="6431" max="6656" width="9" style="444"/>
    <col min="6657" max="6685" width="3" style="444" customWidth="1"/>
    <col min="6686" max="6686" width="2.875" style="444" customWidth="1"/>
    <col min="6687" max="6912" width="9" style="444"/>
    <col min="6913" max="6941" width="3" style="444" customWidth="1"/>
    <col min="6942" max="6942" width="2.875" style="444" customWidth="1"/>
    <col min="6943" max="7168" width="9" style="444"/>
    <col min="7169" max="7197" width="3" style="444" customWidth="1"/>
    <col min="7198" max="7198" width="2.875" style="444" customWidth="1"/>
    <col min="7199" max="7424" width="9" style="444"/>
    <col min="7425" max="7453" width="3" style="444" customWidth="1"/>
    <col min="7454" max="7454" width="2.875" style="444" customWidth="1"/>
    <col min="7455" max="7680" width="9" style="444"/>
    <col min="7681" max="7709" width="3" style="444" customWidth="1"/>
    <col min="7710" max="7710" width="2.875" style="444" customWidth="1"/>
    <col min="7711" max="7936" width="9" style="444"/>
    <col min="7937" max="7965" width="3" style="444" customWidth="1"/>
    <col min="7966" max="7966" width="2.875" style="444" customWidth="1"/>
    <col min="7967" max="8192" width="9" style="444"/>
    <col min="8193" max="8221" width="3" style="444" customWidth="1"/>
    <col min="8222" max="8222" width="2.875" style="444" customWidth="1"/>
    <col min="8223" max="8448" width="9" style="444"/>
    <col min="8449" max="8477" width="3" style="444" customWidth="1"/>
    <col min="8478" max="8478" width="2.875" style="444" customWidth="1"/>
    <col min="8479" max="8704" width="9" style="444"/>
    <col min="8705" max="8733" width="3" style="444" customWidth="1"/>
    <col min="8734" max="8734" width="2.875" style="444" customWidth="1"/>
    <col min="8735" max="8960" width="9" style="444"/>
    <col min="8961" max="8989" width="3" style="444" customWidth="1"/>
    <col min="8990" max="8990" width="2.875" style="444" customWidth="1"/>
    <col min="8991" max="9216" width="9" style="444"/>
    <col min="9217" max="9245" width="3" style="444" customWidth="1"/>
    <col min="9246" max="9246" width="2.875" style="444" customWidth="1"/>
    <col min="9247" max="9472" width="9" style="444"/>
    <col min="9473" max="9501" width="3" style="444" customWidth="1"/>
    <col min="9502" max="9502" width="2.875" style="444" customWidth="1"/>
    <col min="9503" max="9728" width="9" style="444"/>
    <col min="9729" max="9757" width="3" style="444" customWidth="1"/>
    <col min="9758" max="9758" width="2.875" style="444" customWidth="1"/>
    <col min="9759" max="9984" width="9" style="444"/>
    <col min="9985" max="10013" width="3" style="444" customWidth="1"/>
    <col min="10014" max="10014" width="2.875" style="444" customWidth="1"/>
    <col min="10015" max="10240" width="9" style="444"/>
    <col min="10241" max="10269" width="3" style="444" customWidth="1"/>
    <col min="10270" max="10270" width="2.875" style="444" customWidth="1"/>
    <col min="10271" max="10496" width="9" style="444"/>
    <col min="10497" max="10525" width="3" style="444" customWidth="1"/>
    <col min="10526" max="10526" width="2.875" style="444" customWidth="1"/>
    <col min="10527" max="10752" width="9" style="444"/>
    <col min="10753" max="10781" width="3" style="444" customWidth="1"/>
    <col min="10782" max="10782" width="2.875" style="444" customWidth="1"/>
    <col min="10783" max="11008" width="9" style="444"/>
    <col min="11009" max="11037" width="3" style="444" customWidth="1"/>
    <col min="11038" max="11038" width="2.875" style="444" customWidth="1"/>
    <col min="11039" max="11264" width="9" style="444"/>
    <col min="11265" max="11293" width="3" style="444" customWidth="1"/>
    <col min="11294" max="11294" width="2.875" style="444" customWidth="1"/>
    <col min="11295" max="11520" width="9" style="444"/>
    <col min="11521" max="11549" width="3" style="444" customWidth="1"/>
    <col min="11550" max="11550" width="2.875" style="444" customWidth="1"/>
    <col min="11551" max="11776" width="9" style="444"/>
    <col min="11777" max="11805" width="3" style="444" customWidth="1"/>
    <col min="11806" max="11806" width="2.875" style="444" customWidth="1"/>
    <col min="11807" max="12032" width="9" style="444"/>
    <col min="12033" max="12061" width="3" style="444" customWidth="1"/>
    <col min="12062" max="12062" width="2.875" style="444" customWidth="1"/>
    <col min="12063" max="12288" width="9" style="444"/>
    <col min="12289" max="12317" width="3" style="444" customWidth="1"/>
    <col min="12318" max="12318" width="2.875" style="444" customWidth="1"/>
    <col min="12319" max="12544" width="9" style="444"/>
    <col min="12545" max="12573" width="3" style="444" customWidth="1"/>
    <col min="12574" max="12574" width="2.875" style="444" customWidth="1"/>
    <col min="12575" max="12800" width="9" style="444"/>
    <col min="12801" max="12829" width="3" style="444" customWidth="1"/>
    <col min="12830" max="12830" width="2.875" style="444" customWidth="1"/>
    <col min="12831" max="13056" width="9" style="444"/>
    <col min="13057" max="13085" width="3" style="444" customWidth="1"/>
    <col min="13086" max="13086" width="2.875" style="444" customWidth="1"/>
    <col min="13087" max="13312" width="9" style="444"/>
    <col min="13313" max="13341" width="3" style="444" customWidth="1"/>
    <col min="13342" max="13342" width="2.875" style="444" customWidth="1"/>
    <col min="13343" max="13568" width="9" style="444"/>
    <col min="13569" max="13597" width="3" style="444" customWidth="1"/>
    <col min="13598" max="13598" width="2.875" style="444" customWidth="1"/>
    <col min="13599" max="13824" width="9" style="444"/>
    <col min="13825" max="13853" width="3" style="444" customWidth="1"/>
    <col min="13854" max="13854" width="2.875" style="444" customWidth="1"/>
    <col min="13855" max="14080" width="9" style="444"/>
    <col min="14081" max="14109" width="3" style="444" customWidth="1"/>
    <col min="14110" max="14110" width="2.875" style="444" customWidth="1"/>
    <col min="14111" max="14336" width="9" style="444"/>
    <col min="14337" max="14365" width="3" style="444" customWidth="1"/>
    <col min="14366" max="14366" width="2.875" style="444" customWidth="1"/>
    <col min="14367" max="14592" width="9" style="444"/>
    <col min="14593" max="14621" width="3" style="444" customWidth="1"/>
    <col min="14622" max="14622" width="2.875" style="444" customWidth="1"/>
    <col min="14623" max="14848" width="9" style="444"/>
    <col min="14849" max="14877" width="3" style="444" customWidth="1"/>
    <col min="14878" max="14878" width="2.875" style="444" customWidth="1"/>
    <col min="14879" max="15104" width="9" style="444"/>
    <col min="15105" max="15133" width="3" style="444" customWidth="1"/>
    <col min="15134" max="15134" width="2.875" style="444" customWidth="1"/>
    <col min="15135" max="15360" width="9" style="444"/>
    <col min="15361" max="15389" width="3" style="444" customWidth="1"/>
    <col min="15390" max="15390" width="2.875" style="444" customWidth="1"/>
    <col min="15391" max="15616" width="9" style="444"/>
    <col min="15617" max="15645" width="3" style="444" customWidth="1"/>
    <col min="15646" max="15646" width="2.875" style="444" customWidth="1"/>
    <col min="15647" max="15872" width="9" style="444"/>
    <col min="15873" max="15901" width="3" style="444" customWidth="1"/>
    <col min="15902" max="15902" width="2.875" style="444" customWidth="1"/>
    <col min="15903" max="16128" width="9" style="444"/>
    <col min="16129" max="16157" width="3" style="444" customWidth="1"/>
    <col min="16158" max="16158" width="2.875" style="444" customWidth="1"/>
    <col min="16159" max="16384" width="9" style="444"/>
  </cols>
  <sheetData>
    <row r="1" spans="1:29" ht="17.100000000000001" customHeight="1">
      <c r="A1" s="1254" t="s">
        <v>2976</v>
      </c>
      <c r="B1" s="1254"/>
      <c r="C1" s="1254"/>
      <c r="D1" s="1254"/>
      <c r="E1" s="1254"/>
      <c r="F1" s="1254"/>
      <c r="G1" s="1254"/>
      <c r="H1" s="1254"/>
      <c r="I1" s="1254"/>
      <c r="J1" s="1254"/>
      <c r="K1" s="1254"/>
      <c r="L1" s="1254"/>
      <c r="M1" s="1254"/>
      <c r="N1" s="1254"/>
      <c r="O1" s="1254"/>
      <c r="P1" s="1254"/>
      <c r="Q1" s="1254"/>
      <c r="R1" s="1254"/>
      <c r="S1" s="1254"/>
      <c r="T1" s="1254"/>
      <c r="U1" s="1254"/>
      <c r="V1" s="1254"/>
      <c r="W1" s="1254"/>
      <c r="X1" s="1254"/>
      <c r="Y1" s="1254"/>
      <c r="Z1" s="1254"/>
      <c r="AA1" s="1254"/>
      <c r="AB1" s="1254"/>
      <c r="AC1" s="1254"/>
    </row>
    <row r="2" spans="1:29" ht="17.100000000000001" customHeight="1">
      <c r="A2" s="1296" t="s">
        <v>2977</v>
      </c>
      <c r="B2" s="1296"/>
      <c r="C2" s="1296"/>
      <c r="D2" s="1296"/>
      <c r="E2" s="1296"/>
      <c r="F2" s="1296"/>
      <c r="G2" s="1296"/>
      <c r="H2" s="1296"/>
      <c r="I2" s="1296"/>
      <c r="J2" s="1296"/>
      <c r="K2" s="1296"/>
      <c r="L2" s="1296"/>
      <c r="M2" s="1296"/>
      <c r="N2" s="1296"/>
      <c r="O2" s="1296"/>
      <c r="P2" s="1296"/>
      <c r="Q2" s="1296"/>
      <c r="R2" s="1296"/>
      <c r="S2" s="1296"/>
      <c r="T2" s="1296"/>
      <c r="U2" s="1296"/>
      <c r="V2" s="1296"/>
      <c r="W2" s="1296"/>
      <c r="X2" s="1296"/>
      <c r="Y2" s="1296"/>
      <c r="Z2" s="1296"/>
      <c r="AA2" s="1296"/>
      <c r="AB2" s="1296"/>
      <c r="AC2" s="1296"/>
    </row>
    <row r="3" spans="1:29" s="446" customFormat="1" ht="17.100000000000001" customHeight="1">
      <c r="A3" s="419" t="s">
        <v>2978</v>
      </c>
      <c r="B3" s="419"/>
      <c r="C3" s="419"/>
      <c r="D3" s="419"/>
      <c r="E3" s="445"/>
      <c r="F3" s="445"/>
      <c r="G3" s="1276"/>
      <c r="H3" s="1276"/>
      <c r="I3" s="1276"/>
      <c r="J3" s="1276"/>
      <c r="K3" s="1276"/>
      <c r="L3" s="445"/>
      <c r="M3" s="445"/>
      <c r="N3" s="445"/>
      <c r="O3" s="445"/>
      <c r="P3" s="445"/>
      <c r="Q3" s="445"/>
      <c r="R3" s="445"/>
      <c r="S3" s="445"/>
      <c r="T3" s="445"/>
      <c r="U3" s="445"/>
      <c r="V3" s="445"/>
      <c r="W3" s="445"/>
      <c r="X3" s="445"/>
      <c r="Y3" s="445"/>
      <c r="Z3" s="445"/>
      <c r="AA3" s="445"/>
      <c r="AB3" s="445"/>
      <c r="AC3" s="445"/>
    </row>
    <row r="4" spans="1:29" s="446" customFormat="1" ht="17.100000000000001" customHeight="1">
      <c r="A4" s="408" t="s">
        <v>2980</v>
      </c>
      <c r="B4" s="408"/>
      <c r="C4" s="408"/>
      <c r="D4" s="408"/>
      <c r="E4" s="408"/>
      <c r="F4" s="410" t="s">
        <v>2981</v>
      </c>
      <c r="G4" s="1297"/>
      <c r="H4" s="1297"/>
      <c r="I4" s="1297"/>
      <c r="J4" s="1297"/>
      <c r="K4" s="1297"/>
      <c r="L4" s="420" t="s">
        <v>2807</v>
      </c>
      <c r="M4" s="1298"/>
      <c r="N4" s="1298"/>
      <c r="O4" s="1298"/>
      <c r="P4" s="1298"/>
      <c r="Q4" s="1298"/>
      <c r="R4" s="1298"/>
      <c r="S4" s="1298"/>
      <c r="T4" s="1298"/>
      <c r="U4" s="1298"/>
      <c r="V4" s="1298"/>
      <c r="W4" s="1298"/>
      <c r="X4" s="1298"/>
      <c r="Y4" s="1298"/>
      <c r="Z4" s="1298"/>
      <c r="AA4" s="1298"/>
      <c r="AB4" s="1298"/>
      <c r="AC4" s="1298"/>
    </row>
    <row r="5" spans="1:29" s="446" customFormat="1" ht="17.100000000000001" customHeight="1">
      <c r="A5" s="406" t="s">
        <v>2982</v>
      </c>
      <c r="B5" s="406"/>
      <c r="C5" s="406"/>
      <c r="D5" s="406"/>
      <c r="E5" s="406"/>
      <c r="F5" s="410" t="s">
        <v>2981</v>
      </c>
      <c r="G5" s="1130"/>
      <c r="H5" s="1130"/>
      <c r="I5" s="1130"/>
      <c r="J5" s="1130"/>
      <c r="K5" s="1130"/>
      <c r="L5" s="407" t="s">
        <v>2807</v>
      </c>
      <c r="M5" s="1239"/>
      <c r="N5" s="1239"/>
      <c r="O5" s="1239"/>
      <c r="P5" s="1239"/>
      <c r="Q5" s="1239"/>
      <c r="R5" s="1239"/>
      <c r="S5" s="1239"/>
      <c r="T5" s="1239"/>
      <c r="U5" s="1239"/>
      <c r="V5" s="1239"/>
      <c r="W5" s="1239"/>
      <c r="X5" s="1239"/>
      <c r="Y5" s="1239"/>
      <c r="Z5" s="1239"/>
      <c r="AA5" s="1239"/>
      <c r="AB5" s="1239"/>
      <c r="AC5" s="1239"/>
    </row>
    <row r="6" spans="1:29" s="446" customFormat="1" ht="17.100000000000001" customHeight="1">
      <c r="A6" s="406"/>
      <c r="B6" s="406"/>
      <c r="C6" s="406"/>
      <c r="D6" s="406"/>
      <c r="E6" s="406"/>
      <c r="F6" s="410" t="s">
        <v>2981</v>
      </c>
      <c r="G6" s="1130"/>
      <c r="H6" s="1130"/>
      <c r="I6" s="1130"/>
      <c r="J6" s="1130"/>
      <c r="K6" s="1130"/>
      <c r="L6" s="407" t="s">
        <v>2807</v>
      </c>
      <c r="M6" s="1239"/>
      <c r="N6" s="1239"/>
      <c r="O6" s="1239"/>
      <c r="P6" s="1239"/>
      <c r="Q6" s="1239"/>
      <c r="R6" s="1239"/>
      <c r="S6" s="1239"/>
      <c r="T6" s="1239"/>
      <c r="U6" s="1239"/>
      <c r="V6" s="1239"/>
      <c r="W6" s="1239"/>
      <c r="X6" s="1239"/>
      <c r="Y6" s="1239"/>
      <c r="Z6" s="1239"/>
      <c r="AA6" s="1239"/>
      <c r="AB6" s="1239"/>
      <c r="AC6" s="1239"/>
    </row>
    <row r="7" spans="1:29" s="446" customFormat="1" ht="17.100000000000001" customHeight="1">
      <c r="A7" s="406"/>
      <c r="B7" s="406"/>
      <c r="C7" s="406"/>
      <c r="D7" s="406"/>
      <c r="E7" s="406"/>
      <c r="F7" s="410" t="s">
        <v>2981</v>
      </c>
      <c r="G7" s="1130"/>
      <c r="H7" s="1130"/>
      <c r="I7" s="1130"/>
      <c r="J7" s="1130"/>
      <c r="K7" s="1130"/>
      <c r="L7" s="407" t="s">
        <v>2807</v>
      </c>
      <c r="M7" s="1239"/>
      <c r="N7" s="1239"/>
      <c r="O7" s="1239"/>
      <c r="P7" s="1239"/>
      <c r="Q7" s="1239"/>
      <c r="R7" s="1239"/>
      <c r="S7" s="1239"/>
      <c r="T7" s="1239"/>
      <c r="U7" s="1239"/>
      <c r="V7" s="1239"/>
      <c r="W7" s="1239"/>
      <c r="X7" s="1239"/>
      <c r="Y7" s="1239"/>
      <c r="Z7" s="1239"/>
      <c r="AA7" s="1239"/>
      <c r="AB7" s="1239"/>
      <c r="AC7" s="1239"/>
    </row>
    <row r="8" spans="1:29" s="446" customFormat="1" ht="17.100000000000001" customHeight="1">
      <c r="A8" s="406"/>
      <c r="B8" s="406"/>
      <c r="C8" s="406"/>
      <c r="D8" s="406"/>
      <c r="E8" s="406"/>
      <c r="F8" s="410" t="s">
        <v>2981</v>
      </c>
      <c r="G8" s="1295"/>
      <c r="H8" s="1295"/>
      <c r="I8" s="1295"/>
      <c r="J8" s="1295"/>
      <c r="K8" s="1295"/>
      <c r="L8" s="407" t="s">
        <v>2807</v>
      </c>
      <c r="M8" s="1258"/>
      <c r="N8" s="1258"/>
      <c r="O8" s="1258"/>
      <c r="P8" s="1258"/>
      <c r="Q8" s="1258"/>
      <c r="R8" s="1258"/>
      <c r="S8" s="1258"/>
      <c r="T8" s="1258"/>
      <c r="U8" s="1258"/>
      <c r="V8" s="1258"/>
      <c r="W8" s="1258"/>
      <c r="X8" s="1258"/>
      <c r="Y8" s="1258"/>
      <c r="Z8" s="1258"/>
      <c r="AA8" s="1258"/>
      <c r="AB8" s="1258"/>
      <c r="AC8" s="1258"/>
    </row>
    <row r="9" spans="1:29" s="446" customFormat="1" ht="17.100000000000001" customHeight="1">
      <c r="A9" s="408" t="s">
        <v>2983</v>
      </c>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row>
    <row r="10" spans="1:29" s="446" customFormat="1" ht="17.100000000000001" customHeight="1">
      <c r="A10" s="407"/>
      <c r="B10" s="407"/>
      <c r="C10" s="409" t="s">
        <v>2823</v>
      </c>
      <c r="D10" s="407" t="s">
        <v>2858</v>
      </c>
      <c r="E10" s="407"/>
      <c r="F10" s="409" t="s">
        <v>2823</v>
      </c>
      <c r="G10" s="415" t="s">
        <v>2859</v>
      </c>
      <c r="H10" s="407"/>
      <c r="I10" s="409" t="s">
        <v>2823</v>
      </c>
      <c r="J10" s="415" t="s">
        <v>2860</v>
      </c>
      <c r="K10" s="415"/>
      <c r="L10" s="409" t="s">
        <v>2823</v>
      </c>
      <c r="M10" s="415" t="s">
        <v>2861</v>
      </c>
      <c r="N10" s="406"/>
      <c r="O10" s="409" t="s">
        <v>2823</v>
      </c>
      <c r="P10" s="415" t="s">
        <v>2862</v>
      </c>
      <c r="Q10" s="415"/>
      <c r="R10" s="415"/>
      <c r="S10" s="409" t="s">
        <v>2823</v>
      </c>
      <c r="T10" s="415" t="s">
        <v>2863</v>
      </c>
      <c r="U10" s="415"/>
      <c r="V10" s="415"/>
      <c r="W10" s="415"/>
      <c r="X10" s="409" t="s">
        <v>2823</v>
      </c>
      <c r="Y10" s="415" t="s">
        <v>2864</v>
      </c>
      <c r="Z10" s="415"/>
      <c r="AA10" s="415"/>
      <c r="AB10" s="415"/>
      <c r="AC10" s="415"/>
    </row>
    <row r="11" spans="1:29" s="446" customFormat="1" ht="17.100000000000001" customHeight="1">
      <c r="A11" s="419" t="s">
        <v>2984</v>
      </c>
      <c r="B11" s="419"/>
      <c r="C11" s="419"/>
      <c r="D11" s="419"/>
      <c r="E11" s="419"/>
      <c r="F11" s="1293"/>
      <c r="G11" s="1293"/>
      <c r="H11" s="1293"/>
      <c r="I11" s="1293"/>
      <c r="J11" s="1293"/>
      <c r="K11" s="1293"/>
      <c r="L11" s="419" t="s">
        <v>2985</v>
      </c>
      <c r="M11" s="419"/>
      <c r="N11" s="419"/>
      <c r="O11" s="1293"/>
      <c r="P11" s="1293"/>
      <c r="Q11" s="1293"/>
      <c r="R11" s="1293"/>
      <c r="S11" s="1293"/>
      <c r="T11" s="1293"/>
      <c r="U11" s="419" t="s">
        <v>2940</v>
      </c>
      <c r="V11" s="419"/>
      <c r="W11" s="419"/>
      <c r="X11" s="419"/>
      <c r="Y11" s="419"/>
      <c r="Z11" s="419"/>
      <c r="AA11" s="419"/>
      <c r="AB11" s="419"/>
      <c r="AC11" s="419"/>
    </row>
    <row r="12" spans="1:29" s="446" customFormat="1" ht="17.100000000000001" customHeight="1">
      <c r="A12" s="408" t="s">
        <v>2986</v>
      </c>
      <c r="B12" s="406"/>
      <c r="C12" s="406"/>
      <c r="D12" s="406"/>
      <c r="E12" s="406"/>
      <c r="F12" s="406"/>
      <c r="G12" s="364"/>
      <c r="H12" s="364"/>
      <c r="I12" s="364"/>
      <c r="J12" s="364"/>
      <c r="K12" s="364"/>
      <c r="L12" s="447"/>
      <c r="M12" s="364"/>
      <c r="N12" s="447"/>
      <c r="O12" s="447"/>
      <c r="P12" s="447"/>
      <c r="Q12" s="447"/>
      <c r="R12" s="447"/>
      <c r="S12" s="447"/>
      <c r="T12" s="447"/>
      <c r="U12" s="447"/>
      <c r="V12" s="364"/>
      <c r="W12" s="447"/>
      <c r="X12" s="447"/>
      <c r="Y12" s="447"/>
      <c r="Z12" s="447"/>
      <c r="AA12" s="447"/>
      <c r="AB12" s="447"/>
      <c r="AC12" s="447"/>
    </row>
    <row r="13" spans="1:29" s="446" customFormat="1" ht="17.100000000000001" customHeight="1">
      <c r="A13" s="406"/>
      <c r="B13" s="406"/>
      <c r="C13" s="409" t="s">
        <v>2823</v>
      </c>
      <c r="D13" s="364" t="s">
        <v>2987</v>
      </c>
      <c r="E13" s="364"/>
      <c r="F13" s="36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row>
    <row r="14" spans="1:29" s="446" customFormat="1" ht="17.100000000000001" customHeight="1">
      <c r="A14" s="406"/>
      <c r="B14" s="406"/>
      <c r="C14" s="409" t="s">
        <v>2823</v>
      </c>
      <c r="D14" s="364" t="s">
        <v>2988</v>
      </c>
      <c r="E14" s="364"/>
      <c r="F14" s="364"/>
      <c r="G14" s="364"/>
      <c r="H14" s="364"/>
      <c r="I14" s="364"/>
      <c r="J14" s="364"/>
      <c r="K14" s="364"/>
      <c r="L14" s="364"/>
      <c r="M14" s="364"/>
      <c r="N14" s="364"/>
      <c r="O14" s="364"/>
      <c r="P14" s="364"/>
      <c r="Q14" s="364"/>
      <c r="R14" s="364"/>
      <c r="S14" s="364"/>
      <c r="T14" s="364"/>
      <c r="U14" s="364"/>
      <c r="V14" s="364"/>
      <c r="W14" s="364"/>
      <c r="X14" s="364"/>
      <c r="Y14" s="364"/>
      <c r="Z14" s="364"/>
      <c r="AA14" s="364"/>
      <c r="AB14" s="364"/>
      <c r="AC14" s="364"/>
    </row>
    <row r="15" spans="1:29" s="446" customFormat="1" ht="17.100000000000001" customHeight="1">
      <c r="A15" s="406"/>
      <c r="B15" s="406"/>
      <c r="C15" s="409" t="s">
        <v>2823</v>
      </c>
      <c r="D15" s="406" t="s">
        <v>2989</v>
      </c>
      <c r="E15" s="406"/>
      <c r="F15" s="406"/>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row>
    <row r="16" spans="1:29" s="446" customFormat="1" ht="17.100000000000001" customHeight="1">
      <c r="A16" s="406"/>
      <c r="B16" s="406"/>
      <c r="C16" s="409" t="s">
        <v>2823</v>
      </c>
      <c r="D16" s="364" t="s">
        <v>2990</v>
      </c>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row>
    <row r="17" spans="1:29" s="446" customFormat="1" ht="17.100000000000001" customHeight="1">
      <c r="A17" s="406"/>
      <c r="B17" s="406"/>
      <c r="C17" s="409" t="s">
        <v>2823</v>
      </c>
      <c r="D17" s="364" t="s">
        <v>2991</v>
      </c>
      <c r="E17" s="364"/>
      <c r="F17" s="364"/>
      <c r="G17" s="364"/>
      <c r="H17" s="364"/>
      <c r="I17" s="364"/>
      <c r="J17" s="364"/>
      <c r="K17" s="406"/>
      <c r="L17" s="364"/>
      <c r="M17" s="364"/>
      <c r="N17" s="364"/>
      <c r="O17" s="364"/>
      <c r="P17" s="364"/>
      <c r="Q17" s="364"/>
      <c r="R17" s="364"/>
      <c r="S17" s="364"/>
      <c r="T17" s="364"/>
      <c r="U17" s="364"/>
      <c r="V17" s="364"/>
      <c r="W17" s="364"/>
      <c r="X17" s="364"/>
      <c r="Y17" s="364"/>
      <c r="Z17" s="364"/>
      <c r="AA17" s="364"/>
      <c r="AB17" s="364"/>
      <c r="AC17" s="364"/>
    </row>
    <row r="18" spans="1:29" s="446" customFormat="1" ht="17.100000000000001" customHeight="1">
      <c r="A18" s="406"/>
      <c r="B18" s="406"/>
      <c r="C18" s="409" t="s">
        <v>2823</v>
      </c>
      <c r="D18" s="364" t="s">
        <v>2992</v>
      </c>
      <c r="E18" s="364"/>
      <c r="F18" s="364"/>
      <c r="G18" s="364"/>
      <c r="H18" s="364"/>
      <c r="I18" s="364"/>
      <c r="J18" s="364"/>
      <c r="K18" s="406"/>
      <c r="L18" s="364"/>
      <c r="M18" s="364"/>
      <c r="N18" s="364"/>
      <c r="O18" s="364"/>
      <c r="P18" s="364"/>
      <c r="Q18" s="364"/>
      <c r="R18" s="364"/>
      <c r="S18" s="364"/>
      <c r="T18" s="364"/>
      <c r="U18" s="364"/>
      <c r="V18" s="364"/>
      <c r="W18" s="364"/>
      <c r="X18" s="364"/>
      <c r="Y18" s="364"/>
      <c r="Z18" s="364"/>
      <c r="AA18" s="364"/>
      <c r="AB18" s="364"/>
      <c r="AC18" s="364"/>
    </row>
    <row r="19" spans="1:29" s="446" customFormat="1" ht="17.100000000000001" customHeight="1">
      <c r="A19" s="415"/>
      <c r="B19" s="415"/>
      <c r="C19" s="411" t="s">
        <v>2823</v>
      </c>
      <c r="D19" s="430" t="s">
        <v>2556</v>
      </c>
      <c r="E19" s="430"/>
      <c r="F19" s="430"/>
      <c r="G19" s="430"/>
      <c r="H19" s="430"/>
      <c r="I19" s="430"/>
      <c r="J19" s="430"/>
      <c r="K19" s="430"/>
      <c r="L19" s="430"/>
      <c r="M19" s="415"/>
      <c r="N19" s="430"/>
      <c r="O19" s="430"/>
      <c r="P19" s="430"/>
      <c r="Q19" s="430"/>
      <c r="R19" s="430"/>
      <c r="S19" s="430"/>
      <c r="T19" s="430"/>
      <c r="U19" s="430"/>
      <c r="V19" s="430"/>
      <c r="W19" s="430"/>
      <c r="X19" s="430"/>
      <c r="Y19" s="430"/>
      <c r="Z19" s="430"/>
      <c r="AA19" s="430"/>
      <c r="AB19" s="430"/>
      <c r="AC19" s="430"/>
    </row>
    <row r="20" spans="1:29" s="446" customFormat="1" ht="17.100000000000001" customHeight="1">
      <c r="A20" s="406" t="s">
        <v>2993</v>
      </c>
      <c r="B20" s="406"/>
      <c r="C20" s="406"/>
      <c r="D20" s="406"/>
      <c r="E20" s="406"/>
      <c r="F20" s="406"/>
      <c r="G20" s="364"/>
      <c r="H20" s="364"/>
      <c r="I20" s="364"/>
      <c r="J20" s="364"/>
      <c r="K20" s="364"/>
      <c r="L20" s="364"/>
      <c r="M20" s="364"/>
      <c r="N20" s="364"/>
      <c r="O20" s="364"/>
      <c r="P20" s="364"/>
      <c r="Q20" s="406"/>
      <c r="R20" s="364"/>
      <c r="S20" s="364"/>
      <c r="T20" s="364"/>
      <c r="U20" s="364"/>
      <c r="V20" s="364"/>
      <c r="W20" s="364"/>
      <c r="X20" s="364"/>
      <c r="Y20" s="364"/>
      <c r="Z20" s="364"/>
      <c r="AA20" s="364"/>
      <c r="AB20" s="364"/>
      <c r="AC20" s="364"/>
    </row>
    <row r="21" spans="1:29" s="446" customFormat="1" ht="17.100000000000001" customHeight="1">
      <c r="A21" s="406"/>
      <c r="B21" s="406"/>
      <c r="C21" s="409" t="s">
        <v>2823</v>
      </c>
      <c r="D21" s="406" t="s">
        <v>2994</v>
      </c>
      <c r="E21" s="406"/>
      <c r="F21" s="406"/>
      <c r="G21" s="364"/>
      <c r="H21" s="364"/>
      <c r="I21" s="364"/>
      <c r="J21" s="364"/>
      <c r="K21" s="364"/>
      <c r="L21" s="364"/>
      <c r="M21" s="364"/>
      <c r="N21" s="364"/>
      <c r="O21" s="364"/>
      <c r="P21" s="364"/>
      <c r="Q21" s="406"/>
      <c r="R21" s="364"/>
      <c r="S21" s="364"/>
      <c r="T21" s="364"/>
      <c r="U21" s="364"/>
      <c r="V21" s="364"/>
      <c r="W21" s="364"/>
      <c r="X21" s="364"/>
      <c r="Y21" s="364"/>
      <c r="Z21" s="364"/>
      <c r="AA21" s="364"/>
      <c r="AB21" s="364"/>
      <c r="AC21" s="364"/>
    </row>
    <row r="22" spans="1:29" s="446" customFormat="1" ht="17.100000000000001" customHeight="1">
      <c r="A22" s="406"/>
      <c r="B22" s="406"/>
      <c r="C22" s="409" t="s">
        <v>2823</v>
      </c>
      <c r="D22" s="406" t="s">
        <v>2995</v>
      </c>
      <c r="E22" s="406"/>
      <c r="F22" s="406"/>
      <c r="G22" s="364"/>
      <c r="H22" s="364"/>
      <c r="I22" s="364"/>
      <c r="J22" s="364"/>
      <c r="K22" s="364"/>
      <c r="L22" s="364"/>
      <c r="M22" s="364"/>
      <c r="N22" s="364"/>
      <c r="O22" s="364"/>
      <c r="P22" s="364"/>
      <c r="Q22" s="406"/>
      <c r="R22" s="364"/>
      <c r="S22" s="364"/>
      <c r="T22" s="364"/>
      <c r="U22" s="364"/>
      <c r="V22" s="364"/>
      <c r="W22" s="364"/>
      <c r="X22" s="364"/>
      <c r="Y22" s="364"/>
      <c r="Z22" s="364"/>
      <c r="AA22" s="364"/>
      <c r="AB22" s="364"/>
      <c r="AC22" s="364"/>
    </row>
    <row r="23" spans="1:29" s="446" customFormat="1" ht="17.100000000000001" customHeight="1">
      <c r="A23" s="406"/>
      <c r="B23" s="406"/>
      <c r="C23" s="409" t="s">
        <v>2823</v>
      </c>
      <c r="D23" s="406" t="s">
        <v>2996</v>
      </c>
      <c r="E23" s="406"/>
      <c r="F23" s="406"/>
      <c r="G23" s="364"/>
      <c r="H23" s="364"/>
      <c r="I23" s="364"/>
      <c r="J23" s="364"/>
      <c r="K23" s="364"/>
      <c r="L23" s="364"/>
      <c r="M23" s="364"/>
      <c r="N23" s="364"/>
      <c r="O23" s="364"/>
      <c r="P23" s="364"/>
      <c r="Q23" s="406"/>
      <c r="R23" s="364"/>
      <c r="S23" s="364"/>
      <c r="T23" s="364"/>
      <c r="U23" s="364"/>
      <c r="V23" s="364"/>
      <c r="W23" s="364"/>
      <c r="X23" s="364"/>
      <c r="Y23" s="364"/>
      <c r="Z23" s="364"/>
      <c r="AA23" s="364"/>
      <c r="AB23" s="364"/>
      <c r="AC23" s="364"/>
    </row>
    <row r="24" spans="1:29" s="446" customFormat="1" ht="17.100000000000001" customHeight="1">
      <c r="A24" s="406"/>
      <c r="B24" s="406"/>
      <c r="C24" s="409" t="s">
        <v>2823</v>
      </c>
      <c r="D24" s="406" t="s">
        <v>2997</v>
      </c>
      <c r="E24" s="406"/>
      <c r="F24" s="406"/>
      <c r="G24" s="364"/>
      <c r="H24" s="364"/>
      <c r="I24" s="364"/>
      <c r="J24" s="364"/>
      <c r="K24" s="364"/>
      <c r="L24" s="364"/>
      <c r="M24" s="364"/>
      <c r="N24" s="364"/>
      <c r="O24" s="364"/>
      <c r="P24" s="364"/>
      <c r="Q24" s="406"/>
      <c r="R24" s="364"/>
      <c r="S24" s="364"/>
      <c r="T24" s="364"/>
      <c r="U24" s="364"/>
      <c r="V24" s="364"/>
      <c r="W24" s="364"/>
      <c r="X24" s="364"/>
      <c r="Y24" s="364"/>
      <c r="Z24" s="364"/>
      <c r="AA24" s="364"/>
      <c r="AB24" s="364"/>
      <c r="AC24" s="364"/>
    </row>
    <row r="25" spans="1:29" s="446" customFormat="1" ht="17.100000000000001" customHeight="1">
      <c r="A25" s="406"/>
      <c r="B25" s="406"/>
      <c r="C25" s="409" t="s">
        <v>2823</v>
      </c>
      <c r="D25" s="406" t="s">
        <v>2556</v>
      </c>
      <c r="E25" s="406"/>
      <c r="F25" s="406"/>
      <c r="G25" s="364"/>
      <c r="H25" s="364"/>
      <c r="I25" s="364"/>
      <c r="J25" s="364"/>
      <c r="K25" s="364"/>
      <c r="L25" s="364"/>
      <c r="M25" s="364"/>
      <c r="N25" s="364"/>
      <c r="O25" s="364"/>
      <c r="P25" s="364"/>
      <c r="Q25" s="406"/>
      <c r="R25" s="364"/>
      <c r="S25" s="364"/>
      <c r="T25" s="364"/>
      <c r="U25" s="364"/>
      <c r="V25" s="364"/>
      <c r="W25" s="364"/>
      <c r="X25" s="364"/>
      <c r="Y25" s="364"/>
      <c r="Z25" s="364"/>
      <c r="AA25" s="364"/>
      <c r="AB25" s="364"/>
      <c r="AC25" s="364"/>
    </row>
    <row r="26" spans="1:29" s="446" customFormat="1" ht="17.100000000000001" customHeight="1">
      <c r="A26" s="415"/>
      <c r="B26" s="415"/>
      <c r="C26" s="411" t="s">
        <v>2823</v>
      </c>
      <c r="D26" s="415" t="s">
        <v>2998</v>
      </c>
      <c r="E26" s="415"/>
      <c r="F26" s="415"/>
      <c r="G26" s="430"/>
      <c r="H26" s="430"/>
      <c r="I26" s="430"/>
      <c r="J26" s="430"/>
      <c r="K26" s="430"/>
      <c r="L26" s="430"/>
      <c r="M26" s="430"/>
      <c r="N26" s="430"/>
      <c r="O26" s="430"/>
      <c r="P26" s="430"/>
      <c r="Q26" s="415"/>
      <c r="R26" s="430"/>
      <c r="S26" s="430"/>
      <c r="T26" s="430"/>
      <c r="U26" s="430"/>
      <c r="V26" s="430"/>
      <c r="W26" s="430"/>
      <c r="X26" s="430"/>
      <c r="Y26" s="430"/>
      <c r="Z26" s="430"/>
      <c r="AA26" s="430"/>
      <c r="AB26" s="430"/>
      <c r="AC26" s="430"/>
    </row>
    <row r="27" spans="1:29" s="446" customFormat="1" ht="17.100000000000001" customHeight="1">
      <c r="A27" s="406" t="s">
        <v>2999</v>
      </c>
      <c r="B27" s="406"/>
      <c r="C27" s="406"/>
      <c r="D27" s="406"/>
      <c r="E27" s="406"/>
      <c r="F27" s="406"/>
      <c r="G27" s="364"/>
      <c r="H27" s="364"/>
      <c r="I27" s="364"/>
      <c r="J27" s="364"/>
      <c r="K27" s="364"/>
      <c r="L27" s="364"/>
      <c r="M27" s="364"/>
      <c r="N27" s="364"/>
      <c r="O27" s="364"/>
      <c r="P27" s="364"/>
      <c r="Q27" s="406"/>
      <c r="R27" s="364"/>
      <c r="S27" s="364"/>
      <c r="T27" s="364"/>
      <c r="U27" s="364"/>
      <c r="V27" s="364"/>
      <c r="W27" s="364"/>
      <c r="X27" s="364"/>
      <c r="Y27" s="364"/>
      <c r="Z27" s="364"/>
      <c r="AA27" s="364"/>
      <c r="AB27" s="364"/>
      <c r="AC27" s="364"/>
    </row>
    <row r="28" spans="1:29" s="446" customFormat="1" ht="17.100000000000001" customHeight="1">
      <c r="A28" s="406"/>
      <c r="B28" s="406"/>
      <c r="C28" s="409" t="s">
        <v>2823</v>
      </c>
      <c r="D28" s="406" t="s">
        <v>3000</v>
      </c>
      <c r="E28" s="406"/>
      <c r="F28" s="406"/>
      <c r="G28" s="364"/>
      <c r="H28" s="364"/>
      <c r="I28" s="409" t="s">
        <v>2823</v>
      </c>
      <c r="J28" s="364" t="s">
        <v>3001</v>
      </c>
      <c r="K28" s="364"/>
      <c r="L28" s="364"/>
      <c r="M28" s="364"/>
      <c r="N28" s="364"/>
      <c r="O28" s="364"/>
      <c r="P28" s="409" t="s">
        <v>2823</v>
      </c>
      <c r="Q28" s="406" t="s">
        <v>3002</v>
      </c>
      <c r="R28" s="364"/>
      <c r="S28" s="364"/>
      <c r="T28" s="364"/>
      <c r="U28" s="364"/>
      <c r="V28" s="364"/>
      <c r="W28" s="409" t="s">
        <v>2823</v>
      </c>
      <c r="X28" s="364" t="s">
        <v>3003</v>
      </c>
      <c r="Y28" s="364"/>
      <c r="Z28" s="364"/>
      <c r="AA28" s="364"/>
      <c r="AB28" s="364"/>
      <c r="AC28" s="364"/>
    </row>
    <row r="29" spans="1:29" s="446" customFormat="1" ht="17.100000000000001" customHeight="1">
      <c r="A29" s="406"/>
      <c r="B29" s="406"/>
      <c r="C29" s="409" t="s">
        <v>2823</v>
      </c>
      <c r="D29" s="406" t="s">
        <v>2556</v>
      </c>
      <c r="E29" s="406"/>
      <c r="F29" s="406"/>
      <c r="G29" s="364"/>
      <c r="H29" s="364"/>
      <c r="I29" s="409" t="s">
        <v>2823</v>
      </c>
      <c r="J29" s="364" t="s">
        <v>3004</v>
      </c>
      <c r="K29" s="364"/>
      <c r="L29" s="364"/>
      <c r="M29" s="364"/>
      <c r="N29" s="364"/>
      <c r="O29" s="364"/>
      <c r="P29" s="406"/>
      <c r="Q29" s="406"/>
      <c r="R29" s="364"/>
      <c r="S29" s="364"/>
      <c r="T29" s="364"/>
      <c r="U29" s="364"/>
      <c r="V29" s="364"/>
      <c r="W29" s="364"/>
      <c r="X29" s="364"/>
      <c r="Y29" s="364"/>
      <c r="Z29" s="364"/>
      <c r="AA29" s="364"/>
      <c r="AB29" s="364"/>
      <c r="AC29" s="364"/>
    </row>
    <row r="30" spans="1:29" s="446" customFormat="1" ht="17.100000000000001" customHeight="1">
      <c r="A30" s="408" t="s">
        <v>3005</v>
      </c>
      <c r="B30" s="408"/>
      <c r="C30" s="408"/>
      <c r="D30" s="408"/>
      <c r="E30" s="408"/>
      <c r="F30" s="383"/>
      <c r="G30" s="383"/>
      <c r="H30" s="383"/>
      <c r="I30" s="383"/>
      <c r="J30" s="383"/>
      <c r="K30" s="448"/>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3006</v>
      </c>
      <c r="B31" s="406"/>
      <c r="C31" s="406"/>
      <c r="D31" s="406"/>
      <c r="E31" s="406"/>
      <c r="F31" s="365"/>
      <c r="G31" s="365"/>
      <c r="H31" s="365"/>
      <c r="I31" s="365"/>
      <c r="J31" s="1267"/>
      <c r="K31" s="1267"/>
      <c r="L31" s="365" t="s">
        <v>2109</v>
      </c>
      <c r="M31" s="365"/>
      <c r="N31" s="365"/>
      <c r="O31" s="365"/>
      <c r="P31" s="365"/>
      <c r="Q31" s="365"/>
      <c r="R31" s="365"/>
      <c r="S31" s="365"/>
      <c r="T31" s="365"/>
      <c r="U31" s="365"/>
      <c r="V31" s="365"/>
      <c r="W31" s="365"/>
      <c r="X31" s="365"/>
      <c r="Y31" s="365"/>
      <c r="Z31" s="365"/>
      <c r="AA31" s="365"/>
      <c r="AB31" s="365"/>
      <c r="AC31" s="365"/>
    </row>
    <row r="32" spans="1:29" s="446" customFormat="1" ht="17.100000000000001" customHeight="1">
      <c r="A32" s="406" t="s">
        <v>3007</v>
      </c>
      <c r="B32" s="406"/>
      <c r="C32" s="406"/>
      <c r="D32" s="406"/>
      <c r="E32" s="406"/>
      <c r="F32" s="365"/>
      <c r="G32" s="365"/>
      <c r="H32" s="365"/>
      <c r="I32" s="365"/>
      <c r="J32" s="1267"/>
      <c r="K32" s="1267"/>
      <c r="L32" s="365" t="s">
        <v>2109</v>
      </c>
      <c r="M32" s="365"/>
      <c r="N32" s="365"/>
      <c r="O32" s="365"/>
      <c r="P32" s="365"/>
      <c r="Q32" s="365"/>
      <c r="R32" s="365"/>
      <c r="S32" s="365"/>
      <c r="T32" s="365"/>
      <c r="U32" s="365"/>
      <c r="V32" s="365"/>
      <c r="W32" s="365"/>
      <c r="X32" s="365"/>
      <c r="Y32" s="365"/>
      <c r="Z32" s="365"/>
      <c r="AA32" s="365"/>
      <c r="AB32" s="365"/>
      <c r="AC32" s="365"/>
    </row>
    <row r="33" spans="1:51" s="446" customFormat="1" ht="17.100000000000001" customHeight="1">
      <c r="A33" s="406" t="s">
        <v>3008</v>
      </c>
      <c r="B33" s="406"/>
      <c r="C33" s="406"/>
      <c r="D33" s="406"/>
      <c r="E33" s="406"/>
      <c r="F33" s="365"/>
      <c r="G33" s="365"/>
      <c r="H33" s="365"/>
      <c r="I33" s="365"/>
      <c r="J33" s="1267"/>
      <c r="K33" s="1267"/>
      <c r="L33" s="365" t="s">
        <v>2109</v>
      </c>
      <c r="M33" s="365"/>
      <c r="N33" s="365"/>
      <c r="O33" s="365"/>
      <c r="P33" s="365"/>
      <c r="Q33" s="365"/>
      <c r="R33" s="365"/>
      <c r="S33" s="365"/>
      <c r="T33" s="365"/>
      <c r="U33" s="365"/>
      <c r="V33" s="365"/>
      <c r="W33" s="365"/>
      <c r="X33" s="365"/>
      <c r="Y33" s="365"/>
      <c r="Z33" s="365"/>
      <c r="AA33" s="365"/>
      <c r="AB33" s="365"/>
      <c r="AC33" s="365"/>
    </row>
    <row r="34" spans="1:51" s="446" customFormat="1" ht="17.100000000000001" customHeight="1">
      <c r="A34" s="415" t="s">
        <v>3009</v>
      </c>
      <c r="B34" s="415"/>
      <c r="C34" s="415"/>
      <c r="D34" s="415"/>
      <c r="E34" s="415"/>
      <c r="F34" s="414"/>
      <c r="G34" s="365"/>
      <c r="H34" s="365"/>
      <c r="I34" s="365"/>
      <c r="J34" s="1294"/>
      <c r="K34" s="1294"/>
      <c r="L34" s="365" t="s">
        <v>2109</v>
      </c>
      <c r="M34" s="365"/>
      <c r="N34" s="365"/>
      <c r="O34" s="365"/>
      <c r="P34" s="365"/>
      <c r="Q34" s="365"/>
      <c r="R34" s="365"/>
      <c r="S34" s="365"/>
      <c r="T34" s="365"/>
      <c r="U34" s="365"/>
      <c r="V34" s="365"/>
      <c r="W34" s="414"/>
      <c r="X34" s="414"/>
      <c r="Y34" s="414"/>
      <c r="Z34" s="414"/>
      <c r="AA34" s="414"/>
      <c r="AB34" s="414"/>
      <c r="AC34" s="414"/>
    </row>
    <row r="35" spans="1:51" s="446" customFormat="1" ht="17.100000000000001" customHeight="1">
      <c r="A35" s="408" t="s">
        <v>3010</v>
      </c>
      <c r="B35" s="408"/>
      <c r="C35" s="408"/>
      <c r="D35" s="408"/>
      <c r="E35" s="408"/>
      <c r="F35" s="408"/>
      <c r="G35" s="1289"/>
      <c r="H35" s="1289"/>
      <c r="I35" s="1289"/>
      <c r="J35" s="1289"/>
      <c r="K35" s="1289"/>
      <c r="L35" s="1289"/>
      <c r="M35" s="1289"/>
      <c r="N35" s="1289"/>
      <c r="O35" s="1289"/>
      <c r="P35" s="1289"/>
      <c r="Q35" s="1289"/>
      <c r="R35" s="1289"/>
      <c r="S35" s="1289"/>
      <c r="T35" s="1289"/>
      <c r="U35" s="1289"/>
      <c r="V35" s="408"/>
      <c r="W35" s="408"/>
      <c r="X35" s="408"/>
      <c r="Y35" s="408"/>
      <c r="Z35" s="408"/>
      <c r="AA35" s="408"/>
      <c r="AB35" s="408"/>
      <c r="AC35" s="408"/>
    </row>
    <row r="36" spans="1:51" s="446" customFormat="1" ht="17.100000000000001" customHeight="1">
      <c r="A36" s="406" t="s">
        <v>3011</v>
      </c>
      <c r="B36" s="406"/>
      <c r="C36" s="406"/>
      <c r="D36" s="406"/>
      <c r="E36" s="406"/>
      <c r="F36" s="406"/>
      <c r="G36" s="425"/>
      <c r="H36" s="425"/>
      <c r="I36" s="1259"/>
      <c r="J36" s="1259"/>
      <c r="K36" s="1259"/>
      <c r="L36" s="365" t="s">
        <v>2837</v>
      </c>
      <c r="M36" s="365"/>
      <c r="N36" s="365"/>
      <c r="O36" s="365"/>
      <c r="P36" s="365"/>
      <c r="Q36" s="365"/>
      <c r="R36" s="365"/>
      <c r="S36" s="365"/>
      <c r="T36" s="365"/>
      <c r="U36" s="365"/>
      <c r="V36" s="406"/>
      <c r="W36" s="406"/>
      <c r="X36" s="406"/>
      <c r="Y36" s="406"/>
      <c r="Z36" s="406"/>
      <c r="AA36" s="406"/>
      <c r="AB36" s="406"/>
      <c r="AC36" s="406"/>
    </row>
    <row r="37" spans="1:51" s="446" customFormat="1" ht="17.100000000000001" customHeight="1">
      <c r="A37" s="406" t="s">
        <v>3012</v>
      </c>
      <c r="B37" s="406"/>
      <c r="C37" s="406"/>
      <c r="D37" s="406"/>
      <c r="E37" s="406"/>
      <c r="F37" s="406"/>
      <c r="G37" s="425"/>
      <c r="H37" s="425"/>
      <c r="I37" s="1259"/>
      <c r="J37" s="1259"/>
      <c r="K37" s="1259"/>
      <c r="L37" s="365" t="s">
        <v>2837</v>
      </c>
      <c r="M37" s="365"/>
      <c r="N37" s="365"/>
      <c r="O37" s="365"/>
      <c r="P37" s="365"/>
      <c r="Q37" s="365"/>
      <c r="R37" s="365"/>
      <c r="S37" s="365"/>
      <c r="T37" s="365"/>
      <c r="U37" s="365"/>
      <c r="V37" s="406"/>
      <c r="W37" s="406"/>
      <c r="X37" s="406"/>
      <c r="Y37" s="406"/>
      <c r="Z37" s="406"/>
      <c r="AA37" s="406"/>
      <c r="AB37" s="406"/>
      <c r="AC37" s="406"/>
    </row>
    <row r="38" spans="1:51" s="446" customFormat="1" ht="17.100000000000001" customHeight="1">
      <c r="A38" s="1290" t="s">
        <v>3013</v>
      </c>
      <c r="B38" s="1290"/>
      <c r="C38" s="1290"/>
      <c r="D38" s="1290"/>
      <c r="E38" s="1290"/>
      <c r="F38" s="1290"/>
      <c r="G38" s="1290"/>
      <c r="H38" s="1291"/>
      <c r="I38" s="1291"/>
      <c r="J38" s="1291"/>
      <c r="K38" s="1291"/>
      <c r="L38" s="1291"/>
      <c r="M38" s="1291"/>
      <c r="N38" s="1291"/>
      <c r="O38" s="1291"/>
      <c r="P38" s="1291"/>
      <c r="Q38" s="1291"/>
      <c r="R38" s="1291"/>
      <c r="S38" s="1291"/>
      <c r="T38" s="1291"/>
      <c r="U38" s="1291"/>
      <c r="V38" s="1291"/>
      <c r="W38" s="1291"/>
      <c r="X38" s="1291"/>
      <c r="Y38" s="1291"/>
      <c r="Z38" s="1291"/>
      <c r="AA38" s="1291"/>
      <c r="AB38" s="1291"/>
      <c r="AC38" s="1291"/>
      <c r="AT38" s="449"/>
      <c r="AU38" s="449"/>
      <c r="AV38" s="449"/>
      <c r="AW38" s="449" t="s">
        <v>3014</v>
      </c>
      <c r="AX38" s="449"/>
      <c r="AY38" s="449"/>
    </row>
    <row r="39" spans="1:51" s="446" customFormat="1" ht="17.100000000000001" customHeight="1">
      <c r="A39" s="414"/>
      <c r="B39" s="414"/>
      <c r="C39" s="414"/>
      <c r="D39" s="414"/>
      <c r="E39" s="414"/>
      <c r="F39" s="414"/>
      <c r="G39" s="414"/>
      <c r="H39" s="1292"/>
      <c r="I39" s="1292"/>
      <c r="J39" s="1292"/>
      <c r="K39" s="1292"/>
      <c r="L39" s="1292"/>
      <c r="M39" s="1292"/>
      <c r="N39" s="1292"/>
      <c r="O39" s="1292"/>
      <c r="P39" s="1292"/>
      <c r="Q39" s="1292"/>
      <c r="R39" s="1292"/>
      <c r="S39" s="1292"/>
      <c r="T39" s="1292"/>
      <c r="U39" s="1292"/>
      <c r="V39" s="1292"/>
      <c r="W39" s="1292"/>
      <c r="X39" s="1292"/>
      <c r="Y39" s="1292"/>
      <c r="Z39" s="1292"/>
      <c r="AA39" s="1292"/>
      <c r="AB39" s="1292"/>
      <c r="AC39" s="1292"/>
    </row>
    <row r="40" spans="1:51" s="446" customFormat="1" ht="17.100000000000001" customHeight="1">
      <c r="A40" s="408" t="s">
        <v>3015</v>
      </c>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row>
    <row r="41" spans="1:51" s="446" customFormat="1" ht="17.100000000000001" customHeight="1">
      <c r="A41" s="1283" t="s">
        <v>4174</v>
      </c>
      <c r="B41" s="1283"/>
      <c r="C41" s="1283"/>
      <c r="D41" s="1283"/>
      <c r="E41" s="1283"/>
      <c r="F41" s="1283"/>
      <c r="G41" s="1283"/>
      <c r="H41" s="1283"/>
      <c r="I41" s="1283"/>
      <c r="J41" s="1283"/>
      <c r="K41" s="1283"/>
      <c r="L41" s="1283"/>
      <c r="M41" s="1283"/>
      <c r="N41" s="1283"/>
      <c r="O41" s="1283"/>
      <c r="P41" s="1283"/>
      <c r="Q41" s="1283"/>
      <c r="R41" s="1283"/>
      <c r="S41" s="1283"/>
      <c r="T41" s="1283"/>
      <c r="U41" s="1283"/>
      <c r="V41" s="1283"/>
      <c r="W41" s="1283"/>
      <c r="X41" s="1283"/>
      <c r="Y41" s="1283"/>
      <c r="Z41" s="1283"/>
      <c r="AA41" s="1283"/>
      <c r="AB41" s="1283"/>
      <c r="AC41" s="1283"/>
    </row>
    <row r="42" spans="1:51" s="446" customFormat="1" ht="17.100000000000001" customHeight="1">
      <c r="A42" s="406"/>
      <c r="B42" s="426"/>
      <c r="C42" s="426"/>
      <c r="D42" s="426"/>
      <c r="E42" s="426"/>
      <c r="F42" s="426"/>
      <c r="G42" s="426"/>
      <c r="H42" s="426"/>
      <c r="I42" s="406"/>
      <c r="J42" s="406"/>
      <c r="K42" s="406"/>
      <c r="L42" s="406"/>
      <c r="M42" s="406"/>
      <c r="N42" s="406"/>
      <c r="O42" s="406"/>
      <c r="P42" s="406"/>
      <c r="Q42" s="406"/>
      <c r="R42" s="406"/>
      <c r="S42" s="406"/>
      <c r="T42" s="406"/>
      <c r="U42" s="406"/>
      <c r="V42" s="409" t="s">
        <v>2823</v>
      </c>
      <c r="W42" s="406" t="s">
        <v>2942</v>
      </c>
      <c r="X42" s="348" t="str">
        <f>IF(V42="■","□","■")</f>
        <v>■</v>
      </c>
      <c r="Y42" s="406" t="s">
        <v>2943</v>
      </c>
      <c r="Z42" s="426"/>
      <c r="AA42" s="426"/>
      <c r="AB42" s="426"/>
      <c r="AC42" s="426"/>
      <c r="AD42" s="450"/>
      <c r="AE42" s="450"/>
      <c r="AF42" s="450"/>
    </row>
    <row r="43" spans="1:51" s="446" customFormat="1" ht="17.100000000000001" customHeight="1">
      <c r="A43" s="406" t="s">
        <v>4151</v>
      </c>
      <c r="B43" s="426"/>
      <c r="C43" s="426"/>
      <c r="D43" s="426"/>
      <c r="E43" s="426"/>
      <c r="F43" s="426"/>
      <c r="G43" s="426"/>
      <c r="H43" s="426"/>
      <c r="I43" s="406"/>
      <c r="J43" s="406"/>
      <c r="K43" s="406"/>
      <c r="L43" s="406"/>
      <c r="M43" s="406"/>
      <c r="N43" s="406"/>
      <c r="O43" s="406"/>
      <c r="P43" s="406"/>
      <c r="Q43" s="406"/>
      <c r="R43" s="406"/>
      <c r="S43" s="406"/>
      <c r="T43" s="406"/>
      <c r="U43" s="406"/>
      <c r="V43" s="406"/>
      <c r="W43" s="406"/>
      <c r="X43" s="348"/>
      <c r="Y43" s="406"/>
      <c r="Z43" s="426"/>
      <c r="AA43" s="426"/>
      <c r="AB43" s="426"/>
      <c r="AC43" s="426"/>
      <c r="AD43" s="450"/>
      <c r="AE43" s="450"/>
      <c r="AF43" s="450"/>
    </row>
    <row r="44" spans="1:51" s="446" customFormat="1" ht="17.100000000000001" customHeight="1">
      <c r="A44" s="406"/>
      <c r="B44" s="409" t="s">
        <v>2823</v>
      </c>
      <c r="C44" s="1287" t="s">
        <v>4152</v>
      </c>
      <c r="D44" s="1287"/>
      <c r="E44" s="1287"/>
      <c r="F44" s="1287"/>
      <c r="G44" s="1287"/>
      <c r="H44" s="1287"/>
      <c r="I44" s="1287"/>
      <c r="J44" s="1287"/>
      <c r="K44" s="1287"/>
      <c r="L44" s="1287"/>
      <c r="M44" s="1287"/>
      <c r="N44" s="1287"/>
      <c r="O44" s="1287"/>
      <c r="P44" s="1287"/>
      <c r="Q44" s="1287"/>
      <c r="R44" s="1287"/>
      <c r="S44" s="1287"/>
      <c r="T44" s="1287"/>
      <c r="U44" s="1287"/>
      <c r="V44" s="1287"/>
      <c r="W44" s="1287"/>
      <c r="X44" s="1287"/>
      <c r="Y44" s="1287"/>
      <c r="Z44" s="1287"/>
      <c r="AA44" s="1287"/>
      <c r="AB44" s="1287"/>
      <c r="AC44" s="426"/>
      <c r="AD44" s="450"/>
      <c r="AE44" s="450"/>
      <c r="AF44" s="450"/>
    </row>
    <row r="45" spans="1:51" s="446" customFormat="1" ht="17.100000000000001" customHeight="1">
      <c r="A45" s="406"/>
      <c r="B45" s="426"/>
      <c r="C45" s="1287"/>
      <c r="D45" s="1287"/>
      <c r="E45" s="1287"/>
      <c r="F45" s="1287"/>
      <c r="G45" s="1287"/>
      <c r="H45" s="1287"/>
      <c r="I45" s="1287"/>
      <c r="J45" s="1287"/>
      <c r="K45" s="1287"/>
      <c r="L45" s="1287"/>
      <c r="M45" s="1287"/>
      <c r="N45" s="1287"/>
      <c r="O45" s="1287"/>
      <c r="P45" s="1287"/>
      <c r="Q45" s="1287"/>
      <c r="R45" s="1287"/>
      <c r="S45" s="1287"/>
      <c r="T45" s="1287"/>
      <c r="U45" s="1287"/>
      <c r="V45" s="1287"/>
      <c r="W45" s="1287"/>
      <c r="X45" s="1287"/>
      <c r="Y45" s="1287"/>
      <c r="Z45" s="1287"/>
      <c r="AA45" s="1287"/>
      <c r="AB45" s="1287"/>
      <c r="AC45" s="426"/>
      <c r="AD45" s="450"/>
      <c r="AE45" s="450"/>
      <c r="AF45" s="450"/>
    </row>
    <row r="46" spans="1:51" s="446" customFormat="1" ht="17.100000000000001" customHeight="1">
      <c r="A46" s="406"/>
      <c r="B46" s="409" t="s">
        <v>2823</v>
      </c>
      <c r="C46" s="1287" t="s">
        <v>4153</v>
      </c>
      <c r="D46" s="1287"/>
      <c r="E46" s="1287"/>
      <c r="F46" s="1287"/>
      <c r="G46" s="1287"/>
      <c r="H46" s="1287"/>
      <c r="I46" s="1287"/>
      <c r="J46" s="1287"/>
      <c r="K46" s="1287"/>
      <c r="L46" s="1287"/>
      <c r="M46" s="1287"/>
      <c r="N46" s="1287"/>
      <c r="O46" s="1287"/>
      <c r="P46" s="1287"/>
      <c r="Q46" s="1287"/>
      <c r="R46" s="1287"/>
      <c r="S46" s="1287"/>
      <c r="T46" s="1287"/>
      <c r="U46" s="1287"/>
      <c r="V46" s="1287"/>
      <c r="W46" s="1287"/>
      <c r="X46" s="1287"/>
      <c r="Y46" s="1287"/>
      <c r="Z46" s="1287"/>
      <c r="AA46" s="1287"/>
      <c r="AB46" s="1287"/>
      <c r="AC46" s="426"/>
      <c r="AD46" s="450"/>
      <c r="AE46" s="450"/>
      <c r="AF46" s="450"/>
    </row>
    <row r="47" spans="1:51" s="446" customFormat="1" ht="17.100000000000001" customHeight="1">
      <c r="A47" s="406"/>
      <c r="B47" s="426"/>
      <c r="C47" s="1287"/>
      <c r="D47" s="1287"/>
      <c r="E47" s="1287"/>
      <c r="F47" s="1287"/>
      <c r="G47" s="1287"/>
      <c r="H47" s="1287"/>
      <c r="I47" s="1287"/>
      <c r="J47" s="1287"/>
      <c r="K47" s="1287"/>
      <c r="L47" s="1287"/>
      <c r="M47" s="1287"/>
      <c r="N47" s="1287"/>
      <c r="O47" s="1287"/>
      <c r="P47" s="1287"/>
      <c r="Q47" s="1287"/>
      <c r="R47" s="1287"/>
      <c r="S47" s="1287"/>
      <c r="T47" s="1287"/>
      <c r="U47" s="1287"/>
      <c r="V47" s="1287"/>
      <c r="W47" s="1287"/>
      <c r="X47" s="1287"/>
      <c r="Y47" s="1287"/>
      <c r="Z47" s="1287"/>
      <c r="AA47" s="1287"/>
      <c r="AB47" s="1287"/>
      <c r="AC47" s="426"/>
      <c r="AD47" s="450"/>
      <c r="AE47" s="450"/>
      <c r="AF47" s="450"/>
    </row>
    <row r="48" spans="1:51" s="446" customFormat="1" ht="17.100000000000001" customHeight="1">
      <c r="A48" s="406"/>
      <c r="B48" s="1287" t="s">
        <v>4154</v>
      </c>
      <c r="C48" s="1287"/>
      <c r="D48" s="1287"/>
      <c r="E48" s="1287"/>
      <c r="F48" s="1287"/>
      <c r="G48" s="1287"/>
      <c r="H48" s="1287"/>
      <c r="I48" s="1287"/>
      <c r="J48" s="1287"/>
      <c r="K48" s="1287"/>
      <c r="L48" s="1287"/>
      <c r="M48" s="1287"/>
      <c r="N48" s="1287"/>
      <c r="O48" s="1287"/>
      <c r="P48" s="1287"/>
      <c r="Q48" s="1287"/>
      <c r="R48" s="1287"/>
      <c r="S48" s="1287"/>
      <c r="T48" s="1287"/>
      <c r="U48" s="1287"/>
      <c r="V48" s="1287"/>
      <c r="W48" s="1287"/>
      <c r="X48" s="1287"/>
      <c r="Y48" s="1287"/>
      <c r="Z48" s="1287"/>
      <c r="AA48" s="1287"/>
      <c r="AB48" s="1287"/>
      <c r="AC48" s="426"/>
      <c r="AD48" s="450"/>
      <c r="AE48" s="450"/>
      <c r="AF48" s="450"/>
    </row>
    <row r="49" spans="1:32" s="446" customFormat="1" ht="17.100000000000001" customHeight="1">
      <c r="A49" s="406"/>
      <c r="B49" s="1287"/>
      <c r="C49" s="1287"/>
      <c r="D49" s="1287"/>
      <c r="E49" s="1287"/>
      <c r="F49" s="1287"/>
      <c r="G49" s="1287"/>
      <c r="H49" s="1287"/>
      <c r="I49" s="1287"/>
      <c r="J49" s="1287"/>
      <c r="K49" s="1287"/>
      <c r="L49" s="1287"/>
      <c r="M49" s="1287"/>
      <c r="N49" s="1287"/>
      <c r="O49" s="1287"/>
      <c r="P49" s="1287"/>
      <c r="Q49" s="1287"/>
      <c r="R49" s="1287"/>
      <c r="S49" s="1287"/>
      <c r="T49" s="1287"/>
      <c r="U49" s="1287"/>
      <c r="V49" s="1287"/>
      <c r="W49" s="1287"/>
      <c r="X49" s="1287"/>
      <c r="Y49" s="1287"/>
      <c r="Z49" s="1287"/>
      <c r="AA49" s="1287"/>
      <c r="AB49" s="1287"/>
      <c r="AC49" s="426"/>
      <c r="AD49" s="450"/>
      <c r="AE49" s="450"/>
      <c r="AF49" s="450"/>
    </row>
    <row r="50" spans="1:32" s="446" customFormat="1" ht="17.100000000000001" customHeight="1">
      <c r="A50" s="406"/>
      <c r="B50" s="426"/>
      <c r="C50" s="426" t="s">
        <v>4155</v>
      </c>
      <c r="D50" s="426"/>
      <c r="E50" s="426"/>
      <c r="F50" s="1288"/>
      <c r="G50" s="1288"/>
      <c r="H50" s="1288"/>
      <c r="I50" s="1288"/>
      <c r="J50" s="1288"/>
      <c r="K50" s="1288"/>
      <c r="L50" s="1288"/>
      <c r="M50" s="1288"/>
      <c r="N50" s="1288"/>
      <c r="O50" s="1288"/>
      <c r="P50" s="1288"/>
      <c r="Q50" s="1288"/>
      <c r="R50" s="1288"/>
      <c r="S50" s="1288"/>
      <c r="T50" s="1288"/>
      <c r="U50" s="1288"/>
      <c r="V50" s="1288"/>
      <c r="W50" s="1288"/>
      <c r="X50" s="348"/>
      <c r="Y50" s="406"/>
      <c r="Z50" s="426"/>
      <c r="AA50" s="426"/>
      <c r="AB50" s="426"/>
      <c r="AC50" s="426"/>
      <c r="AD50" s="450"/>
      <c r="AE50" s="450"/>
      <c r="AF50" s="450"/>
    </row>
    <row r="51" spans="1:32" s="446" customFormat="1" ht="17.100000000000001" customHeight="1">
      <c r="A51" s="406"/>
      <c r="B51" s="426"/>
      <c r="C51" s="426" t="s">
        <v>4156</v>
      </c>
      <c r="D51" s="426"/>
      <c r="E51" s="426"/>
      <c r="F51" s="426"/>
      <c r="G51" s="426"/>
      <c r="H51" s="426"/>
      <c r="I51" s="406"/>
      <c r="J51" s="406"/>
      <c r="K51" s="406"/>
      <c r="L51" s="406"/>
      <c r="M51" s="406"/>
      <c r="N51" s="406" t="s">
        <v>16</v>
      </c>
      <c r="O51" s="1240"/>
      <c r="P51" s="1240"/>
      <c r="Q51" s="1240"/>
      <c r="R51" s="1240"/>
      <c r="S51" s="1240"/>
      <c r="T51" s="1240"/>
      <c r="U51" s="1240"/>
      <c r="V51" s="1240"/>
      <c r="W51" s="1240"/>
      <c r="X51" s="348" t="s">
        <v>17</v>
      </c>
      <c r="Y51" s="406"/>
      <c r="Z51" s="426"/>
      <c r="AA51" s="426"/>
      <c r="AB51" s="426"/>
      <c r="AC51" s="426"/>
      <c r="AD51" s="450"/>
      <c r="AE51" s="450"/>
      <c r="AF51" s="450"/>
    </row>
    <row r="52" spans="1:32" s="446" customFormat="1" ht="17.100000000000001" customHeight="1">
      <c r="A52" s="1284" t="s">
        <v>4146</v>
      </c>
      <c r="B52" s="1285"/>
      <c r="C52" s="1285"/>
      <c r="D52" s="1285"/>
      <c r="E52" s="1285"/>
      <c r="F52" s="1285"/>
      <c r="G52" s="1285"/>
      <c r="H52" s="1285"/>
      <c r="I52" s="1284"/>
      <c r="J52" s="1284"/>
      <c r="K52" s="1284"/>
      <c r="L52" s="1284"/>
      <c r="M52" s="1284"/>
      <c r="N52" s="1284"/>
      <c r="O52" s="1284"/>
      <c r="P52" s="1284"/>
      <c r="Q52" s="1284"/>
      <c r="R52" s="1284"/>
      <c r="S52" s="1284"/>
      <c r="T52" s="1284"/>
      <c r="U52" s="1284"/>
      <c r="V52" s="406"/>
      <c r="W52" s="406"/>
      <c r="X52" s="406"/>
      <c r="Y52" s="406"/>
      <c r="Z52" s="426"/>
      <c r="AA52" s="426"/>
      <c r="AB52" s="426"/>
      <c r="AC52" s="426"/>
      <c r="AD52" s="450"/>
      <c r="AE52" s="450"/>
      <c r="AF52" s="450"/>
    </row>
    <row r="53" spans="1:32" s="446" customFormat="1" ht="17.100000000000001" customHeight="1">
      <c r="A53" s="406"/>
      <c r="B53" s="426"/>
      <c r="C53" s="426"/>
      <c r="D53" s="426"/>
      <c r="E53" s="426"/>
      <c r="F53" s="426"/>
      <c r="G53" s="426"/>
      <c r="H53" s="426"/>
      <c r="I53" s="406"/>
      <c r="J53" s="406"/>
      <c r="K53" s="406"/>
      <c r="L53" s="406"/>
      <c r="M53" s="406"/>
      <c r="N53" s="406"/>
      <c r="O53" s="406"/>
      <c r="P53" s="406"/>
      <c r="Q53" s="406"/>
      <c r="R53" s="406"/>
      <c r="S53" s="406"/>
      <c r="T53" s="406"/>
      <c r="U53" s="406"/>
      <c r="V53" s="409" t="s">
        <v>2823</v>
      </c>
      <c r="W53" s="406" t="s">
        <v>2942</v>
      </c>
      <c r="X53" s="348" t="str">
        <f>IF(V53="■","□","■")</f>
        <v>■</v>
      </c>
      <c r="Y53" s="406" t="s">
        <v>2943</v>
      </c>
      <c r="Z53" s="426"/>
      <c r="AA53" s="426"/>
      <c r="AB53" s="426"/>
      <c r="AC53" s="426"/>
      <c r="AD53" s="450"/>
      <c r="AE53" s="450"/>
      <c r="AF53" s="450"/>
    </row>
    <row r="54" spans="1:32" s="446" customFormat="1" ht="17.100000000000001" customHeight="1">
      <c r="A54" s="406" t="s">
        <v>4147</v>
      </c>
      <c r="B54" s="406"/>
      <c r="C54" s="406"/>
      <c r="D54" s="406"/>
      <c r="E54" s="406"/>
      <c r="F54" s="406"/>
      <c r="G54" s="406"/>
      <c r="H54" s="406"/>
      <c r="I54" s="406"/>
      <c r="J54" s="406"/>
      <c r="K54" s="406"/>
      <c r="L54" s="406"/>
      <c r="M54" s="406"/>
      <c r="N54" s="406"/>
      <c r="O54" s="406"/>
      <c r="P54" s="406"/>
      <c r="Q54" s="406"/>
      <c r="R54" s="451"/>
      <c r="S54" s="406"/>
      <c r="T54" s="406"/>
      <c r="U54" s="406"/>
      <c r="V54" s="406"/>
      <c r="W54" s="406"/>
      <c r="X54" s="406"/>
      <c r="Y54" s="406"/>
      <c r="Z54" s="406"/>
      <c r="AA54" s="406"/>
      <c r="AB54" s="406"/>
      <c r="AC54" s="406"/>
    </row>
    <row r="55" spans="1:32" s="446" customFormat="1" ht="17.100000000000001" customHeight="1">
      <c r="A55" s="406"/>
      <c r="B55" s="406"/>
      <c r="C55" s="406"/>
      <c r="D55" s="406"/>
      <c r="E55" s="407" t="s">
        <v>16</v>
      </c>
      <c r="F55" s="1286"/>
      <c r="G55" s="1286"/>
      <c r="H55" s="1286"/>
      <c r="I55" s="1286"/>
      <c r="J55" s="1286"/>
      <c r="K55" s="1286"/>
      <c r="L55" s="406" t="s">
        <v>17</v>
      </c>
      <c r="M55" s="406"/>
      <c r="N55" s="406"/>
      <c r="O55" s="406"/>
      <c r="P55" s="406"/>
      <c r="Q55" s="406"/>
      <c r="R55" s="406"/>
      <c r="S55" s="406"/>
      <c r="T55" s="406"/>
      <c r="U55" s="406"/>
      <c r="V55" s="406"/>
      <c r="W55" s="406"/>
      <c r="X55" s="406"/>
      <c r="Y55" s="406"/>
      <c r="Z55" s="406"/>
      <c r="AA55" s="406"/>
      <c r="AB55" s="406"/>
      <c r="AC55" s="406"/>
    </row>
    <row r="56" spans="1:32" s="446" customFormat="1" ht="17.100000000000001" customHeight="1">
      <c r="A56" s="406" t="s">
        <v>4148</v>
      </c>
      <c r="B56" s="452"/>
      <c r="C56" s="452"/>
      <c r="D56" s="452"/>
      <c r="E56" s="452"/>
      <c r="F56" s="452"/>
      <c r="G56" s="452"/>
      <c r="H56" s="452"/>
      <c r="I56" s="452"/>
      <c r="J56" s="452"/>
      <c r="K56" s="452"/>
      <c r="L56" s="452"/>
      <c r="M56" s="452"/>
      <c r="N56" s="452"/>
      <c r="O56" s="452"/>
      <c r="P56" s="451"/>
      <c r="Q56" s="452"/>
      <c r="R56" s="452"/>
      <c r="S56" s="452"/>
      <c r="T56" s="452"/>
      <c r="U56" s="452"/>
      <c r="V56" s="452"/>
      <c r="W56" s="452"/>
      <c r="X56" s="452"/>
      <c r="Y56" s="452"/>
      <c r="Z56" s="452"/>
      <c r="AA56" s="452"/>
      <c r="AB56" s="452"/>
      <c r="AC56" s="452"/>
    </row>
    <row r="57" spans="1:32" s="446" customFormat="1" ht="17.100000000000001" customHeight="1">
      <c r="A57" s="406"/>
      <c r="B57" s="406"/>
      <c r="C57" s="406"/>
      <c r="D57" s="406"/>
      <c r="E57" s="407" t="s">
        <v>16</v>
      </c>
      <c r="F57" s="1130"/>
      <c r="G57" s="1130"/>
      <c r="H57" s="1130"/>
      <c r="I57" s="1130"/>
      <c r="J57" s="1130"/>
      <c r="K57" s="1130"/>
      <c r="L57" s="406" t="s">
        <v>17</v>
      </c>
      <c r="M57" s="406"/>
      <c r="N57" s="406"/>
      <c r="O57" s="406"/>
      <c r="P57" s="406"/>
      <c r="Q57" s="406"/>
      <c r="R57" s="406"/>
      <c r="S57" s="406"/>
      <c r="T57" s="406"/>
      <c r="U57" s="406"/>
      <c r="V57" s="406"/>
      <c r="W57" s="406"/>
      <c r="X57" s="406"/>
      <c r="Y57" s="406"/>
      <c r="Z57" s="406"/>
      <c r="AA57" s="406"/>
      <c r="AB57" s="406"/>
      <c r="AC57" s="406"/>
    </row>
    <row r="58" spans="1:32" s="446" customFormat="1" ht="17.100000000000001" customHeight="1">
      <c r="A58" s="406" t="s">
        <v>4149</v>
      </c>
      <c r="B58" s="406"/>
      <c r="C58" s="406"/>
      <c r="D58" s="406"/>
      <c r="E58" s="407"/>
      <c r="F58" s="453"/>
      <c r="G58" s="453"/>
      <c r="H58" s="453"/>
      <c r="I58" s="453"/>
      <c r="J58" s="453"/>
      <c r="K58" s="453"/>
      <c r="L58" s="406"/>
      <c r="M58" s="406"/>
      <c r="N58" s="406"/>
      <c r="O58" s="406"/>
      <c r="P58" s="451"/>
      <c r="Q58" s="406"/>
      <c r="R58" s="406"/>
      <c r="S58" s="406"/>
      <c r="T58" s="406"/>
      <c r="U58" s="406"/>
      <c r="V58" s="406"/>
      <c r="W58" s="406"/>
      <c r="X58" s="406"/>
      <c r="Y58" s="406"/>
      <c r="Z58" s="406"/>
      <c r="AA58" s="406"/>
      <c r="AB58" s="406"/>
      <c r="AC58" s="406"/>
    </row>
    <row r="59" spans="1:32" s="446" customFormat="1" ht="17.100000000000001" customHeight="1">
      <c r="A59" s="406" t="s">
        <v>2108</v>
      </c>
      <c r="B59" s="409" t="s">
        <v>2823</v>
      </c>
      <c r="C59" s="406" t="s">
        <v>3016</v>
      </c>
      <c r="D59" s="406"/>
      <c r="E59" s="407"/>
      <c r="F59" s="453"/>
      <c r="G59" s="453"/>
      <c r="H59" s="453"/>
      <c r="I59" s="453"/>
      <c r="J59" s="453"/>
      <c r="K59" s="453"/>
      <c r="L59" s="406"/>
      <c r="M59" s="406"/>
      <c r="N59" s="406"/>
      <c r="O59" s="406"/>
      <c r="P59" s="406"/>
      <c r="Q59" s="406"/>
      <c r="R59" s="406"/>
      <c r="S59" s="406"/>
      <c r="T59" s="406"/>
      <c r="U59" s="406"/>
      <c r="V59" s="406"/>
      <c r="W59" s="406"/>
      <c r="X59" s="406"/>
      <c r="Y59" s="406"/>
      <c r="Z59" s="406"/>
      <c r="AA59" s="406"/>
      <c r="AB59" s="406"/>
      <c r="AC59" s="406"/>
    </row>
    <row r="60" spans="1:32" s="446" customFormat="1" ht="17.100000000000001" customHeight="1">
      <c r="A60" s="406"/>
      <c r="B60" s="409" t="s">
        <v>2823</v>
      </c>
      <c r="C60" s="406" t="s">
        <v>3017</v>
      </c>
      <c r="D60" s="406"/>
      <c r="E60" s="407"/>
      <c r="F60" s="453"/>
      <c r="G60" s="453"/>
      <c r="H60" s="453"/>
      <c r="I60" s="453"/>
      <c r="J60" s="453"/>
      <c r="K60" s="453"/>
      <c r="L60" s="406"/>
      <c r="M60" s="406"/>
      <c r="N60" s="406"/>
      <c r="O60" s="406"/>
      <c r="P60" s="406"/>
      <c r="Q60" s="406"/>
      <c r="R60" s="406"/>
      <c r="S60" s="406"/>
      <c r="T60" s="406"/>
      <c r="U60" s="406"/>
      <c r="V60" s="406"/>
      <c r="W60" s="406"/>
      <c r="X60" s="406"/>
      <c r="Y60" s="406"/>
      <c r="Z60" s="406"/>
      <c r="AA60" s="406"/>
      <c r="AB60" s="406"/>
      <c r="AC60" s="406"/>
    </row>
    <row r="61" spans="1:32" s="446" customFormat="1" ht="17.100000000000001" customHeight="1">
      <c r="A61" s="406" t="s">
        <v>4150</v>
      </c>
      <c r="B61" s="451"/>
      <c r="C61" s="451"/>
      <c r="D61" s="451"/>
      <c r="E61" s="451"/>
      <c r="F61" s="451"/>
      <c r="G61" s="451"/>
      <c r="H61" s="451"/>
      <c r="I61" s="451"/>
      <c r="J61" s="451"/>
      <c r="K61" s="451"/>
      <c r="L61" s="451"/>
      <c r="M61" s="451"/>
      <c r="N61" s="451"/>
      <c r="O61" s="451"/>
      <c r="P61" s="451"/>
      <c r="Q61" s="451"/>
      <c r="R61" s="451"/>
      <c r="S61" s="451"/>
      <c r="T61" s="451"/>
      <c r="U61" s="451"/>
      <c r="V61" s="451"/>
      <c r="W61" s="451"/>
      <c r="X61" s="451"/>
      <c r="Y61" s="451"/>
      <c r="Z61" s="451"/>
      <c r="AA61" s="451"/>
      <c r="AB61" s="451"/>
      <c r="AC61" s="451"/>
    </row>
    <row r="62" spans="1:32" s="446" customFormat="1" ht="17.100000000000001" customHeight="1">
      <c r="A62" s="406"/>
      <c r="B62" s="406"/>
      <c r="C62" s="406"/>
      <c r="D62" s="406"/>
      <c r="E62" s="407" t="s">
        <v>16</v>
      </c>
      <c r="F62" s="1130"/>
      <c r="G62" s="1130"/>
      <c r="H62" s="1130"/>
      <c r="I62" s="1130"/>
      <c r="J62" s="1130"/>
      <c r="K62" s="1130"/>
      <c r="L62" s="406" t="s">
        <v>17</v>
      </c>
      <c r="M62" s="406"/>
      <c r="N62" s="406"/>
      <c r="O62" s="406"/>
      <c r="P62" s="406"/>
      <c r="Q62" s="406"/>
      <c r="R62" s="406"/>
      <c r="S62" s="406"/>
      <c r="T62" s="406"/>
      <c r="U62" s="406"/>
      <c r="V62" s="406"/>
      <c r="W62" s="406"/>
      <c r="X62" s="406"/>
      <c r="Y62" s="406"/>
      <c r="Z62" s="406"/>
      <c r="AA62" s="406"/>
      <c r="AB62" s="406"/>
      <c r="AC62" s="406"/>
    </row>
    <row r="63" spans="1:32" s="446" customFormat="1" ht="17.100000000000001" customHeight="1">
      <c r="A63" s="454"/>
      <c r="B63" s="454"/>
      <c r="C63" s="454"/>
      <c r="D63" s="454"/>
      <c r="E63" s="455"/>
      <c r="F63" s="456"/>
      <c r="G63" s="456"/>
      <c r="H63" s="456"/>
      <c r="I63" s="456"/>
      <c r="J63" s="456"/>
      <c r="K63" s="456"/>
      <c r="L63" s="454"/>
      <c r="M63" s="454"/>
      <c r="N63" s="454"/>
      <c r="O63" s="454"/>
      <c r="P63" s="454"/>
      <c r="Q63" s="454"/>
      <c r="R63" s="454"/>
      <c r="S63" s="454"/>
      <c r="T63" s="454"/>
      <c r="U63" s="454"/>
      <c r="V63" s="454"/>
      <c r="W63" s="454"/>
      <c r="X63" s="454"/>
      <c r="Y63" s="454"/>
      <c r="Z63" s="454"/>
      <c r="AA63" s="454"/>
      <c r="AB63" s="454"/>
      <c r="AC63" s="454"/>
    </row>
    <row r="64" spans="1:32" s="446" customFormat="1" ht="17.100000000000001" customHeight="1">
      <c r="A64" s="408" t="s">
        <v>3018</v>
      </c>
      <c r="B64" s="408"/>
      <c r="C64" s="408"/>
      <c r="D64" s="408"/>
      <c r="E64" s="408"/>
      <c r="F64" s="408"/>
      <c r="G64" s="408"/>
      <c r="H64" s="408"/>
      <c r="I64" s="408"/>
      <c r="J64" s="408"/>
      <c r="K64" s="448" t="s">
        <v>2568</v>
      </c>
      <c r="L64" s="383" t="s">
        <v>3019</v>
      </c>
      <c r="M64" s="383"/>
      <c r="N64" s="383"/>
      <c r="O64" s="408" t="s">
        <v>2842</v>
      </c>
      <c r="P64" s="408" t="s">
        <v>2867</v>
      </c>
      <c r="Q64" s="408"/>
      <c r="R64" s="408"/>
      <c r="S64" s="408"/>
      <c r="T64" s="408"/>
      <c r="U64" s="408" t="s">
        <v>2842</v>
      </c>
      <c r="V64" s="408" t="s">
        <v>3020</v>
      </c>
      <c r="W64" s="408"/>
      <c r="X64" s="408"/>
      <c r="Y64" s="408"/>
      <c r="Z64" s="408" t="s">
        <v>2869</v>
      </c>
      <c r="AA64" s="408"/>
      <c r="AB64" s="408"/>
      <c r="AC64" s="408"/>
    </row>
    <row r="65" spans="1:29" s="446" customFormat="1" ht="17.100000000000001" customHeight="1">
      <c r="A65" s="406" t="s">
        <v>3021</v>
      </c>
      <c r="B65" s="406"/>
      <c r="C65" s="406"/>
      <c r="D65" s="406"/>
      <c r="E65" s="406"/>
      <c r="F65" s="457" t="s">
        <v>2806</v>
      </c>
      <c r="G65" s="1267"/>
      <c r="H65" s="1267"/>
      <c r="I65" s="1267"/>
      <c r="J65" s="406" t="s">
        <v>3022</v>
      </c>
      <c r="K65" s="406" t="s">
        <v>2842</v>
      </c>
      <c r="L65" s="1282"/>
      <c r="M65" s="1282"/>
      <c r="N65" s="1282"/>
      <c r="O65" s="406" t="s">
        <v>2842</v>
      </c>
      <c r="P65" s="1243"/>
      <c r="Q65" s="1243"/>
      <c r="R65" s="1243"/>
      <c r="S65" s="1243"/>
      <c r="T65" s="1243"/>
      <c r="U65" s="406" t="s">
        <v>2842</v>
      </c>
      <c r="V65" s="1244" t="str">
        <f t="shared" ref="V65:V79" si="0">IF(L65="","",L65+P65)</f>
        <v/>
      </c>
      <c r="W65" s="1244"/>
      <c r="X65" s="1244"/>
      <c r="Y65" s="1244"/>
      <c r="Z65" s="406" t="s">
        <v>3023</v>
      </c>
      <c r="AA65" s="458"/>
      <c r="AB65" s="458"/>
      <c r="AC65" s="406"/>
    </row>
    <row r="66" spans="1:29" s="446" customFormat="1" ht="17.100000000000001" customHeight="1">
      <c r="A66" s="406"/>
      <c r="B66" s="406"/>
      <c r="C66" s="406"/>
      <c r="D66" s="406"/>
      <c r="E66" s="406"/>
      <c r="F66" s="457" t="s">
        <v>2806</v>
      </c>
      <c r="G66" s="1267"/>
      <c r="H66" s="1267"/>
      <c r="I66" s="1267"/>
      <c r="J66" s="406" t="s">
        <v>3022</v>
      </c>
      <c r="K66" s="406" t="s">
        <v>2842</v>
      </c>
      <c r="L66" s="1282"/>
      <c r="M66" s="1282"/>
      <c r="N66" s="1282"/>
      <c r="O66" s="406" t="s">
        <v>2842</v>
      </c>
      <c r="P66" s="1243"/>
      <c r="Q66" s="1243"/>
      <c r="R66" s="1243"/>
      <c r="S66" s="1243"/>
      <c r="T66" s="1243"/>
      <c r="U66" s="406" t="s">
        <v>2842</v>
      </c>
      <c r="V66" s="1244" t="str">
        <f t="shared" si="0"/>
        <v/>
      </c>
      <c r="W66" s="1244"/>
      <c r="X66" s="1244"/>
      <c r="Y66" s="1244"/>
      <c r="Z66" s="406" t="s">
        <v>3023</v>
      </c>
      <c r="AA66" s="458"/>
      <c r="AB66" s="458"/>
      <c r="AC66" s="406"/>
    </row>
    <row r="67" spans="1:29" s="446" customFormat="1" ht="17.100000000000001" customHeight="1">
      <c r="A67" s="406"/>
      <c r="B67" s="406"/>
      <c r="C67" s="406"/>
      <c r="D67" s="406"/>
      <c r="E67" s="406"/>
      <c r="F67" s="457" t="s">
        <v>2806</v>
      </c>
      <c r="G67" s="1267"/>
      <c r="H67" s="1267"/>
      <c r="I67" s="1267"/>
      <c r="J67" s="406" t="s">
        <v>3022</v>
      </c>
      <c r="K67" s="406" t="s">
        <v>2842</v>
      </c>
      <c r="L67" s="1282"/>
      <c r="M67" s="1282"/>
      <c r="N67" s="1282"/>
      <c r="O67" s="406" t="s">
        <v>2842</v>
      </c>
      <c r="P67" s="1243"/>
      <c r="Q67" s="1243"/>
      <c r="R67" s="1243"/>
      <c r="S67" s="1243"/>
      <c r="T67" s="1243"/>
      <c r="U67" s="406" t="s">
        <v>2842</v>
      </c>
      <c r="V67" s="1244" t="str">
        <f t="shared" si="0"/>
        <v/>
      </c>
      <c r="W67" s="1244"/>
      <c r="X67" s="1244"/>
      <c r="Y67" s="1244"/>
      <c r="Z67" s="406" t="s">
        <v>3023</v>
      </c>
      <c r="AA67" s="458"/>
      <c r="AB67" s="458"/>
      <c r="AC67" s="406"/>
    </row>
    <row r="68" spans="1:29" s="446" customFormat="1" ht="17.100000000000001" customHeight="1">
      <c r="A68" s="406"/>
      <c r="B68" s="406"/>
      <c r="C68" s="406"/>
      <c r="D68" s="406"/>
      <c r="E68" s="406"/>
      <c r="F68" s="457" t="s">
        <v>2806</v>
      </c>
      <c r="G68" s="1267"/>
      <c r="H68" s="1267"/>
      <c r="I68" s="1267"/>
      <c r="J68" s="406" t="s">
        <v>3022</v>
      </c>
      <c r="K68" s="406" t="s">
        <v>2842</v>
      </c>
      <c r="L68" s="1282"/>
      <c r="M68" s="1282"/>
      <c r="N68" s="1282"/>
      <c r="O68" s="406" t="s">
        <v>2842</v>
      </c>
      <c r="P68" s="1243"/>
      <c r="Q68" s="1243"/>
      <c r="R68" s="1243"/>
      <c r="S68" s="1243"/>
      <c r="T68" s="1243"/>
      <c r="U68" s="406" t="s">
        <v>2842</v>
      </c>
      <c r="V68" s="1244" t="str">
        <f t="shared" si="0"/>
        <v/>
      </c>
      <c r="W68" s="1244"/>
      <c r="X68" s="1244"/>
      <c r="Y68" s="1244"/>
      <c r="Z68" s="406" t="s">
        <v>3023</v>
      </c>
      <c r="AA68" s="458"/>
      <c r="AB68" s="458"/>
      <c r="AC68" s="406"/>
    </row>
    <row r="69" spans="1:29" s="446" customFormat="1" ht="16.5" customHeight="1">
      <c r="A69" s="406"/>
      <c r="B69" s="406"/>
      <c r="C69" s="406"/>
      <c r="D69" s="406"/>
      <c r="E69" s="406"/>
      <c r="F69" s="457" t="s">
        <v>2806</v>
      </c>
      <c r="G69" s="1267"/>
      <c r="H69" s="1267"/>
      <c r="I69" s="1267"/>
      <c r="J69" s="406" t="s">
        <v>3022</v>
      </c>
      <c r="K69" s="406" t="s">
        <v>2842</v>
      </c>
      <c r="L69" s="1282"/>
      <c r="M69" s="1282"/>
      <c r="N69" s="1282"/>
      <c r="O69" s="406" t="s">
        <v>2842</v>
      </c>
      <c r="P69" s="1243"/>
      <c r="Q69" s="1243"/>
      <c r="R69" s="1243"/>
      <c r="S69" s="1243"/>
      <c r="T69" s="1243"/>
      <c r="U69" s="406" t="s">
        <v>2842</v>
      </c>
      <c r="V69" s="1244" t="str">
        <f t="shared" si="0"/>
        <v/>
      </c>
      <c r="W69" s="1244"/>
      <c r="X69" s="1244"/>
      <c r="Y69" s="1244"/>
      <c r="Z69" s="406" t="s">
        <v>3023</v>
      </c>
      <c r="AA69" s="458"/>
      <c r="AB69" s="458"/>
      <c r="AC69" s="406"/>
    </row>
    <row r="70" spans="1:29" s="446" customFormat="1" ht="17.100000000000001" customHeight="1">
      <c r="A70" s="406"/>
      <c r="B70" s="406"/>
      <c r="C70" s="406"/>
      <c r="D70" s="406"/>
      <c r="E70" s="406"/>
      <c r="F70" s="457" t="s">
        <v>2806</v>
      </c>
      <c r="G70" s="1267"/>
      <c r="H70" s="1267"/>
      <c r="I70" s="1267"/>
      <c r="J70" s="406" t="s">
        <v>3022</v>
      </c>
      <c r="K70" s="406" t="s">
        <v>2842</v>
      </c>
      <c r="L70" s="1282"/>
      <c r="M70" s="1282"/>
      <c r="N70" s="1282"/>
      <c r="O70" s="406" t="s">
        <v>2842</v>
      </c>
      <c r="P70" s="1243"/>
      <c r="Q70" s="1243"/>
      <c r="R70" s="1243"/>
      <c r="S70" s="1243"/>
      <c r="T70" s="1243"/>
      <c r="U70" s="406" t="s">
        <v>2842</v>
      </c>
      <c r="V70" s="1244" t="str">
        <f t="shared" si="0"/>
        <v/>
      </c>
      <c r="W70" s="1244"/>
      <c r="X70" s="1244"/>
      <c r="Y70" s="1244"/>
      <c r="Z70" s="406" t="s">
        <v>3023</v>
      </c>
      <c r="AA70" s="458"/>
      <c r="AB70" s="458"/>
      <c r="AC70" s="406"/>
    </row>
    <row r="71" spans="1:29" s="446" customFormat="1" ht="17.100000000000001" hidden="1" customHeight="1" outlineLevel="1">
      <c r="A71" s="406"/>
      <c r="B71" s="406"/>
      <c r="C71" s="406"/>
      <c r="D71" s="406"/>
      <c r="E71" s="406"/>
      <c r="F71" s="457" t="s">
        <v>2806</v>
      </c>
      <c r="G71" s="1267"/>
      <c r="H71" s="1267"/>
      <c r="I71" s="1267"/>
      <c r="J71" s="406" t="s">
        <v>3022</v>
      </c>
      <c r="K71" s="406" t="s">
        <v>2842</v>
      </c>
      <c r="L71" s="1282"/>
      <c r="M71" s="1282"/>
      <c r="N71" s="1282"/>
      <c r="O71" s="406" t="s">
        <v>2842</v>
      </c>
      <c r="P71" s="1243"/>
      <c r="Q71" s="1243"/>
      <c r="R71" s="1243"/>
      <c r="S71" s="1243"/>
      <c r="T71" s="1243"/>
      <c r="U71" s="406" t="s">
        <v>2842</v>
      </c>
      <c r="V71" s="1244" t="str">
        <f t="shared" si="0"/>
        <v/>
      </c>
      <c r="W71" s="1244"/>
      <c r="X71" s="1244"/>
      <c r="Y71" s="1244"/>
      <c r="Z71" s="406" t="s">
        <v>3023</v>
      </c>
      <c r="AA71" s="458"/>
      <c r="AB71" s="458"/>
      <c r="AC71" s="406"/>
    </row>
    <row r="72" spans="1:29" s="446" customFormat="1" ht="17.100000000000001" hidden="1" customHeight="1" outlineLevel="1">
      <c r="A72" s="406"/>
      <c r="B72" s="406"/>
      <c r="C72" s="406"/>
      <c r="D72" s="406"/>
      <c r="E72" s="406"/>
      <c r="F72" s="457" t="s">
        <v>2806</v>
      </c>
      <c r="G72" s="1267"/>
      <c r="H72" s="1267"/>
      <c r="I72" s="1267"/>
      <c r="J72" s="406" t="s">
        <v>3022</v>
      </c>
      <c r="K72" s="406" t="s">
        <v>2842</v>
      </c>
      <c r="L72" s="1282"/>
      <c r="M72" s="1282"/>
      <c r="N72" s="1282"/>
      <c r="O72" s="406" t="s">
        <v>2842</v>
      </c>
      <c r="P72" s="1243"/>
      <c r="Q72" s="1243"/>
      <c r="R72" s="1243"/>
      <c r="S72" s="1243"/>
      <c r="T72" s="1243"/>
      <c r="U72" s="406" t="s">
        <v>2842</v>
      </c>
      <c r="V72" s="1244" t="str">
        <f t="shared" si="0"/>
        <v/>
      </c>
      <c r="W72" s="1244"/>
      <c r="X72" s="1244"/>
      <c r="Y72" s="1244"/>
      <c r="Z72" s="406" t="s">
        <v>3023</v>
      </c>
      <c r="AA72" s="458"/>
      <c r="AB72" s="458"/>
      <c r="AC72" s="406"/>
    </row>
    <row r="73" spans="1:29" s="446" customFormat="1" ht="17.100000000000001" hidden="1" customHeight="1" outlineLevel="1">
      <c r="A73" s="406"/>
      <c r="B73" s="406"/>
      <c r="C73" s="406"/>
      <c r="D73" s="406"/>
      <c r="E73" s="406"/>
      <c r="F73" s="457" t="s">
        <v>2806</v>
      </c>
      <c r="G73" s="1267"/>
      <c r="H73" s="1267"/>
      <c r="I73" s="1267"/>
      <c r="J73" s="406" t="s">
        <v>3022</v>
      </c>
      <c r="K73" s="406" t="s">
        <v>2842</v>
      </c>
      <c r="L73" s="1282"/>
      <c r="M73" s="1282"/>
      <c r="N73" s="1282"/>
      <c r="O73" s="406" t="s">
        <v>2842</v>
      </c>
      <c r="P73" s="1243"/>
      <c r="Q73" s="1243"/>
      <c r="R73" s="1243"/>
      <c r="S73" s="1243"/>
      <c r="T73" s="1243"/>
      <c r="U73" s="406" t="s">
        <v>2842</v>
      </c>
      <c r="V73" s="1244" t="str">
        <f t="shared" si="0"/>
        <v/>
      </c>
      <c r="W73" s="1244"/>
      <c r="X73" s="1244"/>
      <c r="Y73" s="1244"/>
      <c r="Z73" s="406" t="s">
        <v>3023</v>
      </c>
      <c r="AA73" s="458"/>
      <c r="AB73" s="458"/>
      <c r="AC73" s="406"/>
    </row>
    <row r="74" spans="1:29" s="446" customFormat="1" ht="17.100000000000001" hidden="1" customHeight="1" outlineLevel="1">
      <c r="A74" s="406"/>
      <c r="B74" s="406"/>
      <c r="C74" s="406"/>
      <c r="D74" s="406"/>
      <c r="E74" s="406"/>
      <c r="F74" s="457" t="s">
        <v>2806</v>
      </c>
      <c r="G74" s="1267"/>
      <c r="H74" s="1267"/>
      <c r="I74" s="1267"/>
      <c r="J74" s="406" t="s">
        <v>3022</v>
      </c>
      <c r="K74" s="406" t="s">
        <v>2842</v>
      </c>
      <c r="L74" s="1282"/>
      <c r="M74" s="1282"/>
      <c r="N74" s="1282"/>
      <c r="O74" s="406" t="s">
        <v>2842</v>
      </c>
      <c r="P74" s="1243"/>
      <c r="Q74" s="1243"/>
      <c r="R74" s="1243"/>
      <c r="S74" s="1243"/>
      <c r="T74" s="1243"/>
      <c r="U74" s="406" t="s">
        <v>2842</v>
      </c>
      <c r="V74" s="1244" t="str">
        <f t="shared" si="0"/>
        <v/>
      </c>
      <c r="W74" s="1244"/>
      <c r="X74" s="1244"/>
      <c r="Y74" s="1244"/>
      <c r="Z74" s="406" t="s">
        <v>3023</v>
      </c>
      <c r="AA74" s="458"/>
      <c r="AB74" s="458"/>
      <c r="AC74" s="406"/>
    </row>
    <row r="75" spans="1:29" s="446" customFormat="1" ht="17.100000000000001" hidden="1" customHeight="1" outlineLevel="1">
      <c r="A75" s="406"/>
      <c r="B75" s="406"/>
      <c r="C75" s="406"/>
      <c r="D75" s="406"/>
      <c r="E75" s="406"/>
      <c r="F75" s="457" t="s">
        <v>2806</v>
      </c>
      <c r="G75" s="1267"/>
      <c r="H75" s="1267"/>
      <c r="I75" s="1267"/>
      <c r="J75" s="406" t="s">
        <v>3022</v>
      </c>
      <c r="K75" s="406" t="s">
        <v>2842</v>
      </c>
      <c r="L75" s="1282"/>
      <c r="M75" s="1282"/>
      <c r="N75" s="1282"/>
      <c r="O75" s="406" t="s">
        <v>2842</v>
      </c>
      <c r="P75" s="1243"/>
      <c r="Q75" s="1243"/>
      <c r="R75" s="1243"/>
      <c r="S75" s="1243"/>
      <c r="T75" s="1243"/>
      <c r="U75" s="406" t="s">
        <v>2842</v>
      </c>
      <c r="V75" s="1244" t="str">
        <f t="shared" si="0"/>
        <v/>
      </c>
      <c r="W75" s="1244"/>
      <c r="X75" s="1244"/>
      <c r="Y75" s="1244"/>
      <c r="Z75" s="406" t="s">
        <v>3023</v>
      </c>
      <c r="AA75" s="458"/>
      <c r="AB75" s="458"/>
      <c r="AC75" s="406"/>
    </row>
    <row r="76" spans="1:29" s="446" customFormat="1" ht="17.100000000000001" hidden="1" customHeight="1" outlineLevel="1">
      <c r="A76" s="406"/>
      <c r="B76" s="406"/>
      <c r="C76" s="406"/>
      <c r="D76" s="406"/>
      <c r="E76" s="406"/>
      <c r="F76" s="457" t="s">
        <v>2806</v>
      </c>
      <c r="G76" s="1267"/>
      <c r="H76" s="1267"/>
      <c r="I76" s="1267"/>
      <c r="J76" s="406" t="s">
        <v>3022</v>
      </c>
      <c r="K76" s="406" t="s">
        <v>2842</v>
      </c>
      <c r="L76" s="1282"/>
      <c r="M76" s="1282"/>
      <c r="N76" s="1282"/>
      <c r="O76" s="406" t="s">
        <v>2842</v>
      </c>
      <c r="P76" s="1243"/>
      <c r="Q76" s="1243"/>
      <c r="R76" s="1243"/>
      <c r="S76" s="1243"/>
      <c r="T76" s="1243"/>
      <c r="U76" s="406" t="s">
        <v>2842</v>
      </c>
      <c r="V76" s="1244" t="str">
        <f t="shared" si="0"/>
        <v/>
      </c>
      <c r="W76" s="1244"/>
      <c r="X76" s="1244"/>
      <c r="Y76" s="1244"/>
      <c r="Z76" s="406" t="s">
        <v>3023</v>
      </c>
      <c r="AA76" s="458"/>
      <c r="AB76" s="458"/>
      <c r="AC76" s="406"/>
    </row>
    <row r="77" spans="1:29" s="446" customFormat="1" ht="17.100000000000001" hidden="1" customHeight="1" outlineLevel="1">
      <c r="A77" s="406"/>
      <c r="B77" s="406"/>
      <c r="C77" s="406"/>
      <c r="D77" s="406"/>
      <c r="E77" s="406"/>
      <c r="F77" s="457" t="s">
        <v>2806</v>
      </c>
      <c r="G77" s="1267"/>
      <c r="H77" s="1267"/>
      <c r="I77" s="1267"/>
      <c r="J77" s="406" t="s">
        <v>3022</v>
      </c>
      <c r="K77" s="406" t="s">
        <v>2842</v>
      </c>
      <c r="L77" s="1282"/>
      <c r="M77" s="1282"/>
      <c r="N77" s="1282"/>
      <c r="O77" s="406" t="s">
        <v>2842</v>
      </c>
      <c r="P77" s="1243"/>
      <c r="Q77" s="1243"/>
      <c r="R77" s="1243"/>
      <c r="S77" s="1243"/>
      <c r="T77" s="1243"/>
      <c r="U77" s="406" t="s">
        <v>2842</v>
      </c>
      <c r="V77" s="1244" t="str">
        <f t="shared" si="0"/>
        <v/>
      </c>
      <c r="W77" s="1244"/>
      <c r="X77" s="1244"/>
      <c r="Y77" s="1244"/>
      <c r="Z77" s="406" t="s">
        <v>3023</v>
      </c>
      <c r="AA77" s="458"/>
      <c r="AB77" s="458"/>
      <c r="AC77" s="406"/>
    </row>
    <row r="78" spans="1:29" s="446" customFormat="1" ht="17.100000000000001" hidden="1" customHeight="1" outlineLevel="1">
      <c r="A78" s="406"/>
      <c r="B78" s="406"/>
      <c r="C78" s="406"/>
      <c r="D78" s="406"/>
      <c r="E78" s="406"/>
      <c r="F78" s="457" t="s">
        <v>2806</v>
      </c>
      <c r="G78" s="1267"/>
      <c r="H78" s="1267"/>
      <c r="I78" s="1267"/>
      <c r="J78" s="406" t="s">
        <v>3022</v>
      </c>
      <c r="K78" s="406" t="s">
        <v>2842</v>
      </c>
      <c r="L78" s="1282"/>
      <c r="M78" s="1282"/>
      <c r="N78" s="1282"/>
      <c r="O78" s="406" t="s">
        <v>2842</v>
      </c>
      <c r="P78" s="1243"/>
      <c r="Q78" s="1243"/>
      <c r="R78" s="1243"/>
      <c r="S78" s="1243"/>
      <c r="T78" s="1243"/>
      <c r="U78" s="406" t="s">
        <v>2842</v>
      </c>
      <c r="V78" s="1244" t="str">
        <f t="shared" si="0"/>
        <v/>
      </c>
      <c r="W78" s="1244"/>
      <c r="X78" s="1244"/>
      <c r="Y78" s="1244"/>
      <c r="Z78" s="406" t="s">
        <v>3023</v>
      </c>
      <c r="AA78" s="458"/>
      <c r="AB78" s="458"/>
      <c r="AC78" s="406"/>
    </row>
    <row r="79" spans="1:29" s="446" customFormat="1" ht="17.100000000000001" hidden="1" customHeight="1" outlineLevel="1">
      <c r="A79" s="406"/>
      <c r="B79" s="406"/>
      <c r="C79" s="406"/>
      <c r="D79" s="406"/>
      <c r="E79" s="406"/>
      <c r="F79" s="457" t="s">
        <v>2806</v>
      </c>
      <c r="G79" s="1267"/>
      <c r="H79" s="1267"/>
      <c r="I79" s="1267"/>
      <c r="J79" s="406" t="s">
        <v>3022</v>
      </c>
      <c r="K79" s="406" t="s">
        <v>2842</v>
      </c>
      <c r="L79" s="1282"/>
      <c r="M79" s="1282"/>
      <c r="N79" s="1282"/>
      <c r="O79" s="406" t="s">
        <v>2842</v>
      </c>
      <c r="P79" s="1243"/>
      <c r="Q79" s="1243"/>
      <c r="R79" s="1243"/>
      <c r="S79" s="1243"/>
      <c r="T79" s="1243"/>
      <c r="U79" s="406" t="s">
        <v>2842</v>
      </c>
      <c r="V79" s="1244" t="str">
        <f t="shared" si="0"/>
        <v/>
      </c>
      <c r="W79" s="1244"/>
      <c r="X79" s="1244"/>
      <c r="Y79" s="1244"/>
      <c r="Z79" s="406" t="s">
        <v>3023</v>
      </c>
      <c r="AA79" s="458"/>
      <c r="AB79" s="458"/>
      <c r="AC79" s="406"/>
    </row>
    <row r="80" spans="1:29" s="446" customFormat="1" ht="17.100000000000001" customHeight="1" collapsed="1">
      <c r="A80" s="415" t="s">
        <v>3024</v>
      </c>
      <c r="B80" s="415"/>
      <c r="C80" s="415"/>
      <c r="D80" s="415"/>
      <c r="E80" s="415"/>
      <c r="F80" s="415"/>
      <c r="G80" s="415"/>
      <c r="H80" s="415"/>
      <c r="I80" s="415"/>
      <c r="J80" s="415"/>
      <c r="K80" s="459" t="s">
        <v>2568</v>
      </c>
      <c r="L80" s="1281">
        <f>SUM(L65:N79)</f>
        <v>0</v>
      </c>
      <c r="M80" s="1281"/>
      <c r="N80" s="1281"/>
      <c r="O80" s="415" t="s">
        <v>2842</v>
      </c>
      <c r="P80" s="1281">
        <f>SUM(P65:T79)</f>
        <v>0</v>
      </c>
      <c r="Q80" s="1281"/>
      <c r="R80" s="1281"/>
      <c r="S80" s="1281"/>
      <c r="T80" s="1281"/>
      <c r="U80" s="415" t="s">
        <v>2842</v>
      </c>
      <c r="V80" s="1281">
        <f>SUM(V65:Y79)</f>
        <v>0</v>
      </c>
      <c r="W80" s="1281"/>
      <c r="X80" s="1281"/>
      <c r="Y80" s="1281"/>
      <c r="Z80" s="415" t="s">
        <v>3023</v>
      </c>
      <c r="AA80" s="460"/>
      <c r="AB80" s="460"/>
      <c r="AC80" s="415"/>
    </row>
    <row r="81" spans="1:29" s="446" customFormat="1" ht="17.100000000000001" customHeight="1">
      <c r="A81" s="419" t="s">
        <v>3025</v>
      </c>
      <c r="B81" s="419"/>
      <c r="C81" s="419"/>
      <c r="D81" s="419"/>
      <c r="E81" s="445"/>
      <c r="F81" s="1249"/>
      <c r="G81" s="1249"/>
      <c r="H81" s="1249"/>
      <c r="I81" s="1249"/>
      <c r="J81" s="1249"/>
      <c r="K81" s="1249"/>
      <c r="L81" s="1249"/>
      <c r="M81" s="1249"/>
      <c r="N81" s="1249"/>
      <c r="O81" s="1249"/>
      <c r="P81" s="1249"/>
      <c r="Q81" s="1249"/>
      <c r="R81" s="1249"/>
      <c r="S81" s="1249"/>
      <c r="T81" s="1249"/>
      <c r="U81" s="1249"/>
      <c r="V81" s="1249"/>
      <c r="W81" s="1249"/>
      <c r="X81" s="1249"/>
      <c r="Y81" s="1249"/>
      <c r="Z81" s="1249"/>
      <c r="AA81" s="1249"/>
      <c r="AB81" s="1249"/>
      <c r="AC81" s="445"/>
    </row>
    <row r="82" spans="1:29" s="446" customFormat="1" ht="17.100000000000001" customHeight="1">
      <c r="A82" s="419" t="s">
        <v>3026</v>
      </c>
      <c r="B82" s="419"/>
      <c r="C82" s="419"/>
      <c r="D82" s="419"/>
      <c r="E82" s="445"/>
      <c r="F82" s="1249"/>
      <c r="G82" s="1249"/>
      <c r="H82" s="1249"/>
      <c r="I82" s="1249"/>
      <c r="J82" s="1249"/>
      <c r="K82" s="1249"/>
      <c r="L82" s="1249"/>
      <c r="M82" s="1249"/>
      <c r="N82" s="1249"/>
      <c r="O82" s="1249"/>
      <c r="P82" s="1249"/>
      <c r="Q82" s="1249"/>
      <c r="R82" s="1249"/>
      <c r="S82" s="1249"/>
      <c r="T82" s="1249"/>
      <c r="U82" s="1249"/>
      <c r="V82" s="1249"/>
      <c r="W82" s="1249"/>
      <c r="X82" s="1249"/>
      <c r="Y82" s="1249"/>
      <c r="Z82" s="1249"/>
      <c r="AA82" s="1249"/>
      <c r="AB82" s="1249"/>
      <c r="AC82" s="445"/>
    </row>
    <row r="83" spans="1:29" s="446" customFormat="1" ht="17.100000000000001" customHeight="1">
      <c r="A83" s="419" t="s">
        <v>3027</v>
      </c>
      <c r="B83" s="419"/>
      <c r="C83" s="419"/>
      <c r="D83" s="419"/>
      <c r="E83" s="445"/>
      <c r="F83" s="1249"/>
      <c r="G83" s="1249"/>
      <c r="H83" s="1249"/>
      <c r="I83" s="1249"/>
      <c r="J83" s="1249"/>
      <c r="K83" s="1249"/>
      <c r="L83" s="1249"/>
      <c r="M83" s="1249"/>
      <c r="N83" s="1249"/>
      <c r="O83" s="1249"/>
      <c r="P83" s="1249"/>
      <c r="Q83" s="1249"/>
      <c r="R83" s="1249"/>
      <c r="S83" s="1249"/>
      <c r="T83" s="1249"/>
      <c r="U83" s="1249"/>
      <c r="V83" s="1249"/>
      <c r="W83" s="1249"/>
      <c r="X83" s="1249"/>
      <c r="Y83" s="1249"/>
      <c r="Z83" s="1249"/>
      <c r="AA83" s="1249"/>
      <c r="AB83" s="1249"/>
      <c r="AC83" s="445"/>
    </row>
    <row r="84" spans="1:29" s="446" customFormat="1" ht="17.100000000000001" customHeight="1">
      <c r="A84" s="419" t="s">
        <v>3028</v>
      </c>
      <c r="B84" s="419"/>
      <c r="C84" s="419"/>
      <c r="D84" s="419"/>
      <c r="E84" s="445"/>
      <c r="F84" s="445"/>
      <c r="G84" s="445"/>
      <c r="H84" s="445"/>
      <c r="I84" s="445"/>
      <c r="J84" s="445"/>
      <c r="K84" s="1276"/>
      <c r="L84" s="1276"/>
      <c r="M84" s="1276"/>
      <c r="N84" s="445" t="s">
        <v>3029</v>
      </c>
      <c r="O84" s="445"/>
      <c r="P84" s="1277"/>
      <c r="Q84" s="1277"/>
      <c r="R84" s="1277"/>
      <c r="S84" s="1277"/>
      <c r="T84" s="1277"/>
      <c r="U84" s="1277"/>
      <c r="V84" s="1277"/>
      <c r="W84" s="445"/>
      <c r="X84" s="445"/>
      <c r="Y84" s="445"/>
      <c r="Z84" s="445"/>
      <c r="AA84" s="445"/>
      <c r="AB84" s="445"/>
      <c r="AC84" s="445"/>
    </row>
    <row r="85" spans="1:29" s="446" customFormat="1" ht="17.100000000000001" customHeight="1">
      <c r="A85" s="419" t="s">
        <v>3030</v>
      </c>
      <c r="B85" s="419"/>
      <c r="C85" s="419"/>
      <c r="D85" s="419"/>
      <c r="E85" s="445"/>
      <c r="F85" s="445"/>
      <c r="G85" s="1278"/>
      <c r="H85" s="1278"/>
      <c r="I85" s="1278"/>
      <c r="J85" s="1278"/>
      <c r="K85" s="1278"/>
      <c r="L85" s="1278"/>
      <c r="M85" s="1278"/>
      <c r="N85" s="1278"/>
      <c r="O85" s="1278"/>
      <c r="P85" s="1278"/>
      <c r="Q85" s="1278"/>
      <c r="R85" s="1278"/>
      <c r="S85" s="1278"/>
      <c r="T85" s="1278"/>
      <c r="U85" s="1278"/>
      <c r="V85" s="1278"/>
      <c r="W85" s="1278"/>
      <c r="X85" s="1278"/>
      <c r="Y85" s="1278"/>
      <c r="Z85" s="1278"/>
      <c r="AA85" s="1278"/>
      <c r="AB85" s="1278"/>
      <c r="AC85" s="1278"/>
    </row>
    <row r="86" spans="1:29" s="446" customFormat="1" ht="17.100000000000001" customHeight="1">
      <c r="A86" s="1279" t="s">
        <v>3031</v>
      </c>
      <c r="B86" s="1279"/>
      <c r="C86" s="1279"/>
      <c r="D86" s="1279"/>
      <c r="E86" s="1279"/>
      <c r="F86" s="1279"/>
      <c r="G86" s="1279"/>
      <c r="H86" s="1280"/>
      <c r="I86" s="1280"/>
      <c r="J86" s="1280"/>
      <c r="K86" s="1280"/>
      <c r="L86" s="1280"/>
      <c r="M86" s="1280"/>
      <c r="N86" s="1280"/>
      <c r="O86" s="1280"/>
      <c r="P86" s="1280"/>
      <c r="Q86" s="1280"/>
      <c r="R86" s="1280"/>
      <c r="S86" s="1280"/>
      <c r="T86" s="1280"/>
      <c r="U86" s="1280"/>
      <c r="V86" s="1280"/>
      <c r="W86" s="1280"/>
      <c r="X86" s="1280"/>
      <c r="Y86" s="1280"/>
      <c r="Z86" s="1280"/>
      <c r="AA86" s="1280"/>
      <c r="AB86" s="1280"/>
      <c r="AC86" s="1280"/>
    </row>
    <row r="87" spans="1:29" s="446" customFormat="1" ht="17.100000000000001" customHeight="1">
      <c r="A87" s="419" t="s">
        <v>3032</v>
      </c>
      <c r="B87" s="419"/>
      <c r="C87" s="419"/>
      <c r="D87" s="419"/>
      <c r="E87" s="1255"/>
      <c r="F87" s="1255"/>
      <c r="G87" s="1255"/>
      <c r="H87" s="1255"/>
      <c r="I87" s="1255"/>
      <c r="J87" s="1255"/>
      <c r="K87" s="1255"/>
      <c r="L87" s="1255"/>
      <c r="M87" s="1255"/>
      <c r="N87" s="1255"/>
      <c r="O87" s="1255"/>
      <c r="P87" s="1255"/>
      <c r="Q87" s="1255"/>
      <c r="R87" s="1255"/>
      <c r="S87" s="1255"/>
      <c r="T87" s="1255"/>
      <c r="U87" s="1255"/>
      <c r="V87" s="1255"/>
      <c r="W87" s="1255"/>
      <c r="X87" s="1255"/>
      <c r="Y87" s="1255"/>
      <c r="Z87" s="1255"/>
      <c r="AA87" s="1255"/>
      <c r="AB87" s="1255"/>
      <c r="AC87" s="1255"/>
    </row>
    <row r="88" spans="1:29" ht="17.100000000000001" customHeight="1">
      <c r="A88" s="461"/>
      <c r="B88" s="462"/>
      <c r="C88" s="462"/>
      <c r="D88" s="462"/>
    </row>
    <row r="89" spans="1:29" ht="17.100000000000001" customHeight="1">
      <c r="A89" s="463"/>
      <c r="B89" s="463"/>
      <c r="C89" s="463"/>
      <c r="D89" s="463"/>
    </row>
    <row r="90" spans="1:29" ht="17.100000000000001" customHeight="1"/>
    <row r="91" spans="1:29" ht="17.100000000000001" customHeight="1"/>
    <row r="92" spans="1:29" ht="17.100000000000001" customHeight="1"/>
    <row r="93" spans="1:29" ht="17.100000000000001" customHeight="1"/>
  </sheetData>
  <mergeCells count="107">
    <mergeCell ref="K84:M84"/>
    <mergeCell ref="P84:V84"/>
    <mergeCell ref="G85:AC85"/>
    <mergeCell ref="A86:G86"/>
    <mergeCell ref="H86:AC86"/>
    <mergeCell ref="E87:AC87"/>
    <mergeCell ref="L80:N80"/>
    <mergeCell ref="P80:T80"/>
    <mergeCell ref="V80:Y80"/>
    <mergeCell ref="F81:AB81"/>
    <mergeCell ref="F82:AB82"/>
    <mergeCell ref="F83:AB83"/>
    <mergeCell ref="G78:I78"/>
    <mergeCell ref="L78:N78"/>
    <mergeCell ref="P78:T78"/>
    <mergeCell ref="V78:Y78"/>
    <mergeCell ref="G79:I79"/>
    <mergeCell ref="L79:N79"/>
    <mergeCell ref="P79:T79"/>
    <mergeCell ref="V79:Y79"/>
    <mergeCell ref="G76:I76"/>
    <mergeCell ref="L76:N76"/>
    <mergeCell ref="P76:T76"/>
    <mergeCell ref="V76:Y76"/>
    <mergeCell ref="G77:I77"/>
    <mergeCell ref="L77:N77"/>
    <mergeCell ref="P77:T77"/>
    <mergeCell ref="V77:Y77"/>
    <mergeCell ref="G74:I74"/>
    <mergeCell ref="L74:N74"/>
    <mergeCell ref="P74:T74"/>
    <mergeCell ref="V74:Y74"/>
    <mergeCell ref="G75:I75"/>
    <mergeCell ref="L75:N75"/>
    <mergeCell ref="P75:T75"/>
    <mergeCell ref="V75:Y75"/>
    <mergeCell ref="G72:I72"/>
    <mergeCell ref="L72:N72"/>
    <mergeCell ref="P72:T72"/>
    <mergeCell ref="V72:Y72"/>
    <mergeCell ref="G73:I73"/>
    <mergeCell ref="L73:N73"/>
    <mergeCell ref="P73:T73"/>
    <mergeCell ref="V73:Y73"/>
    <mergeCell ref="G71:I71"/>
    <mergeCell ref="L71:N71"/>
    <mergeCell ref="P71:T71"/>
    <mergeCell ref="V71:Y71"/>
    <mergeCell ref="G68:I68"/>
    <mergeCell ref="L68:N68"/>
    <mergeCell ref="P68:T68"/>
    <mergeCell ref="V68:Y68"/>
    <mergeCell ref="G69:I69"/>
    <mergeCell ref="L69:N69"/>
    <mergeCell ref="P69:T69"/>
    <mergeCell ref="V69:Y69"/>
    <mergeCell ref="G66:I66"/>
    <mergeCell ref="L66:N66"/>
    <mergeCell ref="P66:T66"/>
    <mergeCell ref="V66:Y66"/>
    <mergeCell ref="G67:I67"/>
    <mergeCell ref="L67:N67"/>
    <mergeCell ref="P67:T67"/>
    <mergeCell ref="V67:Y67"/>
    <mergeCell ref="G70:I70"/>
    <mergeCell ref="L70:N70"/>
    <mergeCell ref="P70:T70"/>
    <mergeCell ref="V70:Y70"/>
    <mergeCell ref="A52:U52"/>
    <mergeCell ref="F55:K55"/>
    <mergeCell ref="F57:K57"/>
    <mergeCell ref="F62:K62"/>
    <mergeCell ref="G65:I65"/>
    <mergeCell ref="L65:N65"/>
    <mergeCell ref="P65:T65"/>
    <mergeCell ref="A41:AC41"/>
    <mergeCell ref="C44:AB45"/>
    <mergeCell ref="C46:AB47"/>
    <mergeCell ref="B48:AB49"/>
    <mergeCell ref="F50:W50"/>
    <mergeCell ref="O51:W51"/>
    <mergeCell ref="V65:Y65"/>
    <mergeCell ref="G35:U35"/>
    <mergeCell ref="I36:K36"/>
    <mergeCell ref="I37:K37"/>
    <mergeCell ref="A38:G38"/>
    <mergeCell ref="H38:AC38"/>
    <mergeCell ref="H39:AC39"/>
    <mergeCell ref="F11:K11"/>
    <mergeCell ref="O11:T11"/>
    <mergeCell ref="J31:K31"/>
    <mergeCell ref="J32:K32"/>
    <mergeCell ref="J33:K33"/>
    <mergeCell ref="J34:K34"/>
    <mergeCell ref="G6:K6"/>
    <mergeCell ref="M6:AC6"/>
    <mergeCell ref="G7:K7"/>
    <mergeCell ref="M7:AC7"/>
    <mergeCell ref="G8:K8"/>
    <mergeCell ref="M8:AC8"/>
    <mergeCell ref="A1:AC1"/>
    <mergeCell ref="A2:AC2"/>
    <mergeCell ref="G3:K3"/>
    <mergeCell ref="G4:K4"/>
    <mergeCell ref="M4:AC4"/>
    <mergeCell ref="G5:K5"/>
    <mergeCell ref="M5:AC5"/>
  </mergeCells>
  <phoneticPr fontId="1"/>
  <dataValidations count="2">
    <dataValidation type="list" allowBlank="1" showInputMessage="1" showErrorMessage="1" sqref="F55:K55 JB55:JG55 SX55:TC55 ACT55:ACY55 AMP55:AMU55 AWL55:AWQ55 BGH55:BGM55 BQD55:BQI55 BZZ55:CAE55 CJV55:CKA55 CTR55:CTW55 DDN55:DDS55 DNJ55:DNO55 DXF55:DXK55 EHB55:EHG55 EQX55:ERC55 FAT55:FAY55 FKP55:FKU55 FUL55:FUQ55 GEH55:GEM55 GOD55:GOI55 GXZ55:GYE55 HHV55:HIA55 HRR55:HRW55 IBN55:IBS55 ILJ55:ILO55 IVF55:IVK55 JFB55:JFG55 JOX55:JPC55 JYT55:JYY55 KIP55:KIU55 KSL55:KSQ55 LCH55:LCM55 LMD55:LMI55 LVZ55:LWE55 MFV55:MGA55 MPR55:MPW55 MZN55:MZS55 NJJ55:NJO55 NTF55:NTK55 ODB55:ODG55 OMX55:ONC55 OWT55:OWY55 PGP55:PGU55 PQL55:PQQ55 QAH55:QAM55 QKD55:QKI55 QTZ55:QUE55 RDV55:REA55 RNR55:RNW55 RXN55:RXS55 SHJ55:SHO55 SRF55:SRK55 TBB55:TBG55 TKX55:TLC55 TUT55:TUY55 UEP55:UEU55 UOL55:UOQ55 UYH55:UYM55 VID55:VII55 VRZ55:VSE55 WBV55:WCA55 WLR55:WLW55 WVN55:WVS55 F65591:K65591 JB65591:JG65591 SX65591:TC65591 ACT65591:ACY65591 AMP65591:AMU65591 AWL65591:AWQ65591 BGH65591:BGM65591 BQD65591:BQI65591 BZZ65591:CAE65591 CJV65591:CKA65591 CTR65591:CTW65591 DDN65591:DDS65591 DNJ65591:DNO65591 DXF65591:DXK65591 EHB65591:EHG65591 EQX65591:ERC65591 FAT65591:FAY65591 FKP65591:FKU65591 FUL65591:FUQ65591 GEH65591:GEM65591 GOD65591:GOI65591 GXZ65591:GYE65591 HHV65591:HIA65591 HRR65591:HRW65591 IBN65591:IBS65591 ILJ65591:ILO65591 IVF65591:IVK65591 JFB65591:JFG65591 JOX65591:JPC65591 JYT65591:JYY65591 KIP65591:KIU65591 KSL65591:KSQ65591 LCH65591:LCM65591 LMD65591:LMI65591 LVZ65591:LWE65591 MFV65591:MGA65591 MPR65591:MPW65591 MZN65591:MZS65591 NJJ65591:NJO65591 NTF65591:NTK65591 ODB65591:ODG65591 OMX65591:ONC65591 OWT65591:OWY65591 PGP65591:PGU65591 PQL65591:PQQ65591 QAH65591:QAM65591 QKD65591:QKI65591 QTZ65591:QUE65591 RDV65591:REA65591 RNR65591:RNW65591 RXN65591:RXS65591 SHJ65591:SHO65591 SRF65591:SRK65591 TBB65591:TBG65591 TKX65591:TLC65591 TUT65591:TUY65591 UEP65591:UEU65591 UOL65591:UOQ65591 UYH65591:UYM65591 VID65591:VII65591 VRZ65591:VSE65591 WBV65591:WCA65591 WLR65591:WLW65591 WVN65591:WVS65591 F131127:K131127 JB131127:JG131127 SX131127:TC131127 ACT131127:ACY131127 AMP131127:AMU131127 AWL131127:AWQ131127 BGH131127:BGM131127 BQD131127:BQI131127 BZZ131127:CAE131127 CJV131127:CKA131127 CTR131127:CTW131127 DDN131127:DDS131127 DNJ131127:DNO131127 DXF131127:DXK131127 EHB131127:EHG131127 EQX131127:ERC131127 FAT131127:FAY131127 FKP131127:FKU131127 FUL131127:FUQ131127 GEH131127:GEM131127 GOD131127:GOI131127 GXZ131127:GYE131127 HHV131127:HIA131127 HRR131127:HRW131127 IBN131127:IBS131127 ILJ131127:ILO131127 IVF131127:IVK131127 JFB131127:JFG131127 JOX131127:JPC131127 JYT131127:JYY131127 KIP131127:KIU131127 KSL131127:KSQ131127 LCH131127:LCM131127 LMD131127:LMI131127 LVZ131127:LWE131127 MFV131127:MGA131127 MPR131127:MPW131127 MZN131127:MZS131127 NJJ131127:NJO131127 NTF131127:NTK131127 ODB131127:ODG131127 OMX131127:ONC131127 OWT131127:OWY131127 PGP131127:PGU131127 PQL131127:PQQ131127 QAH131127:QAM131127 QKD131127:QKI131127 QTZ131127:QUE131127 RDV131127:REA131127 RNR131127:RNW131127 RXN131127:RXS131127 SHJ131127:SHO131127 SRF131127:SRK131127 TBB131127:TBG131127 TKX131127:TLC131127 TUT131127:TUY131127 UEP131127:UEU131127 UOL131127:UOQ131127 UYH131127:UYM131127 VID131127:VII131127 VRZ131127:VSE131127 WBV131127:WCA131127 WLR131127:WLW131127 WVN131127:WVS131127 F196663:K196663 JB196663:JG196663 SX196663:TC196663 ACT196663:ACY196663 AMP196663:AMU196663 AWL196663:AWQ196663 BGH196663:BGM196663 BQD196663:BQI196663 BZZ196663:CAE196663 CJV196663:CKA196663 CTR196663:CTW196663 DDN196663:DDS196663 DNJ196663:DNO196663 DXF196663:DXK196663 EHB196663:EHG196663 EQX196663:ERC196663 FAT196663:FAY196663 FKP196663:FKU196663 FUL196663:FUQ196663 GEH196663:GEM196663 GOD196663:GOI196663 GXZ196663:GYE196663 HHV196663:HIA196663 HRR196663:HRW196663 IBN196663:IBS196663 ILJ196663:ILO196663 IVF196663:IVK196663 JFB196663:JFG196663 JOX196663:JPC196663 JYT196663:JYY196663 KIP196663:KIU196663 KSL196663:KSQ196663 LCH196663:LCM196663 LMD196663:LMI196663 LVZ196663:LWE196663 MFV196663:MGA196663 MPR196663:MPW196663 MZN196663:MZS196663 NJJ196663:NJO196663 NTF196663:NTK196663 ODB196663:ODG196663 OMX196663:ONC196663 OWT196663:OWY196663 PGP196663:PGU196663 PQL196663:PQQ196663 QAH196663:QAM196663 QKD196663:QKI196663 QTZ196663:QUE196663 RDV196663:REA196663 RNR196663:RNW196663 RXN196663:RXS196663 SHJ196663:SHO196663 SRF196663:SRK196663 TBB196663:TBG196663 TKX196663:TLC196663 TUT196663:TUY196663 UEP196663:UEU196663 UOL196663:UOQ196663 UYH196663:UYM196663 VID196663:VII196663 VRZ196663:VSE196663 WBV196663:WCA196663 WLR196663:WLW196663 WVN196663:WVS196663 F262199:K262199 JB262199:JG262199 SX262199:TC262199 ACT262199:ACY262199 AMP262199:AMU262199 AWL262199:AWQ262199 BGH262199:BGM262199 BQD262199:BQI262199 BZZ262199:CAE262199 CJV262199:CKA262199 CTR262199:CTW262199 DDN262199:DDS262199 DNJ262199:DNO262199 DXF262199:DXK262199 EHB262199:EHG262199 EQX262199:ERC262199 FAT262199:FAY262199 FKP262199:FKU262199 FUL262199:FUQ262199 GEH262199:GEM262199 GOD262199:GOI262199 GXZ262199:GYE262199 HHV262199:HIA262199 HRR262199:HRW262199 IBN262199:IBS262199 ILJ262199:ILO262199 IVF262199:IVK262199 JFB262199:JFG262199 JOX262199:JPC262199 JYT262199:JYY262199 KIP262199:KIU262199 KSL262199:KSQ262199 LCH262199:LCM262199 LMD262199:LMI262199 LVZ262199:LWE262199 MFV262199:MGA262199 MPR262199:MPW262199 MZN262199:MZS262199 NJJ262199:NJO262199 NTF262199:NTK262199 ODB262199:ODG262199 OMX262199:ONC262199 OWT262199:OWY262199 PGP262199:PGU262199 PQL262199:PQQ262199 QAH262199:QAM262199 QKD262199:QKI262199 QTZ262199:QUE262199 RDV262199:REA262199 RNR262199:RNW262199 RXN262199:RXS262199 SHJ262199:SHO262199 SRF262199:SRK262199 TBB262199:TBG262199 TKX262199:TLC262199 TUT262199:TUY262199 UEP262199:UEU262199 UOL262199:UOQ262199 UYH262199:UYM262199 VID262199:VII262199 VRZ262199:VSE262199 WBV262199:WCA262199 WLR262199:WLW262199 WVN262199:WVS262199 F327735:K327735 JB327735:JG327735 SX327735:TC327735 ACT327735:ACY327735 AMP327735:AMU327735 AWL327735:AWQ327735 BGH327735:BGM327735 BQD327735:BQI327735 BZZ327735:CAE327735 CJV327735:CKA327735 CTR327735:CTW327735 DDN327735:DDS327735 DNJ327735:DNO327735 DXF327735:DXK327735 EHB327735:EHG327735 EQX327735:ERC327735 FAT327735:FAY327735 FKP327735:FKU327735 FUL327735:FUQ327735 GEH327735:GEM327735 GOD327735:GOI327735 GXZ327735:GYE327735 HHV327735:HIA327735 HRR327735:HRW327735 IBN327735:IBS327735 ILJ327735:ILO327735 IVF327735:IVK327735 JFB327735:JFG327735 JOX327735:JPC327735 JYT327735:JYY327735 KIP327735:KIU327735 KSL327735:KSQ327735 LCH327735:LCM327735 LMD327735:LMI327735 LVZ327735:LWE327735 MFV327735:MGA327735 MPR327735:MPW327735 MZN327735:MZS327735 NJJ327735:NJO327735 NTF327735:NTK327735 ODB327735:ODG327735 OMX327735:ONC327735 OWT327735:OWY327735 PGP327735:PGU327735 PQL327735:PQQ327735 QAH327735:QAM327735 QKD327735:QKI327735 QTZ327735:QUE327735 RDV327735:REA327735 RNR327735:RNW327735 RXN327735:RXS327735 SHJ327735:SHO327735 SRF327735:SRK327735 TBB327735:TBG327735 TKX327735:TLC327735 TUT327735:TUY327735 UEP327735:UEU327735 UOL327735:UOQ327735 UYH327735:UYM327735 VID327735:VII327735 VRZ327735:VSE327735 WBV327735:WCA327735 WLR327735:WLW327735 WVN327735:WVS327735 F393271:K393271 JB393271:JG393271 SX393271:TC393271 ACT393271:ACY393271 AMP393271:AMU393271 AWL393271:AWQ393271 BGH393271:BGM393271 BQD393271:BQI393271 BZZ393271:CAE393271 CJV393271:CKA393271 CTR393271:CTW393271 DDN393271:DDS393271 DNJ393271:DNO393271 DXF393271:DXK393271 EHB393271:EHG393271 EQX393271:ERC393271 FAT393271:FAY393271 FKP393271:FKU393271 FUL393271:FUQ393271 GEH393271:GEM393271 GOD393271:GOI393271 GXZ393271:GYE393271 HHV393271:HIA393271 HRR393271:HRW393271 IBN393271:IBS393271 ILJ393271:ILO393271 IVF393271:IVK393271 JFB393271:JFG393271 JOX393271:JPC393271 JYT393271:JYY393271 KIP393271:KIU393271 KSL393271:KSQ393271 LCH393271:LCM393271 LMD393271:LMI393271 LVZ393271:LWE393271 MFV393271:MGA393271 MPR393271:MPW393271 MZN393271:MZS393271 NJJ393271:NJO393271 NTF393271:NTK393271 ODB393271:ODG393271 OMX393271:ONC393271 OWT393271:OWY393271 PGP393271:PGU393271 PQL393271:PQQ393271 QAH393271:QAM393271 QKD393271:QKI393271 QTZ393271:QUE393271 RDV393271:REA393271 RNR393271:RNW393271 RXN393271:RXS393271 SHJ393271:SHO393271 SRF393271:SRK393271 TBB393271:TBG393271 TKX393271:TLC393271 TUT393271:TUY393271 UEP393271:UEU393271 UOL393271:UOQ393271 UYH393271:UYM393271 VID393271:VII393271 VRZ393271:VSE393271 WBV393271:WCA393271 WLR393271:WLW393271 WVN393271:WVS393271 F458807:K458807 JB458807:JG458807 SX458807:TC458807 ACT458807:ACY458807 AMP458807:AMU458807 AWL458807:AWQ458807 BGH458807:BGM458807 BQD458807:BQI458807 BZZ458807:CAE458807 CJV458807:CKA458807 CTR458807:CTW458807 DDN458807:DDS458807 DNJ458807:DNO458807 DXF458807:DXK458807 EHB458807:EHG458807 EQX458807:ERC458807 FAT458807:FAY458807 FKP458807:FKU458807 FUL458807:FUQ458807 GEH458807:GEM458807 GOD458807:GOI458807 GXZ458807:GYE458807 HHV458807:HIA458807 HRR458807:HRW458807 IBN458807:IBS458807 ILJ458807:ILO458807 IVF458807:IVK458807 JFB458807:JFG458807 JOX458807:JPC458807 JYT458807:JYY458807 KIP458807:KIU458807 KSL458807:KSQ458807 LCH458807:LCM458807 LMD458807:LMI458807 LVZ458807:LWE458807 MFV458807:MGA458807 MPR458807:MPW458807 MZN458807:MZS458807 NJJ458807:NJO458807 NTF458807:NTK458807 ODB458807:ODG458807 OMX458807:ONC458807 OWT458807:OWY458807 PGP458807:PGU458807 PQL458807:PQQ458807 QAH458807:QAM458807 QKD458807:QKI458807 QTZ458807:QUE458807 RDV458807:REA458807 RNR458807:RNW458807 RXN458807:RXS458807 SHJ458807:SHO458807 SRF458807:SRK458807 TBB458807:TBG458807 TKX458807:TLC458807 TUT458807:TUY458807 UEP458807:UEU458807 UOL458807:UOQ458807 UYH458807:UYM458807 VID458807:VII458807 VRZ458807:VSE458807 WBV458807:WCA458807 WLR458807:WLW458807 WVN458807:WVS458807 F524343:K524343 JB524343:JG524343 SX524343:TC524343 ACT524343:ACY524343 AMP524343:AMU524343 AWL524343:AWQ524343 BGH524343:BGM524343 BQD524343:BQI524343 BZZ524343:CAE524343 CJV524343:CKA524343 CTR524343:CTW524343 DDN524343:DDS524343 DNJ524343:DNO524343 DXF524343:DXK524343 EHB524343:EHG524343 EQX524343:ERC524343 FAT524343:FAY524343 FKP524343:FKU524343 FUL524343:FUQ524343 GEH524343:GEM524343 GOD524343:GOI524343 GXZ524343:GYE524343 HHV524343:HIA524343 HRR524343:HRW524343 IBN524343:IBS524343 ILJ524343:ILO524343 IVF524343:IVK524343 JFB524343:JFG524343 JOX524343:JPC524343 JYT524343:JYY524343 KIP524343:KIU524343 KSL524343:KSQ524343 LCH524343:LCM524343 LMD524343:LMI524343 LVZ524343:LWE524343 MFV524343:MGA524343 MPR524343:MPW524343 MZN524343:MZS524343 NJJ524343:NJO524343 NTF524343:NTK524343 ODB524343:ODG524343 OMX524343:ONC524343 OWT524343:OWY524343 PGP524343:PGU524343 PQL524343:PQQ524343 QAH524343:QAM524343 QKD524343:QKI524343 QTZ524343:QUE524343 RDV524343:REA524343 RNR524343:RNW524343 RXN524343:RXS524343 SHJ524343:SHO524343 SRF524343:SRK524343 TBB524343:TBG524343 TKX524343:TLC524343 TUT524343:TUY524343 UEP524343:UEU524343 UOL524343:UOQ524343 UYH524343:UYM524343 VID524343:VII524343 VRZ524343:VSE524343 WBV524343:WCA524343 WLR524343:WLW524343 WVN524343:WVS524343 F589879:K589879 JB589879:JG589879 SX589879:TC589879 ACT589879:ACY589879 AMP589879:AMU589879 AWL589879:AWQ589879 BGH589879:BGM589879 BQD589879:BQI589879 BZZ589879:CAE589879 CJV589879:CKA589879 CTR589879:CTW589879 DDN589879:DDS589879 DNJ589879:DNO589879 DXF589879:DXK589879 EHB589879:EHG589879 EQX589879:ERC589879 FAT589879:FAY589879 FKP589879:FKU589879 FUL589879:FUQ589879 GEH589879:GEM589879 GOD589879:GOI589879 GXZ589879:GYE589879 HHV589879:HIA589879 HRR589879:HRW589879 IBN589879:IBS589879 ILJ589879:ILO589879 IVF589879:IVK589879 JFB589879:JFG589879 JOX589879:JPC589879 JYT589879:JYY589879 KIP589879:KIU589879 KSL589879:KSQ589879 LCH589879:LCM589879 LMD589879:LMI589879 LVZ589879:LWE589879 MFV589879:MGA589879 MPR589879:MPW589879 MZN589879:MZS589879 NJJ589879:NJO589879 NTF589879:NTK589879 ODB589879:ODG589879 OMX589879:ONC589879 OWT589879:OWY589879 PGP589879:PGU589879 PQL589879:PQQ589879 QAH589879:QAM589879 QKD589879:QKI589879 QTZ589879:QUE589879 RDV589879:REA589879 RNR589879:RNW589879 RXN589879:RXS589879 SHJ589879:SHO589879 SRF589879:SRK589879 TBB589879:TBG589879 TKX589879:TLC589879 TUT589879:TUY589879 UEP589879:UEU589879 UOL589879:UOQ589879 UYH589879:UYM589879 VID589879:VII589879 VRZ589879:VSE589879 WBV589879:WCA589879 WLR589879:WLW589879 WVN589879:WVS589879 F655415:K655415 JB655415:JG655415 SX655415:TC655415 ACT655415:ACY655415 AMP655415:AMU655415 AWL655415:AWQ655415 BGH655415:BGM655415 BQD655415:BQI655415 BZZ655415:CAE655415 CJV655415:CKA655415 CTR655415:CTW655415 DDN655415:DDS655415 DNJ655415:DNO655415 DXF655415:DXK655415 EHB655415:EHG655415 EQX655415:ERC655415 FAT655415:FAY655415 FKP655415:FKU655415 FUL655415:FUQ655415 GEH655415:GEM655415 GOD655415:GOI655415 GXZ655415:GYE655415 HHV655415:HIA655415 HRR655415:HRW655415 IBN655415:IBS655415 ILJ655415:ILO655415 IVF655415:IVK655415 JFB655415:JFG655415 JOX655415:JPC655415 JYT655415:JYY655415 KIP655415:KIU655415 KSL655415:KSQ655415 LCH655415:LCM655415 LMD655415:LMI655415 LVZ655415:LWE655415 MFV655415:MGA655415 MPR655415:MPW655415 MZN655415:MZS655415 NJJ655415:NJO655415 NTF655415:NTK655415 ODB655415:ODG655415 OMX655415:ONC655415 OWT655415:OWY655415 PGP655415:PGU655415 PQL655415:PQQ655415 QAH655415:QAM655415 QKD655415:QKI655415 QTZ655415:QUE655415 RDV655415:REA655415 RNR655415:RNW655415 RXN655415:RXS655415 SHJ655415:SHO655415 SRF655415:SRK655415 TBB655415:TBG655415 TKX655415:TLC655415 TUT655415:TUY655415 UEP655415:UEU655415 UOL655415:UOQ655415 UYH655415:UYM655415 VID655415:VII655415 VRZ655415:VSE655415 WBV655415:WCA655415 WLR655415:WLW655415 WVN655415:WVS655415 F720951:K720951 JB720951:JG720951 SX720951:TC720951 ACT720951:ACY720951 AMP720951:AMU720951 AWL720951:AWQ720951 BGH720951:BGM720951 BQD720951:BQI720951 BZZ720951:CAE720951 CJV720951:CKA720951 CTR720951:CTW720951 DDN720951:DDS720951 DNJ720951:DNO720951 DXF720951:DXK720951 EHB720951:EHG720951 EQX720951:ERC720951 FAT720951:FAY720951 FKP720951:FKU720951 FUL720951:FUQ720951 GEH720951:GEM720951 GOD720951:GOI720951 GXZ720951:GYE720951 HHV720951:HIA720951 HRR720951:HRW720951 IBN720951:IBS720951 ILJ720951:ILO720951 IVF720951:IVK720951 JFB720951:JFG720951 JOX720951:JPC720951 JYT720951:JYY720951 KIP720951:KIU720951 KSL720951:KSQ720951 LCH720951:LCM720951 LMD720951:LMI720951 LVZ720951:LWE720951 MFV720951:MGA720951 MPR720951:MPW720951 MZN720951:MZS720951 NJJ720951:NJO720951 NTF720951:NTK720951 ODB720951:ODG720951 OMX720951:ONC720951 OWT720951:OWY720951 PGP720951:PGU720951 PQL720951:PQQ720951 QAH720951:QAM720951 QKD720951:QKI720951 QTZ720951:QUE720951 RDV720951:REA720951 RNR720951:RNW720951 RXN720951:RXS720951 SHJ720951:SHO720951 SRF720951:SRK720951 TBB720951:TBG720951 TKX720951:TLC720951 TUT720951:TUY720951 UEP720951:UEU720951 UOL720951:UOQ720951 UYH720951:UYM720951 VID720951:VII720951 VRZ720951:VSE720951 WBV720951:WCA720951 WLR720951:WLW720951 WVN720951:WVS720951 F786487:K786487 JB786487:JG786487 SX786487:TC786487 ACT786487:ACY786487 AMP786487:AMU786487 AWL786487:AWQ786487 BGH786487:BGM786487 BQD786487:BQI786487 BZZ786487:CAE786487 CJV786487:CKA786487 CTR786487:CTW786487 DDN786487:DDS786487 DNJ786487:DNO786487 DXF786487:DXK786487 EHB786487:EHG786487 EQX786487:ERC786487 FAT786487:FAY786487 FKP786487:FKU786487 FUL786487:FUQ786487 GEH786487:GEM786487 GOD786487:GOI786487 GXZ786487:GYE786487 HHV786487:HIA786487 HRR786487:HRW786487 IBN786487:IBS786487 ILJ786487:ILO786487 IVF786487:IVK786487 JFB786487:JFG786487 JOX786487:JPC786487 JYT786487:JYY786487 KIP786487:KIU786487 KSL786487:KSQ786487 LCH786487:LCM786487 LMD786487:LMI786487 LVZ786487:LWE786487 MFV786487:MGA786487 MPR786487:MPW786487 MZN786487:MZS786487 NJJ786487:NJO786487 NTF786487:NTK786487 ODB786487:ODG786487 OMX786487:ONC786487 OWT786487:OWY786487 PGP786487:PGU786487 PQL786487:PQQ786487 QAH786487:QAM786487 QKD786487:QKI786487 QTZ786487:QUE786487 RDV786487:REA786487 RNR786487:RNW786487 RXN786487:RXS786487 SHJ786487:SHO786487 SRF786487:SRK786487 TBB786487:TBG786487 TKX786487:TLC786487 TUT786487:TUY786487 UEP786487:UEU786487 UOL786487:UOQ786487 UYH786487:UYM786487 VID786487:VII786487 VRZ786487:VSE786487 WBV786487:WCA786487 WLR786487:WLW786487 WVN786487:WVS786487 F852023:K852023 JB852023:JG852023 SX852023:TC852023 ACT852023:ACY852023 AMP852023:AMU852023 AWL852023:AWQ852023 BGH852023:BGM852023 BQD852023:BQI852023 BZZ852023:CAE852023 CJV852023:CKA852023 CTR852023:CTW852023 DDN852023:DDS852023 DNJ852023:DNO852023 DXF852023:DXK852023 EHB852023:EHG852023 EQX852023:ERC852023 FAT852023:FAY852023 FKP852023:FKU852023 FUL852023:FUQ852023 GEH852023:GEM852023 GOD852023:GOI852023 GXZ852023:GYE852023 HHV852023:HIA852023 HRR852023:HRW852023 IBN852023:IBS852023 ILJ852023:ILO852023 IVF852023:IVK852023 JFB852023:JFG852023 JOX852023:JPC852023 JYT852023:JYY852023 KIP852023:KIU852023 KSL852023:KSQ852023 LCH852023:LCM852023 LMD852023:LMI852023 LVZ852023:LWE852023 MFV852023:MGA852023 MPR852023:MPW852023 MZN852023:MZS852023 NJJ852023:NJO852023 NTF852023:NTK852023 ODB852023:ODG852023 OMX852023:ONC852023 OWT852023:OWY852023 PGP852023:PGU852023 PQL852023:PQQ852023 QAH852023:QAM852023 QKD852023:QKI852023 QTZ852023:QUE852023 RDV852023:REA852023 RNR852023:RNW852023 RXN852023:RXS852023 SHJ852023:SHO852023 SRF852023:SRK852023 TBB852023:TBG852023 TKX852023:TLC852023 TUT852023:TUY852023 UEP852023:UEU852023 UOL852023:UOQ852023 UYH852023:UYM852023 VID852023:VII852023 VRZ852023:VSE852023 WBV852023:WCA852023 WLR852023:WLW852023 WVN852023:WVS852023 F917559:K917559 JB917559:JG917559 SX917559:TC917559 ACT917559:ACY917559 AMP917559:AMU917559 AWL917559:AWQ917559 BGH917559:BGM917559 BQD917559:BQI917559 BZZ917559:CAE917559 CJV917559:CKA917559 CTR917559:CTW917559 DDN917559:DDS917559 DNJ917559:DNO917559 DXF917559:DXK917559 EHB917559:EHG917559 EQX917559:ERC917559 FAT917559:FAY917559 FKP917559:FKU917559 FUL917559:FUQ917559 GEH917559:GEM917559 GOD917559:GOI917559 GXZ917559:GYE917559 HHV917559:HIA917559 HRR917559:HRW917559 IBN917559:IBS917559 ILJ917559:ILO917559 IVF917559:IVK917559 JFB917559:JFG917559 JOX917559:JPC917559 JYT917559:JYY917559 KIP917559:KIU917559 KSL917559:KSQ917559 LCH917559:LCM917559 LMD917559:LMI917559 LVZ917559:LWE917559 MFV917559:MGA917559 MPR917559:MPW917559 MZN917559:MZS917559 NJJ917559:NJO917559 NTF917559:NTK917559 ODB917559:ODG917559 OMX917559:ONC917559 OWT917559:OWY917559 PGP917559:PGU917559 PQL917559:PQQ917559 QAH917559:QAM917559 QKD917559:QKI917559 QTZ917559:QUE917559 RDV917559:REA917559 RNR917559:RNW917559 RXN917559:RXS917559 SHJ917559:SHO917559 SRF917559:SRK917559 TBB917559:TBG917559 TKX917559:TLC917559 TUT917559:TUY917559 UEP917559:UEU917559 UOL917559:UOQ917559 UYH917559:UYM917559 VID917559:VII917559 VRZ917559:VSE917559 WBV917559:WCA917559 WLR917559:WLW917559 WVN917559:WVS917559 F983095:K983095 JB983095:JG983095 SX983095:TC983095 ACT983095:ACY983095 AMP983095:AMU983095 AWL983095:AWQ983095 BGH983095:BGM983095 BQD983095:BQI983095 BZZ983095:CAE983095 CJV983095:CKA983095 CTR983095:CTW983095 DDN983095:DDS983095 DNJ983095:DNO983095 DXF983095:DXK983095 EHB983095:EHG983095 EQX983095:ERC983095 FAT983095:FAY983095 FKP983095:FKU983095 FUL983095:FUQ983095 GEH983095:GEM983095 GOD983095:GOI983095 GXZ983095:GYE983095 HHV983095:HIA983095 HRR983095:HRW983095 IBN983095:IBS983095 ILJ983095:ILO983095 IVF983095:IVK983095 JFB983095:JFG983095 JOX983095:JPC983095 JYT983095:JYY983095 KIP983095:KIU983095 KSL983095:KSQ983095 LCH983095:LCM983095 LMD983095:LMI983095 LVZ983095:LWE983095 MFV983095:MGA983095 MPR983095:MPW983095 MZN983095:MZS983095 NJJ983095:NJO983095 NTF983095:NTK983095 ODB983095:ODG983095 OMX983095:ONC983095 OWT983095:OWY983095 PGP983095:PGU983095 PQL983095:PQQ983095 QAH983095:QAM983095 QKD983095:QKI983095 QTZ983095:QUE983095 RDV983095:REA983095 RNR983095:RNW983095 RXN983095:RXS983095 SHJ983095:SHO983095 SRF983095:SRK983095 TBB983095:TBG983095 TKX983095:TLC983095 TUT983095:TUY983095 UEP983095:UEU983095 UOL983095:UOQ983095 UYH983095:UYM983095 VID983095:VII983095 VRZ983095:VSE983095 WBV983095:WCA983095 WLR983095:WLW983095 WVN983095:WVS983095" xr:uid="{AFA90F3D-9E16-439D-A541-AD8AD489B158}">
      <formula1>"1,2,3,4"</formula1>
    </dataValidation>
    <dataValidation type="list" allowBlank="1" showInputMessage="1" showErrorMessage="1" sqref="G85:AC85 JC85:JY85 SY85:TU85 ACU85:ADQ85 AMQ85:ANM85 AWM85:AXI85 BGI85:BHE85 BQE85:BRA85 CAA85:CAW85 CJW85:CKS85 CTS85:CUO85 DDO85:DEK85 DNK85:DOG85 DXG85:DYC85 EHC85:EHY85 EQY85:ERU85 FAU85:FBQ85 FKQ85:FLM85 FUM85:FVI85 GEI85:GFE85 GOE85:GPA85 GYA85:GYW85 HHW85:HIS85 HRS85:HSO85 IBO85:ICK85 ILK85:IMG85 IVG85:IWC85 JFC85:JFY85 JOY85:JPU85 JYU85:JZQ85 KIQ85:KJM85 KSM85:KTI85 LCI85:LDE85 LME85:LNA85 LWA85:LWW85 MFW85:MGS85 MPS85:MQO85 MZO85:NAK85 NJK85:NKG85 NTG85:NUC85 ODC85:ODY85 OMY85:ONU85 OWU85:OXQ85 PGQ85:PHM85 PQM85:PRI85 QAI85:QBE85 QKE85:QLA85 QUA85:QUW85 RDW85:RES85 RNS85:ROO85 RXO85:RYK85 SHK85:SIG85 SRG85:SSC85 TBC85:TBY85 TKY85:TLU85 TUU85:TVQ85 UEQ85:UFM85 UOM85:UPI85 UYI85:UZE85 VIE85:VJA85 VSA85:VSW85 WBW85:WCS85 WLS85:WMO85 WVO85:WWK85 G65621:AC65621 JC65621:JY65621 SY65621:TU65621 ACU65621:ADQ65621 AMQ65621:ANM65621 AWM65621:AXI65621 BGI65621:BHE65621 BQE65621:BRA65621 CAA65621:CAW65621 CJW65621:CKS65621 CTS65621:CUO65621 DDO65621:DEK65621 DNK65621:DOG65621 DXG65621:DYC65621 EHC65621:EHY65621 EQY65621:ERU65621 FAU65621:FBQ65621 FKQ65621:FLM65621 FUM65621:FVI65621 GEI65621:GFE65621 GOE65621:GPA65621 GYA65621:GYW65621 HHW65621:HIS65621 HRS65621:HSO65621 IBO65621:ICK65621 ILK65621:IMG65621 IVG65621:IWC65621 JFC65621:JFY65621 JOY65621:JPU65621 JYU65621:JZQ65621 KIQ65621:KJM65621 KSM65621:KTI65621 LCI65621:LDE65621 LME65621:LNA65621 LWA65621:LWW65621 MFW65621:MGS65621 MPS65621:MQO65621 MZO65621:NAK65621 NJK65621:NKG65621 NTG65621:NUC65621 ODC65621:ODY65621 OMY65621:ONU65621 OWU65621:OXQ65621 PGQ65621:PHM65621 PQM65621:PRI65621 QAI65621:QBE65621 QKE65621:QLA65621 QUA65621:QUW65621 RDW65621:RES65621 RNS65621:ROO65621 RXO65621:RYK65621 SHK65621:SIG65621 SRG65621:SSC65621 TBC65621:TBY65621 TKY65621:TLU65621 TUU65621:TVQ65621 UEQ65621:UFM65621 UOM65621:UPI65621 UYI65621:UZE65621 VIE65621:VJA65621 VSA65621:VSW65621 WBW65621:WCS65621 WLS65621:WMO65621 WVO65621:WWK65621 G131157:AC131157 JC131157:JY131157 SY131157:TU131157 ACU131157:ADQ131157 AMQ131157:ANM131157 AWM131157:AXI131157 BGI131157:BHE131157 BQE131157:BRA131157 CAA131157:CAW131157 CJW131157:CKS131157 CTS131157:CUO131157 DDO131157:DEK131157 DNK131157:DOG131157 DXG131157:DYC131157 EHC131157:EHY131157 EQY131157:ERU131157 FAU131157:FBQ131157 FKQ131157:FLM131157 FUM131157:FVI131157 GEI131157:GFE131157 GOE131157:GPA131157 GYA131157:GYW131157 HHW131157:HIS131157 HRS131157:HSO131157 IBO131157:ICK131157 ILK131157:IMG131157 IVG131157:IWC131157 JFC131157:JFY131157 JOY131157:JPU131157 JYU131157:JZQ131157 KIQ131157:KJM131157 KSM131157:KTI131157 LCI131157:LDE131157 LME131157:LNA131157 LWA131157:LWW131157 MFW131157:MGS131157 MPS131157:MQO131157 MZO131157:NAK131157 NJK131157:NKG131157 NTG131157:NUC131157 ODC131157:ODY131157 OMY131157:ONU131157 OWU131157:OXQ131157 PGQ131157:PHM131157 PQM131157:PRI131157 QAI131157:QBE131157 QKE131157:QLA131157 QUA131157:QUW131157 RDW131157:RES131157 RNS131157:ROO131157 RXO131157:RYK131157 SHK131157:SIG131157 SRG131157:SSC131157 TBC131157:TBY131157 TKY131157:TLU131157 TUU131157:TVQ131157 UEQ131157:UFM131157 UOM131157:UPI131157 UYI131157:UZE131157 VIE131157:VJA131157 VSA131157:VSW131157 WBW131157:WCS131157 WLS131157:WMO131157 WVO131157:WWK131157 G196693:AC196693 JC196693:JY196693 SY196693:TU196693 ACU196693:ADQ196693 AMQ196693:ANM196693 AWM196693:AXI196693 BGI196693:BHE196693 BQE196693:BRA196693 CAA196693:CAW196693 CJW196693:CKS196693 CTS196693:CUO196693 DDO196693:DEK196693 DNK196693:DOG196693 DXG196693:DYC196693 EHC196693:EHY196693 EQY196693:ERU196693 FAU196693:FBQ196693 FKQ196693:FLM196693 FUM196693:FVI196693 GEI196693:GFE196693 GOE196693:GPA196693 GYA196693:GYW196693 HHW196693:HIS196693 HRS196693:HSO196693 IBO196693:ICK196693 ILK196693:IMG196693 IVG196693:IWC196693 JFC196693:JFY196693 JOY196693:JPU196693 JYU196693:JZQ196693 KIQ196693:KJM196693 KSM196693:KTI196693 LCI196693:LDE196693 LME196693:LNA196693 LWA196693:LWW196693 MFW196693:MGS196693 MPS196693:MQO196693 MZO196693:NAK196693 NJK196693:NKG196693 NTG196693:NUC196693 ODC196693:ODY196693 OMY196693:ONU196693 OWU196693:OXQ196693 PGQ196693:PHM196693 PQM196693:PRI196693 QAI196693:QBE196693 QKE196693:QLA196693 QUA196693:QUW196693 RDW196693:RES196693 RNS196693:ROO196693 RXO196693:RYK196693 SHK196693:SIG196693 SRG196693:SSC196693 TBC196693:TBY196693 TKY196693:TLU196693 TUU196693:TVQ196693 UEQ196693:UFM196693 UOM196693:UPI196693 UYI196693:UZE196693 VIE196693:VJA196693 VSA196693:VSW196693 WBW196693:WCS196693 WLS196693:WMO196693 WVO196693:WWK196693 G262229:AC262229 JC262229:JY262229 SY262229:TU262229 ACU262229:ADQ262229 AMQ262229:ANM262229 AWM262229:AXI262229 BGI262229:BHE262229 BQE262229:BRA262229 CAA262229:CAW262229 CJW262229:CKS262229 CTS262229:CUO262229 DDO262229:DEK262229 DNK262229:DOG262229 DXG262229:DYC262229 EHC262229:EHY262229 EQY262229:ERU262229 FAU262229:FBQ262229 FKQ262229:FLM262229 FUM262229:FVI262229 GEI262229:GFE262229 GOE262229:GPA262229 GYA262229:GYW262229 HHW262229:HIS262229 HRS262229:HSO262229 IBO262229:ICK262229 ILK262229:IMG262229 IVG262229:IWC262229 JFC262229:JFY262229 JOY262229:JPU262229 JYU262229:JZQ262229 KIQ262229:KJM262229 KSM262229:KTI262229 LCI262229:LDE262229 LME262229:LNA262229 LWA262229:LWW262229 MFW262229:MGS262229 MPS262229:MQO262229 MZO262229:NAK262229 NJK262229:NKG262229 NTG262229:NUC262229 ODC262229:ODY262229 OMY262229:ONU262229 OWU262229:OXQ262229 PGQ262229:PHM262229 PQM262229:PRI262229 QAI262229:QBE262229 QKE262229:QLA262229 QUA262229:QUW262229 RDW262229:RES262229 RNS262229:ROO262229 RXO262229:RYK262229 SHK262229:SIG262229 SRG262229:SSC262229 TBC262229:TBY262229 TKY262229:TLU262229 TUU262229:TVQ262229 UEQ262229:UFM262229 UOM262229:UPI262229 UYI262229:UZE262229 VIE262229:VJA262229 VSA262229:VSW262229 WBW262229:WCS262229 WLS262229:WMO262229 WVO262229:WWK262229 G327765:AC327765 JC327765:JY327765 SY327765:TU327765 ACU327765:ADQ327765 AMQ327765:ANM327765 AWM327765:AXI327765 BGI327765:BHE327765 BQE327765:BRA327765 CAA327765:CAW327765 CJW327765:CKS327765 CTS327765:CUO327765 DDO327765:DEK327765 DNK327765:DOG327765 DXG327765:DYC327765 EHC327765:EHY327765 EQY327765:ERU327765 FAU327765:FBQ327765 FKQ327765:FLM327765 FUM327765:FVI327765 GEI327765:GFE327765 GOE327765:GPA327765 GYA327765:GYW327765 HHW327765:HIS327765 HRS327765:HSO327765 IBO327765:ICK327765 ILK327765:IMG327765 IVG327765:IWC327765 JFC327765:JFY327765 JOY327765:JPU327765 JYU327765:JZQ327765 KIQ327765:KJM327765 KSM327765:KTI327765 LCI327765:LDE327765 LME327765:LNA327765 LWA327765:LWW327765 MFW327765:MGS327765 MPS327765:MQO327765 MZO327765:NAK327765 NJK327765:NKG327765 NTG327765:NUC327765 ODC327765:ODY327765 OMY327765:ONU327765 OWU327765:OXQ327765 PGQ327765:PHM327765 PQM327765:PRI327765 QAI327765:QBE327765 QKE327765:QLA327765 QUA327765:QUW327765 RDW327765:RES327765 RNS327765:ROO327765 RXO327765:RYK327765 SHK327765:SIG327765 SRG327765:SSC327765 TBC327765:TBY327765 TKY327765:TLU327765 TUU327765:TVQ327765 UEQ327765:UFM327765 UOM327765:UPI327765 UYI327765:UZE327765 VIE327765:VJA327765 VSA327765:VSW327765 WBW327765:WCS327765 WLS327765:WMO327765 WVO327765:WWK327765 G393301:AC393301 JC393301:JY393301 SY393301:TU393301 ACU393301:ADQ393301 AMQ393301:ANM393301 AWM393301:AXI393301 BGI393301:BHE393301 BQE393301:BRA393301 CAA393301:CAW393301 CJW393301:CKS393301 CTS393301:CUO393301 DDO393301:DEK393301 DNK393301:DOG393301 DXG393301:DYC393301 EHC393301:EHY393301 EQY393301:ERU393301 FAU393301:FBQ393301 FKQ393301:FLM393301 FUM393301:FVI393301 GEI393301:GFE393301 GOE393301:GPA393301 GYA393301:GYW393301 HHW393301:HIS393301 HRS393301:HSO393301 IBO393301:ICK393301 ILK393301:IMG393301 IVG393301:IWC393301 JFC393301:JFY393301 JOY393301:JPU393301 JYU393301:JZQ393301 KIQ393301:KJM393301 KSM393301:KTI393301 LCI393301:LDE393301 LME393301:LNA393301 LWA393301:LWW393301 MFW393301:MGS393301 MPS393301:MQO393301 MZO393301:NAK393301 NJK393301:NKG393301 NTG393301:NUC393301 ODC393301:ODY393301 OMY393301:ONU393301 OWU393301:OXQ393301 PGQ393301:PHM393301 PQM393301:PRI393301 QAI393301:QBE393301 QKE393301:QLA393301 QUA393301:QUW393301 RDW393301:RES393301 RNS393301:ROO393301 RXO393301:RYK393301 SHK393301:SIG393301 SRG393301:SSC393301 TBC393301:TBY393301 TKY393301:TLU393301 TUU393301:TVQ393301 UEQ393301:UFM393301 UOM393301:UPI393301 UYI393301:UZE393301 VIE393301:VJA393301 VSA393301:VSW393301 WBW393301:WCS393301 WLS393301:WMO393301 WVO393301:WWK393301 G458837:AC458837 JC458837:JY458837 SY458837:TU458837 ACU458837:ADQ458837 AMQ458837:ANM458837 AWM458837:AXI458837 BGI458837:BHE458837 BQE458837:BRA458837 CAA458837:CAW458837 CJW458837:CKS458837 CTS458837:CUO458837 DDO458837:DEK458837 DNK458837:DOG458837 DXG458837:DYC458837 EHC458837:EHY458837 EQY458837:ERU458837 FAU458837:FBQ458837 FKQ458837:FLM458837 FUM458837:FVI458837 GEI458837:GFE458837 GOE458837:GPA458837 GYA458837:GYW458837 HHW458837:HIS458837 HRS458837:HSO458837 IBO458837:ICK458837 ILK458837:IMG458837 IVG458837:IWC458837 JFC458837:JFY458837 JOY458837:JPU458837 JYU458837:JZQ458837 KIQ458837:KJM458837 KSM458837:KTI458837 LCI458837:LDE458837 LME458837:LNA458837 LWA458837:LWW458837 MFW458837:MGS458837 MPS458837:MQO458837 MZO458837:NAK458837 NJK458837:NKG458837 NTG458837:NUC458837 ODC458837:ODY458837 OMY458837:ONU458837 OWU458837:OXQ458837 PGQ458837:PHM458837 PQM458837:PRI458837 QAI458837:QBE458837 QKE458837:QLA458837 QUA458837:QUW458837 RDW458837:RES458837 RNS458837:ROO458837 RXO458837:RYK458837 SHK458837:SIG458837 SRG458837:SSC458837 TBC458837:TBY458837 TKY458837:TLU458837 TUU458837:TVQ458837 UEQ458837:UFM458837 UOM458837:UPI458837 UYI458837:UZE458837 VIE458837:VJA458837 VSA458837:VSW458837 WBW458837:WCS458837 WLS458837:WMO458837 WVO458837:WWK458837 G524373:AC524373 JC524373:JY524373 SY524373:TU524373 ACU524373:ADQ524373 AMQ524373:ANM524373 AWM524373:AXI524373 BGI524373:BHE524373 BQE524373:BRA524373 CAA524373:CAW524373 CJW524373:CKS524373 CTS524373:CUO524373 DDO524373:DEK524373 DNK524373:DOG524373 DXG524373:DYC524373 EHC524373:EHY524373 EQY524373:ERU524373 FAU524373:FBQ524373 FKQ524373:FLM524373 FUM524373:FVI524373 GEI524373:GFE524373 GOE524373:GPA524373 GYA524373:GYW524373 HHW524373:HIS524373 HRS524373:HSO524373 IBO524373:ICK524373 ILK524373:IMG524373 IVG524373:IWC524373 JFC524373:JFY524373 JOY524373:JPU524373 JYU524373:JZQ524373 KIQ524373:KJM524373 KSM524373:KTI524373 LCI524373:LDE524373 LME524373:LNA524373 LWA524373:LWW524373 MFW524373:MGS524373 MPS524373:MQO524373 MZO524373:NAK524373 NJK524373:NKG524373 NTG524373:NUC524373 ODC524373:ODY524373 OMY524373:ONU524373 OWU524373:OXQ524373 PGQ524373:PHM524373 PQM524373:PRI524373 QAI524373:QBE524373 QKE524373:QLA524373 QUA524373:QUW524373 RDW524373:RES524373 RNS524373:ROO524373 RXO524373:RYK524373 SHK524373:SIG524373 SRG524373:SSC524373 TBC524373:TBY524373 TKY524373:TLU524373 TUU524373:TVQ524373 UEQ524373:UFM524373 UOM524373:UPI524373 UYI524373:UZE524373 VIE524373:VJA524373 VSA524373:VSW524373 WBW524373:WCS524373 WLS524373:WMO524373 WVO524373:WWK524373 G589909:AC589909 JC589909:JY589909 SY589909:TU589909 ACU589909:ADQ589909 AMQ589909:ANM589909 AWM589909:AXI589909 BGI589909:BHE589909 BQE589909:BRA589909 CAA589909:CAW589909 CJW589909:CKS589909 CTS589909:CUO589909 DDO589909:DEK589909 DNK589909:DOG589909 DXG589909:DYC589909 EHC589909:EHY589909 EQY589909:ERU589909 FAU589909:FBQ589909 FKQ589909:FLM589909 FUM589909:FVI589909 GEI589909:GFE589909 GOE589909:GPA589909 GYA589909:GYW589909 HHW589909:HIS589909 HRS589909:HSO589909 IBO589909:ICK589909 ILK589909:IMG589909 IVG589909:IWC589909 JFC589909:JFY589909 JOY589909:JPU589909 JYU589909:JZQ589909 KIQ589909:KJM589909 KSM589909:KTI589909 LCI589909:LDE589909 LME589909:LNA589909 LWA589909:LWW589909 MFW589909:MGS589909 MPS589909:MQO589909 MZO589909:NAK589909 NJK589909:NKG589909 NTG589909:NUC589909 ODC589909:ODY589909 OMY589909:ONU589909 OWU589909:OXQ589909 PGQ589909:PHM589909 PQM589909:PRI589909 QAI589909:QBE589909 QKE589909:QLA589909 QUA589909:QUW589909 RDW589909:RES589909 RNS589909:ROO589909 RXO589909:RYK589909 SHK589909:SIG589909 SRG589909:SSC589909 TBC589909:TBY589909 TKY589909:TLU589909 TUU589909:TVQ589909 UEQ589909:UFM589909 UOM589909:UPI589909 UYI589909:UZE589909 VIE589909:VJA589909 VSA589909:VSW589909 WBW589909:WCS589909 WLS589909:WMO589909 WVO589909:WWK589909 G655445:AC655445 JC655445:JY655445 SY655445:TU655445 ACU655445:ADQ655445 AMQ655445:ANM655445 AWM655445:AXI655445 BGI655445:BHE655445 BQE655445:BRA655445 CAA655445:CAW655445 CJW655445:CKS655445 CTS655445:CUO655445 DDO655445:DEK655445 DNK655445:DOG655445 DXG655445:DYC655445 EHC655445:EHY655445 EQY655445:ERU655445 FAU655445:FBQ655445 FKQ655445:FLM655445 FUM655445:FVI655445 GEI655445:GFE655445 GOE655445:GPA655445 GYA655445:GYW655445 HHW655445:HIS655445 HRS655445:HSO655445 IBO655445:ICK655445 ILK655445:IMG655445 IVG655445:IWC655445 JFC655445:JFY655445 JOY655445:JPU655445 JYU655445:JZQ655445 KIQ655445:KJM655445 KSM655445:KTI655445 LCI655445:LDE655445 LME655445:LNA655445 LWA655445:LWW655445 MFW655445:MGS655445 MPS655445:MQO655445 MZO655445:NAK655445 NJK655445:NKG655445 NTG655445:NUC655445 ODC655445:ODY655445 OMY655445:ONU655445 OWU655445:OXQ655445 PGQ655445:PHM655445 PQM655445:PRI655445 QAI655445:QBE655445 QKE655445:QLA655445 QUA655445:QUW655445 RDW655445:RES655445 RNS655445:ROO655445 RXO655445:RYK655445 SHK655445:SIG655445 SRG655445:SSC655445 TBC655445:TBY655445 TKY655445:TLU655445 TUU655445:TVQ655445 UEQ655445:UFM655445 UOM655445:UPI655445 UYI655445:UZE655445 VIE655445:VJA655445 VSA655445:VSW655445 WBW655445:WCS655445 WLS655445:WMO655445 WVO655445:WWK655445 G720981:AC720981 JC720981:JY720981 SY720981:TU720981 ACU720981:ADQ720981 AMQ720981:ANM720981 AWM720981:AXI720981 BGI720981:BHE720981 BQE720981:BRA720981 CAA720981:CAW720981 CJW720981:CKS720981 CTS720981:CUO720981 DDO720981:DEK720981 DNK720981:DOG720981 DXG720981:DYC720981 EHC720981:EHY720981 EQY720981:ERU720981 FAU720981:FBQ720981 FKQ720981:FLM720981 FUM720981:FVI720981 GEI720981:GFE720981 GOE720981:GPA720981 GYA720981:GYW720981 HHW720981:HIS720981 HRS720981:HSO720981 IBO720981:ICK720981 ILK720981:IMG720981 IVG720981:IWC720981 JFC720981:JFY720981 JOY720981:JPU720981 JYU720981:JZQ720981 KIQ720981:KJM720981 KSM720981:KTI720981 LCI720981:LDE720981 LME720981:LNA720981 LWA720981:LWW720981 MFW720981:MGS720981 MPS720981:MQO720981 MZO720981:NAK720981 NJK720981:NKG720981 NTG720981:NUC720981 ODC720981:ODY720981 OMY720981:ONU720981 OWU720981:OXQ720981 PGQ720981:PHM720981 PQM720981:PRI720981 QAI720981:QBE720981 QKE720981:QLA720981 QUA720981:QUW720981 RDW720981:RES720981 RNS720981:ROO720981 RXO720981:RYK720981 SHK720981:SIG720981 SRG720981:SSC720981 TBC720981:TBY720981 TKY720981:TLU720981 TUU720981:TVQ720981 UEQ720981:UFM720981 UOM720981:UPI720981 UYI720981:UZE720981 VIE720981:VJA720981 VSA720981:VSW720981 WBW720981:WCS720981 WLS720981:WMO720981 WVO720981:WWK720981 G786517:AC786517 JC786517:JY786517 SY786517:TU786517 ACU786517:ADQ786517 AMQ786517:ANM786517 AWM786517:AXI786517 BGI786517:BHE786517 BQE786517:BRA786517 CAA786517:CAW786517 CJW786517:CKS786517 CTS786517:CUO786517 DDO786517:DEK786517 DNK786517:DOG786517 DXG786517:DYC786517 EHC786517:EHY786517 EQY786517:ERU786517 FAU786517:FBQ786517 FKQ786517:FLM786517 FUM786517:FVI786517 GEI786517:GFE786517 GOE786517:GPA786517 GYA786517:GYW786517 HHW786517:HIS786517 HRS786517:HSO786517 IBO786517:ICK786517 ILK786517:IMG786517 IVG786517:IWC786517 JFC786517:JFY786517 JOY786517:JPU786517 JYU786517:JZQ786517 KIQ786517:KJM786517 KSM786517:KTI786517 LCI786517:LDE786517 LME786517:LNA786517 LWA786517:LWW786517 MFW786517:MGS786517 MPS786517:MQO786517 MZO786517:NAK786517 NJK786517:NKG786517 NTG786517:NUC786517 ODC786517:ODY786517 OMY786517:ONU786517 OWU786517:OXQ786517 PGQ786517:PHM786517 PQM786517:PRI786517 QAI786517:QBE786517 QKE786517:QLA786517 QUA786517:QUW786517 RDW786517:RES786517 RNS786517:ROO786517 RXO786517:RYK786517 SHK786517:SIG786517 SRG786517:SSC786517 TBC786517:TBY786517 TKY786517:TLU786517 TUU786517:TVQ786517 UEQ786517:UFM786517 UOM786517:UPI786517 UYI786517:UZE786517 VIE786517:VJA786517 VSA786517:VSW786517 WBW786517:WCS786517 WLS786517:WMO786517 WVO786517:WWK786517 G852053:AC852053 JC852053:JY852053 SY852053:TU852053 ACU852053:ADQ852053 AMQ852053:ANM852053 AWM852053:AXI852053 BGI852053:BHE852053 BQE852053:BRA852053 CAA852053:CAW852053 CJW852053:CKS852053 CTS852053:CUO852053 DDO852053:DEK852053 DNK852053:DOG852053 DXG852053:DYC852053 EHC852053:EHY852053 EQY852053:ERU852053 FAU852053:FBQ852053 FKQ852053:FLM852053 FUM852053:FVI852053 GEI852053:GFE852053 GOE852053:GPA852053 GYA852053:GYW852053 HHW852053:HIS852053 HRS852053:HSO852053 IBO852053:ICK852053 ILK852053:IMG852053 IVG852053:IWC852053 JFC852053:JFY852053 JOY852053:JPU852053 JYU852053:JZQ852053 KIQ852053:KJM852053 KSM852053:KTI852053 LCI852053:LDE852053 LME852053:LNA852053 LWA852053:LWW852053 MFW852053:MGS852053 MPS852053:MQO852053 MZO852053:NAK852053 NJK852053:NKG852053 NTG852053:NUC852053 ODC852053:ODY852053 OMY852053:ONU852053 OWU852053:OXQ852053 PGQ852053:PHM852053 PQM852053:PRI852053 QAI852053:QBE852053 QKE852053:QLA852053 QUA852053:QUW852053 RDW852053:RES852053 RNS852053:ROO852053 RXO852053:RYK852053 SHK852053:SIG852053 SRG852053:SSC852053 TBC852053:TBY852053 TKY852053:TLU852053 TUU852053:TVQ852053 UEQ852053:UFM852053 UOM852053:UPI852053 UYI852053:UZE852053 VIE852053:VJA852053 VSA852053:VSW852053 WBW852053:WCS852053 WLS852053:WMO852053 WVO852053:WWK852053 G917589:AC917589 JC917589:JY917589 SY917589:TU917589 ACU917589:ADQ917589 AMQ917589:ANM917589 AWM917589:AXI917589 BGI917589:BHE917589 BQE917589:BRA917589 CAA917589:CAW917589 CJW917589:CKS917589 CTS917589:CUO917589 DDO917589:DEK917589 DNK917589:DOG917589 DXG917589:DYC917589 EHC917589:EHY917589 EQY917589:ERU917589 FAU917589:FBQ917589 FKQ917589:FLM917589 FUM917589:FVI917589 GEI917589:GFE917589 GOE917589:GPA917589 GYA917589:GYW917589 HHW917589:HIS917589 HRS917589:HSO917589 IBO917589:ICK917589 ILK917589:IMG917589 IVG917589:IWC917589 JFC917589:JFY917589 JOY917589:JPU917589 JYU917589:JZQ917589 KIQ917589:KJM917589 KSM917589:KTI917589 LCI917589:LDE917589 LME917589:LNA917589 LWA917589:LWW917589 MFW917589:MGS917589 MPS917589:MQO917589 MZO917589:NAK917589 NJK917589:NKG917589 NTG917589:NUC917589 ODC917589:ODY917589 OMY917589:ONU917589 OWU917589:OXQ917589 PGQ917589:PHM917589 PQM917589:PRI917589 QAI917589:QBE917589 QKE917589:QLA917589 QUA917589:QUW917589 RDW917589:RES917589 RNS917589:ROO917589 RXO917589:RYK917589 SHK917589:SIG917589 SRG917589:SSC917589 TBC917589:TBY917589 TKY917589:TLU917589 TUU917589:TVQ917589 UEQ917589:UFM917589 UOM917589:UPI917589 UYI917589:UZE917589 VIE917589:VJA917589 VSA917589:VSW917589 WBW917589:WCS917589 WLS917589:WMO917589 WVO917589:WWK917589 G983125:AC983125 JC983125:JY983125 SY983125:TU983125 ACU983125:ADQ983125 AMQ983125:ANM983125 AWM983125:AXI983125 BGI983125:BHE983125 BQE983125:BRA983125 CAA983125:CAW983125 CJW983125:CKS983125 CTS983125:CUO983125 DDO983125:DEK983125 DNK983125:DOG983125 DXG983125:DYC983125 EHC983125:EHY983125 EQY983125:ERU983125 FAU983125:FBQ983125 FKQ983125:FLM983125 FUM983125:FVI983125 GEI983125:GFE983125 GOE983125:GPA983125 GYA983125:GYW983125 HHW983125:HIS983125 HRS983125:HSO983125 IBO983125:ICK983125 ILK983125:IMG983125 IVG983125:IWC983125 JFC983125:JFY983125 JOY983125:JPU983125 JYU983125:JZQ983125 KIQ983125:KJM983125 KSM983125:KTI983125 LCI983125:LDE983125 LME983125:LNA983125 LWA983125:LWW983125 MFW983125:MGS983125 MPS983125:MQO983125 MZO983125:NAK983125 NJK983125:NKG983125 NTG983125:NUC983125 ODC983125:ODY983125 OMY983125:ONU983125 OWU983125:OXQ983125 PGQ983125:PHM983125 PQM983125:PRI983125 QAI983125:QBE983125 QKE983125:QLA983125 QUA983125:QUW983125 RDW983125:RES983125 RNS983125:ROO983125 RXO983125:RYK983125 SHK983125:SIG983125 SRG983125:SSC983125 TBC983125:TBY983125 TKY983125:TLU983125 TUU983125:TVQ983125 UEQ983125:UFM983125 UOM983125:UPI983125 UYI983125:UZE983125 VIE983125:VJA983125 VSA983125:VSW983125 WBW983125:WCS983125 WLS983125:WMO983125 WVO983125:WWK983125" xr:uid="{DD8797BB-4F4B-46F9-A563-543367C310A3}">
      <formula1>"水洗,くみ取り"</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230DD72-F5AC-452E-A479-722F377244DE}">
          <x14:formula1>
            <xm:f>"□,■"</xm:f>
          </x14:formula1>
          <xm:sqref>B59:B60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B65595:B65596 IX65595:IX65596 ST65595:ST65596 ACP65595:ACP65596 AML65595:AML65596 AWH65595:AWH65596 BGD65595:BGD65596 BPZ65595:BPZ65596 BZV65595:BZV65596 CJR65595:CJR65596 CTN65595:CTN65596 DDJ65595:DDJ65596 DNF65595:DNF65596 DXB65595:DXB65596 EGX65595:EGX65596 EQT65595:EQT65596 FAP65595:FAP65596 FKL65595:FKL65596 FUH65595:FUH65596 GED65595:GED65596 GNZ65595:GNZ65596 GXV65595:GXV65596 HHR65595:HHR65596 HRN65595:HRN65596 IBJ65595:IBJ65596 ILF65595:ILF65596 IVB65595:IVB65596 JEX65595:JEX65596 JOT65595:JOT65596 JYP65595:JYP65596 KIL65595:KIL65596 KSH65595:KSH65596 LCD65595:LCD65596 LLZ65595:LLZ65596 LVV65595:LVV65596 MFR65595:MFR65596 MPN65595:MPN65596 MZJ65595:MZJ65596 NJF65595:NJF65596 NTB65595:NTB65596 OCX65595:OCX65596 OMT65595:OMT65596 OWP65595:OWP65596 PGL65595:PGL65596 PQH65595:PQH65596 QAD65595:QAD65596 QJZ65595:QJZ65596 QTV65595:QTV65596 RDR65595:RDR65596 RNN65595:RNN65596 RXJ65595:RXJ65596 SHF65595:SHF65596 SRB65595:SRB65596 TAX65595:TAX65596 TKT65595:TKT65596 TUP65595:TUP65596 UEL65595:UEL65596 UOH65595:UOH65596 UYD65595:UYD65596 VHZ65595:VHZ65596 VRV65595:VRV65596 WBR65595:WBR65596 WLN65595:WLN65596 WVJ65595:WVJ65596 B131131:B131132 IX131131:IX131132 ST131131:ST131132 ACP131131:ACP131132 AML131131:AML131132 AWH131131:AWH131132 BGD131131:BGD131132 BPZ131131:BPZ131132 BZV131131:BZV131132 CJR131131:CJR131132 CTN131131:CTN131132 DDJ131131:DDJ131132 DNF131131:DNF131132 DXB131131:DXB131132 EGX131131:EGX131132 EQT131131:EQT131132 FAP131131:FAP131132 FKL131131:FKL131132 FUH131131:FUH131132 GED131131:GED131132 GNZ131131:GNZ131132 GXV131131:GXV131132 HHR131131:HHR131132 HRN131131:HRN131132 IBJ131131:IBJ131132 ILF131131:ILF131132 IVB131131:IVB131132 JEX131131:JEX131132 JOT131131:JOT131132 JYP131131:JYP131132 KIL131131:KIL131132 KSH131131:KSH131132 LCD131131:LCD131132 LLZ131131:LLZ131132 LVV131131:LVV131132 MFR131131:MFR131132 MPN131131:MPN131132 MZJ131131:MZJ131132 NJF131131:NJF131132 NTB131131:NTB131132 OCX131131:OCX131132 OMT131131:OMT131132 OWP131131:OWP131132 PGL131131:PGL131132 PQH131131:PQH131132 QAD131131:QAD131132 QJZ131131:QJZ131132 QTV131131:QTV131132 RDR131131:RDR131132 RNN131131:RNN131132 RXJ131131:RXJ131132 SHF131131:SHF131132 SRB131131:SRB131132 TAX131131:TAX131132 TKT131131:TKT131132 TUP131131:TUP131132 UEL131131:UEL131132 UOH131131:UOH131132 UYD131131:UYD131132 VHZ131131:VHZ131132 VRV131131:VRV131132 WBR131131:WBR131132 WLN131131:WLN131132 WVJ131131:WVJ131132 B196667:B196668 IX196667:IX196668 ST196667:ST196668 ACP196667:ACP196668 AML196667:AML196668 AWH196667:AWH196668 BGD196667:BGD196668 BPZ196667:BPZ196668 BZV196667:BZV196668 CJR196667:CJR196668 CTN196667:CTN196668 DDJ196667:DDJ196668 DNF196667:DNF196668 DXB196667:DXB196668 EGX196667:EGX196668 EQT196667:EQT196668 FAP196667:FAP196668 FKL196667:FKL196668 FUH196667:FUH196668 GED196667:GED196668 GNZ196667:GNZ196668 GXV196667:GXV196668 HHR196667:HHR196668 HRN196667:HRN196668 IBJ196667:IBJ196668 ILF196667:ILF196668 IVB196667:IVB196668 JEX196667:JEX196668 JOT196667:JOT196668 JYP196667:JYP196668 KIL196667:KIL196668 KSH196667:KSH196668 LCD196667:LCD196668 LLZ196667:LLZ196668 LVV196667:LVV196668 MFR196667:MFR196668 MPN196667:MPN196668 MZJ196667:MZJ196668 NJF196667:NJF196668 NTB196667:NTB196668 OCX196667:OCX196668 OMT196667:OMT196668 OWP196667:OWP196668 PGL196667:PGL196668 PQH196667:PQH196668 QAD196667:QAD196668 QJZ196667:QJZ196668 QTV196667:QTV196668 RDR196667:RDR196668 RNN196667:RNN196668 RXJ196667:RXJ196668 SHF196667:SHF196668 SRB196667:SRB196668 TAX196667:TAX196668 TKT196667:TKT196668 TUP196667:TUP196668 UEL196667:UEL196668 UOH196667:UOH196668 UYD196667:UYD196668 VHZ196667:VHZ196668 VRV196667:VRV196668 WBR196667:WBR196668 WLN196667:WLN196668 WVJ196667:WVJ196668 B262203:B262204 IX262203:IX262204 ST262203:ST262204 ACP262203:ACP262204 AML262203:AML262204 AWH262203:AWH262204 BGD262203:BGD262204 BPZ262203:BPZ262204 BZV262203:BZV262204 CJR262203:CJR262204 CTN262203:CTN262204 DDJ262203:DDJ262204 DNF262203:DNF262204 DXB262203:DXB262204 EGX262203:EGX262204 EQT262203:EQT262204 FAP262203:FAP262204 FKL262203:FKL262204 FUH262203:FUH262204 GED262203:GED262204 GNZ262203:GNZ262204 GXV262203:GXV262204 HHR262203:HHR262204 HRN262203:HRN262204 IBJ262203:IBJ262204 ILF262203:ILF262204 IVB262203:IVB262204 JEX262203:JEX262204 JOT262203:JOT262204 JYP262203:JYP262204 KIL262203:KIL262204 KSH262203:KSH262204 LCD262203:LCD262204 LLZ262203:LLZ262204 LVV262203:LVV262204 MFR262203:MFR262204 MPN262203:MPN262204 MZJ262203:MZJ262204 NJF262203:NJF262204 NTB262203:NTB262204 OCX262203:OCX262204 OMT262203:OMT262204 OWP262203:OWP262204 PGL262203:PGL262204 PQH262203:PQH262204 QAD262203:QAD262204 QJZ262203:QJZ262204 QTV262203:QTV262204 RDR262203:RDR262204 RNN262203:RNN262204 RXJ262203:RXJ262204 SHF262203:SHF262204 SRB262203:SRB262204 TAX262203:TAX262204 TKT262203:TKT262204 TUP262203:TUP262204 UEL262203:UEL262204 UOH262203:UOH262204 UYD262203:UYD262204 VHZ262203:VHZ262204 VRV262203:VRV262204 WBR262203:WBR262204 WLN262203:WLN262204 WVJ262203:WVJ262204 B327739:B327740 IX327739:IX327740 ST327739:ST327740 ACP327739:ACP327740 AML327739:AML327740 AWH327739:AWH327740 BGD327739:BGD327740 BPZ327739:BPZ327740 BZV327739:BZV327740 CJR327739:CJR327740 CTN327739:CTN327740 DDJ327739:DDJ327740 DNF327739:DNF327740 DXB327739:DXB327740 EGX327739:EGX327740 EQT327739:EQT327740 FAP327739:FAP327740 FKL327739:FKL327740 FUH327739:FUH327740 GED327739:GED327740 GNZ327739:GNZ327740 GXV327739:GXV327740 HHR327739:HHR327740 HRN327739:HRN327740 IBJ327739:IBJ327740 ILF327739:ILF327740 IVB327739:IVB327740 JEX327739:JEX327740 JOT327739:JOT327740 JYP327739:JYP327740 KIL327739:KIL327740 KSH327739:KSH327740 LCD327739:LCD327740 LLZ327739:LLZ327740 LVV327739:LVV327740 MFR327739:MFR327740 MPN327739:MPN327740 MZJ327739:MZJ327740 NJF327739:NJF327740 NTB327739:NTB327740 OCX327739:OCX327740 OMT327739:OMT327740 OWP327739:OWP327740 PGL327739:PGL327740 PQH327739:PQH327740 QAD327739:QAD327740 QJZ327739:QJZ327740 QTV327739:QTV327740 RDR327739:RDR327740 RNN327739:RNN327740 RXJ327739:RXJ327740 SHF327739:SHF327740 SRB327739:SRB327740 TAX327739:TAX327740 TKT327739:TKT327740 TUP327739:TUP327740 UEL327739:UEL327740 UOH327739:UOH327740 UYD327739:UYD327740 VHZ327739:VHZ327740 VRV327739:VRV327740 WBR327739:WBR327740 WLN327739:WLN327740 WVJ327739:WVJ327740 B393275:B393276 IX393275:IX393276 ST393275:ST393276 ACP393275:ACP393276 AML393275:AML393276 AWH393275:AWH393276 BGD393275:BGD393276 BPZ393275:BPZ393276 BZV393275:BZV393276 CJR393275:CJR393276 CTN393275:CTN393276 DDJ393275:DDJ393276 DNF393275:DNF393276 DXB393275:DXB393276 EGX393275:EGX393276 EQT393275:EQT393276 FAP393275:FAP393276 FKL393275:FKL393276 FUH393275:FUH393276 GED393275:GED393276 GNZ393275:GNZ393276 GXV393275:GXV393276 HHR393275:HHR393276 HRN393275:HRN393276 IBJ393275:IBJ393276 ILF393275:ILF393276 IVB393275:IVB393276 JEX393275:JEX393276 JOT393275:JOT393276 JYP393275:JYP393276 KIL393275:KIL393276 KSH393275:KSH393276 LCD393275:LCD393276 LLZ393275:LLZ393276 LVV393275:LVV393276 MFR393275:MFR393276 MPN393275:MPN393276 MZJ393275:MZJ393276 NJF393275:NJF393276 NTB393275:NTB393276 OCX393275:OCX393276 OMT393275:OMT393276 OWP393275:OWP393276 PGL393275:PGL393276 PQH393275:PQH393276 QAD393275:QAD393276 QJZ393275:QJZ393276 QTV393275:QTV393276 RDR393275:RDR393276 RNN393275:RNN393276 RXJ393275:RXJ393276 SHF393275:SHF393276 SRB393275:SRB393276 TAX393275:TAX393276 TKT393275:TKT393276 TUP393275:TUP393276 UEL393275:UEL393276 UOH393275:UOH393276 UYD393275:UYD393276 VHZ393275:VHZ393276 VRV393275:VRV393276 WBR393275:WBR393276 WLN393275:WLN393276 WVJ393275:WVJ393276 B458811:B458812 IX458811:IX458812 ST458811:ST458812 ACP458811:ACP458812 AML458811:AML458812 AWH458811:AWH458812 BGD458811:BGD458812 BPZ458811:BPZ458812 BZV458811:BZV458812 CJR458811:CJR458812 CTN458811:CTN458812 DDJ458811:DDJ458812 DNF458811:DNF458812 DXB458811:DXB458812 EGX458811:EGX458812 EQT458811:EQT458812 FAP458811:FAP458812 FKL458811:FKL458812 FUH458811:FUH458812 GED458811:GED458812 GNZ458811:GNZ458812 GXV458811:GXV458812 HHR458811:HHR458812 HRN458811:HRN458812 IBJ458811:IBJ458812 ILF458811:ILF458812 IVB458811:IVB458812 JEX458811:JEX458812 JOT458811:JOT458812 JYP458811:JYP458812 KIL458811:KIL458812 KSH458811:KSH458812 LCD458811:LCD458812 LLZ458811:LLZ458812 LVV458811:LVV458812 MFR458811:MFR458812 MPN458811:MPN458812 MZJ458811:MZJ458812 NJF458811:NJF458812 NTB458811:NTB458812 OCX458811:OCX458812 OMT458811:OMT458812 OWP458811:OWP458812 PGL458811:PGL458812 PQH458811:PQH458812 QAD458811:QAD458812 QJZ458811:QJZ458812 QTV458811:QTV458812 RDR458811:RDR458812 RNN458811:RNN458812 RXJ458811:RXJ458812 SHF458811:SHF458812 SRB458811:SRB458812 TAX458811:TAX458812 TKT458811:TKT458812 TUP458811:TUP458812 UEL458811:UEL458812 UOH458811:UOH458812 UYD458811:UYD458812 VHZ458811:VHZ458812 VRV458811:VRV458812 WBR458811:WBR458812 WLN458811:WLN458812 WVJ458811:WVJ458812 B524347:B524348 IX524347:IX524348 ST524347:ST524348 ACP524347:ACP524348 AML524347:AML524348 AWH524347:AWH524348 BGD524347:BGD524348 BPZ524347:BPZ524348 BZV524347:BZV524348 CJR524347:CJR524348 CTN524347:CTN524348 DDJ524347:DDJ524348 DNF524347:DNF524348 DXB524347:DXB524348 EGX524347:EGX524348 EQT524347:EQT524348 FAP524347:FAP524348 FKL524347:FKL524348 FUH524347:FUH524348 GED524347:GED524348 GNZ524347:GNZ524348 GXV524347:GXV524348 HHR524347:HHR524348 HRN524347:HRN524348 IBJ524347:IBJ524348 ILF524347:ILF524348 IVB524347:IVB524348 JEX524347:JEX524348 JOT524347:JOT524348 JYP524347:JYP524348 KIL524347:KIL524348 KSH524347:KSH524348 LCD524347:LCD524348 LLZ524347:LLZ524348 LVV524347:LVV524348 MFR524347:MFR524348 MPN524347:MPN524348 MZJ524347:MZJ524348 NJF524347:NJF524348 NTB524347:NTB524348 OCX524347:OCX524348 OMT524347:OMT524348 OWP524347:OWP524348 PGL524347:PGL524348 PQH524347:PQH524348 QAD524347:QAD524348 QJZ524347:QJZ524348 QTV524347:QTV524348 RDR524347:RDR524348 RNN524347:RNN524348 RXJ524347:RXJ524348 SHF524347:SHF524348 SRB524347:SRB524348 TAX524347:TAX524348 TKT524347:TKT524348 TUP524347:TUP524348 UEL524347:UEL524348 UOH524347:UOH524348 UYD524347:UYD524348 VHZ524347:VHZ524348 VRV524347:VRV524348 WBR524347:WBR524348 WLN524347:WLN524348 WVJ524347:WVJ524348 B589883:B589884 IX589883:IX589884 ST589883:ST589884 ACP589883:ACP589884 AML589883:AML589884 AWH589883:AWH589884 BGD589883:BGD589884 BPZ589883:BPZ589884 BZV589883:BZV589884 CJR589883:CJR589884 CTN589883:CTN589884 DDJ589883:DDJ589884 DNF589883:DNF589884 DXB589883:DXB589884 EGX589883:EGX589884 EQT589883:EQT589884 FAP589883:FAP589884 FKL589883:FKL589884 FUH589883:FUH589884 GED589883:GED589884 GNZ589883:GNZ589884 GXV589883:GXV589884 HHR589883:HHR589884 HRN589883:HRN589884 IBJ589883:IBJ589884 ILF589883:ILF589884 IVB589883:IVB589884 JEX589883:JEX589884 JOT589883:JOT589884 JYP589883:JYP589884 KIL589883:KIL589884 KSH589883:KSH589884 LCD589883:LCD589884 LLZ589883:LLZ589884 LVV589883:LVV589884 MFR589883:MFR589884 MPN589883:MPN589884 MZJ589883:MZJ589884 NJF589883:NJF589884 NTB589883:NTB589884 OCX589883:OCX589884 OMT589883:OMT589884 OWP589883:OWP589884 PGL589883:PGL589884 PQH589883:PQH589884 QAD589883:QAD589884 QJZ589883:QJZ589884 QTV589883:QTV589884 RDR589883:RDR589884 RNN589883:RNN589884 RXJ589883:RXJ589884 SHF589883:SHF589884 SRB589883:SRB589884 TAX589883:TAX589884 TKT589883:TKT589884 TUP589883:TUP589884 UEL589883:UEL589884 UOH589883:UOH589884 UYD589883:UYD589884 VHZ589883:VHZ589884 VRV589883:VRV589884 WBR589883:WBR589884 WLN589883:WLN589884 WVJ589883:WVJ589884 B655419:B655420 IX655419:IX655420 ST655419:ST655420 ACP655419:ACP655420 AML655419:AML655420 AWH655419:AWH655420 BGD655419:BGD655420 BPZ655419:BPZ655420 BZV655419:BZV655420 CJR655419:CJR655420 CTN655419:CTN655420 DDJ655419:DDJ655420 DNF655419:DNF655420 DXB655419:DXB655420 EGX655419:EGX655420 EQT655419:EQT655420 FAP655419:FAP655420 FKL655419:FKL655420 FUH655419:FUH655420 GED655419:GED655420 GNZ655419:GNZ655420 GXV655419:GXV655420 HHR655419:HHR655420 HRN655419:HRN655420 IBJ655419:IBJ655420 ILF655419:ILF655420 IVB655419:IVB655420 JEX655419:JEX655420 JOT655419:JOT655420 JYP655419:JYP655420 KIL655419:KIL655420 KSH655419:KSH655420 LCD655419:LCD655420 LLZ655419:LLZ655420 LVV655419:LVV655420 MFR655419:MFR655420 MPN655419:MPN655420 MZJ655419:MZJ655420 NJF655419:NJF655420 NTB655419:NTB655420 OCX655419:OCX655420 OMT655419:OMT655420 OWP655419:OWP655420 PGL655419:PGL655420 PQH655419:PQH655420 QAD655419:QAD655420 QJZ655419:QJZ655420 QTV655419:QTV655420 RDR655419:RDR655420 RNN655419:RNN655420 RXJ655419:RXJ655420 SHF655419:SHF655420 SRB655419:SRB655420 TAX655419:TAX655420 TKT655419:TKT655420 TUP655419:TUP655420 UEL655419:UEL655420 UOH655419:UOH655420 UYD655419:UYD655420 VHZ655419:VHZ655420 VRV655419:VRV655420 WBR655419:WBR655420 WLN655419:WLN655420 WVJ655419:WVJ655420 B720955:B720956 IX720955:IX720956 ST720955:ST720956 ACP720955:ACP720956 AML720955:AML720956 AWH720955:AWH720956 BGD720955:BGD720956 BPZ720955:BPZ720956 BZV720955:BZV720956 CJR720955:CJR720956 CTN720955:CTN720956 DDJ720955:DDJ720956 DNF720955:DNF720956 DXB720955:DXB720956 EGX720955:EGX720956 EQT720955:EQT720956 FAP720955:FAP720956 FKL720955:FKL720956 FUH720955:FUH720956 GED720955:GED720956 GNZ720955:GNZ720956 GXV720955:GXV720956 HHR720955:HHR720956 HRN720955:HRN720956 IBJ720955:IBJ720956 ILF720955:ILF720956 IVB720955:IVB720956 JEX720955:JEX720956 JOT720955:JOT720956 JYP720955:JYP720956 KIL720955:KIL720956 KSH720955:KSH720956 LCD720955:LCD720956 LLZ720955:LLZ720956 LVV720955:LVV720956 MFR720955:MFR720956 MPN720955:MPN720956 MZJ720955:MZJ720956 NJF720955:NJF720956 NTB720955:NTB720956 OCX720955:OCX720956 OMT720955:OMT720956 OWP720955:OWP720956 PGL720955:PGL720956 PQH720955:PQH720956 QAD720955:QAD720956 QJZ720955:QJZ720956 QTV720955:QTV720956 RDR720955:RDR720956 RNN720955:RNN720956 RXJ720955:RXJ720956 SHF720955:SHF720956 SRB720955:SRB720956 TAX720955:TAX720956 TKT720955:TKT720956 TUP720955:TUP720956 UEL720955:UEL720956 UOH720955:UOH720956 UYD720955:UYD720956 VHZ720955:VHZ720956 VRV720955:VRV720956 WBR720955:WBR720956 WLN720955:WLN720956 WVJ720955:WVJ720956 B786491:B786492 IX786491:IX786492 ST786491:ST786492 ACP786491:ACP786492 AML786491:AML786492 AWH786491:AWH786492 BGD786491:BGD786492 BPZ786491:BPZ786492 BZV786491:BZV786492 CJR786491:CJR786492 CTN786491:CTN786492 DDJ786491:DDJ786492 DNF786491:DNF786492 DXB786491:DXB786492 EGX786491:EGX786492 EQT786491:EQT786492 FAP786491:FAP786492 FKL786491:FKL786492 FUH786491:FUH786492 GED786491:GED786492 GNZ786491:GNZ786492 GXV786491:GXV786492 HHR786491:HHR786492 HRN786491:HRN786492 IBJ786491:IBJ786492 ILF786491:ILF786492 IVB786491:IVB786492 JEX786491:JEX786492 JOT786491:JOT786492 JYP786491:JYP786492 KIL786491:KIL786492 KSH786491:KSH786492 LCD786491:LCD786492 LLZ786491:LLZ786492 LVV786491:LVV786492 MFR786491:MFR786492 MPN786491:MPN786492 MZJ786491:MZJ786492 NJF786491:NJF786492 NTB786491:NTB786492 OCX786491:OCX786492 OMT786491:OMT786492 OWP786491:OWP786492 PGL786491:PGL786492 PQH786491:PQH786492 QAD786491:QAD786492 QJZ786491:QJZ786492 QTV786491:QTV786492 RDR786491:RDR786492 RNN786491:RNN786492 RXJ786491:RXJ786492 SHF786491:SHF786492 SRB786491:SRB786492 TAX786491:TAX786492 TKT786491:TKT786492 TUP786491:TUP786492 UEL786491:UEL786492 UOH786491:UOH786492 UYD786491:UYD786492 VHZ786491:VHZ786492 VRV786491:VRV786492 WBR786491:WBR786492 WLN786491:WLN786492 WVJ786491:WVJ786492 B852027:B852028 IX852027:IX852028 ST852027:ST852028 ACP852027:ACP852028 AML852027:AML852028 AWH852027:AWH852028 BGD852027:BGD852028 BPZ852027:BPZ852028 BZV852027:BZV852028 CJR852027:CJR852028 CTN852027:CTN852028 DDJ852027:DDJ852028 DNF852027:DNF852028 DXB852027:DXB852028 EGX852027:EGX852028 EQT852027:EQT852028 FAP852027:FAP852028 FKL852027:FKL852028 FUH852027:FUH852028 GED852027:GED852028 GNZ852027:GNZ852028 GXV852027:GXV852028 HHR852027:HHR852028 HRN852027:HRN852028 IBJ852027:IBJ852028 ILF852027:ILF852028 IVB852027:IVB852028 JEX852027:JEX852028 JOT852027:JOT852028 JYP852027:JYP852028 KIL852027:KIL852028 KSH852027:KSH852028 LCD852027:LCD852028 LLZ852027:LLZ852028 LVV852027:LVV852028 MFR852027:MFR852028 MPN852027:MPN852028 MZJ852027:MZJ852028 NJF852027:NJF852028 NTB852027:NTB852028 OCX852027:OCX852028 OMT852027:OMT852028 OWP852027:OWP852028 PGL852027:PGL852028 PQH852027:PQH852028 QAD852027:QAD852028 QJZ852027:QJZ852028 QTV852027:QTV852028 RDR852027:RDR852028 RNN852027:RNN852028 RXJ852027:RXJ852028 SHF852027:SHF852028 SRB852027:SRB852028 TAX852027:TAX852028 TKT852027:TKT852028 TUP852027:TUP852028 UEL852027:UEL852028 UOH852027:UOH852028 UYD852027:UYD852028 VHZ852027:VHZ852028 VRV852027:VRV852028 WBR852027:WBR852028 WLN852027:WLN852028 WVJ852027:WVJ852028 B917563:B917564 IX917563:IX917564 ST917563:ST917564 ACP917563:ACP917564 AML917563:AML917564 AWH917563:AWH917564 BGD917563:BGD917564 BPZ917563:BPZ917564 BZV917563:BZV917564 CJR917563:CJR917564 CTN917563:CTN917564 DDJ917563:DDJ917564 DNF917563:DNF917564 DXB917563:DXB917564 EGX917563:EGX917564 EQT917563:EQT917564 FAP917563:FAP917564 FKL917563:FKL917564 FUH917563:FUH917564 GED917563:GED917564 GNZ917563:GNZ917564 GXV917563:GXV917564 HHR917563:HHR917564 HRN917563:HRN917564 IBJ917563:IBJ917564 ILF917563:ILF917564 IVB917563:IVB917564 JEX917563:JEX917564 JOT917563:JOT917564 JYP917563:JYP917564 KIL917563:KIL917564 KSH917563:KSH917564 LCD917563:LCD917564 LLZ917563:LLZ917564 LVV917563:LVV917564 MFR917563:MFR917564 MPN917563:MPN917564 MZJ917563:MZJ917564 NJF917563:NJF917564 NTB917563:NTB917564 OCX917563:OCX917564 OMT917563:OMT917564 OWP917563:OWP917564 PGL917563:PGL917564 PQH917563:PQH917564 QAD917563:QAD917564 QJZ917563:QJZ917564 QTV917563:QTV917564 RDR917563:RDR917564 RNN917563:RNN917564 RXJ917563:RXJ917564 SHF917563:SHF917564 SRB917563:SRB917564 TAX917563:TAX917564 TKT917563:TKT917564 TUP917563:TUP917564 UEL917563:UEL917564 UOH917563:UOH917564 UYD917563:UYD917564 VHZ917563:VHZ917564 VRV917563:VRV917564 WBR917563:WBR917564 WLN917563:WLN917564 WVJ917563:WVJ917564 B983099:B983100 IX983099:IX983100 ST983099:ST983100 ACP983099:ACP983100 AML983099:AML983100 AWH983099:AWH983100 BGD983099:BGD983100 BPZ983099:BPZ983100 BZV983099:BZV983100 CJR983099:CJR983100 CTN983099:CTN983100 DDJ983099:DDJ983100 DNF983099:DNF983100 DXB983099:DXB983100 EGX983099:EGX983100 EQT983099:EQT983100 FAP983099:FAP983100 FKL983099:FKL983100 FUH983099:FUH983100 GED983099:GED983100 GNZ983099:GNZ983100 GXV983099:GXV983100 HHR983099:HHR983100 HRN983099:HRN983100 IBJ983099:IBJ983100 ILF983099:ILF983100 IVB983099:IVB983100 JEX983099:JEX983100 JOT983099:JOT983100 JYP983099:JYP983100 KIL983099:KIL983100 KSH983099:KSH983100 LCD983099:LCD983100 LLZ983099:LLZ983100 LVV983099:LVV983100 MFR983099:MFR983100 MPN983099:MPN983100 MZJ983099:MZJ983100 NJF983099:NJF983100 NTB983099:NTB983100 OCX983099:OCX983100 OMT983099:OMT983100 OWP983099:OWP983100 PGL983099:PGL983100 PQH983099:PQH983100 QAD983099:QAD983100 QJZ983099:QJZ983100 QTV983099:QTV983100 RDR983099:RDR983100 RNN983099:RNN983100 RXJ983099:RXJ983100 SHF983099:SHF983100 SRB983099:SRB983100 TAX983099:TAX983100 TKT983099:TKT983100 TUP983099:TUP983100 UEL983099:UEL983100 UOH983099:UOH983100 UYD983099:UYD983100 VHZ983099:VHZ983100 VRV983099:VRV983100 WBR983099:WBR983100 WLN983099:WLN983100 WVJ983099:WVJ983100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WVK983070:WVK983075 JR42:JR51 TN42:TN51 ADJ42:ADJ51 ANF42:ANF51 AXB42:AXB51 BGX42:BGX51 BQT42:BQT51 CAP42:CAP51 CKL42:CKL51 CUH42:CUH51 DED42:DED51 DNZ42:DNZ51 DXV42:DXV51 EHR42:EHR51 ERN42:ERN51 FBJ42:FBJ51 FLF42:FLF51 FVB42:FVB51 GEX42:GEX51 GOT42:GOT51 GYP42:GYP51 HIL42:HIL51 HSH42:HSH51 ICD42:ICD51 ILZ42:ILZ51 IVV42:IVV51 JFR42:JFR51 JPN42:JPN51 JZJ42:JZJ51 KJF42:KJF51 KTB42:KTB51 LCX42:LCX51 LMT42:LMT51 LWP42:LWP51 MGL42:MGL51 MQH42:MQH51 NAD42:NAD51 NJZ42:NJZ51 NTV42:NTV51 ODR42:ODR51 ONN42:ONN51 OXJ42:OXJ51 PHF42:PHF51 PRB42:PRB51 QAX42:QAX51 QKT42:QKT51 QUP42:QUP51 REL42:REL51 ROH42:ROH51 RYD42:RYD51 SHZ42:SHZ51 SRV42:SRV51 TBR42:TBR51 TLN42:TLN51 TVJ42:TVJ51 UFF42:UFF51 UPB42:UPB51 UYX42:UYX51 VIT42:VIT51 VSP42:VSP51 WCL42:WCL51 WMH42:WMH51 WWD42:WWD51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C65558:C65564 IY65558:IY65564 SU65558:SU65564 ACQ65558:ACQ65564 AMM65558:AMM65564 AWI65558:AWI65564 BGE65558:BGE65564 BQA65558:BQA65564 BZW65558:BZW65564 CJS65558:CJS65564 CTO65558:CTO65564 DDK65558:DDK65564 DNG65558:DNG65564 DXC65558:DXC65564 EGY65558:EGY65564 EQU65558:EQU65564 FAQ65558:FAQ65564 FKM65558:FKM65564 FUI65558:FUI65564 GEE65558:GEE65564 GOA65558:GOA65564 GXW65558:GXW65564 HHS65558:HHS65564 HRO65558:HRO65564 IBK65558:IBK65564 ILG65558:ILG65564 IVC65558:IVC65564 JEY65558:JEY65564 JOU65558:JOU65564 JYQ65558:JYQ65564 KIM65558:KIM65564 KSI65558:KSI65564 LCE65558:LCE65564 LMA65558:LMA65564 LVW65558:LVW65564 MFS65558:MFS65564 MPO65558:MPO65564 MZK65558:MZK65564 NJG65558:NJG65564 NTC65558:NTC65564 OCY65558:OCY65564 OMU65558:OMU65564 OWQ65558:OWQ65564 PGM65558:PGM65564 PQI65558:PQI65564 QAE65558:QAE65564 QKA65558:QKA65564 QTW65558:QTW65564 RDS65558:RDS65564 RNO65558:RNO65564 RXK65558:RXK65564 SHG65558:SHG65564 SRC65558:SRC65564 TAY65558:TAY65564 TKU65558:TKU65564 TUQ65558:TUQ65564 UEM65558:UEM65564 UOI65558:UOI65564 UYE65558:UYE65564 VIA65558:VIA65564 VRW65558:VRW65564 WBS65558:WBS65564 WLO65558:WLO65564 WVK65558:WVK65564 C131094:C131100 IY131094:IY131100 SU131094:SU131100 ACQ131094:ACQ131100 AMM131094:AMM131100 AWI131094:AWI131100 BGE131094:BGE131100 BQA131094:BQA131100 BZW131094:BZW131100 CJS131094:CJS131100 CTO131094:CTO131100 DDK131094:DDK131100 DNG131094:DNG131100 DXC131094:DXC131100 EGY131094:EGY131100 EQU131094:EQU131100 FAQ131094:FAQ131100 FKM131094:FKM131100 FUI131094:FUI131100 GEE131094:GEE131100 GOA131094:GOA131100 GXW131094:GXW131100 HHS131094:HHS131100 HRO131094:HRO131100 IBK131094:IBK131100 ILG131094:ILG131100 IVC131094:IVC131100 JEY131094:JEY131100 JOU131094:JOU131100 JYQ131094:JYQ131100 KIM131094:KIM131100 KSI131094:KSI131100 LCE131094:LCE131100 LMA131094:LMA131100 LVW131094:LVW131100 MFS131094:MFS131100 MPO131094:MPO131100 MZK131094:MZK131100 NJG131094:NJG131100 NTC131094:NTC131100 OCY131094:OCY131100 OMU131094:OMU131100 OWQ131094:OWQ131100 PGM131094:PGM131100 PQI131094:PQI131100 QAE131094:QAE131100 QKA131094:QKA131100 QTW131094:QTW131100 RDS131094:RDS131100 RNO131094:RNO131100 RXK131094:RXK131100 SHG131094:SHG131100 SRC131094:SRC131100 TAY131094:TAY131100 TKU131094:TKU131100 TUQ131094:TUQ131100 UEM131094:UEM131100 UOI131094:UOI131100 UYE131094:UYE131100 VIA131094:VIA131100 VRW131094:VRW131100 WBS131094:WBS131100 WLO131094:WLO131100 WVK131094:WVK131100 C196630:C196636 IY196630:IY196636 SU196630:SU196636 ACQ196630:ACQ196636 AMM196630:AMM196636 AWI196630:AWI196636 BGE196630:BGE196636 BQA196630:BQA196636 BZW196630:BZW196636 CJS196630:CJS196636 CTO196630:CTO196636 DDK196630:DDK196636 DNG196630:DNG196636 DXC196630:DXC196636 EGY196630:EGY196636 EQU196630:EQU196636 FAQ196630:FAQ196636 FKM196630:FKM196636 FUI196630:FUI196636 GEE196630:GEE196636 GOA196630:GOA196636 GXW196630:GXW196636 HHS196630:HHS196636 HRO196630:HRO196636 IBK196630:IBK196636 ILG196630:ILG196636 IVC196630:IVC196636 JEY196630:JEY196636 JOU196630:JOU196636 JYQ196630:JYQ196636 KIM196630:KIM196636 KSI196630:KSI196636 LCE196630:LCE196636 LMA196630:LMA196636 LVW196630:LVW196636 MFS196630:MFS196636 MPO196630:MPO196636 MZK196630:MZK196636 NJG196630:NJG196636 NTC196630:NTC196636 OCY196630:OCY196636 OMU196630:OMU196636 OWQ196630:OWQ196636 PGM196630:PGM196636 PQI196630:PQI196636 QAE196630:QAE196636 QKA196630:QKA196636 QTW196630:QTW196636 RDS196630:RDS196636 RNO196630:RNO196636 RXK196630:RXK196636 SHG196630:SHG196636 SRC196630:SRC196636 TAY196630:TAY196636 TKU196630:TKU196636 TUQ196630:TUQ196636 UEM196630:UEM196636 UOI196630:UOI196636 UYE196630:UYE196636 VIA196630:VIA196636 VRW196630:VRW196636 WBS196630:WBS196636 WLO196630:WLO196636 WVK196630:WVK196636 C262166:C262172 IY262166:IY262172 SU262166:SU262172 ACQ262166:ACQ262172 AMM262166:AMM262172 AWI262166:AWI262172 BGE262166:BGE262172 BQA262166:BQA262172 BZW262166:BZW262172 CJS262166:CJS262172 CTO262166:CTO262172 DDK262166:DDK262172 DNG262166:DNG262172 DXC262166:DXC262172 EGY262166:EGY262172 EQU262166:EQU262172 FAQ262166:FAQ262172 FKM262166:FKM262172 FUI262166:FUI262172 GEE262166:GEE262172 GOA262166:GOA262172 GXW262166:GXW262172 HHS262166:HHS262172 HRO262166:HRO262172 IBK262166:IBK262172 ILG262166:ILG262172 IVC262166:IVC262172 JEY262166:JEY262172 JOU262166:JOU262172 JYQ262166:JYQ262172 KIM262166:KIM262172 KSI262166:KSI262172 LCE262166:LCE262172 LMA262166:LMA262172 LVW262166:LVW262172 MFS262166:MFS262172 MPO262166:MPO262172 MZK262166:MZK262172 NJG262166:NJG262172 NTC262166:NTC262172 OCY262166:OCY262172 OMU262166:OMU262172 OWQ262166:OWQ262172 PGM262166:PGM262172 PQI262166:PQI262172 QAE262166:QAE262172 QKA262166:QKA262172 QTW262166:QTW262172 RDS262166:RDS262172 RNO262166:RNO262172 RXK262166:RXK262172 SHG262166:SHG262172 SRC262166:SRC262172 TAY262166:TAY262172 TKU262166:TKU262172 TUQ262166:TUQ262172 UEM262166:UEM262172 UOI262166:UOI262172 UYE262166:UYE262172 VIA262166:VIA262172 VRW262166:VRW262172 WBS262166:WBS262172 WLO262166:WLO262172 WVK262166:WVK262172 C327702:C327708 IY327702:IY327708 SU327702:SU327708 ACQ327702:ACQ327708 AMM327702:AMM327708 AWI327702:AWI327708 BGE327702:BGE327708 BQA327702:BQA327708 BZW327702:BZW327708 CJS327702:CJS327708 CTO327702:CTO327708 DDK327702:DDK327708 DNG327702:DNG327708 DXC327702:DXC327708 EGY327702:EGY327708 EQU327702:EQU327708 FAQ327702:FAQ327708 FKM327702:FKM327708 FUI327702:FUI327708 GEE327702:GEE327708 GOA327702:GOA327708 GXW327702:GXW327708 HHS327702:HHS327708 HRO327702:HRO327708 IBK327702:IBK327708 ILG327702:ILG327708 IVC327702:IVC327708 JEY327702:JEY327708 JOU327702:JOU327708 JYQ327702:JYQ327708 KIM327702:KIM327708 KSI327702:KSI327708 LCE327702:LCE327708 LMA327702:LMA327708 LVW327702:LVW327708 MFS327702:MFS327708 MPO327702:MPO327708 MZK327702:MZK327708 NJG327702:NJG327708 NTC327702:NTC327708 OCY327702:OCY327708 OMU327702:OMU327708 OWQ327702:OWQ327708 PGM327702:PGM327708 PQI327702:PQI327708 QAE327702:QAE327708 QKA327702:QKA327708 QTW327702:QTW327708 RDS327702:RDS327708 RNO327702:RNO327708 RXK327702:RXK327708 SHG327702:SHG327708 SRC327702:SRC327708 TAY327702:TAY327708 TKU327702:TKU327708 TUQ327702:TUQ327708 UEM327702:UEM327708 UOI327702:UOI327708 UYE327702:UYE327708 VIA327702:VIA327708 VRW327702:VRW327708 WBS327702:WBS327708 WLO327702:WLO327708 WVK327702:WVK327708 C393238:C393244 IY393238:IY393244 SU393238:SU393244 ACQ393238:ACQ393244 AMM393238:AMM393244 AWI393238:AWI393244 BGE393238:BGE393244 BQA393238:BQA393244 BZW393238:BZW393244 CJS393238:CJS393244 CTO393238:CTO393244 DDK393238:DDK393244 DNG393238:DNG393244 DXC393238:DXC393244 EGY393238:EGY393244 EQU393238:EQU393244 FAQ393238:FAQ393244 FKM393238:FKM393244 FUI393238:FUI393244 GEE393238:GEE393244 GOA393238:GOA393244 GXW393238:GXW393244 HHS393238:HHS393244 HRO393238:HRO393244 IBK393238:IBK393244 ILG393238:ILG393244 IVC393238:IVC393244 JEY393238:JEY393244 JOU393238:JOU393244 JYQ393238:JYQ393244 KIM393238:KIM393244 KSI393238:KSI393244 LCE393238:LCE393244 LMA393238:LMA393244 LVW393238:LVW393244 MFS393238:MFS393244 MPO393238:MPO393244 MZK393238:MZK393244 NJG393238:NJG393244 NTC393238:NTC393244 OCY393238:OCY393244 OMU393238:OMU393244 OWQ393238:OWQ393244 PGM393238:PGM393244 PQI393238:PQI393244 QAE393238:QAE393244 QKA393238:QKA393244 QTW393238:QTW393244 RDS393238:RDS393244 RNO393238:RNO393244 RXK393238:RXK393244 SHG393238:SHG393244 SRC393238:SRC393244 TAY393238:TAY393244 TKU393238:TKU393244 TUQ393238:TUQ393244 UEM393238:UEM393244 UOI393238:UOI393244 UYE393238:UYE393244 VIA393238:VIA393244 VRW393238:VRW393244 WBS393238:WBS393244 WLO393238:WLO393244 WVK393238:WVK393244 C458774:C458780 IY458774:IY458780 SU458774:SU458780 ACQ458774:ACQ458780 AMM458774:AMM458780 AWI458774:AWI458780 BGE458774:BGE458780 BQA458774:BQA458780 BZW458774:BZW458780 CJS458774:CJS458780 CTO458774:CTO458780 DDK458774:DDK458780 DNG458774:DNG458780 DXC458774:DXC458780 EGY458774:EGY458780 EQU458774:EQU458780 FAQ458774:FAQ458780 FKM458774:FKM458780 FUI458774:FUI458780 GEE458774:GEE458780 GOA458774:GOA458780 GXW458774:GXW458780 HHS458774:HHS458780 HRO458774:HRO458780 IBK458774:IBK458780 ILG458774:ILG458780 IVC458774:IVC458780 JEY458774:JEY458780 JOU458774:JOU458780 JYQ458774:JYQ458780 KIM458774:KIM458780 KSI458774:KSI458780 LCE458774:LCE458780 LMA458774:LMA458780 LVW458774:LVW458780 MFS458774:MFS458780 MPO458774:MPO458780 MZK458774:MZK458780 NJG458774:NJG458780 NTC458774:NTC458780 OCY458774:OCY458780 OMU458774:OMU458780 OWQ458774:OWQ458780 PGM458774:PGM458780 PQI458774:PQI458780 QAE458774:QAE458780 QKA458774:QKA458780 QTW458774:QTW458780 RDS458774:RDS458780 RNO458774:RNO458780 RXK458774:RXK458780 SHG458774:SHG458780 SRC458774:SRC458780 TAY458774:TAY458780 TKU458774:TKU458780 TUQ458774:TUQ458780 UEM458774:UEM458780 UOI458774:UOI458780 UYE458774:UYE458780 VIA458774:VIA458780 VRW458774:VRW458780 WBS458774:WBS458780 WLO458774:WLO458780 WVK458774:WVK458780 C524310:C524316 IY524310:IY524316 SU524310:SU524316 ACQ524310:ACQ524316 AMM524310:AMM524316 AWI524310:AWI524316 BGE524310:BGE524316 BQA524310:BQA524316 BZW524310:BZW524316 CJS524310:CJS524316 CTO524310:CTO524316 DDK524310:DDK524316 DNG524310:DNG524316 DXC524310:DXC524316 EGY524310:EGY524316 EQU524310:EQU524316 FAQ524310:FAQ524316 FKM524310:FKM524316 FUI524310:FUI524316 GEE524310:GEE524316 GOA524310:GOA524316 GXW524310:GXW524316 HHS524310:HHS524316 HRO524310:HRO524316 IBK524310:IBK524316 ILG524310:ILG524316 IVC524310:IVC524316 JEY524310:JEY524316 JOU524310:JOU524316 JYQ524310:JYQ524316 KIM524310:KIM524316 KSI524310:KSI524316 LCE524310:LCE524316 LMA524310:LMA524316 LVW524310:LVW524316 MFS524310:MFS524316 MPO524310:MPO524316 MZK524310:MZK524316 NJG524310:NJG524316 NTC524310:NTC524316 OCY524310:OCY524316 OMU524310:OMU524316 OWQ524310:OWQ524316 PGM524310:PGM524316 PQI524310:PQI524316 QAE524310:QAE524316 QKA524310:QKA524316 QTW524310:QTW524316 RDS524310:RDS524316 RNO524310:RNO524316 RXK524310:RXK524316 SHG524310:SHG524316 SRC524310:SRC524316 TAY524310:TAY524316 TKU524310:TKU524316 TUQ524310:TUQ524316 UEM524310:UEM524316 UOI524310:UOI524316 UYE524310:UYE524316 VIA524310:VIA524316 VRW524310:VRW524316 WBS524310:WBS524316 WLO524310:WLO524316 WVK524310:WVK524316 C589846:C589852 IY589846:IY589852 SU589846:SU589852 ACQ589846:ACQ589852 AMM589846:AMM589852 AWI589846:AWI589852 BGE589846:BGE589852 BQA589846:BQA589852 BZW589846:BZW589852 CJS589846:CJS589852 CTO589846:CTO589852 DDK589846:DDK589852 DNG589846:DNG589852 DXC589846:DXC589852 EGY589846:EGY589852 EQU589846:EQU589852 FAQ589846:FAQ589852 FKM589846:FKM589852 FUI589846:FUI589852 GEE589846:GEE589852 GOA589846:GOA589852 GXW589846:GXW589852 HHS589846:HHS589852 HRO589846:HRO589852 IBK589846:IBK589852 ILG589846:ILG589852 IVC589846:IVC589852 JEY589846:JEY589852 JOU589846:JOU589852 JYQ589846:JYQ589852 KIM589846:KIM589852 KSI589846:KSI589852 LCE589846:LCE589852 LMA589846:LMA589852 LVW589846:LVW589852 MFS589846:MFS589852 MPO589846:MPO589852 MZK589846:MZK589852 NJG589846:NJG589852 NTC589846:NTC589852 OCY589846:OCY589852 OMU589846:OMU589852 OWQ589846:OWQ589852 PGM589846:PGM589852 PQI589846:PQI589852 QAE589846:QAE589852 QKA589846:QKA589852 QTW589846:QTW589852 RDS589846:RDS589852 RNO589846:RNO589852 RXK589846:RXK589852 SHG589846:SHG589852 SRC589846:SRC589852 TAY589846:TAY589852 TKU589846:TKU589852 TUQ589846:TUQ589852 UEM589846:UEM589852 UOI589846:UOI589852 UYE589846:UYE589852 VIA589846:VIA589852 VRW589846:VRW589852 WBS589846:WBS589852 WLO589846:WLO589852 WVK589846:WVK589852 C655382:C655388 IY655382:IY655388 SU655382:SU655388 ACQ655382:ACQ655388 AMM655382:AMM655388 AWI655382:AWI655388 BGE655382:BGE655388 BQA655382:BQA655388 BZW655382:BZW655388 CJS655382:CJS655388 CTO655382:CTO655388 DDK655382:DDK655388 DNG655382:DNG655388 DXC655382:DXC655388 EGY655382:EGY655388 EQU655382:EQU655388 FAQ655382:FAQ655388 FKM655382:FKM655388 FUI655382:FUI655388 GEE655382:GEE655388 GOA655382:GOA655388 GXW655382:GXW655388 HHS655382:HHS655388 HRO655382:HRO655388 IBK655382:IBK655388 ILG655382:ILG655388 IVC655382:IVC655388 JEY655382:JEY655388 JOU655382:JOU655388 JYQ655382:JYQ655388 KIM655382:KIM655388 KSI655382:KSI655388 LCE655382:LCE655388 LMA655382:LMA655388 LVW655382:LVW655388 MFS655382:MFS655388 MPO655382:MPO655388 MZK655382:MZK655388 NJG655382:NJG655388 NTC655382:NTC655388 OCY655382:OCY655388 OMU655382:OMU655388 OWQ655382:OWQ655388 PGM655382:PGM655388 PQI655382:PQI655388 QAE655382:QAE655388 QKA655382:QKA655388 QTW655382:QTW655388 RDS655382:RDS655388 RNO655382:RNO655388 RXK655382:RXK655388 SHG655382:SHG655388 SRC655382:SRC655388 TAY655382:TAY655388 TKU655382:TKU655388 TUQ655382:TUQ655388 UEM655382:UEM655388 UOI655382:UOI655388 UYE655382:UYE655388 VIA655382:VIA655388 VRW655382:VRW655388 WBS655382:WBS655388 WLO655382:WLO655388 WVK655382:WVK655388 C720918:C720924 IY720918:IY720924 SU720918:SU720924 ACQ720918:ACQ720924 AMM720918:AMM720924 AWI720918:AWI720924 BGE720918:BGE720924 BQA720918:BQA720924 BZW720918:BZW720924 CJS720918:CJS720924 CTO720918:CTO720924 DDK720918:DDK720924 DNG720918:DNG720924 DXC720918:DXC720924 EGY720918:EGY720924 EQU720918:EQU720924 FAQ720918:FAQ720924 FKM720918:FKM720924 FUI720918:FUI720924 GEE720918:GEE720924 GOA720918:GOA720924 GXW720918:GXW720924 HHS720918:HHS720924 HRO720918:HRO720924 IBK720918:IBK720924 ILG720918:ILG720924 IVC720918:IVC720924 JEY720918:JEY720924 JOU720918:JOU720924 JYQ720918:JYQ720924 KIM720918:KIM720924 KSI720918:KSI720924 LCE720918:LCE720924 LMA720918:LMA720924 LVW720918:LVW720924 MFS720918:MFS720924 MPO720918:MPO720924 MZK720918:MZK720924 NJG720918:NJG720924 NTC720918:NTC720924 OCY720918:OCY720924 OMU720918:OMU720924 OWQ720918:OWQ720924 PGM720918:PGM720924 PQI720918:PQI720924 QAE720918:QAE720924 QKA720918:QKA720924 QTW720918:QTW720924 RDS720918:RDS720924 RNO720918:RNO720924 RXK720918:RXK720924 SHG720918:SHG720924 SRC720918:SRC720924 TAY720918:TAY720924 TKU720918:TKU720924 TUQ720918:TUQ720924 UEM720918:UEM720924 UOI720918:UOI720924 UYE720918:UYE720924 VIA720918:VIA720924 VRW720918:VRW720924 WBS720918:WBS720924 WLO720918:WLO720924 WVK720918:WVK720924 C786454:C786460 IY786454:IY786460 SU786454:SU786460 ACQ786454:ACQ786460 AMM786454:AMM786460 AWI786454:AWI786460 BGE786454:BGE786460 BQA786454:BQA786460 BZW786454:BZW786460 CJS786454:CJS786460 CTO786454:CTO786460 DDK786454:DDK786460 DNG786454:DNG786460 DXC786454:DXC786460 EGY786454:EGY786460 EQU786454:EQU786460 FAQ786454:FAQ786460 FKM786454:FKM786460 FUI786454:FUI786460 GEE786454:GEE786460 GOA786454:GOA786460 GXW786454:GXW786460 HHS786454:HHS786460 HRO786454:HRO786460 IBK786454:IBK786460 ILG786454:ILG786460 IVC786454:IVC786460 JEY786454:JEY786460 JOU786454:JOU786460 JYQ786454:JYQ786460 KIM786454:KIM786460 KSI786454:KSI786460 LCE786454:LCE786460 LMA786454:LMA786460 LVW786454:LVW786460 MFS786454:MFS786460 MPO786454:MPO786460 MZK786454:MZK786460 NJG786454:NJG786460 NTC786454:NTC786460 OCY786454:OCY786460 OMU786454:OMU786460 OWQ786454:OWQ786460 PGM786454:PGM786460 PQI786454:PQI786460 QAE786454:QAE786460 QKA786454:QKA786460 QTW786454:QTW786460 RDS786454:RDS786460 RNO786454:RNO786460 RXK786454:RXK786460 SHG786454:SHG786460 SRC786454:SRC786460 TAY786454:TAY786460 TKU786454:TKU786460 TUQ786454:TUQ786460 UEM786454:UEM786460 UOI786454:UOI786460 UYE786454:UYE786460 VIA786454:VIA786460 VRW786454:VRW786460 WBS786454:WBS786460 WLO786454:WLO786460 WVK786454:WVK786460 C851990:C851996 IY851990:IY851996 SU851990:SU851996 ACQ851990:ACQ851996 AMM851990:AMM851996 AWI851990:AWI851996 BGE851990:BGE851996 BQA851990:BQA851996 BZW851990:BZW851996 CJS851990:CJS851996 CTO851990:CTO851996 DDK851990:DDK851996 DNG851990:DNG851996 DXC851990:DXC851996 EGY851990:EGY851996 EQU851990:EQU851996 FAQ851990:FAQ851996 FKM851990:FKM851996 FUI851990:FUI851996 GEE851990:GEE851996 GOA851990:GOA851996 GXW851990:GXW851996 HHS851990:HHS851996 HRO851990:HRO851996 IBK851990:IBK851996 ILG851990:ILG851996 IVC851990:IVC851996 JEY851990:JEY851996 JOU851990:JOU851996 JYQ851990:JYQ851996 KIM851990:KIM851996 KSI851990:KSI851996 LCE851990:LCE851996 LMA851990:LMA851996 LVW851990:LVW851996 MFS851990:MFS851996 MPO851990:MPO851996 MZK851990:MZK851996 NJG851990:NJG851996 NTC851990:NTC851996 OCY851990:OCY851996 OMU851990:OMU851996 OWQ851990:OWQ851996 PGM851990:PGM851996 PQI851990:PQI851996 QAE851990:QAE851996 QKA851990:QKA851996 QTW851990:QTW851996 RDS851990:RDS851996 RNO851990:RNO851996 RXK851990:RXK851996 SHG851990:SHG851996 SRC851990:SRC851996 TAY851990:TAY851996 TKU851990:TKU851996 TUQ851990:TUQ851996 UEM851990:UEM851996 UOI851990:UOI851996 UYE851990:UYE851996 VIA851990:VIA851996 VRW851990:VRW851996 WBS851990:WBS851996 WLO851990:WLO851996 WVK851990:WVK851996 C917526:C917532 IY917526:IY917532 SU917526:SU917532 ACQ917526:ACQ917532 AMM917526:AMM917532 AWI917526:AWI917532 BGE917526:BGE917532 BQA917526:BQA917532 BZW917526:BZW917532 CJS917526:CJS917532 CTO917526:CTO917532 DDK917526:DDK917532 DNG917526:DNG917532 DXC917526:DXC917532 EGY917526:EGY917532 EQU917526:EQU917532 FAQ917526:FAQ917532 FKM917526:FKM917532 FUI917526:FUI917532 GEE917526:GEE917532 GOA917526:GOA917532 GXW917526:GXW917532 HHS917526:HHS917532 HRO917526:HRO917532 IBK917526:IBK917532 ILG917526:ILG917532 IVC917526:IVC917532 JEY917526:JEY917532 JOU917526:JOU917532 JYQ917526:JYQ917532 KIM917526:KIM917532 KSI917526:KSI917532 LCE917526:LCE917532 LMA917526:LMA917532 LVW917526:LVW917532 MFS917526:MFS917532 MPO917526:MPO917532 MZK917526:MZK917532 NJG917526:NJG917532 NTC917526:NTC917532 OCY917526:OCY917532 OMU917526:OMU917532 OWQ917526:OWQ917532 PGM917526:PGM917532 PQI917526:PQI917532 QAE917526:QAE917532 QKA917526:QKA917532 QTW917526:QTW917532 RDS917526:RDS917532 RNO917526:RNO917532 RXK917526:RXK917532 SHG917526:SHG917532 SRC917526:SRC917532 TAY917526:TAY917532 TKU917526:TKU917532 TUQ917526:TUQ917532 UEM917526:UEM917532 UOI917526:UOI917532 UYE917526:UYE917532 VIA917526:VIA917532 VRW917526:VRW917532 WBS917526:WBS917532 WLO917526:WLO917532 WVK917526:WVK917532 C983062:C983068 IY983062:IY983068 SU983062:SU983068 ACQ983062:ACQ983068 AMM983062:AMM983068 AWI983062:AWI983068 BGE983062:BGE983068 BQA983062:BQA983068 BZW983062:BZW983068 CJS983062:CJS983068 CTO983062:CTO983068 DDK983062:DDK983068 DNG983062:DNG983068 DXC983062:DXC983068 EGY983062:EGY983068 EQU983062:EQU983068 FAQ983062:FAQ983068 FKM983062:FKM983068 FUI983062:FUI983068 GEE983062:GEE983068 GOA983062:GOA983068 GXW983062:GXW983068 HHS983062:HHS983068 HRO983062:HRO983068 IBK983062:IBK983068 ILG983062:ILG983068 IVC983062:IVC983068 JEY983062:JEY983068 JOU983062:JOU983068 JYQ983062:JYQ983068 KIM983062:KIM983068 KSI983062:KSI983068 LCE983062:LCE983068 LMA983062:LMA983068 LVW983062:LVW983068 MFS983062:MFS983068 MPO983062:MPO983068 MZK983062:MZK983068 NJG983062:NJG983068 NTC983062:NTC983068 OCY983062:OCY983068 OMU983062:OMU983068 OWQ983062:OWQ983068 PGM983062:PGM983068 PQI983062:PQI983068 QAE983062:QAE983068 QKA983062:QKA983068 QTW983062:QTW983068 RDS983062:RDS983068 RNO983062:RNO983068 RXK983062:RXK983068 SHG983062:SHG983068 SRC983062:SRC983068 TAY983062:TAY983068 TKU983062:TKU983068 TUQ983062:TUQ983068 UEM983062:UEM983068 UOI983062:UOI983068 UYE983062:UYE983068 VIA983062:VIA983068 VRW983062:VRW983068 WBS983062:WBS983068 WLO983062:WLO983068 WVK983062:WVK983068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C65573:C65574 IY65573:IY65574 SU65573:SU65574 ACQ65573:ACQ65574 AMM65573:AMM65574 AWI65573:AWI65574 BGE65573:BGE65574 BQA65573:BQA65574 BZW65573:BZW65574 CJS65573:CJS65574 CTO65573:CTO65574 DDK65573:DDK65574 DNG65573:DNG65574 DXC65573:DXC65574 EGY65573:EGY65574 EQU65573:EQU65574 FAQ65573:FAQ65574 FKM65573:FKM65574 FUI65573:FUI65574 GEE65573:GEE65574 GOA65573:GOA65574 GXW65573:GXW65574 HHS65573:HHS65574 HRO65573:HRO65574 IBK65573:IBK65574 ILG65573:ILG65574 IVC65573:IVC65574 JEY65573:JEY65574 JOU65573:JOU65574 JYQ65573:JYQ65574 KIM65573:KIM65574 KSI65573:KSI65574 LCE65573:LCE65574 LMA65573:LMA65574 LVW65573:LVW65574 MFS65573:MFS65574 MPO65573:MPO65574 MZK65573:MZK65574 NJG65573:NJG65574 NTC65573:NTC65574 OCY65573:OCY65574 OMU65573:OMU65574 OWQ65573:OWQ65574 PGM65573:PGM65574 PQI65573:PQI65574 QAE65573:QAE65574 QKA65573:QKA65574 QTW65573:QTW65574 RDS65573:RDS65574 RNO65573:RNO65574 RXK65573:RXK65574 SHG65573:SHG65574 SRC65573:SRC65574 TAY65573:TAY65574 TKU65573:TKU65574 TUQ65573:TUQ65574 UEM65573:UEM65574 UOI65573:UOI65574 UYE65573:UYE65574 VIA65573:VIA65574 VRW65573:VRW65574 WBS65573:WBS65574 WLO65573:WLO65574 WVK65573:WVK65574 C131109:C131110 IY131109:IY131110 SU131109:SU131110 ACQ131109:ACQ131110 AMM131109:AMM131110 AWI131109:AWI131110 BGE131109:BGE131110 BQA131109:BQA131110 BZW131109:BZW131110 CJS131109:CJS131110 CTO131109:CTO131110 DDK131109:DDK131110 DNG131109:DNG131110 DXC131109:DXC131110 EGY131109:EGY131110 EQU131109:EQU131110 FAQ131109:FAQ131110 FKM131109:FKM131110 FUI131109:FUI131110 GEE131109:GEE131110 GOA131109:GOA131110 GXW131109:GXW131110 HHS131109:HHS131110 HRO131109:HRO131110 IBK131109:IBK131110 ILG131109:ILG131110 IVC131109:IVC131110 JEY131109:JEY131110 JOU131109:JOU131110 JYQ131109:JYQ131110 KIM131109:KIM131110 KSI131109:KSI131110 LCE131109:LCE131110 LMA131109:LMA131110 LVW131109:LVW131110 MFS131109:MFS131110 MPO131109:MPO131110 MZK131109:MZK131110 NJG131109:NJG131110 NTC131109:NTC131110 OCY131109:OCY131110 OMU131109:OMU131110 OWQ131109:OWQ131110 PGM131109:PGM131110 PQI131109:PQI131110 QAE131109:QAE131110 QKA131109:QKA131110 QTW131109:QTW131110 RDS131109:RDS131110 RNO131109:RNO131110 RXK131109:RXK131110 SHG131109:SHG131110 SRC131109:SRC131110 TAY131109:TAY131110 TKU131109:TKU131110 TUQ131109:TUQ131110 UEM131109:UEM131110 UOI131109:UOI131110 UYE131109:UYE131110 VIA131109:VIA131110 VRW131109:VRW131110 WBS131109:WBS131110 WLO131109:WLO131110 WVK131109:WVK131110 C196645:C196646 IY196645:IY196646 SU196645:SU196646 ACQ196645:ACQ196646 AMM196645:AMM196646 AWI196645:AWI196646 BGE196645:BGE196646 BQA196645:BQA196646 BZW196645:BZW196646 CJS196645:CJS196646 CTO196645:CTO196646 DDK196645:DDK196646 DNG196645:DNG196646 DXC196645:DXC196646 EGY196645:EGY196646 EQU196645:EQU196646 FAQ196645:FAQ196646 FKM196645:FKM196646 FUI196645:FUI196646 GEE196645:GEE196646 GOA196645:GOA196646 GXW196645:GXW196646 HHS196645:HHS196646 HRO196645:HRO196646 IBK196645:IBK196646 ILG196645:ILG196646 IVC196645:IVC196646 JEY196645:JEY196646 JOU196645:JOU196646 JYQ196645:JYQ196646 KIM196645:KIM196646 KSI196645:KSI196646 LCE196645:LCE196646 LMA196645:LMA196646 LVW196645:LVW196646 MFS196645:MFS196646 MPO196645:MPO196646 MZK196645:MZK196646 NJG196645:NJG196646 NTC196645:NTC196646 OCY196645:OCY196646 OMU196645:OMU196646 OWQ196645:OWQ196646 PGM196645:PGM196646 PQI196645:PQI196646 QAE196645:QAE196646 QKA196645:QKA196646 QTW196645:QTW196646 RDS196645:RDS196646 RNO196645:RNO196646 RXK196645:RXK196646 SHG196645:SHG196646 SRC196645:SRC196646 TAY196645:TAY196646 TKU196645:TKU196646 TUQ196645:TUQ196646 UEM196645:UEM196646 UOI196645:UOI196646 UYE196645:UYE196646 VIA196645:VIA196646 VRW196645:VRW196646 WBS196645:WBS196646 WLO196645:WLO196646 WVK196645:WVK196646 C262181:C262182 IY262181:IY262182 SU262181:SU262182 ACQ262181:ACQ262182 AMM262181:AMM262182 AWI262181:AWI262182 BGE262181:BGE262182 BQA262181:BQA262182 BZW262181:BZW262182 CJS262181:CJS262182 CTO262181:CTO262182 DDK262181:DDK262182 DNG262181:DNG262182 DXC262181:DXC262182 EGY262181:EGY262182 EQU262181:EQU262182 FAQ262181:FAQ262182 FKM262181:FKM262182 FUI262181:FUI262182 GEE262181:GEE262182 GOA262181:GOA262182 GXW262181:GXW262182 HHS262181:HHS262182 HRO262181:HRO262182 IBK262181:IBK262182 ILG262181:ILG262182 IVC262181:IVC262182 JEY262181:JEY262182 JOU262181:JOU262182 JYQ262181:JYQ262182 KIM262181:KIM262182 KSI262181:KSI262182 LCE262181:LCE262182 LMA262181:LMA262182 LVW262181:LVW262182 MFS262181:MFS262182 MPO262181:MPO262182 MZK262181:MZK262182 NJG262181:NJG262182 NTC262181:NTC262182 OCY262181:OCY262182 OMU262181:OMU262182 OWQ262181:OWQ262182 PGM262181:PGM262182 PQI262181:PQI262182 QAE262181:QAE262182 QKA262181:QKA262182 QTW262181:QTW262182 RDS262181:RDS262182 RNO262181:RNO262182 RXK262181:RXK262182 SHG262181:SHG262182 SRC262181:SRC262182 TAY262181:TAY262182 TKU262181:TKU262182 TUQ262181:TUQ262182 UEM262181:UEM262182 UOI262181:UOI262182 UYE262181:UYE262182 VIA262181:VIA262182 VRW262181:VRW262182 WBS262181:WBS262182 WLO262181:WLO262182 WVK262181:WVK262182 C327717:C327718 IY327717:IY327718 SU327717:SU327718 ACQ327717:ACQ327718 AMM327717:AMM327718 AWI327717:AWI327718 BGE327717:BGE327718 BQA327717:BQA327718 BZW327717:BZW327718 CJS327717:CJS327718 CTO327717:CTO327718 DDK327717:DDK327718 DNG327717:DNG327718 DXC327717:DXC327718 EGY327717:EGY327718 EQU327717:EQU327718 FAQ327717:FAQ327718 FKM327717:FKM327718 FUI327717:FUI327718 GEE327717:GEE327718 GOA327717:GOA327718 GXW327717:GXW327718 HHS327717:HHS327718 HRO327717:HRO327718 IBK327717:IBK327718 ILG327717:ILG327718 IVC327717:IVC327718 JEY327717:JEY327718 JOU327717:JOU327718 JYQ327717:JYQ327718 KIM327717:KIM327718 KSI327717:KSI327718 LCE327717:LCE327718 LMA327717:LMA327718 LVW327717:LVW327718 MFS327717:MFS327718 MPO327717:MPO327718 MZK327717:MZK327718 NJG327717:NJG327718 NTC327717:NTC327718 OCY327717:OCY327718 OMU327717:OMU327718 OWQ327717:OWQ327718 PGM327717:PGM327718 PQI327717:PQI327718 QAE327717:QAE327718 QKA327717:QKA327718 QTW327717:QTW327718 RDS327717:RDS327718 RNO327717:RNO327718 RXK327717:RXK327718 SHG327717:SHG327718 SRC327717:SRC327718 TAY327717:TAY327718 TKU327717:TKU327718 TUQ327717:TUQ327718 UEM327717:UEM327718 UOI327717:UOI327718 UYE327717:UYE327718 VIA327717:VIA327718 VRW327717:VRW327718 WBS327717:WBS327718 WLO327717:WLO327718 WVK327717:WVK327718 C393253:C393254 IY393253:IY393254 SU393253:SU393254 ACQ393253:ACQ393254 AMM393253:AMM393254 AWI393253:AWI393254 BGE393253:BGE393254 BQA393253:BQA393254 BZW393253:BZW393254 CJS393253:CJS393254 CTO393253:CTO393254 DDK393253:DDK393254 DNG393253:DNG393254 DXC393253:DXC393254 EGY393253:EGY393254 EQU393253:EQU393254 FAQ393253:FAQ393254 FKM393253:FKM393254 FUI393253:FUI393254 GEE393253:GEE393254 GOA393253:GOA393254 GXW393253:GXW393254 HHS393253:HHS393254 HRO393253:HRO393254 IBK393253:IBK393254 ILG393253:ILG393254 IVC393253:IVC393254 JEY393253:JEY393254 JOU393253:JOU393254 JYQ393253:JYQ393254 KIM393253:KIM393254 KSI393253:KSI393254 LCE393253:LCE393254 LMA393253:LMA393254 LVW393253:LVW393254 MFS393253:MFS393254 MPO393253:MPO393254 MZK393253:MZK393254 NJG393253:NJG393254 NTC393253:NTC393254 OCY393253:OCY393254 OMU393253:OMU393254 OWQ393253:OWQ393254 PGM393253:PGM393254 PQI393253:PQI393254 QAE393253:QAE393254 QKA393253:QKA393254 QTW393253:QTW393254 RDS393253:RDS393254 RNO393253:RNO393254 RXK393253:RXK393254 SHG393253:SHG393254 SRC393253:SRC393254 TAY393253:TAY393254 TKU393253:TKU393254 TUQ393253:TUQ393254 UEM393253:UEM393254 UOI393253:UOI393254 UYE393253:UYE393254 VIA393253:VIA393254 VRW393253:VRW393254 WBS393253:WBS393254 WLO393253:WLO393254 WVK393253:WVK393254 C458789:C458790 IY458789:IY458790 SU458789:SU458790 ACQ458789:ACQ458790 AMM458789:AMM458790 AWI458789:AWI458790 BGE458789:BGE458790 BQA458789:BQA458790 BZW458789:BZW458790 CJS458789:CJS458790 CTO458789:CTO458790 DDK458789:DDK458790 DNG458789:DNG458790 DXC458789:DXC458790 EGY458789:EGY458790 EQU458789:EQU458790 FAQ458789:FAQ458790 FKM458789:FKM458790 FUI458789:FUI458790 GEE458789:GEE458790 GOA458789:GOA458790 GXW458789:GXW458790 HHS458789:HHS458790 HRO458789:HRO458790 IBK458789:IBK458790 ILG458789:ILG458790 IVC458789:IVC458790 JEY458789:JEY458790 JOU458789:JOU458790 JYQ458789:JYQ458790 KIM458789:KIM458790 KSI458789:KSI458790 LCE458789:LCE458790 LMA458789:LMA458790 LVW458789:LVW458790 MFS458789:MFS458790 MPO458789:MPO458790 MZK458789:MZK458790 NJG458789:NJG458790 NTC458789:NTC458790 OCY458789:OCY458790 OMU458789:OMU458790 OWQ458789:OWQ458790 PGM458789:PGM458790 PQI458789:PQI458790 QAE458789:QAE458790 QKA458789:QKA458790 QTW458789:QTW458790 RDS458789:RDS458790 RNO458789:RNO458790 RXK458789:RXK458790 SHG458789:SHG458790 SRC458789:SRC458790 TAY458789:TAY458790 TKU458789:TKU458790 TUQ458789:TUQ458790 UEM458789:UEM458790 UOI458789:UOI458790 UYE458789:UYE458790 VIA458789:VIA458790 VRW458789:VRW458790 WBS458789:WBS458790 WLO458789:WLO458790 WVK458789:WVK458790 C524325:C524326 IY524325:IY524326 SU524325:SU524326 ACQ524325:ACQ524326 AMM524325:AMM524326 AWI524325:AWI524326 BGE524325:BGE524326 BQA524325:BQA524326 BZW524325:BZW524326 CJS524325:CJS524326 CTO524325:CTO524326 DDK524325:DDK524326 DNG524325:DNG524326 DXC524325:DXC524326 EGY524325:EGY524326 EQU524325:EQU524326 FAQ524325:FAQ524326 FKM524325:FKM524326 FUI524325:FUI524326 GEE524325:GEE524326 GOA524325:GOA524326 GXW524325:GXW524326 HHS524325:HHS524326 HRO524325:HRO524326 IBK524325:IBK524326 ILG524325:ILG524326 IVC524325:IVC524326 JEY524325:JEY524326 JOU524325:JOU524326 JYQ524325:JYQ524326 KIM524325:KIM524326 KSI524325:KSI524326 LCE524325:LCE524326 LMA524325:LMA524326 LVW524325:LVW524326 MFS524325:MFS524326 MPO524325:MPO524326 MZK524325:MZK524326 NJG524325:NJG524326 NTC524325:NTC524326 OCY524325:OCY524326 OMU524325:OMU524326 OWQ524325:OWQ524326 PGM524325:PGM524326 PQI524325:PQI524326 QAE524325:QAE524326 QKA524325:QKA524326 QTW524325:QTW524326 RDS524325:RDS524326 RNO524325:RNO524326 RXK524325:RXK524326 SHG524325:SHG524326 SRC524325:SRC524326 TAY524325:TAY524326 TKU524325:TKU524326 TUQ524325:TUQ524326 UEM524325:UEM524326 UOI524325:UOI524326 UYE524325:UYE524326 VIA524325:VIA524326 VRW524325:VRW524326 WBS524325:WBS524326 WLO524325:WLO524326 WVK524325:WVK524326 C589861:C589862 IY589861:IY589862 SU589861:SU589862 ACQ589861:ACQ589862 AMM589861:AMM589862 AWI589861:AWI589862 BGE589861:BGE589862 BQA589861:BQA589862 BZW589861:BZW589862 CJS589861:CJS589862 CTO589861:CTO589862 DDK589861:DDK589862 DNG589861:DNG589862 DXC589861:DXC589862 EGY589861:EGY589862 EQU589861:EQU589862 FAQ589861:FAQ589862 FKM589861:FKM589862 FUI589861:FUI589862 GEE589861:GEE589862 GOA589861:GOA589862 GXW589861:GXW589862 HHS589861:HHS589862 HRO589861:HRO589862 IBK589861:IBK589862 ILG589861:ILG589862 IVC589861:IVC589862 JEY589861:JEY589862 JOU589861:JOU589862 JYQ589861:JYQ589862 KIM589861:KIM589862 KSI589861:KSI589862 LCE589861:LCE589862 LMA589861:LMA589862 LVW589861:LVW589862 MFS589861:MFS589862 MPO589861:MPO589862 MZK589861:MZK589862 NJG589861:NJG589862 NTC589861:NTC589862 OCY589861:OCY589862 OMU589861:OMU589862 OWQ589861:OWQ589862 PGM589861:PGM589862 PQI589861:PQI589862 QAE589861:QAE589862 QKA589861:QKA589862 QTW589861:QTW589862 RDS589861:RDS589862 RNO589861:RNO589862 RXK589861:RXK589862 SHG589861:SHG589862 SRC589861:SRC589862 TAY589861:TAY589862 TKU589861:TKU589862 TUQ589861:TUQ589862 UEM589861:UEM589862 UOI589861:UOI589862 UYE589861:UYE589862 VIA589861:VIA589862 VRW589861:VRW589862 WBS589861:WBS589862 WLO589861:WLO589862 WVK589861:WVK589862 C655397:C655398 IY655397:IY655398 SU655397:SU655398 ACQ655397:ACQ655398 AMM655397:AMM655398 AWI655397:AWI655398 BGE655397:BGE655398 BQA655397:BQA655398 BZW655397:BZW655398 CJS655397:CJS655398 CTO655397:CTO655398 DDK655397:DDK655398 DNG655397:DNG655398 DXC655397:DXC655398 EGY655397:EGY655398 EQU655397:EQU655398 FAQ655397:FAQ655398 FKM655397:FKM655398 FUI655397:FUI655398 GEE655397:GEE655398 GOA655397:GOA655398 GXW655397:GXW655398 HHS655397:HHS655398 HRO655397:HRO655398 IBK655397:IBK655398 ILG655397:ILG655398 IVC655397:IVC655398 JEY655397:JEY655398 JOU655397:JOU655398 JYQ655397:JYQ655398 KIM655397:KIM655398 KSI655397:KSI655398 LCE655397:LCE655398 LMA655397:LMA655398 LVW655397:LVW655398 MFS655397:MFS655398 MPO655397:MPO655398 MZK655397:MZK655398 NJG655397:NJG655398 NTC655397:NTC655398 OCY655397:OCY655398 OMU655397:OMU655398 OWQ655397:OWQ655398 PGM655397:PGM655398 PQI655397:PQI655398 QAE655397:QAE655398 QKA655397:QKA655398 QTW655397:QTW655398 RDS655397:RDS655398 RNO655397:RNO655398 RXK655397:RXK655398 SHG655397:SHG655398 SRC655397:SRC655398 TAY655397:TAY655398 TKU655397:TKU655398 TUQ655397:TUQ655398 UEM655397:UEM655398 UOI655397:UOI655398 UYE655397:UYE655398 VIA655397:VIA655398 VRW655397:VRW655398 WBS655397:WBS655398 WLO655397:WLO655398 WVK655397:WVK655398 C720933:C720934 IY720933:IY720934 SU720933:SU720934 ACQ720933:ACQ720934 AMM720933:AMM720934 AWI720933:AWI720934 BGE720933:BGE720934 BQA720933:BQA720934 BZW720933:BZW720934 CJS720933:CJS720934 CTO720933:CTO720934 DDK720933:DDK720934 DNG720933:DNG720934 DXC720933:DXC720934 EGY720933:EGY720934 EQU720933:EQU720934 FAQ720933:FAQ720934 FKM720933:FKM720934 FUI720933:FUI720934 GEE720933:GEE720934 GOA720933:GOA720934 GXW720933:GXW720934 HHS720933:HHS720934 HRO720933:HRO720934 IBK720933:IBK720934 ILG720933:ILG720934 IVC720933:IVC720934 JEY720933:JEY720934 JOU720933:JOU720934 JYQ720933:JYQ720934 KIM720933:KIM720934 KSI720933:KSI720934 LCE720933:LCE720934 LMA720933:LMA720934 LVW720933:LVW720934 MFS720933:MFS720934 MPO720933:MPO720934 MZK720933:MZK720934 NJG720933:NJG720934 NTC720933:NTC720934 OCY720933:OCY720934 OMU720933:OMU720934 OWQ720933:OWQ720934 PGM720933:PGM720934 PQI720933:PQI720934 QAE720933:QAE720934 QKA720933:QKA720934 QTW720933:QTW720934 RDS720933:RDS720934 RNO720933:RNO720934 RXK720933:RXK720934 SHG720933:SHG720934 SRC720933:SRC720934 TAY720933:TAY720934 TKU720933:TKU720934 TUQ720933:TUQ720934 UEM720933:UEM720934 UOI720933:UOI720934 UYE720933:UYE720934 VIA720933:VIA720934 VRW720933:VRW720934 WBS720933:WBS720934 WLO720933:WLO720934 WVK720933:WVK720934 C786469:C786470 IY786469:IY786470 SU786469:SU786470 ACQ786469:ACQ786470 AMM786469:AMM786470 AWI786469:AWI786470 BGE786469:BGE786470 BQA786469:BQA786470 BZW786469:BZW786470 CJS786469:CJS786470 CTO786469:CTO786470 DDK786469:DDK786470 DNG786469:DNG786470 DXC786469:DXC786470 EGY786469:EGY786470 EQU786469:EQU786470 FAQ786469:FAQ786470 FKM786469:FKM786470 FUI786469:FUI786470 GEE786469:GEE786470 GOA786469:GOA786470 GXW786469:GXW786470 HHS786469:HHS786470 HRO786469:HRO786470 IBK786469:IBK786470 ILG786469:ILG786470 IVC786469:IVC786470 JEY786469:JEY786470 JOU786469:JOU786470 JYQ786469:JYQ786470 KIM786469:KIM786470 KSI786469:KSI786470 LCE786469:LCE786470 LMA786469:LMA786470 LVW786469:LVW786470 MFS786469:MFS786470 MPO786469:MPO786470 MZK786469:MZK786470 NJG786469:NJG786470 NTC786469:NTC786470 OCY786469:OCY786470 OMU786469:OMU786470 OWQ786469:OWQ786470 PGM786469:PGM786470 PQI786469:PQI786470 QAE786469:QAE786470 QKA786469:QKA786470 QTW786469:QTW786470 RDS786469:RDS786470 RNO786469:RNO786470 RXK786469:RXK786470 SHG786469:SHG786470 SRC786469:SRC786470 TAY786469:TAY786470 TKU786469:TKU786470 TUQ786469:TUQ786470 UEM786469:UEM786470 UOI786469:UOI786470 UYE786469:UYE786470 VIA786469:VIA786470 VRW786469:VRW786470 WBS786469:WBS786470 WLO786469:WLO786470 WVK786469:WVK786470 C852005:C852006 IY852005:IY852006 SU852005:SU852006 ACQ852005:ACQ852006 AMM852005:AMM852006 AWI852005:AWI852006 BGE852005:BGE852006 BQA852005:BQA852006 BZW852005:BZW852006 CJS852005:CJS852006 CTO852005:CTO852006 DDK852005:DDK852006 DNG852005:DNG852006 DXC852005:DXC852006 EGY852005:EGY852006 EQU852005:EQU852006 FAQ852005:FAQ852006 FKM852005:FKM852006 FUI852005:FUI852006 GEE852005:GEE852006 GOA852005:GOA852006 GXW852005:GXW852006 HHS852005:HHS852006 HRO852005:HRO852006 IBK852005:IBK852006 ILG852005:ILG852006 IVC852005:IVC852006 JEY852005:JEY852006 JOU852005:JOU852006 JYQ852005:JYQ852006 KIM852005:KIM852006 KSI852005:KSI852006 LCE852005:LCE852006 LMA852005:LMA852006 LVW852005:LVW852006 MFS852005:MFS852006 MPO852005:MPO852006 MZK852005:MZK852006 NJG852005:NJG852006 NTC852005:NTC852006 OCY852005:OCY852006 OMU852005:OMU852006 OWQ852005:OWQ852006 PGM852005:PGM852006 PQI852005:PQI852006 QAE852005:QAE852006 QKA852005:QKA852006 QTW852005:QTW852006 RDS852005:RDS852006 RNO852005:RNO852006 RXK852005:RXK852006 SHG852005:SHG852006 SRC852005:SRC852006 TAY852005:TAY852006 TKU852005:TKU852006 TUQ852005:TUQ852006 UEM852005:UEM852006 UOI852005:UOI852006 UYE852005:UYE852006 VIA852005:VIA852006 VRW852005:VRW852006 WBS852005:WBS852006 WLO852005:WLO852006 WVK852005:WVK852006 C917541:C917542 IY917541:IY917542 SU917541:SU917542 ACQ917541:ACQ917542 AMM917541:AMM917542 AWI917541:AWI917542 BGE917541:BGE917542 BQA917541:BQA917542 BZW917541:BZW917542 CJS917541:CJS917542 CTO917541:CTO917542 DDK917541:DDK917542 DNG917541:DNG917542 DXC917541:DXC917542 EGY917541:EGY917542 EQU917541:EQU917542 FAQ917541:FAQ917542 FKM917541:FKM917542 FUI917541:FUI917542 GEE917541:GEE917542 GOA917541:GOA917542 GXW917541:GXW917542 HHS917541:HHS917542 HRO917541:HRO917542 IBK917541:IBK917542 ILG917541:ILG917542 IVC917541:IVC917542 JEY917541:JEY917542 JOU917541:JOU917542 JYQ917541:JYQ917542 KIM917541:KIM917542 KSI917541:KSI917542 LCE917541:LCE917542 LMA917541:LMA917542 LVW917541:LVW917542 MFS917541:MFS917542 MPO917541:MPO917542 MZK917541:MZK917542 NJG917541:NJG917542 NTC917541:NTC917542 OCY917541:OCY917542 OMU917541:OMU917542 OWQ917541:OWQ917542 PGM917541:PGM917542 PQI917541:PQI917542 QAE917541:QAE917542 QKA917541:QKA917542 QTW917541:QTW917542 RDS917541:RDS917542 RNO917541:RNO917542 RXK917541:RXK917542 SHG917541:SHG917542 SRC917541:SRC917542 TAY917541:TAY917542 TKU917541:TKU917542 TUQ917541:TUQ917542 UEM917541:UEM917542 UOI917541:UOI917542 UYE917541:UYE917542 VIA917541:VIA917542 VRW917541:VRW917542 WBS917541:WBS917542 WLO917541:WLO917542 WVK917541:WVK917542 C983077:C983078 IY983077:IY983078 SU983077:SU983078 ACQ983077:ACQ983078 AMM983077:AMM983078 AWI983077:AWI983078 BGE983077:BGE983078 BQA983077:BQA983078 BZW983077:BZW983078 CJS983077:CJS983078 CTO983077:CTO983078 DDK983077:DDK983078 DNG983077:DNG983078 DXC983077:DXC983078 EGY983077:EGY983078 EQU983077:EQU983078 FAQ983077:FAQ983078 FKM983077:FKM983078 FUI983077:FUI983078 GEE983077:GEE983078 GOA983077:GOA983078 GXW983077:GXW983078 HHS983077:HHS983078 HRO983077:HRO983078 IBK983077:IBK983078 ILG983077:ILG983078 IVC983077:IVC983078 JEY983077:JEY983078 JOU983077:JOU983078 JYQ983077:JYQ983078 KIM983077:KIM983078 KSI983077:KSI983078 LCE983077:LCE983078 LMA983077:LMA983078 LVW983077:LVW983078 MFS983077:MFS983078 MPO983077:MPO983078 MZK983077:MZK983078 NJG983077:NJG983078 NTC983077:NTC983078 OCY983077:OCY983078 OMU983077:OMU983078 OWQ983077:OWQ983078 PGM983077:PGM983078 PQI983077:PQI983078 QAE983077:QAE983078 QKA983077:QKA983078 QTW983077:QTW983078 RDS983077:RDS983078 RNO983077:RNO983078 RXK983077:RXK983078 SHG983077:SHG983078 SRC983077:SRC983078 TAY983077:TAY983078 TKU983077:TKU983078 TUQ983077:TUQ983078 UEM983077:UEM983078 UOI983077:UOI983078 UYE983077:UYE983078 VIA983077:VIA983078 VRW983077:VRW983078 WBS983077:WBS983078 WLO983077:WLO983078 WVK983077:WVK983078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C65566:C65571 IY65566:IY65571 SU65566:SU65571 ACQ65566:ACQ65571 AMM65566:AMM65571 AWI65566:AWI65571 BGE65566:BGE65571 BQA65566:BQA65571 BZW65566:BZW65571 CJS65566:CJS65571 CTO65566:CTO65571 DDK65566:DDK65571 DNG65566:DNG65571 DXC65566:DXC65571 EGY65566:EGY65571 EQU65566:EQU65571 FAQ65566:FAQ65571 FKM65566:FKM65571 FUI65566:FUI65571 GEE65566:GEE65571 GOA65566:GOA65571 GXW65566:GXW65571 HHS65566:HHS65571 HRO65566:HRO65571 IBK65566:IBK65571 ILG65566:ILG65571 IVC65566:IVC65571 JEY65566:JEY65571 JOU65566:JOU65571 JYQ65566:JYQ65571 KIM65566:KIM65571 KSI65566:KSI65571 LCE65566:LCE65571 LMA65566:LMA65571 LVW65566:LVW65571 MFS65566:MFS65571 MPO65566:MPO65571 MZK65566:MZK65571 NJG65566:NJG65571 NTC65566:NTC65571 OCY65566:OCY65571 OMU65566:OMU65571 OWQ65566:OWQ65571 PGM65566:PGM65571 PQI65566:PQI65571 QAE65566:QAE65571 QKA65566:QKA65571 QTW65566:QTW65571 RDS65566:RDS65571 RNO65566:RNO65571 RXK65566:RXK65571 SHG65566:SHG65571 SRC65566:SRC65571 TAY65566:TAY65571 TKU65566:TKU65571 TUQ65566:TUQ65571 UEM65566:UEM65571 UOI65566:UOI65571 UYE65566:UYE65571 VIA65566:VIA65571 VRW65566:VRW65571 WBS65566:WBS65571 WLO65566:WLO65571 WVK65566:WVK65571 C131102:C131107 IY131102:IY131107 SU131102:SU131107 ACQ131102:ACQ131107 AMM131102:AMM131107 AWI131102:AWI131107 BGE131102:BGE131107 BQA131102:BQA131107 BZW131102:BZW131107 CJS131102:CJS131107 CTO131102:CTO131107 DDK131102:DDK131107 DNG131102:DNG131107 DXC131102:DXC131107 EGY131102:EGY131107 EQU131102:EQU131107 FAQ131102:FAQ131107 FKM131102:FKM131107 FUI131102:FUI131107 GEE131102:GEE131107 GOA131102:GOA131107 GXW131102:GXW131107 HHS131102:HHS131107 HRO131102:HRO131107 IBK131102:IBK131107 ILG131102:ILG131107 IVC131102:IVC131107 JEY131102:JEY131107 JOU131102:JOU131107 JYQ131102:JYQ131107 KIM131102:KIM131107 KSI131102:KSI131107 LCE131102:LCE131107 LMA131102:LMA131107 LVW131102:LVW131107 MFS131102:MFS131107 MPO131102:MPO131107 MZK131102:MZK131107 NJG131102:NJG131107 NTC131102:NTC131107 OCY131102:OCY131107 OMU131102:OMU131107 OWQ131102:OWQ131107 PGM131102:PGM131107 PQI131102:PQI131107 QAE131102:QAE131107 QKA131102:QKA131107 QTW131102:QTW131107 RDS131102:RDS131107 RNO131102:RNO131107 RXK131102:RXK131107 SHG131102:SHG131107 SRC131102:SRC131107 TAY131102:TAY131107 TKU131102:TKU131107 TUQ131102:TUQ131107 UEM131102:UEM131107 UOI131102:UOI131107 UYE131102:UYE131107 VIA131102:VIA131107 VRW131102:VRW131107 WBS131102:WBS131107 WLO131102:WLO131107 WVK131102:WVK131107 C196638:C196643 IY196638:IY196643 SU196638:SU196643 ACQ196638:ACQ196643 AMM196638:AMM196643 AWI196638:AWI196643 BGE196638:BGE196643 BQA196638:BQA196643 BZW196638:BZW196643 CJS196638:CJS196643 CTO196638:CTO196643 DDK196638:DDK196643 DNG196638:DNG196643 DXC196638:DXC196643 EGY196638:EGY196643 EQU196638:EQU196643 FAQ196638:FAQ196643 FKM196638:FKM196643 FUI196638:FUI196643 GEE196638:GEE196643 GOA196638:GOA196643 GXW196638:GXW196643 HHS196638:HHS196643 HRO196638:HRO196643 IBK196638:IBK196643 ILG196638:ILG196643 IVC196638:IVC196643 JEY196638:JEY196643 JOU196638:JOU196643 JYQ196638:JYQ196643 KIM196638:KIM196643 KSI196638:KSI196643 LCE196638:LCE196643 LMA196638:LMA196643 LVW196638:LVW196643 MFS196638:MFS196643 MPO196638:MPO196643 MZK196638:MZK196643 NJG196638:NJG196643 NTC196638:NTC196643 OCY196638:OCY196643 OMU196638:OMU196643 OWQ196638:OWQ196643 PGM196638:PGM196643 PQI196638:PQI196643 QAE196638:QAE196643 QKA196638:QKA196643 QTW196638:QTW196643 RDS196638:RDS196643 RNO196638:RNO196643 RXK196638:RXK196643 SHG196638:SHG196643 SRC196638:SRC196643 TAY196638:TAY196643 TKU196638:TKU196643 TUQ196638:TUQ196643 UEM196638:UEM196643 UOI196638:UOI196643 UYE196638:UYE196643 VIA196638:VIA196643 VRW196638:VRW196643 WBS196638:WBS196643 WLO196638:WLO196643 WVK196638:WVK196643 C262174:C262179 IY262174:IY262179 SU262174:SU262179 ACQ262174:ACQ262179 AMM262174:AMM262179 AWI262174:AWI262179 BGE262174:BGE262179 BQA262174:BQA262179 BZW262174:BZW262179 CJS262174:CJS262179 CTO262174:CTO262179 DDK262174:DDK262179 DNG262174:DNG262179 DXC262174:DXC262179 EGY262174:EGY262179 EQU262174:EQU262179 FAQ262174:FAQ262179 FKM262174:FKM262179 FUI262174:FUI262179 GEE262174:GEE262179 GOA262174:GOA262179 GXW262174:GXW262179 HHS262174:HHS262179 HRO262174:HRO262179 IBK262174:IBK262179 ILG262174:ILG262179 IVC262174:IVC262179 JEY262174:JEY262179 JOU262174:JOU262179 JYQ262174:JYQ262179 KIM262174:KIM262179 KSI262174:KSI262179 LCE262174:LCE262179 LMA262174:LMA262179 LVW262174:LVW262179 MFS262174:MFS262179 MPO262174:MPO262179 MZK262174:MZK262179 NJG262174:NJG262179 NTC262174:NTC262179 OCY262174:OCY262179 OMU262174:OMU262179 OWQ262174:OWQ262179 PGM262174:PGM262179 PQI262174:PQI262179 QAE262174:QAE262179 QKA262174:QKA262179 QTW262174:QTW262179 RDS262174:RDS262179 RNO262174:RNO262179 RXK262174:RXK262179 SHG262174:SHG262179 SRC262174:SRC262179 TAY262174:TAY262179 TKU262174:TKU262179 TUQ262174:TUQ262179 UEM262174:UEM262179 UOI262174:UOI262179 UYE262174:UYE262179 VIA262174:VIA262179 VRW262174:VRW262179 WBS262174:WBS262179 WLO262174:WLO262179 WVK262174:WVK262179 C327710:C327715 IY327710:IY327715 SU327710:SU327715 ACQ327710:ACQ327715 AMM327710:AMM327715 AWI327710:AWI327715 BGE327710:BGE327715 BQA327710:BQA327715 BZW327710:BZW327715 CJS327710:CJS327715 CTO327710:CTO327715 DDK327710:DDK327715 DNG327710:DNG327715 DXC327710:DXC327715 EGY327710:EGY327715 EQU327710:EQU327715 FAQ327710:FAQ327715 FKM327710:FKM327715 FUI327710:FUI327715 GEE327710:GEE327715 GOA327710:GOA327715 GXW327710:GXW327715 HHS327710:HHS327715 HRO327710:HRO327715 IBK327710:IBK327715 ILG327710:ILG327715 IVC327710:IVC327715 JEY327710:JEY327715 JOU327710:JOU327715 JYQ327710:JYQ327715 KIM327710:KIM327715 KSI327710:KSI327715 LCE327710:LCE327715 LMA327710:LMA327715 LVW327710:LVW327715 MFS327710:MFS327715 MPO327710:MPO327715 MZK327710:MZK327715 NJG327710:NJG327715 NTC327710:NTC327715 OCY327710:OCY327715 OMU327710:OMU327715 OWQ327710:OWQ327715 PGM327710:PGM327715 PQI327710:PQI327715 QAE327710:QAE327715 QKA327710:QKA327715 QTW327710:QTW327715 RDS327710:RDS327715 RNO327710:RNO327715 RXK327710:RXK327715 SHG327710:SHG327715 SRC327710:SRC327715 TAY327710:TAY327715 TKU327710:TKU327715 TUQ327710:TUQ327715 UEM327710:UEM327715 UOI327710:UOI327715 UYE327710:UYE327715 VIA327710:VIA327715 VRW327710:VRW327715 WBS327710:WBS327715 WLO327710:WLO327715 WVK327710:WVK327715 C393246:C393251 IY393246:IY393251 SU393246:SU393251 ACQ393246:ACQ393251 AMM393246:AMM393251 AWI393246:AWI393251 BGE393246:BGE393251 BQA393246:BQA393251 BZW393246:BZW393251 CJS393246:CJS393251 CTO393246:CTO393251 DDK393246:DDK393251 DNG393246:DNG393251 DXC393246:DXC393251 EGY393246:EGY393251 EQU393246:EQU393251 FAQ393246:FAQ393251 FKM393246:FKM393251 FUI393246:FUI393251 GEE393246:GEE393251 GOA393246:GOA393251 GXW393246:GXW393251 HHS393246:HHS393251 HRO393246:HRO393251 IBK393246:IBK393251 ILG393246:ILG393251 IVC393246:IVC393251 JEY393246:JEY393251 JOU393246:JOU393251 JYQ393246:JYQ393251 KIM393246:KIM393251 KSI393246:KSI393251 LCE393246:LCE393251 LMA393246:LMA393251 LVW393246:LVW393251 MFS393246:MFS393251 MPO393246:MPO393251 MZK393246:MZK393251 NJG393246:NJG393251 NTC393246:NTC393251 OCY393246:OCY393251 OMU393246:OMU393251 OWQ393246:OWQ393251 PGM393246:PGM393251 PQI393246:PQI393251 QAE393246:QAE393251 QKA393246:QKA393251 QTW393246:QTW393251 RDS393246:RDS393251 RNO393246:RNO393251 RXK393246:RXK393251 SHG393246:SHG393251 SRC393246:SRC393251 TAY393246:TAY393251 TKU393246:TKU393251 TUQ393246:TUQ393251 UEM393246:UEM393251 UOI393246:UOI393251 UYE393246:UYE393251 VIA393246:VIA393251 VRW393246:VRW393251 WBS393246:WBS393251 WLO393246:WLO393251 WVK393246:WVK393251 C458782:C458787 IY458782:IY458787 SU458782:SU458787 ACQ458782:ACQ458787 AMM458782:AMM458787 AWI458782:AWI458787 BGE458782:BGE458787 BQA458782:BQA458787 BZW458782:BZW458787 CJS458782:CJS458787 CTO458782:CTO458787 DDK458782:DDK458787 DNG458782:DNG458787 DXC458782:DXC458787 EGY458782:EGY458787 EQU458782:EQU458787 FAQ458782:FAQ458787 FKM458782:FKM458787 FUI458782:FUI458787 GEE458782:GEE458787 GOA458782:GOA458787 GXW458782:GXW458787 HHS458782:HHS458787 HRO458782:HRO458787 IBK458782:IBK458787 ILG458782:ILG458787 IVC458782:IVC458787 JEY458782:JEY458787 JOU458782:JOU458787 JYQ458782:JYQ458787 KIM458782:KIM458787 KSI458782:KSI458787 LCE458782:LCE458787 LMA458782:LMA458787 LVW458782:LVW458787 MFS458782:MFS458787 MPO458782:MPO458787 MZK458782:MZK458787 NJG458782:NJG458787 NTC458782:NTC458787 OCY458782:OCY458787 OMU458782:OMU458787 OWQ458782:OWQ458787 PGM458782:PGM458787 PQI458782:PQI458787 QAE458782:QAE458787 QKA458782:QKA458787 QTW458782:QTW458787 RDS458782:RDS458787 RNO458782:RNO458787 RXK458782:RXK458787 SHG458782:SHG458787 SRC458782:SRC458787 TAY458782:TAY458787 TKU458782:TKU458787 TUQ458782:TUQ458787 UEM458782:UEM458787 UOI458782:UOI458787 UYE458782:UYE458787 VIA458782:VIA458787 VRW458782:VRW458787 WBS458782:WBS458787 WLO458782:WLO458787 WVK458782:WVK458787 C524318:C524323 IY524318:IY524323 SU524318:SU524323 ACQ524318:ACQ524323 AMM524318:AMM524323 AWI524318:AWI524323 BGE524318:BGE524323 BQA524318:BQA524323 BZW524318:BZW524323 CJS524318:CJS524323 CTO524318:CTO524323 DDK524318:DDK524323 DNG524318:DNG524323 DXC524318:DXC524323 EGY524318:EGY524323 EQU524318:EQU524323 FAQ524318:FAQ524323 FKM524318:FKM524323 FUI524318:FUI524323 GEE524318:GEE524323 GOA524318:GOA524323 GXW524318:GXW524323 HHS524318:HHS524323 HRO524318:HRO524323 IBK524318:IBK524323 ILG524318:ILG524323 IVC524318:IVC524323 JEY524318:JEY524323 JOU524318:JOU524323 JYQ524318:JYQ524323 KIM524318:KIM524323 KSI524318:KSI524323 LCE524318:LCE524323 LMA524318:LMA524323 LVW524318:LVW524323 MFS524318:MFS524323 MPO524318:MPO524323 MZK524318:MZK524323 NJG524318:NJG524323 NTC524318:NTC524323 OCY524318:OCY524323 OMU524318:OMU524323 OWQ524318:OWQ524323 PGM524318:PGM524323 PQI524318:PQI524323 QAE524318:QAE524323 QKA524318:QKA524323 QTW524318:QTW524323 RDS524318:RDS524323 RNO524318:RNO524323 RXK524318:RXK524323 SHG524318:SHG524323 SRC524318:SRC524323 TAY524318:TAY524323 TKU524318:TKU524323 TUQ524318:TUQ524323 UEM524318:UEM524323 UOI524318:UOI524323 UYE524318:UYE524323 VIA524318:VIA524323 VRW524318:VRW524323 WBS524318:WBS524323 WLO524318:WLO524323 WVK524318:WVK524323 C589854:C589859 IY589854:IY589859 SU589854:SU589859 ACQ589854:ACQ589859 AMM589854:AMM589859 AWI589854:AWI589859 BGE589854:BGE589859 BQA589854:BQA589859 BZW589854:BZW589859 CJS589854:CJS589859 CTO589854:CTO589859 DDK589854:DDK589859 DNG589854:DNG589859 DXC589854:DXC589859 EGY589854:EGY589859 EQU589854:EQU589859 FAQ589854:FAQ589859 FKM589854:FKM589859 FUI589854:FUI589859 GEE589854:GEE589859 GOA589854:GOA589859 GXW589854:GXW589859 HHS589854:HHS589859 HRO589854:HRO589859 IBK589854:IBK589859 ILG589854:ILG589859 IVC589854:IVC589859 JEY589854:JEY589859 JOU589854:JOU589859 JYQ589854:JYQ589859 KIM589854:KIM589859 KSI589854:KSI589859 LCE589854:LCE589859 LMA589854:LMA589859 LVW589854:LVW589859 MFS589854:MFS589859 MPO589854:MPO589859 MZK589854:MZK589859 NJG589854:NJG589859 NTC589854:NTC589859 OCY589854:OCY589859 OMU589854:OMU589859 OWQ589854:OWQ589859 PGM589854:PGM589859 PQI589854:PQI589859 QAE589854:QAE589859 QKA589854:QKA589859 QTW589854:QTW589859 RDS589854:RDS589859 RNO589854:RNO589859 RXK589854:RXK589859 SHG589854:SHG589859 SRC589854:SRC589859 TAY589854:TAY589859 TKU589854:TKU589859 TUQ589854:TUQ589859 UEM589854:UEM589859 UOI589854:UOI589859 UYE589854:UYE589859 VIA589854:VIA589859 VRW589854:VRW589859 WBS589854:WBS589859 WLO589854:WLO589859 WVK589854:WVK589859 C655390:C655395 IY655390:IY655395 SU655390:SU655395 ACQ655390:ACQ655395 AMM655390:AMM655395 AWI655390:AWI655395 BGE655390:BGE655395 BQA655390:BQA655395 BZW655390:BZW655395 CJS655390:CJS655395 CTO655390:CTO655395 DDK655390:DDK655395 DNG655390:DNG655395 DXC655390:DXC655395 EGY655390:EGY655395 EQU655390:EQU655395 FAQ655390:FAQ655395 FKM655390:FKM655395 FUI655390:FUI655395 GEE655390:GEE655395 GOA655390:GOA655395 GXW655390:GXW655395 HHS655390:HHS655395 HRO655390:HRO655395 IBK655390:IBK655395 ILG655390:ILG655395 IVC655390:IVC655395 JEY655390:JEY655395 JOU655390:JOU655395 JYQ655390:JYQ655395 KIM655390:KIM655395 KSI655390:KSI655395 LCE655390:LCE655395 LMA655390:LMA655395 LVW655390:LVW655395 MFS655390:MFS655395 MPO655390:MPO655395 MZK655390:MZK655395 NJG655390:NJG655395 NTC655390:NTC655395 OCY655390:OCY655395 OMU655390:OMU655395 OWQ655390:OWQ655395 PGM655390:PGM655395 PQI655390:PQI655395 QAE655390:QAE655395 QKA655390:QKA655395 QTW655390:QTW655395 RDS655390:RDS655395 RNO655390:RNO655395 RXK655390:RXK655395 SHG655390:SHG655395 SRC655390:SRC655395 TAY655390:TAY655395 TKU655390:TKU655395 TUQ655390:TUQ655395 UEM655390:UEM655395 UOI655390:UOI655395 UYE655390:UYE655395 VIA655390:VIA655395 VRW655390:VRW655395 WBS655390:WBS655395 WLO655390:WLO655395 WVK655390:WVK655395 C720926:C720931 IY720926:IY720931 SU720926:SU720931 ACQ720926:ACQ720931 AMM720926:AMM720931 AWI720926:AWI720931 BGE720926:BGE720931 BQA720926:BQA720931 BZW720926:BZW720931 CJS720926:CJS720931 CTO720926:CTO720931 DDK720926:DDK720931 DNG720926:DNG720931 DXC720926:DXC720931 EGY720926:EGY720931 EQU720926:EQU720931 FAQ720926:FAQ720931 FKM720926:FKM720931 FUI720926:FUI720931 GEE720926:GEE720931 GOA720926:GOA720931 GXW720926:GXW720931 HHS720926:HHS720931 HRO720926:HRO720931 IBK720926:IBK720931 ILG720926:ILG720931 IVC720926:IVC720931 JEY720926:JEY720931 JOU720926:JOU720931 JYQ720926:JYQ720931 KIM720926:KIM720931 KSI720926:KSI720931 LCE720926:LCE720931 LMA720926:LMA720931 LVW720926:LVW720931 MFS720926:MFS720931 MPO720926:MPO720931 MZK720926:MZK720931 NJG720926:NJG720931 NTC720926:NTC720931 OCY720926:OCY720931 OMU720926:OMU720931 OWQ720926:OWQ720931 PGM720926:PGM720931 PQI720926:PQI720931 QAE720926:QAE720931 QKA720926:QKA720931 QTW720926:QTW720931 RDS720926:RDS720931 RNO720926:RNO720931 RXK720926:RXK720931 SHG720926:SHG720931 SRC720926:SRC720931 TAY720926:TAY720931 TKU720926:TKU720931 TUQ720926:TUQ720931 UEM720926:UEM720931 UOI720926:UOI720931 UYE720926:UYE720931 VIA720926:VIA720931 VRW720926:VRW720931 WBS720926:WBS720931 WLO720926:WLO720931 WVK720926:WVK720931 C786462:C786467 IY786462:IY786467 SU786462:SU786467 ACQ786462:ACQ786467 AMM786462:AMM786467 AWI786462:AWI786467 BGE786462:BGE786467 BQA786462:BQA786467 BZW786462:BZW786467 CJS786462:CJS786467 CTO786462:CTO786467 DDK786462:DDK786467 DNG786462:DNG786467 DXC786462:DXC786467 EGY786462:EGY786467 EQU786462:EQU786467 FAQ786462:FAQ786467 FKM786462:FKM786467 FUI786462:FUI786467 GEE786462:GEE786467 GOA786462:GOA786467 GXW786462:GXW786467 HHS786462:HHS786467 HRO786462:HRO786467 IBK786462:IBK786467 ILG786462:ILG786467 IVC786462:IVC786467 JEY786462:JEY786467 JOU786462:JOU786467 JYQ786462:JYQ786467 KIM786462:KIM786467 KSI786462:KSI786467 LCE786462:LCE786467 LMA786462:LMA786467 LVW786462:LVW786467 MFS786462:MFS786467 MPO786462:MPO786467 MZK786462:MZK786467 NJG786462:NJG786467 NTC786462:NTC786467 OCY786462:OCY786467 OMU786462:OMU786467 OWQ786462:OWQ786467 PGM786462:PGM786467 PQI786462:PQI786467 QAE786462:QAE786467 QKA786462:QKA786467 QTW786462:QTW786467 RDS786462:RDS786467 RNO786462:RNO786467 RXK786462:RXK786467 SHG786462:SHG786467 SRC786462:SRC786467 TAY786462:TAY786467 TKU786462:TKU786467 TUQ786462:TUQ786467 UEM786462:UEM786467 UOI786462:UOI786467 UYE786462:UYE786467 VIA786462:VIA786467 VRW786462:VRW786467 WBS786462:WBS786467 WLO786462:WLO786467 WVK786462:WVK786467 C851998:C852003 IY851998:IY852003 SU851998:SU852003 ACQ851998:ACQ852003 AMM851998:AMM852003 AWI851998:AWI852003 BGE851998:BGE852003 BQA851998:BQA852003 BZW851998:BZW852003 CJS851998:CJS852003 CTO851998:CTO852003 DDK851998:DDK852003 DNG851998:DNG852003 DXC851998:DXC852003 EGY851998:EGY852003 EQU851998:EQU852003 FAQ851998:FAQ852003 FKM851998:FKM852003 FUI851998:FUI852003 GEE851998:GEE852003 GOA851998:GOA852003 GXW851998:GXW852003 HHS851998:HHS852003 HRO851998:HRO852003 IBK851998:IBK852003 ILG851998:ILG852003 IVC851998:IVC852003 JEY851998:JEY852003 JOU851998:JOU852003 JYQ851998:JYQ852003 KIM851998:KIM852003 KSI851998:KSI852003 LCE851998:LCE852003 LMA851998:LMA852003 LVW851998:LVW852003 MFS851998:MFS852003 MPO851998:MPO852003 MZK851998:MZK852003 NJG851998:NJG852003 NTC851998:NTC852003 OCY851998:OCY852003 OMU851998:OMU852003 OWQ851998:OWQ852003 PGM851998:PGM852003 PQI851998:PQI852003 QAE851998:QAE852003 QKA851998:QKA852003 QTW851998:QTW852003 RDS851998:RDS852003 RNO851998:RNO852003 RXK851998:RXK852003 SHG851998:SHG852003 SRC851998:SRC852003 TAY851998:TAY852003 TKU851998:TKU852003 TUQ851998:TUQ852003 UEM851998:UEM852003 UOI851998:UOI852003 UYE851998:UYE852003 VIA851998:VIA852003 VRW851998:VRW852003 WBS851998:WBS852003 WLO851998:WLO852003 WVK851998:WVK852003 C917534:C917539 IY917534:IY917539 SU917534:SU917539 ACQ917534:ACQ917539 AMM917534:AMM917539 AWI917534:AWI917539 BGE917534:BGE917539 BQA917534:BQA917539 BZW917534:BZW917539 CJS917534:CJS917539 CTO917534:CTO917539 DDK917534:DDK917539 DNG917534:DNG917539 DXC917534:DXC917539 EGY917534:EGY917539 EQU917534:EQU917539 FAQ917534:FAQ917539 FKM917534:FKM917539 FUI917534:FUI917539 GEE917534:GEE917539 GOA917534:GOA917539 GXW917534:GXW917539 HHS917534:HHS917539 HRO917534:HRO917539 IBK917534:IBK917539 ILG917534:ILG917539 IVC917534:IVC917539 JEY917534:JEY917539 JOU917534:JOU917539 JYQ917534:JYQ917539 KIM917534:KIM917539 KSI917534:KSI917539 LCE917534:LCE917539 LMA917534:LMA917539 LVW917534:LVW917539 MFS917534:MFS917539 MPO917534:MPO917539 MZK917534:MZK917539 NJG917534:NJG917539 NTC917534:NTC917539 OCY917534:OCY917539 OMU917534:OMU917539 OWQ917534:OWQ917539 PGM917534:PGM917539 PQI917534:PQI917539 QAE917534:QAE917539 QKA917534:QKA917539 QTW917534:QTW917539 RDS917534:RDS917539 RNO917534:RNO917539 RXK917534:RXK917539 SHG917534:SHG917539 SRC917534:SRC917539 TAY917534:TAY917539 TKU917534:TKU917539 TUQ917534:TUQ917539 UEM917534:UEM917539 UOI917534:UOI917539 UYE917534:UYE917539 VIA917534:VIA917539 VRW917534:VRW917539 WBS917534:WBS917539 WLO917534:WLO917539 WVK917534:WVK917539 C983070:C983075 IY983070:IY983075 SU983070:SU983075 ACQ983070:ACQ983075 AMM983070:AMM983075 AWI983070:AWI983075 BGE983070:BGE983075 BQA983070:BQA983075 BZW983070:BZW983075 CJS983070:CJS983075 CTO983070:CTO983075 DDK983070:DDK983075 DNG983070:DNG983075 DXC983070:DXC983075 EGY983070:EGY983075 EQU983070:EQU983075 FAQ983070:FAQ983075 FKM983070:FKM983075 FUI983070:FUI983075 GEE983070:GEE983075 GOA983070:GOA983075 GXW983070:GXW983075 HHS983070:HHS983075 HRO983070:HRO983075 IBK983070:IBK983075 ILG983070:ILG983075 IVC983070:IVC983075 JEY983070:JEY983075 JOU983070:JOU983075 JYQ983070:JYQ983075 KIM983070:KIM983075 KSI983070:KSI983075 LCE983070:LCE983075 LMA983070:LMA983075 LVW983070:LVW983075 MFS983070:MFS983075 MPO983070:MPO983075 MZK983070:MZK983075 NJG983070:NJG983075 NTC983070:NTC983075 OCY983070:OCY983075 OMU983070:OMU983075 OWQ983070:OWQ983075 PGM983070:PGM983075 PQI983070:PQI983075 QAE983070:QAE983075 QKA983070:QKA983075 QTW983070:QTW983075 RDS983070:RDS983075 RNO983070:RNO983075 RXK983070:RXK983075 SHG983070:SHG983075 SRC983070:SRC983075 TAY983070:TAY983075 TKU983070:TKU983075 TUQ983070:TUQ983075 UEM983070:UEM983075 UOI983070:UOI983075 UYE983070:UYE983075 VIA983070:VIA983075 VRW983070:VRW983075 WBS983070:WBS983075 WLO983070:WLO983075 V42 B44 B46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1D01-A053-4B36-9D9B-76864386889F}">
  <sheetPr>
    <tabColor rgb="FFCCFFFF"/>
  </sheetPr>
  <dimension ref="A1:AF54"/>
  <sheetViews>
    <sheetView view="pageBreakPreview" zoomScaleNormal="100" workbookViewId="0">
      <selection activeCell="E4" sqref="E4:G4"/>
    </sheetView>
  </sheetViews>
  <sheetFormatPr defaultRowHeight="12"/>
  <cols>
    <col min="1" max="29" width="3" style="444" customWidth="1"/>
    <col min="30" max="31" width="4.625" style="444" customWidth="1"/>
    <col min="32" max="256" width="9" style="444"/>
    <col min="257" max="285" width="3" style="444" customWidth="1"/>
    <col min="286" max="287" width="4.625" style="444" customWidth="1"/>
    <col min="288" max="512" width="9" style="444"/>
    <col min="513" max="541" width="3" style="444" customWidth="1"/>
    <col min="542" max="543" width="4.625" style="444" customWidth="1"/>
    <col min="544" max="768" width="9" style="444"/>
    <col min="769" max="797" width="3" style="444" customWidth="1"/>
    <col min="798" max="799" width="4.625" style="444" customWidth="1"/>
    <col min="800" max="1024" width="9" style="444"/>
    <col min="1025" max="1053" width="3" style="444" customWidth="1"/>
    <col min="1054" max="1055" width="4.625" style="444" customWidth="1"/>
    <col min="1056" max="1280" width="9" style="444"/>
    <col min="1281" max="1309" width="3" style="444" customWidth="1"/>
    <col min="1310" max="1311" width="4.625" style="444" customWidth="1"/>
    <col min="1312" max="1536" width="9" style="444"/>
    <col min="1537" max="1565" width="3" style="444" customWidth="1"/>
    <col min="1566" max="1567" width="4.625" style="444" customWidth="1"/>
    <col min="1568" max="1792" width="9" style="444"/>
    <col min="1793" max="1821" width="3" style="444" customWidth="1"/>
    <col min="1822" max="1823" width="4.625" style="444" customWidth="1"/>
    <col min="1824" max="2048" width="9" style="444"/>
    <col min="2049" max="2077" width="3" style="444" customWidth="1"/>
    <col min="2078" max="2079" width="4.625" style="444" customWidth="1"/>
    <col min="2080" max="2304" width="9" style="444"/>
    <col min="2305" max="2333" width="3" style="444" customWidth="1"/>
    <col min="2334" max="2335" width="4.625" style="444" customWidth="1"/>
    <col min="2336" max="2560" width="9" style="444"/>
    <col min="2561" max="2589" width="3" style="444" customWidth="1"/>
    <col min="2590" max="2591" width="4.625" style="444" customWidth="1"/>
    <col min="2592" max="2816" width="9" style="444"/>
    <col min="2817" max="2845" width="3" style="444" customWidth="1"/>
    <col min="2846" max="2847" width="4.625" style="444" customWidth="1"/>
    <col min="2848" max="3072" width="9" style="444"/>
    <col min="3073" max="3101" width="3" style="444" customWidth="1"/>
    <col min="3102" max="3103" width="4.625" style="444" customWidth="1"/>
    <col min="3104" max="3328" width="9" style="444"/>
    <col min="3329" max="3357" width="3" style="444" customWidth="1"/>
    <col min="3358" max="3359" width="4.625" style="444" customWidth="1"/>
    <col min="3360" max="3584" width="9" style="444"/>
    <col min="3585" max="3613" width="3" style="444" customWidth="1"/>
    <col min="3614" max="3615" width="4.625" style="444" customWidth="1"/>
    <col min="3616" max="3840" width="9" style="444"/>
    <col min="3841" max="3869" width="3" style="444" customWidth="1"/>
    <col min="3870" max="3871" width="4.625" style="444" customWidth="1"/>
    <col min="3872" max="4096" width="9" style="444"/>
    <col min="4097" max="4125" width="3" style="444" customWidth="1"/>
    <col min="4126" max="4127" width="4.625" style="444" customWidth="1"/>
    <col min="4128" max="4352" width="9" style="444"/>
    <col min="4353" max="4381" width="3" style="444" customWidth="1"/>
    <col min="4382" max="4383" width="4.625" style="444" customWidth="1"/>
    <col min="4384" max="4608" width="9" style="444"/>
    <col min="4609" max="4637" width="3" style="444" customWidth="1"/>
    <col min="4638" max="4639" width="4.625" style="444" customWidth="1"/>
    <col min="4640" max="4864" width="9" style="444"/>
    <col min="4865" max="4893" width="3" style="444" customWidth="1"/>
    <col min="4894" max="4895" width="4.625" style="444" customWidth="1"/>
    <col min="4896" max="5120" width="9" style="444"/>
    <col min="5121" max="5149" width="3" style="444" customWidth="1"/>
    <col min="5150" max="5151" width="4.625" style="444" customWidth="1"/>
    <col min="5152" max="5376" width="9" style="444"/>
    <col min="5377" max="5405" width="3" style="444" customWidth="1"/>
    <col min="5406" max="5407" width="4.625" style="444" customWidth="1"/>
    <col min="5408" max="5632" width="9" style="444"/>
    <col min="5633" max="5661" width="3" style="444" customWidth="1"/>
    <col min="5662" max="5663" width="4.625" style="444" customWidth="1"/>
    <col min="5664" max="5888" width="9" style="444"/>
    <col min="5889" max="5917" width="3" style="444" customWidth="1"/>
    <col min="5918" max="5919" width="4.625" style="444" customWidth="1"/>
    <col min="5920" max="6144" width="9" style="444"/>
    <col min="6145" max="6173" width="3" style="444" customWidth="1"/>
    <col min="6174" max="6175" width="4.625" style="444" customWidth="1"/>
    <col min="6176" max="6400" width="9" style="444"/>
    <col min="6401" max="6429" width="3" style="444" customWidth="1"/>
    <col min="6430" max="6431" width="4.625" style="444" customWidth="1"/>
    <col min="6432" max="6656" width="9" style="444"/>
    <col min="6657" max="6685" width="3" style="444" customWidth="1"/>
    <col min="6686" max="6687" width="4.625" style="444" customWidth="1"/>
    <col min="6688" max="6912" width="9" style="444"/>
    <col min="6913" max="6941" width="3" style="444" customWidth="1"/>
    <col min="6942" max="6943" width="4.625" style="444" customWidth="1"/>
    <col min="6944" max="7168" width="9" style="444"/>
    <col min="7169" max="7197" width="3" style="444" customWidth="1"/>
    <col min="7198" max="7199" width="4.625" style="444" customWidth="1"/>
    <col min="7200" max="7424" width="9" style="444"/>
    <col min="7425" max="7453" width="3" style="444" customWidth="1"/>
    <col min="7454" max="7455" width="4.625" style="444" customWidth="1"/>
    <col min="7456" max="7680" width="9" style="444"/>
    <col min="7681" max="7709" width="3" style="444" customWidth="1"/>
    <col min="7710" max="7711" width="4.625" style="444" customWidth="1"/>
    <col min="7712" max="7936" width="9" style="444"/>
    <col min="7937" max="7965" width="3" style="444" customWidth="1"/>
    <col min="7966" max="7967" width="4.625" style="444" customWidth="1"/>
    <col min="7968" max="8192" width="9" style="444"/>
    <col min="8193" max="8221" width="3" style="444" customWidth="1"/>
    <col min="8222" max="8223" width="4.625" style="444" customWidth="1"/>
    <col min="8224" max="8448" width="9" style="444"/>
    <col min="8449" max="8477" width="3" style="444" customWidth="1"/>
    <col min="8478" max="8479" width="4.625" style="444" customWidth="1"/>
    <col min="8480" max="8704" width="9" style="444"/>
    <col min="8705" max="8733" width="3" style="444" customWidth="1"/>
    <col min="8734" max="8735" width="4.625" style="444" customWidth="1"/>
    <col min="8736" max="8960" width="9" style="444"/>
    <col min="8961" max="8989" width="3" style="444" customWidth="1"/>
    <col min="8990" max="8991" width="4.625" style="444" customWidth="1"/>
    <col min="8992" max="9216" width="9" style="444"/>
    <col min="9217" max="9245" width="3" style="444" customWidth="1"/>
    <col min="9246" max="9247" width="4.625" style="444" customWidth="1"/>
    <col min="9248" max="9472" width="9" style="444"/>
    <col min="9473" max="9501" width="3" style="444" customWidth="1"/>
    <col min="9502" max="9503" width="4.625" style="444" customWidth="1"/>
    <col min="9504" max="9728" width="9" style="444"/>
    <col min="9729" max="9757" width="3" style="444" customWidth="1"/>
    <col min="9758" max="9759" width="4.625" style="444" customWidth="1"/>
    <col min="9760" max="9984" width="9" style="444"/>
    <col min="9985" max="10013" width="3" style="444" customWidth="1"/>
    <col min="10014" max="10015" width="4.625" style="444" customWidth="1"/>
    <col min="10016" max="10240" width="9" style="444"/>
    <col min="10241" max="10269" width="3" style="444" customWidth="1"/>
    <col min="10270" max="10271" width="4.625" style="444" customWidth="1"/>
    <col min="10272" max="10496" width="9" style="444"/>
    <col min="10497" max="10525" width="3" style="444" customWidth="1"/>
    <col min="10526" max="10527" width="4.625" style="444" customWidth="1"/>
    <col min="10528" max="10752" width="9" style="444"/>
    <col min="10753" max="10781" width="3" style="444" customWidth="1"/>
    <col min="10782" max="10783" width="4.625" style="444" customWidth="1"/>
    <col min="10784" max="11008" width="9" style="444"/>
    <col min="11009" max="11037" width="3" style="444" customWidth="1"/>
    <col min="11038" max="11039" width="4.625" style="444" customWidth="1"/>
    <col min="11040" max="11264" width="9" style="444"/>
    <col min="11265" max="11293" width="3" style="444" customWidth="1"/>
    <col min="11294" max="11295" width="4.625" style="444" customWidth="1"/>
    <col min="11296" max="11520" width="9" style="444"/>
    <col min="11521" max="11549" width="3" style="444" customWidth="1"/>
    <col min="11550" max="11551" width="4.625" style="444" customWidth="1"/>
    <col min="11552" max="11776" width="9" style="444"/>
    <col min="11777" max="11805" width="3" style="444" customWidth="1"/>
    <col min="11806" max="11807" width="4.625" style="444" customWidth="1"/>
    <col min="11808" max="12032" width="9" style="444"/>
    <col min="12033" max="12061" width="3" style="444" customWidth="1"/>
    <col min="12062" max="12063" width="4.625" style="444" customWidth="1"/>
    <col min="12064" max="12288" width="9" style="444"/>
    <col min="12289" max="12317" width="3" style="444" customWidth="1"/>
    <col min="12318" max="12319" width="4.625" style="444" customWidth="1"/>
    <col min="12320" max="12544" width="9" style="444"/>
    <col min="12545" max="12573" width="3" style="444" customWidth="1"/>
    <col min="12574" max="12575" width="4.625" style="444" customWidth="1"/>
    <col min="12576" max="12800" width="9" style="444"/>
    <col min="12801" max="12829" width="3" style="444" customWidth="1"/>
    <col min="12830" max="12831" width="4.625" style="444" customWidth="1"/>
    <col min="12832" max="13056" width="9" style="444"/>
    <col min="13057" max="13085" width="3" style="444" customWidth="1"/>
    <col min="13086" max="13087" width="4.625" style="444" customWidth="1"/>
    <col min="13088" max="13312" width="9" style="444"/>
    <col min="13313" max="13341" width="3" style="444" customWidth="1"/>
    <col min="13342" max="13343" width="4.625" style="444" customWidth="1"/>
    <col min="13344" max="13568" width="9" style="444"/>
    <col min="13569" max="13597" width="3" style="444" customWidth="1"/>
    <col min="13598" max="13599" width="4.625" style="444" customWidth="1"/>
    <col min="13600" max="13824" width="9" style="444"/>
    <col min="13825" max="13853" width="3" style="444" customWidth="1"/>
    <col min="13854" max="13855" width="4.625" style="444" customWidth="1"/>
    <col min="13856" max="14080" width="9" style="444"/>
    <col min="14081" max="14109" width="3" style="444" customWidth="1"/>
    <col min="14110" max="14111" width="4.625" style="444" customWidth="1"/>
    <col min="14112" max="14336" width="9" style="444"/>
    <col min="14337" max="14365" width="3" style="444" customWidth="1"/>
    <col min="14366" max="14367" width="4.625" style="444" customWidth="1"/>
    <col min="14368" max="14592" width="9" style="444"/>
    <col min="14593" max="14621" width="3" style="444" customWidth="1"/>
    <col min="14622" max="14623" width="4.625" style="444" customWidth="1"/>
    <col min="14624" max="14848" width="9" style="444"/>
    <col min="14849" max="14877" width="3" style="444" customWidth="1"/>
    <col min="14878" max="14879" width="4.625" style="444" customWidth="1"/>
    <col min="14880" max="15104" width="9" style="444"/>
    <col min="15105" max="15133" width="3" style="444" customWidth="1"/>
    <col min="15134" max="15135" width="4.625" style="444" customWidth="1"/>
    <col min="15136" max="15360" width="9" style="444"/>
    <col min="15361" max="15389" width="3" style="444" customWidth="1"/>
    <col min="15390" max="15391" width="4.625" style="444" customWidth="1"/>
    <col min="15392" max="15616" width="9" style="444"/>
    <col min="15617" max="15645" width="3" style="444" customWidth="1"/>
    <col min="15646" max="15647" width="4.625" style="444" customWidth="1"/>
    <col min="15648" max="15872" width="9" style="444"/>
    <col min="15873" max="15901" width="3" style="444" customWidth="1"/>
    <col min="15902" max="15903" width="4.625" style="444" customWidth="1"/>
    <col min="15904" max="16128" width="9" style="444"/>
    <col min="16129" max="16157" width="3" style="444" customWidth="1"/>
    <col min="16158" max="16159" width="4.625" style="444" customWidth="1"/>
    <col min="16160" max="16384" width="9" style="444"/>
  </cols>
  <sheetData>
    <row r="1" spans="1:29" ht="17.100000000000001" customHeight="1">
      <c r="A1" s="1254" t="s">
        <v>3033</v>
      </c>
      <c r="B1" s="1254"/>
      <c r="C1" s="1254"/>
      <c r="D1" s="1254"/>
      <c r="E1" s="125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row>
    <row r="2" spans="1:29" s="446" customFormat="1" ht="17.100000000000001" customHeight="1">
      <c r="A2" s="1306" t="s">
        <v>3034</v>
      </c>
      <c r="B2" s="1306"/>
      <c r="C2" s="1306"/>
      <c r="D2" s="1306"/>
      <c r="E2" s="1307"/>
      <c r="F2" s="1307"/>
      <c r="G2" s="1307"/>
      <c r="H2" s="406"/>
      <c r="I2" s="406"/>
      <c r="J2" s="406"/>
      <c r="K2" s="406"/>
      <c r="L2" s="406"/>
      <c r="M2" s="406"/>
      <c r="N2" s="406"/>
      <c r="O2" s="406"/>
      <c r="P2" s="406"/>
      <c r="Q2" s="406"/>
      <c r="R2" s="406"/>
      <c r="S2" s="406"/>
      <c r="T2" s="406"/>
      <c r="U2" s="406"/>
      <c r="V2" s="406"/>
      <c r="W2" s="406"/>
      <c r="X2" s="406"/>
      <c r="Y2" s="406"/>
      <c r="Z2" s="406"/>
      <c r="AA2" s="406"/>
      <c r="AB2" s="406"/>
      <c r="AC2" s="406"/>
    </row>
    <row r="3" spans="1:29" s="446" customFormat="1" ht="17.100000000000001" customHeight="1">
      <c r="A3" s="408" t="s">
        <v>3035</v>
      </c>
      <c r="B3" s="408"/>
      <c r="C3" s="408"/>
      <c r="D3" s="408"/>
      <c r="E3" s="1276" t="s">
        <v>2979</v>
      </c>
      <c r="F3" s="1276"/>
      <c r="G3" s="1276"/>
      <c r="H3" s="464"/>
      <c r="I3" s="464"/>
      <c r="J3" s="464"/>
      <c r="K3" s="464"/>
      <c r="L3" s="464"/>
      <c r="M3" s="464"/>
      <c r="N3" s="464"/>
      <c r="O3" s="464"/>
      <c r="P3" s="464"/>
      <c r="Q3" s="464"/>
      <c r="R3" s="464"/>
      <c r="S3" s="464"/>
      <c r="T3" s="464"/>
      <c r="U3" s="464"/>
      <c r="V3" s="464"/>
      <c r="W3" s="464"/>
      <c r="X3" s="464"/>
      <c r="Y3" s="464"/>
      <c r="Z3" s="464"/>
      <c r="AA3" s="464"/>
      <c r="AB3" s="464"/>
      <c r="AC3" s="464"/>
    </row>
    <row r="4" spans="1:29" s="446" customFormat="1" ht="17.100000000000001" customHeight="1">
      <c r="A4" s="408" t="s">
        <v>3036</v>
      </c>
      <c r="B4" s="408"/>
      <c r="C4" s="408"/>
      <c r="D4" s="464"/>
      <c r="E4" s="1276"/>
      <c r="F4" s="1276"/>
      <c r="G4" s="1276"/>
      <c r="H4" s="445" t="s">
        <v>2109</v>
      </c>
      <c r="I4" s="445"/>
      <c r="J4" s="445"/>
      <c r="K4" s="445"/>
      <c r="L4" s="445"/>
      <c r="M4" s="445"/>
      <c r="N4" s="445"/>
      <c r="O4" s="445"/>
      <c r="P4" s="445"/>
      <c r="Q4" s="445"/>
      <c r="R4" s="445"/>
      <c r="S4" s="445"/>
      <c r="T4" s="445"/>
      <c r="U4" s="445"/>
      <c r="V4" s="445"/>
      <c r="W4" s="445"/>
      <c r="X4" s="445"/>
      <c r="Y4" s="445"/>
      <c r="Z4" s="445"/>
      <c r="AA4" s="445"/>
      <c r="AB4" s="445"/>
      <c r="AC4" s="445"/>
    </row>
    <row r="5" spans="1:29" s="446" customFormat="1" ht="17.100000000000001" customHeight="1">
      <c r="A5" s="408" t="s">
        <v>3037</v>
      </c>
      <c r="B5" s="408"/>
      <c r="C5" s="408"/>
      <c r="D5" s="408"/>
      <c r="E5" s="408"/>
      <c r="F5" s="383"/>
      <c r="G5" s="1305"/>
      <c r="H5" s="1305"/>
      <c r="I5" s="1276"/>
      <c r="J5" s="1276"/>
      <c r="K5" s="1276"/>
      <c r="L5" s="445" t="s">
        <v>3029</v>
      </c>
      <c r="M5" s="445"/>
      <c r="N5" s="445"/>
      <c r="O5" s="445"/>
      <c r="P5" s="445"/>
      <c r="Q5" s="445"/>
      <c r="R5" s="445"/>
      <c r="S5" s="445"/>
      <c r="T5" s="445"/>
      <c r="U5" s="445"/>
      <c r="V5" s="445"/>
      <c r="W5" s="445"/>
      <c r="X5" s="445"/>
      <c r="Y5" s="445"/>
      <c r="Z5" s="445"/>
      <c r="AA5" s="445"/>
      <c r="AB5" s="445"/>
      <c r="AC5" s="445"/>
    </row>
    <row r="6" spans="1:29" s="446" customFormat="1" ht="17.100000000000001" customHeight="1">
      <c r="A6" s="408" t="s">
        <v>3038</v>
      </c>
      <c r="B6" s="408"/>
      <c r="C6" s="408"/>
      <c r="D6" s="408"/>
      <c r="E6" s="408"/>
      <c r="F6" s="383"/>
      <c r="G6" s="383"/>
      <c r="H6" s="383"/>
      <c r="I6" s="1276"/>
      <c r="J6" s="1276"/>
      <c r="K6" s="1276"/>
      <c r="L6" s="445" t="s">
        <v>3029</v>
      </c>
      <c r="M6" s="465"/>
      <c r="N6" s="445"/>
      <c r="O6" s="445"/>
      <c r="P6" s="445"/>
      <c r="Q6" s="445"/>
      <c r="R6" s="445"/>
      <c r="S6" s="445"/>
      <c r="T6" s="445"/>
      <c r="U6" s="445"/>
      <c r="V6" s="445"/>
      <c r="W6" s="445"/>
      <c r="X6" s="445"/>
      <c r="Y6" s="445"/>
      <c r="Z6" s="445"/>
      <c r="AA6" s="445"/>
      <c r="AB6" s="445"/>
      <c r="AC6" s="445"/>
    </row>
    <row r="7" spans="1:29" s="446" customFormat="1" ht="17.100000000000001" customHeight="1">
      <c r="A7" s="408" t="s">
        <v>3039</v>
      </c>
      <c r="B7" s="408"/>
      <c r="C7" s="408"/>
      <c r="D7" s="408"/>
      <c r="E7" s="408"/>
      <c r="F7" s="383"/>
      <c r="G7" s="383"/>
      <c r="H7" s="383"/>
      <c r="I7" s="1276"/>
      <c r="J7" s="1276"/>
      <c r="K7" s="1276"/>
      <c r="L7" s="445" t="s">
        <v>3029</v>
      </c>
      <c r="M7" s="465"/>
      <c r="N7" s="445"/>
      <c r="O7" s="445"/>
      <c r="P7" s="445"/>
      <c r="Q7" s="445"/>
      <c r="R7" s="445"/>
      <c r="S7" s="445"/>
      <c r="T7" s="445"/>
      <c r="U7" s="445"/>
      <c r="V7" s="445"/>
      <c r="W7" s="445"/>
      <c r="X7" s="445"/>
      <c r="Y7" s="445"/>
      <c r="Z7" s="445"/>
      <c r="AA7" s="445"/>
      <c r="AB7" s="445"/>
      <c r="AC7" s="445"/>
    </row>
    <row r="8" spans="1:29" s="446" customFormat="1" ht="17.100000000000001" customHeight="1">
      <c r="A8" s="408" t="s">
        <v>3040</v>
      </c>
      <c r="B8" s="408"/>
      <c r="C8" s="408"/>
      <c r="D8" s="408"/>
      <c r="E8" s="408"/>
      <c r="F8" s="383"/>
      <c r="G8" s="383"/>
      <c r="H8" s="383"/>
      <c r="I8" s="383"/>
      <c r="J8" s="383"/>
      <c r="K8" s="383"/>
      <c r="L8" s="383"/>
      <c r="M8" s="383"/>
      <c r="N8" s="383"/>
      <c r="O8" s="383"/>
      <c r="P8" s="383"/>
      <c r="Q8" s="383"/>
      <c r="R8" s="383"/>
      <c r="S8" s="383"/>
      <c r="T8" s="383"/>
      <c r="U8" s="383"/>
      <c r="V8" s="383"/>
      <c r="W8" s="383"/>
      <c r="X8" s="383"/>
      <c r="Y8" s="383"/>
      <c r="Z8" s="383"/>
      <c r="AA8" s="383"/>
      <c r="AB8" s="383"/>
      <c r="AC8" s="383"/>
    </row>
    <row r="9" spans="1:29" s="446" customFormat="1" ht="17.100000000000001" customHeight="1">
      <c r="A9" s="406" t="s">
        <v>3041</v>
      </c>
      <c r="B9" s="406"/>
      <c r="C9" s="406"/>
      <c r="D9" s="406"/>
      <c r="E9" s="406"/>
      <c r="F9" s="365"/>
      <c r="G9" s="365"/>
      <c r="H9" s="365"/>
      <c r="I9" s="1267"/>
      <c r="J9" s="1267"/>
      <c r="K9" s="1267"/>
      <c r="L9" s="365" t="s">
        <v>3029</v>
      </c>
      <c r="M9" s="407"/>
      <c r="N9" s="365"/>
      <c r="O9" s="365"/>
      <c r="P9" s="365"/>
      <c r="Q9" s="365"/>
      <c r="R9" s="365"/>
      <c r="S9" s="365"/>
      <c r="T9" s="365"/>
      <c r="U9" s="365"/>
      <c r="V9" s="365"/>
      <c r="W9" s="365"/>
      <c r="X9" s="365"/>
      <c r="Y9" s="365"/>
      <c r="Z9" s="365"/>
      <c r="AA9" s="365"/>
      <c r="AB9" s="365"/>
      <c r="AC9" s="365"/>
    </row>
    <row r="10" spans="1:29" s="446" customFormat="1" ht="17.100000000000001" customHeight="1">
      <c r="A10" s="415" t="s">
        <v>3042</v>
      </c>
      <c r="B10" s="415"/>
      <c r="C10" s="415"/>
      <c r="D10" s="415"/>
      <c r="E10" s="415"/>
      <c r="F10" s="414"/>
      <c r="G10" s="414"/>
      <c r="H10" s="414"/>
      <c r="I10" s="459"/>
      <c r="J10" s="459"/>
      <c r="K10" s="459"/>
      <c r="L10" s="414"/>
      <c r="M10" s="428"/>
      <c r="N10" s="414"/>
      <c r="O10" s="414"/>
      <c r="P10" s="414"/>
      <c r="Q10" s="414"/>
      <c r="R10" s="414"/>
      <c r="S10" s="411" t="s">
        <v>2823</v>
      </c>
      <c r="T10" s="414" t="s">
        <v>3043</v>
      </c>
      <c r="U10" s="414"/>
      <c r="V10" s="466" t="str">
        <f>IF(S10="■","□","■")</f>
        <v>■</v>
      </c>
      <c r="W10" s="414" t="s">
        <v>3044</v>
      </c>
      <c r="X10" s="414"/>
      <c r="Y10" s="414"/>
      <c r="Z10" s="414"/>
      <c r="AA10" s="414"/>
      <c r="AB10" s="414"/>
      <c r="AC10" s="414"/>
    </row>
    <row r="11" spans="1:29" s="446" customFormat="1" ht="17.100000000000001" customHeight="1">
      <c r="A11" s="408" t="s">
        <v>3045</v>
      </c>
      <c r="B11" s="408"/>
      <c r="C11" s="408"/>
      <c r="D11" s="408"/>
      <c r="E11" s="408"/>
      <c r="F11" s="408"/>
      <c r="G11" s="408"/>
      <c r="H11" s="408"/>
      <c r="I11" s="408"/>
      <c r="J11" s="408"/>
      <c r="K11" s="1289"/>
      <c r="L11" s="1289"/>
      <c r="M11" s="1289"/>
      <c r="N11" s="1289"/>
      <c r="O11" s="1289"/>
      <c r="P11" s="1289"/>
      <c r="Q11" s="1289"/>
      <c r="R11" s="1289"/>
      <c r="S11" s="1289"/>
      <c r="T11" s="1289"/>
      <c r="U11" s="1289"/>
      <c r="V11" s="1289"/>
      <c r="W11" s="1289"/>
      <c r="X11" s="1289"/>
      <c r="Y11" s="1289"/>
      <c r="Z11" s="1289"/>
      <c r="AA11" s="1289"/>
      <c r="AB11" s="1289"/>
      <c r="AC11" s="1289"/>
    </row>
    <row r="12" spans="1:29" s="446" customFormat="1" ht="17.100000000000001" customHeight="1">
      <c r="A12" s="406"/>
      <c r="B12" s="406"/>
      <c r="C12" s="406"/>
      <c r="D12" s="406"/>
      <c r="E12" s="406" t="s">
        <v>3046</v>
      </c>
      <c r="F12" s="1254" t="s">
        <v>3047</v>
      </c>
      <c r="G12" s="1254"/>
      <c r="H12" s="1254"/>
      <c r="I12" s="1254"/>
      <c r="J12" s="1254"/>
      <c r="K12" s="407" t="s">
        <v>2842</v>
      </c>
      <c r="L12" s="1254" t="s">
        <v>3048</v>
      </c>
      <c r="M12" s="1254"/>
      <c r="N12" s="1254"/>
      <c r="O12" s="1254"/>
      <c r="P12" s="1254"/>
      <c r="Q12" s="1254"/>
      <c r="R12" s="1254"/>
      <c r="S12" s="1254"/>
      <c r="T12" s="407" t="s">
        <v>2842</v>
      </c>
      <c r="U12" s="1254" t="s">
        <v>2312</v>
      </c>
      <c r="V12" s="1254"/>
      <c r="W12" s="1254"/>
      <c r="X12" s="1254"/>
      <c r="Y12" s="1254"/>
      <c r="Z12" s="406" t="s">
        <v>3049</v>
      </c>
      <c r="AA12" s="406"/>
      <c r="AB12" s="406"/>
      <c r="AC12" s="407"/>
    </row>
    <row r="13" spans="1:29" s="446" customFormat="1" ht="17.100000000000001" customHeight="1">
      <c r="A13" s="406" t="s">
        <v>3050</v>
      </c>
      <c r="B13" s="406"/>
      <c r="C13" s="406"/>
      <c r="D13" s="406"/>
      <c r="E13" s="406" t="s">
        <v>3046</v>
      </c>
      <c r="F13" s="1130"/>
      <c r="G13" s="1130"/>
      <c r="H13" s="1130"/>
      <c r="I13" s="1130"/>
      <c r="J13" s="1130"/>
      <c r="K13" s="407" t="s">
        <v>2842</v>
      </c>
      <c r="L13" s="1267"/>
      <c r="M13" s="1267"/>
      <c r="N13" s="1267"/>
      <c r="O13" s="1267"/>
      <c r="P13" s="1267"/>
      <c r="Q13" s="1267"/>
      <c r="R13" s="1267"/>
      <c r="S13" s="1267"/>
      <c r="T13" s="407" t="s">
        <v>2842</v>
      </c>
      <c r="U13" s="1250"/>
      <c r="V13" s="1250"/>
      <c r="W13" s="1250"/>
      <c r="X13" s="1250"/>
      <c r="Y13" s="1250"/>
      <c r="Z13" s="406" t="s">
        <v>3051</v>
      </c>
      <c r="AA13" s="407"/>
      <c r="AB13" s="407"/>
      <c r="AC13" s="407"/>
    </row>
    <row r="14" spans="1:29" s="446" customFormat="1" ht="17.100000000000001" customHeight="1">
      <c r="A14" s="406" t="s">
        <v>3052</v>
      </c>
      <c r="B14" s="406"/>
      <c r="C14" s="406"/>
      <c r="D14" s="406"/>
      <c r="E14" s="406" t="s">
        <v>3046</v>
      </c>
      <c r="F14" s="1130"/>
      <c r="G14" s="1130"/>
      <c r="H14" s="1130"/>
      <c r="I14" s="1130"/>
      <c r="J14" s="1130"/>
      <c r="K14" s="407" t="s">
        <v>2842</v>
      </c>
      <c r="L14" s="1267"/>
      <c r="M14" s="1267"/>
      <c r="N14" s="1267"/>
      <c r="O14" s="1267"/>
      <c r="P14" s="1267"/>
      <c r="Q14" s="1267"/>
      <c r="R14" s="1267"/>
      <c r="S14" s="1267"/>
      <c r="T14" s="407" t="s">
        <v>2842</v>
      </c>
      <c r="U14" s="1250"/>
      <c r="V14" s="1250"/>
      <c r="W14" s="1250"/>
      <c r="X14" s="1250"/>
      <c r="Y14" s="1250"/>
      <c r="Z14" s="406" t="s">
        <v>3051</v>
      </c>
      <c r="AA14" s="407"/>
      <c r="AB14" s="407"/>
      <c r="AC14" s="407"/>
    </row>
    <row r="15" spans="1:29" s="446" customFormat="1" ht="17.100000000000001" customHeight="1">
      <c r="A15" s="406" t="s">
        <v>3053</v>
      </c>
      <c r="B15" s="406"/>
      <c r="C15" s="406"/>
      <c r="D15" s="406"/>
      <c r="E15" s="406" t="s">
        <v>3046</v>
      </c>
      <c r="F15" s="1130"/>
      <c r="G15" s="1130"/>
      <c r="H15" s="1130"/>
      <c r="I15" s="1130"/>
      <c r="J15" s="1130"/>
      <c r="K15" s="407" t="s">
        <v>2842</v>
      </c>
      <c r="L15" s="1267"/>
      <c r="M15" s="1267"/>
      <c r="N15" s="1267"/>
      <c r="O15" s="1267"/>
      <c r="P15" s="1267"/>
      <c r="Q15" s="1267"/>
      <c r="R15" s="1267"/>
      <c r="S15" s="1267"/>
      <c r="T15" s="407" t="s">
        <v>2842</v>
      </c>
      <c r="U15" s="1250"/>
      <c r="V15" s="1250"/>
      <c r="W15" s="1250"/>
      <c r="X15" s="1250"/>
      <c r="Y15" s="1250"/>
      <c r="Z15" s="406" t="s">
        <v>3051</v>
      </c>
      <c r="AA15" s="407"/>
      <c r="AB15" s="407"/>
      <c r="AC15" s="407"/>
    </row>
    <row r="16" spans="1:29" s="446" customFormat="1" ht="17.100000000000001" customHeight="1">
      <c r="A16" s="406" t="s">
        <v>3054</v>
      </c>
      <c r="B16" s="406"/>
      <c r="C16" s="406"/>
      <c r="D16" s="406"/>
      <c r="E16" s="406" t="s">
        <v>3046</v>
      </c>
      <c r="F16" s="1130"/>
      <c r="G16" s="1130"/>
      <c r="H16" s="1130"/>
      <c r="I16" s="1130"/>
      <c r="J16" s="1130"/>
      <c r="K16" s="407" t="s">
        <v>2842</v>
      </c>
      <c r="L16" s="1267"/>
      <c r="M16" s="1267"/>
      <c r="N16" s="1267"/>
      <c r="O16" s="1267"/>
      <c r="P16" s="1267"/>
      <c r="Q16" s="1267"/>
      <c r="R16" s="1267"/>
      <c r="S16" s="1267"/>
      <c r="T16" s="407" t="s">
        <v>2842</v>
      </c>
      <c r="U16" s="1250"/>
      <c r="V16" s="1250"/>
      <c r="W16" s="1250"/>
      <c r="X16" s="1250"/>
      <c r="Y16" s="1250"/>
      <c r="Z16" s="406" t="s">
        <v>3051</v>
      </c>
      <c r="AA16" s="407"/>
      <c r="AB16" s="407"/>
      <c r="AC16" s="407"/>
    </row>
    <row r="17" spans="1:29" s="446" customFormat="1" ht="17.100000000000001" customHeight="1">
      <c r="A17" s="406" t="s">
        <v>3055</v>
      </c>
      <c r="B17" s="406"/>
      <c r="C17" s="406"/>
      <c r="D17" s="406"/>
      <c r="E17" s="406" t="s">
        <v>3046</v>
      </c>
      <c r="F17" s="1130"/>
      <c r="G17" s="1130"/>
      <c r="H17" s="1130"/>
      <c r="I17" s="1130"/>
      <c r="J17" s="1130"/>
      <c r="K17" s="407" t="s">
        <v>2842</v>
      </c>
      <c r="L17" s="1267"/>
      <c r="M17" s="1267"/>
      <c r="N17" s="1267"/>
      <c r="O17" s="1267"/>
      <c r="P17" s="1267"/>
      <c r="Q17" s="1267"/>
      <c r="R17" s="1267"/>
      <c r="S17" s="1267"/>
      <c r="T17" s="407" t="s">
        <v>2842</v>
      </c>
      <c r="U17" s="1250"/>
      <c r="V17" s="1250"/>
      <c r="W17" s="1250"/>
      <c r="X17" s="1250"/>
      <c r="Y17" s="1250"/>
      <c r="Z17" s="406" t="s">
        <v>3051</v>
      </c>
      <c r="AA17" s="407"/>
      <c r="AB17" s="407"/>
      <c r="AC17" s="407"/>
    </row>
    <row r="18" spans="1:29" s="446" customFormat="1" ht="17.100000000000001" customHeight="1">
      <c r="A18" s="406" t="s">
        <v>3056</v>
      </c>
      <c r="B18" s="406"/>
      <c r="C18" s="406"/>
      <c r="D18" s="406"/>
      <c r="E18" s="406" t="s">
        <v>3046</v>
      </c>
      <c r="F18" s="1130"/>
      <c r="G18" s="1130"/>
      <c r="H18" s="1130"/>
      <c r="I18" s="1130"/>
      <c r="J18" s="1130"/>
      <c r="K18" s="407" t="s">
        <v>2842</v>
      </c>
      <c r="L18" s="1294"/>
      <c r="M18" s="1294"/>
      <c r="N18" s="1294"/>
      <c r="O18" s="1294"/>
      <c r="P18" s="1294"/>
      <c r="Q18" s="1294"/>
      <c r="R18" s="1294"/>
      <c r="S18" s="1294"/>
      <c r="T18" s="407" t="s">
        <v>2842</v>
      </c>
      <c r="U18" s="1301"/>
      <c r="V18" s="1301"/>
      <c r="W18" s="1301"/>
      <c r="X18" s="1301"/>
      <c r="Y18" s="1301"/>
      <c r="Z18" s="406" t="s">
        <v>3051</v>
      </c>
      <c r="AA18" s="407"/>
      <c r="AB18" s="407"/>
      <c r="AC18" s="407"/>
    </row>
    <row r="19" spans="1:29" s="446" customFormat="1" ht="17.100000000000001" customHeight="1">
      <c r="A19" s="408" t="s">
        <v>3057</v>
      </c>
      <c r="B19" s="408"/>
      <c r="C19" s="408"/>
      <c r="D19" s="408"/>
      <c r="E19" s="408"/>
      <c r="F19" s="408"/>
      <c r="G19" s="408"/>
      <c r="H19" s="1249"/>
      <c r="I19" s="1249"/>
      <c r="J19" s="1249"/>
      <c r="K19" s="1249"/>
      <c r="L19" s="1249"/>
      <c r="M19" s="1249"/>
      <c r="N19" s="1249"/>
      <c r="O19" s="1249"/>
      <c r="P19" s="1249"/>
      <c r="Q19" s="1249"/>
      <c r="R19" s="1249"/>
      <c r="S19" s="1249"/>
      <c r="T19" s="1249"/>
      <c r="U19" s="1249"/>
      <c r="V19" s="1249"/>
      <c r="W19" s="1249"/>
      <c r="X19" s="1249"/>
      <c r="Y19" s="1249"/>
      <c r="Z19" s="1249"/>
      <c r="AA19" s="1249"/>
      <c r="AB19" s="1249"/>
      <c r="AC19" s="1249"/>
    </row>
    <row r="20" spans="1:29" s="446" customFormat="1" ht="17.100000000000001" customHeight="1">
      <c r="A20" s="408" t="s">
        <v>3058</v>
      </c>
      <c r="B20" s="408"/>
      <c r="C20" s="408"/>
      <c r="D20" s="408"/>
      <c r="E20" s="1257"/>
      <c r="F20" s="1257"/>
      <c r="G20" s="1257"/>
      <c r="H20" s="1257"/>
      <c r="I20" s="1257"/>
      <c r="J20" s="1257"/>
      <c r="K20" s="1257"/>
      <c r="L20" s="1257"/>
      <c r="M20" s="1257"/>
      <c r="N20" s="1257"/>
      <c r="O20" s="1257"/>
      <c r="P20" s="1257"/>
      <c r="Q20" s="1257"/>
      <c r="R20" s="1257"/>
      <c r="S20" s="1257"/>
      <c r="T20" s="1257"/>
      <c r="U20" s="1257"/>
      <c r="V20" s="1257"/>
      <c r="W20" s="1257"/>
      <c r="X20" s="1257"/>
      <c r="Y20" s="1257"/>
      <c r="Z20" s="1257"/>
      <c r="AA20" s="1257"/>
      <c r="AB20" s="1257"/>
      <c r="AC20" s="1257"/>
    </row>
    <row r="21" spans="1:29" s="446" customFormat="1" ht="17.100000000000001" customHeight="1">
      <c r="A21" s="1303"/>
      <c r="B21" s="1303"/>
      <c r="C21" s="1303"/>
      <c r="D21" s="1303"/>
      <c r="E21" s="1303"/>
      <c r="F21" s="1303"/>
      <c r="G21" s="1303"/>
      <c r="H21" s="1303"/>
      <c r="I21" s="1303"/>
      <c r="J21" s="1303"/>
      <c r="K21" s="1303"/>
      <c r="L21" s="1303"/>
      <c r="M21" s="1303"/>
      <c r="N21" s="1303"/>
      <c r="O21" s="1303"/>
      <c r="P21" s="1303"/>
      <c r="Q21" s="1303"/>
      <c r="R21" s="1303"/>
      <c r="S21" s="1303"/>
      <c r="T21" s="1303"/>
      <c r="U21" s="1303"/>
      <c r="V21" s="1303"/>
      <c r="W21" s="1303"/>
      <c r="X21" s="1303"/>
      <c r="Y21" s="1303"/>
      <c r="Z21" s="1303"/>
      <c r="AA21" s="1303"/>
      <c r="AB21" s="1303"/>
      <c r="AC21" s="1303"/>
    </row>
    <row r="22" spans="1:29" s="446" customFormat="1" ht="17.100000000000001" customHeight="1">
      <c r="A22" s="1299"/>
      <c r="B22" s="1299"/>
      <c r="C22" s="1299"/>
      <c r="D22" s="1299"/>
      <c r="E22" s="1299"/>
      <c r="F22" s="1299"/>
      <c r="G22" s="1299"/>
      <c r="H22" s="1299"/>
      <c r="I22" s="1299"/>
      <c r="J22" s="1299"/>
      <c r="K22" s="1299"/>
      <c r="L22" s="1299"/>
      <c r="M22" s="1299"/>
      <c r="N22" s="1299"/>
      <c r="O22" s="1299"/>
      <c r="P22" s="1299"/>
      <c r="Q22" s="1299"/>
      <c r="R22" s="1299"/>
      <c r="S22" s="1299"/>
      <c r="T22" s="1299"/>
      <c r="U22" s="1299"/>
      <c r="V22" s="1299"/>
      <c r="W22" s="1299"/>
      <c r="X22" s="1299"/>
      <c r="Y22" s="1299"/>
      <c r="Z22" s="1299"/>
      <c r="AA22" s="1299"/>
      <c r="AB22" s="1299"/>
      <c r="AC22" s="1299"/>
    </row>
    <row r="23" spans="1:29" ht="17.100000000000001" customHeight="1">
      <c r="A23" s="1254" t="s">
        <v>3033</v>
      </c>
      <c r="B23" s="1254"/>
      <c r="C23" s="1254"/>
      <c r="D23" s="1254"/>
      <c r="E23" s="1254"/>
      <c r="F23" s="1284"/>
      <c r="G23" s="1284"/>
      <c r="H23" s="1284"/>
      <c r="I23" s="1284"/>
      <c r="J23" s="1284"/>
      <c r="K23" s="1284"/>
      <c r="L23" s="1284"/>
      <c r="M23" s="1284"/>
      <c r="N23" s="1284"/>
      <c r="O23" s="1284"/>
      <c r="P23" s="1284"/>
      <c r="Q23" s="1284"/>
      <c r="R23" s="1284"/>
      <c r="S23" s="1284"/>
      <c r="T23" s="1284"/>
      <c r="U23" s="1284"/>
      <c r="V23" s="1284"/>
      <c r="W23" s="1284"/>
      <c r="X23" s="1284"/>
      <c r="Y23" s="1284"/>
      <c r="Z23" s="1284"/>
      <c r="AA23" s="1284"/>
      <c r="AB23" s="1284"/>
      <c r="AC23" s="1284"/>
    </row>
    <row r="24" spans="1:29" s="446" customFormat="1" ht="17.100000000000001" customHeight="1">
      <c r="A24" s="1306" t="s">
        <v>3034</v>
      </c>
      <c r="B24" s="1306"/>
      <c r="C24" s="1306"/>
      <c r="D24" s="1306"/>
      <c r="E24" s="1307"/>
      <c r="F24" s="1307"/>
      <c r="G24" s="1307"/>
      <c r="H24" s="406"/>
      <c r="I24" s="406"/>
      <c r="J24" s="406"/>
      <c r="K24" s="406"/>
      <c r="L24" s="406"/>
      <c r="M24" s="406"/>
      <c r="N24" s="406"/>
      <c r="O24" s="406"/>
      <c r="P24" s="406"/>
      <c r="Q24" s="406"/>
      <c r="R24" s="406"/>
      <c r="S24" s="406"/>
      <c r="T24" s="406"/>
      <c r="U24" s="406"/>
      <c r="V24" s="406"/>
      <c r="W24" s="406"/>
      <c r="X24" s="406"/>
      <c r="Y24" s="406"/>
      <c r="Z24" s="406"/>
      <c r="AA24" s="406"/>
      <c r="AB24" s="406"/>
      <c r="AC24" s="406"/>
    </row>
    <row r="25" spans="1:29" s="446" customFormat="1" ht="17.100000000000001" customHeight="1">
      <c r="A25" s="408" t="s">
        <v>3035</v>
      </c>
      <c r="B25" s="408"/>
      <c r="C25" s="408"/>
      <c r="D25" s="408"/>
      <c r="E25" s="1276"/>
      <c r="F25" s="1276"/>
      <c r="G25" s="1276"/>
      <c r="H25" s="464"/>
      <c r="I25" s="464"/>
      <c r="J25" s="464"/>
      <c r="K25" s="464"/>
      <c r="L25" s="464"/>
      <c r="M25" s="464"/>
      <c r="N25" s="464"/>
      <c r="O25" s="464"/>
      <c r="P25" s="464"/>
      <c r="Q25" s="464"/>
      <c r="R25" s="464"/>
      <c r="S25" s="464"/>
      <c r="T25" s="464"/>
      <c r="U25" s="464"/>
      <c r="V25" s="464"/>
      <c r="W25" s="464"/>
      <c r="X25" s="464"/>
      <c r="Y25" s="464"/>
      <c r="Z25" s="464"/>
      <c r="AA25" s="464"/>
      <c r="AB25" s="464"/>
      <c r="AC25" s="464"/>
    </row>
    <row r="26" spans="1:29" s="446" customFormat="1" ht="17.100000000000001" customHeight="1">
      <c r="A26" s="408" t="s">
        <v>3036</v>
      </c>
      <c r="B26" s="408"/>
      <c r="C26" s="408"/>
      <c r="D26" s="408"/>
      <c r="E26" s="1276"/>
      <c r="F26" s="1276"/>
      <c r="G26" s="1276"/>
      <c r="H26" s="445" t="s">
        <v>2109</v>
      </c>
      <c r="I26" s="445"/>
      <c r="J26" s="445"/>
      <c r="K26" s="445"/>
      <c r="L26" s="445"/>
      <c r="M26" s="445"/>
      <c r="N26" s="445"/>
      <c r="O26" s="445"/>
      <c r="P26" s="445"/>
      <c r="Q26" s="445"/>
      <c r="R26" s="445"/>
      <c r="S26" s="445"/>
      <c r="T26" s="445"/>
      <c r="U26" s="445"/>
      <c r="V26" s="445"/>
      <c r="W26" s="445"/>
      <c r="X26" s="445"/>
      <c r="Y26" s="445"/>
      <c r="Z26" s="445"/>
      <c r="AA26" s="445"/>
      <c r="AB26" s="445"/>
      <c r="AC26" s="445"/>
    </row>
    <row r="27" spans="1:29" s="446" customFormat="1" ht="17.100000000000001" customHeight="1">
      <c r="A27" s="408" t="s">
        <v>3037</v>
      </c>
      <c r="B27" s="408"/>
      <c r="C27" s="408"/>
      <c r="D27" s="408"/>
      <c r="E27" s="408"/>
      <c r="F27" s="383"/>
      <c r="G27" s="1305"/>
      <c r="H27" s="1305"/>
      <c r="I27" s="1276"/>
      <c r="J27" s="1276"/>
      <c r="K27" s="1276"/>
      <c r="L27" s="445" t="s">
        <v>3029</v>
      </c>
      <c r="M27" s="445"/>
      <c r="N27" s="445"/>
      <c r="O27" s="445"/>
      <c r="P27" s="445"/>
      <c r="Q27" s="445"/>
      <c r="R27" s="445"/>
      <c r="S27" s="445"/>
      <c r="T27" s="445"/>
      <c r="U27" s="445"/>
      <c r="V27" s="445"/>
      <c r="W27" s="445"/>
      <c r="X27" s="445"/>
      <c r="Y27" s="445"/>
      <c r="Z27" s="445"/>
      <c r="AA27" s="445"/>
      <c r="AB27" s="445"/>
      <c r="AC27" s="445"/>
    </row>
    <row r="28" spans="1:29" s="446" customFormat="1" ht="17.100000000000001" customHeight="1">
      <c r="A28" s="408" t="s">
        <v>3038</v>
      </c>
      <c r="B28" s="408"/>
      <c r="C28" s="408"/>
      <c r="D28" s="408"/>
      <c r="E28" s="408"/>
      <c r="F28" s="383"/>
      <c r="G28" s="383"/>
      <c r="H28" s="383"/>
      <c r="I28" s="1276"/>
      <c r="J28" s="1276"/>
      <c r="K28" s="1276"/>
      <c r="L28" s="445" t="s">
        <v>3029</v>
      </c>
      <c r="M28" s="465"/>
      <c r="N28" s="445"/>
      <c r="O28" s="445"/>
      <c r="P28" s="445"/>
      <c r="Q28" s="445"/>
      <c r="R28" s="445"/>
      <c r="S28" s="445"/>
      <c r="T28" s="445"/>
      <c r="U28" s="445"/>
      <c r="V28" s="445"/>
      <c r="W28" s="445"/>
      <c r="X28" s="445"/>
      <c r="Y28" s="445"/>
      <c r="Z28" s="445"/>
      <c r="AA28" s="445"/>
      <c r="AB28" s="445"/>
      <c r="AC28" s="445"/>
    </row>
    <row r="29" spans="1:29" s="446" customFormat="1" ht="17.100000000000001" customHeight="1">
      <c r="A29" s="408" t="s">
        <v>3039</v>
      </c>
      <c r="B29" s="408"/>
      <c r="C29" s="408"/>
      <c r="D29" s="408"/>
      <c r="E29" s="408"/>
      <c r="F29" s="383"/>
      <c r="G29" s="383"/>
      <c r="H29" s="383"/>
      <c r="I29" s="1276"/>
      <c r="J29" s="1276"/>
      <c r="K29" s="1276"/>
      <c r="L29" s="445" t="s">
        <v>3029</v>
      </c>
      <c r="M29" s="465"/>
      <c r="N29" s="445"/>
      <c r="O29" s="445"/>
      <c r="P29" s="445"/>
      <c r="Q29" s="445"/>
      <c r="R29" s="445"/>
      <c r="S29" s="445"/>
      <c r="T29" s="445"/>
      <c r="U29" s="445"/>
      <c r="V29" s="445"/>
      <c r="W29" s="445"/>
      <c r="X29" s="445"/>
      <c r="Y29" s="445"/>
      <c r="Z29" s="445"/>
      <c r="AA29" s="445"/>
      <c r="AB29" s="445"/>
      <c r="AC29" s="445"/>
    </row>
    <row r="30" spans="1:29" s="446" customFormat="1" ht="17.100000000000001" customHeight="1">
      <c r="A30" s="408" t="s">
        <v>3040</v>
      </c>
      <c r="B30" s="408"/>
      <c r="C30" s="408"/>
      <c r="D30" s="408"/>
      <c r="E30" s="408"/>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3041</v>
      </c>
      <c r="B31" s="406"/>
      <c r="C31" s="406"/>
      <c r="D31" s="406"/>
      <c r="E31" s="406"/>
      <c r="F31" s="365"/>
      <c r="G31" s="365"/>
      <c r="H31" s="365"/>
      <c r="I31" s="1267"/>
      <c r="J31" s="1267"/>
      <c r="K31" s="1267"/>
      <c r="L31" s="365" t="s">
        <v>3029</v>
      </c>
      <c r="M31" s="407"/>
      <c r="N31" s="365"/>
      <c r="O31" s="365"/>
      <c r="P31" s="365"/>
      <c r="Q31" s="365"/>
      <c r="R31" s="365"/>
      <c r="S31" s="365"/>
      <c r="T31" s="365"/>
      <c r="U31" s="365"/>
      <c r="V31" s="365"/>
      <c r="W31" s="365"/>
      <c r="X31" s="365"/>
      <c r="Y31" s="365"/>
      <c r="Z31" s="365"/>
      <c r="AA31" s="365"/>
      <c r="AB31" s="365"/>
      <c r="AC31" s="365"/>
    </row>
    <row r="32" spans="1:29" s="446" customFormat="1" ht="17.100000000000001" customHeight="1">
      <c r="A32" s="415" t="s">
        <v>3042</v>
      </c>
      <c r="B32" s="415"/>
      <c r="C32" s="415"/>
      <c r="D32" s="415"/>
      <c r="E32" s="415"/>
      <c r="F32" s="414"/>
      <c r="G32" s="414"/>
      <c r="H32" s="414"/>
      <c r="I32" s="459"/>
      <c r="J32" s="459"/>
      <c r="K32" s="459"/>
      <c r="L32" s="414"/>
      <c r="M32" s="428"/>
      <c r="N32" s="414"/>
      <c r="O32" s="414"/>
      <c r="P32" s="414"/>
      <c r="Q32" s="414"/>
      <c r="R32" s="414"/>
      <c r="S32" s="411" t="s">
        <v>2823</v>
      </c>
      <c r="T32" s="414" t="s">
        <v>3043</v>
      </c>
      <c r="U32" s="414"/>
      <c r="V32" s="466" t="str">
        <f>IF(S32="■","□","■")</f>
        <v>■</v>
      </c>
      <c r="W32" s="414" t="s">
        <v>3044</v>
      </c>
      <c r="X32" s="414"/>
      <c r="Y32" s="414"/>
      <c r="Z32" s="414"/>
      <c r="AA32" s="414"/>
      <c r="AB32" s="414"/>
      <c r="AC32" s="414"/>
    </row>
    <row r="33" spans="1:32" s="446" customFormat="1" ht="17.100000000000001" customHeight="1">
      <c r="A33" s="408" t="s">
        <v>3045</v>
      </c>
      <c r="B33" s="408"/>
      <c r="C33" s="408"/>
      <c r="D33" s="408"/>
      <c r="E33" s="408"/>
      <c r="F33" s="408"/>
      <c r="G33" s="408"/>
      <c r="H33" s="408"/>
      <c r="I33" s="408"/>
      <c r="J33" s="408"/>
      <c r="K33" s="1289"/>
      <c r="L33" s="1289"/>
      <c r="M33" s="1289"/>
      <c r="N33" s="1289"/>
      <c r="O33" s="1289"/>
      <c r="P33" s="1289"/>
      <c r="Q33" s="1289"/>
      <c r="R33" s="1289"/>
      <c r="S33" s="1289"/>
      <c r="T33" s="1289"/>
      <c r="U33" s="1289"/>
      <c r="V33" s="1289"/>
      <c r="W33" s="1289"/>
      <c r="X33" s="1289"/>
      <c r="Y33" s="1289"/>
      <c r="Z33" s="1289"/>
      <c r="AA33" s="1289"/>
      <c r="AB33" s="1289"/>
      <c r="AC33" s="1289"/>
    </row>
    <row r="34" spans="1:32" s="446" customFormat="1" ht="17.100000000000001" customHeight="1">
      <c r="A34" s="406"/>
      <c r="B34" s="406"/>
      <c r="C34" s="406"/>
      <c r="D34" s="406"/>
      <c r="E34" s="406" t="s">
        <v>3046</v>
      </c>
      <c r="F34" s="1254" t="s">
        <v>3047</v>
      </c>
      <c r="G34" s="1254"/>
      <c r="H34" s="1254"/>
      <c r="I34" s="1254"/>
      <c r="J34" s="1254"/>
      <c r="K34" s="407" t="s">
        <v>2842</v>
      </c>
      <c r="L34" s="1254" t="s">
        <v>3048</v>
      </c>
      <c r="M34" s="1254"/>
      <c r="N34" s="1254"/>
      <c r="O34" s="1254"/>
      <c r="P34" s="1254"/>
      <c r="Q34" s="1254"/>
      <c r="R34" s="1254"/>
      <c r="S34" s="1254"/>
      <c r="T34" s="407" t="s">
        <v>2842</v>
      </c>
      <c r="U34" s="1254" t="s">
        <v>2312</v>
      </c>
      <c r="V34" s="1254"/>
      <c r="W34" s="1254"/>
      <c r="X34" s="1254"/>
      <c r="Y34" s="1254"/>
      <c r="Z34" s="406" t="s">
        <v>3049</v>
      </c>
      <c r="AA34" s="406"/>
      <c r="AB34" s="406"/>
      <c r="AC34" s="407"/>
    </row>
    <row r="35" spans="1:32" s="446" customFormat="1" ht="17.100000000000001" customHeight="1">
      <c r="A35" s="406" t="s">
        <v>3050</v>
      </c>
      <c r="B35" s="406"/>
      <c r="C35" s="406"/>
      <c r="D35" s="406"/>
      <c r="E35" s="406" t="s">
        <v>3046</v>
      </c>
      <c r="F35" s="1130"/>
      <c r="G35" s="1130"/>
      <c r="H35" s="1130"/>
      <c r="I35" s="1130"/>
      <c r="J35" s="1130"/>
      <c r="K35" s="407" t="s">
        <v>2842</v>
      </c>
      <c r="L35" s="1267"/>
      <c r="M35" s="1267"/>
      <c r="N35" s="1267"/>
      <c r="O35" s="1267"/>
      <c r="P35" s="1267"/>
      <c r="Q35" s="1267"/>
      <c r="R35" s="1267"/>
      <c r="S35" s="1267"/>
      <c r="T35" s="407" t="s">
        <v>2842</v>
      </c>
      <c r="U35" s="1250"/>
      <c r="V35" s="1250"/>
      <c r="W35" s="1250"/>
      <c r="X35" s="1250"/>
      <c r="Y35" s="1250"/>
      <c r="Z35" s="406" t="s">
        <v>3051</v>
      </c>
      <c r="AA35" s="407"/>
      <c r="AB35" s="407"/>
      <c r="AC35" s="407"/>
    </row>
    <row r="36" spans="1:32" s="446" customFormat="1" ht="17.100000000000001" customHeight="1">
      <c r="A36" s="406" t="s">
        <v>3059</v>
      </c>
      <c r="B36" s="406"/>
      <c r="C36" s="406"/>
      <c r="D36" s="406"/>
      <c r="E36" s="406" t="s">
        <v>3046</v>
      </c>
      <c r="F36" s="1130"/>
      <c r="G36" s="1130"/>
      <c r="H36" s="1130"/>
      <c r="I36" s="1130"/>
      <c r="J36" s="1130"/>
      <c r="K36" s="407" t="s">
        <v>2842</v>
      </c>
      <c r="L36" s="1267"/>
      <c r="M36" s="1267"/>
      <c r="N36" s="1267"/>
      <c r="O36" s="1267"/>
      <c r="P36" s="1267"/>
      <c r="Q36" s="1267"/>
      <c r="R36" s="1267"/>
      <c r="S36" s="1267"/>
      <c r="T36" s="407" t="s">
        <v>2842</v>
      </c>
      <c r="U36" s="1250"/>
      <c r="V36" s="1250"/>
      <c r="W36" s="1250"/>
      <c r="X36" s="1250"/>
      <c r="Y36" s="1250"/>
      <c r="Z36" s="406" t="s">
        <v>3051</v>
      </c>
      <c r="AA36" s="407"/>
      <c r="AB36" s="407"/>
      <c r="AC36" s="407"/>
    </row>
    <row r="37" spans="1:32" s="446" customFormat="1" ht="17.100000000000001" customHeight="1">
      <c r="A37" s="406" t="s">
        <v>3060</v>
      </c>
      <c r="B37" s="406"/>
      <c r="C37" s="406"/>
      <c r="D37" s="406"/>
      <c r="E37" s="406" t="s">
        <v>3046</v>
      </c>
      <c r="F37" s="1130"/>
      <c r="G37" s="1130"/>
      <c r="H37" s="1130"/>
      <c r="I37" s="1130"/>
      <c r="J37" s="1130"/>
      <c r="K37" s="407" t="s">
        <v>2842</v>
      </c>
      <c r="L37" s="1267"/>
      <c r="M37" s="1267"/>
      <c r="N37" s="1267"/>
      <c r="O37" s="1267"/>
      <c r="P37" s="1267"/>
      <c r="Q37" s="1267"/>
      <c r="R37" s="1267"/>
      <c r="S37" s="1267"/>
      <c r="T37" s="407" t="s">
        <v>2842</v>
      </c>
      <c r="U37" s="1250"/>
      <c r="V37" s="1250"/>
      <c r="W37" s="1250"/>
      <c r="X37" s="1250"/>
      <c r="Y37" s="1250"/>
      <c r="Z37" s="406" t="s">
        <v>3051</v>
      </c>
      <c r="AA37" s="407"/>
      <c r="AB37" s="407"/>
      <c r="AC37" s="407"/>
    </row>
    <row r="38" spans="1:32" s="446" customFormat="1" ht="17.100000000000001" customHeight="1">
      <c r="A38" s="406" t="s">
        <v>3061</v>
      </c>
      <c r="B38" s="406"/>
      <c r="C38" s="406"/>
      <c r="D38" s="406"/>
      <c r="E38" s="406" t="s">
        <v>3046</v>
      </c>
      <c r="F38" s="1130"/>
      <c r="G38" s="1130"/>
      <c r="H38" s="1130"/>
      <c r="I38" s="1130"/>
      <c r="J38" s="1130"/>
      <c r="K38" s="407" t="s">
        <v>2842</v>
      </c>
      <c r="L38" s="1267"/>
      <c r="M38" s="1267"/>
      <c r="N38" s="1267"/>
      <c r="O38" s="1267"/>
      <c r="P38" s="1267"/>
      <c r="Q38" s="1267"/>
      <c r="R38" s="1267"/>
      <c r="S38" s="1267"/>
      <c r="T38" s="407" t="s">
        <v>2842</v>
      </c>
      <c r="U38" s="1250"/>
      <c r="V38" s="1250"/>
      <c r="W38" s="1250"/>
      <c r="X38" s="1250"/>
      <c r="Y38" s="1250"/>
      <c r="Z38" s="406" t="s">
        <v>3051</v>
      </c>
      <c r="AA38" s="407"/>
      <c r="AB38" s="407"/>
      <c r="AC38" s="407"/>
    </row>
    <row r="39" spans="1:32" s="446" customFormat="1" ht="17.100000000000001" customHeight="1">
      <c r="A39" s="406" t="s">
        <v>3062</v>
      </c>
      <c r="B39" s="406"/>
      <c r="C39" s="406"/>
      <c r="D39" s="406"/>
      <c r="E39" s="406" t="s">
        <v>3046</v>
      </c>
      <c r="F39" s="1130"/>
      <c r="G39" s="1130"/>
      <c r="H39" s="1130"/>
      <c r="I39" s="1130"/>
      <c r="J39" s="1130"/>
      <c r="K39" s="407" t="s">
        <v>2842</v>
      </c>
      <c r="L39" s="1267"/>
      <c r="M39" s="1267"/>
      <c r="N39" s="1267"/>
      <c r="O39" s="1267"/>
      <c r="P39" s="1267"/>
      <c r="Q39" s="1267"/>
      <c r="R39" s="1267"/>
      <c r="S39" s="1267"/>
      <c r="T39" s="407" t="s">
        <v>2842</v>
      </c>
      <c r="U39" s="1250"/>
      <c r="V39" s="1250"/>
      <c r="W39" s="1250"/>
      <c r="X39" s="1250"/>
      <c r="Y39" s="1250"/>
      <c r="Z39" s="406" t="s">
        <v>3051</v>
      </c>
      <c r="AA39" s="407"/>
      <c r="AB39" s="407"/>
      <c r="AC39" s="407"/>
    </row>
    <row r="40" spans="1:32" s="446" customFormat="1" ht="17.100000000000001" customHeight="1">
      <c r="A40" s="406" t="s">
        <v>3063</v>
      </c>
      <c r="B40" s="406"/>
      <c r="C40" s="406"/>
      <c r="D40" s="406"/>
      <c r="E40" s="406" t="s">
        <v>3046</v>
      </c>
      <c r="F40" s="1130"/>
      <c r="G40" s="1130"/>
      <c r="H40" s="1130"/>
      <c r="I40" s="1130"/>
      <c r="J40" s="1130"/>
      <c r="K40" s="407" t="s">
        <v>2842</v>
      </c>
      <c r="L40" s="1294"/>
      <c r="M40" s="1294"/>
      <c r="N40" s="1294"/>
      <c r="O40" s="1294"/>
      <c r="P40" s="1294"/>
      <c r="Q40" s="1294"/>
      <c r="R40" s="1294"/>
      <c r="S40" s="1294"/>
      <c r="T40" s="407" t="s">
        <v>2842</v>
      </c>
      <c r="U40" s="1301"/>
      <c r="V40" s="1301"/>
      <c r="W40" s="1301"/>
      <c r="X40" s="1301"/>
      <c r="Y40" s="1301"/>
      <c r="Z40" s="406" t="s">
        <v>3051</v>
      </c>
      <c r="AA40" s="407"/>
      <c r="AB40" s="407"/>
      <c r="AC40" s="407"/>
    </row>
    <row r="41" spans="1:32" s="446" customFormat="1" ht="17.100000000000001" customHeight="1">
      <c r="A41" s="408" t="s">
        <v>3057</v>
      </c>
      <c r="B41" s="408"/>
      <c r="C41" s="408"/>
      <c r="D41" s="408"/>
      <c r="E41" s="408"/>
      <c r="F41" s="408"/>
      <c r="G41" s="408"/>
      <c r="H41" s="1249"/>
      <c r="I41" s="1249"/>
      <c r="J41" s="1249"/>
      <c r="K41" s="1249"/>
      <c r="L41" s="1249"/>
      <c r="M41" s="1249"/>
      <c r="N41" s="1249"/>
      <c r="O41" s="1249"/>
      <c r="P41" s="1249"/>
      <c r="Q41" s="1249"/>
      <c r="R41" s="1249"/>
      <c r="S41" s="1249"/>
      <c r="T41" s="1249"/>
      <c r="U41" s="1249"/>
      <c r="V41" s="1249"/>
      <c r="W41" s="1249"/>
      <c r="X41" s="1249"/>
      <c r="Y41" s="1249"/>
      <c r="Z41" s="1249"/>
      <c r="AA41" s="1249"/>
      <c r="AB41" s="1249"/>
      <c r="AC41" s="1249"/>
    </row>
    <row r="42" spans="1:32" s="446" customFormat="1" ht="17.100000000000001" customHeight="1">
      <c r="A42" s="408" t="s">
        <v>3058</v>
      </c>
      <c r="B42" s="467"/>
      <c r="C42" s="467"/>
      <c r="D42" s="467"/>
      <c r="E42" s="1302"/>
      <c r="F42" s="1302"/>
      <c r="G42" s="1302"/>
      <c r="H42" s="1302"/>
      <c r="I42" s="1257"/>
      <c r="J42" s="1257"/>
      <c r="K42" s="1257"/>
      <c r="L42" s="1257"/>
      <c r="M42" s="1257"/>
      <c r="N42" s="1257"/>
      <c r="O42" s="1257"/>
      <c r="P42" s="1257"/>
      <c r="Q42" s="1257"/>
      <c r="R42" s="1257"/>
      <c r="S42" s="1257"/>
      <c r="T42" s="1257"/>
      <c r="U42" s="1257"/>
      <c r="V42" s="1257"/>
      <c r="W42" s="1257"/>
      <c r="X42" s="1257"/>
      <c r="Y42" s="1257"/>
      <c r="Z42" s="1302"/>
      <c r="AA42" s="1302"/>
      <c r="AB42" s="1302"/>
      <c r="AC42" s="1302"/>
      <c r="AD42" s="450"/>
      <c r="AE42" s="450"/>
      <c r="AF42" s="450"/>
    </row>
    <row r="43" spans="1:32" s="446" customFormat="1" ht="17.100000000000001" customHeight="1">
      <c r="A43" s="1303"/>
      <c r="B43" s="1304"/>
      <c r="C43" s="1304"/>
      <c r="D43" s="1304"/>
      <c r="E43" s="1304"/>
      <c r="F43" s="1304"/>
      <c r="G43" s="1304"/>
      <c r="H43" s="1304"/>
      <c r="I43" s="1303"/>
      <c r="J43" s="1303"/>
      <c r="K43" s="1303"/>
      <c r="L43" s="1303"/>
      <c r="M43" s="1303"/>
      <c r="N43" s="1303"/>
      <c r="O43" s="1303"/>
      <c r="P43" s="1303"/>
      <c r="Q43" s="1303"/>
      <c r="R43" s="1303"/>
      <c r="S43" s="1303"/>
      <c r="T43" s="1303"/>
      <c r="U43" s="1303"/>
      <c r="V43" s="1303"/>
      <c r="W43" s="1303"/>
      <c r="X43" s="1303"/>
      <c r="Y43" s="1303"/>
      <c r="Z43" s="1304"/>
      <c r="AA43" s="1304"/>
      <c r="AB43" s="1304"/>
      <c r="AC43" s="1304"/>
      <c r="AD43" s="450"/>
      <c r="AE43" s="450"/>
      <c r="AF43" s="450"/>
    </row>
    <row r="44" spans="1:32" s="446" customFormat="1" ht="17.100000000000001" customHeight="1">
      <c r="A44" s="1299"/>
      <c r="B44" s="1300"/>
      <c r="C44" s="1300"/>
      <c r="D44" s="1300"/>
      <c r="E44" s="1300"/>
      <c r="F44" s="1300"/>
      <c r="G44" s="1300"/>
      <c r="H44" s="1300"/>
      <c r="I44" s="1299"/>
      <c r="J44" s="1299"/>
      <c r="K44" s="1299"/>
      <c r="L44" s="1299"/>
      <c r="M44" s="1299"/>
      <c r="N44" s="1299"/>
      <c r="O44" s="1299"/>
      <c r="P44" s="1299"/>
      <c r="Q44" s="1299"/>
      <c r="R44" s="1299"/>
      <c r="S44" s="1299"/>
      <c r="T44" s="1299"/>
      <c r="U44" s="1299"/>
      <c r="V44" s="1299"/>
      <c r="W44" s="1299"/>
      <c r="X44" s="1299"/>
      <c r="Y44" s="1299"/>
      <c r="Z44" s="1300"/>
      <c r="AA44" s="1300"/>
      <c r="AB44" s="1300"/>
      <c r="AC44" s="1300"/>
      <c r="AD44" s="450"/>
      <c r="AE44" s="450"/>
      <c r="AF44" s="450"/>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1:AC1"/>
    <mergeCell ref="A2:G2"/>
    <mergeCell ref="E3:G3"/>
    <mergeCell ref="E4:G4"/>
    <mergeCell ref="G5:H5"/>
    <mergeCell ref="I5:K5"/>
    <mergeCell ref="I6:K6"/>
    <mergeCell ref="I7:K7"/>
    <mergeCell ref="I9:K9"/>
    <mergeCell ref="K11:AC11"/>
    <mergeCell ref="F12:J12"/>
    <mergeCell ref="L12:S12"/>
    <mergeCell ref="U12:Y12"/>
    <mergeCell ref="F13:J13"/>
    <mergeCell ref="L13:S13"/>
    <mergeCell ref="U13:Y13"/>
    <mergeCell ref="F14:J14"/>
    <mergeCell ref="L14:S14"/>
    <mergeCell ref="U14:Y14"/>
    <mergeCell ref="F15:J15"/>
    <mergeCell ref="L15:S15"/>
    <mergeCell ref="U15:Y15"/>
    <mergeCell ref="F16:J16"/>
    <mergeCell ref="L16:S16"/>
    <mergeCell ref="U16:Y16"/>
    <mergeCell ref="A24:G24"/>
    <mergeCell ref="F17:J17"/>
    <mergeCell ref="L17:S17"/>
    <mergeCell ref="U17:Y17"/>
    <mergeCell ref="F18:J18"/>
    <mergeCell ref="L18:S18"/>
    <mergeCell ref="U18:Y18"/>
    <mergeCell ref="H19:AC19"/>
    <mergeCell ref="E20:AC20"/>
    <mergeCell ref="A21:AC21"/>
    <mergeCell ref="A22:AC22"/>
    <mergeCell ref="A23:AC23"/>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F36:J36"/>
    <mergeCell ref="L36:S36"/>
    <mergeCell ref="U36:Y36"/>
    <mergeCell ref="F37:J37"/>
    <mergeCell ref="L37:S37"/>
    <mergeCell ref="U37:Y37"/>
    <mergeCell ref="F38:J38"/>
    <mergeCell ref="L38:S38"/>
    <mergeCell ref="U38:Y38"/>
    <mergeCell ref="F39:J39"/>
    <mergeCell ref="L39:S39"/>
    <mergeCell ref="U39:Y39"/>
    <mergeCell ref="A44:AC44"/>
    <mergeCell ref="F40:J40"/>
    <mergeCell ref="L40:S40"/>
    <mergeCell ref="U40:Y40"/>
    <mergeCell ref="H41:AC41"/>
    <mergeCell ref="E42:AC42"/>
    <mergeCell ref="A43:AC43"/>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4F95F810-B94C-4A94-A9B2-3F027ECF72F4}">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F4267-FFAF-43F1-9F0D-9E4EF2BC542E}">
  <sheetPr>
    <tabColor rgb="FFCCFFFF"/>
  </sheetPr>
  <dimension ref="A1:AF54"/>
  <sheetViews>
    <sheetView view="pageBreakPreview" zoomScaleNormal="100" workbookViewId="0">
      <selection activeCell="E3" sqref="E3:G3"/>
    </sheetView>
  </sheetViews>
  <sheetFormatPr defaultRowHeight="12"/>
  <cols>
    <col min="1" max="29" width="3" style="444" customWidth="1"/>
    <col min="30" max="31" width="4.625" style="444" customWidth="1"/>
    <col min="32" max="256" width="9" style="444"/>
    <col min="257" max="285" width="3" style="444" customWidth="1"/>
    <col min="286" max="287" width="4.625" style="444" customWidth="1"/>
    <col min="288" max="512" width="9" style="444"/>
    <col min="513" max="541" width="3" style="444" customWidth="1"/>
    <col min="542" max="543" width="4.625" style="444" customWidth="1"/>
    <col min="544" max="768" width="9" style="444"/>
    <col min="769" max="797" width="3" style="444" customWidth="1"/>
    <col min="798" max="799" width="4.625" style="444" customWidth="1"/>
    <col min="800" max="1024" width="9" style="444"/>
    <col min="1025" max="1053" width="3" style="444" customWidth="1"/>
    <col min="1054" max="1055" width="4.625" style="444" customWidth="1"/>
    <col min="1056" max="1280" width="9" style="444"/>
    <col min="1281" max="1309" width="3" style="444" customWidth="1"/>
    <col min="1310" max="1311" width="4.625" style="444" customWidth="1"/>
    <col min="1312" max="1536" width="9" style="444"/>
    <col min="1537" max="1565" width="3" style="444" customWidth="1"/>
    <col min="1566" max="1567" width="4.625" style="444" customWidth="1"/>
    <col min="1568" max="1792" width="9" style="444"/>
    <col min="1793" max="1821" width="3" style="444" customWidth="1"/>
    <col min="1822" max="1823" width="4.625" style="444" customWidth="1"/>
    <col min="1824" max="2048" width="9" style="444"/>
    <col min="2049" max="2077" width="3" style="444" customWidth="1"/>
    <col min="2078" max="2079" width="4.625" style="444" customWidth="1"/>
    <col min="2080" max="2304" width="9" style="444"/>
    <col min="2305" max="2333" width="3" style="444" customWidth="1"/>
    <col min="2334" max="2335" width="4.625" style="444" customWidth="1"/>
    <col min="2336" max="2560" width="9" style="444"/>
    <col min="2561" max="2589" width="3" style="444" customWidth="1"/>
    <col min="2590" max="2591" width="4.625" style="444" customWidth="1"/>
    <col min="2592" max="2816" width="9" style="444"/>
    <col min="2817" max="2845" width="3" style="444" customWidth="1"/>
    <col min="2846" max="2847" width="4.625" style="444" customWidth="1"/>
    <col min="2848" max="3072" width="9" style="444"/>
    <col min="3073" max="3101" width="3" style="444" customWidth="1"/>
    <col min="3102" max="3103" width="4.625" style="444" customWidth="1"/>
    <col min="3104" max="3328" width="9" style="444"/>
    <col min="3329" max="3357" width="3" style="444" customWidth="1"/>
    <col min="3358" max="3359" width="4.625" style="444" customWidth="1"/>
    <col min="3360" max="3584" width="9" style="444"/>
    <col min="3585" max="3613" width="3" style="444" customWidth="1"/>
    <col min="3614" max="3615" width="4.625" style="444" customWidth="1"/>
    <col min="3616" max="3840" width="9" style="444"/>
    <col min="3841" max="3869" width="3" style="444" customWidth="1"/>
    <col min="3870" max="3871" width="4.625" style="444" customWidth="1"/>
    <col min="3872" max="4096" width="9" style="444"/>
    <col min="4097" max="4125" width="3" style="444" customWidth="1"/>
    <col min="4126" max="4127" width="4.625" style="444" customWidth="1"/>
    <col min="4128" max="4352" width="9" style="444"/>
    <col min="4353" max="4381" width="3" style="444" customWidth="1"/>
    <col min="4382" max="4383" width="4.625" style="444" customWidth="1"/>
    <col min="4384" max="4608" width="9" style="444"/>
    <col min="4609" max="4637" width="3" style="444" customWidth="1"/>
    <col min="4638" max="4639" width="4.625" style="444" customWidth="1"/>
    <col min="4640" max="4864" width="9" style="444"/>
    <col min="4865" max="4893" width="3" style="444" customWidth="1"/>
    <col min="4894" max="4895" width="4.625" style="444" customWidth="1"/>
    <col min="4896" max="5120" width="9" style="444"/>
    <col min="5121" max="5149" width="3" style="444" customWidth="1"/>
    <col min="5150" max="5151" width="4.625" style="444" customWidth="1"/>
    <col min="5152" max="5376" width="9" style="444"/>
    <col min="5377" max="5405" width="3" style="444" customWidth="1"/>
    <col min="5406" max="5407" width="4.625" style="444" customWidth="1"/>
    <col min="5408" max="5632" width="9" style="444"/>
    <col min="5633" max="5661" width="3" style="444" customWidth="1"/>
    <col min="5662" max="5663" width="4.625" style="444" customWidth="1"/>
    <col min="5664" max="5888" width="9" style="444"/>
    <col min="5889" max="5917" width="3" style="444" customWidth="1"/>
    <col min="5918" max="5919" width="4.625" style="444" customWidth="1"/>
    <col min="5920" max="6144" width="9" style="444"/>
    <col min="6145" max="6173" width="3" style="444" customWidth="1"/>
    <col min="6174" max="6175" width="4.625" style="444" customWidth="1"/>
    <col min="6176" max="6400" width="9" style="444"/>
    <col min="6401" max="6429" width="3" style="444" customWidth="1"/>
    <col min="6430" max="6431" width="4.625" style="444" customWidth="1"/>
    <col min="6432" max="6656" width="9" style="444"/>
    <col min="6657" max="6685" width="3" style="444" customWidth="1"/>
    <col min="6686" max="6687" width="4.625" style="444" customWidth="1"/>
    <col min="6688" max="6912" width="9" style="444"/>
    <col min="6913" max="6941" width="3" style="444" customWidth="1"/>
    <col min="6942" max="6943" width="4.625" style="444" customWidth="1"/>
    <col min="6944" max="7168" width="9" style="444"/>
    <col min="7169" max="7197" width="3" style="444" customWidth="1"/>
    <col min="7198" max="7199" width="4.625" style="444" customWidth="1"/>
    <col min="7200" max="7424" width="9" style="444"/>
    <col min="7425" max="7453" width="3" style="444" customWidth="1"/>
    <col min="7454" max="7455" width="4.625" style="444" customWidth="1"/>
    <col min="7456" max="7680" width="9" style="444"/>
    <col min="7681" max="7709" width="3" style="444" customWidth="1"/>
    <col min="7710" max="7711" width="4.625" style="444" customWidth="1"/>
    <col min="7712" max="7936" width="9" style="444"/>
    <col min="7937" max="7965" width="3" style="444" customWidth="1"/>
    <col min="7966" max="7967" width="4.625" style="444" customWidth="1"/>
    <col min="7968" max="8192" width="9" style="444"/>
    <col min="8193" max="8221" width="3" style="444" customWidth="1"/>
    <col min="8222" max="8223" width="4.625" style="444" customWidth="1"/>
    <col min="8224" max="8448" width="9" style="444"/>
    <col min="8449" max="8477" width="3" style="444" customWidth="1"/>
    <col min="8478" max="8479" width="4.625" style="444" customWidth="1"/>
    <col min="8480" max="8704" width="9" style="444"/>
    <col min="8705" max="8733" width="3" style="444" customWidth="1"/>
    <col min="8734" max="8735" width="4.625" style="444" customWidth="1"/>
    <col min="8736" max="8960" width="9" style="444"/>
    <col min="8961" max="8989" width="3" style="444" customWidth="1"/>
    <col min="8990" max="8991" width="4.625" style="444" customWidth="1"/>
    <col min="8992" max="9216" width="9" style="444"/>
    <col min="9217" max="9245" width="3" style="444" customWidth="1"/>
    <col min="9246" max="9247" width="4.625" style="444" customWidth="1"/>
    <col min="9248" max="9472" width="9" style="444"/>
    <col min="9473" max="9501" width="3" style="444" customWidth="1"/>
    <col min="9502" max="9503" width="4.625" style="444" customWidth="1"/>
    <col min="9504" max="9728" width="9" style="444"/>
    <col min="9729" max="9757" width="3" style="444" customWidth="1"/>
    <col min="9758" max="9759" width="4.625" style="444" customWidth="1"/>
    <col min="9760" max="9984" width="9" style="444"/>
    <col min="9985" max="10013" width="3" style="444" customWidth="1"/>
    <col min="10014" max="10015" width="4.625" style="444" customWidth="1"/>
    <col min="10016" max="10240" width="9" style="444"/>
    <col min="10241" max="10269" width="3" style="444" customWidth="1"/>
    <col min="10270" max="10271" width="4.625" style="444" customWidth="1"/>
    <col min="10272" max="10496" width="9" style="444"/>
    <col min="10497" max="10525" width="3" style="444" customWidth="1"/>
    <col min="10526" max="10527" width="4.625" style="444" customWidth="1"/>
    <col min="10528" max="10752" width="9" style="444"/>
    <col min="10753" max="10781" width="3" style="444" customWidth="1"/>
    <col min="10782" max="10783" width="4.625" style="444" customWidth="1"/>
    <col min="10784" max="11008" width="9" style="444"/>
    <col min="11009" max="11037" width="3" style="444" customWidth="1"/>
    <col min="11038" max="11039" width="4.625" style="444" customWidth="1"/>
    <col min="11040" max="11264" width="9" style="444"/>
    <col min="11265" max="11293" width="3" style="444" customWidth="1"/>
    <col min="11294" max="11295" width="4.625" style="444" customWidth="1"/>
    <col min="11296" max="11520" width="9" style="444"/>
    <col min="11521" max="11549" width="3" style="444" customWidth="1"/>
    <col min="11550" max="11551" width="4.625" style="444" customWidth="1"/>
    <col min="11552" max="11776" width="9" style="444"/>
    <col min="11777" max="11805" width="3" style="444" customWidth="1"/>
    <col min="11806" max="11807" width="4.625" style="444" customWidth="1"/>
    <col min="11808" max="12032" width="9" style="444"/>
    <col min="12033" max="12061" width="3" style="444" customWidth="1"/>
    <col min="12062" max="12063" width="4.625" style="444" customWidth="1"/>
    <col min="12064" max="12288" width="9" style="444"/>
    <col min="12289" max="12317" width="3" style="444" customWidth="1"/>
    <col min="12318" max="12319" width="4.625" style="444" customWidth="1"/>
    <col min="12320" max="12544" width="9" style="444"/>
    <col min="12545" max="12573" width="3" style="444" customWidth="1"/>
    <col min="12574" max="12575" width="4.625" style="444" customWidth="1"/>
    <col min="12576" max="12800" width="9" style="444"/>
    <col min="12801" max="12829" width="3" style="444" customWidth="1"/>
    <col min="12830" max="12831" width="4.625" style="444" customWidth="1"/>
    <col min="12832" max="13056" width="9" style="444"/>
    <col min="13057" max="13085" width="3" style="444" customWidth="1"/>
    <col min="13086" max="13087" width="4.625" style="444" customWidth="1"/>
    <col min="13088" max="13312" width="9" style="444"/>
    <col min="13313" max="13341" width="3" style="444" customWidth="1"/>
    <col min="13342" max="13343" width="4.625" style="444" customWidth="1"/>
    <col min="13344" max="13568" width="9" style="444"/>
    <col min="13569" max="13597" width="3" style="444" customWidth="1"/>
    <col min="13598" max="13599" width="4.625" style="444" customWidth="1"/>
    <col min="13600" max="13824" width="9" style="444"/>
    <col min="13825" max="13853" width="3" style="444" customWidth="1"/>
    <col min="13854" max="13855" width="4.625" style="444" customWidth="1"/>
    <col min="13856" max="14080" width="9" style="444"/>
    <col min="14081" max="14109" width="3" style="444" customWidth="1"/>
    <col min="14110" max="14111" width="4.625" style="444" customWidth="1"/>
    <col min="14112" max="14336" width="9" style="444"/>
    <col min="14337" max="14365" width="3" style="444" customWidth="1"/>
    <col min="14366" max="14367" width="4.625" style="444" customWidth="1"/>
    <col min="14368" max="14592" width="9" style="444"/>
    <col min="14593" max="14621" width="3" style="444" customWidth="1"/>
    <col min="14622" max="14623" width="4.625" style="444" customWidth="1"/>
    <col min="14624" max="14848" width="9" style="444"/>
    <col min="14849" max="14877" width="3" style="444" customWidth="1"/>
    <col min="14878" max="14879" width="4.625" style="444" customWidth="1"/>
    <col min="14880" max="15104" width="9" style="444"/>
    <col min="15105" max="15133" width="3" style="444" customWidth="1"/>
    <col min="15134" max="15135" width="4.625" style="444" customWidth="1"/>
    <col min="15136" max="15360" width="9" style="444"/>
    <col min="15361" max="15389" width="3" style="444" customWidth="1"/>
    <col min="15390" max="15391" width="4.625" style="444" customWidth="1"/>
    <col min="15392" max="15616" width="9" style="444"/>
    <col min="15617" max="15645" width="3" style="444" customWidth="1"/>
    <col min="15646" max="15647" width="4.625" style="444" customWidth="1"/>
    <col min="15648" max="15872" width="9" style="444"/>
    <col min="15873" max="15901" width="3" style="444" customWidth="1"/>
    <col min="15902" max="15903" width="4.625" style="444" customWidth="1"/>
    <col min="15904" max="16128" width="9" style="444"/>
    <col min="16129" max="16157" width="3" style="444" customWidth="1"/>
    <col min="16158" max="16159" width="4.625" style="444" customWidth="1"/>
    <col min="16160" max="16384" width="9" style="444"/>
  </cols>
  <sheetData>
    <row r="1" spans="1:29" ht="17.100000000000001" customHeight="1">
      <c r="A1" s="1254" t="s">
        <v>3033</v>
      </c>
      <c r="B1" s="1254"/>
      <c r="C1" s="1254"/>
      <c r="D1" s="1254"/>
      <c r="E1" s="125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row>
    <row r="2" spans="1:29" s="446" customFormat="1" ht="17.100000000000001" customHeight="1">
      <c r="A2" s="1306" t="s">
        <v>3034</v>
      </c>
      <c r="B2" s="1306"/>
      <c r="C2" s="1306"/>
      <c r="D2" s="1306"/>
      <c r="E2" s="1307"/>
      <c r="F2" s="1307"/>
      <c r="G2" s="1307"/>
      <c r="H2" s="406"/>
      <c r="I2" s="406"/>
      <c r="J2" s="406"/>
      <c r="K2" s="406"/>
      <c r="L2" s="406"/>
      <c r="M2" s="406"/>
      <c r="N2" s="406"/>
      <c r="O2" s="406"/>
      <c r="P2" s="406"/>
      <c r="Q2" s="406"/>
      <c r="R2" s="406"/>
      <c r="S2" s="406"/>
      <c r="T2" s="406"/>
      <c r="U2" s="406"/>
      <c r="V2" s="406"/>
      <c r="W2" s="406"/>
      <c r="X2" s="406"/>
      <c r="Y2" s="406"/>
      <c r="Z2" s="406"/>
      <c r="AA2" s="406"/>
      <c r="AB2" s="406"/>
      <c r="AC2" s="406"/>
    </row>
    <row r="3" spans="1:29" s="446" customFormat="1" ht="17.100000000000001" customHeight="1">
      <c r="A3" s="408" t="s">
        <v>3035</v>
      </c>
      <c r="B3" s="408"/>
      <c r="C3" s="408"/>
      <c r="D3" s="408"/>
      <c r="E3" s="1276"/>
      <c r="F3" s="1276"/>
      <c r="G3" s="1276"/>
      <c r="H3" s="464"/>
      <c r="I3" s="464"/>
      <c r="J3" s="464"/>
      <c r="K3" s="464"/>
      <c r="L3" s="464"/>
      <c r="M3" s="464"/>
      <c r="N3" s="464"/>
      <c r="O3" s="464"/>
      <c r="P3" s="464"/>
      <c r="Q3" s="464"/>
      <c r="R3" s="464"/>
      <c r="S3" s="464"/>
      <c r="T3" s="464"/>
      <c r="U3" s="464"/>
      <c r="V3" s="464"/>
      <c r="W3" s="464"/>
      <c r="X3" s="464"/>
      <c r="Y3" s="464"/>
      <c r="Z3" s="464"/>
      <c r="AA3" s="464"/>
      <c r="AB3" s="464"/>
      <c r="AC3" s="464"/>
    </row>
    <row r="4" spans="1:29" s="446" customFormat="1" ht="17.100000000000001" customHeight="1">
      <c r="A4" s="408" t="s">
        <v>3036</v>
      </c>
      <c r="B4" s="408"/>
      <c r="C4" s="408"/>
      <c r="D4" s="464"/>
      <c r="E4" s="1276"/>
      <c r="F4" s="1276"/>
      <c r="G4" s="1276"/>
      <c r="H4" s="445" t="s">
        <v>2109</v>
      </c>
      <c r="I4" s="445"/>
      <c r="J4" s="445"/>
      <c r="K4" s="445"/>
      <c r="L4" s="445"/>
      <c r="M4" s="445"/>
      <c r="N4" s="445"/>
      <c r="O4" s="445"/>
      <c r="P4" s="445"/>
      <c r="Q4" s="445"/>
      <c r="R4" s="445"/>
      <c r="S4" s="445"/>
      <c r="T4" s="445"/>
      <c r="U4" s="445"/>
      <c r="V4" s="445"/>
      <c r="W4" s="445"/>
      <c r="X4" s="445"/>
      <c r="Y4" s="445"/>
      <c r="Z4" s="445"/>
      <c r="AA4" s="445"/>
      <c r="AB4" s="445"/>
      <c r="AC4" s="445"/>
    </row>
    <row r="5" spans="1:29" s="446" customFormat="1" ht="17.100000000000001" customHeight="1">
      <c r="A5" s="408" t="s">
        <v>3037</v>
      </c>
      <c r="B5" s="408"/>
      <c r="C5" s="408"/>
      <c r="D5" s="408"/>
      <c r="E5" s="408"/>
      <c r="F5" s="383"/>
      <c r="G5" s="1305"/>
      <c r="H5" s="1305"/>
      <c r="I5" s="1276"/>
      <c r="J5" s="1276"/>
      <c r="K5" s="1276"/>
      <c r="L5" s="445" t="s">
        <v>3029</v>
      </c>
      <c r="M5" s="445"/>
      <c r="N5" s="445"/>
      <c r="O5" s="445"/>
      <c r="P5" s="445"/>
      <c r="Q5" s="445"/>
      <c r="R5" s="445"/>
      <c r="S5" s="445"/>
      <c r="T5" s="445"/>
      <c r="U5" s="445"/>
      <c r="V5" s="445"/>
      <c r="W5" s="445"/>
      <c r="X5" s="445"/>
      <c r="Y5" s="445"/>
      <c r="Z5" s="445"/>
      <c r="AA5" s="445"/>
      <c r="AB5" s="445"/>
      <c r="AC5" s="445"/>
    </row>
    <row r="6" spans="1:29" s="446" customFormat="1" ht="17.100000000000001" customHeight="1">
      <c r="A6" s="408" t="s">
        <v>3038</v>
      </c>
      <c r="B6" s="408"/>
      <c r="C6" s="408"/>
      <c r="D6" s="408"/>
      <c r="E6" s="408"/>
      <c r="F6" s="383"/>
      <c r="G6" s="383"/>
      <c r="H6" s="383"/>
      <c r="I6" s="1276"/>
      <c r="J6" s="1276"/>
      <c r="K6" s="1276"/>
      <c r="L6" s="445" t="s">
        <v>3029</v>
      </c>
      <c r="M6" s="465"/>
      <c r="N6" s="445"/>
      <c r="O6" s="445"/>
      <c r="P6" s="445"/>
      <c r="Q6" s="445"/>
      <c r="R6" s="445"/>
      <c r="S6" s="445"/>
      <c r="T6" s="445"/>
      <c r="U6" s="445"/>
      <c r="V6" s="445"/>
      <c r="W6" s="445"/>
      <c r="X6" s="445"/>
      <c r="Y6" s="445"/>
      <c r="Z6" s="445"/>
      <c r="AA6" s="445"/>
      <c r="AB6" s="445"/>
      <c r="AC6" s="445"/>
    </row>
    <row r="7" spans="1:29" s="446" customFormat="1" ht="17.100000000000001" customHeight="1">
      <c r="A7" s="408" t="s">
        <v>3039</v>
      </c>
      <c r="B7" s="408"/>
      <c r="C7" s="408"/>
      <c r="D7" s="408"/>
      <c r="E7" s="408"/>
      <c r="F7" s="383"/>
      <c r="G7" s="383"/>
      <c r="H7" s="383"/>
      <c r="I7" s="1276"/>
      <c r="J7" s="1276"/>
      <c r="K7" s="1276"/>
      <c r="L7" s="445" t="s">
        <v>3029</v>
      </c>
      <c r="M7" s="465"/>
      <c r="N7" s="445"/>
      <c r="O7" s="445"/>
      <c r="P7" s="445"/>
      <c r="Q7" s="445"/>
      <c r="R7" s="445"/>
      <c r="S7" s="445"/>
      <c r="T7" s="445"/>
      <c r="U7" s="445"/>
      <c r="V7" s="445"/>
      <c r="W7" s="445"/>
      <c r="X7" s="445"/>
      <c r="Y7" s="445"/>
      <c r="Z7" s="445"/>
      <c r="AA7" s="445"/>
      <c r="AB7" s="445"/>
      <c r="AC7" s="445"/>
    </row>
    <row r="8" spans="1:29" s="446" customFormat="1" ht="17.100000000000001" customHeight="1">
      <c r="A8" s="408" t="s">
        <v>3040</v>
      </c>
      <c r="B8" s="408"/>
      <c r="C8" s="408"/>
      <c r="D8" s="408"/>
      <c r="E8" s="408"/>
      <c r="F8" s="383"/>
      <c r="G8" s="383"/>
      <c r="H8" s="383"/>
      <c r="I8" s="383"/>
      <c r="J8" s="383"/>
      <c r="K8" s="383"/>
      <c r="L8" s="383"/>
      <c r="M8" s="383"/>
      <c r="N8" s="383"/>
      <c r="O8" s="383"/>
      <c r="P8" s="383"/>
      <c r="Q8" s="383"/>
      <c r="R8" s="383"/>
      <c r="S8" s="383"/>
      <c r="T8" s="383"/>
      <c r="U8" s="383"/>
      <c r="V8" s="383"/>
      <c r="W8" s="383"/>
      <c r="X8" s="383"/>
      <c r="Y8" s="383"/>
      <c r="Z8" s="383"/>
      <c r="AA8" s="383"/>
      <c r="AB8" s="383"/>
      <c r="AC8" s="383"/>
    </row>
    <row r="9" spans="1:29" s="446" customFormat="1" ht="17.100000000000001" customHeight="1">
      <c r="A9" s="406" t="s">
        <v>3041</v>
      </c>
      <c r="B9" s="406"/>
      <c r="C9" s="406"/>
      <c r="D9" s="406"/>
      <c r="E9" s="406"/>
      <c r="F9" s="365"/>
      <c r="G9" s="365"/>
      <c r="H9" s="365"/>
      <c r="I9" s="1267"/>
      <c r="J9" s="1267"/>
      <c r="K9" s="1267"/>
      <c r="L9" s="365" t="s">
        <v>3029</v>
      </c>
      <c r="M9" s="407"/>
      <c r="N9" s="365"/>
      <c r="O9" s="365"/>
      <c r="P9" s="365"/>
      <c r="Q9" s="365"/>
      <c r="R9" s="365"/>
      <c r="S9" s="365"/>
      <c r="T9" s="365"/>
      <c r="U9" s="365"/>
      <c r="V9" s="365"/>
      <c r="W9" s="365"/>
      <c r="X9" s="365"/>
      <c r="Y9" s="365"/>
      <c r="Z9" s="365"/>
      <c r="AA9" s="365"/>
      <c r="AB9" s="365"/>
      <c r="AC9" s="365"/>
    </row>
    <row r="10" spans="1:29" s="446" customFormat="1" ht="17.100000000000001" customHeight="1">
      <c r="A10" s="415" t="s">
        <v>3042</v>
      </c>
      <c r="B10" s="415"/>
      <c r="C10" s="415"/>
      <c r="D10" s="415"/>
      <c r="E10" s="415"/>
      <c r="F10" s="414"/>
      <c r="G10" s="414"/>
      <c r="H10" s="414"/>
      <c r="I10" s="459"/>
      <c r="J10" s="459"/>
      <c r="K10" s="459"/>
      <c r="L10" s="414"/>
      <c r="M10" s="428"/>
      <c r="N10" s="414"/>
      <c r="O10" s="414"/>
      <c r="P10" s="414"/>
      <c r="Q10" s="414"/>
      <c r="R10" s="414"/>
      <c r="S10" s="411" t="s">
        <v>2823</v>
      </c>
      <c r="T10" s="414" t="s">
        <v>3043</v>
      </c>
      <c r="U10" s="414"/>
      <c r="V10" s="466" t="str">
        <f>IF(S10="■","□","■")</f>
        <v>■</v>
      </c>
      <c r="W10" s="414" t="s">
        <v>3044</v>
      </c>
      <c r="X10" s="414"/>
      <c r="Y10" s="414"/>
      <c r="Z10" s="414"/>
      <c r="AA10" s="414"/>
      <c r="AB10" s="414"/>
      <c r="AC10" s="414"/>
    </row>
    <row r="11" spans="1:29" s="446" customFormat="1" ht="17.100000000000001" customHeight="1">
      <c r="A11" s="408" t="s">
        <v>3045</v>
      </c>
      <c r="B11" s="408"/>
      <c r="C11" s="408"/>
      <c r="D11" s="408"/>
      <c r="E11" s="408"/>
      <c r="F11" s="408"/>
      <c r="G11" s="408"/>
      <c r="H11" s="408"/>
      <c r="I11" s="408"/>
      <c r="J11" s="408"/>
      <c r="K11" s="1289"/>
      <c r="L11" s="1289"/>
      <c r="M11" s="1289"/>
      <c r="N11" s="1289"/>
      <c r="O11" s="1289"/>
      <c r="P11" s="1289"/>
      <c r="Q11" s="1289"/>
      <c r="R11" s="1289"/>
      <c r="S11" s="1289"/>
      <c r="T11" s="1289"/>
      <c r="U11" s="1289"/>
      <c r="V11" s="1289"/>
      <c r="W11" s="1289"/>
      <c r="X11" s="1289"/>
      <c r="Y11" s="1289"/>
      <c r="Z11" s="1289"/>
      <c r="AA11" s="1289"/>
      <c r="AB11" s="1289"/>
      <c r="AC11" s="1289"/>
    </row>
    <row r="12" spans="1:29" s="446" customFormat="1" ht="17.100000000000001" customHeight="1">
      <c r="A12" s="406"/>
      <c r="B12" s="406"/>
      <c r="C12" s="406"/>
      <c r="D12" s="406"/>
      <c r="E12" s="406" t="s">
        <v>3046</v>
      </c>
      <c r="F12" s="1254" t="s">
        <v>3047</v>
      </c>
      <c r="G12" s="1254"/>
      <c r="H12" s="1254"/>
      <c r="I12" s="1254"/>
      <c r="J12" s="1254"/>
      <c r="K12" s="407" t="s">
        <v>2842</v>
      </c>
      <c r="L12" s="1254" t="s">
        <v>3048</v>
      </c>
      <c r="M12" s="1254"/>
      <c r="N12" s="1254"/>
      <c r="O12" s="1254"/>
      <c r="P12" s="1254"/>
      <c r="Q12" s="1254"/>
      <c r="R12" s="1254"/>
      <c r="S12" s="1254"/>
      <c r="T12" s="407" t="s">
        <v>2842</v>
      </c>
      <c r="U12" s="1254" t="s">
        <v>2312</v>
      </c>
      <c r="V12" s="1254"/>
      <c r="W12" s="1254"/>
      <c r="X12" s="1254"/>
      <c r="Y12" s="1254"/>
      <c r="Z12" s="406" t="s">
        <v>3049</v>
      </c>
      <c r="AA12" s="406"/>
      <c r="AB12" s="406"/>
      <c r="AC12" s="407"/>
    </row>
    <row r="13" spans="1:29" s="446" customFormat="1" ht="17.100000000000001" customHeight="1">
      <c r="A13" s="406" t="s">
        <v>3050</v>
      </c>
      <c r="B13" s="406"/>
      <c r="C13" s="406"/>
      <c r="D13" s="406"/>
      <c r="E13" s="406" t="s">
        <v>3046</v>
      </c>
      <c r="F13" s="1130"/>
      <c r="G13" s="1130"/>
      <c r="H13" s="1130"/>
      <c r="I13" s="1130"/>
      <c r="J13" s="1130"/>
      <c r="K13" s="407" t="s">
        <v>2842</v>
      </c>
      <c r="L13" s="1267"/>
      <c r="M13" s="1267"/>
      <c r="N13" s="1267"/>
      <c r="O13" s="1267"/>
      <c r="P13" s="1267"/>
      <c r="Q13" s="1267"/>
      <c r="R13" s="1267"/>
      <c r="S13" s="1267"/>
      <c r="T13" s="407" t="s">
        <v>2842</v>
      </c>
      <c r="U13" s="1250"/>
      <c r="V13" s="1250"/>
      <c r="W13" s="1250"/>
      <c r="X13" s="1250"/>
      <c r="Y13" s="1250"/>
      <c r="Z13" s="406" t="s">
        <v>3051</v>
      </c>
      <c r="AA13" s="407"/>
      <c r="AB13" s="407"/>
      <c r="AC13" s="407"/>
    </row>
    <row r="14" spans="1:29" s="446" customFormat="1" ht="17.100000000000001" customHeight="1">
      <c r="A14" s="406" t="s">
        <v>3052</v>
      </c>
      <c r="B14" s="406"/>
      <c r="C14" s="406"/>
      <c r="D14" s="406"/>
      <c r="E14" s="406" t="s">
        <v>3046</v>
      </c>
      <c r="F14" s="1130"/>
      <c r="G14" s="1130"/>
      <c r="H14" s="1130"/>
      <c r="I14" s="1130"/>
      <c r="J14" s="1130"/>
      <c r="K14" s="407" t="s">
        <v>2842</v>
      </c>
      <c r="L14" s="1267"/>
      <c r="M14" s="1267"/>
      <c r="N14" s="1267"/>
      <c r="O14" s="1267"/>
      <c r="P14" s="1267"/>
      <c r="Q14" s="1267"/>
      <c r="R14" s="1267"/>
      <c r="S14" s="1267"/>
      <c r="T14" s="407" t="s">
        <v>2842</v>
      </c>
      <c r="U14" s="1250"/>
      <c r="V14" s="1250"/>
      <c r="W14" s="1250"/>
      <c r="X14" s="1250"/>
      <c r="Y14" s="1250"/>
      <c r="Z14" s="406" t="s">
        <v>3051</v>
      </c>
      <c r="AA14" s="407"/>
      <c r="AB14" s="407"/>
      <c r="AC14" s="407"/>
    </row>
    <row r="15" spans="1:29" s="446" customFormat="1" ht="17.100000000000001" customHeight="1">
      <c r="A15" s="406" t="s">
        <v>3053</v>
      </c>
      <c r="B15" s="406"/>
      <c r="C15" s="406"/>
      <c r="D15" s="406"/>
      <c r="E15" s="406" t="s">
        <v>3046</v>
      </c>
      <c r="F15" s="1130"/>
      <c r="G15" s="1130"/>
      <c r="H15" s="1130"/>
      <c r="I15" s="1130"/>
      <c r="J15" s="1130"/>
      <c r="K15" s="407" t="s">
        <v>2842</v>
      </c>
      <c r="L15" s="1267"/>
      <c r="M15" s="1267"/>
      <c r="N15" s="1267"/>
      <c r="O15" s="1267"/>
      <c r="P15" s="1267"/>
      <c r="Q15" s="1267"/>
      <c r="R15" s="1267"/>
      <c r="S15" s="1267"/>
      <c r="T15" s="407" t="s">
        <v>2842</v>
      </c>
      <c r="U15" s="1250"/>
      <c r="V15" s="1250"/>
      <c r="W15" s="1250"/>
      <c r="X15" s="1250"/>
      <c r="Y15" s="1250"/>
      <c r="Z15" s="406" t="s">
        <v>3051</v>
      </c>
      <c r="AA15" s="407"/>
      <c r="AB15" s="407"/>
      <c r="AC15" s="407"/>
    </row>
    <row r="16" spans="1:29" s="446" customFormat="1" ht="17.100000000000001" customHeight="1">
      <c r="A16" s="406" t="s">
        <v>3054</v>
      </c>
      <c r="B16" s="406"/>
      <c r="C16" s="406"/>
      <c r="D16" s="406"/>
      <c r="E16" s="406" t="s">
        <v>3046</v>
      </c>
      <c r="F16" s="1130"/>
      <c r="G16" s="1130"/>
      <c r="H16" s="1130"/>
      <c r="I16" s="1130"/>
      <c r="J16" s="1130"/>
      <c r="K16" s="407" t="s">
        <v>2842</v>
      </c>
      <c r="L16" s="1267"/>
      <c r="M16" s="1267"/>
      <c r="N16" s="1267"/>
      <c r="O16" s="1267"/>
      <c r="P16" s="1267"/>
      <c r="Q16" s="1267"/>
      <c r="R16" s="1267"/>
      <c r="S16" s="1267"/>
      <c r="T16" s="407" t="s">
        <v>2842</v>
      </c>
      <c r="U16" s="1250"/>
      <c r="V16" s="1250"/>
      <c r="W16" s="1250"/>
      <c r="X16" s="1250"/>
      <c r="Y16" s="1250"/>
      <c r="Z16" s="406" t="s">
        <v>3051</v>
      </c>
      <c r="AA16" s="407"/>
      <c r="AB16" s="407"/>
      <c r="AC16" s="407"/>
    </row>
    <row r="17" spans="1:29" s="446" customFormat="1" ht="17.100000000000001" customHeight="1">
      <c r="A17" s="406" t="s">
        <v>3055</v>
      </c>
      <c r="B17" s="406"/>
      <c r="C17" s="406"/>
      <c r="D17" s="406"/>
      <c r="E17" s="406" t="s">
        <v>3046</v>
      </c>
      <c r="F17" s="1130"/>
      <c r="G17" s="1130"/>
      <c r="H17" s="1130"/>
      <c r="I17" s="1130"/>
      <c r="J17" s="1130"/>
      <c r="K17" s="407" t="s">
        <v>2842</v>
      </c>
      <c r="L17" s="1267"/>
      <c r="M17" s="1267"/>
      <c r="N17" s="1267"/>
      <c r="O17" s="1267"/>
      <c r="P17" s="1267"/>
      <c r="Q17" s="1267"/>
      <c r="R17" s="1267"/>
      <c r="S17" s="1267"/>
      <c r="T17" s="407" t="s">
        <v>2842</v>
      </c>
      <c r="U17" s="1250"/>
      <c r="V17" s="1250"/>
      <c r="W17" s="1250"/>
      <c r="X17" s="1250"/>
      <c r="Y17" s="1250"/>
      <c r="Z17" s="406" t="s">
        <v>3051</v>
      </c>
      <c r="AA17" s="407"/>
      <c r="AB17" s="407"/>
      <c r="AC17" s="407"/>
    </row>
    <row r="18" spans="1:29" s="446" customFormat="1" ht="17.100000000000001" customHeight="1">
      <c r="A18" s="406" t="s">
        <v>3056</v>
      </c>
      <c r="B18" s="406"/>
      <c r="C18" s="406"/>
      <c r="D18" s="406"/>
      <c r="E18" s="406" t="s">
        <v>3046</v>
      </c>
      <c r="F18" s="1130"/>
      <c r="G18" s="1130"/>
      <c r="H18" s="1130"/>
      <c r="I18" s="1130"/>
      <c r="J18" s="1130"/>
      <c r="K18" s="407" t="s">
        <v>2842</v>
      </c>
      <c r="L18" s="1294"/>
      <c r="M18" s="1294"/>
      <c r="N18" s="1294"/>
      <c r="O18" s="1294"/>
      <c r="P18" s="1294"/>
      <c r="Q18" s="1294"/>
      <c r="R18" s="1294"/>
      <c r="S18" s="1294"/>
      <c r="T18" s="407" t="s">
        <v>2842</v>
      </c>
      <c r="U18" s="1301"/>
      <c r="V18" s="1301"/>
      <c r="W18" s="1301"/>
      <c r="X18" s="1301"/>
      <c r="Y18" s="1301"/>
      <c r="Z18" s="406" t="s">
        <v>3051</v>
      </c>
      <c r="AA18" s="407"/>
      <c r="AB18" s="407"/>
      <c r="AC18" s="407"/>
    </row>
    <row r="19" spans="1:29" s="446" customFormat="1" ht="17.100000000000001" customHeight="1">
      <c r="A19" s="408" t="s">
        <v>3057</v>
      </c>
      <c r="B19" s="408"/>
      <c r="C19" s="408"/>
      <c r="D19" s="408"/>
      <c r="E19" s="408"/>
      <c r="F19" s="408"/>
      <c r="G19" s="408"/>
      <c r="H19" s="1249"/>
      <c r="I19" s="1249"/>
      <c r="J19" s="1249"/>
      <c r="K19" s="1249"/>
      <c r="L19" s="1249"/>
      <c r="M19" s="1249"/>
      <c r="N19" s="1249"/>
      <c r="O19" s="1249"/>
      <c r="P19" s="1249"/>
      <c r="Q19" s="1249"/>
      <c r="R19" s="1249"/>
      <c r="S19" s="1249"/>
      <c r="T19" s="1249"/>
      <c r="U19" s="1249"/>
      <c r="V19" s="1249"/>
      <c r="W19" s="1249"/>
      <c r="X19" s="1249"/>
      <c r="Y19" s="1249"/>
      <c r="Z19" s="1249"/>
      <c r="AA19" s="1249"/>
      <c r="AB19" s="1249"/>
      <c r="AC19" s="1249"/>
    </row>
    <row r="20" spans="1:29" s="446" customFormat="1" ht="17.100000000000001" customHeight="1">
      <c r="A20" s="408" t="s">
        <v>3058</v>
      </c>
      <c r="B20" s="408"/>
      <c r="C20" s="408"/>
      <c r="D20" s="408"/>
      <c r="E20" s="1257"/>
      <c r="F20" s="1257"/>
      <c r="G20" s="1257"/>
      <c r="H20" s="1257"/>
      <c r="I20" s="1257"/>
      <c r="J20" s="1257"/>
      <c r="K20" s="1257"/>
      <c r="L20" s="1257"/>
      <c r="M20" s="1257"/>
      <c r="N20" s="1257"/>
      <c r="O20" s="1257"/>
      <c r="P20" s="1257"/>
      <c r="Q20" s="1257"/>
      <c r="R20" s="1257"/>
      <c r="S20" s="1257"/>
      <c r="T20" s="1257"/>
      <c r="U20" s="1257"/>
      <c r="V20" s="1257"/>
      <c r="W20" s="1257"/>
      <c r="X20" s="1257"/>
      <c r="Y20" s="1257"/>
      <c r="Z20" s="1257"/>
      <c r="AA20" s="1257"/>
      <c r="AB20" s="1257"/>
      <c r="AC20" s="1257"/>
    </row>
    <row r="21" spans="1:29" s="446" customFormat="1" ht="17.100000000000001" customHeight="1">
      <c r="A21" s="1303"/>
      <c r="B21" s="1303"/>
      <c r="C21" s="1303"/>
      <c r="D21" s="1303"/>
      <c r="E21" s="1303"/>
      <c r="F21" s="1303"/>
      <c r="G21" s="1303"/>
      <c r="H21" s="1303"/>
      <c r="I21" s="1303"/>
      <c r="J21" s="1303"/>
      <c r="K21" s="1303"/>
      <c r="L21" s="1303"/>
      <c r="M21" s="1303"/>
      <c r="N21" s="1303"/>
      <c r="O21" s="1303"/>
      <c r="P21" s="1303"/>
      <c r="Q21" s="1303"/>
      <c r="R21" s="1303"/>
      <c r="S21" s="1303"/>
      <c r="T21" s="1303"/>
      <c r="U21" s="1303"/>
      <c r="V21" s="1303"/>
      <c r="W21" s="1303"/>
      <c r="X21" s="1303"/>
      <c r="Y21" s="1303"/>
      <c r="Z21" s="1303"/>
      <c r="AA21" s="1303"/>
      <c r="AB21" s="1303"/>
      <c r="AC21" s="1303"/>
    </row>
    <row r="22" spans="1:29" s="446" customFormat="1" ht="17.100000000000001" customHeight="1">
      <c r="A22" s="1299"/>
      <c r="B22" s="1299"/>
      <c r="C22" s="1299"/>
      <c r="D22" s="1299"/>
      <c r="E22" s="1299"/>
      <c r="F22" s="1299"/>
      <c r="G22" s="1299"/>
      <c r="H22" s="1299"/>
      <c r="I22" s="1299"/>
      <c r="J22" s="1299"/>
      <c r="K22" s="1299"/>
      <c r="L22" s="1299"/>
      <c r="M22" s="1299"/>
      <c r="N22" s="1299"/>
      <c r="O22" s="1299"/>
      <c r="P22" s="1299"/>
      <c r="Q22" s="1299"/>
      <c r="R22" s="1299"/>
      <c r="S22" s="1299"/>
      <c r="T22" s="1299"/>
      <c r="U22" s="1299"/>
      <c r="V22" s="1299"/>
      <c r="W22" s="1299"/>
      <c r="X22" s="1299"/>
      <c r="Y22" s="1299"/>
      <c r="Z22" s="1299"/>
      <c r="AA22" s="1299"/>
      <c r="AB22" s="1299"/>
      <c r="AC22" s="1299"/>
    </row>
    <row r="23" spans="1:29" ht="17.100000000000001" customHeight="1">
      <c r="A23" s="1254" t="s">
        <v>3033</v>
      </c>
      <c r="B23" s="1254"/>
      <c r="C23" s="1254"/>
      <c r="D23" s="1254"/>
      <c r="E23" s="1254"/>
      <c r="F23" s="1284"/>
      <c r="G23" s="1284"/>
      <c r="H23" s="1284"/>
      <c r="I23" s="1284"/>
      <c r="J23" s="1284"/>
      <c r="K23" s="1284"/>
      <c r="L23" s="1284"/>
      <c r="M23" s="1284"/>
      <c r="N23" s="1284"/>
      <c r="O23" s="1284"/>
      <c r="P23" s="1284"/>
      <c r="Q23" s="1284"/>
      <c r="R23" s="1284"/>
      <c r="S23" s="1284"/>
      <c r="T23" s="1284"/>
      <c r="U23" s="1284"/>
      <c r="V23" s="1284"/>
      <c r="W23" s="1284"/>
      <c r="X23" s="1284"/>
      <c r="Y23" s="1284"/>
      <c r="Z23" s="1284"/>
      <c r="AA23" s="1284"/>
      <c r="AB23" s="1284"/>
      <c r="AC23" s="1284"/>
    </row>
    <row r="24" spans="1:29" s="446" customFormat="1" ht="17.100000000000001" customHeight="1">
      <c r="A24" s="1306" t="s">
        <v>3034</v>
      </c>
      <c r="B24" s="1306"/>
      <c r="C24" s="1306"/>
      <c r="D24" s="1306"/>
      <c r="E24" s="1307"/>
      <c r="F24" s="1307"/>
      <c r="G24" s="1307"/>
      <c r="H24" s="406"/>
      <c r="I24" s="406"/>
      <c r="J24" s="406"/>
      <c r="K24" s="406"/>
      <c r="L24" s="406"/>
      <c r="M24" s="406"/>
      <c r="N24" s="406"/>
      <c r="O24" s="406"/>
      <c r="P24" s="406"/>
      <c r="Q24" s="406"/>
      <c r="R24" s="406"/>
      <c r="S24" s="406"/>
      <c r="T24" s="406"/>
      <c r="U24" s="406"/>
      <c r="V24" s="406"/>
      <c r="W24" s="406"/>
      <c r="X24" s="406"/>
      <c r="Y24" s="406"/>
      <c r="Z24" s="406"/>
      <c r="AA24" s="406"/>
      <c r="AB24" s="406"/>
      <c r="AC24" s="406"/>
    </row>
    <row r="25" spans="1:29" s="446" customFormat="1" ht="17.100000000000001" customHeight="1">
      <c r="A25" s="408" t="s">
        <v>3035</v>
      </c>
      <c r="B25" s="408"/>
      <c r="C25" s="408"/>
      <c r="D25" s="408"/>
      <c r="E25" s="1276"/>
      <c r="F25" s="1276"/>
      <c r="G25" s="1276"/>
      <c r="H25" s="464"/>
      <c r="I25" s="464"/>
      <c r="J25" s="464"/>
      <c r="K25" s="464"/>
      <c r="L25" s="464"/>
      <c r="M25" s="464"/>
      <c r="N25" s="464"/>
      <c r="O25" s="464"/>
      <c r="P25" s="464"/>
      <c r="Q25" s="464"/>
      <c r="R25" s="464"/>
      <c r="S25" s="464"/>
      <c r="T25" s="464"/>
      <c r="U25" s="464"/>
      <c r="V25" s="464"/>
      <c r="W25" s="464"/>
      <c r="X25" s="464"/>
      <c r="Y25" s="464"/>
      <c r="Z25" s="464"/>
      <c r="AA25" s="464"/>
      <c r="AB25" s="464"/>
      <c r="AC25" s="464"/>
    </row>
    <row r="26" spans="1:29" s="446" customFormat="1" ht="17.100000000000001" customHeight="1">
      <c r="A26" s="408" t="s">
        <v>3036</v>
      </c>
      <c r="B26" s="408"/>
      <c r="C26" s="408"/>
      <c r="D26" s="408"/>
      <c r="E26" s="1276"/>
      <c r="F26" s="1276"/>
      <c r="G26" s="1276"/>
      <c r="H26" s="445" t="s">
        <v>2109</v>
      </c>
      <c r="I26" s="445"/>
      <c r="J26" s="445"/>
      <c r="K26" s="445"/>
      <c r="L26" s="445"/>
      <c r="M26" s="445"/>
      <c r="N26" s="445"/>
      <c r="O26" s="445"/>
      <c r="P26" s="445"/>
      <c r="Q26" s="445"/>
      <c r="R26" s="445"/>
      <c r="S26" s="445"/>
      <c r="T26" s="445"/>
      <c r="U26" s="445"/>
      <c r="V26" s="445"/>
      <c r="W26" s="445"/>
      <c r="X26" s="445"/>
      <c r="Y26" s="445"/>
      <c r="Z26" s="445"/>
      <c r="AA26" s="445"/>
      <c r="AB26" s="445"/>
      <c r="AC26" s="445"/>
    </row>
    <row r="27" spans="1:29" s="446" customFormat="1" ht="17.100000000000001" customHeight="1">
      <c r="A27" s="408" t="s">
        <v>3037</v>
      </c>
      <c r="B27" s="408"/>
      <c r="C27" s="408"/>
      <c r="D27" s="408"/>
      <c r="E27" s="408"/>
      <c r="F27" s="383"/>
      <c r="G27" s="1305"/>
      <c r="H27" s="1305"/>
      <c r="I27" s="1276"/>
      <c r="J27" s="1276"/>
      <c r="K27" s="1276"/>
      <c r="L27" s="445" t="s">
        <v>3029</v>
      </c>
      <c r="M27" s="445"/>
      <c r="N27" s="445"/>
      <c r="O27" s="445"/>
      <c r="P27" s="445"/>
      <c r="Q27" s="445"/>
      <c r="R27" s="445"/>
      <c r="S27" s="445"/>
      <c r="T27" s="445"/>
      <c r="U27" s="445"/>
      <c r="V27" s="445"/>
      <c r="W27" s="445"/>
      <c r="X27" s="445"/>
      <c r="Y27" s="445"/>
      <c r="Z27" s="445"/>
      <c r="AA27" s="445"/>
      <c r="AB27" s="445"/>
      <c r="AC27" s="445"/>
    </row>
    <row r="28" spans="1:29" s="446" customFormat="1" ht="17.100000000000001" customHeight="1">
      <c r="A28" s="408" t="s">
        <v>3038</v>
      </c>
      <c r="B28" s="408"/>
      <c r="C28" s="408"/>
      <c r="D28" s="408"/>
      <c r="E28" s="408"/>
      <c r="F28" s="383"/>
      <c r="G28" s="383"/>
      <c r="H28" s="383"/>
      <c r="I28" s="1276"/>
      <c r="J28" s="1276"/>
      <c r="K28" s="1276"/>
      <c r="L28" s="445" t="s">
        <v>3029</v>
      </c>
      <c r="M28" s="465"/>
      <c r="N28" s="445"/>
      <c r="O28" s="445"/>
      <c r="P28" s="445"/>
      <c r="Q28" s="445"/>
      <c r="R28" s="445"/>
      <c r="S28" s="445"/>
      <c r="T28" s="445"/>
      <c r="U28" s="445"/>
      <c r="V28" s="445"/>
      <c r="W28" s="445"/>
      <c r="X28" s="445"/>
      <c r="Y28" s="445"/>
      <c r="Z28" s="445"/>
      <c r="AA28" s="445"/>
      <c r="AB28" s="445"/>
      <c r="AC28" s="445"/>
    </row>
    <row r="29" spans="1:29" s="446" customFormat="1" ht="17.100000000000001" customHeight="1">
      <c r="A29" s="408" t="s">
        <v>3039</v>
      </c>
      <c r="B29" s="408"/>
      <c r="C29" s="408"/>
      <c r="D29" s="408"/>
      <c r="E29" s="408"/>
      <c r="F29" s="383"/>
      <c r="G29" s="383"/>
      <c r="H29" s="383"/>
      <c r="I29" s="1276"/>
      <c r="J29" s="1276"/>
      <c r="K29" s="1276"/>
      <c r="L29" s="445" t="s">
        <v>3029</v>
      </c>
      <c r="M29" s="465"/>
      <c r="N29" s="445"/>
      <c r="O29" s="445"/>
      <c r="P29" s="445"/>
      <c r="Q29" s="445"/>
      <c r="R29" s="445"/>
      <c r="S29" s="445"/>
      <c r="T29" s="445"/>
      <c r="U29" s="445"/>
      <c r="V29" s="445"/>
      <c r="W29" s="445"/>
      <c r="X29" s="445"/>
      <c r="Y29" s="445"/>
      <c r="Z29" s="445"/>
      <c r="AA29" s="445"/>
      <c r="AB29" s="445"/>
      <c r="AC29" s="445"/>
    </row>
    <row r="30" spans="1:29" s="446" customFormat="1" ht="17.100000000000001" customHeight="1">
      <c r="A30" s="408" t="s">
        <v>3040</v>
      </c>
      <c r="B30" s="408"/>
      <c r="C30" s="408"/>
      <c r="D30" s="408"/>
      <c r="E30" s="408"/>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3041</v>
      </c>
      <c r="B31" s="406"/>
      <c r="C31" s="406"/>
      <c r="D31" s="406"/>
      <c r="E31" s="406"/>
      <c r="F31" s="365"/>
      <c r="G31" s="365"/>
      <c r="H31" s="365"/>
      <c r="I31" s="1267"/>
      <c r="J31" s="1267"/>
      <c r="K31" s="1267"/>
      <c r="L31" s="365" t="s">
        <v>3029</v>
      </c>
      <c r="M31" s="407"/>
      <c r="N31" s="365"/>
      <c r="O31" s="365"/>
      <c r="P31" s="365"/>
      <c r="Q31" s="365"/>
      <c r="R31" s="365"/>
      <c r="S31" s="365"/>
      <c r="T31" s="365"/>
      <c r="U31" s="365"/>
      <c r="V31" s="365"/>
      <c r="W31" s="365"/>
      <c r="X31" s="365"/>
      <c r="Y31" s="365"/>
      <c r="Z31" s="365"/>
      <c r="AA31" s="365"/>
      <c r="AB31" s="365"/>
      <c r="AC31" s="365"/>
    </row>
    <row r="32" spans="1:29" s="446" customFormat="1" ht="17.100000000000001" customHeight="1">
      <c r="A32" s="415" t="s">
        <v>3042</v>
      </c>
      <c r="B32" s="415"/>
      <c r="C32" s="415"/>
      <c r="D32" s="415"/>
      <c r="E32" s="415"/>
      <c r="F32" s="414"/>
      <c r="G32" s="414"/>
      <c r="H32" s="414"/>
      <c r="I32" s="459"/>
      <c r="J32" s="459"/>
      <c r="K32" s="459"/>
      <c r="L32" s="414"/>
      <c r="M32" s="428"/>
      <c r="N32" s="414"/>
      <c r="O32" s="414"/>
      <c r="P32" s="414"/>
      <c r="Q32" s="414"/>
      <c r="R32" s="414"/>
      <c r="S32" s="411" t="s">
        <v>2823</v>
      </c>
      <c r="T32" s="414" t="s">
        <v>3043</v>
      </c>
      <c r="U32" s="414"/>
      <c r="V32" s="466" t="str">
        <f>IF(S32="■","□","■")</f>
        <v>■</v>
      </c>
      <c r="W32" s="414" t="s">
        <v>3044</v>
      </c>
      <c r="X32" s="414"/>
      <c r="Y32" s="414"/>
      <c r="Z32" s="414"/>
      <c r="AA32" s="414"/>
      <c r="AB32" s="414"/>
      <c r="AC32" s="414"/>
    </row>
    <row r="33" spans="1:32" s="446" customFormat="1" ht="17.100000000000001" customHeight="1">
      <c r="A33" s="408" t="s">
        <v>3045</v>
      </c>
      <c r="B33" s="408"/>
      <c r="C33" s="408"/>
      <c r="D33" s="408"/>
      <c r="E33" s="408"/>
      <c r="F33" s="408"/>
      <c r="G33" s="408"/>
      <c r="H33" s="408"/>
      <c r="I33" s="408"/>
      <c r="J33" s="408"/>
      <c r="K33" s="1289"/>
      <c r="L33" s="1289"/>
      <c r="M33" s="1289"/>
      <c r="N33" s="1289"/>
      <c r="O33" s="1289"/>
      <c r="P33" s="1289"/>
      <c r="Q33" s="1289"/>
      <c r="R33" s="1289"/>
      <c r="S33" s="1289"/>
      <c r="T33" s="1289"/>
      <c r="U33" s="1289"/>
      <c r="V33" s="1289"/>
      <c r="W33" s="1289"/>
      <c r="X33" s="1289"/>
      <c r="Y33" s="1289"/>
      <c r="Z33" s="1289"/>
      <c r="AA33" s="1289"/>
      <c r="AB33" s="1289"/>
      <c r="AC33" s="1289"/>
    </row>
    <row r="34" spans="1:32" s="446" customFormat="1" ht="17.100000000000001" customHeight="1">
      <c r="A34" s="406"/>
      <c r="B34" s="406"/>
      <c r="C34" s="406"/>
      <c r="D34" s="406"/>
      <c r="E34" s="406" t="s">
        <v>3046</v>
      </c>
      <c r="F34" s="1254" t="s">
        <v>3047</v>
      </c>
      <c r="G34" s="1254"/>
      <c r="H34" s="1254"/>
      <c r="I34" s="1254"/>
      <c r="J34" s="1254"/>
      <c r="K34" s="407" t="s">
        <v>2842</v>
      </c>
      <c r="L34" s="1254" t="s">
        <v>3048</v>
      </c>
      <c r="M34" s="1254"/>
      <c r="N34" s="1254"/>
      <c r="O34" s="1254"/>
      <c r="P34" s="1254"/>
      <c r="Q34" s="1254"/>
      <c r="R34" s="1254"/>
      <c r="S34" s="1254"/>
      <c r="T34" s="407" t="s">
        <v>2842</v>
      </c>
      <c r="U34" s="1254" t="s">
        <v>2312</v>
      </c>
      <c r="V34" s="1254"/>
      <c r="W34" s="1254"/>
      <c r="X34" s="1254"/>
      <c r="Y34" s="1254"/>
      <c r="Z34" s="406" t="s">
        <v>3049</v>
      </c>
      <c r="AA34" s="406"/>
      <c r="AB34" s="406"/>
      <c r="AC34" s="407"/>
    </row>
    <row r="35" spans="1:32" s="446" customFormat="1" ht="17.100000000000001" customHeight="1">
      <c r="A35" s="406" t="s">
        <v>3050</v>
      </c>
      <c r="B35" s="406"/>
      <c r="C35" s="406"/>
      <c r="D35" s="406"/>
      <c r="E35" s="406" t="s">
        <v>3046</v>
      </c>
      <c r="F35" s="1130"/>
      <c r="G35" s="1130"/>
      <c r="H35" s="1130"/>
      <c r="I35" s="1130"/>
      <c r="J35" s="1130"/>
      <c r="K35" s="407" t="s">
        <v>2842</v>
      </c>
      <c r="L35" s="1267"/>
      <c r="M35" s="1267"/>
      <c r="N35" s="1267"/>
      <c r="O35" s="1267"/>
      <c r="P35" s="1267"/>
      <c r="Q35" s="1267"/>
      <c r="R35" s="1267"/>
      <c r="S35" s="1267"/>
      <c r="T35" s="407" t="s">
        <v>2842</v>
      </c>
      <c r="U35" s="1250"/>
      <c r="V35" s="1250"/>
      <c r="W35" s="1250"/>
      <c r="X35" s="1250"/>
      <c r="Y35" s="1250"/>
      <c r="Z35" s="406" t="s">
        <v>3051</v>
      </c>
      <c r="AA35" s="407"/>
      <c r="AB35" s="407"/>
      <c r="AC35" s="407"/>
    </row>
    <row r="36" spans="1:32" s="446" customFormat="1" ht="17.100000000000001" customHeight="1">
      <c r="A36" s="406" t="s">
        <v>3059</v>
      </c>
      <c r="B36" s="406"/>
      <c r="C36" s="406"/>
      <c r="D36" s="406"/>
      <c r="E36" s="406" t="s">
        <v>3046</v>
      </c>
      <c r="F36" s="1130"/>
      <c r="G36" s="1130"/>
      <c r="H36" s="1130"/>
      <c r="I36" s="1130"/>
      <c r="J36" s="1130"/>
      <c r="K36" s="407" t="s">
        <v>2842</v>
      </c>
      <c r="L36" s="1267"/>
      <c r="M36" s="1267"/>
      <c r="N36" s="1267"/>
      <c r="O36" s="1267"/>
      <c r="P36" s="1267"/>
      <c r="Q36" s="1267"/>
      <c r="R36" s="1267"/>
      <c r="S36" s="1267"/>
      <c r="T36" s="407" t="s">
        <v>2842</v>
      </c>
      <c r="U36" s="1250"/>
      <c r="V36" s="1250"/>
      <c r="W36" s="1250"/>
      <c r="X36" s="1250"/>
      <c r="Y36" s="1250"/>
      <c r="Z36" s="406" t="s">
        <v>3051</v>
      </c>
      <c r="AA36" s="407"/>
      <c r="AB36" s="407"/>
      <c r="AC36" s="407"/>
    </row>
    <row r="37" spans="1:32" s="446" customFormat="1" ht="17.100000000000001" customHeight="1">
      <c r="A37" s="406" t="s">
        <v>3060</v>
      </c>
      <c r="B37" s="406"/>
      <c r="C37" s="406"/>
      <c r="D37" s="406"/>
      <c r="E37" s="406" t="s">
        <v>3046</v>
      </c>
      <c r="F37" s="1130"/>
      <c r="G37" s="1130"/>
      <c r="H37" s="1130"/>
      <c r="I37" s="1130"/>
      <c r="J37" s="1130"/>
      <c r="K37" s="407" t="s">
        <v>2842</v>
      </c>
      <c r="L37" s="1267"/>
      <c r="M37" s="1267"/>
      <c r="N37" s="1267"/>
      <c r="O37" s="1267"/>
      <c r="P37" s="1267"/>
      <c r="Q37" s="1267"/>
      <c r="R37" s="1267"/>
      <c r="S37" s="1267"/>
      <c r="T37" s="407" t="s">
        <v>2842</v>
      </c>
      <c r="U37" s="1250"/>
      <c r="V37" s="1250"/>
      <c r="W37" s="1250"/>
      <c r="X37" s="1250"/>
      <c r="Y37" s="1250"/>
      <c r="Z37" s="406" t="s">
        <v>3051</v>
      </c>
      <c r="AA37" s="407"/>
      <c r="AB37" s="407"/>
      <c r="AC37" s="407"/>
    </row>
    <row r="38" spans="1:32" s="446" customFormat="1" ht="17.100000000000001" customHeight="1">
      <c r="A38" s="406" t="s">
        <v>3061</v>
      </c>
      <c r="B38" s="406"/>
      <c r="C38" s="406"/>
      <c r="D38" s="406"/>
      <c r="E38" s="406" t="s">
        <v>3046</v>
      </c>
      <c r="F38" s="1130"/>
      <c r="G38" s="1130"/>
      <c r="H38" s="1130"/>
      <c r="I38" s="1130"/>
      <c r="J38" s="1130"/>
      <c r="K38" s="407" t="s">
        <v>2842</v>
      </c>
      <c r="L38" s="1267"/>
      <c r="M38" s="1267"/>
      <c r="N38" s="1267"/>
      <c r="O38" s="1267"/>
      <c r="P38" s="1267"/>
      <c r="Q38" s="1267"/>
      <c r="R38" s="1267"/>
      <c r="S38" s="1267"/>
      <c r="T38" s="407" t="s">
        <v>2842</v>
      </c>
      <c r="U38" s="1250"/>
      <c r="V38" s="1250"/>
      <c r="W38" s="1250"/>
      <c r="X38" s="1250"/>
      <c r="Y38" s="1250"/>
      <c r="Z38" s="406" t="s">
        <v>3051</v>
      </c>
      <c r="AA38" s="407"/>
      <c r="AB38" s="407"/>
      <c r="AC38" s="407"/>
    </row>
    <row r="39" spans="1:32" s="446" customFormat="1" ht="17.100000000000001" customHeight="1">
      <c r="A39" s="406" t="s">
        <v>3062</v>
      </c>
      <c r="B39" s="406"/>
      <c r="C39" s="406"/>
      <c r="D39" s="406"/>
      <c r="E39" s="406" t="s">
        <v>3046</v>
      </c>
      <c r="F39" s="1130"/>
      <c r="G39" s="1130"/>
      <c r="H39" s="1130"/>
      <c r="I39" s="1130"/>
      <c r="J39" s="1130"/>
      <c r="K39" s="407" t="s">
        <v>2842</v>
      </c>
      <c r="L39" s="1267"/>
      <c r="M39" s="1267"/>
      <c r="N39" s="1267"/>
      <c r="O39" s="1267"/>
      <c r="P39" s="1267"/>
      <c r="Q39" s="1267"/>
      <c r="R39" s="1267"/>
      <c r="S39" s="1267"/>
      <c r="T39" s="407" t="s">
        <v>2842</v>
      </c>
      <c r="U39" s="1250"/>
      <c r="V39" s="1250"/>
      <c r="W39" s="1250"/>
      <c r="X39" s="1250"/>
      <c r="Y39" s="1250"/>
      <c r="Z39" s="406" t="s">
        <v>3051</v>
      </c>
      <c r="AA39" s="407"/>
      <c r="AB39" s="407"/>
      <c r="AC39" s="407"/>
    </row>
    <row r="40" spans="1:32" s="446" customFormat="1" ht="17.100000000000001" customHeight="1">
      <c r="A40" s="406" t="s">
        <v>3063</v>
      </c>
      <c r="B40" s="406"/>
      <c r="C40" s="406"/>
      <c r="D40" s="406"/>
      <c r="E40" s="406" t="s">
        <v>3046</v>
      </c>
      <c r="F40" s="1130"/>
      <c r="G40" s="1130"/>
      <c r="H40" s="1130"/>
      <c r="I40" s="1130"/>
      <c r="J40" s="1130"/>
      <c r="K40" s="407" t="s">
        <v>2842</v>
      </c>
      <c r="L40" s="1294"/>
      <c r="M40" s="1294"/>
      <c r="N40" s="1294"/>
      <c r="O40" s="1294"/>
      <c r="P40" s="1294"/>
      <c r="Q40" s="1294"/>
      <c r="R40" s="1294"/>
      <c r="S40" s="1294"/>
      <c r="T40" s="407" t="s">
        <v>2842</v>
      </c>
      <c r="U40" s="1301"/>
      <c r="V40" s="1301"/>
      <c r="W40" s="1301"/>
      <c r="X40" s="1301"/>
      <c r="Y40" s="1301"/>
      <c r="Z40" s="406" t="s">
        <v>3051</v>
      </c>
      <c r="AA40" s="407"/>
      <c r="AB40" s="407"/>
      <c r="AC40" s="407"/>
    </row>
    <row r="41" spans="1:32" s="446" customFormat="1" ht="17.100000000000001" customHeight="1">
      <c r="A41" s="408" t="s">
        <v>3057</v>
      </c>
      <c r="B41" s="408"/>
      <c r="C41" s="408"/>
      <c r="D41" s="408"/>
      <c r="E41" s="408"/>
      <c r="F41" s="408"/>
      <c r="G41" s="408"/>
      <c r="H41" s="1249"/>
      <c r="I41" s="1249"/>
      <c r="J41" s="1249"/>
      <c r="K41" s="1249"/>
      <c r="L41" s="1249"/>
      <c r="M41" s="1249"/>
      <c r="N41" s="1249"/>
      <c r="O41" s="1249"/>
      <c r="P41" s="1249"/>
      <c r="Q41" s="1249"/>
      <c r="R41" s="1249"/>
      <c r="S41" s="1249"/>
      <c r="T41" s="1249"/>
      <c r="U41" s="1249"/>
      <c r="V41" s="1249"/>
      <c r="W41" s="1249"/>
      <c r="X41" s="1249"/>
      <c r="Y41" s="1249"/>
      <c r="Z41" s="1249"/>
      <c r="AA41" s="1249"/>
      <c r="AB41" s="1249"/>
      <c r="AC41" s="1249"/>
    </row>
    <row r="42" spans="1:32" s="446" customFormat="1" ht="17.100000000000001" customHeight="1">
      <c r="A42" s="408" t="s">
        <v>3058</v>
      </c>
      <c r="B42" s="467"/>
      <c r="C42" s="467"/>
      <c r="D42" s="467"/>
      <c r="E42" s="1302"/>
      <c r="F42" s="1302"/>
      <c r="G42" s="1302"/>
      <c r="H42" s="1302"/>
      <c r="I42" s="1257"/>
      <c r="J42" s="1257"/>
      <c r="K42" s="1257"/>
      <c r="L42" s="1257"/>
      <c r="M42" s="1257"/>
      <c r="N42" s="1257"/>
      <c r="O42" s="1257"/>
      <c r="P42" s="1257"/>
      <c r="Q42" s="1257"/>
      <c r="R42" s="1257"/>
      <c r="S42" s="1257"/>
      <c r="T42" s="1257"/>
      <c r="U42" s="1257"/>
      <c r="V42" s="1257"/>
      <c r="W42" s="1257"/>
      <c r="X42" s="1257"/>
      <c r="Y42" s="1257"/>
      <c r="Z42" s="1302"/>
      <c r="AA42" s="1302"/>
      <c r="AB42" s="1302"/>
      <c r="AC42" s="1302"/>
      <c r="AD42" s="450"/>
      <c r="AE42" s="450"/>
      <c r="AF42" s="450"/>
    </row>
    <row r="43" spans="1:32" s="446" customFormat="1" ht="17.100000000000001" customHeight="1">
      <c r="A43" s="1303"/>
      <c r="B43" s="1304"/>
      <c r="C43" s="1304"/>
      <c r="D43" s="1304"/>
      <c r="E43" s="1304"/>
      <c r="F43" s="1304"/>
      <c r="G43" s="1304"/>
      <c r="H43" s="1304"/>
      <c r="I43" s="1303"/>
      <c r="J43" s="1303"/>
      <c r="K43" s="1303"/>
      <c r="L43" s="1303"/>
      <c r="M43" s="1303"/>
      <c r="N43" s="1303"/>
      <c r="O43" s="1303"/>
      <c r="P43" s="1303"/>
      <c r="Q43" s="1303"/>
      <c r="R43" s="1303"/>
      <c r="S43" s="1303"/>
      <c r="T43" s="1303"/>
      <c r="U43" s="1303"/>
      <c r="V43" s="1303"/>
      <c r="W43" s="1303"/>
      <c r="X43" s="1303"/>
      <c r="Y43" s="1303"/>
      <c r="Z43" s="1304"/>
      <c r="AA43" s="1304"/>
      <c r="AB43" s="1304"/>
      <c r="AC43" s="1304"/>
      <c r="AD43" s="450"/>
      <c r="AE43" s="450"/>
      <c r="AF43" s="450"/>
    </row>
    <row r="44" spans="1:32" s="446" customFormat="1" ht="17.100000000000001" customHeight="1">
      <c r="A44" s="1299"/>
      <c r="B44" s="1300"/>
      <c r="C44" s="1300"/>
      <c r="D44" s="1300"/>
      <c r="E44" s="1300"/>
      <c r="F44" s="1300"/>
      <c r="G44" s="1300"/>
      <c r="H44" s="1300"/>
      <c r="I44" s="1299"/>
      <c r="J44" s="1299"/>
      <c r="K44" s="1299"/>
      <c r="L44" s="1299"/>
      <c r="M44" s="1299"/>
      <c r="N44" s="1299"/>
      <c r="O44" s="1299"/>
      <c r="P44" s="1299"/>
      <c r="Q44" s="1299"/>
      <c r="R44" s="1299"/>
      <c r="S44" s="1299"/>
      <c r="T44" s="1299"/>
      <c r="U44" s="1299"/>
      <c r="V44" s="1299"/>
      <c r="W44" s="1299"/>
      <c r="X44" s="1299"/>
      <c r="Y44" s="1299"/>
      <c r="Z44" s="1300"/>
      <c r="AA44" s="1300"/>
      <c r="AB44" s="1300"/>
      <c r="AC44" s="1300"/>
      <c r="AD44" s="450"/>
      <c r="AE44" s="450"/>
      <c r="AF44" s="450"/>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1:AC1"/>
    <mergeCell ref="A2:G2"/>
    <mergeCell ref="E3:G3"/>
    <mergeCell ref="E4:G4"/>
    <mergeCell ref="G5:H5"/>
    <mergeCell ref="I5:K5"/>
    <mergeCell ref="I6:K6"/>
    <mergeCell ref="I7:K7"/>
    <mergeCell ref="I9:K9"/>
    <mergeCell ref="K11:AC11"/>
    <mergeCell ref="F12:J12"/>
    <mergeCell ref="L12:S12"/>
    <mergeCell ref="U12:Y12"/>
    <mergeCell ref="F13:J13"/>
    <mergeCell ref="L13:S13"/>
    <mergeCell ref="U13:Y13"/>
    <mergeCell ref="F14:J14"/>
    <mergeCell ref="L14:S14"/>
    <mergeCell ref="U14:Y14"/>
    <mergeCell ref="F15:J15"/>
    <mergeCell ref="L15:S15"/>
    <mergeCell ref="U15:Y15"/>
    <mergeCell ref="F16:J16"/>
    <mergeCell ref="L16:S16"/>
    <mergeCell ref="U16:Y16"/>
    <mergeCell ref="A24:G24"/>
    <mergeCell ref="F17:J17"/>
    <mergeCell ref="L17:S17"/>
    <mergeCell ref="U17:Y17"/>
    <mergeCell ref="F18:J18"/>
    <mergeCell ref="L18:S18"/>
    <mergeCell ref="U18:Y18"/>
    <mergeCell ref="H19:AC19"/>
    <mergeCell ref="E20:AC20"/>
    <mergeCell ref="A21:AC21"/>
    <mergeCell ref="A22:AC22"/>
    <mergeCell ref="A23:AC23"/>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F36:J36"/>
    <mergeCell ref="L36:S36"/>
    <mergeCell ref="U36:Y36"/>
    <mergeCell ref="F37:J37"/>
    <mergeCell ref="L37:S37"/>
    <mergeCell ref="U37:Y37"/>
    <mergeCell ref="F38:J38"/>
    <mergeCell ref="L38:S38"/>
    <mergeCell ref="U38:Y38"/>
    <mergeCell ref="F39:J39"/>
    <mergeCell ref="L39:S39"/>
    <mergeCell ref="U39:Y39"/>
    <mergeCell ref="A44:AC44"/>
    <mergeCell ref="F40:J40"/>
    <mergeCell ref="L40:S40"/>
    <mergeCell ref="U40:Y40"/>
    <mergeCell ref="H41:AC41"/>
    <mergeCell ref="E42:AC42"/>
    <mergeCell ref="A43:AC43"/>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93D87ADB-DB03-4448-8954-77A3352F82A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C1F5-E806-4B07-B760-7AC5D3819D9A}">
  <sheetPr>
    <tabColor rgb="FFCCFFFF"/>
  </sheetPr>
  <dimension ref="A1:AF54"/>
  <sheetViews>
    <sheetView view="pageBreakPreview" zoomScaleNormal="100" workbookViewId="0">
      <selection activeCell="E3" sqref="E3:G3"/>
    </sheetView>
  </sheetViews>
  <sheetFormatPr defaultRowHeight="12"/>
  <cols>
    <col min="1" max="29" width="3" style="444" customWidth="1"/>
    <col min="30" max="31" width="4.625" style="444" customWidth="1"/>
    <col min="32" max="256" width="9" style="444"/>
    <col min="257" max="285" width="3" style="444" customWidth="1"/>
    <col min="286" max="287" width="4.625" style="444" customWidth="1"/>
    <col min="288" max="512" width="9" style="444"/>
    <col min="513" max="541" width="3" style="444" customWidth="1"/>
    <col min="542" max="543" width="4.625" style="444" customWidth="1"/>
    <col min="544" max="768" width="9" style="444"/>
    <col min="769" max="797" width="3" style="444" customWidth="1"/>
    <col min="798" max="799" width="4.625" style="444" customWidth="1"/>
    <col min="800" max="1024" width="9" style="444"/>
    <col min="1025" max="1053" width="3" style="444" customWidth="1"/>
    <col min="1054" max="1055" width="4.625" style="444" customWidth="1"/>
    <col min="1056" max="1280" width="9" style="444"/>
    <col min="1281" max="1309" width="3" style="444" customWidth="1"/>
    <col min="1310" max="1311" width="4.625" style="444" customWidth="1"/>
    <col min="1312" max="1536" width="9" style="444"/>
    <col min="1537" max="1565" width="3" style="444" customWidth="1"/>
    <col min="1566" max="1567" width="4.625" style="444" customWidth="1"/>
    <col min="1568" max="1792" width="9" style="444"/>
    <col min="1793" max="1821" width="3" style="444" customWidth="1"/>
    <col min="1822" max="1823" width="4.625" style="444" customWidth="1"/>
    <col min="1824" max="2048" width="9" style="444"/>
    <col min="2049" max="2077" width="3" style="444" customWidth="1"/>
    <col min="2078" max="2079" width="4.625" style="444" customWidth="1"/>
    <col min="2080" max="2304" width="9" style="444"/>
    <col min="2305" max="2333" width="3" style="444" customWidth="1"/>
    <col min="2334" max="2335" width="4.625" style="444" customWidth="1"/>
    <col min="2336" max="2560" width="9" style="444"/>
    <col min="2561" max="2589" width="3" style="444" customWidth="1"/>
    <col min="2590" max="2591" width="4.625" style="444" customWidth="1"/>
    <col min="2592" max="2816" width="9" style="444"/>
    <col min="2817" max="2845" width="3" style="444" customWidth="1"/>
    <col min="2846" max="2847" width="4.625" style="444" customWidth="1"/>
    <col min="2848" max="3072" width="9" style="444"/>
    <col min="3073" max="3101" width="3" style="444" customWidth="1"/>
    <col min="3102" max="3103" width="4.625" style="444" customWidth="1"/>
    <col min="3104" max="3328" width="9" style="444"/>
    <col min="3329" max="3357" width="3" style="444" customWidth="1"/>
    <col min="3358" max="3359" width="4.625" style="444" customWidth="1"/>
    <col min="3360" max="3584" width="9" style="444"/>
    <col min="3585" max="3613" width="3" style="444" customWidth="1"/>
    <col min="3614" max="3615" width="4.625" style="444" customWidth="1"/>
    <col min="3616" max="3840" width="9" style="444"/>
    <col min="3841" max="3869" width="3" style="444" customWidth="1"/>
    <col min="3870" max="3871" width="4.625" style="444" customWidth="1"/>
    <col min="3872" max="4096" width="9" style="444"/>
    <col min="4097" max="4125" width="3" style="444" customWidth="1"/>
    <col min="4126" max="4127" width="4.625" style="444" customWidth="1"/>
    <col min="4128" max="4352" width="9" style="444"/>
    <col min="4353" max="4381" width="3" style="444" customWidth="1"/>
    <col min="4382" max="4383" width="4.625" style="444" customWidth="1"/>
    <col min="4384" max="4608" width="9" style="444"/>
    <col min="4609" max="4637" width="3" style="444" customWidth="1"/>
    <col min="4638" max="4639" width="4.625" style="444" customWidth="1"/>
    <col min="4640" max="4864" width="9" style="444"/>
    <col min="4865" max="4893" width="3" style="444" customWidth="1"/>
    <col min="4894" max="4895" width="4.625" style="444" customWidth="1"/>
    <col min="4896" max="5120" width="9" style="444"/>
    <col min="5121" max="5149" width="3" style="444" customWidth="1"/>
    <col min="5150" max="5151" width="4.625" style="444" customWidth="1"/>
    <col min="5152" max="5376" width="9" style="444"/>
    <col min="5377" max="5405" width="3" style="444" customWidth="1"/>
    <col min="5406" max="5407" width="4.625" style="444" customWidth="1"/>
    <col min="5408" max="5632" width="9" style="444"/>
    <col min="5633" max="5661" width="3" style="444" customWidth="1"/>
    <col min="5662" max="5663" width="4.625" style="444" customWidth="1"/>
    <col min="5664" max="5888" width="9" style="444"/>
    <col min="5889" max="5917" width="3" style="444" customWidth="1"/>
    <col min="5918" max="5919" width="4.625" style="444" customWidth="1"/>
    <col min="5920" max="6144" width="9" style="444"/>
    <col min="6145" max="6173" width="3" style="444" customWidth="1"/>
    <col min="6174" max="6175" width="4.625" style="444" customWidth="1"/>
    <col min="6176" max="6400" width="9" style="444"/>
    <col min="6401" max="6429" width="3" style="444" customWidth="1"/>
    <col min="6430" max="6431" width="4.625" style="444" customWidth="1"/>
    <col min="6432" max="6656" width="9" style="444"/>
    <col min="6657" max="6685" width="3" style="444" customWidth="1"/>
    <col min="6686" max="6687" width="4.625" style="444" customWidth="1"/>
    <col min="6688" max="6912" width="9" style="444"/>
    <col min="6913" max="6941" width="3" style="444" customWidth="1"/>
    <col min="6942" max="6943" width="4.625" style="444" customWidth="1"/>
    <col min="6944" max="7168" width="9" style="444"/>
    <col min="7169" max="7197" width="3" style="444" customWidth="1"/>
    <col min="7198" max="7199" width="4.625" style="444" customWidth="1"/>
    <col min="7200" max="7424" width="9" style="444"/>
    <col min="7425" max="7453" width="3" style="444" customWidth="1"/>
    <col min="7454" max="7455" width="4.625" style="444" customWidth="1"/>
    <col min="7456" max="7680" width="9" style="444"/>
    <col min="7681" max="7709" width="3" style="444" customWidth="1"/>
    <col min="7710" max="7711" width="4.625" style="444" customWidth="1"/>
    <col min="7712" max="7936" width="9" style="444"/>
    <col min="7937" max="7965" width="3" style="444" customWidth="1"/>
    <col min="7966" max="7967" width="4.625" style="444" customWidth="1"/>
    <col min="7968" max="8192" width="9" style="444"/>
    <col min="8193" max="8221" width="3" style="444" customWidth="1"/>
    <col min="8222" max="8223" width="4.625" style="444" customWidth="1"/>
    <col min="8224" max="8448" width="9" style="444"/>
    <col min="8449" max="8477" width="3" style="444" customWidth="1"/>
    <col min="8478" max="8479" width="4.625" style="444" customWidth="1"/>
    <col min="8480" max="8704" width="9" style="444"/>
    <col min="8705" max="8733" width="3" style="444" customWidth="1"/>
    <col min="8734" max="8735" width="4.625" style="444" customWidth="1"/>
    <col min="8736" max="8960" width="9" style="444"/>
    <col min="8961" max="8989" width="3" style="444" customWidth="1"/>
    <col min="8990" max="8991" width="4.625" style="444" customWidth="1"/>
    <col min="8992" max="9216" width="9" style="444"/>
    <col min="9217" max="9245" width="3" style="444" customWidth="1"/>
    <col min="9246" max="9247" width="4.625" style="444" customWidth="1"/>
    <col min="9248" max="9472" width="9" style="444"/>
    <col min="9473" max="9501" width="3" style="444" customWidth="1"/>
    <col min="9502" max="9503" width="4.625" style="444" customWidth="1"/>
    <col min="9504" max="9728" width="9" style="444"/>
    <col min="9729" max="9757" width="3" style="444" customWidth="1"/>
    <col min="9758" max="9759" width="4.625" style="444" customWidth="1"/>
    <col min="9760" max="9984" width="9" style="444"/>
    <col min="9985" max="10013" width="3" style="444" customWidth="1"/>
    <col min="10014" max="10015" width="4.625" style="444" customWidth="1"/>
    <col min="10016" max="10240" width="9" style="444"/>
    <col min="10241" max="10269" width="3" style="444" customWidth="1"/>
    <col min="10270" max="10271" width="4.625" style="444" customWidth="1"/>
    <col min="10272" max="10496" width="9" style="444"/>
    <col min="10497" max="10525" width="3" style="444" customWidth="1"/>
    <col min="10526" max="10527" width="4.625" style="444" customWidth="1"/>
    <col min="10528" max="10752" width="9" style="444"/>
    <col min="10753" max="10781" width="3" style="444" customWidth="1"/>
    <col min="10782" max="10783" width="4.625" style="444" customWidth="1"/>
    <col min="10784" max="11008" width="9" style="444"/>
    <col min="11009" max="11037" width="3" style="444" customWidth="1"/>
    <col min="11038" max="11039" width="4.625" style="444" customWidth="1"/>
    <col min="11040" max="11264" width="9" style="444"/>
    <col min="11265" max="11293" width="3" style="444" customWidth="1"/>
    <col min="11294" max="11295" width="4.625" style="444" customWidth="1"/>
    <col min="11296" max="11520" width="9" style="444"/>
    <col min="11521" max="11549" width="3" style="444" customWidth="1"/>
    <col min="11550" max="11551" width="4.625" style="444" customWidth="1"/>
    <col min="11552" max="11776" width="9" style="444"/>
    <col min="11777" max="11805" width="3" style="444" customWidth="1"/>
    <col min="11806" max="11807" width="4.625" style="444" customWidth="1"/>
    <col min="11808" max="12032" width="9" style="444"/>
    <col min="12033" max="12061" width="3" style="444" customWidth="1"/>
    <col min="12062" max="12063" width="4.625" style="444" customWidth="1"/>
    <col min="12064" max="12288" width="9" style="444"/>
    <col min="12289" max="12317" width="3" style="444" customWidth="1"/>
    <col min="12318" max="12319" width="4.625" style="444" customWidth="1"/>
    <col min="12320" max="12544" width="9" style="444"/>
    <col min="12545" max="12573" width="3" style="444" customWidth="1"/>
    <col min="12574" max="12575" width="4.625" style="444" customWidth="1"/>
    <col min="12576" max="12800" width="9" style="444"/>
    <col min="12801" max="12829" width="3" style="444" customWidth="1"/>
    <col min="12830" max="12831" width="4.625" style="444" customWidth="1"/>
    <col min="12832" max="13056" width="9" style="444"/>
    <col min="13057" max="13085" width="3" style="444" customWidth="1"/>
    <col min="13086" max="13087" width="4.625" style="444" customWidth="1"/>
    <col min="13088" max="13312" width="9" style="444"/>
    <col min="13313" max="13341" width="3" style="444" customWidth="1"/>
    <col min="13342" max="13343" width="4.625" style="444" customWidth="1"/>
    <col min="13344" max="13568" width="9" style="444"/>
    <col min="13569" max="13597" width="3" style="444" customWidth="1"/>
    <col min="13598" max="13599" width="4.625" style="444" customWidth="1"/>
    <col min="13600" max="13824" width="9" style="444"/>
    <col min="13825" max="13853" width="3" style="444" customWidth="1"/>
    <col min="13854" max="13855" width="4.625" style="444" customWidth="1"/>
    <col min="13856" max="14080" width="9" style="444"/>
    <col min="14081" max="14109" width="3" style="444" customWidth="1"/>
    <col min="14110" max="14111" width="4.625" style="444" customWidth="1"/>
    <col min="14112" max="14336" width="9" style="444"/>
    <col min="14337" max="14365" width="3" style="444" customWidth="1"/>
    <col min="14366" max="14367" width="4.625" style="444" customWidth="1"/>
    <col min="14368" max="14592" width="9" style="444"/>
    <col min="14593" max="14621" width="3" style="444" customWidth="1"/>
    <col min="14622" max="14623" width="4.625" style="444" customWidth="1"/>
    <col min="14624" max="14848" width="9" style="444"/>
    <col min="14849" max="14877" width="3" style="444" customWidth="1"/>
    <col min="14878" max="14879" width="4.625" style="444" customWidth="1"/>
    <col min="14880" max="15104" width="9" style="444"/>
    <col min="15105" max="15133" width="3" style="444" customWidth="1"/>
    <col min="15134" max="15135" width="4.625" style="444" customWidth="1"/>
    <col min="15136" max="15360" width="9" style="444"/>
    <col min="15361" max="15389" width="3" style="444" customWidth="1"/>
    <col min="15390" max="15391" width="4.625" style="444" customWidth="1"/>
    <col min="15392" max="15616" width="9" style="444"/>
    <col min="15617" max="15645" width="3" style="444" customWidth="1"/>
    <col min="15646" max="15647" width="4.625" style="444" customWidth="1"/>
    <col min="15648" max="15872" width="9" style="444"/>
    <col min="15873" max="15901" width="3" style="444" customWidth="1"/>
    <col min="15902" max="15903" width="4.625" style="444" customWidth="1"/>
    <col min="15904" max="16128" width="9" style="444"/>
    <col min="16129" max="16157" width="3" style="444" customWidth="1"/>
    <col min="16158" max="16159" width="4.625" style="444" customWidth="1"/>
    <col min="16160" max="16384" width="9" style="444"/>
  </cols>
  <sheetData>
    <row r="1" spans="1:29" ht="17.100000000000001" customHeight="1">
      <c r="A1" s="1254" t="s">
        <v>3033</v>
      </c>
      <c r="B1" s="1254"/>
      <c r="C1" s="1254"/>
      <c r="D1" s="1254"/>
      <c r="E1" s="125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row>
    <row r="2" spans="1:29" s="446" customFormat="1" ht="17.100000000000001" customHeight="1">
      <c r="A2" s="1306" t="s">
        <v>3034</v>
      </c>
      <c r="B2" s="1306"/>
      <c r="C2" s="1306"/>
      <c r="D2" s="1306"/>
      <c r="E2" s="1307"/>
      <c r="F2" s="1307"/>
      <c r="G2" s="1307"/>
      <c r="H2" s="406"/>
      <c r="I2" s="406"/>
      <c r="J2" s="406"/>
      <c r="K2" s="406"/>
      <c r="L2" s="406"/>
      <c r="M2" s="406"/>
      <c r="N2" s="406"/>
      <c r="O2" s="406"/>
      <c r="P2" s="406"/>
      <c r="Q2" s="406"/>
      <c r="R2" s="406"/>
      <c r="S2" s="406"/>
      <c r="T2" s="406"/>
      <c r="U2" s="406"/>
      <c r="V2" s="406"/>
      <c r="W2" s="406"/>
      <c r="X2" s="406"/>
      <c r="Y2" s="406"/>
      <c r="Z2" s="406"/>
      <c r="AA2" s="406"/>
      <c r="AB2" s="406"/>
      <c r="AC2" s="406"/>
    </row>
    <row r="3" spans="1:29" s="446" customFormat="1" ht="17.100000000000001" customHeight="1">
      <c r="A3" s="408" t="s">
        <v>3035</v>
      </c>
      <c r="B3" s="408"/>
      <c r="C3" s="408"/>
      <c r="D3" s="408"/>
      <c r="E3" s="1276"/>
      <c r="F3" s="1276"/>
      <c r="G3" s="1276"/>
      <c r="H3" s="464"/>
      <c r="I3" s="464"/>
      <c r="J3" s="464"/>
      <c r="K3" s="464"/>
      <c r="L3" s="464"/>
      <c r="M3" s="464"/>
      <c r="N3" s="464"/>
      <c r="O3" s="464"/>
      <c r="P3" s="464"/>
      <c r="Q3" s="464"/>
      <c r="R3" s="464"/>
      <c r="S3" s="464"/>
      <c r="T3" s="464"/>
      <c r="U3" s="464"/>
      <c r="V3" s="464"/>
      <c r="W3" s="464"/>
      <c r="X3" s="464"/>
      <c r="Y3" s="464"/>
      <c r="Z3" s="464"/>
      <c r="AA3" s="464"/>
      <c r="AB3" s="464"/>
      <c r="AC3" s="464"/>
    </row>
    <row r="4" spans="1:29" s="446" customFormat="1" ht="17.100000000000001" customHeight="1">
      <c r="A4" s="408" t="s">
        <v>3036</v>
      </c>
      <c r="B4" s="408"/>
      <c r="C4" s="408"/>
      <c r="D4" s="464"/>
      <c r="E4" s="1276"/>
      <c r="F4" s="1276"/>
      <c r="G4" s="1276"/>
      <c r="H4" s="445" t="s">
        <v>2109</v>
      </c>
      <c r="I4" s="445"/>
      <c r="J4" s="445"/>
      <c r="K4" s="445"/>
      <c r="L4" s="445"/>
      <c r="M4" s="445"/>
      <c r="N4" s="445"/>
      <c r="O4" s="445"/>
      <c r="P4" s="445"/>
      <c r="Q4" s="445"/>
      <c r="R4" s="445"/>
      <c r="S4" s="445"/>
      <c r="T4" s="445"/>
      <c r="U4" s="445"/>
      <c r="V4" s="445"/>
      <c r="W4" s="445"/>
      <c r="X4" s="445"/>
      <c r="Y4" s="445"/>
      <c r="Z4" s="445"/>
      <c r="AA4" s="445"/>
      <c r="AB4" s="445"/>
      <c r="AC4" s="445"/>
    </row>
    <row r="5" spans="1:29" s="446" customFormat="1" ht="17.100000000000001" customHeight="1">
      <c r="A5" s="408" t="s">
        <v>3037</v>
      </c>
      <c r="B5" s="408"/>
      <c r="C5" s="408"/>
      <c r="D5" s="408"/>
      <c r="E5" s="408"/>
      <c r="F5" s="383"/>
      <c r="G5" s="1305"/>
      <c r="H5" s="1305"/>
      <c r="I5" s="1276"/>
      <c r="J5" s="1276"/>
      <c r="K5" s="1276"/>
      <c r="L5" s="445" t="s">
        <v>3029</v>
      </c>
      <c r="M5" s="445"/>
      <c r="N5" s="445"/>
      <c r="O5" s="445"/>
      <c r="P5" s="445"/>
      <c r="Q5" s="445"/>
      <c r="R5" s="445"/>
      <c r="S5" s="445"/>
      <c r="T5" s="445"/>
      <c r="U5" s="445"/>
      <c r="V5" s="445"/>
      <c r="W5" s="445"/>
      <c r="X5" s="445"/>
      <c r="Y5" s="445"/>
      <c r="Z5" s="445"/>
      <c r="AA5" s="445"/>
      <c r="AB5" s="445"/>
      <c r="AC5" s="445"/>
    </row>
    <row r="6" spans="1:29" s="446" customFormat="1" ht="17.100000000000001" customHeight="1">
      <c r="A6" s="408" t="s">
        <v>3038</v>
      </c>
      <c r="B6" s="408"/>
      <c r="C6" s="408"/>
      <c r="D6" s="408"/>
      <c r="E6" s="408"/>
      <c r="F6" s="383"/>
      <c r="G6" s="383"/>
      <c r="H6" s="383"/>
      <c r="I6" s="1276"/>
      <c r="J6" s="1276"/>
      <c r="K6" s="1276"/>
      <c r="L6" s="445" t="s">
        <v>3029</v>
      </c>
      <c r="M6" s="465"/>
      <c r="N6" s="445"/>
      <c r="O6" s="445"/>
      <c r="P6" s="445"/>
      <c r="Q6" s="445"/>
      <c r="R6" s="445"/>
      <c r="S6" s="445"/>
      <c r="T6" s="445"/>
      <c r="U6" s="445"/>
      <c r="V6" s="445"/>
      <c r="W6" s="445"/>
      <c r="X6" s="445"/>
      <c r="Y6" s="445"/>
      <c r="Z6" s="445"/>
      <c r="AA6" s="445"/>
      <c r="AB6" s="445"/>
      <c r="AC6" s="445"/>
    </row>
    <row r="7" spans="1:29" s="446" customFormat="1" ht="17.100000000000001" customHeight="1">
      <c r="A7" s="408" t="s">
        <v>3039</v>
      </c>
      <c r="B7" s="408"/>
      <c r="C7" s="408"/>
      <c r="D7" s="408"/>
      <c r="E7" s="408"/>
      <c r="F7" s="383"/>
      <c r="G7" s="383"/>
      <c r="H7" s="383"/>
      <c r="I7" s="1276"/>
      <c r="J7" s="1276"/>
      <c r="K7" s="1276"/>
      <c r="L7" s="445" t="s">
        <v>3029</v>
      </c>
      <c r="M7" s="465"/>
      <c r="N7" s="445"/>
      <c r="O7" s="445"/>
      <c r="P7" s="445"/>
      <c r="Q7" s="445"/>
      <c r="R7" s="445"/>
      <c r="S7" s="445"/>
      <c r="T7" s="445"/>
      <c r="U7" s="445"/>
      <c r="V7" s="445"/>
      <c r="W7" s="445"/>
      <c r="X7" s="445"/>
      <c r="Y7" s="445"/>
      <c r="Z7" s="445"/>
      <c r="AA7" s="445"/>
      <c r="AB7" s="445"/>
      <c r="AC7" s="445"/>
    </row>
    <row r="8" spans="1:29" s="446" customFormat="1" ht="17.100000000000001" customHeight="1">
      <c r="A8" s="408" t="s">
        <v>3040</v>
      </c>
      <c r="B8" s="408"/>
      <c r="C8" s="408"/>
      <c r="D8" s="408"/>
      <c r="E8" s="408"/>
      <c r="F8" s="383"/>
      <c r="G8" s="383"/>
      <c r="H8" s="383"/>
      <c r="I8" s="383"/>
      <c r="J8" s="383"/>
      <c r="K8" s="383"/>
      <c r="L8" s="383"/>
      <c r="M8" s="383"/>
      <c r="N8" s="383"/>
      <c r="O8" s="383"/>
      <c r="P8" s="383"/>
      <c r="Q8" s="383"/>
      <c r="R8" s="383"/>
      <c r="S8" s="383"/>
      <c r="T8" s="383"/>
      <c r="U8" s="383"/>
      <c r="V8" s="383"/>
      <c r="W8" s="383"/>
      <c r="X8" s="383"/>
      <c r="Y8" s="383"/>
      <c r="Z8" s="383"/>
      <c r="AA8" s="383"/>
      <c r="AB8" s="383"/>
      <c r="AC8" s="383"/>
    </row>
    <row r="9" spans="1:29" s="446" customFormat="1" ht="17.100000000000001" customHeight="1">
      <c r="A9" s="406" t="s">
        <v>3041</v>
      </c>
      <c r="B9" s="406"/>
      <c r="C9" s="406"/>
      <c r="D9" s="406"/>
      <c r="E9" s="406"/>
      <c r="F9" s="365"/>
      <c r="G9" s="365"/>
      <c r="H9" s="365"/>
      <c r="I9" s="1267"/>
      <c r="J9" s="1267"/>
      <c r="K9" s="1267"/>
      <c r="L9" s="365" t="s">
        <v>3029</v>
      </c>
      <c r="M9" s="407"/>
      <c r="N9" s="365"/>
      <c r="O9" s="365"/>
      <c r="P9" s="365"/>
      <c r="Q9" s="365"/>
      <c r="R9" s="365"/>
      <c r="S9" s="365"/>
      <c r="T9" s="365"/>
      <c r="U9" s="365"/>
      <c r="V9" s="365"/>
      <c r="W9" s="365"/>
      <c r="X9" s="365"/>
      <c r="Y9" s="365"/>
      <c r="Z9" s="365"/>
      <c r="AA9" s="365"/>
      <c r="AB9" s="365"/>
      <c r="AC9" s="365"/>
    </row>
    <row r="10" spans="1:29" s="446" customFormat="1" ht="17.100000000000001" customHeight="1">
      <c r="A10" s="415" t="s">
        <v>3042</v>
      </c>
      <c r="B10" s="415"/>
      <c r="C10" s="415"/>
      <c r="D10" s="415"/>
      <c r="E10" s="415"/>
      <c r="F10" s="414"/>
      <c r="G10" s="414"/>
      <c r="H10" s="414"/>
      <c r="I10" s="459"/>
      <c r="J10" s="459"/>
      <c r="K10" s="459"/>
      <c r="L10" s="414"/>
      <c r="M10" s="428"/>
      <c r="N10" s="414"/>
      <c r="O10" s="414"/>
      <c r="P10" s="414"/>
      <c r="Q10" s="414"/>
      <c r="R10" s="414"/>
      <c r="S10" s="411" t="s">
        <v>2823</v>
      </c>
      <c r="T10" s="414" t="s">
        <v>3043</v>
      </c>
      <c r="U10" s="414"/>
      <c r="V10" s="466" t="str">
        <f>IF(S10="■","□","■")</f>
        <v>■</v>
      </c>
      <c r="W10" s="414" t="s">
        <v>3044</v>
      </c>
      <c r="X10" s="414"/>
      <c r="Y10" s="414"/>
      <c r="Z10" s="414"/>
      <c r="AA10" s="414"/>
      <c r="AB10" s="414"/>
      <c r="AC10" s="414"/>
    </row>
    <row r="11" spans="1:29" s="446" customFormat="1" ht="17.100000000000001" customHeight="1">
      <c r="A11" s="408" t="s">
        <v>3045</v>
      </c>
      <c r="B11" s="408"/>
      <c r="C11" s="408"/>
      <c r="D11" s="408"/>
      <c r="E11" s="408"/>
      <c r="F11" s="408"/>
      <c r="G11" s="408"/>
      <c r="H11" s="408"/>
      <c r="I11" s="408"/>
      <c r="J11" s="408"/>
      <c r="K11" s="1289"/>
      <c r="L11" s="1289"/>
      <c r="M11" s="1289"/>
      <c r="N11" s="1289"/>
      <c r="O11" s="1289"/>
      <c r="P11" s="1289"/>
      <c r="Q11" s="1289"/>
      <c r="R11" s="1289"/>
      <c r="S11" s="1289"/>
      <c r="T11" s="1289"/>
      <c r="U11" s="1289"/>
      <c r="V11" s="1289"/>
      <c r="W11" s="1289"/>
      <c r="X11" s="1289"/>
      <c r="Y11" s="1289"/>
      <c r="Z11" s="1289"/>
      <c r="AA11" s="1289"/>
      <c r="AB11" s="1289"/>
      <c r="AC11" s="1289"/>
    </row>
    <row r="12" spans="1:29" s="446" customFormat="1" ht="17.100000000000001" customHeight="1">
      <c r="A12" s="406"/>
      <c r="B12" s="406"/>
      <c r="C12" s="406"/>
      <c r="D12" s="406"/>
      <c r="E12" s="406" t="s">
        <v>3046</v>
      </c>
      <c r="F12" s="1254" t="s">
        <v>3047</v>
      </c>
      <c r="G12" s="1254"/>
      <c r="H12" s="1254"/>
      <c r="I12" s="1254"/>
      <c r="J12" s="1254"/>
      <c r="K12" s="407" t="s">
        <v>2842</v>
      </c>
      <c r="L12" s="1254" t="s">
        <v>3048</v>
      </c>
      <c r="M12" s="1254"/>
      <c r="N12" s="1254"/>
      <c r="O12" s="1254"/>
      <c r="P12" s="1254"/>
      <c r="Q12" s="1254"/>
      <c r="R12" s="1254"/>
      <c r="S12" s="1254"/>
      <c r="T12" s="407" t="s">
        <v>2842</v>
      </c>
      <c r="U12" s="1254" t="s">
        <v>2312</v>
      </c>
      <c r="V12" s="1254"/>
      <c r="W12" s="1254"/>
      <c r="X12" s="1254"/>
      <c r="Y12" s="1254"/>
      <c r="Z12" s="406" t="s">
        <v>3049</v>
      </c>
      <c r="AA12" s="406"/>
      <c r="AB12" s="406"/>
      <c r="AC12" s="407"/>
    </row>
    <row r="13" spans="1:29" s="446" customFormat="1" ht="17.100000000000001" customHeight="1">
      <c r="A13" s="406" t="s">
        <v>3050</v>
      </c>
      <c r="B13" s="406"/>
      <c r="C13" s="406"/>
      <c r="D13" s="406"/>
      <c r="E13" s="406" t="s">
        <v>3046</v>
      </c>
      <c r="F13" s="1130"/>
      <c r="G13" s="1130"/>
      <c r="H13" s="1130"/>
      <c r="I13" s="1130"/>
      <c r="J13" s="1130"/>
      <c r="K13" s="407" t="s">
        <v>2842</v>
      </c>
      <c r="L13" s="1267"/>
      <c r="M13" s="1267"/>
      <c r="N13" s="1267"/>
      <c r="O13" s="1267"/>
      <c r="P13" s="1267"/>
      <c r="Q13" s="1267"/>
      <c r="R13" s="1267"/>
      <c r="S13" s="1267"/>
      <c r="T13" s="407" t="s">
        <v>2842</v>
      </c>
      <c r="U13" s="1250"/>
      <c r="V13" s="1250"/>
      <c r="W13" s="1250"/>
      <c r="X13" s="1250"/>
      <c r="Y13" s="1250"/>
      <c r="Z13" s="406" t="s">
        <v>3051</v>
      </c>
      <c r="AA13" s="407"/>
      <c r="AB13" s="407"/>
      <c r="AC13" s="407"/>
    </row>
    <row r="14" spans="1:29" s="446" customFormat="1" ht="17.100000000000001" customHeight="1">
      <c r="A14" s="406" t="s">
        <v>3052</v>
      </c>
      <c r="B14" s="406"/>
      <c r="C14" s="406"/>
      <c r="D14" s="406"/>
      <c r="E14" s="406" t="s">
        <v>3046</v>
      </c>
      <c r="F14" s="1130"/>
      <c r="G14" s="1130"/>
      <c r="H14" s="1130"/>
      <c r="I14" s="1130"/>
      <c r="J14" s="1130"/>
      <c r="K14" s="407" t="s">
        <v>2842</v>
      </c>
      <c r="L14" s="1267"/>
      <c r="M14" s="1267"/>
      <c r="N14" s="1267"/>
      <c r="O14" s="1267"/>
      <c r="P14" s="1267"/>
      <c r="Q14" s="1267"/>
      <c r="R14" s="1267"/>
      <c r="S14" s="1267"/>
      <c r="T14" s="407" t="s">
        <v>2842</v>
      </c>
      <c r="U14" s="1250"/>
      <c r="V14" s="1250"/>
      <c r="W14" s="1250"/>
      <c r="X14" s="1250"/>
      <c r="Y14" s="1250"/>
      <c r="Z14" s="406" t="s">
        <v>3051</v>
      </c>
      <c r="AA14" s="407"/>
      <c r="AB14" s="407"/>
      <c r="AC14" s="407"/>
    </row>
    <row r="15" spans="1:29" s="446" customFormat="1" ht="17.100000000000001" customHeight="1">
      <c r="A15" s="406" t="s">
        <v>3053</v>
      </c>
      <c r="B15" s="406"/>
      <c r="C15" s="406"/>
      <c r="D15" s="406"/>
      <c r="E15" s="406" t="s">
        <v>3046</v>
      </c>
      <c r="F15" s="1130"/>
      <c r="G15" s="1130"/>
      <c r="H15" s="1130"/>
      <c r="I15" s="1130"/>
      <c r="J15" s="1130"/>
      <c r="K15" s="407" t="s">
        <v>2842</v>
      </c>
      <c r="L15" s="1267"/>
      <c r="M15" s="1267"/>
      <c r="N15" s="1267"/>
      <c r="O15" s="1267"/>
      <c r="P15" s="1267"/>
      <c r="Q15" s="1267"/>
      <c r="R15" s="1267"/>
      <c r="S15" s="1267"/>
      <c r="T15" s="407" t="s">
        <v>2842</v>
      </c>
      <c r="U15" s="1250"/>
      <c r="V15" s="1250"/>
      <c r="W15" s="1250"/>
      <c r="X15" s="1250"/>
      <c r="Y15" s="1250"/>
      <c r="Z15" s="406" t="s">
        <v>3051</v>
      </c>
      <c r="AA15" s="407"/>
      <c r="AB15" s="407"/>
      <c r="AC15" s="407"/>
    </row>
    <row r="16" spans="1:29" s="446" customFormat="1" ht="17.100000000000001" customHeight="1">
      <c r="A16" s="406" t="s">
        <v>3054</v>
      </c>
      <c r="B16" s="406"/>
      <c r="C16" s="406"/>
      <c r="D16" s="406"/>
      <c r="E16" s="406" t="s">
        <v>3046</v>
      </c>
      <c r="F16" s="1130"/>
      <c r="G16" s="1130"/>
      <c r="H16" s="1130"/>
      <c r="I16" s="1130"/>
      <c r="J16" s="1130"/>
      <c r="K16" s="407" t="s">
        <v>2842</v>
      </c>
      <c r="L16" s="1267"/>
      <c r="M16" s="1267"/>
      <c r="N16" s="1267"/>
      <c r="O16" s="1267"/>
      <c r="P16" s="1267"/>
      <c r="Q16" s="1267"/>
      <c r="R16" s="1267"/>
      <c r="S16" s="1267"/>
      <c r="T16" s="407" t="s">
        <v>2842</v>
      </c>
      <c r="U16" s="1250"/>
      <c r="V16" s="1250"/>
      <c r="W16" s="1250"/>
      <c r="X16" s="1250"/>
      <c r="Y16" s="1250"/>
      <c r="Z16" s="406" t="s">
        <v>3051</v>
      </c>
      <c r="AA16" s="407"/>
      <c r="AB16" s="407"/>
      <c r="AC16" s="407"/>
    </row>
    <row r="17" spans="1:29" s="446" customFormat="1" ht="17.100000000000001" customHeight="1">
      <c r="A17" s="406" t="s">
        <v>3055</v>
      </c>
      <c r="B17" s="406"/>
      <c r="C17" s="406"/>
      <c r="D17" s="406"/>
      <c r="E17" s="406" t="s">
        <v>3046</v>
      </c>
      <c r="F17" s="1130"/>
      <c r="G17" s="1130"/>
      <c r="H17" s="1130"/>
      <c r="I17" s="1130"/>
      <c r="J17" s="1130"/>
      <c r="K17" s="407" t="s">
        <v>2842</v>
      </c>
      <c r="L17" s="1267"/>
      <c r="M17" s="1267"/>
      <c r="N17" s="1267"/>
      <c r="O17" s="1267"/>
      <c r="P17" s="1267"/>
      <c r="Q17" s="1267"/>
      <c r="R17" s="1267"/>
      <c r="S17" s="1267"/>
      <c r="T17" s="407" t="s">
        <v>2842</v>
      </c>
      <c r="U17" s="1250"/>
      <c r="V17" s="1250"/>
      <c r="W17" s="1250"/>
      <c r="X17" s="1250"/>
      <c r="Y17" s="1250"/>
      <c r="Z17" s="406" t="s">
        <v>3051</v>
      </c>
      <c r="AA17" s="407"/>
      <c r="AB17" s="407"/>
      <c r="AC17" s="407"/>
    </row>
    <row r="18" spans="1:29" s="446" customFormat="1" ht="17.100000000000001" customHeight="1">
      <c r="A18" s="406" t="s">
        <v>3056</v>
      </c>
      <c r="B18" s="406"/>
      <c r="C18" s="406"/>
      <c r="D18" s="406"/>
      <c r="E18" s="406" t="s">
        <v>3046</v>
      </c>
      <c r="F18" s="1130"/>
      <c r="G18" s="1130"/>
      <c r="H18" s="1130"/>
      <c r="I18" s="1130"/>
      <c r="J18" s="1130"/>
      <c r="K18" s="407" t="s">
        <v>2842</v>
      </c>
      <c r="L18" s="1294"/>
      <c r="M18" s="1294"/>
      <c r="N18" s="1294"/>
      <c r="O18" s="1294"/>
      <c r="P18" s="1294"/>
      <c r="Q18" s="1294"/>
      <c r="R18" s="1294"/>
      <c r="S18" s="1294"/>
      <c r="T18" s="407" t="s">
        <v>2842</v>
      </c>
      <c r="U18" s="1301"/>
      <c r="V18" s="1301"/>
      <c r="W18" s="1301"/>
      <c r="X18" s="1301"/>
      <c r="Y18" s="1301"/>
      <c r="Z18" s="406" t="s">
        <v>3051</v>
      </c>
      <c r="AA18" s="407"/>
      <c r="AB18" s="407"/>
      <c r="AC18" s="407"/>
    </row>
    <row r="19" spans="1:29" s="446" customFormat="1" ht="17.100000000000001" customHeight="1">
      <c r="A19" s="408" t="s">
        <v>3057</v>
      </c>
      <c r="B19" s="408"/>
      <c r="C19" s="408"/>
      <c r="D19" s="408"/>
      <c r="E19" s="408"/>
      <c r="F19" s="408"/>
      <c r="G19" s="408"/>
      <c r="H19" s="1249"/>
      <c r="I19" s="1249"/>
      <c r="J19" s="1249"/>
      <c r="K19" s="1249"/>
      <c r="L19" s="1249"/>
      <c r="M19" s="1249"/>
      <c r="N19" s="1249"/>
      <c r="O19" s="1249"/>
      <c r="P19" s="1249"/>
      <c r="Q19" s="1249"/>
      <c r="R19" s="1249"/>
      <c r="S19" s="1249"/>
      <c r="T19" s="1249"/>
      <c r="U19" s="1249"/>
      <c r="V19" s="1249"/>
      <c r="W19" s="1249"/>
      <c r="X19" s="1249"/>
      <c r="Y19" s="1249"/>
      <c r="Z19" s="1249"/>
      <c r="AA19" s="1249"/>
      <c r="AB19" s="1249"/>
      <c r="AC19" s="1249"/>
    </row>
    <row r="20" spans="1:29" s="446" customFormat="1" ht="17.100000000000001" customHeight="1">
      <c r="A20" s="408" t="s">
        <v>3058</v>
      </c>
      <c r="B20" s="408"/>
      <c r="C20" s="408"/>
      <c r="D20" s="408"/>
      <c r="E20" s="1257"/>
      <c r="F20" s="1257"/>
      <c r="G20" s="1257"/>
      <c r="H20" s="1257"/>
      <c r="I20" s="1257"/>
      <c r="J20" s="1257"/>
      <c r="K20" s="1257"/>
      <c r="L20" s="1257"/>
      <c r="M20" s="1257"/>
      <c r="N20" s="1257"/>
      <c r="O20" s="1257"/>
      <c r="P20" s="1257"/>
      <c r="Q20" s="1257"/>
      <c r="R20" s="1257"/>
      <c r="S20" s="1257"/>
      <c r="T20" s="1257"/>
      <c r="U20" s="1257"/>
      <c r="V20" s="1257"/>
      <c r="W20" s="1257"/>
      <c r="X20" s="1257"/>
      <c r="Y20" s="1257"/>
      <c r="Z20" s="1257"/>
      <c r="AA20" s="1257"/>
      <c r="AB20" s="1257"/>
      <c r="AC20" s="1257"/>
    </row>
    <row r="21" spans="1:29" s="446" customFormat="1" ht="17.100000000000001" customHeight="1">
      <c r="A21" s="1303"/>
      <c r="B21" s="1303"/>
      <c r="C21" s="1303"/>
      <c r="D21" s="1303"/>
      <c r="E21" s="1303"/>
      <c r="F21" s="1303"/>
      <c r="G21" s="1303"/>
      <c r="H21" s="1303"/>
      <c r="I21" s="1303"/>
      <c r="J21" s="1303"/>
      <c r="K21" s="1303"/>
      <c r="L21" s="1303"/>
      <c r="M21" s="1303"/>
      <c r="N21" s="1303"/>
      <c r="O21" s="1303"/>
      <c r="P21" s="1303"/>
      <c r="Q21" s="1303"/>
      <c r="R21" s="1303"/>
      <c r="S21" s="1303"/>
      <c r="T21" s="1303"/>
      <c r="U21" s="1303"/>
      <c r="V21" s="1303"/>
      <c r="W21" s="1303"/>
      <c r="X21" s="1303"/>
      <c r="Y21" s="1303"/>
      <c r="Z21" s="1303"/>
      <c r="AA21" s="1303"/>
      <c r="AB21" s="1303"/>
      <c r="AC21" s="1303"/>
    </row>
    <row r="22" spans="1:29" s="446" customFormat="1" ht="17.100000000000001" customHeight="1">
      <c r="A22" s="1299"/>
      <c r="B22" s="1299"/>
      <c r="C22" s="1299"/>
      <c r="D22" s="1299"/>
      <c r="E22" s="1299"/>
      <c r="F22" s="1299"/>
      <c r="G22" s="1299"/>
      <c r="H22" s="1299"/>
      <c r="I22" s="1299"/>
      <c r="J22" s="1299"/>
      <c r="K22" s="1299"/>
      <c r="L22" s="1299"/>
      <c r="M22" s="1299"/>
      <c r="N22" s="1299"/>
      <c r="O22" s="1299"/>
      <c r="P22" s="1299"/>
      <c r="Q22" s="1299"/>
      <c r="R22" s="1299"/>
      <c r="S22" s="1299"/>
      <c r="T22" s="1299"/>
      <c r="U22" s="1299"/>
      <c r="V22" s="1299"/>
      <c r="W22" s="1299"/>
      <c r="X22" s="1299"/>
      <c r="Y22" s="1299"/>
      <c r="Z22" s="1299"/>
      <c r="AA22" s="1299"/>
      <c r="AB22" s="1299"/>
      <c r="AC22" s="1299"/>
    </row>
    <row r="23" spans="1:29" ht="17.100000000000001" customHeight="1">
      <c r="A23" s="1254" t="s">
        <v>3033</v>
      </c>
      <c r="B23" s="1254"/>
      <c r="C23" s="1254"/>
      <c r="D23" s="1254"/>
      <c r="E23" s="1254"/>
      <c r="F23" s="1284"/>
      <c r="G23" s="1284"/>
      <c r="H23" s="1284"/>
      <c r="I23" s="1284"/>
      <c r="J23" s="1284"/>
      <c r="K23" s="1284"/>
      <c r="L23" s="1284"/>
      <c r="M23" s="1284"/>
      <c r="N23" s="1284"/>
      <c r="O23" s="1284"/>
      <c r="P23" s="1284"/>
      <c r="Q23" s="1284"/>
      <c r="R23" s="1284"/>
      <c r="S23" s="1284"/>
      <c r="T23" s="1284"/>
      <c r="U23" s="1284"/>
      <c r="V23" s="1284"/>
      <c r="W23" s="1284"/>
      <c r="X23" s="1284"/>
      <c r="Y23" s="1284"/>
      <c r="Z23" s="1284"/>
      <c r="AA23" s="1284"/>
      <c r="AB23" s="1284"/>
      <c r="AC23" s="1284"/>
    </row>
    <row r="24" spans="1:29" s="446" customFormat="1" ht="17.100000000000001" customHeight="1">
      <c r="A24" s="1306" t="s">
        <v>3034</v>
      </c>
      <c r="B24" s="1306"/>
      <c r="C24" s="1306"/>
      <c r="D24" s="1306"/>
      <c r="E24" s="1307"/>
      <c r="F24" s="1307"/>
      <c r="G24" s="1307"/>
      <c r="H24" s="406"/>
      <c r="I24" s="406"/>
      <c r="J24" s="406"/>
      <c r="K24" s="406"/>
      <c r="L24" s="406"/>
      <c r="M24" s="406"/>
      <c r="N24" s="406"/>
      <c r="O24" s="406"/>
      <c r="P24" s="406"/>
      <c r="Q24" s="406"/>
      <c r="R24" s="406"/>
      <c r="S24" s="406"/>
      <c r="T24" s="406"/>
      <c r="U24" s="406"/>
      <c r="V24" s="406"/>
      <c r="W24" s="406"/>
      <c r="X24" s="406"/>
      <c r="Y24" s="406"/>
      <c r="Z24" s="406"/>
      <c r="AA24" s="406"/>
      <c r="AB24" s="406"/>
      <c r="AC24" s="406"/>
    </row>
    <row r="25" spans="1:29" s="446" customFormat="1" ht="17.100000000000001" customHeight="1">
      <c r="A25" s="408" t="s">
        <v>3035</v>
      </c>
      <c r="B25" s="408"/>
      <c r="C25" s="408"/>
      <c r="D25" s="408"/>
      <c r="E25" s="1276"/>
      <c r="F25" s="1276"/>
      <c r="G25" s="1276"/>
      <c r="H25" s="464"/>
      <c r="I25" s="464"/>
      <c r="J25" s="464"/>
      <c r="K25" s="464"/>
      <c r="L25" s="464"/>
      <c r="M25" s="464"/>
      <c r="N25" s="464"/>
      <c r="O25" s="464"/>
      <c r="P25" s="464"/>
      <c r="Q25" s="464"/>
      <c r="R25" s="464"/>
      <c r="S25" s="464"/>
      <c r="T25" s="464"/>
      <c r="U25" s="464"/>
      <c r="V25" s="464"/>
      <c r="W25" s="464"/>
      <c r="X25" s="464"/>
      <c r="Y25" s="464"/>
      <c r="Z25" s="464"/>
      <c r="AA25" s="464"/>
      <c r="AB25" s="464"/>
      <c r="AC25" s="464"/>
    </row>
    <row r="26" spans="1:29" s="446" customFormat="1" ht="17.100000000000001" customHeight="1">
      <c r="A26" s="408" t="s">
        <v>3036</v>
      </c>
      <c r="B26" s="408"/>
      <c r="C26" s="408"/>
      <c r="D26" s="408"/>
      <c r="E26" s="1276"/>
      <c r="F26" s="1276"/>
      <c r="G26" s="1276"/>
      <c r="H26" s="445" t="s">
        <v>2109</v>
      </c>
      <c r="I26" s="445"/>
      <c r="J26" s="445"/>
      <c r="K26" s="445"/>
      <c r="L26" s="445"/>
      <c r="M26" s="445"/>
      <c r="N26" s="445"/>
      <c r="O26" s="445"/>
      <c r="P26" s="445"/>
      <c r="Q26" s="445"/>
      <c r="R26" s="445"/>
      <c r="S26" s="445"/>
      <c r="T26" s="445"/>
      <c r="U26" s="445"/>
      <c r="V26" s="445"/>
      <c r="W26" s="445"/>
      <c r="X26" s="445"/>
      <c r="Y26" s="445"/>
      <c r="Z26" s="445"/>
      <c r="AA26" s="445"/>
      <c r="AB26" s="445"/>
      <c r="AC26" s="445"/>
    </row>
    <row r="27" spans="1:29" s="446" customFormat="1" ht="17.100000000000001" customHeight="1">
      <c r="A27" s="408" t="s">
        <v>3037</v>
      </c>
      <c r="B27" s="408"/>
      <c r="C27" s="408"/>
      <c r="D27" s="408"/>
      <c r="E27" s="408"/>
      <c r="F27" s="383"/>
      <c r="G27" s="1305"/>
      <c r="H27" s="1305"/>
      <c r="I27" s="1276"/>
      <c r="J27" s="1276"/>
      <c r="K27" s="1276"/>
      <c r="L27" s="445" t="s">
        <v>3029</v>
      </c>
      <c r="M27" s="445"/>
      <c r="N27" s="445"/>
      <c r="O27" s="445"/>
      <c r="P27" s="445"/>
      <c r="Q27" s="445"/>
      <c r="R27" s="445"/>
      <c r="S27" s="445"/>
      <c r="T27" s="445"/>
      <c r="U27" s="445"/>
      <c r="V27" s="445"/>
      <c r="W27" s="445"/>
      <c r="X27" s="445"/>
      <c r="Y27" s="445"/>
      <c r="Z27" s="445"/>
      <c r="AA27" s="445"/>
      <c r="AB27" s="445"/>
      <c r="AC27" s="445"/>
    </row>
    <row r="28" spans="1:29" s="446" customFormat="1" ht="17.100000000000001" customHeight="1">
      <c r="A28" s="408" t="s">
        <v>3038</v>
      </c>
      <c r="B28" s="408"/>
      <c r="C28" s="408"/>
      <c r="D28" s="408"/>
      <c r="E28" s="408"/>
      <c r="F28" s="383"/>
      <c r="G28" s="383"/>
      <c r="H28" s="383"/>
      <c r="I28" s="1276"/>
      <c r="J28" s="1276"/>
      <c r="K28" s="1276"/>
      <c r="L28" s="445" t="s">
        <v>3029</v>
      </c>
      <c r="M28" s="465"/>
      <c r="N28" s="445"/>
      <c r="O28" s="445"/>
      <c r="P28" s="445"/>
      <c r="Q28" s="445"/>
      <c r="R28" s="445"/>
      <c r="S28" s="445"/>
      <c r="T28" s="445"/>
      <c r="U28" s="445"/>
      <c r="V28" s="445"/>
      <c r="W28" s="445"/>
      <c r="X28" s="445"/>
      <c r="Y28" s="445"/>
      <c r="Z28" s="445"/>
      <c r="AA28" s="445"/>
      <c r="AB28" s="445"/>
      <c r="AC28" s="445"/>
    </row>
    <row r="29" spans="1:29" s="446" customFormat="1" ht="17.100000000000001" customHeight="1">
      <c r="A29" s="408" t="s">
        <v>3039</v>
      </c>
      <c r="B29" s="408"/>
      <c r="C29" s="408"/>
      <c r="D29" s="408"/>
      <c r="E29" s="408"/>
      <c r="F29" s="383"/>
      <c r="G29" s="383"/>
      <c r="H29" s="383"/>
      <c r="I29" s="1276"/>
      <c r="J29" s="1276"/>
      <c r="K29" s="1276"/>
      <c r="L29" s="445" t="s">
        <v>3029</v>
      </c>
      <c r="M29" s="465"/>
      <c r="N29" s="445"/>
      <c r="O29" s="445"/>
      <c r="P29" s="445"/>
      <c r="Q29" s="445"/>
      <c r="R29" s="445"/>
      <c r="S29" s="445"/>
      <c r="T29" s="445"/>
      <c r="U29" s="445"/>
      <c r="V29" s="445"/>
      <c r="W29" s="445"/>
      <c r="X29" s="445"/>
      <c r="Y29" s="445"/>
      <c r="Z29" s="445"/>
      <c r="AA29" s="445"/>
      <c r="AB29" s="445"/>
      <c r="AC29" s="445"/>
    </row>
    <row r="30" spans="1:29" s="446" customFormat="1" ht="17.100000000000001" customHeight="1">
      <c r="A30" s="408" t="s">
        <v>3040</v>
      </c>
      <c r="B30" s="408"/>
      <c r="C30" s="408"/>
      <c r="D30" s="408"/>
      <c r="E30" s="408"/>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3041</v>
      </c>
      <c r="B31" s="406"/>
      <c r="C31" s="406"/>
      <c r="D31" s="406"/>
      <c r="E31" s="406"/>
      <c r="F31" s="365"/>
      <c r="G31" s="365"/>
      <c r="H31" s="365"/>
      <c r="I31" s="1267"/>
      <c r="J31" s="1267"/>
      <c r="K31" s="1267"/>
      <c r="L31" s="365" t="s">
        <v>3029</v>
      </c>
      <c r="M31" s="407"/>
      <c r="N31" s="365"/>
      <c r="O31" s="365"/>
      <c r="P31" s="365"/>
      <c r="Q31" s="365"/>
      <c r="R31" s="365"/>
      <c r="S31" s="365"/>
      <c r="T31" s="365"/>
      <c r="U31" s="365"/>
      <c r="V31" s="365"/>
      <c r="W31" s="365"/>
      <c r="X31" s="365"/>
      <c r="Y31" s="365"/>
      <c r="Z31" s="365"/>
      <c r="AA31" s="365"/>
      <c r="AB31" s="365"/>
      <c r="AC31" s="365"/>
    </row>
    <row r="32" spans="1:29" s="446" customFormat="1" ht="17.100000000000001" customHeight="1">
      <c r="A32" s="415" t="s">
        <v>3042</v>
      </c>
      <c r="B32" s="415"/>
      <c r="C32" s="415"/>
      <c r="D32" s="415"/>
      <c r="E32" s="415"/>
      <c r="F32" s="414"/>
      <c r="G32" s="414"/>
      <c r="H32" s="414"/>
      <c r="I32" s="459"/>
      <c r="J32" s="459"/>
      <c r="K32" s="459"/>
      <c r="L32" s="414"/>
      <c r="M32" s="428"/>
      <c r="N32" s="414"/>
      <c r="O32" s="414"/>
      <c r="P32" s="414"/>
      <c r="Q32" s="414"/>
      <c r="R32" s="414"/>
      <c r="S32" s="411" t="s">
        <v>2823</v>
      </c>
      <c r="T32" s="414" t="s">
        <v>3043</v>
      </c>
      <c r="U32" s="414"/>
      <c r="V32" s="466" t="str">
        <f>IF(S32="■","□","■")</f>
        <v>■</v>
      </c>
      <c r="W32" s="414" t="s">
        <v>3044</v>
      </c>
      <c r="X32" s="414"/>
      <c r="Y32" s="414"/>
      <c r="Z32" s="414"/>
      <c r="AA32" s="414"/>
      <c r="AB32" s="414"/>
      <c r="AC32" s="414"/>
    </row>
    <row r="33" spans="1:32" s="446" customFormat="1" ht="17.100000000000001" customHeight="1">
      <c r="A33" s="408" t="s">
        <v>3045</v>
      </c>
      <c r="B33" s="408"/>
      <c r="C33" s="408"/>
      <c r="D33" s="408"/>
      <c r="E33" s="408"/>
      <c r="F33" s="408"/>
      <c r="G33" s="408"/>
      <c r="H33" s="408"/>
      <c r="I33" s="408"/>
      <c r="J33" s="408"/>
      <c r="K33" s="1289"/>
      <c r="L33" s="1289"/>
      <c r="M33" s="1289"/>
      <c r="N33" s="1289"/>
      <c r="O33" s="1289"/>
      <c r="P33" s="1289"/>
      <c r="Q33" s="1289"/>
      <c r="R33" s="1289"/>
      <c r="S33" s="1289"/>
      <c r="T33" s="1289"/>
      <c r="U33" s="1289"/>
      <c r="V33" s="1289"/>
      <c r="W33" s="1289"/>
      <c r="X33" s="1289"/>
      <c r="Y33" s="1289"/>
      <c r="Z33" s="1289"/>
      <c r="AA33" s="1289"/>
      <c r="AB33" s="1289"/>
      <c r="AC33" s="1289"/>
    </row>
    <row r="34" spans="1:32" s="446" customFormat="1" ht="17.100000000000001" customHeight="1">
      <c r="A34" s="406"/>
      <c r="B34" s="406"/>
      <c r="C34" s="406"/>
      <c r="D34" s="406"/>
      <c r="E34" s="406" t="s">
        <v>3046</v>
      </c>
      <c r="F34" s="1254" t="s">
        <v>3047</v>
      </c>
      <c r="G34" s="1254"/>
      <c r="H34" s="1254"/>
      <c r="I34" s="1254"/>
      <c r="J34" s="1254"/>
      <c r="K34" s="407" t="s">
        <v>2842</v>
      </c>
      <c r="L34" s="1254" t="s">
        <v>3048</v>
      </c>
      <c r="M34" s="1254"/>
      <c r="N34" s="1254"/>
      <c r="O34" s="1254"/>
      <c r="P34" s="1254"/>
      <c r="Q34" s="1254"/>
      <c r="R34" s="1254"/>
      <c r="S34" s="1254"/>
      <c r="T34" s="407" t="s">
        <v>2842</v>
      </c>
      <c r="U34" s="1254" t="s">
        <v>2312</v>
      </c>
      <c r="V34" s="1254"/>
      <c r="W34" s="1254"/>
      <c r="X34" s="1254"/>
      <c r="Y34" s="1254"/>
      <c r="Z34" s="406" t="s">
        <v>3049</v>
      </c>
      <c r="AA34" s="406"/>
      <c r="AB34" s="406"/>
      <c r="AC34" s="407"/>
    </row>
    <row r="35" spans="1:32" s="446" customFormat="1" ht="17.100000000000001" customHeight="1">
      <c r="A35" s="406" t="s">
        <v>3050</v>
      </c>
      <c r="B35" s="406"/>
      <c r="C35" s="406"/>
      <c r="D35" s="406"/>
      <c r="E35" s="406" t="s">
        <v>3046</v>
      </c>
      <c r="F35" s="1130"/>
      <c r="G35" s="1130"/>
      <c r="H35" s="1130"/>
      <c r="I35" s="1130"/>
      <c r="J35" s="1130"/>
      <c r="K35" s="407" t="s">
        <v>2842</v>
      </c>
      <c r="L35" s="1267"/>
      <c r="M35" s="1267"/>
      <c r="N35" s="1267"/>
      <c r="O35" s="1267"/>
      <c r="P35" s="1267"/>
      <c r="Q35" s="1267"/>
      <c r="R35" s="1267"/>
      <c r="S35" s="1267"/>
      <c r="T35" s="407" t="s">
        <v>2842</v>
      </c>
      <c r="U35" s="1250"/>
      <c r="V35" s="1250"/>
      <c r="W35" s="1250"/>
      <c r="X35" s="1250"/>
      <c r="Y35" s="1250"/>
      <c r="Z35" s="406" t="s">
        <v>3051</v>
      </c>
      <c r="AA35" s="407"/>
      <c r="AB35" s="407"/>
      <c r="AC35" s="407"/>
    </row>
    <row r="36" spans="1:32" s="446" customFormat="1" ht="17.100000000000001" customHeight="1">
      <c r="A36" s="406" t="s">
        <v>3059</v>
      </c>
      <c r="B36" s="406"/>
      <c r="C36" s="406"/>
      <c r="D36" s="406"/>
      <c r="E36" s="406" t="s">
        <v>3046</v>
      </c>
      <c r="F36" s="1130"/>
      <c r="G36" s="1130"/>
      <c r="H36" s="1130"/>
      <c r="I36" s="1130"/>
      <c r="J36" s="1130"/>
      <c r="K36" s="407" t="s">
        <v>2842</v>
      </c>
      <c r="L36" s="1267"/>
      <c r="M36" s="1267"/>
      <c r="N36" s="1267"/>
      <c r="O36" s="1267"/>
      <c r="P36" s="1267"/>
      <c r="Q36" s="1267"/>
      <c r="R36" s="1267"/>
      <c r="S36" s="1267"/>
      <c r="T36" s="407" t="s">
        <v>2842</v>
      </c>
      <c r="U36" s="1250"/>
      <c r="V36" s="1250"/>
      <c r="W36" s="1250"/>
      <c r="X36" s="1250"/>
      <c r="Y36" s="1250"/>
      <c r="Z36" s="406" t="s">
        <v>3051</v>
      </c>
      <c r="AA36" s="407"/>
      <c r="AB36" s="407"/>
      <c r="AC36" s="407"/>
    </row>
    <row r="37" spans="1:32" s="446" customFormat="1" ht="17.100000000000001" customHeight="1">
      <c r="A37" s="406" t="s">
        <v>3060</v>
      </c>
      <c r="B37" s="406"/>
      <c r="C37" s="406"/>
      <c r="D37" s="406"/>
      <c r="E37" s="406" t="s">
        <v>3046</v>
      </c>
      <c r="F37" s="1130"/>
      <c r="G37" s="1130"/>
      <c r="H37" s="1130"/>
      <c r="I37" s="1130"/>
      <c r="J37" s="1130"/>
      <c r="K37" s="407" t="s">
        <v>2842</v>
      </c>
      <c r="L37" s="1267"/>
      <c r="M37" s="1267"/>
      <c r="N37" s="1267"/>
      <c r="O37" s="1267"/>
      <c r="P37" s="1267"/>
      <c r="Q37" s="1267"/>
      <c r="R37" s="1267"/>
      <c r="S37" s="1267"/>
      <c r="T37" s="407" t="s">
        <v>2842</v>
      </c>
      <c r="U37" s="1250"/>
      <c r="V37" s="1250"/>
      <c r="W37" s="1250"/>
      <c r="X37" s="1250"/>
      <c r="Y37" s="1250"/>
      <c r="Z37" s="406" t="s">
        <v>3051</v>
      </c>
      <c r="AA37" s="407"/>
      <c r="AB37" s="407"/>
      <c r="AC37" s="407"/>
    </row>
    <row r="38" spans="1:32" s="446" customFormat="1" ht="17.100000000000001" customHeight="1">
      <c r="A38" s="406" t="s">
        <v>3061</v>
      </c>
      <c r="B38" s="406"/>
      <c r="C38" s="406"/>
      <c r="D38" s="406"/>
      <c r="E38" s="406" t="s">
        <v>3046</v>
      </c>
      <c r="F38" s="1130"/>
      <c r="G38" s="1130"/>
      <c r="H38" s="1130"/>
      <c r="I38" s="1130"/>
      <c r="J38" s="1130"/>
      <c r="K38" s="407" t="s">
        <v>2842</v>
      </c>
      <c r="L38" s="1267"/>
      <c r="M38" s="1267"/>
      <c r="N38" s="1267"/>
      <c r="O38" s="1267"/>
      <c r="P38" s="1267"/>
      <c r="Q38" s="1267"/>
      <c r="R38" s="1267"/>
      <c r="S38" s="1267"/>
      <c r="T38" s="407" t="s">
        <v>2842</v>
      </c>
      <c r="U38" s="1250"/>
      <c r="V38" s="1250"/>
      <c r="W38" s="1250"/>
      <c r="X38" s="1250"/>
      <c r="Y38" s="1250"/>
      <c r="Z38" s="406" t="s">
        <v>3051</v>
      </c>
      <c r="AA38" s="407"/>
      <c r="AB38" s="407"/>
      <c r="AC38" s="407"/>
    </row>
    <row r="39" spans="1:32" s="446" customFormat="1" ht="17.100000000000001" customHeight="1">
      <c r="A39" s="406" t="s">
        <v>3062</v>
      </c>
      <c r="B39" s="406"/>
      <c r="C39" s="406"/>
      <c r="D39" s="406"/>
      <c r="E39" s="406" t="s">
        <v>3046</v>
      </c>
      <c r="F39" s="1130"/>
      <c r="G39" s="1130"/>
      <c r="H39" s="1130"/>
      <c r="I39" s="1130"/>
      <c r="J39" s="1130"/>
      <c r="K39" s="407" t="s">
        <v>2842</v>
      </c>
      <c r="L39" s="1267"/>
      <c r="M39" s="1267"/>
      <c r="N39" s="1267"/>
      <c r="O39" s="1267"/>
      <c r="P39" s="1267"/>
      <c r="Q39" s="1267"/>
      <c r="R39" s="1267"/>
      <c r="S39" s="1267"/>
      <c r="T39" s="407" t="s">
        <v>2842</v>
      </c>
      <c r="U39" s="1250"/>
      <c r="V39" s="1250"/>
      <c r="W39" s="1250"/>
      <c r="X39" s="1250"/>
      <c r="Y39" s="1250"/>
      <c r="Z39" s="406" t="s">
        <v>3051</v>
      </c>
      <c r="AA39" s="407"/>
      <c r="AB39" s="407"/>
      <c r="AC39" s="407"/>
    </row>
    <row r="40" spans="1:32" s="446" customFormat="1" ht="17.100000000000001" customHeight="1">
      <c r="A40" s="406" t="s">
        <v>3063</v>
      </c>
      <c r="B40" s="406"/>
      <c r="C40" s="406"/>
      <c r="D40" s="406"/>
      <c r="E40" s="406" t="s">
        <v>3046</v>
      </c>
      <c r="F40" s="1130"/>
      <c r="G40" s="1130"/>
      <c r="H40" s="1130"/>
      <c r="I40" s="1130"/>
      <c r="J40" s="1130"/>
      <c r="K40" s="407" t="s">
        <v>2842</v>
      </c>
      <c r="L40" s="1294"/>
      <c r="M40" s="1294"/>
      <c r="N40" s="1294"/>
      <c r="O40" s="1294"/>
      <c r="P40" s="1294"/>
      <c r="Q40" s="1294"/>
      <c r="R40" s="1294"/>
      <c r="S40" s="1294"/>
      <c r="T40" s="407" t="s">
        <v>2842</v>
      </c>
      <c r="U40" s="1301"/>
      <c r="V40" s="1301"/>
      <c r="W40" s="1301"/>
      <c r="X40" s="1301"/>
      <c r="Y40" s="1301"/>
      <c r="Z40" s="406" t="s">
        <v>3051</v>
      </c>
      <c r="AA40" s="407"/>
      <c r="AB40" s="407"/>
      <c r="AC40" s="407"/>
    </row>
    <row r="41" spans="1:32" s="446" customFormat="1" ht="17.100000000000001" customHeight="1">
      <c r="A41" s="408" t="s">
        <v>3057</v>
      </c>
      <c r="B41" s="408"/>
      <c r="C41" s="408"/>
      <c r="D41" s="408"/>
      <c r="E41" s="408"/>
      <c r="F41" s="408"/>
      <c r="G41" s="408"/>
      <c r="H41" s="1249"/>
      <c r="I41" s="1249"/>
      <c r="J41" s="1249"/>
      <c r="K41" s="1249"/>
      <c r="L41" s="1249"/>
      <c r="M41" s="1249"/>
      <c r="N41" s="1249"/>
      <c r="O41" s="1249"/>
      <c r="P41" s="1249"/>
      <c r="Q41" s="1249"/>
      <c r="R41" s="1249"/>
      <c r="S41" s="1249"/>
      <c r="T41" s="1249"/>
      <c r="U41" s="1249"/>
      <c r="V41" s="1249"/>
      <c r="W41" s="1249"/>
      <c r="X41" s="1249"/>
      <c r="Y41" s="1249"/>
      <c r="Z41" s="1249"/>
      <c r="AA41" s="1249"/>
      <c r="AB41" s="1249"/>
      <c r="AC41" s="1249"/>
    </row>
    <row r="42" spans="1:32" s="446" customFormat="1" ht="17.100000000000001" customHeight="1">
      <c r="A42" s="408" t="s">
        <v>3058</v>
      </c>
      <c r="B42" s="467"/>
      <c r="C42" s="467"/>
      <c r="D42" s="467"/>
      <c r="E42" s="1302"/>
      <c r="F42" s="1302"/>
      <c r="G42" s="1302"/>
      <c r="H42" s="1302"/>
      <c r="I42" s="1257"/>
      <c r="J42" s="1257"/>
      <c r="K42" s="1257"/>
      <c r="L42" s="1257"/>
      <c r="M42" s="1257"/>
      <c r="N42" s="1257"/>
      <c r="O42" s="1257"/>
      <c r="P42" s="1257"/>
      <c r="Q42" s="1257"/>
      <c r="R42" s="1257"/>
      <c r="S42" s="1257"/>
      <c r="T42" s="1257"/>
      <c r="U42" s="1257"/>
      <c r="V42" s="1257"/>
      <c r="W42" s="1257"/>
      <c r="X42" s="1257"/>
      <c r="Y42" s="1257"/>
      <c r="Z42" s="1302"/>
      <c r="AA42" s="1302"/>
      <c r="AB42" s="1302"/>
      <c r="AC42" s="1302"/>
      <c r="AD42" s="450"/>
      <c r="AE42" s="450"/>
      <c r="AF42" s="450"/>
    </row>
    <row r="43" spans="1:32" s="446" customFormat="1" ht="17.100000000000001" customHeight="1">
      <c r="A43" s="1303"/>
      <c r="B43" s="1304"/>
      <c r="C43" s="1304"/>
      <c r="D43" s="1304"/>
      <c r="E43" s="1304"/>
      <c r="F43" s="1304"/>
      <c r="G43" s="1304"/>
      <c r="H43" s="1304"/>
      <c r="I43" s="1303"/>
      <c r="J43" s="1303"/>
      <c r="K43" s="1303"/>
      <c r="L43" s="1303"/>
      <c r="M43" s="1303"/>
      <c r="N43" s="1303"/>
      <c r="O43" s="1303"/>
      <c r="P43" s="1303"/>
      <c r="Q43" s="1303"/>
      <c r="R43" s="1303"/>
      <c r="S43" s="1303"/>
      <c r="T43" s="1303"/>
      <c r="U43" s="1303"/>
      <c r="V43" s="1303"/>
      <c r="W43" s="1303"/>
      <c r="X43" s="1303"/>
      <c r="Y43" s="1303"/>
      <c r="Z43" s="1304"/>
      <c r="AA43" s="1304"/>
      <c r="AB43" s="1304"/>
      <c r="AC43" s="1304"/>
      <c r="AD43" s="450"/>
      <c r="AE43" s="450"/>
      <c r="AF43" s="450"/>
    </row>
    <row r="44" spans="1:32" s="446" customFormat="1" ht="17.100000000000001" customHeight="1">
      <c r="A44" s="1299"/>
      <c r="B44" s="1300"/>
      <c r="C44" s="1300"/>
      <c r="D44" s="1300"/>
      <c r="E44" s="1300"/>
      <c r="F44" s="1300"/>
      <c r="G44" s="1300"/>
      <c r="H44" s="1300"/>
      <c r="I44" s="1299"/>
      <c r="J44" s="1299"/>
      <c r="K44" s="1299"/>
      <c r="L44" s="1299"/>
      <c r="M44" s="1299"/>
      <c r="N44" s="1299"/>
      <c r="O44" s="1299"/>
      <c r="P44" s="1299"/>
      <c r="Q44" s="1299"/>
      <c r="R44" s="1299"/>
      <c r="S44" s="1299"/>
      <c r="T44" s="1299"/>
      <c r="U44" s="1299"/>
      <c r="V44" s="1299"/>
      <c r="W44" s="1299"/>
      <c r="X44" s="1299"/>
      <c r="Y44" s="1299"/>
      <c r="Z44" s="1300"/>
      <c r="AA44" s="1300"/>
      <c r="AB44" s="1300"/>
      <c r="AC44" s="1300"/>
      <c r="AD44" s="450"/>
      <c r="AE44" s="450"/>
      <c r="AF44" s="450"/>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1:AC1"/>
    <mergeCell ref="A2:G2"/>
    <mergeCell ref="E3:G3"/>
    <mergeCell ref="E4:G4"/>
    <mergeCell ref="G5:H5"/>
    <mergeCell ref="I5:K5"/>
    <mergeCell ref="I6:K6"/>
    <mergeCell ref="I7:K7"/>
    <mergeCell ref="I9:K9"/>
    <mergeCell ref="K11:AC11"/>
    <mergeCell ref="F12:J12"/>
    <mergeCell ref="L12:S12"/>
    <mergeCell ref="U12:Y12"/>
    <mergeCell ref="F13:J13"/>
    <mergeCell ref="L13:S13"/>
    <mergeCell ref="U13:Y13"/>
    <mergeCell ref="F14:J14"/>
    <mergeCell ref="L14:S14"/>
    <mergeCell ref="U14:Y14"/>
    <mergeCell ref="F15:J15"/>
    <mergeCell ref="L15:S15"/>
    <mergeCell ref="U15:Y15"/>
    <mergeCell ref="F16:J16"/>
    <mergeCell ref="L16:S16"/>
    <mergeCell ref="U16:Y16"/>
    <mergeCell ref="A24:G24"/>
    <mergeCell ref="F17:J17"/>
    <mergeCell ref="L17:S17"/>
    <mergeCell ref="U17:Y17"/>
    <mergeCell ref="F18:J18"/>
    <mergeCell ref="L18:S18"/>
    <mergeCell ref="U18:Y18"/>
    <mergeCell ref="H19:AC19"/>
    <mergeCell ref="E20:AC20"/>
    <mergeCell ref="A21:AC21"/>
    <mergeCell ref="A22:AC22"/>
    <mergeCell ref="A23:AC23"/>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F36:J36"/>
    <mergeCell ref="L36:S36"/>
    <mergeCell ref="U36:Y36"/>
    <mergeCell ref="F37:J37"/>
    <mergeCell ref="L37:S37"/>
    <mergeCell ref="U37:Y37"/>
    <mergeCell ref="F38:J38"/>
    <mergeCell ref="L38:S38"/>
    <mergeCell ref="U38:Y38"/>
    <mergeCell ref="F39:J39"/>
    <mergeCell ref="L39:S39"/>
    <mergeCell ref="U39:Y39"/>
    <mergeCell ref="A44:AC44"/>
    <mergeCell ref="F40:J40"/>
    <mergeCell ref="L40:S40"/>
    <mergeCell ref="U40:Y40"/>
    <mergeCell ref="H41:AC41"/>
    <mergeCell ref="E42:AC42"/>
    <mergeCell ref="A43:AC43"/>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0CA540C4-C2B9-4F86-8520-1CCD56563562}">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0D30-16AA-4C8C-B45E-3A12F74C227E}">
  <sheetPr>
    <tabColor rgb="FFCCFFFF"/>
  </sheetPr>
  <dimension ref="A1:AF44"/>
  <sheetViews>
    <sheetView view="pageBreakPreview" zoomScaleNormal="100" workbookViewId="0">
      <selection activeCell="H4" sqref="H4:L4"/>
    </sheetView>
  </sheetViews>
  <sheetFormatPr defaultColWidth="3" defaultRowHeight="17.100000000000001" customHeight="1"/>
  <cols>
    <col min="1" max="16384" width="3" style="317"/>
  </cols>
  <sheetData>
    <row r="1" spans="1:32" ht="18" customHeight="1">
      <c r="A1" s="1129" t="s">
        <v>3064</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row>
    <row r="2" spans="1:32" ht="18" customHeight="1">
      <c r="A2" s="1179" t="s">
        <v>3065</v>
      </c>
      <c r="B2" s="1179"/>
      <c r="C2" s="1179"/>
      <c r="D2" s="1179"/>
      <c r="E2" s="1179"/>
      <c r="F2" s="1179"/>
      <c r="G2" s="1179"/>
      <c r="H2" s="1179"/>
      <c r="I2" s="1179"/>
      <c r="J2" s="1179"/>
      <c r="K2" s="1179"/>
      <c r="L2" s="1179"/>
      <c r="M2" s="1179"/>
      <c r="N2" s="1179"/>
      <c r="O2" s="1179"/>
      <c r="P2" s="1179"/>
      <c r="Q2" s="1179"/>
      <c r="R2" s="1179"/>
      <c r="S2" s="1179"/>
      <c r="T2" s="1179"/>
      <c r="U2" s="1179"/>
      <c r="V2" s="1179"/>
      <c r="W2" s="1179"/>
      <c r="X2" s="1179"/>
      <c r="Y2" s="1179"/>
      <c r="Z2" s="1179"/>
      <c r="AA2" s="1179"/>
      <c r="AB2" s="1179"/>
      <c r="AC2" s="1179"/>
    </row>
    <row r="3" spans="1:32" ht="18" customHeight="1">
      <c r="A3" s="382" t="s">
        <v>3066</v>
      </c>
      <c r="B3" s="382"/>
      <c r="C3" s="382"/>
      <c r="D3" s="382"/>
      <c r="E3" s="468"/>
      <c r="F3" s="468"/>
      <c r="G3" s="468"/>
      <c r="H3" s="1312">
        <v>1</v>
      </c>
      <c r="I3" s="1312"/>
      <c r="J3" s="1312"/>
      <c r="K3" s="1312"/>
      <c r="L3" s="1312"/>
      <c r="M3" s="468"/>
      <c r="N3" s="468"/>
      <c r="O3" s="468"/>
      <c r="P3" s="468"/>
      <c r="Q3" s="468"/>
      <c r="R3" s="468"/>
      <c r="S3" s="468"/>
      <c r="T3" s="468"/>
      <c r="U3" s="468"/>
      <c r="V3" s="468"/>
      <c r="W3" s="468"/>
      <c r="X3" s="468"/>
      <c r="Y3" s="468"/>
      <c r="Z3" s="468"/>
      <c r="AA3" s="468"/>
      <c r="AB3" s="468"/>
      <c r="AC3" s="469"/>
      <c r="AD3" s="325"/>
      <c r="AE3" s="470"/>
      <c r="AF3" s="325"/>
    </row>
    <row r="4" spans="1:32" ht="18" customHeight="1">
      <c r="A4" s="382" t="s">
        <v>3067</v>
      </c>
      <c r="B4" s="382"/>
      <c r="C4" s="382"/>
      <c r="D4" s="382"/>
      <c r="E4" s="382"/>
      <c r="F4" s="382"/>
      <c r="G4" s="382"/>
      <c r="H4" s="1313"/>
      <c r="I4" s="1313"/>
      <c r="J4" s="1313"/>
      <c r="K4" s="1313"/>
      <c r="L4" s="1313"/>
      <c r="M4" s="469"/>
      <c r="N4" s="469" t="s">
        <v>47</v>
      </c>
      <c r="O4" s="469"/>
      <c r="P4" s="469"/>
      <c r="Q4" s="469"/>
      <c r="R4" s="469"/>
      <c r="S4" s="469"/>
      <c r="T4" s="469"/>
      <c r="U4" s="469"/>
      <c r="V4" s="469"/>
      <c r="W4" s="469"/>
      <c r="X4" s="469"/>
      <c r="Y4" s="469"/>
      <c r="Z4" s="469"/>
      <c r="AA4" s="469"/>
      <c r="AB4" s="469"/>
      <c r="AC4" s="469"/>
      <c r="AD4" s="325"/>
      <c r="AE4" s="325"/>
      <c r="AF4" s="325"/>
    </row>
    <row r="5" spans="1:32" ht="18" customHeight="1">
      <c r="A5" s="382" t="s">
        <v>3068</v>
      </c>
      <c r="B5" s="382"/>
      <c r="C5" s="382"/>
      <c r="D5" s="382"/>
      <c r="E5" s="382"/>
      <c r="F5" s="382"/>
      <c r="G5" s="382"/>
      <c r="H5" s="382"/>
      <c r="I5" s="382"/>
      <c r="J5" s="382"/>
      <c r="K5" s="469"/>
      <c r="L5" s="469"/>
      <c r="M5" s="469"/>
      <c r="N5" s="469"/>
      <c r="O5" s="469"/>
      <c r="P5" s="469"/>
      <c r="Q5" s="469"/>
      <c r="R5" s="469"/>
      <c r="S5" s="469"/>
      <c r="T5" s="469"/>
      <c r="U5" s="469"/>
      <c r="V5" s="469"/>
      <c r="W5" s="469"/>
      <c r="X5" s="469"/>
      <c r="Y5" s="469"/>
      <c r="Z5" s="469"/>
      <c r="AA5" s="469"/>
      <c r="AB5" s="469"/>
      <c r="AC5" s="469"/>
      <c r="AD5" s="325"/>
      <c r="AE5" s="325"/>
      <c r="AF5" s="325"/>
    </row>
    <row r="6" spans="1:32" ht="18" customHeight="1">
      <c r="A6" s="320" t="s">
        <v>3069</v>
      </c>
      <c r="B6" s="320"/>
      <c r="C6" s="320"/>
      <c r="D6" s="320"/>
      <c r="E6" s="320"/>
      <c r="F6" s="320"/>
      <c r="G6" s="320"/>
      <c r="H6" s="320"/>
      <c r="I6" s="320"/>
      <c r="J6" s="1314"/>
      <c r="K6" s="1314"/>
      <c r="L6" s="1314"/>
      <c r="M6" s="1314"/>
      <c r="N6" s="320" t="s">
        <v>2837</v>
      </c>
      <c r="O6" s="320"/>
      <c r="P6" s="320"/>
      <c r="Q6" s="320"/>
      <c r="R6" s="320"/>
      <c r="S6" s="320"/>
      <c r="T6" s="320"/>
      <c r="U6" s="320"/>
      <c r="V6" s="320"/>
      <c r="W6" s="320"/>
      <c r="X6" s="320"/>
      <c r="Y6" s="320"/>
      <c r="Z6" s="320"/>
      <c r="AA6" s="320"/>
      <c r="AB6" s="320"/>
      <c r="AC6" s="320"/>
    </row>
    <row r="7" spans="1:32" ht="18" customHeight="1">
      <c r="A7" s="320" t="s">
        <v>3070</v>
      </c>
      <c r="B7" s="320"/>
      <c r="C7" s="320"/>
      <c r="D7" s="320"/>
      <c r="E7" s="320"/>
      <c r="F7" s="320"/>
      <c r="G7" s="320"/>
      <c r="H7" s="320"/>
      <c r="I7" s="320"/>
      <c r="J7" s="1314"/>
      <c r="K7" s="1314"/>
      <c r="L7" s="1314"/>
      <c r="M7" s="1314"/>
      <c r="N7" s="320" t="s">
        <v>2837</v>
      </c>
      <c r="O7" s="320"/>
      <c r="P7" s="320"/>
      <c r="Q7" s="320"/>
      <c r="R7" s="320"/>
      <c r="S7" s="320"/>
      <c r="T7" s="320"/>
      <c r="U7" s="320"/>
      <c r="V7" s="320"/>
      <c r="W7" s="320"/>
      <c r="X7" s="320"/>
      <c r="Y7" s="320"/>
      <c r="Z7" s="320"/>
      <c r="AA7" s="320"/>
      <c r="AB7" s="320"/>
      <c r="AC7" s="320"/>
    </row>
    <row r="8" spans="1:32" ht="18" customHeight="1">
      <c r="A8" s="320" t="s">
        <v>3071</v>
      </c>
      <c r="B8" s="320"/>
      <c r="C8" s="320"/>
      <c r="D8" s="320"/>
      <c r="E8" s="320"/>
      <c r="F8" s="320"/>
      <c r="G8" s="320"/>
      <c r="H8" s="320"/>
      <c r="I8" s="320"/>
      <c r="J8" s="320" t="s">
        <v>2936</v>
      </c>
      <c r="K8" s="320"/>
      <c r="L8" s="320" t="s">
        <v>2806</v>
      </c>
      <c r="M8" s="1315"/>
      <c r="N8" s="1315"/>
      <c r="O8" s="1315"/>
      <c r="P8" s="1315"/>
      <c r="Q8" s="320" t="s">
        <v>2807</v>
      </c>
      <c r="R8" s="320" t="s">
        <v>2110</v>
      </c>
      <c r="S8" s="320"/>
      <c r="T8" s="320" t="s">
        <v>2806</v>
      </c>
      <c r="U8" s="1315"/>
      <c r="V8" s="1315"/>
      <c r="W8" s="1315"/>
      <c r="X8" s="1315"/>
      <c r="Y8" s="320" t="s">
        <v>2807</v>
      </c>
      <c r="Z8" s="320"/>
      <c r="AA8" s="320"/>
      <c r="AB8" s="320"/>
      <c r="AC8" s="320"/>
    </row>
    <row r="9" spans="1:32" s="446" customFormat="1" ht="18" customHeight="1">
      <c r="A9" s="406" t="s">
        <v>3072</v>
      </c>
      <c r="B9" s="406"/>
      <c r="C9" s="406"/>
      <c r="D9" s="406"/>
      <c r="E9" s="406"/>
      <c r="F9" s="406"/>
      <c r="G9" s="407"/>
      <c r="H9" s="407"/>
      <c r="I9" s="407"/>
      <c r="J9" s="1316"/>
      <c r="K9" s="1316"/>
      <c r="L9" s="1316"/>
      <c r="M9" s="1316"/>
      <c r="N9" s="1316"/>
      <c r="O9" s="1316"/>
      <c r="P9" s="1316"/>
      <c r="Q9" s="406" t="s">
        <v>2939</v>
      </c>
      <c r="R9" s="407"/>
      <c r="S9" s="407"/>
      <c r="T9" s="1316"/>
      <c r="U9" s="1316"/>
      <c r="V9" s="1316"/>
      <c r="W9" s="1316"/>
      <c r="X9" s="1316"/>
      <c r="Y9" s="1316"/>
      <c r="Z9" s="406" t="s">
        <v>2940</v>
      </c>
      <c r="AA9" s="406"/>
      <c r="AB9" s="406"/>
      <c r="AC9" s="406"/>
    </row>
    <row r="10" spans="1:32" s="446" customFormat="1" ht="18" customHeight="1">
      <c r="A10" s="415"/>
      <c r="B10" s="415"/>
      <c r="C10" s="415"/>
      <c r="D10" s="415"/>
      <c r="E10" s="415"/>
      <c r="F10" s="415"/>
      <c r="G10" s="428"/>
      <c r="H10" s="428"/>
      <c r="I10" s="428"/>
      <c r="J10" s="459"/>
      <c r="K10" s="459"/>
      <c r="L10" s="459"/>
      <c r="M10" s="459"/>
      <c r="N10" s="459"/>
      <c r="O10" s="459"/>
      <c r="P10" s="459"/>
      <c r="Q10" s="415"/>
      <c r="R10" s="428"/>
      <c r="S10" s="428"/>
      <c r="T10" s="459"/>
      <c r="U10" s="459"/>
      <c r="V10" s="459"/>
      <c r="W10" s="459"/>
      <c r="X10" s="459"/>
      <c r="Y10" s="459"/>
      <c r="Z10" s="415"/>
      <c r="AA10" s="415"/>
      <c r="AB10" s="415"/>
      <c r="AC10" s="415"/>
    </row>
    <row r="11" spans="1:32" ht="18" customHeight="1">
      <c r="A11" s="1309" t="s">
        <v>3073</v>
      </c>
      <c r="B11" s="1309"/>
      <c r="C11" s="1309"/>
      <c r="D11" s="1309"/>
      <c r="E11" s="1309"/>
      <c r="F11" s="1309"/>
      <c r="G11" s="1309"/>
      <c r="H11" s="1309"/>
      <c r="I11" s="1309"/>
      <c r="J11" s="1309"/>
      <c r="K11" s="1309"/>
      <c r="L11" s="1309"/>
      <c r="M11" s="1309"/>
      <c r="N11" s="1309"/>
      <c r="O11" s="1309"/>
      <c r="P11" s="1309"/>
      <c r="Q11" s="1309"/>
      <c r="R11" s="1309"/>
      <c r="S11" s="1309"/>
      <c r="T11" s="1309"/>
      <c r="U11" s="1309"/>
      <c r="V11" s="1309"/>
      <c r="W11" s="1309"/>
      <c r="X11" s="1309"/>
      <c r="Y11" s="1309"/>
      <c r="Z11" s="1309"/>
      <c r="AA11" s="1309"/>
      <c r="AB11" s="1309"/>
      <c r="AC11" s="1309"/>
    </row>
    <row r="12" spans="1:32" ht="18" customHeight="1">
      <c r="A12" s="320"/>
      <c r="B12" s="320"/>
      <c r="C12" s="409" t="s">
        <v>2823</v>
      </c>
      <c r="D12" s="320" t="s">
        <v>3074</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09" t="s">
        <v>2823</v>
      </c>
      <c r="D13" s="320" t="s">
        <v>3075</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309" t="s">
        <v>3076</v>
      </c>
      <c r="B15" s="1309"/>
      <c r="C15" s="1309"/>
      <c r="D15" s="1309"/>
      <c r="E15" s="1309"/>
      <c r="F15" s="1309"/>
      <c r="G15" s="1309"/>
      <c r="H15" s="1309"/>
      <c r="I15" s="1309"/>
      <c r="J15" s="1309"/>
      <c r="K15" s="1309"/>
      <c r="L15" s="1309"/>
      <c r="M15" s="1309"/>
      <c r="N15" s="1309"/>
      <c r="O15" s="1309"/>
      <c r="P15" s="1309"/>
      <c r="Q15" s="1309"/>
      <c r="R15" s="1309"/>
      <c r="S15" s="1309"/>
      <c r="T15" s="1309"/>
      <c r="U15" s="1309"/>
      <c r="V15" s="1309"/>
      <c r="W15" s="1309"/>
      <c r="X15" s="1309"/>
      <c r="Y15" s="1309"/>
      <c r="Z15" s="1309"/>
      <c r="AA15" s="1309"/>
      <c r="AB15" s="1309"/>
      <c r="AC15" s="1309"/>
    </row>
    <row r="16" spans="1:32" ht="18" customHeight="1">
      <c r="A16" s="320"/>
      <c r="B16" s="320"/>
      <c r="C16" s="409" t="s">
        <v>2823</v>
      </c>
      <c r="D16" s="320" t="s">
        <v>3077</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09" t="s">
        <v>2823</v>
      </c>
      <c r="D17" s="320" t="s">
        <v>3078</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09" t="s">
        <v>2823</v>
      </c>
      <c r="D18" s="320" t="s">
        <v>3079</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09" t="s">
        <v>2823</v>
      </c>
      <c r="D19" s="320" t="s">
        <v>3080</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09" t="s">
        <v>2823</v>
      </c>
      <c r="D20" s="320" t="s">
        <v>3081</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309" t="s">
        <v>3082</v>
      </c>
      <c r="B22" s="1309"/>
      <c r="C22" s="1309"/>
      <c r="D22" s="1309"/>
      <c r="E22" s="1309"/>
      <c r="F22" s="1309"/>
      <c r="G22" s="1309"/>
      <c r="H22" s="1309"/>
      <c r="I22" s="1309"/>
      <c r="J22" s="1309"/>
      <c r="K22" s="1309"/>
      <c r="L22" s="1309"/>
      <c r="M22" s="1309"/>
      <c r="N22" s="1309"/>
      <c r="O22" s="1309"/>
      <c r="P22" s="1309"/>
      <c r="Q22" s="1309"/>
      <c r="R22" s="1309"/>
      <c r="S22" s="1309"/>
      <c r="T22" s="1309"/>
      <c r="U22" s="1309"/>
      <c r="V22" s="1309"/>
      <c r="W22" s="1309"/>
      <c r="X22" s="1309"/>
      <c r="Y22" s="1309"/>
      <c r="Z22" s="1309"/>
      <c r="AA22" s="1309"/>
      <c r="AB22" s="1309"/>
      <c r="AC22" s="1309"/>
    </row>
    <row r="23" spans="1:29" ht="18" customHeight="1">
      <c r="A23" s="320" t="s">
        <v>3083</v>
      </c>
      <c r="B23" s="320"/>
      <c r="C23" s="320"/>
      <c r="D23" s="320"/>
      <c r="E23" s="320"/>
      <c r="F23" s="320" t="s">
        <v>2806</v>
      </c>
      <c r="G23" s="1310"/>
      <c r="H23" s="1310"/>
      <c r="I23" s="1310"/>
      <c r="J23" s="1310"/>
      <c r="K23" s="1310"/>
      <c r="L23" s="1310"/>
      <c r="M23" s="1310"/>
      <c r="N23" s="1310"/>
      <c r="O23" s="1310"/>
      <c r="P23" s="1310"/>
      <c r="Q23" s="1310"/>
      <c r="R23" s="1310"/>
      <c r="S23" s="1310"/>
      <c r="T23" s="1310"/>
      <c r="U23" s="1310"/>
      <c r="V23" s="1310"/>
      <c r="W23" s="1310"/>
      <c r="X23" s="1310"/>
      <c r="Y23" s="1310"/>
      <c r="Z23" s="320" t="s">
        <v>2807</v>
      </c>
      <c r="AA23" s="320"/>
      <c r="AB23" s="320"/>
      <c r="AC23" s="320"/>
    </row>
    <row r="24" spans="1:29" ht="18" customHeight="1">
      <c r="A24" s="320" t="s">
        <v>3084</v>
      </c>
      <c r="B24" s="320"/>
      <c r="C24" s="320"/>
      <c r="D24" s="320"/>
      <c r="E24" s="320"/>
      <c r="F24" s="409" t="s">
        <v>2823</v>
      </c>
      <c r="G24" s="320" t="s">
        <v>3085</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2806</v>
      </c>
      <c r="K25" s="320" t="s">
        <v>3086</v>
      </c>
      <c r="L25" s="320"/>
      <c r="M25" s="320"/>
      <c r="N25" s="320"/>
      <c r="O25" s="1310"/>
      <c r="P25" s="1310"/>
      <c r="Q25" s="1310"/>
      <c r="R25" s="1310"/>
      <c r="S25" s="1310"/>
      <c r="T25" s="1310"/>
      <c r="U25" s="1310"/>
      <c r="V25" s="1310"/>
      <c r="W25" s="1310"/>
      <c r="X25" s="1310"/>
      <c r="Y25" s="1310"/>
      <c r="Z25" s="320" t="s">
        <v>2807</v>
      </c>
      <c r="AA25" s="320"/>
      <c r="AB25" s="320"/>
      <c r="AC25" s="320"/>
    </row>
    <row r="26" spans="1:29" ht="18" customHeight="1">
      <c r="A26" s="320"/>
      <c r="B26" s="320"/>
      <c r="C26" s="320"/>
      <c r="D26" s="320"/>
      <c r="E26" s="320"/>
      <c r="F26" s="409" t="s">
        <v>2823</v>
      </c>
      <c r="G26" s="320" t="s">
        <v>3087</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309" t="s">
        <v>3088</v>
      </c>
      <c r="B28" s="1309"/>
      <c r="C28" s="1309"/>
      <c r="D28" s="1309"/>
      <c r="E28" s="1309"/>
      <c r="F28" s="1309"/>
      <c r="G28" s="1309"/>
      <c r="H28" s="1309"/>
      <c r="I28" s="1309"/>
      <c r="J28" s="1309"/>
      <c r="K28" s="1309"/>
      <c r="L28" s="1309"/>
      <c r="M28" s="1309"/>
      <c r="N28" s="1309"/>
      <c r="O28" s="1309"/>
      <c r="P28" s="1309"/>
      <c r="Q28" s="1309"/>
      <c r="R28" s="1309"/>
      <c r="S28" s="1309"/>
      <c r="T28" s="1309"/>
      <c r="U28" s="1309"/>
      <c r="V28" s="1309"/>
      <c r="W28" s="1309"/>
      <c r="X28" s="1309"/>
      <c r="Y28" s="1309"/>
      <c r="Z28" s="1309"/>
      <c r="AA28" s="1309"/>
      <c r="AB28" s="1309"/>
      <c r="AC28" s="1309"/>
    </row>
    <row r="29" spans="1:29" ht="18" customHeight="1">
      <c r="A29" s="320"/>
      <c r="B29" s="320"/>
      <c r="C29" s="320"/>
      <c r="D29" s="320"/>
      <c r="E29" s="320"/>
      <c r="F29" s="320" t="s">
        <v>2806</v>
      </c>
      <c r="G29" s="1311"/>
      <c r="H29" s="1311"/>
      <c r="I29" s="1311"/>
      <c r="J29" s="1311"/>
      <c r="K29" s="1311"/>
      <c r="L29" s="1311"/>
      <c r="M29" s="1311"/>
      <c r="N29" s="1311"/>
      <c r="O29" s="1311"/>
      <c r="P29" s="1311"/>
      <c r="Q29" s="1311"/>
      <c r="R29" s="1311"/>
      <c r="S29" s="1311"/>
      <c r="T29" s="1311"/>
      <c r="U29" s="1311"/>
      <c r="V29" s="1311"/>
      <c r="W29" s="1311"/>
      <c r="X29" s="1311"/>
      <c r="Y29" s="1311"/>
      <c r="Z29" s="320" t="s">
        <v>2807</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309" t="s">
        <v>3089</v>
      </c>
      <c r="B31" s="1309"/>
      <c r="C31" s="1309"/>
      <c r="D31" s="1309"/>
      <c r="E31" s="1309"/>
      <c r="F31" s="1309"/>
      <c r="G31" s="1309"/>
      <c r="H31" s="1309"/>
      <c r="I31" s="1309"/>
      <c r="J31" s="1309"/>
      <c r="K31" s="1309"/>
      <c r="L31" s="1309"/>
      <c r="M31" s="1309"/>
      <c r="N31" s="1309"/>
      <c r="O31" s="1309"/>
      <c r="P31" s="1309"/>
      <c r="Q31" s="1309"/>
      <c r="R31" s="1309"/>
      <c r="S31" s="1309"/>
      <c r="T31" s="1309"/>
      <c r="U31" s="1309"/>
      <c r="V31" s="1309"/>
      <c r="W31" s="1309"/>
      <c r="X31" s="1309"/>
      <c r="Y31" s="1309"/>
      <c r="Z31" s="1309"/>
      <c r="AA31" s="1309"/>
      <c r="AB31" s="1309"/>
      <c r="AC31" s="1309"/>
    </row>
    <row r="32" spans="1:29" ht="18" customHeight="1">
      <c r="A32" s="386"/>
      <c r="B32" s="1308"/>
      <c r="C32" s="1308"/>
      <c r="D32" s="1308"/>
      <c r="E32" s="1308"/>
      <c r="F32" s="1308"/>
      <c r="G32" s="1308"/>
      <c r="H32" s="1308"/>
      <c r="I32" s="1308"/>
      <c r="J32" s="1308"/>
      <c r="K32" s="1308"/>
      <c r="L32" s="1308"/>
      <c r="M32" s="1308"/>
      <c r="N32" s="1308"/>
      <c r="O32" s="1308"/>
      <c r="P32" s="1308"/>
      <c r="Q32" s="1308"/>
      <c r="R32" s="1308"/>
      <c r="S32" s="1308"/>
      <c r="T32" s="1308"/>
      <c r="U32" s="1308"/>
      <c r="V32" s="1308"/>
      <c r="W32" s="1308"/>
      <c r="X32" s="1308"/>
      <c r="Y32" s="1308"/>
      <c r="Z32" s="1308"/>
      <c r="AA32" s="1308"/>
      <c r="AB32" s="1308"/>
      <c r="AC32" s="386"/>
    </row>
    <row r="42" spans="2:32" ht="17.100000000000001" customHeight="1">
      <c r="B42" s="378"/>
      <c r="C42" s="378"/>
      <c r="D42" s="378"/>
      <c r="E42" s="378"/>
      <c r="F42" s="378"/>
      <c r="G42" s="378"/>
      <c r="H42" s="378"/>
      <c r="Z42" s="378"/>
      <c r="AA42" s="378"/>
      <c r="AB42" s="378"/>
      <c r="AC42" s="378"/>
      <c r="AD42" s="378"/>
      <c r="AE42" s="378"/>
      <c r="AF42" s="378"/>
    </row>
    <row r="43" spans="2:32" ht="17.100000000000001" customHeight="1">
      <c r="B43" s="378"/>
      <c r="C43" s="378"/>
      <c r="D43" s="378"/>
      <c r="E43" s="378"/>
      <c r="F43" s="378"/>
      <c r="G43" s="378"/>
      <c r="H43" s="378"/>
      <c r="Z43" s="378"/>
      <c r="AA43" s="378"/>
      <c r="AB43" s="378"/>
      <c r="AC43" s="378"/>
      <c r="AD43" s="378"/>
      <c r="AE43" s="378"/>
      <c r="AF43" s="378"/>
    </row>
    <row r="44" spans="2:32" ht="17.100000000000001" customHeight="1">
      <c r="B44" s="378"/>
      <c r="C44" s="378"/>
      <c r="D44" s="378"/>
      <c r="E44" s="378"/>
      <c r="F44" s="378"/>
      <c r="G44" s="378"/>
      <c r="H44" s="378"/>
      <c r="Z44" s="378"/>
      <c r="AA44" s="378"/>
      <c r="AB44" s="378"/>
      <c r="AC44" s="378"/>
      <c r="AD44" s="378"/>
      <c r="AE44" s="378"/>
      <c r="AF44" s="378"/>
    </row>
  </sheetData>
  <mergeCells count="19">
    <mergeCell ref="A15:AC15"/>
    <mergeCell ref="A1:AC1"/>
    <mergeCell ref="A2:AC2"/>
    <mergeCell ref="H3:L3"/>
    <mergeCell ref="H4:L4"/>
    <mergeCell ref="J6:M6"/>
    <mergeCell ref="J7:M7"/>
    <mergeCell ref="M8:P8"/>
    <mergeCell ref="U8:X8"/>
    <mergeCell ref="J9:P9"/>
    <mergeCell ref="T9:Y9"/>
    <mergeCell ref="A11:AC11"/>
    <mergeCell ref="B32:AB32"/>
    <mergeCell ref="A22:AC22"/>
    <mergeCell ref="G23:Y23"/>
    <mergeCell ref="O25:Y25"/>
    <mergeCell ref="A28:AC28"/>
    <mergeCell ref="G29:Y29"/>
    <mergeCell ref="A31:AC3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7247D86E-7EFB-48B2-952F-30C3411E071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04EC-52D0-425A-82B5-B1B0F90DE213}">
  <sheetPr>
    <tabColor rgb="FFCCFFFF"/>
  </sheetPr>
  <dimension ref="A1:AF32"/>
  <sheetViews>
    <sheetView view="pageBreakPreview" zoomScaleNormal="100" workbookViewId="0">
      <selection activeCell="H3" sqref="H3:L3"/>
    </sheetView>
  </sheetViews>
  <sheetFormatPr defaultColWidth="3" defaultRowHeight="17.100000000000001" customHeight="1"/>
  <cols>
    <col min="1" max="16384" width="3" style="317"/>
  </cols>
  <sheetData>
    <row r="1" spans="1:32" ht="18" customHeight="1">
      <c r="A1" s="1129" t="s">
        <v>3064</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row>
    <row r="2" spans="1:32" ht="18" customHeight="1">
      <c r="A2" s="1179" t="s">
        <v>3065</v>
      </c>
      <c r="B2" s="1179"/>
      <c r="C2" s="1179"/>
      <c r="D2" s="1179"/>
      <c r="E2" s="1179"/>
      <c r="F2" s="1179"/>
      <c r="G2" s="1179"/>
      <c r="H2" s="1179"/>
      <c r="I2" s="1179"/>
      <c r="J2" s="1179"/>
      <c r="K2" s="1179"/>
      <c r="L2" s="1179"/>
      <c r="M2" s="1179"/>
      <c r="N2" s="1179"/>
      <c r="O2" s="1179"/>
      <c r="P2" s="1179"/>
      <c r="Q2" s="1179"/>
      <c r="R2" s="1179"/>
      <c r="S2" s="1179"/>
      <c r="T2" s="1179"/>
      <c r="U2" s="1179"/>
      <c r="V2" s="1179"/>
      <c r="W2" s="1179"/>
      <c r="X2" s="1179"/>
      <c r="Y2" s="1179"/>
      <c r="Z2" s="1179"/>
      <c r="AA2" s="1179"/>
      <c r="AB2" s="1179"/>
      <c r="AC2" s="1179"/>
    </row>
    <row r="3" spans="1:32" ht="18" customHeight="1">
      <c r="A3" s="382" t="s">
        <v>3066</v>
      </c>
      <c r="B3" s="382"/>
      <c r="C3" s="382"/>
      <c r="D3" s="382"/>
      <c r="E3" s="468"/>
      <c r="F3" s="468"/>
      <c r="G3" s="468"/>
      <c r="H3" s="1312"/>
      <c r="I3" s="1312"/>
      <c r="J3" s="1312"/>
      <c r="K3" s="1312"/>
      <c r="L3" s="1312"/>
      <c r="M3" s="468"/>
      <c r="N3" s="468"/>
      <c r="O3" s="468"/>
      <c r="P3" s="468"/>
      <c r="Q3" s="468"/>
      <c r="R3" s="468"/>
      <c r="S3" s="468"/>
      <c r="T3" s="468"/>
      <c r="U3" s="468"/>
      <c r="V3" s="468"/>
      <c r="W3" s="468"/>
      <c r="X3" s="468"/>
      <c r="Y3" s="468"/>
      <c r="Z3" s="468"/>
      <c r="AA3" s="468"/>
      <c r="AB3" s="468"/>
      <c r="AC3" s="469"/>
      <c r="AD3" s="325"/>
      <c r="AE3" s="470"/>
      <c r="AF3" s="325"/>
    </row>
    <row r="4" spans="1:32" ht="18" customHeight="1">
      <c r="A4" s="382" t="s">
        <v>3067</v>
      </c>
      <c r="B4" s="382"/>
      <c r="C4" s="382"/>
      <c r="D4" s="382"/>
      <c r="E4" s="382"/>
      <c r="F4" s="382"/>
      <c r="G4" s="382"/>
      <c r="H4" s="1313"/>
      <c r="I4" s="1313"/>
      <c r="J4" s="1313"/>
      <c r="K4" s="1313"/>
      <c r="L4" s="1313"/>
      <c r="M4" s="469"/>
      <c r="N4" s="469" t="s">
        <v>47</v>
      </c>
      <c r="O4" s="469"/>
      <c r="P4" s="469"/>
      <c r="Q4" s="469"/>
      <c r="R4" s="469"/>
      <c r="S4" s="469"/>
      <c r="T4" s="469"/>
      <c r="U4" s="469"/>
      <c r="V4" s="469"/>
      <c r="W4" s="469"/>
      <c r="X4" s="469"/>
      <c r="Y4" s="469"/>
      <c r="Z4" s="469"/>
      <c r="AA4" s="469"/>
      <c r="AB4" s="469"/>
      <c r="AC4" s="469"/>
      <c r="AD4" s="325"/>
      <c r="AE4" s="325"/>
      <c r="AF4" s="325"/>
    </row>
    <row r="5" spans="1:32" ht="18" customHeight="1">
      <c r="A5" s="382" t="s">
        <v>3068</v>
      </c>
      <c r="B5" s="382"/>
      <c r="C5" s="382"/>
      <c r="D5" s="382"/>
      <c r="E5" s="382"/>
      <c r="F5" s="382"/>
      <c r="G5" s="382"/>
      <c r="H5" s="382"/>
      <c r="I5" s="382"/>
      <c r="J5" s="382"/>
      <c r="K5" s="469"/>
      <c r="L5" s="469"/>
      <c r="M5" s="469"/>
      <c r="N5" s="469"/>
      <c r="O5" s="469"/>
      <c r="P5" s="469"/>
      <c r="Q5" s="469"/>
      <c r="R5" s="469"/>
      <c r="S5" s="469"/>
      <c r="T5" s="469"/>
      <c r="U5" s="469"/>
      <c r="V5" s="469"/>
      <c r="W5" s="469"/>
      <c r="X5" s="469"/>
      <c r="Y5" s="469"/>
      <c r="Z5" s="469"/>
      <c r="AA5" s="469"/>
      <c r="AB5" s="469"/>
      <c r="AC5" s="469"/>
      <c r="AD5" s="325"/>
      <c r="AE5" s="325"/>
      <c r="AF5" s="325"/>
    </row>
    <row r="6" spans="1:32" ht="18" customHeight="1">
      <c r="A6" s="320" t="s">
        <v>3069</v>
      </c>
      <c r="B6" s="320"/>
      <c r="C6" s="320"/>
      <c r="D6" s="320"/>
      <c r="E6" s="320"/>
      <c r="F6" s="320"/>
      <c r="G6" s="320"/>
      <c r="H6" s="320"/>
      <c r="I6" s="320"/>
      <c r="J6" s="1314"/>
      <c r="K6" s="1314"/>
      <c r="L6" s="1314"/>
      <c r="M6" s="1314"/>
      <c r="N6" s="320" t="s">
        <v>2837</v>
      </c>
      <c r="O6" s="320"/>
      <c r="P6" s="320"/>
      <c r="Q6" s="320"/>
      <c r="R6" s="320"/>
      <c r="S6" s="320"/>
      <c r="T6" s="320"/>
      <c r="U6" s="320"/>
      <c r="V6" s="320"/>
      <c r="W6" s="320"/>
      <c r="X6" s="320"/>
      <c r="Y6" s="320"/>
      <c r="Z6" s="320"/>
      <c r="AA6" s="320"/>
      <c r="AB6" s="320"/>
      <c r="AC6" s="320"/>
    </row>
    <row r="7" spans="1:32" ht="18" customHeight="1">
      <c r="A7" s="320" t="s">
        <v>3070</v>
      </c>
      <c r="B7" s="320"/>
      <c r="C7" s="320"/>
      <c r="D7" s="320"/>
      <c r="E7" s="320"/>
      <c r="F7" s="320"/>
      <c r="G7" s="320"/>
      <c r="H7" s="320"/>
      <c r="I7" s="320"/>
      <c r="J7" s="1314"/>
      <c r="K7" s="1314"/>
      <c r="L7" s="1314"/>
      <c r="M7" s="1314"/>
      <c r="N7" s="320" t="s">
        <v>2837</v>
      </c>
      <c r="O7" s="320"/>
      <c r="P7" s="320"/>
      <c r="Q7" s="320"/>
      <c r="R7" s="320"/>
      <c r="S7" s="320"/>
      <c r="T7" s="320"/>
      <c r="U7" s="320"/>
      <c r="V7" s="320"/>
      <c r="W7" s="320"/>
      <c r="X7" s="320"/>
      <c r="Y7" s="320"/>
      <c r="Z7" s="320"/>
      <c r="AA7" s="320"/>
      <c r="AB7" s="320"/>
      <c r="AC7" s="320"/>
    </row>
    <row r="8" spans="1:32" ht="18" customHeight="1">
      <c r="A8" s="320" t="s">
        <v>3071</v>
      </c>
      <c r="B8" s="320"/>
      <c r="C8" s="320"/>
      <c r="D8" s="320"/>
      <c r="E8" s="320"/>
      <c r="F8" s="320"/>
      <c r="G8" s="320"/>
      <c r="H8" s="320"/>
      <c r="I8" s="320"/>
      <c r="J8" s="320" t="s">
        <v>2936</v>
      </c>
      <c r="K8" s="320"/>
      <c r="L8" s="320" t="s">
        <v>2806</v>
      </c>
      <c r="M8" s="1315"/>
      <c r="N8" s="1315"/>
      <c r="O8" s="1315"/>
      <c r="P8" s="1315"/>
      <c r="Q8" s="320" t="s">
        <v>2807</v>
      </c>
      <c r="R8" s="320" t="s">
        <v>2110</v>
      </c>
      <c r="S8" s="320"/>
      <c r="T8" s="320" t="s">
        <v>2806</v>
      </c>
      <c r="U8" s="1315"/>
      <c r="V8" s="1315"/>
      <c r="W8" s="1315"/>
      <c r="X8" s="1315"/>
      <c r="Y8" s="320" t="s">
        <v>2807</v>
      </c>
      <c r="Z8" s="320"/>
      <c r="AA8" s="320"/>
      <c r="AB8" s="320"/>
      <c r="AC8" s="320"/>
    </row>
    <row r="9" spans="1:32" s="446" customFormat="1" ht="18" customHeight="1">
      <c r="A9" s="406" t="s">
        <v>3072</v>
      </c>
      <c r="B9" s="406"/>
      <c r="C9" s="406"/>
      <c r="D9" s="406"/>
      <c r="E9" s="406"/>
      <c r="F9" s="406"/>
      <c r="G9" s="407"/>
      <c r="H9" s="407"/>
      <c r="I9" s="407"/>
      <c r="J9" s="1316"/>
      <c r="K9" s="1316"/>
      <c r="L9" s="1316"/>
      <c r="M9" s="1316"/>
      <c r="N9" s="1316"/>
      <c r="O9" s="1316"/>
      <c r="P9" s="1316"/>
      <c r="Q9" s="406" t="s">
        <v>2939</v>
      </c>
      <c r="R9" s="407"/>
      <c r="S9" s="407"/>
      <c r="T9" s="1316"/>
      <c r="U9" s="1316"/>
      <c r="V9" s="1316"/>
      <c r="W9" s="1316"/>
      <c r="X9" s="1316"/>
      <c r="Y9" s="1316"/>
      <c r="Z9" s="406" t="s">
        <v>2940</v>
      </c>
      <c r="AA9" s="406"/>
      <c r="AB9" s="406"/>
      <c r="AC9" s="406"/>
    </row>
    <row r="10" spans="1:32" s="446" customFormat="1" ht="18" customHeight="1">
      <c r="A10" s="415"/>
      <c r="B10" s="415"/>
      <c r="C10" s="415"/>
      <c r="D10" s="415"/>
      <c r="E10" s="415"/>
      <c r="F10" s="415"/>
      <c r="G10" s="428"/>
      <c r="H10" s="428"/>
      <c r="I10" s="428"/>
      <c r="J10" s="459"/>
      <c r="K10" s="459"/>
      <c r="L10" s="459"/>
      <c r="M10" s="459"/>
      <c r="N10" s="459"/>
      <c r="O10" s="459"/>
      <c r="P10" s="459"/>
      <c r="Q10" s="415"/>
      <c r="R10" s="428"/>
      <c r="S10" s="428"/>
      <c r="T10" s="459"/>
      <c r="U10" s="459"/>
      <c r="V10" s="459"/>
      <c r="W10" s="459"/>
      <c r="X10" s="459"/>
      <c r="Y10" s="459"/>
      <c r="Z10" s="415"/>
      <c r="AA10" s="415"/>
      <c r="AB10" s="415"/>
      <c r="AC10" s="415"/>
    </row>
    <row r="11" spans="1:32" ht="18" customHeight="1">
      <c r="A11" s="1309" t="s">
        <v>3073</v>
      </c>
      <c r="B11" s="1309"/>
      <c r="C11" s="1309"/>
      <c r="D11" s="1309"/>
      <c r="E11" s="1309"/>
      <c r="F11" s="1309"/>
      <c r="G11" s="1309"/>
      <c r="H11" s="1309"/>
      <c r="I11" s="1309"/>
      <c r="J11" s="1309"/>
      <c r="K11" s="1309"/>
      <c r="L11" s="1309"/>
      <c r="M11" s="1309"/>
      <c r="N11" s="1309"/>
      <c r="O11" s="1309"/>
      <c r="P11" s="1309"/>
      <c r="Q11" s="1309"/>
      <c r="R11" s="1309"/>
      <c r="S11" s="1309"/>
      <c r="T11" s="1309"/>
      <c r="U11" s="1309"/>
      <c r="V11" s="1309"/>
      <c r="W11" s="1309"/>
      <c r="X11" s="1309"/>
      <c r="Y11" s="1309"/>
      <c r="Z11" s="1309"/>
      <c r="AA11" s="1309"/>
      <c r="AB11" s="1309"/>
      <c r="AC11" s="1309"/>
    </row>
    <row r="12" spans="1:32" ht="18" customHeight="1">
      <c r="A12" s="320"/>
      <c r="B12" s="320"/>
      <c r="C12" s="409" t="s">
        <v>2823</v>
      </c>
      <c r="D12" s="320" t="s">
        <v>3074</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09" t="s">
        <v>2823</v>
      </c>
      <c r="D13" s="320" t="s">
        <v>3075</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309" t="s">
        <v>3076</v>
      </c>
      <c r="B15" s="1309"/>
      <c r="C15" s="1309"/>
      <c r="D15" s="1309"/>
      <c r="E15" s="1309"/>
      <c r="F15" s="1309"/>
      <c r="G15" s="1309"/>
      <c r="H15" s="1309"/>
      <c r="I15" s="1309"/>
      <c r="J15" s="1309"/>
      <c r="K15" s="1309"/>
      <c r="L15" s="1309"/>
      <c r="M15" s="1309"/>
      <c r="N15" s="1309"/>
      <c r="O15" s="1309"/>
      <c r="P15" s="1309"/>
      <c r="Q15" s="1309"/>
      <c r="R15" s="1309"/>
      <c r="S15" s="1309"/>
      <c r="T15" s="1309"/>
      <c r="U15" s="1309"/>
      <c r="V15" s="1309"/>
      <c r="W15" s="1309"/>
      <c r="X15" s="1309"/>
      <c r="Y15" s="1309"/>
      <c r="Z15" s="1309"/>
      <c r="AA15" s="1309"/>
      <c r="AB15" s="1309"/>
      <c r="AC15" s="1309"/>
    </row>
    <row r="16" spans="1:32" ht="18" customHeight="1">
      <c r="A16" s="320"/>
      <c r="B16" s="320"/>
      <c r="C16" s="409" t="s">
        <v>2823</v>
      </c>
      <c r="D16" s="320" t="s">
        <v>3077</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09" t="s">
        <v>2823</v>
      </c>
      <c r="D17" s="320" t="s">
        <v>3078</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09" t="s">
        <v>2823</v>
      </c>
      <c r="D18" s="320" t="s">
        <v>3079</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09" t="s">
        <v>2823</v>
      </c>
      <c r="D19" s="320" t="s">
        <v>3080</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09" t="s">
        <v>2823</v>
      </c>
      <c r="D20" s="320" t="s">
        <v>3081</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309" t="s">
        <v>3082</v>
      </c>
      <c r="B22" s="1309"/>
      <c r="C22" s="1309"/>
      <c r="D22" s="1309"/>
      <c r="E22" s="1309"/>
      <c r="F22" s="1309"/>
      <c r="G22" s="1309"/>
      <c r="H22" s="1309"/>
      <c r="I22" s="1309"/>
      <c r="J22" s="1309"/>
      <c r="K22" s="1309"/>
      <c r="L22" s="1309"/>
      <c r="M22" s="1309"/>
      <c r="N22" s="1309"/>
      <c r="O22" s="1309"/>
      <c r="P22" s="1309"/>
      <c r="Q22" s="1309"/>
      <c r="R22" s="1309"/>
      <c r="S22" s="1309"/>
      <c r="T22" s="1309"/>
      <c r="U22" s="1309"/>
      <c r="V22" s="1309"/>
      <c r="W22" s="1309"/>
      <c r="X22" s="1309"/>
      <c r="Y22" s="1309"/>
      <c r="Z22" s="1309"/>
      <c r="AA22" s="1309"/>
      <c r="AB22" s="1309"/>
      <c r="AC22" s="1309"/>
    </row>
    <row r="23" spans="1:29" ht="18" customHeight="1">
      <c r="A23" s="320" t="s">
        <v>3083</v>
      </c>
      <c r="B23" s="320"/>
      <c r="C23" s="320"/>
      <c r="D23" s="320"/>
      <c r="E23" s="320"/>
      <c r="F23" s="320" t="s">
        <v>2806</v>
      </c>
      <c r="G23" s="1310"/>
      <c r="H23" s="1310"/>
      <c r="I23" s="1310"/>
      <c r="J23" s="1310"/>
      <c r="K23" s="1310"/>
      <c r="L23" s="1310"/>
      <c r="M23" s="1310"/>
      <c r="N23" s="1310"/>
      <c r="O23" s="1310"/>
      <c r="P23" s="1310"/>
      <c r="Q23" s="1310"/>
      <c r="R23" s="1310"/>
      <c r="S23" s="1310"/>
      <c r="T23" s="1310"/>
      <c r="U23" s="1310"/>
      <c r="V23" s="1310"/>
      <c r="W23" s="1310"/>
      <c r="X23" s="1310"/>
      <c r="Y23" s="1310"/>
      <c r="Z23" s="320" t="s">
        <v>2807</v>
      </c>
      <c r="AA23" s="320"/>
      <c r="AB23" s="320"/>
      <c r="AC23" s="320"/>
    </row>
    <row r="24" spans="1:29" ht="18" customHeight="1">
      <c r="A24" s="320" t="s">
        <v>3084</v>
      </c>
      <c r="B24" s="320"/>
      <c r="C24" s="320"/>
      <c r="D24" s="320"/>
      <c r="E24" s="320"/>
      <c r="F24" s="409" t="s">
        <v>2823</v>
      </c>
      <c r="G24" s="320" t="s">
        <v>3085</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2806</v>
      </c>
      <c r="K25" s="320" t="s">
        <v>3086</v>
      </c>
      <c r="L25" s="320"/>
      <c r="M25" s="320"/>
      <c r="N25" s="320"/>
      <c r="O25" s="1310"/>
      <c r="P25" s="1310"/>
      <c r="Q25" s="1310"/>
      <c r="R25" s="1310"/>
      <c r="S25" s="1310"/>
      <c r="T25" s="1310"/>
      <c r="U25" s="1310"/>
      <c r="V25" s="1310"/>
      <c r="W25" s="1310"/>
      <c r="X25" s="1310"/>
      <c r="Y25" s="1310"/>
      <c r="Z25" s="320" t="s">
        <v>2807</v>
      </c>
      <c r="AA25" s="320"/>
      <c r="AB25" s="320"/>
      <c r="AC25" s="320"/>
    </row>
    <row r="26" spans="1:29" ht="18" customHeight="1">
      <c r="A26" s="320"/>
      <c r="B26" s="320"/>
      <c r="C26" s="320"/>
      <c r="D26" s="320"/>
      <c r="E26" s="320"/>
      <c r="F26" s="409" t="s">
        <v>2823</v>
      </c>
      <c r="G26" s="320" t="s">
        <v>3087</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309" t="s">
        <v>3088</v>
      </c>
      <c r="B28" s="1309"/>
      <c r="C28" s="1309"/>
      <c r="D28" s="1309"/>
      <c r="E28" s="1309"/>
      <c r="F28" s="1309"/>
      <c r="G28" s="1309"/>
      <c r="H28" s="1309"/>
      <c r="I28" s="1309"/>
      <c r="J28" s="1309"/>
      <c r="K28" s="1309"/>
      <c r="L28" s="1309"/>
      <c r="M28" s="1309"/>
      <c r="N28" s="1309"/>
      <c r="O28" s="1309"/>
      <c r="P28" s="1309"/>
      <c r="Q28" s="1309"/>
      <c r="R28" s="1309"/>
      <c r="S28" s="1309"/>
      <c r="T28" s="1309"/>
      <c r="U28" s="1309"/>
      <c r="V28" s="1309"/>
      <c r="W28" s="1309"/>
      <c r="X28" s="1309"/>
      <c r="Y28" s="1309"/>
      <c r="Z28" s="1309"/>
      <c r="AA28" s="1309"/>
      <c r="AB28" s="1309"/>
      <c r="AC28" s="1309"/>
    </row>
    <row r="29" spans="1:29" ht="18" customHeight="1">
      <c r="A29" s="320"/>
      <c r="B29" s="320"/>
      <c r="C29" s="320"/>
      <c r="D29" s="320"/>
      <c r="E29" s="320"/>
      <c r="F29" s="320" t="s">
        <v>2806</v>
      </c>
      <c r="G29" s="1311"/>
      <c r="H29" s="1311"/>
      <c r="I29" s="1311"/>
      <c r="J29" s="1311"/>
      <c r="K29" s="1311"/>
      <c r="L29" s="1311"/>
      <c r="M29" s="1311"/>
      <c r="N29" s="1311"/>
      <c r="O29" s="1311"/>
      <c r="P29" s="1311"/>
      <c r="Q29" s="1311"/>
      <c r="R29" s="1311"/>
      <c r="S29" s="1311"/>
      <c r="T29" s="1311"/>
      <c r="U29" s="1311"/>
      <c r="V29" s="1311"/>
      <c r="W29" s="1311"/>
      <c r="X29" s="1311"/>
      <c r="Y29" s="1311"/>
      <c r="Z29" s="320" t="s">
        <v>2807</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309" t="s">
        <v>3089</v>
      </c>
      <c r="B31" s="1309"/>
      <c r="C31" s="1309"/>
      <c r="D31" s="1309"/>
      <c r="E31" s="1309"/>
      <c r="F31" s="1309"/>
      <c r="G31" s="1309"/>
      <c r="H31" s="1309"/>
      <c r="I31" s="1309"/>
      <c r="J31" s="1309"/>
      <c r="K31" s="1309"/>
      <c r="L31" s="1309"/>
      <c r="M31" s="1309"/>
      <c r="N31" s="1309"/>
      <c r="O31" s="1309"/>
      <c r="P31" s="1309"/>
      <c r="Q31" s="1309"/>
      <c r="R31" s="1309"/>
      <c r="S31" s="1309"/>
      <c r="T31" s="1309"/>
      <c r="U31" s="1309"/>
      <c r="V31" s="1309"/>
      <c r="W31" s="1309"/>
      <c r="X31" s="1309"/>
      <c r="Y31" s="1309"/>
      <c r="Z31" s="1309"/>
      <c r="AA31" s="1309"/>
      <c r="AB31" s="1309"/>
      <c r="AC31" s="1309"/>
    </row>
    <row r="32" spans="1:29" ht="18" customHeight="1">
      <c r="A32" s="386"/>
      <c r="B32" s="1308"/>
      <c r="C32" s="1308"/>
      <c r="D32" s="1308"/>
      <c r="E32" s="1308"/>
      <c r="F32" s="1308"/>
      <c r="G32" s="1308"/>
      <c r="H32" s="1308"/>
      <c r="I32" s="1308"/>
      <c r="J32" s="1308"/>
      <c r="K32" s="1308"/>
      <c r="L32" s="1308"/>
      <c r="M32" s="1308"/>
      <c r="N32" s="1308"/>
      <c r="O32" s="1308"/>
      <c r="P32" s="1308"/>
      <c r="Q32" s="1308"/>
      <c r="R32" s="1308"/>
      <c r="S32" s="1308"/>
      <c r="T32" s="1308"/>
      <c r="U32" s="1308"/>
      <c r="V32" s="1308"/>
      <c r="W32" s="1308"/>
      <c r="X32" s="1308"/>
      <c r="Y32" s="1308"/>
      <c r="Z32" s="1308"/>
      <c r="AA32" s="1308"/>
      <c r="AB32" s="1308"/>
      <c r="AC32" s="386"/>
    </row>
  </sheetData>
  <mergeCells count="19">
    <mergeCell ref="A15:AC15"/>
    <mergeCell ref="A1:AC1"/>
    <mergeCell ref="A2:AC2"/>
    <mergeCell ref="H3:L3"/>
    <mergeCell ref="H4:L4"/>
    <mergeCell ref="J6:M6"/>
    <mergeCell ref="J7:M7"/>
    <mergeCell ref="M8:P8"/>
    <mergeCell ref="U8:X8"/>
    <mergeCell ref="J9:P9"/>
    <mergeCell ref="T9:Y9"/>
    <mergeCell ref="A11:AC11"/>
    <mergeCell ref="B32:AB32"/>
    <mergeCell ref="A22:AC22"/>
    <mergeCell ref="G23:Y23"/>
    <mergeCell ref="O25:Y25"/>
    <mergeCell ref="A28:AC28"/>
    <mergeCell ref="G29:Y29"/>
    <mergeCell ref="A31:AC3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F1D8DABA-B899-4EBC-A084-56A4B90D28DD}">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763F-596F-4F18-8A6C-26E51C404B77}">
  <sheetPr>
    <tabColor rgb="FFB2B2B2"/>
  </sheetPr>
  <dimension ref="A1:AF44"/>
  <sheetViews>
    <sheetView view="pageBreakPreview" zoomScaleNormal="100" zoomScaleSheetLayoutView="100" workbookViewId="0">
      <selection activeCell="K4" sqref="K4:AC4"/>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129" t="s">
        <v>3090</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row>
    <row r="2" spans="1:29" ht="17.100000000000001" customHeight="1">
      <c r="A2" s="1169" t="s">
        <v>3091</v>
      </c>
      <c r="B2" s="1169"/>
      <c r="C2" s="1169"/>
      <c r="D2" s="1169"/>
      <c r="E2" s="1169"/>
      <c r="F2" s="1169"/>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row>
    <row r="3" spans="1:29" s="317" customFormat="1" ht="17.100000000000001" customHeight="1">
      <c r="A3" s="363" t="s">
        <v>3092</v>
      </c>
      <c r="B3" s="363"/>
      <c r="C3" s="363"/>
      <c r="D3" s="363"/>
      <c r="E3" s="363"/>
      <c r="F3" s="363"/>
      <c r="G3" s="363"/>
      <c r="H3" s="363"/>
      <c r="I3" s="363"/>
      <c r="J3" s="363"/>
      <c r="K3" s="1226"/>
      <c r="L3" s="1226"/>
      <c r="M3" s="1226"/>
      <c r="N3" s="1226"/>
      <c r="O3" s="1226"/>
      <c r="P3" s="1226"/>
      <c r="Q3" s="1226"/>
      <c r="R3" s="1226"/>
      <c r="S3" s="1226"/>
      <c r="T3" s="1226"/>
      <c r="U3" s="1226"/>
      <c r="V3" s="1226"/>
      <c r="W3" s="1226"/>
      <c r="X3" s="1226"/>
      <c r="Y3" s="1226"/>
      <c r="Z3" s="1226"/>
      <c r="AA3" s="1226"/>
      <c r="AB3" s="1226"/>
      <c r="AC3" s="1226"/>
    </row>
    <row r="4" spans="1:29" s="317" customFormat="1" ht="17.100000000000001" customHeight="1">
      <c r="A4" s="320" t="s">
        <v>2736</v>
      </c>
      <c r="B4" s="320"/>
      <c r="C4" s="320"/>
      <c r="D4" s="320"/>
      <c r="E4" s="320"/>
      <c r="F4" s="320"/>
      <c r="G4" s="320"/>
      <c r="H4" s="320"/>
      <c r="I4" s="320"/>
      <c r="J4" s="320"/>
      <c r="K4" s="1120"/>
      <c r="L4" s="1120"/>
      <c r="M4" s="1120"/>
      <c r="N4" s="1120"/>
      <c r="O4" s="1120"/>
      <c r="P4" s="1120"/>
      <c r="Q4" s="1120"/>
      <c r="R4" s="1120"/>
      <c r="S4" s="1120"/>
      <c r="T4" s="1120"/>
      <c r="U4" s="1120"/>
      <c r="V4" s="1120"/>
      <c r="W4" s="1120"/>
      <c r="X4" s="1120"/>
      <c r="Y4" s="1120"/>
      <c r="Z4" s="1120"/>
      <c r="AA4" s="1120"/>
      <c r="AB4" s="1120"/>
      <c r="AC4" s="1120"/>
    </row>
    <row r="5" spans="1:29" s="317" customFormat="1" ht="17.100000000000001" customHeight="1">
      <c r="A5" s="320" t="s">
        <v>2737</v>
      </c>
      <c r="B5" s="320"/>
      <c r="C5" s="320"/>
      <c r="D5" s="320"/>
      <c r="E5" s="320"/>
      <c r="F5" s="320"/>
      <c r="G5" s="320"/>
      <c r="H5" s="320"/>
      <c r="I5" s="320"/>
      <c r="J5" s="320"/>
      <c r="K5" s="1120"/>
      <c r="L5" s="1120"/>
      <c r="M5" s="1120"/>
      <c r="N5" s="1120"/>
      <c r="O5" s="1120"/>
      <c r="P5" s="1120"/>
      <c r="Q5" s="1120"/>
      <c r="R5" s="1120"/>
      <c r="S5" s="1120"/>
      <c r="T5" s="1120"/>
      <c r="U5" s="1120"/>
      <c r="V5" s="1120"/>
      <c r="W5" s="1120"/>
      <c r="X5" s="1120"/>
      <c r="Y5" s="1120"/>
      <c r="Z5" s="1120"/>
      <c r="AA5" s="1120"/>
      <c r="AB5" s="1120"/>
      <c r="AC5" s="1120"/>
    </row>
    <row r="6" spans="1:29" s="317" customFormat="1" ht="17.100000000000001" customHeight="1">
      <c r="A6" s="320" t="s">
        <v>2738</v>
      </c>
      <c r="B6" s="320"/>
      <c r="C6" s="320"/>
      <c r="D6" s="320"/>
      <c r="E6" s="320"/>
      <c r="F6" s="320"/>
      <c r="G6" s="320"/>
      <c r="H6" s="320"/>
      <c r="I6" s="320"/>
      <c r="J6" s="320"/>
      <c r="K6" s="1119"/>
      <c r="L6" s="1119"/>
      <c r="M6" s="1119"/>
      <c r="N6" s="326"/>
      <c r="O6" s="322"/>
      <c r="P6" s="322"/>
      <c r="Q6" s="322"/>
      <c r="R6" s="320"/>
      <c r="S6" s="320"/>
      <c r="T6" s="320"/>
      <c r="U6" s="320"/>
      <c r="V6" s="320"/>
      <c r="W6" s="320"/>
      <c r="X6" s="320"/>
      <c r="Y6" s="320"/>
      <c r="Z6" s="320"/>
      <c r="AA6" s="320"/>
      <c r="AB6" s="320"/>
      <c r="AC6" s="320"/>
    </row>
    <row r="7" spans="1:29" s="317" customFormat="1" ht="17.100000000000001" customHeight="1">
      <c r="A7" s="320" t="s">
        <v>2739</v>
      </c>
      <c r="B7" s="320"/>
      <c r="C7" s="320"/>
      <c r="D7" s="320"/>
      <c r="E7" s="320"/>
      <c r="F7" s="320"/>
      <c r="G7" s="320"/>
      <c r="H7" s="320"/>
      <c r="I7" s="320"/>
      <c r="J7" s="320"/>
      <c r="K7" s="1126"/>
      <c r="L7" s="1126"/>
      <c r="M7" s="1126"/>
      <c r="N7" s="1126"/>
      <c r="O7" s="1126"/>
      <c r="P7" s="1126"/>
      <c r="Q7" s="1126"/>
      <c r="R7" s="1126"/>
      <c r="S7" s="1126"/>
      <c r="T7" s="1126"/>
      <c r="U7" s="1126"/>
      <c r="V7" s="1126"/>
      <c r="W7" s="1126"/>
      <c r="X7" s="1126"/>
      <c r="Y7" s="1126"/>
      <c r="Z7" s="1126"/>
      <c r="AA7" s="1126"/>
      <c r="AB7" s="1126"/>
      <c r="AC7" s="1126"/>
    </row>
    <row r="8" spans="1:29" s="317" customFormat="1" ht="17.100000000000001" customHeight="1">
      <c r="A8" s="320" t="s">
        <v>2740</v>
      </c>
      <c r="B8" s="320"/>
      <c r="C8" s="320"/>
      <c r="D8" s="320"/>
      <c r="E8" s="320"/>
      <c r="F8" s="320"/>
      <c r="G8" s="320"/>
      <c r="H8" s="320"/>
      <c r="I8" s="320"/>
      <c r="J8" s="320"/>
      <c r="K8" s="1122"/>
      <c r="L8" s="1122"/>
      <c r="M8" s="1122"/>
      <c r="N8" s="1122"/>
      <c r="O8" s="1122"/>
      <c r="P8" s="1122"/>
      <c r="Q8" s="1122"/>
      <c r="R8" s="1122"/>
      <c r="S8" s="1122"/>
      <c r="T8" s="1122"/>
      <c r="U8" s="1122"/>
      <c r="V8" s="1122"/>
      <c r="W8" s="1122"/>
      <c r="X8" s="1122"/>
      <c r="Y8" s="1122"/>
      <c r="Z8" s="1122"/>
      <c r="AA8" s="1122"/>
      <c r="AB8" s="1122"/>
      <c r="AC8" s="1122"/>
    </row>
    <row r="9" spans="1:29" s="317" customFormat="1" ht="17.100000000000001" customHeight="1">
      <c r="A9" s="386"/>
      <c r="B9" s="386"/>
      <c r="C9" s="386"/>
      <c r="D9" s="386"/>
      <c r="E9" s="386"/>
      <c r="F9" s="386"/>
      <c r="G9" s="386"/>
      <c r="H9" s="386"/>
      <c r="I9" s="386"/>
      <c r="J9" s="386"/>
      <c r="K9" s="430"/>
      <c r="L9" s="430"/>
      <c r="M9" s="430"/>
      <c r="N9" s="430"/>
      <c r="O9" s="430"/>
      <c r="P9" s="414"/>
      <c r="Q9" s="414"/>
      <c r="R9" s="414"/>
      <c r="S9" s="414"/>
      <c r="T9" s="471"/>
      <c r="U9" s="471"/>
      <c r="V9" s="471"/>
      <c r="W9" s="471"/>
      <c r="X9" s="471"/>
      <c r="Y9" s="471"/>
      <c r="Z9" s="471"/>
      <c r="AA9" s="471"/>
      <c r="AB9" s="471"/>
      <c r="AC9" s="471"/>
    </row>
    <row r="10" spans="1:29" s="317" customFormat="1" ht="17.100000000000001" customHeight="1">
      <c r="A10" s="363" t="s">
        <v>3093</v>
      </c>
      <c r="B10" s="363"/>
      <c r="C10" s="363"/>
      <c r="D10" s="363"/>
      <c r="E10" s="363"/>
      <c r="F10" s="363"/>
      <c r="G10" s="363"/>
      <c r="H10" s="363"/>
      <c r="I10" s="363"/>
      <c r="J10" s="363"/>
      <c r="K10" s="1226"/>
      <c r="L10" s="1226"/>
      <c r="M10" s="1226"/>
      <c r="N10" s="1226"/>
      <c r="O10" s="1226"/>
      <c r="P10" s="1226"/>
      <c r="Q10" s="1226"/>
      <c r="R10" s="1226"/>
      <c r="S10" s="1226"/>
      <c r="T10" s="1226"/>
      <c r="U10" s="1226"/>
      <c r="V10" s="1226"/>
      <c r="W10" s="1226"/>
      <c r="X10" s="1226"/>
      <c r="Y10" s="1226"/>
      <c r="Z10" s="1226"/>
      <c r="AA10" s="1226"/>
      <c r="AB10" s="1226"/>
      <c r="AC10" s="1226"/>
    </row>
    <row r="11" spans="1:29" s="317" customFormat="1" ht="17.100000000000001" customHeight="1">
      <c r="A11" s="320" t="s">
        <v>2736</v>
      </c>
      <c r="B11" s="320"/>
      <c r="C11" s="320"/>
      <c r="D11" s="320"/>
      <c r="E11" s="320"/>
      <c r="F11" s="320"/>
      <c r="G11" s="320"/>
      <c r="H11" s="320"/>
      <c r="I11" s="320"/>
      <c r="J11" s="320"/>
      <c r="K11" s="1120"/>
      <c r="L11" s="1120"/>
      <c r="M11" s="1120"/>
      <c r="N11" s="1120"/>
      <c r="O11" s="1120"/>
      <c r="P11" s="1120"/>
      <c r="Q11" s="1120"/>
      <c r="R11" s="1120"/>
      <c r="S11" s="1120"/>
      <c r="T11" s="1120"/>
      <c r="U11" s="1120"/>
      <c r="V11" s="1120"/>
      <c r="W11" s="1120"/>
      <c r="X11" s="1120"/>
      <c r="Y11" s="1120"/>
      <c r="Z11" s="1120"/>
      <c r="AA11" s="1120"/>
      <c r="AB11" s="1120"/>
      <c r="AC11" s="1120"/>
    </row>
    <row r="12" spans="1:29" s="317" customFormat="1" ht="17.100000000000001" customHeight="1">
      <c r="A12" s="320" t="s">
        <v>2737</v>
      </c>
      <c r="B12" s="320"/>
      <c r="C12" s="320"/>
      <c r="D12" s="320"/>
      <c r="E12" s="320"/>
      <c r="F12" s="320"/>
      <c r="G12" s="320"/>
      <c r="H12" s="320"/>
      <c r="I12" s="320"/>
      <c r="J12" s="320"/>
      <c r="K12" s="1120"/>
      <c r="L12" s="1120"/>
      <c r="M12" s="1120"/>
      <c r="N12" s="1120"/>
      <c r="O12" s="1120"/>
      <c r="P12" s="1120"/>
      <c r="Q12" s="1120"/>
      <c r="R12" s="1120"/>
      <c r="S12" s="1120"/>
      <c r="T12" s="1120"/>
      <c r="U12" s="1120"/>
      <c r="V12" s="1120"/>
      <c r="W12" s="1120"/>
      <c r="X12" s="1120"/>
      <c r="Y12" s="1120"/>
      <c r="Z12" s="1120"/>
      <c r="AA12" s="1120"/>
      <c r="AB12" s="1120"/>
      <c r="AC12" s="1120"/>
    </row>
    <row r="13" spans="1:29" s="317" customFormat="1" ht="17.100000000000001" customHeight="1">
      <c r="A13" s="320" t="s">
        <v>2738</v>
      </c>
      <c r="B13" s="320"/>
      <c r="C13" s="320"/>
      <c r="D13" s="320"/>
      <c r="E13" s="320"/>
      <c r="F13" s="320"/>
      <c r="G13" s="320"/>
      <c r="H13" s="320"/>
      <c r="I13" s="320"/>
      <c r="J13" s="320"/>
      <c r="K13" s="1119"/>
      <c r="L13" s="1119"/>
      <c r="M13" s="1119"/>
      <c r="N13" s="326"/>
      <c r="O13" s="322"/>
      <c r="P13" s="322"/>
      <c r="Q13" s="322"/>
      <c r="R13" s="320"/>
      <c r="S13" s="320"/>
      <c r="T13" s="320"/>
      <c r="U13" s="320"/>
      <c r="V13" s="320"/>
      <c r="W13" s="320"/>
      <c r="X13" s="320"/>
      <c r="Y13" s="320"/>
      <c r="Z13" s="320"/>
      <c r="AA13" s="320"/>
      <c r="AB13" s="320"/>
      <c r="AC13" s="320"/>
    </row>
    <row r="14" spans="1:29" s="317" customFormat="1" ht="17.100000000000001" customHeight="1">
      <c r="A14" s="320" t="s">
        <v>2739</v>
      </c>
      <c r="B14" s="320"/>
      <c r="C14" s="320"/>
      <c r="D14" s="320"/>
      <c r="E14" s="320"/>
      <c r="F14" s="320"/>
      <c r="G14" s="320"/>
      <c r="H14" s="320"/>
      <c r="I14" s="320"/>
      <c r="J14" s="320"/>
      <c r="K14" s="1126"/>
      <c r="L14" s="1126"/>
      <c r="M14" s="1126"/>
      <c r="N14" s="1126"/>
      <c r="O14" s="1126"/>
      <c r="P14" s="1126"/>
      <c r="Q14" s="1126"/>
      <c r="R14" s="1126"/>
      <c r="S14" s="1126"/>
      <c r="T14" s="1126"/>
      <c r="U14" s="1126"/>
      <c r="V14" s="1126"/>
      <c r="W14" s="1126"/>
      <c r="X14" s="1126"/>
      <c r="Y14" s="1126"/>
      <c r="Z14" s="1126"/>
      <c r="AA14" s="1126"/>
      <c r="AB14" s="1126"/>
      <c r="AC14" s="1126"/>
    </row>
    <row r="15" spans="1:29" s="317" customFormat="1" ht="17.100000000000001" customHeight="1">
      <c r="A15" s="320" t="s">
        <v>2740</v>
      </c>
      <c r="B15" s="320"/>
      <c r="C15" s="320"/>
      <c r="D15" s="320"/>
      <c r="E15" s="320"/>
      <c r="F15" s="320"/>
      <c r="G15" s="320"/>
      <c r="H15" s="320"/>
      <c r="I15" s="320"/>
      <c r="J15" s="320"/>
      <c r="K15" s="1122"/>
      <c r="L15" s="1122"/>
      <c r="M15" s="1122"/>
      <c r="N15" s="1122"/>
      <c r="O15" s="1122"/>
      <c r="P15" s="1122"/>
      <c r="Q15" s="1122"/>
      <c r="R15" s="1122"/>
      <c r="S15" s="1122"/>
      <c r="T15" s="1122"/>
      <c r="U15" s="1122"/>
      <c r="V15" s="1122"/>
      <c r="W15" s="1122"/>
      <c r="X15" s="1122"/>
      <c r="Y15" s="1122"/>
      <c r="Z15" s="1122"/>
      <c r="AA15" s="1122"/>
      <c r="AB15" s="1122"/>
      <c r="AC15" s="1122"/>
    </row>
    <row r="16" spans="1:29" s="317" customFormat="1" ht="17.100000000000001" customHeight="1">
      <c r="A16" s="386"/>
      <c r="B16" s="386"/>
      <c r="C16" s="386"/>
      <c r="D16" s="386"/>
      <c r="E16" s="386"/>
      <c r="F16" s="386"/>
      <c r="G16" s="386"/>
      <c r="H16" s="386"/>
      <c r="I16" s="386"/>
      <c r="J16" s="386"/>
      <c r="K16" s="430"/>
      <c r="L16" s="430"/>
      <c r="M16" s="430"/>
      <c r="N16" s="430"/>
      <c r="O16" s="430"/>
      <c r="P16" s="414"/>
      <c r="Q16" s="414"/>
      <c r="R16" s="414"/>
      <c r="S16" s="414"/>
      <c r="T16" s="471"/>
      <c r="U16" s="471"/>
      <c r="V16" s="471"/>
      <c r="W16" s="471"/>
      <c r="X16" s="471"/>
      <c r="Y16" s="471"/>
      <c r="Z16" s="471"/>
      <c r="AA16" s="471"/>
      <c r="AB16" s="471"/>
      <c r="AC16" s="471"/>
    </row>
    <row r="17" spans="1:29" s="317" customFormat="1" ht="17.100000000000001" customHeight="1">
      <c r="A17" s="363" t="s">
        <v>3094</v>
      </c>
      <c r="B17" s="363"/>
      <c r="C17" s="363"/>
      <c r="D17" s="363"/>
      <c r="E17" s="363"/>
      <c r="F17" s="363"/>
      <c r="G17" s="363"/>
      <c r="H17" s="363"/>
      <c r="I17" s="363"/>
      <c r="J17" s="363"/>
      <c r="K17" s="1226"/>
      <c r="L17" s="1226"/>
      <c r="M17" s="1226"/>
      <c r="N17" s="1226"/>
      <c r="O17" s="1226"/>
      <c r="P17" s="1226"/>
      <c r="Q17" s="1226"/>
      <c r="R17" s="1226"/>
      <c r="S17" s="1226"/>
      <c r="T17" s="1226"/>
      <c r="U17" s="1226"/>
      <c r="V17" s="1226"/>
      <c r="W17" s="1226"/>
      <c r="X17" s="1226"/>
      <c r="Y17" s="1226"/>
      <c r="Z17" s="1226"/>
      <c r="AA17" s="1226"/>
      <c r="AB17" s="1226"/>
      <c r="AC17" s="1226"/>
    </row>
    <row r="18" spans="1:29" s="317" customFormat="1" ht="17.100000000000001" customHeight="1">
      <c r="A18" s="320" t="s">
        <v>2736</v>
      </c>
      <c r="B18" s="320"/>
      <c r="C18" s="320"/>
      <c r="D18" s="320"/>
      <c r="E18" s="320"/>
      <c r="F18" s="320"/>
      <c r="G18" s="320"/>
      <c r="H18" s="320"/>
      <c r="I18" s="320"/>
      <c r="J18" s="320"/>
      <c r="K18" s="1120"/>
      <c r="L18" s="1120"/>
      <c r="M18" s="1120"/>
      <c r="N18" s="1120"/>
      <c r="O18" s="1120"/>
      <c r="P18" s="1120"/>
      <c r="Q18" s="1120"/>
      <c r="R18" s="1120"/>
      <c r="S18" s="1120"/>
      <c r="T18" s="1120"/>
      <c r="U18" s="1120"/>
      <c r="V18" s="1120"/>
      <c r="W18" s="1120"/>
      <c r="X18" s="1120"/>
      <c r="Y18" s="1120"/>
      <c r="Z18" s="1120"/>
      <c r="AA18" s="1120"/>
      <c r="AB18" s="1120"/>
      <c r="AC18" s="1120"/>
    </row>
    <row r="19" spans="1:29" s="317" customFormat="1" ht="17.100000000000001" customHeight="1">
      <c r="A19" s="320" t="s">
        <v>2737</v>
      </c>
      <c r="B19" s="320"/>
      <c r="C19" s="320"/>
      <c r="D19" s="320"/>
      <c r="E19" s="320"/>
      <c r="F19" s="320"/>
      <c r="G19" s="320"/>
      <c r="H19" s="320"/>
      <c r="I19" s="320"/>
      <c r="J19" s="320"/>
      <c r="K19" s="1120"/>
      <c r="L19" s="1120"/>
      <c r="M19" s="1120"/>
      <c r="N19" s="1120"/>
      <c r="O19" s="1120"/>
      <c r="P19" s="1120"/>
      <c r="Q19" s="1120"/>
      <c r="R19" s="1120"/>
      <c r="S19" s="1120"/>
      <c r="T19" s="1120"/>
      <c r="U19" s="1120"/>
      <c r="V19" s="1120"/>
      <c r="W19" s="1120"/>
      <c r="X19" s="1120"/>
      <c r="Y19" s="1120"/>
      <c r="Z19" s="1120"/>
      <c r="AA19" s="1120"/>
      <c r="AB19" s="1120"/>
      <c r="AC19" s="1120"/>
    </row>
    <row r="20" spans="1:29" s="317" customFormat="1" ht="17.100000000000001" customHeight="1">
      <c r="A20" s="320" t="s">
        <v>2738</v>
      </c>
      <c r="B20" s="320"/>
      <c r="C20" s="320"/>
      <c r="D20" s="320"/>
      <c r="E20" s="320"/>
      <c r="F20" s="320"/>
      <c r="G20" s="320"/>
      <c r="H20" s="320"/>
      <c r="I20" s="320"/>
      <c r="J20" s="320"/>
      <c r="K20" s="1119"/>
      <c r="L20" s="1119"/>
      <c r="M20" s="1119"/>
      <c r="N20" s="326"/>
      <c r="O20" s="322"/>
      <c r="P20" s="322"/>
      <c r="Q20" s="322"/>
      <c r="R20" s="320"/>
      <c r="S20" s="320"/>
      <c r="T20" s="320"/>
      <c r="U20" s="320"/>
      <c r="V20" s="320"/>
      <c r="W20" s="320"/>
      <c r="X20" s="320"/>
      <c r="Y20" s="320"/>
      <c r="Z20" s="320"/>
      <c r="AA20" s="320"/>
      <c r="AB20" s="320"/>
      <c r="AC20" s="320"/>
    </row>
    <row r="21" spans="1:29" s="317" customFormat="1" ht="17.100000000000001" customHeight="1">
      <c r="A21" s="320" t="s">
        <v>2739</v>
      </c>
      <c r="B21" s="320"/>
      <c r="C21" s="320"/>
      <c r="D21" s="320"/>
      <c r="E21" s="320"/>
      <c r="F21" s="320"/>
      <c r="G21" s="320"/>
      <c r="H21" s="320"/>
      <c r="I21" s="320"/>
      <c r="J21" s="320"/>
      <c r="K21" s="1126"/>
      <c r="L21" s="1126"/>
      <c r="M21" s="1126"/>
      <c r="N21" s="1126"/>
      <c r="O21" s="1126"/>
      <c r="P21" s="1126"/>
      <c r="Q21" s="1126"/>
      <c r="R21" s="1126"/>
      <c r="S21" s="1126"/>
      <c r="T21" s="1126"/>
      <c r="U21" s="1126"/>
      <c r="V21" s="1126"/>
      <c r="W21" s="1126"/>
      <c r="X21" s="1126"/>
      <c r="Y21" s="1126"/>
      <c r="Z21" s="1126"/>
      <c r="AA21" s="1126"/>
      <c r="AB21" s="1126"/>
      <c r="AC21" s="1126"/>
    </row>
    <row r="22" spans="1:29" s="317" customFormat="1" ht="17.100000000000001" customHeight="1">
      <c r="A22" s="320" t="s">
        <v>2740</v>
      </c>
      <c r="B22" s="320"/>
      <c r="C22" s="320"/>
      <c r="D22" s="320"/>
      <c r="E22" s="320"/>
      <c r="F22" s="320"/>
      <c r="G22" s="320"/>
      <c r="H22" s="320"/>
      <c r="I22" s="320"/>
      <c r="J22" s="320"/>
      <c r="K22" s="1122"/>
      <c r="L22" s="1122"/>
      <c r="M22" s="1122"/>
      <c r="N22" s="1122"/>
      <c r="O22" s="1122"/>
      <c r="P22" s="1122"/>
      <c r="Q22" s="1122"/>
      <c r="R22" s="1122"/>
      <c r="S22" s="1122"/>
      <c r="T22" s="1122"/>
      <c r="U22" s="1122"/>
      <c r="V22" s="1122"/>
      <c r="W22" s="1122"/>
      <c r="X22" s="1122"/>
      <c r="Y22" s="1122"/>
      <c r="Z22" s="1122"/>
      <c r="AA22" s="1122"/>
      <c r="AB22" s="1122"/>
      <c r="AC22" s="1122"/>
    </row>
    <row r="23" spans="1:29" s="317" customFormat="1" ht="17.100000000000001" customHeight="1">
      <c r="A23" s="386"/>
      <c r="B23" s="386"/>
      <c r="C23" s="386"/>
      <c r="D23" s="386"/>
      <c r="E23" s="386"/>
      <c r="F23" s="386"/>
      <c r="G23" s="386"/>
      <c r="H23" s="386"/>
      <c r="I23" s="386"/>
      <c r="J23" s="386"/>
      <c r="K23" s="430"/>
      <c r="L23" s="430"/>
      <c r="M23" s="430"/>
      <c r="N23" s="430"/>
      <c r="O23" s="430"/>
      <c r="P23" s="414"/>
      <c r="Q23" s="414"/>
      <c r="R23" s="414"/>
      <c r="S23" s="414"/>
      <c r="T23" s="471"/>
      <c r="U23" s="471"/>
      <c r="V23" s="471"/>
      <c r="W23" s="471"/>
      <c r="X23" s="471"/>
      <c r="Y23" s="471"/>
      <c r="Z23" s="471"/>
      <c r="AA23" s="471"/>
      <c r="AB23" s="471"/>
      <c r="AC23" s="471"/>
    </row>
    <row r="24" spans="1:29" s="317" customFormat="1" ht="17.100000000000001" customHeight="1">
      <c r="A24" s="363" t="s">
        <v>3095</v>
      </c>
      <c r="B24" s="363"/>
      <c r="C24" s="363"/>
      <c r="D24" s="363"/>
      <c r="E24" s="363"/>
      <c r="F24" s="363"/>
      <c r="G24" s="363"/>
      <c r="H24" s="363"/>
      <c r="I24" s="363"/>
      <c r="J24" s="363"/>
      <c r="K24" s="1226"/>
      <c r="L24" s="1226"/>
      <c r="M24" s="1226"/>
      <c r="N24" s="1226"/>
      <c r="O24" s="1226"/>
      <c r="P24" s="1226"/>
      <c r="Q24" s="1226"/>
      <c r="R24" s="1226"/>
      <c r="S24" s="1226"/>
      <c r="T24" s="1226"/>
      <c r="U24" s="1226"/>
      <c r="V24" s="1226"/>
      <c r="W24" s="1226"/>
      <c r="X24" s="1226"/>
      <c r="Y24" s="1226"/>
      <c r="Z24" s="1226"/>
      <c r="AA24" s="1226"/>
      <c r="AB24" s="1226"/>
      <c r="AC24" s="1226"/>
    </row>
    <row r="25" spans="1:29" s="317" customFormat="1" ht="17.100000000000001" customHeight="1">
      <c r="A25" s="320" t="s">
        <v>2736</v>
      </c>
      <c r="B25" s="320"/>
      <c r="C25" s="320"/>
      <c r="D25" s="320"/>
      <c r="E25" s="320"/>
      <c r="F25" s="320"/>
      <c r="G25" s="320"/>
      <c r="H25" s="320"/>
      <c r="I25" s="320"/>
      <c r="J25" s="320"/>
      <c r="K25" s="1120"/>
      <c r="L25" s="1120"/>
      <c r="M25" s="1120"/>
      <c r="N25" s="1120"/>
      <c r="O25" s="1120"/>
      <c r="P25" s="1120"/>
      <c r="Q25" s="1120"/>
      <c r="R25" s="1120"/>
      <c r="S25" s="1120"/>
      <c r="T25" s="1120"/>
      <c r="U25" s="1120"/>
      <c r="V25" s="1120"/>
      <c r="W25" s="1120"/>
      <c r="X25" s="1120"/>
      <c r="Y25" s="1120"/>
      <c r="Z25" s="1120"/>
      <c r="AA25" s="1120"/>
      <c r="AB25" s="1120"/>
      <c r="AC25" s="1120"/>
    </row>
    <row r="26" spans="1:29" s="317" customFormat="1" ht="17.100000000000001" customHeight="1">
      <c r="A26" s="320" t="s">
        <v>2737</v>
      </c>
      <c r="B26" s="320"/>
      <c r="C26" s="320"/>
      <c r="D26" s="320"/>
      <c r="E26" s="320"/>
      <c r="F26" s="320"/>
      <c r="G26" s="320"/>
      <c r="H26" s="320"/>
      <c r="I26" s="320"/>
      <c r="J26" s="320"/>
      <c r="K26" s="1120"/>
      <c r="L26" s="1120"/>
      <c r="M26" s="1120"/>
      <c r="N26" s="1120"/>
      <c r="O26" s="1120"/>
      <c r="P26" s="1120"/>
      <c r="Q26" s="1120"/>
      <c r="R26" s="1120"/>
      <c r="S26" s="1120"/>
      <c r="T26" s="1120"/>
      <c r="U26" s="1120"/>
      <c r="V26" s="1120"/>
      <c r="W26" s="1120"/>
      <c r="X26" s="1120"/>
      <c r="Y26" s="1120"/>
      <c r="Z26" s="1120"/>
      <c r="AA26" s="1120"/>
      <c r="AB26" s="1120"/>
      <c r="AC26" s="1120"/>
    </row>
    <row r="27" spans="1:29" s="317" customFormat="1" ht="17.100000000000001" customHeight="1">
      <c r="A27" s="320" t="s">
        <v>2738</v>
      </c>
      <c r="B27" s="320"/>
      <c r="C27" s="320"/>
      <c r="D27" s="320"/>
      <c r="E27" s="320"/>
      <c r="F27" s="320"/>
      <c r="G27" s="320"/>
      <c r="H27" s="320"/>
      <c r="I27" s="320"/>
      <c r="J27" s="320"/>
      <c r="K27" s="1119"/>
      <c r="L27" s="1119"/>
      <c r="M27" s="1119"/>
      <c r="N27" s="326"/>
      <c r="O27" s="322"/>
      <c r="P27" s="322"/>
      <c r="Q27" s="322"/>
      <c r="R27" s="320"/>
      <c r="S27" s="320"/>
      <c r="T27" s="320"/>
      <c r="U27" s="320"/>
      <c r="V27" s="320"/>
      <c r="W27" s="320"/>
      <c r="X27" s="320"/>
      <c r="Y27" s="320"/>
      <c r="Z27" s="320"/>
      <c r="AA27" s="320"/>
      <c r="AB27" s="320"/>
      <c r="AC27" s="320"/>
    </row>
    <row r="28" spans="1:29" s="317" customFormat="1" ht="17.100000000000001" customHeight="1">
      <c r="A28" s="320" t="s">
        <v>2739</v>
      </c>
      <c r="B28" s="320"/>
      <c r="C28" s="320"/>
      <c r="D28" s="320"/>
      <c r="E28" s="320"/>
      <c r="F28" s="320"/>
      <c r="G28" s="320"/>
      <c r="H28" s="320"/>
      <c r="I28" s="320"/>
      <c r="J28" s="320"/>
      <c r="K28" s="1126"/>
      <c r="L28" s="1126"/>
      <c r="M28" s="1126"/>
      <c r="N28" s="1126"/>
      <c r="O28" s="1126"/>
      <c r="P28" s="1126"/>
      <c r="Q28" s="1126"/>
      <c r="R28" s="1126"/>
      <c r="S28" s="1126"/>
      <c r="T28" s="1126"/>
      <c r="U28" s="1126"/>
      <c r="V28" s="1126"/>
      <c r="W28" s="1126"/>
      <c r="X28" s="1126"/>
      <c r="Y28" s="1126"/>
      <c r="Z28" s="1126"/>
      <c r="AA28" s="1126"/>
      <c r="AB28" s="1126"/>
      <c r="AC28" s="1126"/>
    </row>
    <row r="29" spans="1:29" s="317" customFormat="1" ht="17.100000000000001" customHeight="1">
      <c r="A29" s="320" t="s">
        <v>2740</v>
      </c>
      <c r="B29" s="320"/>
      <c r="C29" s="320"/>
      <c r="D29" s="320"/>
      <c r="E29" s="320"/>
      <c r="F29" s="320"/>
      <c r="G29" s="320"/>
      <c r="H29" s="320"/>
      <c r="I29" s="320"/>
      <c r="J29" s="320"/>
      <c r="K29" s="1122"/>
      <c r="L29" s="1122"/>
      <c r="M29" s="1122"/>
      <c r="N29" s="1122"/>
      <c r="O29" s="1122"/>
      <c r="P29" s="1122"/>
      <c r="Q29" s="1122"/>
      <c r="R29" s="1122"/>
      <c r="S29" s="1122"/>
      <c r="T29" s="1122"/>
      <c r="U29" s="1122"/>
      <c r="V29" s="1122"/>
      <c r="W29" s="1122"/>
      <c r="X29" s="1122"/>
      <c r="Y29" s="1122"/>
      <c r="Z29" s="1122"/>
      <c r="AA29" s="1122"/>
      <c r="AB29" s="1122"/>
      <c r="AC29" s="1122"/>
    </row>
    <row r="30" spans="1:29" s="317" customFormat="1" ht="17.100000000000001" customHeight="1">
      <c r="A30" s="386"/>
      <c r="B30" s="386"/>
      <c r="C30" s="386"/>
      <c r="D30" s="386"/>
      <c r="E30" s="386"/>
      <c r="F30" s="386"/>
      <c r="G30" s="386"/>
      <c r="H30" s="386"/>
      <c r="I30" s="386"/>
      <c r="J30" s="386"/>
      <c r="K30" s="430"/>
      <c r="L30" s="430"/>
      <c r="M30" s="430"/>
      <c r="N30" s="430"/>
      <c r="O30" s="430"/>
      <c r="P30" s="414"/>
      <c r="Q30" s="414"/>
      <c r="R30" s="414"/>
      <c r="S30" s="414"/>
      <c r="T30" s="471"/>
      <c r="U30" s="471"/>
      <c r="V30" s="471"/>
      <c r="W30" s="471"/>
      <c r="X30" s="471"/>
      <c r="Y30" s="471"/>
      <c r="Z30" s="471"/>
      <c r="AA30" s="471"/>
      <c r="AB30" s="471"/>
      <c r="AC30" s="471"/>
    </row>
    <row r="31" spans="1:29" s="317" customFormat="1" ht="17.100000000000001" customHeight="1">
      <c r="A31" s="363" t="s">
        <v>3096</v>
      </c>
      <c r="B31" s="363"/>
      <c r="C31" s="363"/>
      <c r="D31" s="363"/>
      <c r="E31" s="363"/>
      <c r="F31" s="363"/>
      <c r="G31" s="363"/>
      <c r="H31" s="363"/>
      <c r="I31" s="363"/>
      <c r="J31" s="363"/>
      <c r="K31" s="1226"/>
      <c r="L31" s="1226"/>
      <c r="M31" s="1226"/>
      <c r="N31" s="1226"/>
      <c r="O31" s="1226"/>
      <c r="P31" s="1226"/>
      <c r="Q31" s="1226"/>
      <c r="R31" s="1226"/>
      <c r="S31" s="1226"/>
      <c r="T31" s="1226"/>
      <c r="U31" s="1226"/>
      <c r="V31" s="1226"/>
      <c r="W31" s="1226"/>
      <c r="X31" s="1226"/>
      <c r="Y31" s="1226"/>
      <c r="Z31" s="1226"/>
      <c r="AA31" s="1226"/>
      <c r="AB31" s="1226"/>
      <c r="AC31" s="1226"/>
    </row>
    <row r="32" spans="1:29" s="317" customFormat="1" ht="17.100000000000001" customHeight="1">
      <c r="A32" s="320" t="s">
        <v>2736</v>
      </c>
      <c r="B32" s="320"/>
      <c r="C32" s="320"/>
      <c r="D32" s="320"/>
      <c r="E32" s="320"/>
      <c r="F32" s="320"/>
      <c r="G32" s="320"/>
      <c r="H32" s="320"/>
      <c r="I32" s="320"/>
      <c r="J32" s="320"/>
      <c r="K32" s="1120"/>
      <c r="L32" s="1120"/>
      <c r="M32" s="1120"/>
      <c r="N32" s="1120"/>
      <c r="O32" s="1120"/>
      <c r="P32" s="1120"/>
      <c r="Q32" s="1120"/>
      <c r="R32" s="1120"/>
      <c r="S32" s="1120"/>
      <c r="T32" s="1120"/>
      <c r="U32" s="1120"/>
      <c r="V32" s="1120"/>
      <c r="W32" s="1120"/>
      <c r="X32" s="1120"/>
      <c r="Y32" s="1120"/>
      <c r="Z32" s="1120"/>
      <c r="AA32" s="1120"/>
      <c r="AB32" s="1120"/>
      <c r="AC32" s="1120"/>
    </row>
    <row r="33" spans="1:32" s="317" customFormat="1" ht="17.100000000000001" customHeight="1">
      <c r="A33" s="320" t="s">
        <v>2737</v>
      </c>
      <c r="B33" s="320"/>
      <c r="C33" s="320"/>
      <c r="D33" s="320"/>
      <c r="E33" s="320"/>
      <c r="F33" s="320"/>
      <c r="G33" s="320"/>
      <c r="H33" s="320"/>
      <c r="I33" s="320"/>
      <c r="J33" s="320"/>
      <c r="K33" s="1120"/>
      <c r="L33" s="1120"/>
      <c r="M33" s="1120"/>
      <c r="N33" s="1120"/>
      <c r="O33" s="1120"/>
      <c r="P33" s="1120"/>
      <c r="Q33" s="1120"/>
      <c r="R33" s="1120"/>
      <c r="S33" s="1120"/>
      <c r="T33" s="1120"/>
      <c r="U33" s="1120"/>
      <c r="V33" s="1120"/>
      <c r="W33" s="1120"/>
      <c r="X33" s="1120"/>
      <c r="Y33" s="1120"/>
      <c r="Z33" s="1120"/>
      <c r="AA33" s="1120"/>
      <c r="AB33" s="1120"/>
      <c r="AC33" s="1120"/>
    </row>
    <row r="34" spans="1:32" s="317" customFormat="1" ht="17.100000000000001" customHeight="1">
      <c r="A34" s="320" t="s">
        <v>2738</v>
      </c>
      <c r="B34" s="320"/>
      <c r="C34" s="320"/>
      <c r="D34" s="320"/>
      <c r="E34" s="320"/>
      <c r="F34" s="320"/>
      <c r="G34" s="320"/>
      <c r="H34" s="320"/>
      <c r="I34" s="320"/>
      <c r="J34" s="320"/>
      <c r="K34" s="1119"/>
      <c r="L34" s="1119"/>
      <c r="M34" s="1119"/>
      <c r="N34" s="326"/>
      <c r="O34" s="322"/>
      <c r="P34" s="322"/>
      <c r="Q34" s="322"/>
      <c r="R34" s="320"/>
      <c r="S34" s="320"/>
      <c r="T34" s="320"/>
      <c r="U34" s="320"/>
      <c r="V34" s="320"/>
      <c r="W34" s="320"/>
      <c r="X34" s="320"/>
      <c r="Y34" s="320"/>
      <c r="Z34" s="320"/>
      <c r="AA34" s="320"/>
      <c r="AB34" s="320"/>
      <c r="AC34" s="320"/>
    </row>
    <row r="35" spans="1:32" s="317" customFormat="1" ht="17.100000000000001" customHeight="1">
      <c r="A35" s="320" t="s">
        <v>2739</v>
      </c>
      <c r="B35" s="320"/>
      <c r="C35" s="320"/>
      <c r="D35" s="320"/>
      <c r="E35" s="320"/>
      <c r="F35" s="320"/>
      <c r="G35" s="320"/>
      <c r="H35" s="320"/>
      <c r="I35" s="320"/>
      <c r="J35" s="320"/>
      <c r="K35" s="1126"/>
      <c r="L35" s="1126"/>
      <c r="M35" s="1126"/>
      <c r="N35" s="1126"/>
      <c r="O35" s="1126"/>
      <c r="P35" s="1126"/>
      <c r="Q35" s="1126"/>
      <c r="R35" s="1126"/>
      <c r="S35" s="1126"/>
      <c r="T35" s="1126"/>
      <c r="U35" s="1126"/>
      <c r="V35" s="1126"/>
      <c r="W35" s="1126"/>
      <c r="X35" s="1126"/>
      <c r="Y35" s="1126"/>
      <c r="Z35" s="1126"/>
      <c r="AA35" s="1126"/>
      <c r="AB35" s="1126"/>
      <c r="AC35" s="1126"/>
    </row>
    <row r="36" spans="1:32" s="317" customFormat="1" ht="17.100000000000001" customHeight="1">
      <c r="A36" s="320" t="s">
        <v>2740</v>
      </c>
      <c r="B36" s="320"/>
      <c r="C36" s="320"/>
      <c r="D36" s="320"/>
      <c r="E36" s="320"/>
      <c r="F36" s="320"/>
      <c r="G36" s="320"/>
      <c r="H36" s="320"/>
      <c r="I36" s="320"/>
      <c r="J36" s="320"/>
      <c r="K36" s="1122"/>
      <c r="L36" s="1122"/>
      <c r="M36" s="1122"/>
      <c r="N36" s="1122"/>
      <c r="O36" s="1122"/>
      <c r="P36" s="1122"/>
      <c r="Q36" s="1122"/>
      <c r="R36" s="1122"/>
      <c r="S36" s="1122"/>
      <c r="T36" s="1122"/>
      <c r="U36" s="1122"/>
      <c r="V36" s="1122"/>
      <c r="W36" s="1122"/>
      <c r="X36" s="1122"/>
      <c r="Y36" s="1122"/>
      <c r="Z36" s="1122"/>
      <c r="AA36" s="1122"/>
      <c r="AB36" s="1122"/>
      <c r="AC36" s="1122"/>
    </row>
    <row r="37" spans="1:32" s="317" customFormat="1" ht="17.100000000000001" customHeight="1">
      <c r="A37" s="386"/>
      <c r="B37" s="386"/>
      <c r="C37" s="386"/>
      <c r="D37" s="386"/>
      <c r="E37" s="386"/>
      <c r="F37" s="386"/>
      <c r="G37" s="386"/>
      <c r="H37" s="386"/>
      <c r="I37" s="386"/>
      <c r="J37" s="386"/>
      <c r="K37" s="430"/>
      <c r="L37" s="430"/>
      <c r="M37" s="430"/>
      <c r="N37" s="430"/>
      <c r="O37" s="430"/>
      <c r="P37" s="414"/>
      <c r="Q37" s="414"/>
      <c r="R37" s="414"/>
      <c r="S37" s="414"/>
      <c r="T37" s="471"/>
      <c r="U37" s="471"/>
      <c r="V37" s="471"/>
      <c r="W37" s="471"/>
      <c r="X37" s="471"/>
      <c r="Y37" s="471"/>
      <c r="Z37" s="471"/>
      <c r="AA37" s="471"/>
      <c r="AB37" s="471"/>
      <c r="AC37" s="471"/>
    </row>
    <row r="38" spans="1:32" s="317" customFormat="1" ht="17.100000000000001" customHeight="1">
      <c r="A38" s="363" t="s">
        <v>3097</v>
      </c>
      <c r="B38" s="363"/>
      <c r="C38" s="363"/>
      <c r="D38" s="363"/>
      <c r="E38" s="363"/>
      <c r="F38" s="363"/>
      <c r="G38" s="363"/>
      <c r="H38" s="363"/>
      <c r="I38" s="363"/>
      <c r="J38" s="363"/>
      <c r="K38" s="1226"/>
      <c r="L38" s="1226"/>
      <c r="M38" s="1226"/>
      <c r="N38" s="1226"/>
      <c r="O38" s="1226"/>
      <c r="P38" s="1226"/>
      <c r="Q38" s="1226"/>
      <c r="R38" s="1226"/>
      <c r="S38" s="1226"/>
      <c r="T38" s="1226"/>
      <c r="U38" s="1226"/>
      <c r="V38" s="1226"/>
      <c r="W38" s="1226"/>
      <c r="X38" s="1226"/>
      <c r="Y38" s="1226"/>
      <c r="Z38" s="1226"/>
      <c r="AA38" s="1226"/>
      <c r="AB38" s="1226"/>
      <c r="AC38" s="1226"/>
    </row>
    <row r="39" spans="1:32" s="317" customFormat="1" ht="17.100000000000001" customHeight="1">
      <c r="A39" s="320" t="s">
        <v>2736</v>
      </c>
      <c r="B39" s="320"/>
      <c r="C39" s="320"/>
      <c r="D39" s="320"/>
      <c r="E39" s="320"/>
      <c r="F39" s="320"/>
      <c r="G39" s="320"/>
      <c r="H39" s="320"/>
      <c r="I39" s="320"/>
      <c r="J39" s="320"/>
      <c r="K39" s="1120"/>
      <c r="L39" s="1120"/>
      <c r="M39" s="1120"/>
      <c r="N39" s="1120"/>
      <c r="O39" s="1120"/>
      <c r="P39" s="1120"/>
      <c r="Q39" s="1120"/>
      <c r="R39" s="1120"/>
      <c r="S39" s="1120"/>
      <c r="T39" s="1120"/>
      <c r="U39" s="1120"/>
      <c r="V39" s="1120"/>
      <c r="W39" s="1120"/>
      <c r="X39" s="1120"/>
      <c r="Y39" s="1120"/>
      <c r="Z39" s="1120"/>
      <c r="AA39" s="1120"/>
      <c r="AB39" s="1120"/>
      <c r="AC39" s="1120"/>
    </row>
    <row r="40" spans="1:32" s="317" customFormat="1" ht="17.100000000000001" customHeight="1">
      <c r="A40" s="320" t="s">
        <v>2737</v>
      </c>
      <c r="B40" s="320"/>
      <c r="C40" s="320"/>
      <c r="D40" s="320"/>
      <c r="E40" s="320"/>
      <c r="F40" s="320"/>
      <c r="G40" s="320"/>
      <c r="H40" s="320"/>
      <c r="I40" s="320"/>
      <c r="J40" s="320"/>
      <c r="K40" s="1120"/>
      <c r="L40" s="1120"/>
      <c r="M40" s="1120"/>
      <c r="N40" s="1120"/>
      <c r="O40" s="1120"/>
      <c r="P40" s="1120"/>
      <c r="Q40" s="1120"/>
      <c r="R40" s="1120"/>
      <c r="S40" s="1120"/>
      <c r="T40" s="1120"/>
      <c r="U40" s="1120"/>
      <c r="V40" s="1120"/>
      <c r="W40" s="1120"/>
      <c r="X40" s="1120"/>
      <c r="Y40" s="1120"/>
      <c r="Z40" s="1120"/>
      <c r="AA40" s="1120"/>
      <c r="AB40" s="1120"/>
      <c r="AC40" s="1120"/>
    </row>
    <row r="41" spans="1:32" s="317" customFormat="1" ht="17.100000000000001" customHeight="1">
      <c r="A41" s="320" t="s">
        <v>2738</v>
      </c>
      <c r="B41" s="320"/>
      <c r="C41" s="320"/>
      <c r="D41" s="320"/>
      <c r="E41" s="320"/>
      <c r="F41" s="320"/>
      <c r="G41" s="320"/>
      <c r="H41" s="320"/>
      <c r="I41" s="320"/>
      <c r="J41" s="320"/>
      <c r="K41" s="1119"/>
      <c r="L41" s="1119"/>
      <c r="M41" s="1119"/>
      <c r="N41" s="326"/>
      <c r="O41" s="322"/>
      <c r="P41" s="322"/>
      <c r="Q41" s="322"/>
      <c r="R41" s="320"/>
      <c r="S41" s="320"/>
      <c r="T41" s="320"/>
      <c r="U41" s="320"/>
      <c r="V41" s="320"/>
      <c r="W41" s="320"/>
      <c r="X41" s="320"/>
      <c r="Y41" s="320"/>
      <c r="Z41" s="320"/>
      <c r="AA41" s="320"/>
      <c r="AB41" s="320"/>
      <c r="AC41" s="320"/>
    </row>
    <row r="42" spans="1:32" s="317" customFormat="1" ht="17.100000000000001" customHeight="1">
      <c r="A42" s="320" t="s">
        <v>2739</v>
      </c>
      <c r="B42" s="392"/>
      <c r="C42" s="392"/>
      <c r="D42" s="392"/>
      <c r="E42" s="392"/>
      <c r="F42" s="392"/>
      <c r="G42" s="392"/>
      <c r="H42" s="392"/>
      <c r="I42" s="320"/>
      <c r="J42" s="320"/>
      <c r="K42" s="1126"/>
      <c r="L42" s="1126"/>
      <c r="M42" s="1126"/>
      <c r="N42" s="1126"/>
      <c r="O42" s="1126"/>
      <c r="P42" s="1126"/>
      <c r="Q42" s="1126"/>
      <c r="R42" s="1126"/>
      <c r="S42" s="1126"/>
      <c r="T42" s="1126"/>
      <c r="U42" s="1126"/>
      <c r="V42" s="1126"/>
      <c r="W42" s="1126"/>
      <c r="X42" s="1126"/>
      <c r="Y42" s="1126"/>
      <c r="Z42" s="1317"/>
      <c r="AA42" s="1317"/>
      <c r="AB42" s="1317"/>
      <c r="AC42" s="1317"/>
      <c r="AD42" s="378"/>
      <c r="AE42" s="378"/>
      <c r="AF42" s="378"/>
    </row>
    <row r="43" spans="1:32" s="317" customFormat="1" ht="17.100000000000001" customHeight="1">
      <c r="A43" s="320" t="s">
        <v>2740</v>
      </c>
      <c r="B43" s="392"/>
      <c r="C43" s="392"/>
      <c r="D43" s="392"/>
      <c r="E43" s="392"/>
      <c r="F43" s="392"/>
      <c r="G43" s="392"/>
      <c r="H43" s="392"/>
      <c r="I43" s="320"/>
      <c r="J43" s="320"/>
      <c r="K43" s="1122"/>
      <c r="L43" s="1122"/>
      <c r="M43" s="1122"/>
      <c r="N43" s="1122"/>
      <c r="O43" s="1122"/>
      <c r="P43" s="1122"/>
      <c r="Q43" s="1122"/>
      <c r="R43" s="1122"/>
      <c r="S43" s="1122"/>
      <c r="T43" s="1122"/>
      <c r="U43" s="1122"/>
      <c r="V43" s="1122"/>
      <c r="W43" s="1122"/>
      <c r="X43" s="1122"/>
      <c r="Y43" s="1122"/>
      <c r="Z43" s="1242"/>
      <c r="AA43" s="1242"/>
      <c r="AB43" s="1242"/>
      <c r="AC43" s="1242"/>
      <c r="AD43" s="378"/>
      <c r="AE43" s="378"/>
      <c r="AF43" s="378"/>
    </row>
    <row r="44" spans="1:32" s="317" customFormat="1" ht="17.100000000000001" customHeight="1">
      <c r="A44" s="386"/>
      <c r="B44" s="472"/>
      <c r="C44" s="472"/>
      <c r="D44" s="472"/>
      <c r="E44" s="472"/>
      <c r="F44" s="472"/>
      <c r="G44" s="472"/>
      <c r="H44" s="472"/>
      <c r="I44" s="386"/>
      <c r="J44" s="386"/>
      <c r="K44" s="430"/>
      <c r="L44" s="430"/>
      <c r="M44" s="430"/>
      <c r="N44" s="430"/>
      <c r="O44" s="430"/>
      <c r="P44" s="414"/>
      <c r="Q44" s="414"/>
      <c r="R44" s="414"/>
      <c r="S44" s="414"/>
      <c r="T44" s="471"/>
      <c r="U44" s="471"/>
      <c r="V44" s="471"/>
      <c r="W44" s="471"/>
      <c r="X44" s="471"/>
      <c r="Y44" s="471"/>
      <c r="Z44" s="473"/>
      <c r="AA44" s="473"/>
      <c r="AB44" s="473"/>
      <c r="AC44" s="473"/>
      <c r="AD44" s="378"/>
      <c r="AE44" s="378"/>
      <c r="AF44" s="378"/>
    </row>
  </sheetData>
  <mergeCells count="38">
    <mergeCell ref="K6:M6"/>
    <mergeCell ref="A1:AC1"/>
    <mergeCell ref="A2:AC2"/>
    <mergeCell ref="K3:AC3"/>
    <mergeCell ref="K4:AC4"/>
    <mergeCell ref="K5:AC5"/>
    <mergeCell ref="K20:M20"/>
    <mergeCell ref="K7:AC7"/>
    <mergeCell ref="K8:AC8"/>
    <mergeCell ref="K10:AC10"/>
    <mergeCell ref="K11:AC11"/>
    <mergeCell ref="K12:AC12"/>
    <mergeCell ref="K13:M13"/>
    <mergeCell ref="K14:AC14"/>
    <mergeCell ref="K15:AC15"/>
    <mergeCell ref="K17:AC17"/>
    <mergeCell ref="K18:AC18"/>
    <mergeCell ref="K19:AC19"/>
    <mergeCell ref="K34:M34"/>
    <mergeCell ref="K21:AC21"/>
    <mergeCell ref="K22:AC22"/>
    <mergeCell ref="K24:AC24"/>
    <mergeCell ref="K25:AC25"/>
    <mergeCell ref="K26:AC26"/>
    <mergeCell ref="K27:M27"/>
    <mergeCell ref="K28:AC28"/>
    <mergeCell ref="K29:AC29"/>
    <mergeCell ref="K31:AC31"/>
    <mergeCell ref="K32:AC32"/>
    <mergeCell ref="K33:AC33"/>
    <mergeCell ref="K42:AC42"/>
    <mergeCell ref="K43:AC43"/>
    <mergeCell ref="K35:AC35"/>
    <mergeCell ref="K36:AC36"/>
    <mergeCell ref="K38:AC38"/>
    <mergeCell ref="K39:AC39"/>
    <mergeCell ref="K40:AC40"/>
    <mergeCell ref="K41:M41"/>
  </mergeCells>
  <phoneticPr fontId="1"/>
  <dataValidations count="1">
    <dataValidation imeMode="fullKatakana" allowBlank="1" showInputMessage="1" showErrorMessage="1" sqref="K39:AC39 JG39:JY39 TC39:TU39 ACY39:ADQ39 AMU39:ANM39 AWQ39:AXI39 BGM39:BHE39 BQI39:BRA39 CAE39:CAW39 CKA39:CKS39 CTW39:CUO39 DDS39:DEK39 DNO39:DOG39 DXK39:DYC39 EHG39:EHY39 ERC39:ERU39 FAY39:FBQ39 FKU39:FLM39 FUQ39:FVI39 GEM39:GFE39 GOI39:GPA39 GYE39:GYW39 HIA39:HIS39 HRW39:HSO39 IBS39:ICK39 ILO39:IMG39 IVK39:IWC39 JFG39:JFY39 JPC39:JPU39 JYY39:JZQ39 KIU39:KJM39 KSQ39:KTI39 LCM39:LDE39 LMI39:LNA39 LWE39:LWW39 MGA39:MGS39 MPW39:MQO39 MZS39:NAK39 NJO39:NKG39 NTK39:NUC39 ODG39:ODY39 ONC39:ONU39 OWY39:OXQ39 PGU39:PHM39 PQQ39:PRI39 QAM39:QBE39 QKI39:QLA39 QUE39:QUW39 REA39:RES39 RNW39:ROO39 RXS39:RYK39 SHO39:SIG39 SRK39:SSC39 TBG39:TBY39 TLC39:TLU39 TUY39:TVQ39 UEU39:UFM39 UOQ39:UPI39 UYM39:UZE39 VII39:VJA39 VSE39:VSW39 WCA39:WCS39 WLW39:WMO39 WVS39:WWK39 K65575:AC65575 JG65575:JY65575 TC65575:TU65575 ACY65575:ADQ65575 AMU65575:ANM65575 AWQ65575:AXI65575 BGM65575:BHE65575 BQI65575:BRA65575 CAE65575:CAW65575 CKA65575:CKS65575 CTW65575:CUO65575 DDS65575:DEK65575 DNO65575:DOG65575 DXK65575:DYC65575 EHG65575:EHY65575 ERC65575:ERU65575 FAY65575:FBQ65575 FKU65575:FLM65575 FUQ65575:FVI65575 GEM65575:GFE65575 GOI65575:GPA65575 GYE65575:GYW65575 HIA65575:HIS65575 HRW65575:HSO65575 IBS65575:ICK65575 ILO65575:IMG65575 IVK65575:IWC65575 JFG65575:JFY65575 JPC65575:JPU65575 JYY65575:JZQ65575 KIU65575:KJM65575 KSQ65575:KTI65575 LCM65575:LDE65575 LMI65575:LNA65575 LWE65575:LWW65575 MGA65575:MGS65575 MPW65575:MQO65575 MZS65575:NAK65575 NJO65575:NKG65575 NTK65575:NUC65575 ODG65575:ODY65575 ONC65575:ONU65575 OWY65575:OXQ65575 PGU65575:PHM65575 PQQ65575:PRI65575 QAM65575:QBE65575 QKI65575:QLA65575 QUE65575:QUW65575 REA65575:RES65575 RNW65575:ROO65575 RXS65575:RYK65575 SHO65575:SIG65575 SRK65575:SSC65575 TBG65575:TBY65575 TLC65575:TLU65575 TUY65575:TVQ65575 UEU65575:UFM65575 UOQ65575:UPI65575 UYM65575:UZE65575 VII65575:VJA65575 VSE65575:VSW65575 WCA65575:WCS65575 WLW65575:WMO65575 WVS65575:WWK65575 K131111:AC131111 JG131111:JY131111 TC131111:TU131111 ACY131111:ADQ131111 AMU131111:ANM131111 AWQ131111:AXI131111 BGM131111:BHE131111 BQI131111:BRA131111 CAE131111:CAW131111 CKA131111:CKS131111 CTW131111:CUO131111 DDS131111:DEK131111 DNO131111:DOG131111 DXK131111:DYC131111 EHG131111:EHY131111 ERC131111:ERU131111 FAY131111:FBQ131111 FKU131111:FLM131111 FUQ131111:FVI131111 GEM131111:GFE131111 GOI131111:GPA131111 GYE131111:GYW131111 HIA131111:HIS131111 HRW131111:HSO131111 IBS131111:ICK131111 ILO131111:IMG131111 IVK131111:IWC131111 JFG131111:JFY131111 JPC131111:JPU131111 JYY131111:JZQ131111 KIU131111:KJM131111 KSQ131111:KTI131111 LCM131111:LDE131111 LMI131111:LNA131111 LWE131111:LWW131111 MGA131111:MGS131111 MPW131111:MQO131111 MZS131111:NAK131111 NJO131111:NKG131111 NTK131111:NUC131111 ODG131111:ODY131111 ONC131111:ONU131111 OWY131111:OXQ131111 PGU131111:PHM131111 PQQ131111:PRI131111 QAM131111:QBE131111 QKI131111:QLA131111 QUE131111:QUW131111 REA131111:RES131111 RNW131111:ROO131111 RXS131111:RYK131111 SHO131111:SIG131111 SRK131111:SSC131111 TBG131111:TBY131111 TLC131111:TLU131111 TUY131111:TVQ131111 UEU131111:UFM131111 UOQ131111:UPI131111 UYM131111:UZE131111 VII131111:VJA131111 VSE131111:VSW131111 WCA131111:WCS131111 WLW131111:WMO131111 WVS131111:WWK131111 K196647:AC196647 JG196647:JY196647 TC196647:TU196647 ACY196647:ADQ196647 AMU196647:ANM196647 AWQ196647:AXI196647 BGM196647:BHE196647 BQI196647:BRA196647 CAE196647:CAW196647 CKA196647:CKS196647 CTW196647:CUO196647 DDS196647:DEK196647 DNO196647:DOG196647 DXK196647:DYC196647 EHG196647:EHY196647 ERC196647:ERU196647 FAY196647:FBQ196647 FKU196647:FLM196647 FUQ196647:FVI196647 GEM196647:GFE196647 GOI196647:GPA196647 GYE196647:GYW196647 HIA196647:HIS196647 HRW196647:HSO196647 IBS196647:ICK196647 ILO196647:IMG196647 IVK196647:IWC196647 JFG196647:JFY196647 JPC196647:JPU196647 JYY196647:JZQ196647 KIU196647:KJM196647 KSQ196647:KTI196647 LCM196647:LDE196647 LMI196647:LNA196647 LWE196647:LWW196647 MGA196647:MGS196647 MPW196647:MQO196647 MZS196647:NAK196647 NJO196647:NKG196647 NTK196647:NUC196647 ODG196647:ODY196647 ONC196647:ONU196647 OWY196647:OXQ196647 PGU196647:PHM196647 PQQ196647:PRI196647 QAM196647:QBE196647 QKI196647:QLA196647 QUE196647:QUW196647 REA196647:RES196647 RNW196647:ROO196647 RXS196647:RYK196647 SHO196647:SIG196647 SRK196647:SSC196647 TBG196647:TBY196647 TLC196647:TLU196647 TUY196647:TVQ196647 UEU196647:UFM196647 UOQ196647:UPI196647 UYM196647:UZE196647 VII196647:VJA196647 VSE196647:VSW196647 WCA196647:WCS196647 WLW196647:WMO196647 WVS196647:WWK196647 K262183:AC262183 JG262183:JY262183 TC262183:TU262183 ACY262183:ADQ262183 AMU262183:ANM262183 AWQ262183:AXI262183 BGM262183:BHE262183 BQI262183:BRA262183 CAE262183:CAW262183 CKA262183:CKS262183 CTW262183:CUO262183 DDS262183:DEK262183 DNO262183:DOG262183 DXK262183:DYC262183 EHG262183:EHY262183 ERC262183:ERU262183 FAY262183:FBQ262183 FKU262183:FLM262183 FUQ262183:FVI262183 GEM262183:GFE262183 GOI262183:GPA262183 GYE262183:GYW262183 HIA262183:HIS262183 HRW262183:HSO262183 IBS262183:ICK262183 ILO262183:IMG262183 IVK262183:IWC262183 JFG262183:JFY262183 JPC262183:JPU262183 JYY262183:JZQ262183 KIU262183:KJM262183 KSQ262183:KTI262183 LCM262183:LDE262183 LMI262183:LNA262183 LWE262183:LWW262183 MGA262183:MGS262183 MPW262183:MQO262183 MZS262183:NAK262183 NJO262183:NKG262183 NTK262183:NUC262183 ODG262183:ODY262183 ONC262183:ONU262183 OWY262183:OXQ262183 PGU262183:PHM262183 PQQ262183:PRI262183 QAM262183:QBE262183 QKI262183:QLA262183 QUE262183:QUW262183 REA262183:RES262183 RNW262183:ROO262183 RXS262183:RYK262183 SHO262183:SIG262183 SRK262183:SSC262183 TBG262183:TBY262183 TLC262183:TLU262183 TUY262183:TVQ262183 UEU262183:UFM262183 UOQ262183:UPI262183 UYM262183:UZE262183 VII262183:VJA262183 VSE262183:VSW262183 WCA262183:WCS262183 WLW262183:WMO262183 WVS262183:WWK262183 K327719:AC327719 JG327719:JY327719 TC327719:TU327719 ACY327719:ADQ327719 AMU327719:ANM327719 AWQ327719:AXI327719 BGM327719:BHE327719 BQI327719:BRA327719 CAE327719:CAW327719 CKA327719:CKS327719 CTW327719:CUO327719 DDS327719:DEK327719 DNO327719:DOG327719 DXK327719:DYC327719 EHG327719:EHY327719 ERC327719:ERU327719 FAY327719:FBQ327719 FKU327719:FLM327719 FUQ327719:FVI327719 GEM327719:GFE327719 GOI327719:GPA327719 GYE327719:GYW327719 HIA327719:HIS327719 HRW327719:HSO327719 IBS327719:ICK327719 ILO327719:IMG327719 IVK327719:IWC327719 JFG327719:JFY327719 JPC327719:JPU327719 JYY327719:JZQ327719 KIU327719:KJM327719 KSQ327719:KTI327719 LCM327719:LDE327719 LMI327719:LNA327719 LWE327719:LWW327719 MGA327719:MGS327719 MPW327719:MQO327719 MZS327719:NAK327719 NJO327719:NKG327719 NTK327719:NUC327719 ODG327719:ODY327719 ONC327719:ONU327719 OWY327719:OXQ327719 PGU327719:PHM327719 PQQ327719:PRI327719 QAM327719:QBE327719 QKI327719:QLA327719 QUE327719:QUW327719 REA327719:RES327719 RNW327719:ROO327719 RXS327719:RYK327719 SHO327719:SIG327719 SRK327719:SSC327719 TBG327719:TBY327719 TLC327719:TLU327719 TUY327719:TVQ327719 UEU327719:UFM327719 UOQ327719:UPI327719 UYM327719:UZE327719 VII327719:VJA327719 VSE327719:VSW327719 WCA327719:WCS327719 WLW327719:WMO327719 WVS327719:WWK327719 K393255:AC393255 JG393255:JY393255 TC393255:TU393255 ACY393255:ADQ393255 AMU393255:ANM393255 AWQ393255:AXI393255 BGM393255:BHE393255 BQI393255:BRA393255 CAE393255:CAW393255 CKA393255:CKS393255 CTW393255:CUO393255 DDS393255:DEK393255 DNO393255:DOG393255 DXK393255:DYC393255 EHG393255:EHY393255 ERC393255:ERU393255 FAY393255:FBQ393255 FKU393255:FLM393255 FUQ393255:FVI393255 GEM393255:GFE393255 GOI393255:GPA393255 GYE393255:GYW393255 HIA393255:HIS393255 HRW393255:HSO393255 IBS393255:ICK393255 ILO393255:IMG393255 IVK393255:IWC393255 JFG393255:JFY393255 JPC393255:JPU393255 JYY393255:JZQ393255 KIU393255:KJM393255 KSQ393255:KTI393255 LCM393255:LDE393255 LMI393255:LNA393255 LWE393255:LWW393255 MGA393255:MGS393255 MPW393255:MQO393255 MZS393255:NAK393255 NJO393255:NKG393255 NTK393255:NUC393255 ODG393255:ODY393255 ONC393255:ONU393255 OWY393255:OXQ393255 PGU393255:PHM393255 PQQ393255:PRI393255 QAM393255:QBE393255 QKI393255:QLA393255 QUE393255:QUW393255 REA393255:RES393255 RNW393255:ROO393255 RXS393255:RYK393255 SHO393255:SIG393255 SRK393255:SSC393255 TBG393255:TBY393255 TLC393255:TLU393255 TUY393255:TVQ393255 UEU393255:UFM393255 UOQ393255:UPI393255 UYM393255:UZE393255 VII393255:VJA393255 VSE393255:VSW393255 WCA393255:WCS393255 WLW393255:WMO393255 WVS393255:WWK393255 K458791:AC458791 JG458791:JY458791 TC458791:TU458791 ACY458791:ADQ458791 AMU458791:ANM458791 AWQ458791:AXI458791 BGM458791:BHE458791 BQI458791:BRA458791 CAE458791:CAW458791 CKA458791:CKS458791 CTW458791:CUO458791 DDS458791:DEK458791 DNO458791:DOG458791 DXK458791:DYC458791 EHG458791:EHY458791 ERC458791:ERU458791 FAY458791:FBQ458791 FKU458791:FLM458791 FUQ458791:FVI458791 GEM458791:GFE458791 GOI458791:GPA458791 GYE458791:GYW458791 HIA458791:HIS458791 HRW458791:HSO458791 IBS458791:ICK458791 ILO458791:IMG458791 IVK458791:IWC458791 JFG458791:JFY458791 JPC458791:JPU458791 JYY458791:JZQ458791 KIU458791:KJM458791 KSQ458791:KTI458791 LCM458791:LDE458791 LMI458791:LNA458791 LWE458791:LWW458791 MGA458791:MGS458791 MPW458791:MQO458791 MZS458791:NAK458791 NJO458791:NKG458791 NTK458791:NUC458791 ODG458791:ODY458791 ONC458791:ONU458791 OWY458791:OXQ458791 PGU458791:PHM458791 PQQ458791:PRI458791 QAM458791:QBE458791 QKI458791:QLA458791 QUE458791:QUW458791 REA458791:RES458791 RNW458791:ROO458791 RXS458791:RYK458791 SHO458791:SIG458791 SRK458791:SSC458791 TBG458791:TBY458791 TLC458791:TLU458791 TUY458791:TVQ458791 UEU458791:UFM458791 UOQ458791:UPI458791 UYM458791:UZE458791 VII458791:VJA458791 VSE458791:VSW458791 WCA458791:WCS458791 WLW458791:WMO458791 WVS458791:WWK458791 K524327:AC524327 JG524327:JY524327 TC524327:TU524327 ACY524327:ADQ524327 AMU524327:ANM524327 AWQ524327:AXI524327 BGM524327:BHE524327 BQI524327:BRA524327 CAE524327:CAW524327 CKA524327:CKS524327 CTW524327:CUO524327 DDS524327:DEK524327 DNO524327:DOG524327 DXK524327:DYC524327 EHG524327:EHY524327 ERC524327:ERU524327 FAY524327:FBQ524327 FKU524327:FLM524327 FUQ524327:FVI524327 GEM524327:GFE524327 GOI524327:GPA524327 GYE524327:GYW524327 HIA524327:HIS524327 HRW524327:HSO524327 IBS524327:ICK524327 ILO524327:IMG524327 IVK524327:IWC524327 JFG524327:JFY524327 JPC524327:JPU524327 JYY524327:JZQ524327 KIU524327:KJM524327 KSQ524327:KTI524327 LCM524327:LDE524327 LMI524327:LNA524327 LWE524327:LWW524327 MGA524327:MGS524327 MPW524327:MQO524327 MZS524327:NAK524327 NJO524327:NKG524327 NTK524327:NUC524327 ODG524327:ODY524327 ONC524327:ONU524327 OWY524327:OXQ524327 PGU524327:PHM524327 PQQ524327:PRI524327 QAM524327:QBE524327 QKI524327:QLA524327 QUE524327:QUW524327 REA524327:RES524327 RNW524327:ROO524327 RXS524327:RYK524327 SHO524327:SIG524327 SRK524327:SSC524327 TBG524327:TBY524327 TLC524327:TLU524327 TUY524327:TVQ524327 UEU524327:UFM524327 UOQ524327:UPI524327 UYM524327:UZE524327 VII524327:VJA524327 VSE524327:VSW524327 WCA524327:WCS524327 WLW524327:WMO524327 WVS524327:WWK524327 K589863:AC589863 JG589863:JY589863 TC589863:TU589863 ACY589863:ADQ589863 AMU589863:ANM589863 AWQ589863:AXI589863 BGM589863:BHE589863 BQI589863:BRA589863 CAE589863:CAW589863 CKA589863:CKS589863 CTW589863:CUO589863 DDS589863:DEK589863 DNO589863:DOG589863 DXK589863:DYC589863 EHG589863:EHY589863 ERC589863:ERU589863 FAY589863:FBQ589863 FKU589863:FLM589863 FUQ589863:FVI589863 GEM589863:GFE589863 GOI589863:GPA589863 GYE589863:GYW589863 HIA589863:HIS589863 HRW589863:HSO589863 IBS589863:ICK589863 ILO589863:IMG589863 IVK589863:IWC589863 JFG589863:JFY589863 JPC589863:JPU589863 JYY589863:JZQ589863 KIU589863:KJM589863 KSQ589863:KTI589863 LCM589863:LDE589863 LMI589863:LNA589863 LWE589863:LWW589863 MGA589863:MGS589863 MPW589863:MQO589863 MZS589863:NAK589863 NJO589863:NKG589863 NTK589863:NUC589863 ODG589863:ODY589863 ONC589863:ONU589863 OWY589863:OXQ589863 PGU589863:PHM589863 PQQ589863:PRI589863 QAM589863:QBE589863 QKI589863:QLA589863 QUE589863:QUW589863 REA589863:RES589863 RNW589863:ROO589863 RXS589863:RYK589863 SHO589863:SIG589863 SRK589863:SSC589863 TBG589863:TBY589863 TLC589863:TLU589863 TUY589863:TVQ589863 UEU589863:UFM589863 UOQ589863:UPI589863 UYM589863:UZE589863 VII589863:VJA589863 VSE589863:VSW589863 WCA589863:WCS589863 WLW589863:WMO589863 WVS589863:WWK589863 K655399:AC655399 JG655399:JY655399 TC655399:TU655399 ACY655399:ADQ655399 AMU655399:ANM655399 AWQ655399:AXI655399 BGM655399:BHE655399 BQI655399:BRA655399 CAE655399:CAW655399 CKA655399:CKS655399 CTW655399:CUO655399 DDS655399:DEK655399 DNO655399:DOG655399 DXK655399:DYC655399 EHG655399:EHY655399 ERC655399:ERU655399 FAY655399:FBQ655399 FKU655399:FLM655399 FUQ655399:FVI655399 GEM655399:GFE655399 GOI655399:GPA655399 GYE655399:GYW655399 HIA655399:HIS655399 HRW655399:HSO655399 IBS655399:ICK655399 ILO655399:IMG655399 IVK655399:IWC655399 JFG655399:JFY655399 JPC655399:JPU655399 JYY655399:JZQ655399 KIU655399:KJM655399 KSQ655399:KTI655399 LCM655399:LDE655399 LMI655399:LNA655399 LWE655399:LWW655399 MGA655399:MGS655399 MPW655399:MQO655399 MZS655399:NAK655399 NJO655399:NKG655399 NTK655399:NUC655399 ODG655399:ODY655399 ONC655399:ONU655399 OWY655399:OXQ655399 PGU655399:PHM655399 PQQ655399:PRI655399 QAM655399:QBE655399 QKI655399:QLA655399 QUE655399:QUW655399 REA655399:RES655399 RNW655399:ROO655399 RXS655399:RYK655399 SHO655399:SIG655399 SRK655399:SSC655399 TBG655399:TBY655399 TLC655399:TLU655399 TUY655399:TVQ655399 UEU655399:UFM655399 UOQ655399:UPI655399 UYM655399:UZE655399 VII655399:VJA655399 VSE655399:VSW655399 WCA655399:WCS655399 WLW655399:WMO655399 WVS655399:WWK655399 K720935:AC720935 JG720935:JY720935 TC720935:TU720935 ACY720935:ADQ720935 AMU720935:ANM720935 AWQ720935:AXI720935 BGM720935:BHE720935 BQI720935:BRA720935 CAE720935:CAW720935 CKA720935:CKS720935 CTW720935:CUO720935 DDS720935:DEK720935 DNO720935:DOG720935 DXK720935:DYC720935 EHG720935:EHY720935 ERC720935:ERU720935 FAY720935:FBQ720935 FKU720935:FLM720935 FUQ720935:FVI720935 GEM720935:GFE720935 GOI720935:GPA720935 GYE720935:GYW720935 HIA720935:HIS720935 HRW720935:HSO720935 IBS720935:ICK720935 ILO720935:IMG720935 IVK720935:IWC720935 JFG720935:JFY720935 JPC720935:JPU720935 JYY720935:JZQ720935 KIU720935:KJM720935 KSQ720935:KTI720935 LCM720935:LDE720935 LMI720935:LNA720935 LWE720935:LWW720935 MGA720935:MGS720935 MPW720935:MQO720935 MZS720935:NAK720935 NJO720935:NKG720935 NTK720935:NUC720935 ODG720935:ODY720935 ONC720935:ONU720935 OWY720935:OXQ720935 PGU720935:PHM720935 PQQ720935:PRI720935 QAM720935:QBE720935 QKI720935:QLA720935 QUE720935:QUW720935 REA720935:RES720935 RNW720935:ROO720935 RXS720935:RYK720935 SHO720935:SIG720935 SRK720935:SSC720935 TBG720935:TBY720935 TLC720935:TLU720935 TUY720935:TVQ720935 UEU720935:UFM720935 UOQ720935:UPI720935 UYM720935:UZE720935 VII720935:VJA720935 VSE720935:VSW720935 WCA720935:WCS720935 WLW720935:WMO720935 WVS720935:WWK720935 K786471:AC786471 JG786471:JY786471 TC786471:TU786471 ACY786471:ADQ786471 AMU786471:ANM786471 AWQ786471:AXI786471 BGM786471:BHE786471 BQI786471:BRA786471 CAE786471:CAW786471 CKA786471:CKS786471 CTW786471:CUO786471 DDS786471:DEK786471 DNO786471:DOG786471 DXK786471:DYC786471 EHG786471:EHY786471 ERC786471:ERU786471 FAY786471:FBQ786471 FKU786471:FLM786471 FUQ786471:FVI786471 GEM786471:GFE786471 GOI786471:GPA786471 GYE786471:GYW786471 HIA786471:HIS786471 HRW786471:HSO786471 IBS786471:ICK786471 ILO786471:IMG786471 IVK786471:IWC786471 JFG786471:JFY786471 JPC786471:JPU786471 JYY786471:JZQ786471 KIU786471:KJM786471 KSQ786471:KTI786471 LCM786471:LDE786471 LMI786471:LNA786471 LWE786471:LWW786471 MGA786471:MGS786471 MPW786471:MQO786471 MZS786471:NAK786471 NJO786471:NKG786471 NTK786471:NUC786471 ODG786471:ODY786471 ONC786471:ONU786471 OWY786471:OXQ786471 PGU786471:PHM786471 PQQ786471:PRI786471 QAM786471:QBE786471 QKI786471:QLA786471 QUE786471:QUW786471 REA786471:RES786471 RNW786471:ROO786471 RXS786471:RYK786471 SHO786471:SIG786471 SRK786471:SSC786471 TBG786471:TBY786471 TLC786471:TLU786471 TUY786471:TVQ786471 UEU786471:UFM786471 UOQ786471:UPI786471 UYM786471:UZE786471 VII786471:VJA786471 VSE786471:VSW786471 WCA786471:WCS786471 WLW786471:WMO786471 WVS786471:WWK786471 K852007:AC852007 JG852007:JY852007 TC852007:TU852007 ACY852007:ADQ852007 AMU852007:ANM852007 AWQ852007:AXI852007 BGM852007:BHE852007 BQI852007:BRA852007 CAE852007:CAW852007 CKA852007:CKS852007 CTW852007:CUO852007 DDS852007:DEK852007 DNO852007:DOG852007 DXK852007:DYC852007 EHG852007:EHY852007 ERC852007:ERU852007 FAY852007:FBQ852007 FKU852007:FLM852007 FUQ852007:FVI852007 GEM852007:GFE852007 GOI852007:GPA852007 GYE852007:GYW852007 HIA852007:HIS852007 HRW852007:HSO852007 IBS852007:ICK852007 ILO852007:IMG852007 IVK852007:IWC852007 JFG852007:JFY852007 JPC852007:JPU852007 JYY852007:JZQ852007 KIU852007:KJM852007 KSQ852007:KTI852007 LCM852007:LDE852007 LMI852007:LNA852007 LWE852007:LWW852007 MGA852007:MGS852007 MPW852007:MQO852007 MZS852007:NAK852007 NJO852007:NKG852007 NTK852007:NUC852007 ODG852007:ODY852007 ONC852007:ONU852007 OWY852007:OXQ852007 PGU852007:PHM852007 PQQ852007:PRI852007 QAM852007:QBE852007 QKI852007:QLA852007 QUE852007:QUW852007 REA852007:RES852007 RNW852007:ROO852007 RXS852007:RYK852007 SHO852007:SIG852007 SRK852007:SSC852007 TBG852007:TBY852007 TLC852007:TLU852007 TUY852007:TVQ852007 UEU852007:UFM852007 UOQ852007:UPI852007 UYM852007:UZE852007 VII852007:VJA852007 VSE852007:VSW852007 WCA852007:WCS852007 WLW852007:WMO852007 WVS852007:WWK852007 K917543:AC917543 JG917543:JY917543 TC917543:TU917543 ACY917543:ADQ917543 AMU917543:ANM917543 AWQ917543:AXI917543 BGM917543:BHE917543 BQI917543:BRA917543 CAE917543:CAW917543 CKA917543:CKS917543 CTW917543:CUO917543 DDS917543:DEK917543 DNO917543:DOG917543 DXK917543:DYC917543 EHG917543:EHY917543 ERC917543:ERU917543 FAY917543:FBQ917543 FKU917543:FLM917543 FUQ917543:FVI917543 GEM917543:GFE917543 GOI917543:GPA917543 GYE917543:GYW917543 HIA917543:HIS917543 HRW917543:HSO917543 IBS917543:ICK917543 ILO917543:IMG917543 IVK917543:IWC917543 JFG917543:JFY917543 JPC917543:JPU917543 JYY917543:JZQ917543 KIU917543:KJM917543 KSQ917543:KTI917543 LCM917543:LDE917543 LMI917543:LNA917543 LWE917543:LWW917543 MGA917543:MGS917543 MPW917543:MQO917543 MZS917543:NAK917543 NJO917543:NKG917543 NTK917543:NUC917543 ODG917543:ODY917543 ONC917543:ONU917543 OWY917543:OXQ917543 PGU917543:PHM917543 PQQ917543:PRI917543 QAM917543:QBE917543 QKI917543:QLA917543 QUE917543:QUW917543 REA917543:RES917543 RNW917543:ROO917543 RXS917543:RYK917543 SHO917543:SIG917543 SRK917543:SSC917543 TBG917543:TBY917543 TLC917543:TLU917543 TUY917543:TVQ917543 UEU917543:UFM917543 UOQ917543:UPI917543 UYM917543:UZE917543 VII917543:VJA917543 VSE917543:VSW917543 WCA917543:WCS917543 WLW917543:WMO917543 WVS917543:WWK917543 K983079:AC983079 JG983079:JY983079 TC983079:TU983079 ACY983079:ADQ983079 AMU983079:ANM983079 AWQ983079:AXI983079 BGM983079:BHE983079 BQI983079:BRA983079 CAE983079:CAW983079 CKA983079:CKS983079 CTW983079:CUO983079 DDS983079:DEK983079 DNO983079:DOG983079 DXK983079:DYC983079 EHG983079:EHY983079 ERC983079:ERU983079 FAY983079:FBQ983079 FKU983079:FLM983079 FUQ983079:FVI983079 GEM983079:GFE983079 GOI983079:GPA983079 GYE983079:GYW983079 HIA983079:HIS983079 HRW983079:HSO983079 IBS983079:ICK983079 ILO983079:IMG983079 IVK983079:IWC983079 JFG983079:JFY983079 JPC983079:JPU983079 JYY983079:JZQ983079 KIU983079:KJM983079 KSQ983079:KTI983079 LCM983079:LDE983079 LMI983079:LNA983079 LWE983079:LWW983079 MGA983079:MGS983079 MPW983079:MQO983079 MZS983079:NAK983079 NJO983079:NKG983079 NTK983079:NUC983079 ODG983079:ODY983079 ONC983079:ONU983079 OWY983079:OXQ983079 PGU983079:PHM983079 PQQ983079:PRI983079 QAM983079:QBE983079 QKI983079:QLA983079 QUE983079:QUW983079 REA983079:RES983079 RNW983079:ROO983079 RXS983079:RYK983079 SHO983079:SIG983079 SRK983079:SSC983079 TBG983079:TBY983079 TLC983079:TLU983079 TUY983079:TVQ983079 UEU983079:UFM983079 UOQ983079:UPI983079 UYM983079:UZE983079 VII983079:VJA983079 VSE983079:VSW983079 WCA983079:WCS983079 WLW983079:WMO983079 WVS983079:WWK983079 K25:AC25 JG25:JY25 TC25:TU25 ACY25:ADQ25 AMU25:ANM25 AWQ25:AXI25 BGM25:BHE25 BQI25:BRA25 CAE25:CAW25 CKA25:CKS25 CTW25:CUO25 DDS25:DEK25 DNO25:DOG25 DXK25:DYC25 EHG25:EHY25 ERC25:ERU25 FAY25:FBQ25 FKU25:FLM25 FUQ25:FVI25 GEM25:GFE25 GOI25:GPA25 GYE25:GYW25 HIA25:HIS25 HRW25:HSO25 IBS25:ICK25 ILO25:IMG25 IVK25:IWC25 JFG25:JFY25 JPC25:JPU25 JYY25:JZQ25 KIU25:KJM25 KSQ25:KTI25 LCM25:LDE25 LMI25:LNA25 LWE25:LWW25 MGA25:MGS25 MPW25:MQO25 MZS25:NAK25 NJO25:NKG25 NTK25:NUC25 ODG25:ODY25 ONC25:ONU25 OWY25:OXQ25 PGU25:PHM25 PQQ25:PRI25 QAM25:QBE25 QKI25:QLA25 QUE25:QUW25 REA25:RES25 RNW25:ROO25 RXS25:RYK25 SHO25:SIG25 SRK25:SSC25 TBG25:TBY25 TLC25:TLU25 TUY25:TVQ25 UEU25:UFM25 UOQ25:UPI25 UYM25:UZE25 VII25:VJA25 VSE25:VSW25 WCA25:WCS25 WLW25:WMO25 WVS25:WWK25 K65561:AC65561 JG65561:JY65561 TC65561:TU65561 ACY65561:ADQ65561 AMU65561:ANM65561 AWQ65561:AXI65561 BGM65561:BHE65561 BQI65561:BRA65561 CAE65561:CAW65561 CKA65561:CKS65561 CTW65561:CUO65561 DDS65561:DEK65561 DNO65561:DOG65561 DXK65561:DYC65561 EHG65561:EHY65561 ERC65561:ERU65561 FAY65561:FBQ65561 FKU65561:FLM65561 FUQ65561:FVI65561 GEM65561:GFE65561 GOI65561:GPA65561 GYE65561:GYW65561 HIA65561:HIS65561 HRW65561:HSO65561 IBS65561:ICK65561 ILO65561:IMG65561 IVK65561:IWC65561 JFG65561:JFY65561 JPC65561:JPU65561 JYY65561:JZQ65561 KIU65561:KJM65561 KSQ65561:KTI65561 LCM65561:LDE65561 LMI65561:LNA65561 LWE65561:LWW65561 MGA65561:MGS65561 MPW65561:MQO65561 MZS65561:NAK65561 NJO65561:NKG65561 NTK65561:NUC65561 ODG65561:ODY65561 ONC65561:ONU65561 OWY65561:OXQ65561 PGU65561:PHM65561 PQQ65561:PRI65561 QAM65561:QBE65561 QKI65561:QLA65561 QUE65561:QUW65561 REA65561:RES65561 RNW65561:ROO65561 RXS65561:RYK65561 SHO65561:SIG65561 SRK65561:SSC65561 TBG65561:TBY65561 TLC65561:TLU65561 TUY65561:TVQ65561 UEU65561:UFM65561 UOQ65561:UPI65561 UYM65561:UZE65561 VII65561:VJA65561 VSE65561:VSW65561 WCA65561:WCS65561 WLW65561:WMO65561 WVS65561:WWK65561 K131097:AC131097 JG131097:JY131097 TC131097:TU131097 ACY131097:ADQ131097 AMU131097:ANM131097 AWQ131097:AXI131097 BGM131097:BHE131097 BQI131097:BRA131097 CAE131097:CAW131097 CKA131097:CKS131097 CTW131097:CUO131097 DDS131097:DEK131097 DNO131097:DOG131097 DXK131097:DYC131097 EHG131097:EHY131097 ERC131097:ERU131097 FAY131097:FBQ131097 FKU131097:FLM131097 FUQ131097:FVI131097 GEM131097:GFE131097 GOI131097:GPA131097 GYE131097:GYW131097 HIA131097:HIS131097 HRW131097:HSO131097 IBS131097:ICK131097 ILO131097:IMG131097 IVK131097:IWC131097 JFG131097:JFY131097 JPC131097:JPU131097 JYY131097:JZQ131097 KIU131097:KJM131097 KSQ131097:KTI131097 LCM131097:LDE131097 LMI131097:LNA131097 LWE131097:LWW131097 MGA131097:MGS131097 MPW131097:MQO131097 MZS131097:NAK131097 NJO131097:NKG131097 NTK131097:NUC131097 ODG131097:ODY131097 ONC131097:ONU131097 OWY131097:OXQ131097 PGU131097:PHM131097 PQQ131097:PRI131097 QAM131097:QBE131097 QKI131097:QLA131097 QUE131097:QUW131097 REA131097:RES131097 RNW131097:ROO131097 RXS131097:RYK131097 SHO131097:SIG131097 SRK131097:SSC131097 TBG131097:TBY131097 TLC131097:TLU131097 TUY131097:TVQ131097 UEU131097:UFM131097 UOQ131097:UPI131097 UYM131097:UZE131097 VII131097:VJA131097 VSE131097:VSW131097 WCA131097:WCS131097 WLW131097:WMO131097 WVS131097:WWK131097 K196633:AC196633 JG196633:JY196633 TC196633:TU196633 ACY196633:ADQ196633 AMU196633:ANM196633 AWQ196633:AXI196633 BGM196633:BHE196633 BQI196633:BRA196633 CAE196633:CAW196633 CKA196633:CKS196633 CTW196633:CUO196633 DDS196633:DEK196633 DNO196633:DOG196633 DXK196633:DYC196633 EHG196633:EHY196633 ERC196633:ERU196633 FAY196633:FBQ196633 FKU196633:FLM196633 FUQ196633:FVI196633 GEM196633:GFE196633 GOI196633:GPA196633 GYE196633:GYW196633 HIA196633:HIS196633 HRW196633:HSO196633 IBS196633:ICK196633 ILO196633:IMG196633 IVK196633:IWC196633 JFG196633:JFY196633 JPC196633:JPU196633 JYY196633:JZQ196633 KIU196633:KJM196633 KSQ196633:KTI196633 LCM196633:LDE196633 LMI196633:LNA196633 LWE196633:LWW196633 MGA196633:MGS196633 MPW196633:MQO196633 MZS196633:NAK196633 NJO196633:NKG196633 NTK196633:NUC196633 ODG196633:ODY196633 ONC196633:ONU196633 OWY196633:OXQ196633 PGU196633:PHM196633 PQQ196633:PRI196633 QAM196633:QBE196633 QKI196633:QLA196633 QUE196633:QUW196633 REA196633:RES196633 RNW196633:ROO196633 RXS196633:RYK196633 SHO196633:SIG196633 SRK196633:SSC196633 TBG196633:TBY196633 TLC196633:TLU196633 TUY196633:TVQ196633 UEU196633:UFM196633 UOQ196633:UPI196633 UYM196633:UZE196633 VII196633:VJA196633 VSE196633:VSW196633 WCA196633:WCS196633 WLW196633:WMO196633 WVS196633:WWK196633 K262169:AC262169 JG262169:JY262169 TC262169:TU262169 ACY262169:ADQ262169 AMU262169:ANM262169 AWQ262169:AXI262169 BGM262169:BHE262169 BQI262169:BRA262169 CAE262169:CAW262169 CKA262169:CKS262169 CTW262169:CUO262169 DDS262169:DEK262169 DNO262169:DOG262169 DXK262169:DYC262169 EHG262169:EHY262169 ERC262169:ERU262169 FAY262169:FBQ262169 FKU262169:FLM262169 FUQ262169:FVI262169 GEM262169:GFE262169 GOI262169:GPA262169 GYE262169:GYW262169 HIA262169:HIS262169 HRW262169:HSO262169 IBS262169:ICK262169 ILO262169:IMG262169 IVK262169:IWC262169 JFG262169:JFY262169 JPC262169:JPU262169 JYY262169:JZQ262169 KIU262169:KJM262169 KSQ262169:KTI262169 LCM262169:LDE262169 LMI262169:LNA262169 LWE262169:LWW262169 MGA262169:MGS262169 MPW262169:MQO262169 MZS262169:NAK262169 NJO262169:NKG262169 NTK262169:NUC262169 ODG262169:ODY262169 ONC262169:ONU262169 OWY262169:OXQ262169 PGU262169:PHM262169 PQQ262169:PRI262169 QAM262169:QBE262169 QKI262169:QLA262169 QUE262169:QUW262169 REA262169:RES262169 RNW262169:ROO262169 RXS262169:RYK262169 SHO262169:SIG262169 SRK262169:SSC262169 TBG262169:TBY262169 TLC262169:TLU262169 TUY262169:TVQ262169 UEU262169:UFM262169 UOQ262169:UPI262169 UYM262169:UZE262169 VII262169:VJA262169 VSE262169:VSW262169 WCA262169:WCS262169 WLW262169:WMO262169 WVS262169:WWK262169 K327705:AC327705 JG327705:JY327705 TC327705:TU327705 ACY327705:ADQ327705 AMU327705:ANM327705 AWQ327705:AXI327705 BGM327705:BHE327705 BQI327705:BRA327705 CAE327705:CAW327705 CKA327705:CKS327705 CTW327705:CUO327705 DDS327705:DEK327705 DNO327705:DOG327705 DXK327705:DYC327705 EHG327705:EHY327705 ERC327705:ERU327705 FAY327705:FBQ327705 FKU327705:FLM327705 FUQ327705:FVI327705 GEM327705:GFE327705 GOI327705:GPA327705 GYE327705:GYW327705 HIA327705:HIS327705 HRW327705:HSO327705 IBS327705:ICK327705 ILO327705:IMG327705 IVK327705:IWC327705 JFG327705:JFY327705 JPC327705:JPU327705 JYY327705:JZQ327705 KIU327705:KJM327705 KSQ327705:KTI327705 LCM327705:LDE327705 LMI327705:LNA327705 LWE327705:LWW327705 MGA327705:MGS327705 MPW327705:MQO327705 MZS327705:NAK327705 NJO327705:NKG327705 NTK327705:NUC327705 ODG327705:ODY327705 ONC327705:ONU327705 OWY327705:OXQ327705 PGU327705:PHM327705 PQQ327705:PRI327705 QAM327705:QBE327705 QKI327705:QLA327705 QUE327705:QUW327705 REA327705:RES327705 RNW327705:ROO327705 RXS327705:RYK327705 SHO327705:SIG327705 SRK327705:SSC327705 TBG327705:TBY327705 TLC327705:TLU327705 TUY327705:TVQ327705 UEU327705:UFM327705 UOQ327705:UPI327705 UYM327705:UZE327705 VII327705:VJA327705 VSE327705:VSW327705 WCA327705:WCS327705 WLW327705:WMO327705 WVS327705:WWK327705 K393241:AC393241 JG393241:JY393241 TC393241:TU393241 ACY393241:ADQ393241 AMU393241:ANM393241 AWQ393241:AXI393241 BGM393241:BHE393241 BQI393241:BRA393241 CAE393241:CAW393241 CKA393241:CKS393241 CTW393241:CUO393241 DDS393241:DEK393241 DNO393241:DOG393241 DXK393241:DYC393241 EHG393241:EHY393241 ERC393241:ERU393241 FAY393241:FBQ393241 FKU393241:FLM393241 FUQ393241:FVI393241 GEM393241:GFE393241 GOI393241:GPA393241 GYE393241:GYW393241 HIA393241:HIS393241 HRW393241:HSO393241 IBS393241:ICK393241 ILO393241:IMG393241 IVK393241:IWC393241 JFG393241:JFY393241 JPC393241:JPU393241 JYY393241:JZQ393241 KIU393241:KJM393241 KSQ393241:KTI393241 LCM393241:LDE393241 LMI393241:LNA393241 LWE393241:LWW393241 MGA393241:MGS393241 MPW393241:MQO393241 MZS393241:NAK393241 NJO393241:NKG393241 NTK393241:NUC393241 ODG393241:ODY393241 ONC393241:ONU393241 OWY393241:OXQ393241 PGU393241:PHM393241 PQQ393241:PRI393241 QAM393241:QBE393241 QKI393241:QLA393241 QUE393241:QUW393241 REA393241:RES393241 RNW393241:ROO393241 RXS393241:RYK393241 SHO393241:SIG393241 SRK393241:SSC393241 TBG393241:TBY393241 TLC393241:TLU393241 TUY393241:TVQ393241 UEU393241:UFM393241 UOQ393241:UPI393241 UYM393241:UZE393241 VII393241:VJA393241 VSE393241:VSW393241 WCA393241:WCS393241 WLW393241:WMO393241 WVS393241:WWK393241 K458777:AC458777 JG458777:JY458777 TC458777:TU458777 ACY458777:ADQ458777 AMU458777:ANM458777 AWQ458777:AXI458777 BGM458777:BHE458777 BQI458777:BRA458777 CAE458777:CAW458777 CKA458777:CKS458777 CTW458777:CUO458777 DDS458777:DEK458777 DNO458777:DOG458777 DXK458777:DYC458777 EHG458777:EHY458777 ERC458777:ERU458777 FAY458777:FBQ458777 FKU458777:FLM458777 FUQ458777:FVI458777 GEM458777:GFE458777 GOI458777:GPA458777 GYE458777:GYW458777 HIA458777:HIS458777 HRW458777:HSO458777 IBS458777:ICK458777 ILO458777:IMG458777 IVK458777:IWC458777 JFG458777:JFY458777 JPC458777:JPU458777 JYY458777:JZQ458777 KIU458777:KJM458777 KSQ458777:KTI458777 LCM458777:LDE458777 LMI458777:LNA458777 LWE458777:LWW458777 MGA458777:MGS458777 MPW458777:MQO458777 MZS458777:NAK458777 NJO458777:NKG458777 NTK458777:NUC458777 ODG458777:ODY458777 ONC458777:ONU458777 OWY458777:OXQ458777 PGU458777:PHM458777 PQQ458777:PRI458777 QAM458777:QBE458777 QKI458777:QLA458777 QUE458777:QUW458777 REA458777:RES458777 RNW458777:ROO458777 RXS458777:RYK458777 SHO458777:SIG458777 SRK458777:SSC458777 TBG458777:TBY458777 TLC458777:TLU458777 TUY458777:TVQ458777 UEU458777:UFM458777 UOQ458777:UPI458777 UYM458777:UZE458777 VII458777:VJA458777 VSE458777:VSW458777 WCA458777:WCS458777 WLW458777:WMO458777 WVS458777:WWK458777 K524313:AC524313 JG524313:JY524313 TC524313:TU524313 ACY524313:ADQ524313 AMU524313:ANM524313 AWQ524313:AXI524313 BGM524313:BHE524313 BQI524313:BRA524313 CAE524313:CAW524313 CKA524313:CKS524313 CTW524313:CUO524313 DDS524313:DEK524313 DNO524313:DOG524313 DXK524313:DYC524313 EHG524313:EHY524313 ERC524313:ERU524313 FAY524313:FBQ524313 FKU524313:FLM524313 FUQ524313:FVI524313 GEM524313:GFE524313 GOI524313:GPA524313 GYE524313:GYW524313 HIA524313:HIS524313 HRW524313:HSO524313 IBS524313:ICK524313 ILO524313:IMG524313 IVK524313:IWC524313 JFG524313:JFY524313 JPC524313:JPU524313 JYY524313:JZQ524313 KIU524313:KJM524313 KSQ524313:KTI524313 LCM524313:LDE524313 LMI524313:LNA524313 LWE524313:LWW524313 MGA524313:MGS524313 MPW524313:MQO524313 MZS524313:NAK524313 NJO524313:NKG524313 NTK524313:NUC524313 ODG524313:ODY524313 ONC524313:ONU524313 OWY524313:OXQ524313 PGU524313:PHM524313 PQQ524313:PRI524313 QAM524313:QBE524313 QKI524313:QLA524313 QUE524313:QUW524313 REA524313:RES524313 RNW524313:ROO524313 RXS524313:RYK524313 SHO524313:SIG524313 SRK524313:SSC524313 TBG524313:TBY524313 TLC524313:TLU524313 TUY524313:TVQ524313 UEU524313:UFM524313 UOQ524313:UPI524313 UYM524313:UZE524313 VII524313:VJA524313 VSE524313:VSW524313 WCA524313:WCS524313 WLW524313:WMO524313 WVS524313:WWK524313 K589849:AC589849 JG589849:JY589849 TC589849:TU589849 ACY589849:ADQ589849 AMU589849:ANM589849 AWQ589849:AXI589849 BGM589849:BHE589849 BQI589849:BRA589849 CAE589849:CAW589849 CKA589849:CKS589849 CTW589849:CUO589849 DDS589849:DEK589849 DNO589849:DOG589849 DXK589849:DYC589849 EHG589849:EHY589849 ERC589849:ERU589849 FAY589849:FBQ589849 FKU589849:FLM589849 FUQ589849:FVI589849 GEM589849:GFE589849 GOI589849:GPA589849 GYE589849:GYW589849 HIA589849:HIS589849 HRW589849:HSO589849 IBS589849:ICK589849 ILO589849:IMG589849 IVK589849:IWC589849 JFG589849:JFY589849 JPC589849:JPU589849 JYY589849:JZQ589849 KIU589849:KJM589849 KSQ589849:KTI589849 LCM589849:LDE589849 LMI589849:LNA589849 LWE589849:LWW589849 MGA589849:MGS589849 MPW589849:MQO589849 MZS589849:NAK589849 NJO589849:NKG589849 NTK589849:NUC589849 ODG589849:ODY589849 ONC589849:ONU589849 OWY589849:OXQ589849 PGU589849:PHM589849 PQQ589849:PRI589849 QAM589849:QBE589849 QKI589849:QLA589849 QUE589849:QUW589849 REA589849:RES589849 RNW589849:ROO589849 RXS589849:RYK589849 SHO589849:SIG589849 SRK589849:SSC589849 TBG589849:TBY589849 TLC589849:TLU589849 TUY589849:TVQ589849 UEU589849:UFM589849 UOQ589849:UPI589849 UYM589849:UZE589849 VII589849:VJA589849 VSE589849:VSW589849 WCA589849:WCS589849 WLW589849:WMO589849 WVS589849:WWK589849 K655385:AC655385 JG655385:JY655385 TC655385:TU655385 ACY655385:ADQ655385 AMU655385:ANM655385 AWQ655385:AXI655385 BGM655385:BHE655385 BQI655385:BRA655385 CAE655385:CAW655385 CKA655385:CKS655385 CTW655385:CUO655385 DDS655385:DEK655385 DNO655385:DOG655385 DXK655385:DYC655385 EHG655385:EHY655385 ERC655385:ERU655385 FAY655385:FBQ655385 FKU655385:FLM655385 FUQ655385:FVI655385 GEM655385:GFE655385 GOI655385:GPA655385 GYE655385:GYW655385 HIA655385:HIS655385 HRW655385:HSO655385 IBS655385:ICK655385 ILO655385:IMG655385 IVK655385:IWC655385 JFG655385:JFY655385 JPC655385:JPU655385 JYY655385:JZQ655385 KIU655385:KJM655385 KSQ655385:KTI655385 LCM655385:LDE655385 LMI655385:LNA655385 LWE655385:LWW655385 MGA655385:MGS655385 MPW655385:MQO655385 MZS655385:NAK655385 NJO655385:NKG655385 NTK655385:NUC655385 ODG655385:ODY655385 ONC655385:ONU655385 OWY655385:OXQ655385 PGU655385:PHM655385 PQQ655385:PRI655385 QAM655385:QBE655385 QKI655385:QLA655385 QUE655385:QUW655385 REA655385:RES655385 RNW655385:ROO655385 RXS655385:RYK655385 SHO655385:SIG655385 SRK655385:SSC655385 TBG655385:TBY655385 TLC655385:TLU655385 TUY655385:TVQ655385 UEU655385:UFM655385 UOQ655385:UPI655385 UYM655385:UZE655385 VII655385:VJA655385 VSE655385:VSW655385 WCA655385:WCS655385 WLW655385:WMO655385 WVS655385:WWK655385 K720921:AC720921 JG720921:JY720921 TC720921:TU720921 ACY720921:ADQ720921 AMU720921:ANM720921 AWQ720921:AXI720921 BGM720921:BHE720921 BQI720921:BRA720921 CAE720921:CAW720921 CKA720921:CKS720921 CTW720921:CUO720921 DDS720921:DEK720921 DNO720921:DOG720921 DXK720921:DYC720921 EHG720921:EHY720921 ERC720921:ERU720921 FAY720921:FBQ720921 FKU720921:FLM720921 FUQ720921:FVI720921 GEM720921:GFE720921 GOI720921:GPA720921 GYE720921:GYW720921 HIA720921:HIS720921 HRW720921:HSO720921 IBS720921:ICK720921 ILO720921:IMG720921 IVK720921:IWC720921 JFG720921:JFY720921 JPC720921:JPU720921 JYY720921:JZQ720921 KIU720921:KJM720921 KSQ720921:KTI720921 LCM720921:LDE720921 LMI720921:LNA720921 LWE720921:LWW720921 MGA720921:MGS720921 MPW720921:MQO720921 MZS720921:NAK720921 NJO720921:NKG720921 NTK720921:NUC720921 ODG720921:ODY720921 ONC720921:ONU720921 OWY720921:OXQ720921 PGU720921:PHM720921 PQQ720921:PRI720921 QAM720921:QBE720921 QKI720921:QLA720921 QUE720921:QUW720921 REA720921:RES720921 RNW720921:ROO720921 RXS720921:RYK720921 SHO720921:SIG720921 SRK720921:SSC720921 TBG720921:TBY720921 TLC720921:TLU720921 TUY720921:TVQ720921 UEU720921:UFM720921 UOQ720921:UPI720921 UYM720921:UZE720921 VII720921:VJA720921 VSE720921:VSW720921 WCA720921:WCS720921 WLW720921:WMO720921 WVS720921:WWK720921 K786457:AC786457 JG786457:JY786457 TC786457:TU786457 ACY786457:ADQ786457 AMU786457:ANM786457 AWQ786457:AXI786457 BGM786457:BHE786457 BQI786457:BRA786457 CAE786457:CAW786457 CKA786457:CKS786457 CTW786457:CUO786457 DDS786457:DEK786457 DNO786457:DOG786457 DXK786457:DYC786457 EHG786457:EHY786457 ERC786457:ERU786457 FAY786457:FBQ786457 FKU786457:FLM786457 FUQ786457:FVI786457 GEM786457:GFE786457 GOI786457:GPA786457 GYE786457:GYW786457 HIA786457:HIS786457 HRW786457:HSO786457 IBS786457:ICK786457 ILO786457:IMG786457 IVK786457:IWC786457 JFG786457:JFY786457 JPC786457:JPU786457 JYY786457:JZQ786457 KIU786457:KJM786457 KSQ786457:KTI786457 LCM786457:LDE786457 LMI786457:LNA786457 LWE786457:LWW786457 MGA786457:MGS786457 MPW786457:MQO786457 MZS786457:NAK786457 NJO786457:NKG786457 NTK786457:NUC786457 ODG786457:ODY786457 ONC786457:ONU786457 OWY786457:OXQ786457 PGU786457:PHM786457 PQQ786457:PRI786457 QAM786457:QBE786457 QKI786457:QLA786457 QUE786457:QUW786457 REA786457:RES786457 RNW786457:ROO786457 RXS786457:RYK786457 SHO786457:SIG786457 SRK786457:SSC786457 TBG786457:TBY786457 TLC786457:TLU786457 TUY786457:TVQ786457 UEU786457:UFM786457 UOQ786457:UPI786457 UYM786457:UZE786457 VII786457:VJA786457 VSE786457:VSW786457 WCA786457:WCS786457 WLW786457:WMO786457 WVS786457:WWK786457 K851993:AC851993 JG851993:JY851993 TC851993:TU851993 ACY851993:ADQ851993 AMU851993:ANM851993 AWQ851993:AXI851993 BGM851993:BHE851993 BQI851993:BRA851993 CAE851993:CAW851993 CKA851993:CKS851993 CTW851993:CUO851993 DDS851993:DEK851993 DNO851993:DOG851993 DXK851993:DYC851993 EHG851993:EHY851993 ERC851993:ERU851993 FAY851993:FBQ851993 FKU851993:FLM851993 FUQ851993:FVI851993 GEM851993:GFE851993 GOI851993:GPA851993 GYE851993:GYW851993 HIA851993:HIS851993 HRW851993:HSO851993 IBS851993:ICK851993 ILO851993:IMG851993 IVK851993:IWC851993 JFG851993:JFY851993 JPC851993:JPU851993 JYY851993:JZQ851993 KIU851993:KJM851993 KSQ851993:KTI851993 LCM851993:LDE851993 LMI851993:LNA851993 LWE851993:LWW851993 MGA851993:MGS851993 MPW851993:MQO851993 MZS851993:NAK851993 NJO851993:NKG851993 NTK851993:NUC851993 ODG851993:ODY851993 ONC851993:ONU851993 OWY851993:OXQ851993 PGU851993:PHM851993 PQQ851993:PRI851993 QAM851993:QBE851993 QKI851993:QLA851993 QUE851993:QUW851993 REA851993:RES851993 RNW851993:ROO851993 RXS851993:RYK851993 SHO851993:SIG851993 SRK851993:SSC851993 TBG851993:TBY851993 TLC851993:TLU851993 TUY851993:TVQ851993 UEU851993:UFM851993 UOQ851993:UPI851993 UYM851993:UZE851993 VII851993:VJA851993 VSE851993:VSW851993 WCA851993:WCS851993 WLW851993:WMO851993 WVS851993:WWK851993 K917529:AC917529 JG917529:JY917529 TC917529:TU917529 ACY917529:ADQ917529 AMU917529:ANM917529 AWQ917529:AXI917529 BGM917529:BHE917529 BQI917529:BRA917529 CAE917529:CAW917529 CKA917529:CKS917529 CTW917529:CUO917529 DDS917529:DEK917529 DNO917529:DOG917529 DXK917529:DYC917529 EHG917529:EHY917529 ERC917529:ERU917529 FAY917529:FBQ917529 FKU917529:FLM917529 FUQ917529:FVI917529 GEM917529:GFE917529 GOI917529:GPA917529 GYE917529:GYW917529 HIA917529:HIS917529 HRW917529:HSO917529 IBS917529:ICK917529 ILO917529:IMG917529 IVK917529:IWC917529 JFG917529:JFY917529 JPC917529:JPU917529 JYY917529:JZQ917529 KIU917529:KJM917529 KSQ917529:KTI917529 LCM917529:LDE917529 LMI917529:LNA917529 LWE917529:LWW917529 MGA917529:MGS917529 MPW917529:MQO917529 MZS917529:NAK917529 NJO917529:NKG917529 NTK917529:NUC917529 ODG917529:ODY917529 ONC917529:ONU917529 OWY917529:OXQ917529 PGU917529:PHM917529 PQQ917529:PRI917529 QAM917529:QBE917529 QKI917529:QLA917529 QUE917529:QUW917529 REA917529:RES917529 RNW917529:ROO917529 RXS917529:RYK917529 SHO917529:SIG917529 SRK917529:SSC917529 TBG917529:TBY917529 TLC917529:TLU917529 TUY917529:TVQ917529 UEU917529:UFM917529 UOQ917529:UPI917529 UYM917529:UZE917529 VII917529:VJA917529 VSE917529:VSW917529 WCA917529:WCS917529 WLW917529:WMO917529 WVS917529:WWK917529 K983065:AC983065 JG983065:JY983065 TC983065:TU983065 ACY983065:ADQ983065 AMU983065:ANM983065 AWQ983065:AXI983065 BGM983065:BHE983065 BQI983065:BRA983065 CAE983065:CAW983065 CKA983065:CKS983065 CTW983065:CUO983065 DDS983065:DEK983065 DNO983065:DOG983065 DXK983065:DYC983065 EHG983065:EHY983065 ERC983065:ERU983065 FAY983065:FBQ983065 FKU983065:FLM983065 FUQ983065:FVI983065 GEM983065:GFE983065 GOI983065:GPA983065 GYE983065:GYW983065 HIA983065:HIS983065 HRW983065:HSO983065 IBS983065:ICK983065 ILO983065:IMG983065 IVK983065:IWC983065 JFG983065:JFY983065 JPC983065:JPU983065 JYY983065:JZQ983065 KIU983065:KJM983065 KSQ983065:KTI983065 LCM983065:LDE983065 LMI983065:LNA983065 LWE983065:LWW983065 MGA983065:MGS983065 MPW983065:MQO983065 MZS983065:NAK983065 NJO983065:NKG983065 NTK983065:NUC983065 ODG983065:ODY983065 ONC983065:ONU983065 OWY983065:OXQ983065 PGU983065:PHM983065 PQQ983065:PRI983065 QAM983065:QBE983065 QKI983065:QLA983065 QUE983065:QUW983065 REA983065:RES983065 RNW983065:ROO983065 RXS983065:RYK983065 SHO983065:SIG983065 SRK983065:SSC983065 TBG983065:TBY983065 TLC983065:TLU983065 TUY983065:TVQ983065 UEU983065:UFM983065 UOQ983065:UPI983065 UYM983065:UZE983065 VII983065:VJA983065 VSE983065:VSW983065 WCA983065:WCS983065 WLW983065:WMO983065 WVS983065:WWK983065 K18:AC18 JG18:JY18 TC18:TU18 ACY18:ADQ18 AMU18:ANM18 AWQ18:AXI18 BGM18:BHE18 BQI18:BRA18 CAE18:CAW18 CKA18:CKS18 CTW18:CUO18 DDS18:DEK18 DNO18:DOG18 DXK18:DYC18 EHG18:EHY18 ERC18:ERU18 FAY18:FBQ18 FKU18:FLM18 FUQ18:FVI18 GEM18:GFE18 GOI18:GPA18 GYE18:GYW18 HIA18:HIS18 HRW18:HSO18 IBS18:ICK18 ILO18:IMG18 IVK18:IWC18 JFG18:JFY18 JPC18:JPU18 JYY18:JZQ18 KIU18:KJM18 KSQ18:KTI18 LCM18:LDE18 LMI18:LNA18 LWE18:LWW18 MGA18:MGS18 MPW18:MQO18 MZS18:NAK18 NJO18:NKG18 NTK18:NUC18 ODG18:ODY18 ONC18:ONU18 OWY18:OXQ18 PGU18:PHM18 PQQ18:PRI18 QAM18:QBE18 QKI18:QLA18 QUE18:QUW18 REA18:RES18 RNW18:ROO18 RXS18:RYK18 SHO18:SIG18 SRK18:SSC18 TBG18:TBY18 TLC18:TLU18 TUY18:TVQ18 UEU18:UFM18 UOQ18:UPI18 UYM18:UZE18 VII18:VJA18 VSE18:VSW18 WCA18:WCS18 WLW18:WMO18 WVS18:WWK18 K65554:AC65554 JG65554:JY65554 TC65554:TU65554 ACY65554:ADQ65554 AMU65554:ANM65554 AWQ65554:AXI65554 BGM65554:BHE65554 BQI65554:BRA65554 CAE65554:CAW65554 CKA65554:CKS65554 CTW65554:CUO65554 DDS65554:DEK65554 DNO65554:DOG65554 DXK65554:DYC65554 EHG65554:EHY65554 ERC65554:ERU65554 FAY65554:FBQ65554 FKU65554:FLM65554 FUQ65554:FVI65554 GEM65554:GFE65554 GOI65554:GPA65554 GYE65554:GYW65554 HIA65554:HIS65554 HRW65554:HSO65554 IBS65554:ICK65554 ILO65554:IMG65554 IVK65554:IWC65554 JFG65554:JFY65554 JPC65554:JPU65554 JYY65554:JZQ65554 KIU65554:KJM65554 KSQ65554:KTI65554 LCM65554:LDE65554 LMI65554:LNA65554 LWE65554:LWW65554 MGA65554:MGS65554 MPW65554:MQO65554 MZS65554:NAK65554 NJO65554:NKG65554 NTK65554:NUC65554 ODG65554:ODY65554 ONC65554:ONU65554 OWY65554:OXQ65554 PGU65554:PHM65554 PQQ65554:PRI65554 QAM65554:QBE65554 QKI65554:QLA65554 QUE65554:QUW65554 REA65554:RES65554 RNW65554:ROO65554 RXS65554:RYK65554 SHO65554:SIG65554 SRK65554:SSC65554 TBG65554:TBY65554 TLC65554:TLU65554 TUY65554:TVQ65554 UEU65554:UFM65554 UOQ65554:UPI65554 UYM65554:UZE65554 VII65554:VJA65554 VSE65554:VSW65554 WCA65554:WCS65554 WLW65554:WMO65554 WVS65554:WWK65554 K131090:AC131090 JG131090:JY131090 TC131090:TU131090 ACY131090:ADQ131090 AMU131090:ANM131090 AWQ131090:AXI131090 BGM131090:BHE131090 BQI131090:BRA131090 CAE131090:CAW131090 CKA131090:CKS131090 CTW131090:CUO131090 DDS131090:DEK131090 DNO131090:DOG131090 DXK131090:DYC131090 EHG131090:EHY131090 ERC131090:ERU131090 FAY131090:FBQ131090 FKU131090:FLM131090 FUQ131090:FVI131090 GEM131090:GFE131090 GOI131090:GPA131090 GYE131090:GYW131090 HIA131090:HIS131090 HRW131090:HSO131090 IBS131090:ICK131090 ILO131090:IMG131090 IVK131090:IWC131090 JFG131090:JFY131090 JPC131090:JPU131090 JYY131090:JZQ131090 KIU131090:KJM131090 KSQ131090:KTI131090 LCM131090:LDE131090 LMI131090:LNA131090 LWE131090:LWW131090 MGA131090:MGS131090 MPW131090:MQO131090 MZS131090:NAK131090 NJO131090:NKG131090 NTK131090:NUC131090 ODG131090:ODY131090 ONC131090:ONU131090 OWY131090:OXQ131090 PGU131090:PHM131090 PQQ131090:PRI131090 QAM131090:QBE131090 QKI131090:QLA131090 QUE131090:QUW131090 REA131090:RES131090 RNW131090:ROO131090 RXS131090:RYK131090 SHO131090:SIG131090 SRK131090:SSC131090 TBG131090:TBY131090 TLC131090:TLU131090 TUY131090:TVQ131090 UEU131090:UFM131090 UOQ131090:UPI131090 UYM131090:UZE131090 VII131090:VJA131090 VSE131090:VSW131090 WCA131090:WCS131090 WLW131090:WMO131090 WVS131090:WWK131090 K196626:AC196626 JG196626:JY196626 TC196626:TU196626 ACY196626:ADQ196626 AMU196626:ANM196626 AWQ196626:AXI196626 BGM196626:BHE196626 BQI196626:BRA196626 CAE196626:CAW196626 CKA196626:CKS196626 CTW196626:CUO196626 DDS196626:DEK196626 DNO196626:DOG196626 DXK196626:DYC196626 EHG196626:EHY196626 ERC196626:ERU196626 FAY196626:FBQ196626 FKU196626:FLM196626 FUQ196626:FVI196626 GEM196626:GFE196626 GOI196626:GPA196626 GYE196626:GYW196626 HIA196626:HIS196626 HRW196626:HSO196626 IBS196626:ICK196626 ILO196626:IMG196626 IVK196626:IWC196626 JFG196626:JFY196626 JPC196626:JPU196626 JYY196626:JZQ196626 KIU196626:KJM196626 KSQ196626:KTI196626 LCM196626:LDE196626 LMI196626:LNA196626 LWE196626:LWW196626 MGA196626:MGS196626 MPW196626:MQO196626 MZS196626:NAK196626 NJO196626:NKG196626 NTK196626:NUC196626 ODG196626:ODY196626 ONC196626:ONU196626 OWY196626:OXQ196626 PGU196626:PHM196626 PQQ196626:PRI196626 QAM196626:QBE196626 QKI196626:QLA196626 QUE196626:QUW196626 REA196626:RES196626 RNW196626:ROO196626 RXS196626:RYK196626 SHO196626:SIG196626 SRK196626:SSC196626 TBG196626:TBY196626 TLC196626:TLU196626 TUY196626:TVQ196626 UEU196626:UFM196626 UOQ196626:UPI196626 UYM196626:UZE196626 VII196626:VJA196626 VSE196626:VSW196626 WCA196626:WCS196626 WLW196626:WMO196626 WVS196626:WWK196626 K262162:AC262162 JG262162:JY262162 TC262162:TU262162 ACY262162:ADQ262162 AMU262162:ANM262162 AWQ262162:AXI262162 BGM262162:BHE262162 BQI262162:BRA262162 CAE262162:CAW262162 CKA262162:CKS262162 CTW262162:CUO262162 DDS262162:DEK262162 DNO262162:DOG262162 DXK262162:DYC262162 EHG262162:EHY262162 ERC262162:ERU262162 FAY262162:FBQ262162 FKU262162:FLM262162 FUQ262162:FVI262162 GEM262162:GFE262162 GOI262162:GPA262162 GYE262162:GYW262162 HIA262162:HIS262162 HRW262162:HSO262162 IBS262162:ICK262162 ILO262162:IMG262162 IVK262162:IWC262162 JFG262162:JFY262162 JPC262162:JPU262162 JYY262162:JZQ262162 KIU262162:KJM262162 KSQ262162:KTI262162 LCM262162:LDE262162 LMI262162:LNA262162 LWE262162:LWW262162 MGA262162:MGS262162 MPW262162:MQO262162 MZS262162:NAK262162 NJO262162:NKG262162 NTK262162:NUC262162 ODG262162:ODY262162 ONC262162:ONU262162 OWY262162:OXQ262162 PGU262162:PHM262162 PQQ262162:PRI262162 QAM262162:QBE262162 QKI262162:QLA262162 QUE262162:QUW262162 REA262162:RES262162 RNW262162:ROO262162 RXS262162:RYK262162 SHO262162:SIG262162 SRK262162:SSC262162 TBG262162:TBY262162 TLC262162:TLU262162 TUY262162:TVQ262162 UEU262162:UFM262162 UOQ262162:UPI262162 UYM262162:UZE262162 VII262162:VJA262162 VSE262162:VSW262162 WCA262162:WCS262162 WLW262162:WMO262162 WVS262162:WWK262162 K327698:AC327698 JG327698:JY327698 TC327698:TU327698 ACY327698:ADQ327698 AMU327698:ANM327698 AWQ327698:AXI327698 BGM327698:BHE327698 BQI327698:BRA327698 CAE327698:CAW327698 CKA327698:CKS327698 CTW327698:CUO327698 DDS327698:DEK327698 DNO327698:DOG327698 DXK327698:DYC327698 EHG327698:EHY327698 ERC327698:ERU327698 FAY327698:FBQ327698 FKU327698:FLM327698 FUQ327698:FVI327698 GEM327698:GFE327698 GOI327698:GPA327698 GYE327698:GYW327698 HIA327698:HIS327698 HRW327698:HSO327698 IBS327698:ICK327698 ILO327698:IMG327698 IVK327698:IWC327698 JFG327698:JFY327698 JPC327698:JPU327698 JYY327698:JZQ327698 KIU327698:KJM327698 KSQ327698:KTI327698 LCM327698:LDE327698 LMI327698:LNA327698 LWE327698:LWW327698 MGA327698:MGS327698 MPW327698:MQO327698 MZS327698:NAK327698 NJO327698:NKG327698 NTK327698:NUC327698 ODG327698:ODY327698 ONC327698:ONU327698 OWY327698:OXQ327698 PGU327698:PHM327698 PQQ327698:PRI327698 QAM327698:QBE327698 QKI327698:QLA327698 QUE327698:QUW327698 REA327698:RES327698 RNW327698:ROO327698 RXS327698:RYK327698 SHO327698:SIG327698 SRK327698:SSC327698 TBG327698:TBY327698 TLC327698:TLU327698 TUY327698:TVQ327698 UEU327698:UFM327698 UOQ327698:UPI327698 UYM327698:UZE327698 VII327698:VJA327698 VSE327698:VSW327698 WCA327698:WCS327698 WLW327698:WMO327698 WVS327698:WWK327698 K393234:AC393234 JG393234:JY393234 TC393234:TU393234 ACY393234:ADQ393234 AMU393234:ANM393234 AWQ393234:AXI393234 BGM393234:BHE393234 BQI393234:BRA393234 CAE393234:CAW393234 CKA393234:CKS393234 CTW393234:CUO393234 DDS393234:DEK393234 DNO393234:DOG393234 DXK393234:DYC393234 EHG393234:EHY393234 ERC393234:ERU393234 FAY393234:FBQ393234 FKU393234:FLM393234 FUQ393234:FVI393234 GEM393234:GFE393234 GOI393234:GPA393234 GYE393234:GYW393234 HIA393234:HIS393234 HRW393234:HSO393234 IBS393234:ICK393234 ILO393234:IMG393234 IVK393234:IWC393234 JFG393234:JFY393234 JPC393234:JPU393234 JYY393234:JZQ393234 KIU393234:KJM393234 KSQ393234:KTI393234 LCM393234:LDE393234 LMI393234:LNA393234 LWE393234:LWW393234 MGA393234:MGS393234 MPW393234:MQO393234 MZS393234:NAK393234 NJO393234:NKG393234 NTK393234:NUC393234 ODG393234:ODY393234 ONC393234:ONU393234 OWY393234:OXQ393234 PGU393234:PHM393234 PQQ393234:PRI393234 QAM393234:QBE393234 QKI393234:QLA393234 QUE393234:QUW393234 REA393234:RES393234 RNW393234:ROO393234 RXS393234:RYK393234 SHO393234:SIG393234 SRK393234:SSC393234 TBG393234:TBY393234 TLC393234:TLU393234 TUY393234:TVQ393234 UEU393234:UFM393234 UOQ393234:UPI393234 UYM393234:UZE393234 VII393234:VJA393234 VSE393234:VSW393234 WCA393234:WCS393234 WLW393234:WMO393234 WVS393234:WWK393234 K458770:AC458770 JG458770:JY458770 TC458770:TU458770 ACY458770:ADQ458770 AMU458770:ANM458770 AWQ458770:AXI458770 BGM458770:BHE458770 BQI458770:BRA458770 CAE458770:CAW458770 CKA458770:CKS458770 CTW458770:CUO458770 DDS458770:DEK458770 DNO458770:DOG458770 DXK458770:DYC458770 EHG458770:EHY458770 ERC458770:ERU458770 FAY458770:FBQ458770 FKU458770:FLM458770 FUQ458770:FVI458770 GEM458770:GFE458770 GOI458770:GPA458770 GYE458770:GYW458770 HIA458770:HIS458770 HRW458770:HSO458770 IBS458770:ICK458770 ILO458770:IMG458770 IVK458770:IWC458770 JFG458770:JFY458770 JPC458770:JPU458770 JYY458770:JZQ458770 KIU458770:KJM458770 KSQ458770:KTI458770 LCM458770:LDE458770 LMI458770:LNA458770 LWE458770:LWW458770 MGA458770:MGS458770 MPW458770:MQO458770 MZS458770:NAK458770 NJO458770:NKG458770 NTK458770:NUC458770 ODG458770:ODY458770 ONC458770:ONU458770 OWY458770:OXQ458770 PGU458770:PHM458770 PQQ458770:PRI458770 QAM458770:QBE458770 QKI458770:QLA458770 QUE458770:QUW458770 REA458770:RES458770 RNW458770:ROO458770 RXS458770:RYK458770 SHO458770:SIG458770 SRK458770:SSC458770 TBG458770:TBY458770 TLC458770:TLU458770 TUY458770:TVQ458770 UEU458770:UFM458770 UOQ458770:UPI458770 UYM458770:UZE458770 VII458770:VJA458770 VSE458770:VSW458770 WCA458770:WCS458770 WLW458770:WMO458770 WVS458770:WWK458770 K524306:AC524306 JG524306:JY524306 TC524306:TU524306 ACY524306:ADQ524306 AMU524306:ANM524306 AWQ524306:AXI524306 BGM524306:BHE524306 BQI524306:BRA524306 CAE524306:CAW524306 CKA524306:CKS524306 CTW524306:CUO524306 DDS524306:DEK524306 DNO524306:DOG524306 DXK524306:DYC524306 EHG524306:EHY524306 ERC524306:ERU524306 FAY524306:FBQ524306 FKU524306:FLM524306 FUQ524306:FVI524306 GEM524306:GFE524306 GOI524306:GPA524306 GYE524306:GYW524306 HIA524306:HIS524306 HRW524306:HSO524306 IBS524306:ICK524306 ILO524306:IMG524306 IVK524306:IWC524306 JFG524306:JFY524306 JPC524306:JPU524306 JYY524306:JZQ524306 KIU524306:KJM524306 KSQ524306:KTI524306 LCM524306:LDE524306 LMI524306:LNA524306 LWE524306:LWW524306 MGA524306:MGS524306 MPW524306:MQO524306 MZS524306:NAK524306 NJO524306:NKG524306 NTK524306:NUC524306 ODG524306:ODY524306 ONC524306:ONU524306 OWY524306:OXQ524306 PGU524306:PHM524306 PQQ524306:PRI524306 QAM524306:QBE524306 QKI524306:QLA524306 QUE524306:QUW524306 REA524306:RES524306 RNW524306:ROO524306 RXS524306:RYK524306 SHO524306:SIG524306 SRK524306:SSC524306 TBG524306:TBY524306 TLC524306:TLU524306 TUY524306:TVQ524306 UEU524306:UFM524306 UOQ524306:UPI524306 UYM524306:UZE524306 VII524306:VJA524306 VSE524306:VSW524306 WCA524306:WCS524306 WLW524306:WMO524306 WVS524306:WWK524306 K589842:AC589842 JG589842:JY589842 TC589842:TU589842 ACY589842:ADQ589842 AMU589842:ANM589842 AWQ589842:AXI589842 BGM589842:BHE589842 BQI589842:BRA589842 CAE589842:CAW589842 CKA589842:CKS589842 CTW589842:CUO589842 DDS589842:DEK589842 DNO589842:DOG589842 DXK589842:DYC589842 EHG589842:EHY589842 ERC589842:ERU589842 FAY589842:FBQ589842 FKU589842:FLM589842 FUQ589842:FVI589842 GEM589842:GFE589842 GOI589842:GPA589842 GYE589842:GYW589842 HIA589842:HIS589842 HRW589842:HSO589842 IBS589842:ICK589842 ILO589842:IMG589842 IVK589842:IWC589842 JFG589842:JFY589842 JPC589842:JPU589842 JYY589842:JZQ589842 KIU589842:KJM589842 KSQ589842:KTI589842 LCM589842:LDE589842 LMI589842:LNA589842 LWE589842:LWW589842 MGA589842:MGS589842 MPW589842:MQO589842 MZS589842:NAK589842 NJO589842:NKG589842 NTK589842:NUC589842 ODG589842:ODY589842 ONC589842:ONU589842 OWY589842:OXQ589842 PGU589842:PHM589842 PQQ589842:PRI589842 QAM589842:QBE589842 QKI589842:QLA589842 QUE589842:QUW589842 REA589842:RES589842 RNW589842:ROO589842 RXS589842:RYK589842 SHO589842:SIG589842 SRK589842:SSC589842 TBG589842:TBY589842 TLC589842:TLU589842 TUY589842:TVQ589842 UEU589842:UFM589842 UOQ589842:UPI589842 UYM589842:UZE589842 VII589842:VJA589842 VSE589842:VSW589842 WCA589842:WCS589842 WLW589842:WMO589842 WVS589842:WWK589842 K655378:AC655378 JG655378:JY655378 TC655378:TU655378 ACY655378:ADQ655378 AMU655378:ANM655378 AWQ655378:AXI655378 BGM655378:BHE655378 BQI655378:BRA655378 CAE655378:CAW655378 CKA655378:CKS655378 CTW655378:CUO655378 DDS655378:DEK655378 DNO655378:DOG655378 DXK655378:DYC655378 EHG655378:EHY655378 ERC655378:ERU655378 FAY655378:FBQ655378 FKU655378:FLM655378 FUQ655378:FVI655378 GEM655378:GFE655378 GOI655378:GPA655378 GYE655378:GYW655378 HIA655378:HIS655378 HRW655378:HSO655378 IBS655378:ICK655378 ILO655378:IMG655378 IVK655378:IWC655378 JFG655378:JFY655378 JPC655378:JPU655378 JYY655378:JZQ655378 KIU655378:KJM655378 KSQ655378:KTI655378 LCM655378:LDE655378 LMI655378:LNA655378 LWE655378:LWW655378 MGA655378:MGS655378 MPW655378:MQO655378 MZS655378:NAK655378 NJO655378:NKG655378 NTK655378:NUC655378 ODG655378:ODY655378 ONC655378:ONU655378 OWY655378:OXQ655378 PGU655378:PHM655378 PQQ655378:PRI655378 QAM655378:QBE655378 QKI655378:QLA655378 QUE655378:QUW655378 REA655378:RES655378 RNW655378:ROO655378 RXS655378:RYK655378 SHO655378:SIG655378 SRK655378:SSC655378 TBG655378:TBY655378 TLC655378:TLU655378 TUY655378:TVQ655378 UEU655378:UFM655378 UOQ655378:UPI655378 UYM655378:UZE655378 VII655378:VJA655378 VSE655378:VSW655378 WCA655378:WCS655378 WLW655378:WMO655378 WVS655378:WWK655378 K720914:AC720914 JG720914:JY720914 TC720914:TU720914 ACY720914:ADQ720914 AMU720914:ANM720914 AWQ720914:AXI720914 BGM720914:BHE720914 BQI720914:BRA720914 CAE720914:CAW720914 CKA720914:CKS720914 CTW720914:CUO720914 DDS720914:DEK720914 DNO720914:DOG720914 DXK720914:DYC720914 EHG720914:EHY720914 ERC720914:ERU720914 FAY720914:FBQ720914 FKU720914:FLM720914 FUQ720914:FVI720914 GEM720914:GFE720914 GOI720914:GPA720914 GYE720914:GYW720914 HIA720914:HIS720914 HRW720914:HSO720914 IBS720914:ICK720914 ILO720914:IMG720914 IVK720914:IWC720914 JFG720914:JFY720914 JPC720914:JPU720914 JYY720914:JZQ720914 KIU720914:KJM720914 KSQ720914:KTI720914 LCM720914:LDE720914 LMI720914:LNA720914 LWE720914:LWW720914 MGA720914:MGS720914 MPW720914:MQO720914 MZS720914:NAK720914 NJO720914:NKG720914 NTK720914:NUC720914 ODG720914:ODY720914 ONC720914:ONU720914 OWY720914:OXQ720914 PGU720914:PHM720914 PQQ720914:PRI720914 QAM720914:QBE720914 QKI720914:QLA720914 QUE720914:QUW720914 REA720914:RES720914 RNW720914:ROO720914 RXS720914:RYK720914 SHO720914:SIG720914 SRK720914:SSC720914 TBG720914:TBY720914 TLC720914:TLU720914 TUY720914:TVQ720914 UEU720914:UFM720914 UOQ720914:UPI720914 UYM720914:UZE720914 VII720914:VJA720914 VSE720914:VSW720914 WCA720914:WCS720914 WLW720914:WMO720914 WVS720914:WWK720914 K786450:AC786450 JG786450:JY786450 TC786450:TU786450 ACY786450:ADQ786450 AMU786450:ANM786450 AWQ786450:AXI786450 BGM786450:BHE786450 BQI786450:BRA786450 CAE786450:CAW786450 CKA786450:CKS786450 CTW786450:CUO786450 DDS786450:DEK786450 DNO786450:DOG786450 DXK786450:DYC786450 EHG786450:EHY786450 ERC786450:ERU786450 FAY786450:FBQ786450 FKU786450:FLM786450 FUQ786450:FVI786450 GEM786450:GFE786450 GOI786450:GPA786450 GYE786450:GYW786450 HIA786450:HIS786450 HRW786450:HSO786450 IBS786450:ICK786450 ILO786450:IMG786450 IVK786450:IWC786450 JFG786450:JFY786450 JPC786450:JPU786450 JYY786450:JZQ786450 KIU786450:KJM786450 KSQ786450:KTI786450 LCM786450:LDE786450 LMI786450:LNA786450 LWE786450:LWW786450 MGA786450:MGS786450 MPW786450:MQO786450 MZS786450:NAK786450 NJO786450:NKG786450 NTK786450:NUC786450 ODG786450:ODY786450 ONC786450:ONU786450 OWY786450:OXQ786450 PGU786450:PHM786450 PQQ786450:PRI786450 QAM786450:QBE786450 QKI786450:QLA786450 QUE786450:QUW786450 REA786450:RES786450 RNW786450:ROO786450 RXS786450:RYK786450 SHO786450:SIG786450 SRK786450:SSC786450 TBG786450:TBY786450 TLC786450:TLU786450 TUY786450:TVQ786450 UEU786450:UFM786450 UOQ786450:UPI786450 UYM786450:UZE786450 VII786450:VJA786450 VSE786450:VSW786450 WCA786450:WCS786450 WLW786450:WMO786450 WVS786450:WWK786450 K851986:AC851986 JG851986:JY851986 TC851986:TU851986 ACY851986:ADQ851986 AMU851986:ANM851986 AWQ851986:AXI851986 BGM851986:BHE851986 BQI851986:BRA851986 CAE851986:CAW851986 CKA851986:CKS851986 CTW851986:CUO851986 DDS851986:DEK851986 DNO851986:DOG851986 DXK851986:DYC851986 EHG851986:EHY851986 ERC851986:ERU851986 FAY851986:FBQ851986 FKU851986:FLM851986 FUQ851986:FVI851986 GEM851986:GFE851986 GOI851986:GPA851986 GYE851986:GYW851986 HIA851986:HIS851986 HRW851986:HSO851986 IBS851986:ICK851986 ILO851986:IMG851986 IVK851986:IWC851986 JFG851986:JFY851986 JPC851986:JPU851986 JYY851986:JZQ851986 KIU851986:KJM851986 KSQ851986:KTI851986 LCM851986:LDE851986 LMI851986:LNA851986 LWE851986:LWW851986 MGA851986:MGS851986 MPW851986:MQO851986 MZS851986:NAK851986 NJO851986:NKG851986 NTK851986:NUC851986 ODG851986:ODY851986 ONC851986:ONU851986 OWY851986:OXQ851986 PGU851986:PHM851986 PQQ851986:PRI851986 QAM851986:QBE851986 QKI851986:QLA851986 QUE851986:QUW851986 REA851986:RES851986 RNW851986:ROO851986 RXS851986:RYK851986 SHO851986:SIG851986 SRK851986:SSC851986 TBG851986:TBY851986 TLC851986:TLU851986 TUY851986:TVQ851986 UEU851986:UFM851986 UOQ851986:UPI851986 UYM851986:UZE851986 VII851986:VJA851986 VSE851986:VSW851986 WCA851986:WCS851986 WLW851986:WMO851986 WVS851986:WWK851986 K917522:AC917522 JG917522:JY917522 TC917522:TU917522 ACY917522:ADQ917522 AMU917522:ANM917522 AWQ917522:AXI917522 BGM917522:BHE917522 BQI917522:BRA917522 CAE917522:CAW917522 CKA917522:CKS917522 CTW917522:CUO917522 DDS917522:DEK917522 DNO917522:DOG917522 DXK917522:DYC917522 EHG917522:EHY917522 ERC917522:ERU917522 FAY917522:FBQ917522 FKU917522:FLM917522 FUQ917522:FVI917522 GEM917522:GFE917522 GOI917522:GPA917522 GYE917522:GYW917522 HIA917522:HIS917522 HRW917522:HSO917522 IBS917522:ICK917522 ILO917522:IMG917522 IVK917522:IWC917522 JFG917522:JFY917522 JPC917522:JPU917522 JYY917522:JZQ917522 KIU917522:KJM917522 KSQ917522:KTI917522 LCM917522:LDE917522 LMI917522:LNA917522 LWE917522:LWW917522 MGA917522:MGS917522 MPW917522:MQO917522 MZS917522:NAK917522 NJO917522:NKG917522 NTK917522:NUC917522 ODG917522:ODY917522 ONC917522:ONU917522 OWY917522:OXQ917522 PGU917522:PHM917522 PQQ917522:PRI917522 QAM917522:QBE917522 QKI917522:QLA917522 QUE917522:QUW917522 REA917522:RES917522 RNW917522:ROO917522 RXS917522:RYK917522 SHO917522:SIG917522 SRK917522:SSC917522 TBG917522:TBY917522 TLC917522:TLU917522 TUY917522:TVQ917522 UEU917522:UFM917522 UOQ917522:UPI917522 UYM917522:UZE917522 VII917522:VJA917522 VSE917522:VSW917522 WCA917522:WCS917522 WLW917522:WMO917522 WVS917522:WWK917522 K983058:AC983058 JG983058:JY983058 TC983058:TU983058 ACY983058:ADQ983058 AMU983058:ANM983058 AWQ983058:AXI983058 BGM983058:BHE983058 BQI983058:BRA983058 CAE983058:CAW983058 CKA983058:CKS983058 CTW983058:CUO983058 DDS983058:DEK983058 DNO983058:DOG983058 DXK983058:DYC983058 EHG983058:EHY983058 ERC983058:ERU983058 FAY983058:FBQ983058 FKU983058:FLM983058 FUQ983058:FVI983058 GEM983058:GFE983058 GOI983058:GPA983058 GYE983058:GYW983058 HIA983058:HIS983058 HRW983058:HSO983058 IBS983058:ICK983058 ILO983058:IMG983058 IVK983058:IWC983058 JFG983058:JFY983058 JPC983058:JPU983058 JYY983058:JZQ983058 KIU983058:KJM983058 KSQ983058:KTI983058 LCM983058:LDE983058 LMI983058:LNA983058 LWE983058:LWW983058 MGA983058:MGS983058 MPW983058:MQO983058 MZS983058:NAK983058 NJO983058:NKG983058 NTK983058:NUC983058 ODG983058:ODY983058 ONC983058:ONU983058 OWY983058:OXQ983058 PGU983058:PHM983058 PQQ983058:PRI983058 QAM983058:QBE983058 QKI983058:QLA983058 QUE983058:QUW983058 REA983058:RES983058 RNW983058:ROO983058 RXS983058:RYK983058 SHO983058:SIG983058 SRK983058:SSC983058 TBG983058:TBY983058 TLC983058:TLU983058 TUY983058:TVQ983058 UEU983058:UFM983058 UOQ983058:UPI983058 UYM983058:UZE983058 VII983058:VJA983058 VSE983058:VSW983058 WCA983058:WCS983058 WLW983058:WMO983058 WVS983058:WWK983058 K11:AC11 JG11:JY11 TC11:TU11 ACY11:ADQ11 AMU11:ANM11 AWQ11:AXI11 BGM11:BHE11 BQI11:BRA11 CAE11:CAW11 CKA11:CKS11 CTW11:CUO11 DDS11:DEK11 DNO11:DOG11 DXK11:DYC11 EHG11:EHY11 ERC11:ERU11 FAY11:FBQ11 FKU11:FLM11 FUQ11:FVI11 GEM11:GFE11 GOI11:GPA11 GYE11:GYW11 HIA11:HIS11 HRW11:HSO11 IBS11:ICK11 ILO11:IMG11 IVK11:IWC11 JFG11:JFY11 JPC11:JPU11 JYY11:JZQ11 KIU11:KJM11 KSQ11:KTI11 LCM11:LDE11 LMI11:LNA11 LWE11:LWW11 MGA11:MGS11 MPW11:MQO11 MZS11:NAK11 NJO11:NKG11 NTK11:NUC11 ODG11:ODY11 ONC11:ONU11 OWY11:OXQ11 PGU11:PHM11 PQQ11:PRI11 QAM11:QBE11 QKI11:QLA11 QUE11:QUW11 REA11:RES11 RNW11:ROO11 RXS11:RYK11 SHO11:SIG11 SRK11:SSC11 TBG11:TBY11 TLC11:TLU11 TUY11:TVQ11 UEU11:UFM11 UOQ11:UPI11 UYM11:UZE11 VII11:VJA11 VSE11:VSW11 WCA11:WCS11 WLW11:WMO11 WVS11:WWK11 K65547:AC65547 JG65547:JY65547 TC65547:TU65547 ACY65547:ADQ65547 AMU65547:ANM65547 AWQ65547:AXI65547 BGM65547:BHE65547 BQI65547:BRA65547 CAE65547:CAW65547 CKA65547:CKS65547 CTW65547:CUO65547 DDS65547:DEK65547 DNO65547:DOG65547 DXK65547:DYC65547 EHG65547:EHY65547 ERC65547:ERU65547 FAY65547:FBQ65547 FKU65547:FLM65547 FUQ65547:FVI65547 GEM65547:GFE65547 GOI65547:GPA65547 GYE65547:GYW65547 HIA65547:HIS65547 HRW65547:HSO65547 IBS65547:ICK65547 ILO65547:IMG65547 IVK65547:IWC65547 JFG65547:JFY65547 JPC65547:JPU65547 JYY65547:JZQ65547 KIU65547:KJM65547 KSQ65547:KTI65547 LCM65547:LDE65547 LMI65547:LNA65547 LWE65547:LWW65547 MGA65547:MGS65547 MPW65547:MQO65547 MZS65547:NAK65547 NJO65547:NKG65547 NTK65547:NUC65547 ODG65547:ODY65547 ONC65547:ONU65547 OWY65547:OXQ65547 PGU65547:PHM65547 PQQ65547:PRI65547 QAM65547:QBE65547 QKI65547:QLA65547 QUE65547:QUW65547 REA65547:RES65547 RNW65547:ROO65547 RXS65547:RYK65547 SHO65547:SIG65547 SRK65547:SSC65547 TBG65547:TBY65547 TLC65547:TLU65547 TUY65547:TVQ65547 UEU65547:UFM65547 UOQ65547:UPI65547 UYM65547:UZE65547 VII65547:VJA65547 VSE65547:VSW65547 WCA65547:WCS65547 WLW65547:WMO65547 WVS65547:WWK65547 K131083:AC131083 JG131083:JY131083 TC131083:TU131083 ACY131083:ADQ131083 AMU131083:ANM131083 AWQ131083:AXI131083 BGM131083:BHE131083 BQI131083:BRA131083 CAE131083:CAW131083 CKA131083:CKS131083 CTW131083:CUO131083 DDS131083:DEK131083 DNO131083:DOG131083 DXK131083:DYC131083 EHG131083:EHY131083 ERC131083:ERU131083 FAY131083:FBQ131083 FKU131083:FLM131083 FUQ131083:FVI131083 GEM131083:GFE131083 GOI131083:GPA131083 GYE131083:GYW131083 HIA131083:HIS131083 HRW131083:HSO131083 IBS131083:ICK131083 ILO131083:IMG131083 IVK131083:IWC131083 JFG131083:JFY131083 JPC131083:JPU131083 JYY131083:JZQ131083 KIU131083:KJM131083 KSQ131083:KTI131083 LCM131083:LDE131083 LMI131083:LNA131083 LWE131083:LWW131083 MGA131083:MGS131083 MPW131083:MQO131083 MZS131083:NAK131083 NJO131083:NKG131083 NTK131083:NUC131083 ODG131083:ODY131083 ONC131083:ONU131083 OWY131083:OXQ131083 PGU131083:PHM131083 PQQ131083:PRI131083 QAM131083:QBE131083 QKI131083:QLA131083 QUE131083:QUW131083 REA131083:RES131083 RNW131083:ROO131083 RXS131083:RYK131083 SHO131083:SIG131083 SRK131083:SSC131083 TBG131083:TBY131083 TLC131083:TLU131083 TUY131083:TVQ131083 UEU131083:UFM131083 UOQ131083:UPI131083 UYM131083:UZE131083 VII131083:VJA131083 VSE131083:VSW131083 WCA131083:WCS131083 WLW131083:WMO131083 WVS131083:WWK131083 K196619:AC196619 JG196619:JY196619 TC196619:TU196619 ACY196619:ADQ196619 AMU196619:ANM196619 AWQ196619:AXI196619 BGM196619:BHE196619 BQI196619:BRA196619 CAE196619:CAW196619 CKA196619:CKS196619 CTW196619:CUO196619 DDS196619:DEK196619 DNO196619:DOG196619 DXK196619:DYC196619 EHG196619:EHY196619 ERC196619:ERU196619 FAY196619:FBQ196619 FKU196619:FLM196619 FUQ196619:FVI196619 GEM196619:GFE196619 GOI196619:GPA196619 GYE196619:GYW196619 HIA196619:HIS196619 HRW196619:HSO196619 IBS196619:ICK196619 ILO196619:IMG196619 IVK196619:IWC196619 JFG196619:JFY196619 JPC196619:JPU196619 JYY196619:JZQ196619 KIU196619:KJM196619 KSQ196619:KTI196619 LCM196619:LDE196619 LMI196619:LNA196619 LWE196619:LWW196619 MGA196619:MGS196619 MPW196619:MQO196619 MZS196619:NAK196619 NJO196619:NKG196619 NTK196619:NUC196619 ODG196619:ODY196619 ONC196619:ONU196619 OWY196619:OXQ196619 PGU196619:PHM196619 PQQ196619:PRI196619 QAM196619:QBE196619 QKI196619:QLA196619 QUE196619:QUW196619 REA196619:RES196619 RNW196619:ROO196619 RXS196619:RYK196619 SHO196619:SIG196619 SRK196619:SSC196619 TBG196619:TBY196619 TLC196619:TLU196619 TUY196619:TVQ196619 UEU196619:UFM196619 UOQ196619:UPI196619 UYM196619:UZE196619 VII196619:VJA196619 VSE196619:VSW196619 WCA196619:WCS196619 WLW196619:WMO196619 WVS196619:WWK196619 K262155:AC262155 JG262155:JY262155 TC262155:TU262155 ACY262155:ADQ262155 AMU262155:ANM262155 AWQ262155:AXI262155 BGM262155:BHE262155 BQI262155:BRA262155 CAE262155:CAW262155 CKA262155:CKS262155 CTW262155:CUO262155 DDS262155:DEK262155 DNO262155:DOG262155 DXK262155:DYC262155 EHG262155:EHY262155 ERC262155:ERU262155 FAY262155:FBQ262155 FKU262155:FLM262155 FUQ262155:FVI262155 GEM262155:GFE262155 GOI262155:GPA262155 GYE262155:GYW262155 HIA262155:HIS262155 HRW262155:HSO262155 IBS262155:ICK262155 ILO262155:IMG262155 IVK262155:IWC262155 JFG262155:JFY262155 JPC262155:JPU262155 JYY262155:JZQ262155 KIU262155:KJM262155 KSQ262155:KTI262155 LCM262155:LDE262155 LMI262155:LNA262155 LWE262155:LWW262155 MGA262155:MGS262155 MPW262155:MQO262155 MZS262155:NAK262155 NJO262155:NKG262155 NTK262155:NUC262155 ODG262155:ODY262155 ONC262155:ONU262155 OWY262155:OXQ262155 PGU262155:PHM262155 PQQ262155:PRI262155 QAM262155:QBE262155 QKI262155:QLA262155 QUE262155:QUW262155 REA262155:RES262155 RNW262155:ROO262155 RXS262155:RYK262155 SHO262155:SIG262155 SRK262155:SSC262155 TBG262155:TBY262155 TLC262155:TLU262155 TUY262155:TVQ262155 UEU262155:UFM262155 UOQ262155:UPI262155 UYM262155:UZE262155 VII262155:VJA262155 VSE262155:VSW262155 WCA262155:WCS262155 WLW262155:WMO262155 WVS262155:WWK262155 K327691:AC327691 JG327691:JY327691 TC327691:TU327691 ACY327691:ADQ327691 AMU327691:ANM327691 AWQ327691:AXI327691 BGM327691:BHE327691 BQI327691:BRA327691 CAE327691:CAW327691 CKA327691:CKS327691 CTW327691:CUO327691 DDS327691:DEK327691 DNO327691:DOG327691 DXK327691:DYC327691 EHG327691:EHY327691 ERC327691:ERU327691 FAY327691:FBQ327691 FKU327691:FLM327691 FUQ327691:FVI327691 GEM327691:GFE327691 GOI327691:GPA327691 GYE327691:GYW327691 HIA327691:HIS327691 HRW327691:HSO327691 IBS327691:ICK327691 ILO327691:IMG327691 IVK327691:IWC327691 JFG327691:JFY327691 JPC327691:JPU327691 JYY327691:JZQ327691 KIU327691:KJM327691 KSQ327691:KTI327691 LCM327691:LDE327691 LMI327691:LNA327691 LWE327691:LWW327691 MGA327691:MGS327691 MPW327691:MQO327691 MZS327691:NAK327691 NJO327691:NKG327691 NTK327691:NUC327691 ODG327691:ODY327691 ONC327691:ONU327691 OWY327691:OXQ327691 PGU327691:PHM327691 PQQ327691:PRI327691 QAM327691:QBE327691 QKI327691:QLA327691 QUE327691:QUW327691 REA327691:RES327691 RNW327691:ROO327691 RXS327691:RYK327691 SHO327691:SIG327691 SRK327691:SSC327691 TBG327691:TBY327691 TLC327691:TLU327691 TUY327691:TVQ327691 UEU327691:UFM327691 UOQ327691:UPI327691 UYM327691:UZE327691 VII327691:VJA327691 VSE327691:VSW327691 WCA327691:WCS327691 WLW327691:WMO327691 WVS327691:WWK327691 K393227:AC393227 JG393227:JY393227 TC393227:TU393227 ACY393227:ADQ393227 AMU393227:ANM393227 AWQ393227:AXI393227 BGM393227:BHE393227 BQI393227:BRA393227 CAE393227:CAW393227 CKA393227:CKS393227 CTW393227:CUO393227 DDS393227:DEK393227 DNO393227:DOG393227 DXK393227:DYC393227 EHG393227:EHY393227 ERC393227:ERU393227 FAY393227:FBQ393227 FKU393227:FLM393227 FUQ393227:FVI393227 GEM393227:GFE393227 GOI393227:GPA393227 GYE393227:GYW393227 HIA393227:HIS393227 HRW393227:HSO393227 IBS393227:ICK393227 ILO393227:IMG393227 IVK393227:IWC393227 JFG393227:JFY393227 JPC393227:JPU393227 JYY393227:JZQ393227 KIU393227:KJM393227 KSQ393227:KTI393227 LCM393227:LDE393227 LMI393227:LNA393227 LWE393227:LWW393227 MGA393227:MGS393227 MPW393227:MQO393227 MZS393227:NAK393227 NJO393227:NKG393227 NTK393227:NUC393227 ODG393227:ODY393227 ONC393227:ONU393227 OWY393227:OXQ393227 PGU393227:PHM393227 PQQ393227:PRI393227 QAM393227:QBE393227 QKI393227:QLA393227 QUE393227:QUW393227 REA393227:RES393227 RNW393227:ROO393227 RXS393227:RYK393227 SHO393227:SIG393227 SRK393227:SSC393227 TBG393227:TBY393227 TLC393227:TLU393227 TUY393227:TVQ393227 UEU393227:UFM393227 UOQ393227:UPI393227 UYM393227:UZE393227 VII393227:VJA393227 VSE393227:VSW393227 WCA393227:WCS393227 WLW393227:WMO393227 WVS393227:WWK393227 K458763:AC458763 JG458763:JY458763 TC458763:TU458763 ACY458763:ADQ458763 AMU458763:ANM458763 AWQ458763:AXI458763 BGM458763:BHE458763 BQI458763:BRA458763 CAE458763:CAW458763 CKA458763:CKS458763 CTW458763:CUO458763 DDS458763:DEK458763 DNO458763:DOG458763 DXK458763:DYC458763 EHG458763:EHY458763 ERC458763:ERU458763 FAY458763:FBQ458763 FKU458763:FLM458763 FUQ458763:FVI458763 GEM458763:GFE458763 GOI458763:GPA458763 GYE458763:GYW458763 HIA458763:HIS458763 HRW458763:HSO458763 IBS458763:ICK458763 ILO458763:IMG458763 IVK458763:IWC458763 JFG458763:JFY458763 JPC458763:JPU458763 JYY458763:JZQ458763 KIU458763:KJM458763 KSQ458763:KTI458763 LCM458763:LDE458763 LMI458763:LNA458763 LWE458763:LWW458763 MGA458763:MGS458763 MPW458763:MQO458763 MZS458763:NAK458763 NJO458763:NKG458763 NTK458763:NUC458763 ODG458763:ODY458763 ONC458763:ONU458763 OWY458763:OXQ458763 PGU458763:PHM458763 PQQ458763:PRI458763 QAM458763:QBE458763 QKI458763:QLA458763 QUE458763:QUW458763 REA458763:RES458763 RNW458763:ROO458763 RXS458763:RYK458763 SHO458763:SIG458763 SRK458763:SSC458763 TBG458763:TBY458763 TLC458763:TLU458763 TUY458763:TVQ458763 UEU458763:UFM458763 UOQ458763:UPI458763 UYM458763:UZE458763 VII458763:VJA458763 VSE458763:VSW458763 WCA458763:WCS458763 WLW458763:WMO458763 WVS458763:WWK458763 K524299:AC524299 JG524299:JY524299 TC524299:TU524299 ACY524299:ADQ524299 AMU524299:ANM524299 AWQ524299:AXI524299 BGM524299:BHE524299 BQI524299:BRA524299 CAE524299:CAW524299 CKA524299:CKS524299 CTW524299:CUO524299 DDS524299:DEK524299 DNO524299:DOG524299 DXK524299:DYC524299 EHG524299:EHY524299 ERC524299:ERU524299 FAY524299:FBQ524299 FKU524299:FLM524299 FUQ524299:FVI524299 GEM524299:GFE524299 GOI524299:GPA524299 GYE524299:GYW524299 HIA524299:HIS524299 HRW524299:HSO524299 IBS524299:ICK524299 ILO524299:IMG524299 IVK524299:IWC524299 JFG524299:JFY524299 JPC524299:JPU524299 JYY524299:JZQ524299 KIU524299:KJM524299 KSQ524299:KTI524299 LCM524299:LDE524299 LMI524299:LNA524299 LWE524299:LWW524299 MGA524299:MGS524299 MPW524299:MQO524299 MZS524299:NAK524299 NJO524299:NKG524299 NTK524299:NUC524299 ODG524299:ODY524299 ONC524299:ONU524299 OWY524299:OXQ524299 PGU524299:PHM524299 PQQ524299:PRI524299 QAM524299:QBE524299 QKI524299:QLA524299 QUE524299:QUW524299 REA524299:RES524299 RNW524299:ROO524299 RXS524299:RYK524299 SHO524299:SIG524299 SRK524299:SSC524299 TBG524299:TBY524299 TLC524299:TLU524299 TUY524299:TVQ524299 UEU524299:UFM524299 UOQ524299:UPI524299 UYM524299:UZE524299 VII524299:VJA524299 VSE524299:VSW524299 WCA524299:WCS524299 WLW524299:WMO524299 WVS524299:WWK524299 K589835:AC589835 JG589835:JY589835 TC589835:TU589835 ACY589835:ADQ589835 AMU589835:ANM589835 AWQ589835:AXI589835 BGM589835:BHE589835 BQI589835:BRA589835 CAE589835:CAW589835 CKA589835:CKS589835 CTW589835:CUO589835 DDS589835:DEK589835 DNO589835:DOG589835 DXK589835:DYC589835 EHG589835:EHY589835 ERC589835:ERU589835 FAY589835:FBQ589835 FKU589835:FLM589835 FUQ589835:FVI589835 GEM589835:GFE589835 GOI589835:GPA589835 GYE589835:GYW589835 HIA589835:HIS589835 HRW589835:HSO589835 IBS589835:ICK589835 ILO589835:IMG589835 IVK589835:IWC589835 JFG589835:JFY589835 JPC589835:JPU589835 JYY589835:JZQ589835 KIU589835:KJM589835 KSQ589835:KTI589835 LCM589835:LDE589835 LMI589835:LNA589835 LWE589835:LWW589835 MGA589835:MGS589835 MPW589835:MQO589835 MZS589835:NAK589835 NJO589835:NKG589835 NTK589835:NUC589835 ODG589835:ODY589835 ONC589835:ONU589835 OWY589835:OXQ589835 PGU589835:PHM589835 PQQ589835:PRI589835 QAM589835:QBE589835 QKI589835:QLA589835 QUE589835:QUW589835 REA589835:RES589835 RNW589835:ROO589835 RXS589835:RYK589835 SHO589835:SIG589835 SRK589835:SSC589835 TBG589835:TBY589835 TLC589835:TLU589835 TUY589835:TVQ589835 UEU589835:UFM589835 UOQ589835:UPI589835 UYM589835:UZE589835 VII589835:VJA589835 VSE589835:VSW589835 WCA589835:WCS589835 WLW589835:WMO589835 WVS589835:WWK589835 K655371:AC655371 JG655371:JY655371 TC655371:TU655371 ACY655371:ADQ655371 AMU655371:ANM655371 AWQ655371:AXI655371 BGM655371:BHE655371 BQI655371:BRA655371 CAE655371:CAW655371 CKA655371:CKS655371 CTW655371:CUO655371 DDS655371:DEK655371 DNO655371:DOG655371 DXK655371:DYC655371 EHG655371:EHY655371 ERC655371:ERU655371 FAY655371:FBQ655371 FKU655371:FLM655371 FUQ655371:FVI655371 GEM655371:GFE655371 GOI655371:GPA655371 GYE655371:GYW655371 HIA655371:HIS655371 HRW655371:HSO655371 IBS655371:ICK655371 ILO655371:IMG655371 IVK655371:IWC655371 JFG655371:JFY655371 JPC655371:JPU655371 JYY655371:JZQ655371 KIU655371:KJM655371 KSQ655371:KTI655371 LCM655371:LDE655371 LMI655371:LNA655371 LWE655371:LWW655371 MGA655371:MGS655371 MPW655371:MQO655371 MZS655371:NAK655371 NJO655371:NKG655371 NTK655371:NUC655371 ODG655371:ODY655371 ONC655371:ONU655371 OWY655371:OXQ655371 PGU655371:PHM655371 PQQ655371:PRI655371 QAM655371:QBE655371 QKI655371:QLA655371 QUE655371:QUW655371 REA655371:RES655371 RNW655371:ROO655371 RXS655371:RYK655371 SHO655371:SIG655371 SRK655371:SSC655371 TBG655371:TBY655371 TLC655371:TLU655371 TUY655371:TVQ655371 UEU655371:UFM655371 UOQ655371:UPI655371 UYM655371:UZE655371 VII655371:VJA655371 VSE655371:VSW655371 WCA655371:WCS655371 WLW655371:WMO655371 WVS655371:WWK655371 K720907:AC720907 JG720907:JY720907 TC720907:TU720907 ACY720907:ADQ720907 AMU720907:ANM720907 AWQ720907:AXI720907 BGM720907:BHE720907 BQI720907:BRA720907 CAE720907:CAW720907 CKA720907:CKS720907 CTW720907:CUO720907 DDS720907:DEK720907 DNO720907:DOG720907 DXK720907:DYC720907 EHG720907:EHY720907 ERC720907:ERU720907 FAY720907:FBQ720907 FKU720907:FLM720907 FUQ720907:FVI720907 GEM720907:GFE720907 GOI720907:GPA720907 GYE720907:GYW720907 HIA720907:HIS720907 HRW720907:HSO720907 IBS720907:ICK720907 ILO720907:IMG720907 IVK720907:IWC720907 JFG720907:JFY720907 JPC720907:JPU720907 JYY720907:JZQ720907 KIU720907:KJM720907 KSQ720907:KTI720907 LCM720907:LDE720907 LMI720907:LNA720907 LWE720907:LWW720907 MGA720907:MGS720907 MPW720907:MQO720907 MZS720907:NAK720907 NJO720907:NKG720907 NTK720907:NUC720907 ODG720907:ODY720907 ONC720907:ONU720907 OWY720907:OXQ720907 PGU720907:PHM720907 PQQ720907:PRI720907 QAM720907:QBE720907 QKI720907:QLA720907 QUE720907:QUW720907 REA720907:RES720907 RNW720907:ROO720907 RXS720907:RYK720907 SHO720907:SIG720907 SRK720907:SSC720907 TBG720907:TBY720907 TLC720907:TLU720907 TUY720907:TVQ720907 UEU720907:UFM720907 UOQ720907:UPI720907 UYM720907:UZE720907 VII720907:VJA720907 VSE720907:VSW720907 WCA720907:WCS720907 WLW720907:WMO720907 WVS720907:WWK720907 K786443:AC786443 JG786443:JY786443 TC786443:TU786443 ACY786443:ADQ786443 AMU786443:ANM786443 AWQ786443:AXI786443 BGM786443:BHE786443 BQI786443:BRA786443 CAE786443:CAW786443 CKA786443:CKS786443 CTW786443:CUO786443 DDS786443:DEK786443 DNO786443:DOG786443 DXK786443:DYC786443 EHG786443:EHY786443 ERC786443:ERU786443 FAY786443:FBQ786443 FKU786443:FLM786443 FUQ786443:FVI786443 GEM786443:GFE786443 GOI786443:GPA786443 GYE786443:GYW786443 HIA786443:HIS786443 HRW786443:HSO786443 IBS786443:ICK786443 ILO786443:IMG786443 IVK786443:IWC786443 JFG786443:JFY786443 JPC786443:JPU786443 JYY786443:JZQ786443 KIU786443:KJM786443 KSQ786443:KTI786443 LCM786443:LDE786443 LMI786443:LNA786443 LWE786443:LWW786443 MGA786443:MGS786443 MPW786443:MQO786443 MZS786443:NAK786443 NJO786443:NKG786443 NTK786443:NUC786443 ODG786443:ODY786443 ONC786443:ONU786443 OWY786443:OXQ786443 PGU786443:PHM786443 PQQ786443:PRI786443 QAM786443:QBE786443 QKI786443:QLA786443 QUE786443:QUW786443 REA786443:RES786443 RNW786443:ROO786443 RXS786443:RYK786443 SHO786443:SIG786443 SRK786443:SSC786443 TBG786443:TBY786443 TLC786443:TLU786443 TUY786443:TVQ786443 UEU786443:UFM786443 UOQ786443:UPI786443 UYM786443:UZE786443 VII786443:VJA786443 VSE786443:VSW786443 WCA786443:WCS786443 WLW786443:WMO786443 WVS786443:WWK786443 K851979:AC851979 JG851979:JY851979 TC851979:TU851979 ACY851979:ADQ851979 AMU851979:ANM851979 AWQ851979:AXI851979 BGM851979:BHE851979 BQI851979:BRA851979 CAE851979:CAW851979 CKA851979:CKS851979 CTW851979:CUO851979 DDS851979:DEK851979 DNO851979:DOG851979 DXK851979:DYC851979 EHG851979:EHY851979 ERC851979:ERU851979 FAY851979:FBQ851979 FKU851979:FLM851979 FUQ851979:FVI851979 GEM851979:GFE851979 GOI851979:GPA851979 GYE851979:GYW851979 HIA851979:HIS851979 HRW851979:HSO851979 IBS851979:ICK851979 ILO851979:IMG851979 IVK851979:IWC851979 JFG851979:JFY851979 JPC851979:JPU851979 JYY851979:JZQ851979 KIU851979:KJM851979 KSQ851979:KTI851979 LCM851979:LDE851979 LMI851979:LNA851979 LWE851979:LWW851979 MGA851979:MGS851979 MPW851979:MQO851979 MZS851979:NAK851979 NJO851979:NKG851979 NTK851979:NUC851979 ODG851979:ODY851979 ONC851979:ONU851979 OWY851979:OXQ851979 PGU851979:PHM851979 PQQ851979:PRI851979 QAM851979:QBE851979 QKI851979:QLA851979 QUE851979:QUW851979 REA851979:RES851979 RNW851979:ROO851979 RXS851979:RYK851979 SHO851979:SIG851979 SRK851979:SSC851979 TBG851979:TBY851979 TLC851979:TLU851979 TUY851979:TVQ851979 UEU851979:UFM851979 UOQ851979:UPI851979 UYM851979:UZE851979 VII851979:VJA851979 VSE851979:VSW851979 WCA851979:WCS851979 WLW851979:WMO851979 WVS851979:WWK851979 K917515:AC917515 JG917515:JY917515 TC917515:TU917515 ACY917515:ADQ917515 AMU917515:ANM917515 AWQ917515:AXI917515 BGM917515:BHE917515 BQI917515:BRA917515 CAE917515:CAW917515 CKA917515:CKS917515 CTW917515:CUO917515 DDS917515:DEK917515 DNO917515:DOG917515 DXK917515:DYC917515 EHG917515:EHY917515 ERC917515:ERU917515 FAY917515:FBQ917515 FKU917515:FLM917515 FUQ917515:FVI917515 GEM917515:GFE917515 GOI917515:GPA917515 GYE917515:GYW917515 HIA917515:HIS917515 HRW917515:HSO917515 IBS917515:ICK917515 ILO917515:IMG917515 IVK917515:IWC917515 JFG917515:JFY917515 JPC917515:JPU917515 JYY917515:JZQ917515 KIU917515:KJM917515 KSQ917515:KTI917515 LCM917515:LDE917515 LMI917515:LNA917515 LWE917515:LWW917515 MGA917515:MGS917515 MPW917515:MQO917515 MZS917515:NAK917515 NJO917515:NKG917515 NTK917515:NUC917515 ODG917515:ODY917515 ONC917515:ONU917515 OWY917515:OXQ917515 PGU917515:PHM917515 PQQ917515:PRI917515 QAM917515:QBE917515 QKI917515:QLA917515 QUE917515:QUW917515 REA917515:RES917515 RNW917515:ROO917515 RXS917515:RYK917515 SHO917515:SIG917515 SRK917515:SSC917515 TBG917515:TBY917515 TLC917515:TLU917515 TUY917515:TVQ917515 UEU917515:UFM917515 UOQ917515:UPI917515 UYM917515:UZE917515 VII917515:VJA917515 VSE917515:VSW917515 WCA917515:WCS917515 WLW917515:WMO917515 WVS917515:WWK917515 K983051:AC983051 JG983051:JY983051 TC983051:TU983051 ACY983051:ADQ983051 AMU983051:ANM983051 AWQ983051:AXI983051 BGM983051:BHE983051 BQI983051:BRA983051 CAE983051:CAW983051 CKA983051:CKS983051 CTW983051:CUO983051 DDS983051:DEK983051 DNO983051:DOG983051 DXK983051:DYC983051 EHG983051:EHY983051 ERC983051:ERU983051 FAY983051:FBQ983051 FKU983051:FLM983051 FUQ983051:FVI983051 GEM983051:GFE983051 GOI983051:GPA983051 GYE983051:GYW983051 HIA983051:HIS983051 HRW983051:HSO983051 IBS983051:ICK983051 ILO983051:IMG983051 IVK983051:IWC983051 JFG983051:JFY983051 JPC983051:JPU983051 JYY983051:JZQ983051 KIU983051:KJM983051 KSQ983051:KTI983051 LCM983051:LDE983051 LMI983051:LNA983051 LWE983051:LWW983051 MGA983051:MGS983051 MPW983051:MQO983051 MZS983051:NAK983051 NJO983051:NKG983051 NTK983051:NUC983051 ODG983051:ODY983051 ONC983051:ONU983051 OWY983051:OXQ983051 PGU983051:PHM983051 PQQ983051:PRI983051 QAM983051:QBE983051 QKI983051:QLA983051 QUE983051:QUW983051 REA983051:RES983051 RNW983051:ROO983051 RXS983051:RYK983051 SHO983051:SIG983051 SRK983051:SSC983051 TBG983051:TBY983051 TLC983051:TLU983051 TUY983051:TVQ983051 UEU983051:UFM983051 UOQ983051:UPI983051 UYM983051:UZE983051 VII983051:VJA983051 VSE983051:VSW983051 WCA983051:WCS983051 WLW983051:WMO983051 WVS983051:WWK983051 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K32:AC32 JG32:JY32 TC32:TU32 ACY32:ADQ32 AMU32:ANM32 AWQ32:AXI32 BGM32:BHE32 BQI32:BRA32 CAE32:CAW32 CKA32:CKS32 CTW32:CUO32 DDS32:DEK32 DNO32:DOG32 DXK32:DYC32 EHG32:EHY32 ERC32:ERU32 FAY32:FBQ32 FKU32:FLM32 FUQ32:FVI32 GEM32:GFE32 GOI32:GPA32 GYE32:GYW32 HIA32:HIS32 HRW32:HSO32 IBS32:ICK32 ILO32:IMG32 IVK32:IWC32 JFG32:JFY32 JPC32:JPU32 JYY32:JZQ32 KIU32:KJM32 KSQ32:KTI32 LCM32:LDE32 LMI32:LNA32 LWE32:LWW32 MGA32:MGS32 MPW32:MQO32 MZS32:NAK32 NJO32:NKG32 NTK32:NUC32 ODG32:ODY32 ONC32:ONU32 OWY32:OXQ32 PGU32:PHM32 PQQ32:PRI32 QAM32:QBE32 QKI32:QLA32 QUE32:QUW32 REA32:RES32 RNW32:ROO32 RXS32:RYK32 SHO32:SIG32 SRK32:SSC32 TBG32:TBY32 TLC32:TLU32 TUY32:TVQ32 UEU32:UFM32 UOQ32:UPI32 UYM32:UZE32 VII32:VJA32 VSE32:VSW32 WCA32:WCS32 WLW32:WMO32 WVS32:WWK32 K65568:AC65568 JG65568:JY65568 TC65568:TU65568 ACY65568:ADQ65568 AMU65568:ANM65568 AWQ65568:AXI65568 BGM65568:BHE65568 BQI65568:BRA65568 CAE65568:CAW65568 CKA65568:CKS65568 CTW65568:CUO65568 DDS65568:DEK65568 DNO65568:DOG65568 DXK65568:DYC65568 EHG65568:EHY65568 ERC65568:ERU65568 FAY65568:FBQ65568 FKU65568:FLM65568 FUQ65568:FVI65568 GEM65568:GFE65568 GOI65568:GPA65568 GYE65568:GYW65568 HIA65568:HIS65568 HRW65568:HSO65568 IBS65568:ICK65568 ILO65568:IMG65568 IVK65568:IWC65568 JFG65568:JFY65568 JPC65568:JPU65568 JYY65568:JZQ65568 KIU65568:KJM65568 KSQ65568:KTI65568 LCM65568:LDE65568 LMI65568:LNA65568 LWE65568:LWW65568 MGA65568:MGS65568 MPW65568:MQO65568 MZS65568:NAK65568 NJO65568:NKG65568 NTK65568:NUC65568 ODG65568:ODY65568 ONC65568:ONU65568 OWY65568:OXQ65568 PGU65568:PHM65568 PQQ65568:PRI65568 QAM65568:QBE65568 QKI65568:QLA65568 QUE65568:QUW65568 REA65568:RES65568 RNW65568:ROO65568 RXS65568:RYK65568 SHO65568:SIG65568 SRK65568:SSC65568 TBG65568:TBY65568 TLC65568:TLU65568 TUY65568:TVQ65568 UEU65568:UFM65568 UOQ65568:UPI65568 UYM65568:UZE65568 VII65568:VJA65568 VSE65568:VSW65568 WCA65568:WCS65568 WLW65568:WMO65568 WVS65568:WWK65568 K131104:AC131104 JG131104:JY131104 TC131104:TU131104 ACY131104:ADQ131104 AMU131104:ANM131104 AWQ131104:AXI131104 BGM131104:BHE131104 BQI131104:BRA131104 CAE131104:CAW131104 CKA131104:CKS131104 CTW131104:CUO131104 DDS131104:DEK131104 DNO131104:DOG131104 DXK131104:DYC131104 EHG131104:EHY131104 ERC131104:ERU131104 FAY131104:FBQ131104 FKU131104:FLM131104 FUQ131104:FVI131104 GEM131104:GFE131104 GOI131104:GPA131104 GYE131104:GYW131104 HIA131104:HIS131104 HRW131104:HSO131104 IBS131104:ICK131104 ILO131104:IMG131104 IVK131104:IWC131104 JFG131104:JFY131104 JPC131104:JPU131104 JYY131104:JZQ131104 KIU131104:KJM131104 KSQ131104:KTI131104 LCM131104:LDE131104 LMI131104:LNA131104 LWE131104:LWW131104 MGA131104:MGS131104 MPW131104:MQO131104 MZS131104:NAK131104 NJO131104:NKG131104 NTK131104:NUC131104 ODG131104:ODY131104 ONC131104:ONU131104 OWY131104:OXQ131104 PGU131104:PHM131104 PQQ131104:PRI131104 QAM131104:QBE131104 QKI131104:QLA131104 QUE131104:QUW131104 REA131104:RES131104 RNW131104:ROO131104 RXS131104:RYK131104 SHO131104:SIG131104 SRK131104:SSC131104 TBG131104:TBY131104 TLC131104:TLU131104 TUY131104:TVQ131104 UEU131104:UFM131104 UOQ131104:UPI131104 UYM131104:UZE131104 VII131104:VJA131104 VSE131104:VSW131104 WCA131104:WCS131104 WLW131104:WMO131104 WVS131104:WWK131104 K196640:AC196640 JG196640:JY196640 TC196640:TU196640 ACY196640:ADQ196640 AMU196640:ANM196640 AWQ196640:AXI196640 BGM196640:BHE196640 BQI196640:BRA196640 CAE196640:CAW196640 CKA196640:CKS196640 CTW196640:CUO196640 DDS196640:DEK196640 DNO196640:DOG196640 DXK196640:DYC196640 EHG196640:EHY196640 ERC196640:ERU196640 FAY196640:FBQ196640 FKU196640:FLM196640 FUQ196640:FVI196640 GEM196640:GFE196640 GOI196640:GPA196640 GYE196640:GYW196640 HIA196640:HIS196640 HRW196640:HSO196640 IBS196640:ICK196640 ILO196640:IMG196640 IVK196640:IWC196640 JFG196640:JFY196640 JPC196640:JPU196640 JYY196640:JZQ196640 KIU196640:KJM196640 KSQ196640:KTI196640 LCM196640:LDE196640 LMI196640:LNA196640 LWE196640:LWW196640 MGA196640:MGS196640 MPW196640:MQO196640 MZS196640:NAK196640 NJO196640:NKG196640 NTK196640:NUC196640 ODG196640:ODY196640 ONC196640:ONU196640 OWY196640:OXQ196640 PGU196640:PHM196640 PQQ196640:PRI196640 QAM196640:QBE196640 QKI196640:QLA196640 QUE196640:QUW196640 REA196640:RES196640 RNW196640:ROO196640 RXS196640:RYK196640 SHO196640:SIG196640 SRK196640:SSC196640 TBG196640:TBY196640 TLC196640:TLU196640 TUY196640:TVQ196640 UEU196640:UFM196640 UOQ196640:UPI196640 UYM196640:UZE196640 VII196640:VJA196640 VSE196640:VSW196640 WCA196640:WCS196640 WLW196640:WMO196640 WVS196640:WWK196640 K262176:AC262176 JG262176:JY262176 TC262176:TU262176 ACY262176:ADQ262176 AMU262176:ANM262176 AWQ262176:AXI262176 BGM262176:BHE262176 BQI262176:BRA262176 CAE262176:CAW262176 CKA262176:CKS262176 CTW262176:CUO262176 DDS262176:DEK262176 DNO262176:DOG262176 DXK262176:DYC262176 EHG262176:EHY262176 ERC262176:ERU262176 FAY262176:FBQ262176 FKU262176:FLM262176 FUQ262176:FVI262176 GEM262176:GFE262176 GOI262176:GPA262176 GYE262176:GYW262176 HIA262176:HIS262176 HRW262176:HSO262176 IBS262176:ICK262176 ILO262176:IMG262176 IVK262176:IWC262176 JFG262176:JFY262176 JPC262176:JPU262176 JYY262176:JZQ262176 KIU262176:KJM262176 KSQ262176:KTI262176 LCM262176:LDE262176 LMI262176:LNA262176 LWE262176:LWW262176 MGA262176:MGS262176 MPW262176:MQO262176 MZS262176:NAK262176 NJO262176:NKG262176 NTK262176:NUC262176 ODG262176:ODY262176 ONC262176:ONU262176 OWY262176:OXQ262176 PGU262176:PHM262176 PQQ262176:PRI262176 QAM262176:QBE262176 QKI262176:QLA262176 QUE262176:QUW262176 REA262176:RES262176 RNW262176:ROO262176 RXS262176:RYK262176 SHO262176:SIG262176 SRK262176:SSC262176 TBG262176:TBY262176 TLC262176:TLU262176 TUY262176:TVQ262176 UEU262176:UFM262176 UOQ262176:UPI262176 UYM262176:UZE262176 VII262176:VJA262176 VSE262176:VSW262176 WCA262176:WCS262176 WLW262176:WMO262176 WVS262176:WWK262176 K327712:AC327712 JG327712:JY327712 TC327712:TU327712 ACY327712:ADQ327712 AMU327712:ANM327712 AWQ327712:AXI327712 BGM327712:BHE327712 BQI327712:BRA327712 CAE327712:CAW327712 CKA327712:CKS327712 CTW327712:CUO327712 DDS327712:DEK327712 DNO327712:DOG327712 DXK327712:DYC327712 EHG327712:EHY327712 ERC327712:ERU327712 FAY327712:FBQ327712 FKU327712:FLM327712 FUQ327712:FVI327712 GEM327712:GFE327712 GOI327712:GPA327712 GYE327712:GYW327712 HIA327712:HIS327712 HRW327712:HSO327712 IBS327712:ICK327712 ILO327712:IMG327712 IVK327712:IWC327712 JFG327712:JFY327712 JPC327712:JPU327712 JYY327712:JZQ327712 KIU327712:KJM327712 KSQ327712:KTI327712 LCM327712:LDE327712 LMI327712:LNA327712 LWE327712:LWW327712 MGA327712:MGS327712 MPW327712:MQO327712 MZS327712:NAK327712 NJO327712:NKG327712 NTK327712:NUC327712 ODG327712:ODY327712 ONC327712:ONU327712 OWY327712:OXQ327712 PGU327712:PHM327712 PQQ327712:PRI327712 QAM327712:QBE327712 QKI327712:QLA327712 QUE327712:QUW327712 REA327712:RES327712 RNW327712:ROO327712 RXS327712:RYK327712 SHO327712:SIG327712 SRK327712:SSC327712 TBG327712:TBY327712 TLC327712:TLU327712 TUY327712:TVQ327712 UEU327712:UFM327712 UOQ327712:UPI327712 UYM327712:UZE327712 VII327712:VJA327712 VSE327712:VSW327712 WCA327712:WCS327712 WLW327712:WMO327712 WVS327712:WWK327712 K393248:AC393248 JG393248:JY393248 TC393248:TU393248 ACY393248:ADQ393248 AMU393248:ANM393248 AWQ393248:AXI393248 BGM393248:BHE393248 BQI393248:BRA393248 CAE393248:CAW393248 CKA393248:CKS393248 CTW393248:CUO393248 DDS393248:DEK393248 DNO393248:DOG393248 DXK393248:DYC393248 EHG393248:EHY393248 ERC393248:ERU393248 FAY393248:FBQ393248 FKU393248:FLM393248 FUQ393248:FVI393248 GEM393248:GFE393248 GOI393248:GPA393248 GYE393248:GYW393248 HIA393248:HIS393248 HRW393248:HSO393248 IBS393248:ICK393248 ILO393248:IMG393248 IVK393248:IWC393248 JFG393248:JFY393248 JPC393248:JPU393248 JYY393248:JZQ393248 KIU393248:KJM393248 KSQ393248:KTI393248 LCM393248:LDE393248 LMI393248:LNA393248 LWE393248:LWW393248 MGA393248:MGS393248 MPW393248:MQO393248 MZS393248:NAK393248 NJO393248:NKG393248 NTK393248:NUC393248 ODG393248:ODY393248 ONC393248:ONU393248 OWY393248:OXQ393248 PGU393248:PHM393248 PQQ393248:PRI393248 QAM393248:QBE393248 QKI393248:QLA393248 QUE393248:QUW393248 REA393248:RES393248 RNW393248:ROO393248 RXS393248:RYK393248 SHO393248:SIG393248 SRK393248:SSC393248 TBG393248:TBY393248 TLC393248:TLU393248 TUY393248:TVQ393248 UEU393248:UFM393248 UOQ393248:UPI393248 UYM393248:UZE393248 VII393248:VJA393248 VSE393248:VSW393248 WCA393248:WCS393248 WLW393248:WMO393248 WVS393248:WWK393248 K458784:AC458784 JG458784:JY458784 TC458784:TU458784 ACY458784:ADQ458784 AMU458784:ANM458784 AWQ458784:AXI458784 BGM458784:BHE458784 BQI458784:BRA458784 CAE458784:CAW458784 CKA458784:CKS458784 CTW458784:CUO458784 DDS458784:DEK458784 DNO458784:DOG458784 DXK458784:DYC458784 EHG458784:EHY458784 ERC458784:ERU458784 FAY458784:FBQ458784 FKU458784:FLM458784 FUQ458784:FVI458784 GEM458784:GFE458784 GOI458784:GPA458784 GYE458784:GYW458784 HIA458784:HIS458784 HRW458784:HSO458784 IBS458784:ICK458784 ILO458784:IMG458784 IVK458784:IWC458784 JFG458784:JFY458784 JPC458784:JPU458784 JYY458784:JZQ458784 KIU458784:KJM458784 KSQ458784:KTI458784 LCM458784:LDE458784 LMI458784:LNA458784 LWE458784:LWW458784 MGA458784:MGS458784 MPW458784:MQO458784 MZS458784:NAK458784 NJO458784:NKG458784 NTK458784:NUC458784 ODG458784:ODY458784 ONC458784:ONU458784 OWY458784:OXQ458784 PGU458784:PHM458784 PQQ458784:PRI458784 QAM458784:QBE458784 QKI458784:QLA458784 QUE458784:QUW458784 REA458784:RES458784 RNW458784:ROO458784 RXS458784:RYK458784 SHO458784:SIG458784 SRK458784:SSC458784 TBG458784:TBY458784 TLC458784:TLU458784 TUY458784:TVQ458784 UEU458784:UFM458784 UOQ458784:UPI458784 UYM458784:UZE458784 VII458784:VJA458784 VSE458784:VSW458784 WCA458784:WCS458784 WLW458784:WMO458784 WVS458784:WWK458784 K524320:AC524320 JG524320:JY524320 TC524320:TU524320 ACY524320:ADQ524320 AMU524320:ANM524320 AWQ524320:AXI524320 BGM524320:BHE524320 BQI524320:BRA524320 CAE524320:CAW524320 CKA524320:CKS524320 CTW524320:CUO524320 DDS524320:DEK524320 DNO524320:DOG524320 DXK524320:DYC524320 EHG524320:EHY524320 ERC524320:ERU524320 FAY524320:FBQ524320 FKU524320:FLM524320 FUQ524320:FVI524320 GEM524320:GFE524320 GOI524320:GPA524320 GYE524320:GYW524320 HIA524320:HIS524320 HRW524320:HSO524320 IBS524320:ICK524320 ILO524320:IMG524320 IVK524320:IWC524320 JFG524320:JFY524320 JPC524320:JPU524320 JYY524320:JZQ524320 KIU524320:KJM524320 KSQ524320:KTI524320 LCM524320:LDE524320 LMI524320:LNA524320 LWE524320:LWW524320 MGA524320:MGS524320 MPW524320:MQO524320 MZS524320:NAK524320 NJO524320:NKG524320 NTK524320:NUC524320 ODG524320:ODY524320 ONC524320:ONU524320 OWY524320:OXQ524320 PGU524320:PHM524320 PQQ524320:PRI524320 QAM524320:QBE524320 QKI524320:QLA524320 QUE524320:QUW524320 REA524320:RES524320 RNW524320:ROO524320 RXS524320:RYK524320 SHO524320:SIG524320 SRK524320:SSC524320 TBG524320:TBY524320 TLC524320:TLU524320 TUY524320:TVQ524320 UEU524320:UFM524320 UOQ524320:UPI524320 UYM524320:UZE524320 VII524320:VJA524320 VSE524320:VSW524320 WCA524320:WCS524320 WLW524320:WMO524320 WVS524320:WWK524320 K589856:AC589856 JG589856:JY589856 TC589856:TU589856 ACY589856:ADQ589856 AMU589856:ANM589856 AWQ589856:AXI589856 BGM589856:BHE589856 BQI589856:BRA589856 CAE589856:CAW589856 CKA589856:CKS589856 CTW589856:CUO589856 DDS589856:DEK589856 DNO589856:DOG589856 DXK589856:DYC589856 EHG589856:EHY589856 ERC589856:ERU589856 FAY589856:FBQ589856 FKU589856:FLM589856 FUQ589856:FVI589856 GEM589856:GFE589856 GOI589856:GPA589856 GYE589856:GYW589856 HIA589856:HIS589856 HRW589856:HSO589856 IBS589856:ICK589856 ILO589856:IMG589856 IVK589856:IWC589856 JFG589856:JFY589856 JPC589856:JPU589856 JYY589856:JZQ589856 KIU589856:KJM589856 KSQ589856:KTI589856 LCM589856:LDE589856 LMI589856:LNA589856 LWE589856:LWW589856 MGA589856:MGS589856 MPW589856:MQO589856 MZS589856:NAK589856 NJO589856:NKG589856 NTK589856:NUC589856 ODG589856:ODY589856 ONC589856:ONU589856 OWY589856:OXQ589856 PGU589856:PHM589856 PQQ589856:PRI589856 QAM589856:QBE589856 QKI589856:QLA589856 QUE589856:QUW589856 REA589856:RES589856 RNW589856:ROO589856 RXS589856:RYK589856 SHO589856:SIG589856 SRK589856:SSC589856 TBG589856:TBY589856 TLC589856:TLU589856 TUY589856:TVQ589856 UEU589856:UFM589856 UOQ589856:UPI589856 UYM589856:UZE589856 VII589856:VJA589856 VSE589856:VSW589856 WCA589856:WCS589856 WLW589856:WMO589856 WVS589856:WWK589856 K655392:AC655392 JG655392:JY655392 TC655392:TU655392 ACY655392:ADQ655392 AMU655392:ANM655392 AWQ655392:AXI655392 BGM655392:BHE655392 BQI655392:BRA655392 CAE655392:CAW655392 CKA655392:CKS655392 CTW655392:CUO655392 DDS655392:DEK655392 DNO655392:DOG655392 DXK655392:DYC655392 EHG655392:EHY655392 ERC655392:ERU655392 FAY655392:FBQ655392 FKU655392:FLM655392 FUQ655392:FVI655392 GEM655392:GFE655392 GOI655392:GPA655392 GYE655392:GYW655392 HIA655392:HIS655392 HRW655392:HSO655392 IBS655392:ICK655392 ILO655392:IMG655392 IVK655392:IWC655392 JFG655392:JFY655392 JPC655392:JPU655392 JYY655392:JZQ655392 KIU655392:KJM655392 KSQ655392:KTI655392 LCM655392:LDE655392 LMI655392:LNA655392 LWE655392:LWW655392 MGA655392:MGS655392 MPW655392:MQO655392 MZS655392:NAK655392 NJO655392:NKG655392 NTK655392:NUC655392 ODG655392:ODY655392 ONC655392:ONU655392 OWY655392:OXQ655392 PGU655392:PHM655392 PQQ655392:PRI655392 QAM655392:QBE655392 QKI655392:QLA655392 QUE655392:QUW655392 REA655392:RES655392 RNW655392:ROO655392 RXS655392:RYK655392 SHO655392:SIG655392 SRK655392:SSC655392 TBG655392:TBY655392 TLC655392:TLU655392 TUY655392:TVQ655392 UEU655392:UFM655392 UOQ655392:UPI655392 UYM655392:UZE655392 VII655392:VJA655392 VSE655392:VSW655392 WCA655392:WCS655392 WLW655392:WMO655392 WVS655392:WWK655392 K720928:AC720928 JG720928:JY720928 TC720928:TU720928 ACY720928:ADQ720928 AMU720928:ANM720928 AWQ720928:AXI720928 BGM720928:BHE720928 BQI720928:BRA720928 CAE720928:CAW720928 CKA720928:CKS720928 CTW720928:CUO720928 DDS720928:DEK720928 DNO720928:DOG720928 DXK720928:DYC720928 EHG720928:EHY720928 ERC720928:ERU720928 FAY720928:FBQ720928 FKU720928:FLM720928 FUQ720928:FVI720928 GEM720928:GFE720928 GOI720928:GPA720928 GYE720928:GYW720928 HIA720928:HIS720928 HRW720928:HSO720928 IBS720928:ICK720928 ILO720928:IMG720928 IVK720928:IWC720928 JFG720928:JFY720928 JPC720928:JPU720928 JYY720928:JZQ720928 KIU720928:KJM720928 KSQ720928:KTI720928 LCM720928:LDE720928 LMI720928:LNA720928 LWE720928:LWW720928 MGA720928:MGS720928 MPW720928:MQO720928 MZS720928:NAK720928 NJO720928:NKG720928 NTK720928:NUC720928 ODG720928:ODY720928 ONC720928:ONU720928 OWY720928:OXQ720928 PGU720928:PHM720928 PQQ720928:PRI720928 QAM720928:QBE720928 QKI720928:QLA720928 QUE720928:QUW720928 REA720928:RES720928 RNW720928:ROO720928 RXS720928:RYK720928 SHO720928:SIG720928 SRK720928:SSC720928 TBG720928:TBY720928 TLC720928:TLU720928 TUY720928:TVQ720928 UEU720928:UFM720928 UOQ720928:UPI720928 UYM720928:UZE720928 VII720928:VJA720928 VSE720928:VSW720928 WCA720928:WCS720928 WLW720928:WMO720928 WVS720928:WWK720928 K786464:AC786464 JG786464:JY786464 TC786464:TU786464 ACY786464:ADQ786464 AMU786464:ANM786464 AWQ786464:AXI786464 BGM786464:BHE786464 BQI786464:BRA786464 CAE786464:CAW786464 CKA786464:CKS786464 CTW786464:CUO786464 DDS786464:DEK786464 DNO786464:DOG786464 DXK786464:DYC786464 EHG786464:EHY786464 ERC786464:ERU786464 FAY786464:FBQ786464 FKU786464:FLM786464 FUQ786464:FVI786464 GEM786464:GFE786464 GOI786464:GPA786464 GYE786464:GYW786464 HIA786464:HIS786464 HRW786464:HSO786464 IBS786464:ICK786464 ILO786464:IMG786464 IVK786464:IWC786464 JFG786464:JFY786464 JPC786464:JPU786464 JYY786464:JZQ786464 KIU786464:KJM786464 KSQ786464:KTI786464 LCM786464:LDE786464 LMI786464:LNA786464 LWE786464:LWW786464 MGA786464:MGS786464 MPW786464:MQO786464 MZS786464:NAK786464 NJO786464:NKG786464 NTK786464:NUC786464 ODG786464:ODY786464 ONC786464:ONU786464 OWY786464:OXQ786464 PGU786464:PHM786464 PQQ786464:PRI786464 QAM786464:QBE786464 QKI786464:QLA786464 QUE786464:QUW786464 REA786464:RES786464 RNW786464:ROO786464 RXS786464:RYK786464 SHO786464:SIG786464 SRK786464:SSC786464 TBG786464:TBY786464 TLC786464:TLU786464 TUY786464:TVQ786464 UEU786464:UFM786464 UOQ786464:UPI786464 UYM786464:UZE786464 VII786464:VJA786464 VSE786464:VSW786464 WCA786464:WCS786464 WLW786464:WMO786464 WVS786464:WWK786464 K852000:AC852000 JG852000:JY852000 TC852000:TU852000 ACY852000:ADQ852000 AMU852000:ANM852000 AWQ852000:AXI852000 BGM852000:BHE852000 BQI852000:BRA852000 CAE852000:CAW852000 CKA852000:CKS852000 CTW852000:CUO852000 DDS852000:DEK852000 DNO852000:DOG852000 DXK852000:DYC852000 EHG852000:EHY852000 ERC852000:ERU852000 FAY852000:FBQ852000 FKU852000:FLM852000 FUQ852000:FVI852000 GEM852000:GFE852000 GOI852000:GPA852000 GYE852000:GYW852000 HIA852000:HIS852000 HRW852000:HSO852000 IBS852000:ICK852000 ILO852000:IMG852000 IVK852000:IWC852000 JFG852000:JFY852000 JPC852000:JPU852000 JYY852000:JZQ852000 KIU852000:KJM852000 KSQ852000:KTI852000 LCM852000:LDE852000 LMI852000:LNA852000 LWE852000:LWW852000 MGA852000:MGS852000 MPW852000:MQO852000 MZS852000:NAK852000 NJO852000:NKG852000 NTK852000:NUC852000 ODG852000:ODY852000 ONC852000:ONU852000 OWY852000:OXQ852000 PGU852000:PHM852000 PQQ852000:PRI852000 QAM852000:QBE852000 QKI852000:QLA852000 QUE852000:QUW852000 REA852000:RES852000 RNW852000:ROO852000 RXS852000:RYK852000 SHO852000:SIG852000 SRK852000:SSC852000 TBG852000:TBY852000 TLC852000:TLU852000 TUY852000:TVQ852000 UEU852000:UFM852000 UOQ852000:UPI852000 UYM852000:UZE852000 VII852000:VJA852000 VSE852000:VSW852000 WCA852000:WCS852000 WLW852000:WMO852000 WVS852000:WWK852000 K917536:AC917536 JG917536:JY917536 TC917536:TU917536 ACY917536:ADQ917536 AMU917536:ANM917536 AWQ917536:AXI917536 BGM917536:BHE917536 BQI917536:BRA917536 CAE917536:CAW917536 CKA917536:CKS917536 CTW917536:CUO917536 DDS917536:DEK917536 DNO917536:DOG917536 DXK917536:DYC917536 EHG917536:EHY917536 ERC917536:ERU917536 FAY917536:FBQ917536 FKU917536:FLM917536 FUQ917536:FVI917536 GEM917536:GFE917536 GOI917536:GPA917536 GYE917536:GYW917536 HIA917536:HIS917536 HRW917536:HSO917536 IBS917536:ICK917536 ILO917536:IMG917536 IVK917536:IWC917536 JFG917536:JFY917536 JPC917536:JPU917536 JYY917536:JZQ917536 KIU917536:KJM917536 KSQ917536:KTI917536 LCM917536:LDE917536 LMI917536:LNA917536 LWE917536:LWW917536 MGA917536:MGS917536 MPW917536:MQO917536 MZS917536:NAK917536 NJO917536:NKG917536 NTK917536:NUC917536 ODG917536:ODY917536 ONC917536:ONU917536 OWY917536:OXQ917536 PGU917536:PHM917536 PQQ917536:PRI917536 QAM917536:QBE917536 QKI917536:QLA917536 QUE917536:QUW917536 REA917536:RES917536 RNW917536:ROO917536 RXS917536:RYK917536 SHO917536:SIG917536 SRK917536:SSC917536 TBG917536:TBY917536 TLC917536:TLU917536 TUY917536:TVQ917536 UEU917536:UFM917536 UOQ917536:UPI917536 UYM917536:UZE917536 VII917536:VJA917536 VSE917536:VSW917536 WCA917536:WCS917536 WLW917536:WMO917536 WVS917536:WWK917536 K983072:AC983072 JG983072:JY983072 TC983072:TU983072 ACY983072:ADQ983072 AMU983072:ANM983072 AWQ983072:AXI983072 BGM983072:BHE983072 BQI983072:BRA983072 CAE983072:CAW983072 CKA983072:CKS983072 CTW983072:CUO983072 DDS983072:DEK983072 DNO983072:DOG983072 DXK983072:DYC983072 EHG983072:EHY983072 ERC983072:ERU983072 FAY983072:FBQ983072 FKU983072:FLM983072 FUQ983072:FVI983072 GEM983072:GFE983072 GOI983072:GPA983072 GYE983072:GYW983072 HIA983072:HIS983072 HRW983072:HSO983072 IBS983072:ICK983072 ILO983072:IMG983072 IVK983072:IWC983072 JFG983072:JFY983072 JPC983072:JPU983072 JYY983072:JZQ983072 KIU983072:KJM983072 KSQ983072:KTI983072 LCM983072:LDE983072 LMI983072:LNA983072 LWE983072:LWW983072 MGA983072:MGS983072 MPW983072:MQO983072 MZS983072:NAK983072 NJO983072:NKG983072 NTK983072:NUC983072 ODG983072:ODY983072 ONC983072:ONU983072 OWY983072:OXQ983072 PGU983072:PHM983072 PQQ983072:PRI983072 QAM983072:QBE983072 QKI983072:QLA983072 QUE983072:QUW983072 REA983072:RES983072 RNW983072:ROO983072 RXS983072:RYK983072 SHO983072:SIG983072 SRK983072:SSC983072 TBG983072:TBY983072 TLC983072:TLU983072 TUY983072:TVQ983072 UEU983072:UFM983072 UOQ983072:UPI983072 UYM983072:UZE983072 VII983072:VJA983072 VSE983072:VSW983072 WCA983072:WCS983072 WLW983072:WMO983072 WVS983072:WWK983072" xr:uid="{BC552B6C-7B8F-47C8-BFFD-927B29AF02DD}"/>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CDFFE-D637-41A5-8058-D85DA74A5303}">
  <sheetPr>
    <tabColor theme="9" tint="0.39997558519241921"/>
    <pageSetUpPr fitToPage="1"/>
  </sheetPr>
  <dimension ref="A1:AC46"/>
  <sheetViews>
    <sheetView view="pageBreakPreview" zoomScaleNormal="100" zoomScaleSheetLayoutView="100" workbookViewId="0">
      <selection activeCell="E18" sqref="E18:K18"/>
    </sheetView>
  </sheetViews>
  <sheetFormatPr defaultRowHeight="13.5"/>
  <cols>
    <col min="1" max="1" width="2.625" style="281" customWidth="1"/>
    <col min="2" max="2" width="9" style="281"/>
    <col min="3" max="4" width="7.625" style="281" customWidth="1"/>
    <col min="5" max="26" width="5.625" style="281" customWidth="1"/>
    <col min="27" max="256" width="9" style="281"/>
    <col min="257" max="257" width="2.625" style="281" customWidth="1"/>
    <col min="258" max="258" width="9" style="281"/>
    <col min="259" max="260" width="7.625" style="281" customWidth="1"/>
    <col min="261" max="282" width="5.625" style="281" customWidth="1"/>
    <col min="283" max="512" width="9" style="281"/>
    <col min="513" max="513" width="2.625" style="281" customWidth="1"/>
    <col min="514" max="514" width="9" style="281"/>
    <col min="515" max="516" width="7.625" style="281" customWidth="1"/>
    <col min="517" max="538" width="5.625" style="281" customWidth="1"/>
    <col min="539" max="768" width="9" style="281"/>
    <col min="769" max="769" width="2.625" style="281" customWidth="1"/>
    <col min="770" max="770" width="9" style="281"/>
    <col min="771" max="772" width="7.625" style="281" customWidth="1"/>
    <col min="773" max="794" width="5.625" style="281" customWidth="1"/>
    <col min="795" max="1024" width="9" style="281"/>
    <col min="1025" max="1025" width="2.625" style="281" customWidth="1"/>
    <col min="1026" max="1026" width="9" style="281"/>
    <col min="1027" max="1028" width="7.625" style="281" customWidth="1"/>
    <col min="1029" max="1050" width="5.625" style="281" customWidth="1"/>
    <col min="1051" max="1280" width="9" style="281"/>
    <col min="1281" max="1281" width="2.625" style="281" customWidth="1"/>
    <col min="1282" max="1282" width="9" style="281"/>
    <col min="1283" max="1284" width="7.625" style="281" customWidth="1"/>
    <col min="1285" max="1306" width="5.625" style="281" customWidth="1"/>
    <col min="1307" max="1536" width="9" style="281"/>
    <col min="1537" max="1537" width="2.625" style="281" customWidth="1"/>
    <col min="1538" max="1538" width="9" style="281"/>
    <col min="1539" max="1540" width="7.625" style="281" customWidth="1"/>
    <col min="1541" max="1562" width="5.625" style="281" customWidth="1"/>
    <col min="1563" max="1792" width="9" style="281"/>
    <col min="1793" max="1793" width="2.625" style="281" customWidth="1"/>
    <col min="1794" max="1794" width="9" style="281"/>
    <col min="1795" max="1796" width="7.625" style="281" customWidth="1"/>
    <col min="1797" max="1818" width="5.625" style="281" customWidth="1"/>
    <col min="1819" max="2048" width="9" style="281"/>
    <col min="2049" max="2049" width="2.625" style="281" customWidth="1"/>
    <col min="2050" max="2050" width="9" style="281"/>
    <col min="2051" max="2052" width="7.625" style="281" customWidth="1"/>
    <col min="2053" max="2074" width="5.625" style="281" customWidth="1"/>
    <col min="2075" max="2304" width="9" style="281"/>
    <col min="2305" max="2305" width="2.625" style="281" customWidth="1"/>
    <col min="2306" max="2306" width="9" style="281"/>
    <col min="2307" max="2308" width="7.625" style="281" customWidth="1"/>
    <col min="2309" max="2330" width="5.625" style="281" customWidth="1"/>
    <col min="2331" max="2560" width="9" style="281"/>
    <col min="2561" max="2561" width="2.625" style="281" customWidth="1"/>
    <col min="2562" max="2562" width="9" style="281"/>
    <col min="2563" max="2564" width="7.625" style="281" customWidth="1"/>
    <col min="2565" max="2586" width="5.625" style="281" customWidth="1"/>
    <col min="2587" max="2816" width="9" style="281"/>
    <col min="2817" max="2817" width="2.625" style="281" customWidth="1"/>
    <col min="2818" max="2818" width="9" style="281"/>
    <col min="2819" max="2820" width="7.625" style="281" customWidth="1"/>
    <col min="2821" max="2842" width="5.625" style="281" customWidth="1"/>
    <col min="2843" max="3072" width="9" style="281"/>
    <col min="3073" max="3073" width="2.625" style="281" customWidth="1"/>
    <col min="3074" max="3074" width="9" style="281"/>
    <col min="3075" max="3076" width="7.625" style="281" customWidth="1"/>
    <col min="3077" max="3098" width="5.625" style="281" customWidth="1"/>
    <col min="3099" max="3328" width="9" style="281"/>
    <col min="3329" max="3329" width="2.625" style="281" customWidth="1"/>
    <col min="3330" max="3330" width="9" style="281"/>
    <col min="3331" max="3332" width="7.625" style="281" customWidth="1"/>
    <col min="3333" max="3354" width="5.625" style="281" customWidth="1"/>
    <col min="3355" max="3584" width="9" style="281"/>
    <col min="3585" max="3585" width="2.625" style="281" customWidth="1"/>
    <col min="3586" max="3586" width="9" style="281"/>
    <col min="3587" max="3588" width="7.625" style="281" customWidth="1"/>
    <col min="3589" max="3610" width="5.625" style="281" customWidth="1"/>
    <col min="3611" max="3840" width="9" style="281"/>
    <col min="3841" max="3841" width="2.625" style="281" customWidth="1"/>
    <col min="3842" max="3842" width="9" style="281"/>
    <col min="3843" max="3844" width="7.625" style="281" customWidth="1"/>
    <col min="3845" max="3866" width="5.625" style="281" customWidth="1"/>
    <col min="3867" max="4096" width="9" style="281"/>
    <col min="4097" max="4097" width="2.625" style="281" customWidth="1"/>
    <col min="4098" max="4098" width="9" style="281"/>
    <col min="4099" max="4100" width="7.625" style="281" customWidth="1"/>
    <col min="4101" max="4122" width="5.625" style="281" customWidth="1"/>
    <col min="4123" max="4352" width="9" style="281"/>
    <col min="4353" max="4353" width="2.625" style="281" customWidth="1"/>
    <col min="4354" max="4354" width="9" style="281"/>
    <col min="4355" max="4356" width="7.625" style="281" customWidth="1"/>
    <col min="4357" max="4378" width="5.625" style="281" customWidth="1"/>
    <col min="4379" max="4608" width="9" style="281"/>
    <col min="4609" max="4609" width="2.625" style="281" customWidth="1"/>
    <col min="4610" max="4610" width="9" style="281"/>
    <col min="4611" max="4612" width="7.625" style="281" customWidth="1"/>
    <col min="4613" max="4634" width="5.625" style="281" customWidth="1"/>
    <col min="4635" max="4864" width="9" style="281"/>
    <col min="4865" max="4865" width="2.625" style="281" customWidth="1"/>
    <col min="4866" max="4866" width="9" style="281"/>
    <col min="4867" max="4868" width="7.625" style="281" customWidth="1"/>
    <col min="4869" max="4890" width="5.625" style="281" customWidth="1"/>
    <col min="4891" max="5120" width="9" style="281"/>
    <col min="5121" max="5121" width="2.625" style="281" customWidth="1"/>
    <col min="5122" max="5122" width="9" style="281"/>
    <col min="5123" max="5124" width="7.625" style="281" customWidth="1"/>
    <col min="5125" max="5146" width="5.625" style="281" customWidth="1"/>
    <col min="5147" max="5376" width="9" style="281"/>
    <col min="5377" max="5377" width="2.625" style="281" customWidth="1"/>
    <col min="5378" max="5378" width="9" style="281"/>
    <col min="5379" max="5380" width="7.625" style="281" customWidth="1"/>
    <col min="5381" max="5402" width="5.625" style="281" customWidth="1"/>
    <col min="5403" max="5632" width="9" style="281"/>
    <col min="5633" max="5633" width="2.625" style="281" customWidth="1"/>
    <col min="5634" max="5634" width="9" style="281"/>
    <col min="5635" max="5636" width="7.625" style="281" customWidth="1"/>
    <col min="5637" max="5658" width="5.625" style="281" customWidth="1"/>
    <col min="5659" max="5888" width="9" style="281"/>
    <col min="5889" max="5889" width="2.625" style="281" customWidth="1"/>
    <col min="5890" max="5890" width="9" style="281"/>
    <col min="5891" max="5892" width="7.625" style="281" customWidth="1"/>
    <col min="5893" max="5914" width="5.625" style="281" customWidth="1"/>
    <col min="5915" max="6144" width="9" style="281"/>
    <col min="6145" max="6145" width="2.625" style="281" customWidth="1"/>
    <col min="6146" max="6146" width="9" style="281"/>
    <col min="6147" max="6148" width="7.625" style="281" customWidth="1"/>
    <col min="6149" max="6170" width="5.625" style="281" customWidth="1"/>
    <col min="6171" max="6400" width="9" style="281"/>
    <col min="6401" max="6401" width="2.625" style="281" customWidth="1"/>
    <col min="6402" max="6402" width="9" style="281"/>
    <col min="6403" max="6404" width="7.625" style="281" customWidth="1"/>
    <col min="6405" max="6426" width="5.625" style="281" customWidth="1"/>
    <col min="6427" max="6656" width="9" style="281"/>
    <col min="6657" max="6657" width="2.625" style="281" customWidth="1"/>
    <col min="6658" max="6658" width="9" style="281"/>
    <col min="6659" max="6660" width="7.625" style="281" customWidth="1"/>
    <col min="6661" max="6682" width="5.625" style="281" customWidth="1"/>
    <col min="6683" max="6912" width="9" style="281"/>
    <col min="6913" max="6913" width="2.625" style="281" customWidth="1"/>
    <col min="6914" max="6914" width="9" style="281"/>
    <col min="6915" max="6916" width="7.625" style="281" customWidth="1"/>
    <col min="6917" max="6938" width="5.625" style="281" customWidth="1"/>
    <col min="6939" max="7168" width="9" style="281"/>
    <col min="7169" max="7169" width="2.625" style="281" customWidth="1"/>
    <col min="7170" max="7170" width="9" style="281"/>
    <col min="7171" max="7172" width="7.625" style="281" customWidth="1"/>
    <col min="7173" max="7194" width="5.625" style="281" customWidth="1"/>
    <col min="7195" max="7424" width="9" style="281"/>
    <col min="7425" max="7425" width="2.625" style="281" customWidth="1"/>
    <col min="7426" max="7426" width="9" style="281"/>
    <col min="7427" max="7428" width="7.625" style="281" customWidth="1"/>
    <col min="7429" max="7450" width="5.625" style="281" customWidth="1"/>
    <col min="7451" max="7680" width="9" style="281"/>
    <col min="7681" max="7681" width="2.625" style="281" customWidth="1"/>
    <col min="7682" max="7682" width="9" style="281"/>
    <col min="7683" max="7684" width="7.625" style="281" customWidth="1"/>
    <col min="7685" max="7706" width="5.625" style="281" customWidth="1"/>
    <col min="7707" max="7936" width="9" style="281"/>
    <col min="7937" max="7937" width="2.625" style="281" customWidth="1"/>
    <col min="7938" max="7938" width="9" style="281"/>
    <col min="7939" max="7940" width="7.625" style="281" customWidth="1"/>
    <col min="7941" max="7962" width="5.625" style="281" customWidth="1"/>
    <col min="7963" max="8192" width="9" style="281"/>
    <col min="8193" max="8193" width="2.625" style="281" customWidth="1"/>
    <col min="8194" max="8194" width="9" style="281"/>
    <col min="8195" max="8196" width="7.625" style="281" customWidth="1"/>
    <col min="8197" max="8218" width="5.625" style="281" customWidth="1"/>
    <col min="8219" max="8448" width="9" style="281"/>
    <col min="8449" max="8449" width="2.625" style="281" customWidth="1"/>
    <col min="8450" max="8450" width="9" style="281"/>
    <col min="8451" max="8452" width="7.625" style="281" customWidth="1"/>
    <col min="8453" max="8474" width="5.625" style="281" customWidth="1"/>
    <col min="8475" max="8704" width="9" style="281"/>
    <col min="8705" max="8705" width="2.625" style="281" customWidth="1"/>
    <col min="8706" max="8706" width="9" style="281"/>
    <col min="8707" max="8708" width="7.625" style="281" customWidth="1"/>
    <col min="8709" max="8730" width="5.625" style="281" customWidth="1"/>
    <col min="8731" max="8960" width="9" style="281"/>
    <col min="8961" max="8961" width="2.625" style="281" customWidth="1"/>
    <col min="8962" max="8962" width="9" style="281"/>
    <col min="8963" max="8964" width="7.625" style="281" customWidth="1"/>
    <col min="8965" max="8986" width="5.625" style="281" customWidth="1"/>
    <col min="8987" max="9216" width="9" style="281"/>
    <col min="9217" max="9217" width="2.625" style="281" customWidth="1"/>
    <col min="9218" max="9218" width="9" style="281"/>
    <col min="9219" max="9220" width="7.625" style="281" customWidth="1"/>
    <col min="9221" max="9242" width="5.625" style="281" customWidth="1"/>
    <col min="9243" max="9472" width="9" style="281"/>
    <col min="9473" max="9473" width="2.625" style="281" customWidth="1"/>
    <col min="9474" max="9474" width="9" style="281"/>
    <col min="9475" max="9476" width="7.625" style="281" customWidth="1"/>
    <col min="9477" max="9498" width="5.625" style="281" customWidth="1"/>
    <col min="9499" max="9728" width="9" style="281"/>
    <col min="9729" max="9729" width="2.625" style="281" customWidth="1"/>
    <col min="9730" max="9730" width="9" style="281"/>
    <col min="9731" max="9732" width="7.625" style="281" customWidth="1"/>
    <col min="9733" max="9754" width="5.625" style="281" customWidth="1"/>
    <col min="9755" max="9984" width="9" style="281"/>
    <col min="9985" max="9985" width="2.625" style="281" customWidth="1"/>
    <col min="9986" max="9986" width="9" style="281"/>
    <col min="9987" max="9988" width="7.625" style="281" customWidth="1"/>
    <col min="9989" max="10010" width="5.625" style="281" customWidth="1"/>
    <col min="10011" max="10240" width="9" style="281"/>
    <col min="10241" max="10241" width="2.625" style="281" customWidth="1"/>
    <col min="10242" max="10242" width="9" style="281"/>
    <col min="10243" max="10244" width="7.625" style="281" customWidth="1"/>
    <col min="10245" max="10266" width="5.625" style="281" customWidth="1"/>
    <col min="10267" max="10496" width="9" style="281"/>
    <col min="10497" max="10497" width="2.625" style="281" customWidth="1"/>
    <col min="10498" max="10498" width="9" style="281"/>
    <col min="10499" max="10500" width="7.625" style="281" customWidth="1"/>
    <col min="10501" max="10522" width="5.625" style="281" customWidth="1"/>
    <col min="10523" max="10752" width="9" style="281"/>
    <col min="10753" max="10753" width="2.625" style="281" customWidth="1"/>
    <col min="10754" max="10754" width="9" style="281"/>
    <col min="10755" max="10756" width="7.625" style="281" customWidth="1"/>
    <col min="10757" max="10778" width="5.625" style="281" customWidth="1"/>
    <col min="10779" max="11008" width="9" style="281"/>
    <col min="11009" max="11009" width="2.625" style="281" customWidth="1"/>
    <col min="11010" max="11010" width="9" style="281"/>
    <col min="11011" max="11012" width="7.625" style="281" customWidth="1"/>
    <col min="11013" max="11034" width="5.625" style="281" customWidth="1"/>
    <col min="11035" max="11264" width="9" style="281"/>
    <col min="11265" max="11265" width="2.625" style="281" customWidth="1"/>
    <col min="11266" max="11266" width="9" style="281"/>
    <col min="11267" max="11268" width="7.625" style="281" customWidth="1"/>
    <col min="11269" max="11290" width="5.625" style="281" customWidth="1"/>
    <col min="11291" max="11520" width="9" style="281"/>
    <col min="11521" max="11521" width="2.625" style="281" customWidth="1"/>
    <col min="11522" max="11522" width="9" style="281"/>
    <col min="11523" max="11524" width="7.625" style="281" customWidth="1"/>
    <col min="11525" max="11546" width="5.625" style="281" customWidth="1"/>
    <col min="11547" max="11776" width="9" style="281"/>
    <col min="11777" max="11777" width="2.625" style="281" customWidth="1"/>
    <col min="11778" max="11778" width="9" style="281"/>
    <col min="11779" max="11780" width="7.625" style="281" customWidth="1"/>
    <col min="11781" max="11802" width="5.625" style="281" customWidth="1"/>
    <col min="11803" max="12032" width="9" style="281"/>
    <col min="12033" max="12033" width="2.625" style="281" customWidth="1"/>
    <col min="12034" max="12034" width="9" style="281"/>
    <col min="12035" max="12036" width="7.625" style="281" customWidth="1"/>
    <col min="12037" max="12058" width="5.625" style="281" customWidth="1"/>
    <col min="12059" max="12288" width="9" style="281"/>
    <col min="12289" max="12289" width="2.625" style="281" customWidth="1"/>
    <col min="12290" max="12290" width="9" style="281"/>
    <col min="12291" max="12292" width="7.625" style="281" customWidth="1"/>
    <col min="12293" max="12314" width="5.625" style="281" customWidth="1"/>
    <col min="12315" max="12544" width="9" style="281"/>
    <col min="12545" max="12545" width="2.625" style="281" customWidth="1"/>
    <col min="12546" max="12546" width="9" style="281"/>
    <col min="12547" max="12548" width="7.625" style="281" customWidth="1"/>
    <col min="12549" max="12570" width="5.625" style="281" customWidth="1"/>
    <col min="12571" max="12800" width="9" style="281"/>
    <col min="12801" max="12801" width="2.625" style="281" customWidth="1"/>
    <col min="12802" max="12802" width="9" style="281"/>
    <col min="12803" max="12804" width="7.625" style="281" customWidth="1"/>
    <col min="12805" max="12826" width="5.625" style="281" customWidth="1"/>
    <col min="12827" max="13056" width="9" style="281"/>
    <col min="13057" max="13057" width="2.625" style="281" customWidth="1"/>
    <col min="13058" max="13058" width="9" style="281"/>
    <col min="13059" max="13060" width="7.625" style="281" customWidth="1"/>
    <col min="13061" max="13082" width="5.625" style="281" customWidth="1"/>
    <col min="13083" max="13312" width="9" style="281"/>
    <col min="13313" max="13313" width="2.625" style="281" customWidth="1"/>
    <col min="13314" max="13314" width="9" style="281"/>
    <col min="13315" max="13316" width="7.625" style="281" customWidth="1"/>
    <col min="13317" max="13338" width="5.625" style="281" customWidth="1"/>
    <col min="13339" max="13568" width="9" style="281"/>
    <col min="13569" max="13569" width="2.625" style="281" customWidth="1"/>
    <col min="13570" max="13570" width="9" style="281"/>
    <col min="13571" max="13572" width="7.625" style="281" customWidth="1"/>
    <col min="13573" max="13594" width="5.625" style="281" customWidth="1"/>
    <col min="13595" max="13824" width="9" style="281"/>
    <col min="13825" max="13825" width="2.625" style="281" customWidth="1"/>
    <col min="13826" max="13826" width="9" style="281"/>
    <col min="13827" max="13828" width="7.625" style="281" customWidth="1"/>
    <col min="13829" max="13850" width="5.625" style="281" customWidth="1"/>
    <col min="13851" max="14080" width="9" style="281"/>
    <col min="14081" max="14081" width="2.625" style="281" customWidth="1"/>
    <col min="14082" max="14082" width="9" style="281"/>
    <col min="14083" max="14084" width="7.625" style="281" customWidth="1"/>
    <col min="14085" max="14106" width="5.625" style="281" customWidth="1"/>
    <col min="14107" max="14336" width="9" style="281"/>
    <col min="14337" max="14337" width="2.625" style="281" customWidth="1"/>
    <col min="14338" max="14338" width="9" style="281"/>
    <col min="14339" max="14340" width="7.625" style="281" customWidth="1"/>
    <col min="14341" max="14362" width="5.625" style="281" customWidth="1"/>
    <col min="14363" max="14592" width="9" style="281"/>
    <col min="14593" max="14593" width="2.625" style="281" customWidth="1"/>
    <col min="14594" max="14594" width="9" style="281"/>
    <col min="14595" max="14596" width="7.625" style="281" customWidth="1"/>
    <col min="14597" max="14618" width="5.625" style="281" customWidth="1"/>
    <col min="14619" max="14848" width="9" style="281"/>
    <col min="14849" max="14849" width="2.625" style="281" customWidth="1"/>
    <col min="14850" max="14850" width="9" style="281"/>
    <col min="14851" max="14852" width="7.625" style="281" customWidth="1"/>
    <col min="14853" max="14874" width="5.625" style="281" customWidth="1"/>
    <col min="14875" max="15104" width="9" style="281"/>
    <col min="15105" max="15105" width="2.625" style="281" customWidth="1"/>
    <col min="15106" max="15106" width="9" style="281"/>
    <col min="15107" max="15108" width="7.625" style="281" customWidth="1"/>
    <col min="15109" max="15130" width="5.625" style="281" customWidth="1"/>
    <col min="15131" max="15360" width="9" style="281"/>
    <col min="15361" max="15361" width="2.625" style="281" customWidth="1"/>
    <col min="15362" max="15362" width="9" style="281"/>
    <col min="15363" max="15364" width="7.625" style="281" customWidth="1"/>
    <col min="15365" max="15386" width="5.625" style="281" customWidth="1"/>
    <col min="15387" max="15616" width="9" style="281"/>
    <col min="15617" max="15617" width="2.625" style="281" customWidth="1"/>
    <col min="15618" max="15618" width="9" style="281"/>
    <col min="15619" max="15620" width="7.625" style="281" customWidth="1"/>
    <col min="15621" max="15642" width="5.625" style="281" customWidth="1"/>
    <col min="15643" max="15872" width="9" style="281"/>
    <col min="15873" max="15873" width="2.625" style="281" customWidth="1"/>
    <col min="15874" max="15874" width="9" style="281"/>
    <col min="15875" max="15876" width="7.625" style="281" customWidth="1"/>
    <col min="15877" max="15898" width="5.625" style="281" customWidth="1"/>
    <col min="15899" max="16128" width="9" style="281"/>
    <col min="16129" max="16129" width="2.625" style="281" customWidth="1"/>
    <col min="16130" max="16130" width="9" style="281"/>
    <col min="16131" max="16132" width="7.625" style="281" customWidth="1"/>
    <col min="16133" max="16154" width="5.625" style="281" customWidth="1"/>
    <col min="16155" max="16384" width="9" style="281"/>
  </cols>
  <sheetData>
    <row r="1" spans="1:29" ht="24">
      <c r="A1" s="280"/>
      <c r="B1" s="1073" t="s">
        <v>2514</v>
      </c>
      <c r="C1" s="1073"/>
      <c r="D1" s="1073"/>
      <c r="E1" s="1073"/>
      <c r="F1" s="1073"/>
      <c r="G1" s="1073"/>
      <c r="H1" s="1073"/>
      <c r="I1" s="1073"/>
      <c r="J1" s="1073"/>
      <c r="K1" s="1073"/>
      <c r="L1" s="1073"/>
      <c r="M1" s="1073"/>
      <c r="N1" s="1073"/>
      <c r="O1" s="1073"/>
      <c r="P1" s="1073"/>
      <c r="Q1" s="1073"/>
      <c r="R1" s="1073"/>
      <c r="S1" s="1073"/>
      <c r="T1" s="1073"/>
      <c r="U1" s="1073"/>
      <c r="V1" s="1073"/>
      <c r="W1" s="1073"/>
      <c r="X1" s="1073"/>
      <c r="Y1" s="1073"/>
      <c r="Z1" s="1074"/>
    </row>
    <row r="2" spans="1:29" ht="24.75" thickBot="1">
      <c r="A2" s="282"/>
      <c r="B2" s="283"/>
      <c r="C2" s="283"/>
      <c r="D2" s="283"/>
      <c r="E2" s="283"/>
      <c r="F2" s="283"/>
      <c r="G2" s="283"/>
      <c r="H2" s="283"/>
      <c r="I2" s="283"/>
      <c r="J2" s="283"/>
      <c r="K2" s="283"/>
      <c r="L2" s="283"/>
      <c r="M2" s="283"/>
      <c r="N2" s="283"/>
      <c r="O2" s="283"/>
      <c r="P2" s="283"/>
      <c r="Q2" s="283"/>
      <c r="R2" s="283"/>
      <c r="S2" s="283"/>
      <c r="T2" s="283"/>
      <c r="U2" s="283"/>
      <c r="V2" s="283"/>
      <c r="W2" s="283"/>
      <c r="X2" s="283"/>
      <c r="Y2" s="283"/>
      <c r="Z2" s="284"/>
    </row>
    <row r="3" spans="1:29" ht="18.75" customHeight="1" thickBot="1">
      <c r="A3" s="282"/>
      <c r="B3" s="285"/>
      <c r="C3" s="285"/>
      <c r="D3" s="1075"/>
      <c r="E3" s="1076"/>
      <c r="F3" s="286" t="s">
        <v>2515</v>
      </c>
      <c r="G3" s="287" t="s">
        <v>2516</v>
      </c>
      <c r="H3" s="285"/>
      <c r="I3" s="285"/>
      <c r="J3" s="285"/>
      <c r="K3" s="1075"/>
      <c r="L3" s="1076"/>
      <c r="M3" s="286" t="s">
        <v>2515</v>
      </c>
      <c r="N3" s="288"/>
      <c r="O3" s="287" t="s">
        <v>2517</v>
      </c>
      <c r="P3" s="289"/>
      <c r="Q3" s="285"/>
      <c r="R3" s="285"/>
      <c r="S3" s="285"/>
      <c r="T3" s="285"/>
      <c r="U3" s="285"/>
      <c r="V3" s="1077" t="s">
        <v>2518</v>
      </c>
      <c r="W3" s="1078"/>
      <c r="X3" s="1078"/>
      <c r="Y3" s="1078"/>
      <c r="Z3" s="1079"/>
      <c r="AB3" s="281" t="s">
        <v>2519</v>
      </c>
    </row>
    <row r="4" spans="1:29" ht="24.95" customHeight="1" thickBot="1">
      <c r="A4" s="282"/>
      <c r="B4" s="285"/>
      <c r="C4" s="285"/>
      <c r="D4" s="285"/>
      <c r="E4" s="285"/>
      <c r="F4" s="285"/>
      <c r="G4" s="285"/>
      <c r="H4" s="285"/>
      <c r="I4" s="285"/>
      <c r="J4" s="285"/>
      <c r="K4" s="285"/>
      <c r="L4" s="285"/>
      <c r="M4" s="285"/>
      <c r="N4" s="285"/>
      <c r="O4" s="285"/>
      <c r="P4" s="285"/>
      <c r="Q4" s="285"/>
      <c r="R4" s="285"/>
      <c r="S4" s="285"/>
      <c r="T4" s="285"/>
      <c r="U4" s="285"/>
      <c r="V4" s="1060" t="str">
        <f>IF(AB4&lt;&gt;"",TEXT(AB4,"gggy年mm月d日"),"")</f>
        <v/>
      </c>
      <c r="W4" s="1050"/>
      <c r="X4" s="1050"/>
      <c r="Y4" s="1050"/>
      <c r="Z4" s="1051"/>
      <c r="AA4" s="290" t="s">
        <v>2520</v>
      </c>
      <c r="AB4" s="1052"/>
      <c r="AC4" s="1053"/>
    </row>
    <row r="5" spans="1:29" ht="14.25" thickBot="1">
      <c r="A5" s="282"/>
      <c r="B5" s="289"/>
      <c r="C5" s="289"/>
      <c r="D5" s="289"/>
      <c r="E5" s="289"/>
      <c r="F5" s="289"/>
      <c r="G5" s="289"/>
      <c r="H5" s="289"/>
      <c r="I5" s="289"/>
      <c r="J5" s="289"/>
      <c r="K5" s="289"/>
      <c r="L5" s="289"/>
      <c r="M5" s="289"/>
      <c r="N5" s="289"/>
      <c r="O5" s="289"/>
      <c r="P5" s="289"/>
      <c r="Q5" s="289"/>
      <c r="R5" s="289"/>
      <c r="S5" s="289"/>
      <c r="T5" s="289"/>
      <c r="U5" s="289"/>
      <c r="V5" s="289"/>
      <c r="W5" s="289"/>
      <c r="X5" s="289"/>
      <c r="Y5" s="289"/>
      <c r="Z5" s="291"/>
    </row>
    <row r="6" spans="1:29" ht="18" thickBot="1">
      <c r="A6" s="282"/>
      <c r="B6" s="1061" t="s">
        <v>2521</v>
      </c>
      <c r="C6" s="1062"/>
      <c r="D6" s="1062"/>
      <c r="E6" s="1062"/>
      <c r="F6" s="1062"/>
      <c r="G6" s="1062"/>
      <c r="H6" s="1062"/>
      <c r="I6" s="1062"/>
      <c r="J6" s="1062"/>
      <c r="K6" s="1062"/>
      <c r="L6" s="1062"/>
      <c r="M6" s="1062"/>
      <c r="N6" s="1062"/>
      <c r="O6" s="1063"/>
      <c r="P6" s="1064" t="s">
        <v>2522</v>
      </c>
      <c r="Q6" s="1065"/>
      <c r="R6" s="1065"/>
      <c r="S6" s="1065"/>
      <c r="T6" s="1065"/>
      <c r="U6" s="1066"/>
      <c r="V6" s="1067" t="s">
        <v>2523</v>
      </c>
      <c r="W6" s="1068"/>
      <c r="X6" s="1068"/>
      <c r="Y6" s="1068"/>
      <c r="Z6" s="1069"/>
      <c r="AB6" s="281" t="s">
        <v>2524</v>
      </c>
    </row>
    <row r="7" spans="1:29" ht="24.95" customHeight="1" thickBot="1">
      <c r="A7" s="282"/>
      <c r="B7" s="1070"/>
      <c r="C7" s="1071"/>
      <c r="D7" s="1071"/>
      <c r="E7" s="1071"/>
      <c r="F7" s="1071"/>
      <c r="G7" s="1071"/>
      <c r="H7" s="1071"/>
      <c r="I7" s="1071"/>
      <c r="J7" s="1071"/>
      <c r="K7" s="1071"/>
      <c r="L7" s="1071"/>
      <c r="M7" s="1071"/>
      <c r="N7" s="1071"/>
      <c r="O7" s="1072"/>
      <c r="P7" s="1060"/>
      <c r="Q7" s="1050"/>
      <c r="R7" s="1050"/>
      <c r="S7" s="1050"/>
      <c r="T7" s="1050"/>
      <c r="U7" s="1051"/>
      <c r="V7" s="1060" t="str">
        <f>IF(AB7&lt;&gt;"",TEXT(AB7,"ggg年mm月d日"),"")</f>
        <v/>
      </c>
      <c r="W7" s="1050"/>
      <c r="X7" s="1050"/>
      <c r="Y7" s="1050"/>
      <c r="Z7" s="1051"/>
      <c r="AA7" s="272" t="s">
        <v>2520</v>
      </c>
      <c r="AB7" s="1052"/>
      <c r="AC7" s="1053"/>
    </row>
    <row r="8" spans="1:29">
      <c r="A8" s="282"/>
      <c r="B8" s="292"/>
      <c r="C8" s="292"/>
      <c r="D8" s="292"/>
      <c r="E8" s="292"/>
      <c r="F8" s="292"/>
      <c r="G8" s="292"/>
      <c r="H8" s="292"/>
      <c r="I8" s="292"/>
      <c r="J8" s="292"/>
      <c r="K8" s="292"/>
      <c r="L8" s="292"/>
      <c r="M8" s="292"/>
      <c r="N8" s="292"/>
      <c r="O8" s="292"/>
      <c r="P8" s="293"/>
      <c r="Q8" s="293"/>
      <c r="R8" s="293"/>
      <c r="S8" s="293"/>
      <c r="T8" s="293"/>
      <c r="U8" s="293"/>
      <c r="V8" s="293"/>
      <c r="W8" s="293"/>
      <c r="X8" s="293"/>
      <c r="Y8" s="293"/>
      <c r="Z8" s="294"/>
    </row>
    <row r="9" spans="1:29" ht="14.25" thickBot="1">
      <c r="A9" s="282"/>
      <c r="B9" s="292"/>
      <c r="C9" s="292"/>
      <c r="D9" s="292"/>
      <c r="E9" s="292"/>
      <c r="F9" s="292"/>
      <c r="G9" s="292"/>
      <c r="H9" s="292"/>
      <c r="I9" s="292"/>
      <c r="J9" s="292"/>
      <c r="K9" s="292"/>
      <c r="L9" s="292"/>
      <c r="M9" s="292"/>
      <c r="N9" s="292"/>
      <c r="O9" s="292"/>
      <c r="P9" s="293"/>
      <c r="Q9" s="293"/>
      <c r="R9" s="293"/>
      <c r="S9" s="293"/>
      <c r="T9" s="293"/>
      <c r="U9" s="293"/>
      <c r="V9" s="293"/>
      <c r="W9" s="293"/>
      <c r="X9" s="293"/>
      <c r="Y9" s="293"/>
      <c r="Z9" s="294"/>
    </row>
    <row r="10" spans="1:29" ht="18" thickBot="1">
      <c r="A10" s="282"/>
      <c r="B10" s="1054" t="s">
        <v>2525</v>
      </c>
      <c r="C10" s="1055"/>
      <c r="D10" s="1055"/>
      <c r="E10" s="1055"/>
      <c r="F10" s="1055"/>
      <c r="G10" s="1055"/>
      <c r="H10" s="1055"/>
      <c r="I10" s="1055"/>
      <c r="J10" s="1055"/>
      <c r="K10" s="1055"/>
      <c r="L10" s="1055"/>
      <c r="M10" s="1055"/>
      <c r="N10" s="1055"/>
      <c r="O10" s="1055"/>
      <c r="P10" s="1055"/>
      <c r="Q10" s="1055"/>
      <c r="R10" s="1055"/>
      <c r="S10" s="1055"/>
      <c r="T10" s="1055"/>
      <c r="U10" s="1055"/>
      <c r="V10" s="1055"/>
      <c r="W10" s="1055"/>
      <c r="X10" s="1055"/>
      <c r="Y10" s="1055"/>
      <c r="Z10" s="1056"/>
    </row>
    <row r="11" spans="1:29">
      <c r="A11" s="282"/>
      <c r="B11" s="1057" t="s">
        <v>2526</v>
      </c>
      <c r="C11" s="1058"/>
      <c r="D11" s="1058"/>
      <c r="E11" s="1058"/>
      <c r="F11" s="1058"/>
      <c r="G11" s="1058"/>
      <c r="H11" s="1058" t="s">
        <v>2311</v>
      </c>
      <c r="I11" s="1058"/>
      <c r="J11" s="1058"/>
      <c r="K11" s="1058"/>
      <c r="L11" s="1058"/>
      <c r="M11" s="1058" t="s">
        <v>2527</v>
      </c>
      <c r="N11" s="1058"/>
      <c r="O11" s="1058"/>
      <c r="P11" s="1058" t="s">
        <v>2528</v>
      </c>
      <c r="Q11" s="1058"/>
      <c r="R11" s="1058"/>
      <c r="S11" s="1058" t="s">
        <v>2434</v>
      </c>
      <c r="T11" s="1058"/>
      <c r="U11" s="1058"/>
      <c r="V11" s="1058" t="s">
        <v>2529</v>
      </c>
      <c r="W11" s="1058"/>
      <c r="X11" s="1058"/>
      <c r="Y11" s="1058"/>
      <c r="Z11" s="1059"/>
    </row>
    <row r="12" spans="1:29" ht="24.95" customHeight="1" thickBot="1">
      <c r="A12" s="282"/>
      <c r="B12" s="1060"/>
      <c r="C12" s="1050"/>
      <c r="D12" s="1050"/>
      <c r="E12" s="1050"/>
      <c r="F12" s="1050"/>
      <c r="G12" s="1050"/>
      <c r="H12" s="1050"/>
      <c r="I12" s="1050"/>
      <c r="J12" s="1050"/>
      <c r="K12" s="1050"/>
      <c r="L12" s="1050"/>
      <c r="M12" s="1050"/>
      <c r="N12" s="1050"/>
      <c r="O12" s="1050"/>
      <c r="P12" s="1050"/>
      <c r="Q12" s="1050"/>
      <c r="R12" s="1050"/>
      <c r="S12" s="1050"/>
      <c r="T12" s="1050"/>
      <c r="U12" s="1050"/>
      <c r="V12" s="1050"/>
      <c r="W12" s="1050"/>
      <c r="X12" s="1050"/>
      <c r="Y12" s="1050"/>
      <c r="Z12" s="1051"/>
    </row>
    <row r="13" spans="1:29">
      <c r="A13" s="282"/>
      <c r="B13" s="293"/>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4"/>
    </row>
    <row r="14" spans="1:29" ht="14.25" thickBot="1">
      <c r="A14" s="282"/>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4"/>
    </row>
    <row r="15" spans="1:29" ht="17.25">
      <c r="A15" s="295"/>
      <c r="B15" s="1047" t="s">
        <v>2530</v>
      </c>
      <c r="C15" s="1048"/>
      <c r="D15" s="1048"/>
      <c r="E15" s="1048"/>
      <c r="F15" s="1048"/>
      <c r="G15" s="1048"/>
      <c r="H15" s="1048"/>
      <c r="I15" s="1048"/>
      <c r="J15" s="1048"/>
      <c r="K15" s="1048"/>
      <c r="L15" s="1048"/>
      <c r="M15" s="1048"/>
      <c r="N15" s="1048"/>
      <c r="O15" s="1048"/>
      <c r="P15" s="1048"/>
      <c r="Q15" s="1048"/>
      <c r="R15" s="1048"/>
      <c r="S15" s="1048"/>
      <c r="T15" s="1048"/>
      <c r="U15" s="1048"/>
      <c r="V15" s="1048"/>
      <c r="W15" s="1048"/>
      <c r="X15" s="1048"/>
      <c r="Y15" s="1048"/>
      <c r="Z15" s="1049"/>
    </row>
    <row r="16" spans="1:29">
      <c r="A16" s="295"/>
      <c r="B16" s="296"/>
      <c r="C16" s="1027" t="s">
        <v>2531</v>
      </c>
      <c r="D16" s="1025"/>
      <c r="E16" s="1027" t="s">
        <v>2532</v>
      </c>
      <c r="F16" s="1024"/>
      <c r="G16" s="1024"/>
      <c r="H16" s="1024"/>
      <c r="I16" s="1024"/>
      <c r="J16" s="1024"/>
      <c r="K16" s="1025"/>
      <c r="L16" s="1027" t="s">
        <v>8</v>
      </c>
      <c r="M16" s="1024"/>
      <c r="N16" s="1024"/>
      <c r="O16" s="1025"/>
      <c r="P16" s="1027" t="s">
        <v>2533</v>
      </c>
      <c r="Q16" s="1024"/>
      <c r="R16" s="1024"/>
      <c r="S16" s="1024"/>
      <c r="T16" s="1024"/>
      <c r="U16" s="1025"/>
      <c r="V16" s="1027" t="s">
        <v>11</v>
      </c>
      <c r="W16" s="1024"/>
      <c r="X16" s="1024"/>
      <c r="Y16" s="1024"/>
      <c r="Z16" s="1028"/>
    </row>
    <row r="17" spans="1:26" ht="24.95" customHeight="1">
      <c r="A17" s="295"/>
      <c r="B17" s="297" t="s">
        <v>2534</v>
      </c>
      <c r="C17" s="1039" t="s">
        <v>2535</v>
      </c>
      <c r="D17" s="1040"/>
      <c r="E17" s="1041" t="s">
        <v>2536</v>
      </c>
      <c r="F17" s="1042"/>
      <c r="G17" s="1042"/>
      <c r="H17" s="1042"/>
      <c r="I17" s="1042"/>
      <c r="J17" s="1042"/>
      <c r="K17" s="1043"/>
      <c r="L17" s="1039" t="s">
        <v>2537</v>
      </c>
      <c r="M17" s="1044"/>
      <c r="N17" s="1044"/>
      <c r="O17" s="1040"/>
      <c r="P17" s="1039" t="s">
        <v>2538</v>
      </c>
      <c r="Q17" s="1044"/>
      <c r="R17" s="1044"/>
      <c r="S17" s="1044"/>
      <c r="T17" s="1044"/>
      <c r="U17" s="1040"/>
      <c r="V17" s="1039" t="s">
        <v>2539</v>
      </c>
      <c r="W17" s="1044"/>
      <c r="X17" s="1044"/>
      <c r="Y17" s="1044"/>
      <c r="Z17" s="1045"/>
    </row>
    <row r="18" spans="1:26" ht="24.95" customHeight="1">
      <c r="A18" s="295"/>
      <c r="B18" s="298" t="s">
        <v>2308</v>
      </c>
      <c r="C18" s="1027" t="s">
        <v>2535</v>
      </c>
      <c r="D18" s="1025"/>
      <c r="E18" s="1021"/>
      <c r="F18" s="1022"/>
      <c r="G18" s="1022"/>
      <c r="H18" s="1022"/>
      <c r="I18" s="1022"/>
      <c r="J18" s="1022"/>
      <c r="K18" s="1023"/>
      <c r="L18" s="1024"/>
      <c r="M18" s="1024"/>
      <c r="N18" s="1024"/>
      <c r="O18" s="1025"/>
      <c r="P18" s="1046"/>
      <c r="Q18" s="1024"/>
      <c r="R18" s="1024"/>
      <c r="S18" s="1024"/>
      <c r="T18" s="1024"/>
      <c r="U18" s="1025"/>
      <c r="V18" s="1027"/>
      <c r="W18" s="1024"/>
      <c r="X18" s="1024"/>
      <c r="Y18" s="1024"/>
      <c r="Z18" s="1028"/>
    </row>
    <row r="19" spans="1:26" ht="24.95" customHeight="1">
      <c r="A19" s="295"/>
      <c r="B19" s="298" t="s">
        <v>2309</v>
      </c>
      <c r="C19" s="1019"/>
      <c r="D19" s="1020"/>
      <c r="E19" s="1021"/>
      <c r="F19" s="1022"/>
      <c r="G19" s="1022"/>
      <c r="H19" s="1022"/>
      <c r="I19" s="1022"/>
      <c r="J19" s="1022"/>
      <c r="K19" s="1023"/>
      <c r="L19" s="1024"/>
      <c r="M19" s="1024"/>
      <c r="N19" s="1024"/>
      <c r="O19" s="1025"/>
      <c r="P19" s="1026"/>
      <c r="Q19" s="1024"/>
      <c r="R19" s="1024"/>
      <c r="S19" s="1024"/>
      <c r="T19" s="1024"/>
      <c r="U19" s="1025"/>
      <c r="V19" s="1027"/>
      <c r="W19" s="1024"/>
      <c r="X19" s="1024"/>
      <c r="Y19" s="1024"/>
      <c r="Z19" s="1028"/>
    </row>
    <row r="20" spans="1:26" ht="24.95" customHeight="1">
      <c r="A20" s="295"/>
      <c r="B20" s="298" t="s">
        <v>2310</v>
      </c>
      <c r="C20" s="1019"/>
      <c r="D20" s="1020"/>
      <c r="E20" s="1021"/>
      <c r="F20" s="1022"/>
      <c r="G20" s="1022"/>
      <c r="H20" s="1022"/>
      <c r="I20" s="1022"/>
      <c r="J20" s="1022"/>
      <c r="K20" s="1023"/>
      <c r="L20" s="1024"/>
      <c r="M20" s="1024"/>
      <c r="N20" s="1024"/>
      <c r="O20" s="1025"/>
      <c r="P20" s="1026"/>
      <c r="Q20" s="1024"/>
      <c r="R20" s="1024"/>
      <c r="S20" s="1024"/>
      <c r="T20" s="1024"/>
      <c r="U20" s="1025"/>
      <c r="V20" s="1027"/>
      <c r="W20" s="1024"/>
      <c r="X20" s="1024"/>
      <c r="Y20" s="1024"/>
      <c r="Z20" s="1028"/>
    </row>
    <row r="21" spans="1:26" ht="24.95" customHeight="1">
      <c r="A21" s="295"/>
      <c r="B21" s="298" t="s">
        <v>2540</v>
      </c>
      <c r="C21" s="1019"/>
      <c r="D21" s="1020"/>
      <c r="E21" s="1021"/>
      <c r="F21" s="1022"/>
      <c r="G21" s="1022"/>
      <c r="H21" s="1022"/>
      <c r="I21" s="1022"/>
      <c r="J21" s="1022"/>
      <c r="K21" s="1023"/>
      <c r="L21" s="1024"/>
      <c r="M21" s="1024"/>
      <c r="N21" s="1024"/>
      <c r="O21" s="1025"/>
      <c r="P21" s="1026"/>
      <c r="Q21" s="1024"/>
      <c r="R21" s="1024"/>
      <c r="S21" s="1024"/>
      <c r="T21" s="1024"/>
      <c r="U21" s="1025"/>
      <c r="V21" s="1027"/>
      <c r="W21" s="1024"/>
      <c r="X21" s="1024"/>
      <c r="Y21" s="1024"/>
      <c r="Z21" s="1028"/>
    </row>
    <row r="22" spans="1:26" ht="24.95" customHeight="1" thickBot="1">
      <c r="A22" s="295"/>
      <c r="B22" s="299" t="s">
        <v>2541</v>
      </c>
      <c r="C22" s="1029"/>
      <c r="D22" s="1030"/>
      <c r="E22" s="1031"/>
      <c r="F22" s="1032"/>
      <c r="G22" s="1032"/>
      <c r="H22" s="1032"/>
      <c r="I22" s="1032"/>
      <c r="J22" s="1032"/>
      <c r="K22" s="1033"/>
      <c r="L22" s="1034"/>
      <c r="M22" s="1034"/>
      <c r="N22" s="1034"/>
      <c r="O22" s="1035"/>
      <c r="P22" s="1036"/>
      <c r="Q22" s="1034"/>
      <c r="R22" s="1034"/>
      <c r="S22" s="1034"/>
      <c r="T22" s="1034"/>
      <c r="U22" s="1035"/>
      <c r="V22" s="1037"/>
      <c r="W22" s="1034"/>
      <c r="X22" s="1034"/>
      <c r="Y22" s="1034"/>
      <c r="Z22" s="1038"/>
    </row>
    <row r="23" spans="1:26">
      <c r="A23" s="295"/>
      <c r="Z23" s="300"/>
    </row>
    <row r="24" spans="1:26">
      <c r="A24" s="295"/>
      <c r="B24" s="301" t="s">
        <v>2542</v>
      </c>
      <c r="C24" s="281" t="s">
        <v>2543</v>
      </c>
      <c r="O24" s="301" t="s">
        <v>2542</v>
      </c>
      <c r="P24" s="302" t="s">
        <v>2544</v>
      </c>
      <c r="Z24" s="300"/>
    </row>
    <row r="25" spans="1:26">
      <c r="A25" s="295"/>
      <c r="B25" s="301" t="s">
        <v>2542</v>
      </c>
      <c r="C25" s="303" t="s">
        <v>2545</v>
      </c>
      <c r="Z25" s="300"/>
    </row>
    <row r="26" spans="1:26" ht="14.25" thickBot="1">
      <c r="A26" s="304"/>
      <c r="B26" s="305" t="s">
        <v>2542</v>
      </c>
      <c r="C26" s="306" t="s">
        <v>2546</v>
      </c>
      <c r="D26" s="307"/>
      <c r="E26" s="307"/>
      <c r="F26" s="307"/>
      <c r="G26" s="307"/>
      <c r="H26" s="307"/>
      <c r="I26" s="307"/>
      <c r="J26" s="307"/>
      <c r="K26" s="307"/>
      <c r="L26" s="307"/>
      <c r="M26" s="307"/>
      <c r="N26" s="307"/>
      <c r="O26" s="307"/>
      <c r="P26" s="307"/>
      <c r="Q26" s="307"/>
      <c r="R26" s="307"/>
      <c r="S26" s="307"/>
      <c r="T26" s="307"/>
      <c r="U26" s="307"/>
      <c r="V26" s="307"/>
      <c r="W26" s="307"/>
      <c r="X26" s="307"/>
      <c r="Y26" s="307"/>
      <c r="Z26" s="308"/>
    </row>
    <row r="39" spans="1:2">
      <c r="A39" s="281" t="s">
        <v>2547</v>
      </c>
      <c r="B39" s="281" t="s">
        <v>2548</v>
      </c>
    </row>
    <row r="40" spans="1:2">
      <c r="A40" s="281" t="s">
        <v>2549</v>
      </c>
      <c r="B40" s="281" t="s">
        <v>2550</v>
      </c>
    </row>
    <row r="41" spans="1:2">
      <c r="A41" s="281" t="s">
        <v>2551</v>
      </c>
      <c r="B41" s="281" t="s">
        <v>2552</v>
      </c>
    </row>
    <row r="42" spans="1:2">
      <c r="A42" s="281" t="s">
        <v>2553</v>
      </c>
      <c r="B42" s="281" t="s">
        <v>2554</v>
      </c>
    </row>
    <row r="43" spans="1:2">
      <c r="A43" s="281" t="s">
        <v>2434</v>
      </c>
    </row>
    <row r="44" spans="1:2">
      <c r="A44" s="281" t="s">
        <v>2555</v>
      </c>
    </row>
    <row r="45" spans="1:2">
      <c r="A45" s="281" t="s">
        <v>2556</v>
      </c>
    </row>
    <row r="46" spans="1:2">
      <c r="A46" s="281" t="s">
        <v>2557</v>
      </c>
    </row>
  </sheetData>
  <mergeCells count="62">
    <mergeCell ref="AB4:AC4"/>
    <mergeCell ref="B1:Z1"/>
    <mergeCell ref="D3:E3"/>
    <mergeCell ref="K3:L3"/>
    <mergeCell ref="V3:Z3"/>
    <mergeCell ref="V4:Z4"/>
    <mergeCell ref="B6:O6"/>
    <mergeCell ref="P6:U6"/>
    <mergeCell ref="V6:Z6"/>
    <mergeCell ref="B7:O7"/>
    <mergeCell ref="P7:U7"/>
    <mergeCell ref="V7:Z7"/>
    <mergeCell ref="V12:Z12"/>
    <mergeCell ref="AB7:AC7"/>
    <mergeCell ref="B10:Z10"/>
    <mergeCell ref="B11:G11"/>
    <mergeCell ref="H11:L11"/>
    <mergeCell ref="M11:O11"/>
    <mergeCell ref="P11:R11"/>
    <mergeCell ref="S11:U11"/>
    <mergeCell ref="V11:Z11"/>
    <mergeCell ref="B12:G12"/>
    <mergeCell ref="H12:L12"/>
    <mergeCell ref="M12:O12"/>
    <mergeCell ref="P12:R12"/>
    <mergeCell ref="S12:U12"/>
    <mergeCell ref="B15:Z15"/>
    <mergeCell ref="C16:D16"/>
    <mergeCell ref="E16:K16"/>
    <mergeCell ref="L16:O16"/>
    <mergeCell ref="P16:U16"/>
    <mergeCell ref="V16:Z16"/>
    <mergeCell ref="C18:D18"/>
    <mergeCell ref="E18:K18"/>
    <mergeCell ref="L18:O18"/>
    <mergeCell ref="P18:U18"/>
    <mergeCell ref="V18:Z18"/>
    <mergeCell ref="C17:D17"/>
    <mergeCell ref="E17:K17"/>
    <mergeCell ref="L17:O17"/>
    <mergeCell ref="P17:U17"/>
    <mergeCell ref="V17:Z17"/>
    <mergeCell ref="C20:D20"/>
    <mergeCell ref="E20:K20"/>
    <mergeCell ref="L20:O20"/>
    <mergeCell ref="P20:U20"/>
    <mergeCell ref="V20:Z20"/>
    <mergeCell ref="C19:D19"/>
    <mergeCell ref="E19:K19"/>
    <mergeCell ref="L19:O19"/>
    <mergeCell ref="P19:U19"/>
    <mergeCell ref="V19:Z19"/>
    <mergeCell ref="C22:D22"/>
    <mergeCell ref="E22:K22"/>
    <mergeCell ref="L22:O22"/>
    <mergeCell ref="P22:U22"/>
    <mergeCell ref="V22:Z22"/>
    <mergeCell ref="C21:D21"/>
    <mergeCell ref="E21:K21"/>
    <mergeCell ref="L21:O21"/>
    <mergeCell ref="P21:U21"/>
    <mergeCell ref="V21:Z21"/>
  </mergeCells>
  <phoneticPr fontId="1"/>
  <dataValidations count="2">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IY19:IZ22 SU19:SV22 ACQ19:ACR22 AMM19:AMN22 AWI19:AWJ22 BGE19:BGF22 BQA19:BQB22 BZW19:BZX22 CJS19:CJT22 CTO19:CTP22 DDK19:DDL22 DNG19:DNH22 DXC19:DXD22 EGY19:EGZ22 EQU19:EQV22 FAQ19:FAR22 FKM19:FKN22 FUI19:FUJ22 GEE19:GEF22 GOA19:GOB22 GXW19:GXX22 HHS19:HHT22 HRO19:HRP22 IBK19:IBL22 ILG19:ILH22 IVC19:IVD22 JEY19:JEZ22 JOU19:JOV22 JYQ19:JYR22 KIM19:KIN22 KSI19:KSJ22 LCE19:LCF22 LMA19:LMB22 LVW19:LVX22 MFS19:MFT22 MPO19:MPP22 MZK19:MZL22 NJG19:NJH22 NTC19:NTD22 OCY19:OCZ22 OMU19:OMV22 OWQ19:OWR22 PGM19:PGN22 PQI19:PQJ22 QAE19:QAF22 QKA19:QKB22 QTW19:QTX22 RDS19:RDT22 RNO19:RNP22 RXK19:RXL22 SHG19:SHH22 SRC19:SRD22 TAY19:TAZ22 TKU19:TKV22 TUQ19:TUR22 UEM19:UEN22 UOI19:UOJ22 UYE19:UYF22 VIA19:VIB22 VRW19:VRX22 WBS19:WBT22 WLO19:WLP22 WVK19:WVL22 C65555:D65558 IY65555:IZ65558 SU65555:SV65558 ACQ65555:ACR65558 AMM65555:AMN65558 AWI65555:AWJ65558 BGE65555:BGF65558 BQA65555:BQB65558 BZW65555:BZX65558 CJS65555:CJT65558 CTO65555:CTP65558 DDK65555:DDL65558 DNG65555:DNH65558 DXC65555:DXD65558 EGY65555:EGZ65558 EQU65555:EQV65558 FAQ65555:FAR65558 FKM65555:FKN65558 FUI65555:FUJ65558 GEE65555:GEF65558 GOA65555:GOB65558 GXW65555:GXX65558 HHS65555:HHT65558 HRO65555:HRP65558 IBK65555:IBL65558 ILG65555:ILH65558 IVC65555:IVD65558 JEY65555:JEZ65558 JOU65555:JOV65558 JYQ65555:JYR65558 KIM65555:KIN65558 KSI65555:KSJ65558 LCE65555:LCF65558 LMA65555:LMB65558 LVW65555:LVX65558 MFS65555:MFT65558 MPO65555:MPP65558 MZK65555:MZL65558 NJG65555:NJH65558 NTC65555:NTD65558 OCY65555:OCZ65558 OMU65555:OMV65558 OWQ65555:OWR65558 PGM65555:PGN65558 PQI65555:PQJ65558 QAE65555:QAF65558 QKA65555:QKB65558 QTW65555:QTX65558 RDS65555:RDT65558 RNO65555:RNP65558 RXK65555:RXL65558 SHG65555:SHH65558 SRC65555:SRD65558 TAY65555:TAZ65558 TKU65555:TKV65558 TUQ65555:TUR65558 UEM65555:UEN65558 UOI65555:UOJ65558 UYE65555:UYF65558 VIA65555:VIB65558 VRW65555:VRX65558 WBS65555:WBT65558 WLO65555:WLP65558 WVK65555:WVL65558 C131091:D131094 IY131091:IZ131094 SU131091:SV131094 ACQ131091:ACR131094 AMM131091:AMN131094 AWI131091:AWJ131094 BGE131091:BGF131094 BQA131091:BQB131094 BZW131091:BZX131094 CJS131091:CJT131094 CTO131091:CTP131094 DDK131091:DDL131094 DNG131091:DNH131094 DXC131091:DXD131094 EGY131091:EGZ131094 EQU131091:EQV131094 FAQ131091:FAR131094 FKM131091:FKN131094 FUI131091:FUJ131094 GEE131091:GEF131094 GOA131091:GOB131094 GXW131091:GXX131094 HHS131091:HHT131094 HRO131091:HRP131094 IBK131091:IBL131094 ILG131091:ILH131094 IVC131091:IVD131094 JEY131091:JEZ131094 JOU131091:JOV131094 JYQ131091:JYR131094 KIM131091:KIN131094 KSI131091:KSJ131094 LCE131091:LCF131094 LMA131091:LMB131094 LVW131091:LVX131094 MFS131091:MFT131094 MPO131091:MPP131094 MZK131091:MZL131094 NJG131091:NJH131094 NTC131091:NTD131094 OCY131091:OCZ131094 OMU131091:OMV131094 OWQ131091:OWR131094 PGM131091:PGN131094 PQI131091:PQJ131094 QAE131091:QAF131094 QKA131091:QKB131094 QTW131091:QTX131094 RDS131091:RDT131094 RNO131091:RNP131094 RXK131091:RXL131094 SHG131091:SHH131094 SRC131091:SRD131094 TAY131091:TAZ131094 TKU131091:TKV131094 TUQ131091:TUR131094 UEM131091:UEN131094 UOI131091:UOJ131094 UYE131091:UYF131094 VIA131091:VIB131094 VRW131091:VRX131094 WBS131091:WBT131094 WLO131091:WLP131094 WVK131091:WVL131094 C196627:D196630 IY196627:IZ196630 SU196627:SV196630 ACQ196627:ACR196630 AMM196627:AMN196630 AWI196627:AWJ196630 BGE196627:BGF196630 BQA196627:BQB196630 BZW196627:BZX196630 CJS196627:CJT196630 CTO196627:CTP196630 DDK196627:DDL196630 DNG196627:DNH196630 DXC196627:DXD196630 EGY196627:EGZ196630 EQU196627:EQV196630 FAQ196627:FAR196630 FKM196627:FKN196630 FUI196627:FUJ196630 GEE196627:GEF196630 GOA196627:GOB196630 GXW196627:GXX196630 HHS196627:HHT196630 HRO196627:HRP196630 IBK196627:IBL196630 ILG196627:ILH196630 IVC196627:IVD196630 JEY196627:JEZ196630 JOU196627:JOV196630 JYQ196627:JYR196630 KIM196627:KIN196630 KSI196627:KSJ196630 LCE196627:LCF196630 LMA196627:LMB196630 LVW196627:LVX196630 MFS196627:MFT196630 MPO196627:MPP196630 MZK196627:MZL196630 NJG196627:NJH196630 NTC196627:NTD196630 OCY196627:OCZ196630 OMU196627:OMV196630 OWQ196627:OWR196630 PGM196627:PGN196630 PQI196627:PQJ196630 QAE196627:QAF196630 QKA196627:QKB196630 QTW196627:QTX196630 RDS196627:RDT196630 RNO196627:RNP196630 RXK196627:RXL196630 SHG196627:SHH196630 SRC196627:SRD196630 TAY196627:TAZ196630 TKU196627:TKV196630 TUQ196627:TUR196630 UEM196627:UEN196630 UOI196627:UOJ196630 UYE196627:UYF196630 VIA196627:VIB196630 VRW196627:VRX196630 WBS196627:WBT196630 WLO196627:WLP196630 WVK196627:WVL196630 C262163:D262166 IY262163:IZ262166 SU262163:SV262166 ACQ262163:ACR262166 AMM262163:AMN262166 AWI262163:AWJ262166 BGE262163:BGF262166 BQA262163:BQB262166 BZW262163:BZX262166 CJS262163:CJT262166 CTO262163:CTP262166 DDK262163:DDL262166 DNG262163:DNH262166 DXC262163:DXD262166 EGY262163:EGZ262166 EQU262163:EQV262166 FAQ262163:FAR262166 FKM262163:FKN262166 FUI262163:FUJ262166 GEE262163:GEF262166 GOA262163:GOB262166 GXW262163:GXX262166 HHS262163:HHT262166 HRO262163:HRP262166 IBK262163:IBL262166 ILG262163:ILH262166 IVC262163:IVD262166 JEY262163:JEZ262166 JOU262163:JOV262166 JYQ262163:JYR262166 KIM262163:KIN262166 KSI262163:KSJ262166 LCE262163:LCF262166 LMA262163:LMB262166 LVW262163:LVX262166 MFS262163:MFT262166 MPO262163:MPP262166 MZK262163:MZL262166 NJG262163:NJH262166 NTC262163:NTD262166 OCY262163:OCZ262166 OMU262163:OMV262166 OWQ262163:OWR262166 PGM262163:PGN262166 PQI262163:PQJ262166 QAE262163:QAF262166 QKA262163:QKB262166 QTW262163:QTX262166 RDS262163:RDT262166 RNO262163:RNP262166 RXK262163:RXL262166 SHG262163:SHH262166 SRC262163:SRD262166 TAY262163:TAZ262166 TKU262163:TKV262166 TUQ262163:TUR262166 UEM262163:UEN262166 UOI262163:UOJ262166 UYE262163:UYF262166 VIA262163:VIB262166 VRW262163:VRX262166 WBS262163:WBT262166 WLO262163:WLP262166 WVK262163:WVL262166 C327699:D327702 IY327699:IZ327702 SU327699:SV327702 ACQ327699:ACR327702 AMM327699:AMN327702 AWI327699:AWJ327702 BGE327699:BGF327702 BQA327699:BQB327702 BZW327699:BZX327702 CJS327699:CJT327702 CTO327699:CTP327702 DDK327699:DDL327702 DNG327699:DNH327702 DXC327699:DXD327702 EGY327699:EGZ327702 EQU327699:EQV327702 FAQ327699:FAR327702 FKM327699:FKN327702 FUI327699:FUJ327702 GEE327699:GEF327702 GOA327699:GOB327702 GXW327699:GXX327702 HHS327699:HHT327702 HRO327699:HRP327702 IBK327699:IBL327702 ILG327699:ILH327702 IVC327699:IVD327702 JEY327699:JEZ327702 JOU327699:JOV327702 JYQ327699:JYR327702 KIM327699:KIN327702 KSI327699:KSJ327702 LCE327699:LCF327702 LMA327699:LMB327702 LVW327699:LVX327702 MFS327699:MFT327702 MPO327699:MPP327702 MZK327699:MZL327702 NJG327699:NJH327702 NTC327699:NTD327702 OCY327699:OCZ327702 OMU327699:OMV327702 OWQ327699:OWR327702 PGM327699:PGN327702 PQI327699:PQJ327702 QAE327699:QAF327702 QKA327699:QKB327702 QTW327699:QTX327702 RDS327699:RDT327702 RNO327699:RNP327702 RXK327699:RXL327702 SHG327699:SHH327702 SRC327699:SRD327702 TAY327699:TAZ327702 TKU327699:TKV327702 TUQ327699:TUR327702 UEM327699:UEN327702 UOI327699:UOJ327702 UYE327699:UYF327702 VIA327699:VIB327702 VRW327699:VRX327702 WBS327699:WBT327702 WLO327699:WLP327702 WVK327699:WVL327702 C393235:D393238 IY393235:IZ393238 SU393235:SV393238 ACQ393235:ACR393238 AMM393235:AMN393238 AWI393235:AWJ393238 BGE393235:BGF393238 BQA393235:BQB393238 BZW393235:BZX393238 CJS393235:CJT393238 CTO393235:CTP393238 DDK393235:DDL393238 DNG393235:DNH393238 DXC393235:DXD393238 EGY393235:EGZ393238 EQU393235:EQV393238 FAQ393235:FAR393238 FKM393235:FKN393238 FUI393235:FUJ393238 GEE393235:GEF393238 GOA393235:GOB393238 GXW393235:GXX393238 HHS393235:HHT393238 HRO393235:HRP393238 IBK393235:IBL393238 ILG393235:ILH393238 IVC393235:IVD393238 JEY393235:JEZ393238 JOU393235:JOV393238 JYQ393235:JYR393238 KIM393235:KIN393238 KSI393235:KSJ393238 LCE393235:LCF393238 LMA393235:LMB393238 LVW393235:LVX393238 MFS393235:MFT393238 MPO393235:MPP393238 MZK393235:MZL393238 NJG393235:NJH393238 NTC393235:NTD393238 OCY393235:OCZ393238 OMU393235:OMV393238 OWQ393235:OWR393238 PGM393235:PGN393238 PQI393235:PQJ393238 QAE393235:QAF393238 QKA393235:QKB393238 QTW393235:QTX393238 RDS393235:RDT393238 RNO393235:RNP393238 RXK393235:RXL393238 SHG393235:SHH393238 SRC393235:SRD393238 TAY393235:TAZ393238 TKU393235:TKV393238 TUQ393235:TUR393238 UEM393235:UEN393238 UOI393235:UOJ393238 UYE393235:UYF393238 VIA393235:VIB393238 VRW393235:VRX393238 WBS393235:WBT393238 WLO393235:WLP393238 WVK393235:WVL393238 C458771:D458774 IY458771:IZ458774 SU458771:SV458774 ACQ458771:ACR458774 AMM458771:AMN458774 AWI458771:AWJ458774 BGE458771:BGF458774 BQA458771:BQB458774 BZW458771:BZX458774 CJS458771:CJT458774 CTO458771:CTP458774 DDK458771:DDL458774 DNG458771:DNH458774 DXC458771:DXD458774 EGY458771:EGZ458774 EQU458771:EQV458774 FAQ458771:FAR458774 FKM458771:FKN458774 FUI458771:FUJ458774 GEE458771:GEF458774 GOA458771:GOB458774 GXW458771:GXX458774 HHS458771:HHT458774 HRO458771:HRP458774 IBK458771:IBL458774 ILG458771:ILH458774 IVC458771:IVD458774 JEY458771:JEZ458774 JOU458771:JOV458774 JYQ458771:JYR458774 KIM458771:KIN458774 KSI458771:KSJ458774 LCE458771:LCF458774 LMA458771:LMB458774 LVW458771:LVX458774 MFS458771:MFT458774 MPO458771:MPP458774 MZK458771:MZL458774 NJG458771:NJH458774 NTC458771:NTD458774 OCY458771:OCZ458774 OMU458771:OMV458774 OWQ458771:OWR458774 PGM458771:PGN458774 PQI458771:PQJ458774 QAE458771:QAF458774 QKA458771:QKB458774 QTW458771:QTX458774 RDS458771:RDT458774 RNO458771:RNP458774 RXK458771:RXL458774 SHG458771:SHH458774 SRC458771:SRD458774 TAY458771:TAZ458774 TKU458771:TKV458774 TUQ458771:TUR458774 UEM458771:UEN458774 UOI458771:UOJ458774 UYE458771:UYF458774 VIA458771:VIB458774 VRW458771:VRX458774 WBS458771:WBT458774 WLO458771:WLP458774 WVK458771:WVL458774 C524307:D524310 IY524307:IZ524310 SU524307:SV524310 ACQ524307:ACR524310 AMM524307:AMN524310 AWI524307:AWJ524310 BGE524307:BGF524310 BQA524307:BQB524310 BZW524307:BZX524310 CJS524307:CJT524310 CTO524307:CTP524310 DDK524307:DDL524310 DNG524307:DNH524310 DXC524307:DXD524310 EGY524307:EGZ524310 EQU524307:EQV524310 FAQ524307:FAR524310 FKM524307:FKN524310 FUI524307:FUJ524310 GEE524307:GEF524310 GOA524307:GOB524310 GXW524307:GXX524310 HHS524307:HHT524310 HRO524307:HRP524310 IBK524307:IBL524310 ILG524307:ILH524310 IVC524307:IVD524310 JEY524307:JEZ524310 JOU524307:JOV524310 JYQ524307:JYR524310 KIM524307:KIN524310 KSI524307:KSJ524310 LCE524307:LCF524310 LMA524307:LMB524310 LVW524307:LVX524310 MFS524307:MFT524310 MPO524307:MPP524310 MZK524307:MZL524310 NJG524307:NJH524310 NTC524307:NTD524310 OCY524307:OCZ524310 OMU524307:OMV524310 OWQ524307:OWR524310 PGM524307:PGN524310 PQI524307:PQJ524310 QAE524307:QAF524310 QKA524307:QKB524310 QTW524307:QTX524310 RDS524307:RDT524310 RNO524307:RNP524310 RXK524307:RXL524310 SHG524307:SHH524310 SRC524307:SRD524310 TAY524307:TAZ524310 TKU524307:TKV524310 TUQ524307:TUR524310 UEM524307:UEN524310 UOI524307:UOJ524310 UYE524307:UYF524310 VIA524307:VIB524310 VRW524307:VRX524310 WBS524307:WBT524310 WLO524307:WLP524310 WVK524307:WVL524310 C589843:D589846 IY589843:IZ589846 SU589843:SV589846 ACQ589843:ACR589846 AMM589843:AMN589846 AWI589843:AWJ589846 BGE589843:BGF589846 BQA589843:BQB589846 BZW589843:BZX589846 CJS589843:CJT589846 CTO589843:CTP589846 DDK589843:DDL589846 DNG589843:DNH589846 DXC589843:DXD589846 EGY589843:EGZ589846 EQU589843:EQV589846 FAQ589843:FAR589846 FKM589843:FKN589846 FUI589843:FUJ589846 GEE589843:GEF589846 GOA589843:GOB589846 GXW589843:GXX589846 HHS589843:HHT589846 HRO589843:HRP589846 IBK589843:IBL589846 ILG589843:ILH589846 IVC589843:IVD589846 JEY589843:JEZ589846 JOU589843:JOV589846 JYQ589843:JYR589846 KIM589843:KIN589846 KSI589843:KSJ589846 LCE589843:LCF589846 LMA589843:LMB589846 LVW589843:LVX589846 MFS589843:MFT589846 MPO589843:MPP589846 MZK589843:MZL589846 NJG589843:NJH589846 NTC589843:NTD589846 OCY589843:OCZ589846 OMU589843:OMV589846 OWQ589843:OWR589846 PGM589843:PGN589846 PQI589843:PQJ589846 QAE589843:QAF589846 QKA589843:QKB589846 QTW589843:QTX589846 RDS589843:RDT589846 RNO589843:RNP589846 RXK589843:RXL589846 SHG589843:SHH589846 SRC589843:SRD589846 TAY589843:TAZ589846 TKU589843:TKV589846 TUQ589843:TUR589846 UEM589843:UEN589846 UOI589843:UOJ589846 UYE589843:UYF589846 VIA589843:VIB589846 VRW589843:VRX589846 WBS589843:WBT589846 WLO589843:WLP589846 WVK589843:WVL589846 C655379:D655382 IY655379:IZ655382 SU655379:SV655382 ACQ655379:ACR655382 AMM655379:AMN655382 AWI655379:AWJ655382 BGE655379:BGF655382 BQA655379:BQB655382 BZW655379:BZX655382 CJS655379:CJT655382 CTO655379:CTP655382 DDK655379:DDL655382 DNG655379:DNH655382 DXC655379:DXD655382 EGY655379:EGZ655382 EQU655379:EQV655382 FAQ655379:FAR655382 FKM655379:FKN655382 FUI655379:FUJ655382 GEE655379:GEF655382 GOA655379:GOB655382 GXW655379:GXX655382 HHS655379:HHT655382 HRO655379:HRP655382 IBK655379:IBL655382 ILG655379:ILH655382 IVC655379:IVD655382 JEY655379:JEZ655382 JOU655379:JOV655382 JYQ655379:JYR655382 KIM655379:KIN655382 KSI655379:KSJ655382 LCE655379:LCF655382 LMA655379:LMB655382 LVW655379:LVX655382 MFS655379:MFT655382 MPO655379:MPP655382 MZK655379:MZL655382 NJG655379:NJH655382 NTC655379:NTD655382 OCY655379:OCZ655382 OMU655379:OMV655382 OWQ655379:OWR655382 PGM655379:PGN655382 PQI655379:PQJ655382 QAE655379:QAF655382 QKA655379:QKB655382 QTW655379:QTX655382 RDS655379:RDT655382 RNO655379:RNP655382 RXK655379:RXL655382 SHG655379:SHH655382 SRC655379:SRD655382 TAY655379:TAZ655382 TKU655379:TKV655382 TUQ655379:TUR655382 UEM655379:UEN655382 UOI655379:UOJ655382 UYE655379:UYF655382 VIA655379:VIB655382 VRW655379:VRX655382 WBS655379:WBT655382 WLO655379:WLP655382 WVK655379:WVL655382 C720915:D720918 IY720915:IZ720918 SU720915:SV720918 ACQ720915:ACR720918 AMM720915:AMN720918 AWI720915:AWJ720918 BGE720915:BGF720918 BQA720915:BQB720918 BZW720915:BZX720918 CJS720915:CJT720918 CTO720915:CTP720918 DDK720915:DDL720918 DNG720915:DNH720918 DXC720915:DXD720918 EGY720915:EGZ720918 EQU720915:EQV720918 FAQ720915:FAR720918 FKM720915:FKN720918 FUI720915:FUJ720918 GEE720915:GEF720918 GOA720915:GOB720918 GXW720915:GXX720918 HHS720915:HHT720918 HRO720915:HRP720918 IBK720915:IBL720918 ILG720915:ILH720918 IVC720915:IVD720918 JEY720915:JEZ720918 JOU720915:JOV720918 JYQ720915:JYR720918 KIM720915:KIN720918 KSI720915:KSJ720918 LCE720915:LCF720918 LMA720915:LMB720918 LVW720915:LVX720918 MFS720915:MFT720918 MPO720915:MPP720918 MZK720915:MZL720918 NJG720915:NJH720918 NTC720915:NTD720918 OCY720915:OCZ720918 OMU720915:OMV720918 OWQ720915:OWR720918 PGM720915:PGN720918 PQI720915:PQJ720918 QAE720915:QAF720918 QKA720915:QKB720918 QTW720915:QTX720918 RDS720915:RDT720918 RNO720915:RNP720918 RXK720915:RXL720918 SHG720915:SHH720918 SRC720915:SRD720918 TAY720915:TAZ720918 TKU720915:TKV720918 TUQ720915:TUR720918 UEM720915:UEN720918 UOI720915:UOJ720918 UYE720915:UYF720918 VIA720915:VIB720918 VRW720915:VRX720918 WBS720915:WBT720918 WLO720915:WLP720918 WVK720915:WVL720918 C786451:D786454 IY786451:IZ786454 SU786451:SV786454 ACQ786451:ACR786454 AMM786451:AMN786454 AWI786451:AWJ786454 BGE786451:BGF786454 BQA786451:BQB786454 BZW786451:BZX786454 CJS786451:CJT786454 CTO786451:CTP786454 DDK786451:DDL786454 DNG786451:DNH786454 DXC786451:DXD786454 EGY786451:EGZ786454 EQU786451:EQV786454 FAQ786451:FAR786454 FKM786451:FKN786454 FUI786451:FUJ786454 GEE786451:GEF786454 GOA786451:GOB786454 GXW786451:GXX786454 HHS786451:HHT786454 HRO786451:HRP786454 IBK786451:IBL786454 ILG786451:ILH786454 IVC786451:IVD786454 JEY786451:JEZ786454 JOU786451:JOV786454 JYQ786451:JYR786454 KIM786451:KIN786454 KSI786451:KSJ786454 LCE786451:LCF786454 LMA786451:LMB786454 LVW786451:LVX786454 MFS786451:MFT786454 MPO786451:MPP786454 MZK786451:MZL786454 NJG786451:NJH786454 NTC786451:NTD786454 OCY786451:OCZ786454 OMU786451:OMV786454 OWQ786451:OWR786454 PGM786451:PGN786454 PQI786451:PQJ786454 QAE786451:QAF786454 QKA786451:QKB786454 QTW786451:QTX786454 RDS786451:RDT786454 RNO786451:RNP786454 RXK786451:RXL786454 SHG786451:SHH786454 SRC786451:SRD786454 TAY786451:TAZ786454 TKU786451:TKV786454 TUQ786451:TUR786454 UEM786451:UEN786454 UOI786451:UOJ786454 UYE786451:UYF786454 VIA786451:VIB786454 VRW786451:VRX786454 WBS786451:WBT786454 WLO786451:WLP786454 WVK786451:WVL786454 C851987:D851990 IY851987:IZ851990 SU851987:SV851990 ACQ851987:ACR851990 AMM851987:AMN851990 AWI851987:AWJ851990 BGE851987:BGF851990 BQA851987:BQB851990 BZW851987:BZX851990 CJS851987:CJT851990 CTO851987:CTP851990 DDK851987:DDL851990 DNG851987:DNH851990 DXC851987:DXD851990 EGY851987:EGZ851990 EQU851987:EQV851990 FAQ851987:FAR851990 FKM851987:FKN851990 FUI851987:FUJ851990 GEE851987:GEF851990 GOA851987:GOB851990 GXW851987:GXX851990 HHS851987:HHT851990 HRO851987:HRP851990 IBK851987:IBL851990 ILG851987:ILH851990 IVC851987:IVD851990 JEY851987:JEZ851990 JOU851987:JOV851990 JYQ851987:JYR851990 KIM851987:KIN851990 KSI851987:KSJ851990 LCE851987:LCF851990 LMA851987:LMB851990 LVW851987:LVX851990 MFS851987:MFT851990 MPO851987:MPP851990 MZK851987:MZL851990 NJG851987:NJH851990 NTC851987:NTD851990 OCY851987:OCZ851990 OMU851987:OMV851990 OWQ851987:OWR851990 PGM851987:PGN851990 PQI851987:PQJ851990 QAE851987:QAF851990 QKA851987:QKB851990 QTW851987:QTX851990 RDS851987:RDT851990 RNO851987:RNP851990 RXK851987:RXL851990 SHG851987:SHH851990 SRC851987:SRD851990 TAY851987:TAZ851990 TKU851987:TKV851990 TUQ851987:TUR851990 UEM851987:UEN851990 UOI851987:UOJ851990 UYE851987:UYF851990 VIA851987:VIB851990 VRW851987:VRX851990 WBS851987:WBT851990 WLO851987:WLP851990 WVK851987:WVL851990 C917523:D917526 IY917523:IZ917526 SU917523:SV917526 ACQ917523:ACR917526 AMM917523:AMN917526 AWI917523:AWJ917526 BGE917523:BGF917526 BQA917523:BQB917526 BZW917523:BZX917526 CJS917523:CJT917526 CTO917523:CTP917526 DDK917523:DDL917526 DNG917523:DNH917526 DXC917523:DXD917526 EGY917523:EGZ917526 EQU917523:EQV917526 FAQ917523:FAR917526 FKM917523:FKN917526 FUI917523:FUJ917526 GEE917523:GEF917526 GOA917523:GOB917526 GXW917523:GXX917526 HHS917523:HHT917526 HRO917523:HRP917526 IBK917523:IBL917526 ILG917523:ILH917526 IVC917523:IVD917526 JEY917523:JEZ917526 JOU917523:JOV917526 JYQ917523:JYR917526 KIM917523:KIN917526 KSI917523:KSJ917526 LCE917523:LCF917526 LMA917523:LMB917526 LVW917523:LVX917526 MFS917523:MFT917526 MPO917523:MPP917526 MZK917523:MZL917526 NJG917523:NJH917526 NTC917523:NTD917526 OCY917523:OCZ917526 OMU917523:OMV917526 OWQ917523:OWR917526 PGM917523:PGN917526 PQI917523:PQJ917526 QAE917523:QAF917526 QKA917523:QKB917526 QTW917523:QTX917526 RDS917523:RDT917526 RNO917523:RNP917526 RXK917523:RXL917526 SHG917523:SHH917526 SRC917523:SRD917526 TAY917523:TAZ917526 TKU917523:TKV917526 TUQ917523:TUR917526 UEM917523:UEN917526 UOI917523:UOJ917526 UYE917523:UYF917526 VIA917523:VIB917526 VRW917523:VRX917526 WBS917523:WBT917526 WLO917523:WLP917526 WVK917523:WVL917526 C983059:D983062 IY983059:IZ983062 SU983059:SV983062 ACQ983059:ACR983062 AMM983059:AMN983062 AWI983059:AWJ983062 BGE983059:BGF983062 BQA983059:BQB983062 BZW983059:BZX983062 CJS983059:CJT983062 CTO983059:CTP983062 DDK983059:DDL983062 DNG983059:DNH983062 DXC983059:DXD983062 EGY983059:EGZ983062 EQU983059:EQV983062 FAQ983059:FAR983062 FKM983059:FKN983062 FUI983059:FUJ983062 GEE983059:GEF983062 GOA983059:GOB983062 GXW983059:GXX983062 HHS983059:HHT983062 HRO983059:HRP983062 IBK983059:IBL983062 ILG983059:ILH983062 IVC983059:IVD983062 JEY983059:JEZ983062 JOU983059:JOV983062 JYQ983059:JYR983062 KIM983059:KIN983062 KSI983059:KSJ983062 LCE983059:LCF983062 LMA983059:LMB983062 LVW983059:LVX983062 MFS983059:MFT983062 MPO983059:MPP983062 MZK983059:MZL983062 NJG983059:NJH983062 NTC983059:NTD983062 OCY983059:OCZ983062 OMU983059:OMV983062 OWQ983059:OWR983062 PGM983059:PGN983062 PQI983059:PQJ983062 QAE983059:QAF983062 QKA983059:QKB983062 QTW983059:QTX983062 RDS983059:RDT983062 RNO983059:RNP983062 RXK983059:RXL983062 SHG983059:SHH983062 SRC983059:SRD983062 TAY983059:TAZ983062 TKU983059:TKV983062 TUQ983059:TUR983062 UEM983059:UEN983062 UOI983059:UOJ983062 UYE983059:UYF983062 VIA983059:VIB983062 VRW983059:VRX983062 WBS983059:WBT983062 WLO983059:WLP983062 WVK983059:WVL983062" xr:uid="{17D76D3F-F771-47CB-A692-2A617DB0A21C}">
      <formula1>$A$39:$A$46</formula1>
    </dataValidation>
    <dataValidation type="list" allowBlank="1" showInputMessage="1" showErrorMessage="1" sqref="P7:P9 JL7:JL9 TH7:TH9 ADD7:ADD9 AMZ7:AMZ9 AWV7:AWV9 BGR7:BGR9 BQN7:BQN9 CAJ7:CAJ9 CKF7:CKF9 CUB7:CUB9 DDX7:DDX9 DNT7:DNT9 DXP7:DXP9 EHL7:EHL9 ERH7:ERH9 FBD7:FBD9 FKZ7:FKZ9 FUV7:FUV9 GER7:GER9 GON7:GON9 GYJ7:GYJ9 HIF7:HIF9 HSB7:HSB9 IBX7:IBX9 ILT7:ILT9 IVP7:IVP9 JFL7:JFL9 JPH7:JPH9 JZD7:JZD9 KIZ7:KIZ9 KSV7:KSV9 LCR7:LCR9 LMN7:LMN9 LWJ7:LWJ9 MGF7:MGF9 MQB7:MQB9 MZX7:MZX9 NJT7:NJT9 NTP7:NTP9 ODL7:ODL9 ONH7:ONH9 OXD7:OXD9 PGZ7:PGZ9 PQV7:PQV9 QAR7:QAR9 QKN7:QKN9 QUJ7:QUJ9 REF7:REF9 ROB7:ROB9 RXX7:RXX9 SHT7:SHT9 SRP7:SRP9 TBL7:TBL9 TLH7:TLH9 TVD7:TVD9 UEZ7:UEZ9 UOV7:UOV9 UYR7:UYR9 VIN7:VIN9 VSJ7:VSJ9 WCF7:WCF9 WMB7:WMB9 WVX7:WVX9 P65543:P65545 JL65543:JL65545 TH65543:TH65545 ADD65543:ADD65545 AMZ65543:AMZ65545 AWV65543:AWV65545 BGR65543:BGR65545 BQN65543:BQN65545 CAJ65543:CAJ65545 CKF65543:CKF65545 CUB65543:CUB65545 DDX65543:DDX65545 DNT65543:DNT65545 DXP65543:DXP65545 EHL65543:EHL65545 ERH65543:ERH65545 FBD65543:FBD65545 FKZ65543:FKZ65545 FUV65543:FUV65545 GER65543:GER65545 GON65543:GON65545 GYJ65543:GYJ65545 HIF65543:HIF65545 HSB65543:HSB65545 IBX65543:IBX65545 ILT65543:ILT65545 IVP65543:IVP65545 JFL65543:JFL65545 JPH65543:JPH65545 JZD65543:JZD65545 KIZ65543:KIZ65545 KSV65543:KSV65545 LCR65543:LCR65545 LMN65543:LMN65545 LWJ65543:LWJ65545 MGF65543:MGF65545 MQB65543:MQB65545 MZX65543:MZX65545 NJT65543:NJT65545 NTP65543:NTP65545 ODL65543:ODL65545 ONH65543:ONH65545 OXD65543:OXD65545 PGZ65543:PGZ65545 PQV65543:PQV65545 QAR65543:QAR65545 QKN65543:QKN65545 QUJ65543:QUJ65545 REF65543:REF65545 ROB65543:ROB65545 RXX65543:RXX65545 SHT65543:SHT65545 SRP65543:SRP65545 TBL65543:TBL65545 TLH65543:TLH65545 TVD65543:TVD65545 UEZ65543:UEZ65545 UOV65543:UOV65545 UYR65543:UYR65545 VIN65543:VIN65545 VSJ65543:VSJ65545 WCF65543:WCF65545 WMB65543:WMB65545 WVX65543:WVX65545 P131079:P131081 JL131079:JL131081 TH131079:TH131081 ADD131079:ADD131081 AMZ131079:AMZ131081 AWV131079:AWV131081 BGR131079:BGR131081 BQN131079:BQN131081 CAJ131079:CAJ131081 CKF131079:CKF131081 CUB131079:CUB131081 DDX131079:DDX131081 DNT131079:DNT131081 DXP131079:DXP131081 EHL131079:EHL131081 ERH131079:ERH131081 FBD131079:FBD131081 FKZ131079:FKZ131081 FUV131079:FUV131081 GER131079:GER131081 GON131079:GON131081 GYJ131079:GYJ131081 HIF131079:HIF131081 HSB131079:HSB131081 IBX131079:IBX131081 ILT131079:ILT131081 IVP131079:IVP131081 JFL131079:JFL131081 JPH131079:JPH131081 JZD131079:JZD131081 KIZ131079:KIZ131081 KSV131079:KSV131081 LCR131079:LCR131081 LMN131079:LMN131081 LWJ131079:LWJ131081 MGF131079:MGF131081 MQB131079:MQB131081 MZX131079:MZX131081 NJT131079:NJT131081 NTP131079:NTP131081 ODL131079:ODL131081 ONH131079:ONH131081 OXD131079:OXD131081 PGZ131079:PGZ131081 PQV131079:PQV131081 QAR131079:QAR131081 QKN131079:QKN131081 QUJ131079:QUJ131081 REF131079:REF131081 ROB131079:ROB131081 RXX131079:RXX131081 SHT131079:SHT131081 SRP131079:SRP131081 TBL131079:TBL131081 TLH131079:TLH131081 TVD131079:TVD131081 UEZ131079:UEZ131081 UOV131079:UOV131081 UYR131079:UYR131081 VIN131079:VIN131081 VSJ131079:VSJ131081 WCF131079:WCF131081 WMB131079:WMB131081 WVX131079:WVX131081 P196615:P196617 JL196615:JL196617 TH196615:TH196617 ADD196615:ADD196617 AMZ196615:AMZ196617 AWV196615:AWV196617 BGR196615:BGR196617 BQN196615:BQN196617 CAJ196615:CAJ196617 CKF196615:CKF196617 CUB196615:CUB196617 DDX196615:DDX196617 DNT196615:DNT196617 DXP196615:DXP196617 EHL196615:EHL196617 ERH196615:ERH196617 FBD196615:FBD196617 FKZ196615:FKZ196617 FUV196615:FUV196617 GER196615:GER196617 GON196615:GON196617 GYJ196615:GYJ196617 HIF196615:HIF196617 HSB196615:HSB196617 IBX196615:IBX196617 ILT196615:ILT196617 IVP196615:IVP196617 JFL196615:JFL196617 JPH196615:JPH196617 JZD196615:JZD196617 KIZ196615:KIZ196617 KSV196615:KSV196617 LCR196615:LCR196617 LMN196615:LMN196617 LWJ196615:LWJ196617 MGF196615:MGF196617 MQB196615:MQB196617 MZX196615:MZX196617 NJT196615:NJT196617 NTP196615:NTP196617 ODL196615:ODL196617 ONH196615:ONH196617 OXD196615:OXD196617 PGZ196615:PGZ196617 PQV196615:PQV196617 QAR196615:QAR196617 QKN196615:QKN196617 QUJ196615:QUJ196617 REF196615:REF196617 ROB196615:ROB196617 RXX196615:RXX196617 SHT196615:SHT196617 SRP196615:SRP196617 TBL196615:TBL196617 TLH196615:TLH196617 TVD196615:TVD196617 UEZ196615:UEZ196617 UOV196615:UOV196617 UYR196615:UYR196617 VIN196615:VIN196617 VSJ196615:VSJ196617 WCF196615:WCF196617 WMB196615:WMB196617 WVX196615:WVX196617 P262151:P262153 JL262151:JL262153 TH262151:TH262153 ADD262151:ADD262153 AMZ262151:AMZ262153 AWV262151:AWV262153 BGR262151:BGR262153 BQN262151:BQN262153 CAJ262151:CAJ262153 CKF262151:CKF262153 CUB262151:CUB262153 DDX262151:DDX262153 DNT262151:DNT262153 DXP262151:DXP262153 EHL262151:EHL262153 ERH262151:ERH262153 FBD262151:FBD262153 FKZ262151:FKZ262153 FUV262151:FUV262153 GER262151:GER262153 GON262151:GON262153 GYJ262151:GYJ262153 HIF262151:HIF262153 HSB262151:HSB262153 IBX262151:IBX262153 ILT262151:ILT262153 IVP262151:IVP262153 JFL262151:JFL262153 JPH262151:JPH262153 JZD262151:JZD262153 KIZ262151:KIZ262153 KSV262151:KSV262153 LCR262151:LCR262153 LMN262151:LMN262153 LWJ262151:LWJ262153 MGF262151:MGF262153 MQB262151:MQB262153 MZX262151:MZX262153 NJT262151:NJT262153 NTP262151:NTP262153 ODL262151:ODL262153 ONH262151:ONH262153 OXD262151:OXD262153 PGZ262151:PGZ262153 PQV262151:PQV262153 QAR262151:QAR262153 QKN262151:QKN262153 QUJ262151:QUJ262153 REF262151:REF262153 ROB262151:ROB262153 RXX262151:RXX262153 SHT262151:SHT262153 SRP262151:SRP262153 TBL262151:TBL262153 TLH262151:TLH262153 TVD262151:TVD262153 UEZ262151:UEZ262153 UOV262151:UOV262153 UYR262151:UYR262153 VIN262151:VIN262153 VSJ262151:VSJ262153 WCF262151:WCF262153 WMB262151:WMB262153 WVX262151:WVX262153 P327687:P327689 JL327687:JL327689 TH327687:TH327689 ADD327687:ADD327689 AMZ327687:AMZ327689 AWV327687:AWV327689 BGR327687:BGR327689 BQN327687:BQN327689 CAJ327687:CAJ327689 CKF327687:CKF327689 CUB327687:CUB327689 DDX327687:DDX327689 DNT327687:DNT327689 DXP327687:DXP327689 EHL327687:EHL327689 ERH327687:ERH327689 FBD327687:FBD327689 FKZ327687:FKZ327689 FUV327687:FUV327689 GER327687:GER327689 GON327687:GON327689 GYJ327687:GYJ327689 HIF327687:HIF327689 HSB327687:HSB327689 IBX327687:IBX327689 ILT327687:ILT327689 IVP327687:IVP327689 JFL327687:JFL327689 JPH327687:JPH327689 JZD327687:JZD327689 KIZ327687:KIZ327689 KSV327687:KSV327689 LCR327687:LCR327689 LMN327687:LMN327689 LWJ327687:LWJ327689 MGF327687:MGF327689 MQB327687:MQB327689 MZX327687:MZX327689 NJT327687:NJT327689 NTP327687:NTP327689 ODL327687:ODL327689 ONH327687:ONH327689 OXD327687:OXD327689 PGZ327687:PGZ327689 PQV327687:PQV327689 QAR327687:QAR327689 QKN327687:QKN327689 QUJ327687:QUJ327689 REF327687:REF327689 ROB327687:ROB327689 RXX327687:RXX327689 SHT327687:SHT327689 SRP327687:SRP327689 TBL327687:TBL327689 TLH327687:TLH327689 TVD327687:TVD327689 UEZ327687:UEZ327689 UOV327687:UOV327689 UYR327687:UYR327689 VIN327687:VIN327689 VSJ327687:VSJ327689 WCF327687:WCF327689 WMB327687:WMB327689 WVX327687:WVX327689 P393223:P393225 JL393223:JL393225 TH393223:TH393225 ADD393223:ADD393225 AMZ393223:AMZ393225 AWV393223:AWV393225 BGR393223:BGR393225 BQN393223:BQN393225 CAJ393223:CAJ393225 CKF393223:CKF393225 CUB393223:CUB393225 DDX393223:DDX393225 DNT393223:DNT393225 DXP393223:DXP393225 EHL393223:EHL393225 ERH393223:ERH393225 FBD393223:FBD393225 FKZ393223:FKZ393225 FUV393223:FUV393225 GER393223:GER393225 GON393223:GON393225 GYJ393223:GYJ393225 HIF393223:HIF393225 HSB393223:HSB393225 IBX393223:IBX393225 ILT393223:ILT393225 IVP393223:IVP393225 JFL393223:JFL393225 JPH393223:JPH393225 JZD393223:JZD393225 KIZ393223:KIZ393225 KSV393223:KSV393225 LCR393223:LCR393225 LMN393223:LMN393225 LWJ393223:LWJ393225 MGF393223:MGF393225 MQB393223:MQB393225 MZX393223:MZX393225 NJT393223:NJT393225 NTP393223:NTP393225 ODL393223:ODL393225 ONH393223:ONH393225 OXD393223:OXD393225 PGZ393223:PGZ393225 PQV393223:PQV393225 QAR393223:QAR393225 QKN393223:QKN393225 QUJ393223:QUJ393225 REF393223:REF393225 ROB393223:ROB393225 RXX393223:RXX393225 SHT393223:SHT393225 SRP393223:SRP393225 TBL393223:TBL393225 TLH393223:TLH393225 TVD393223:TVD393225 UEZ393223:UEZ393225 UOV393223:UOV393225 UYR393223:UYR393225 VIN393223:VIN393225 VSJ393223:VSJ393225 WCF393223:WCF393225 WMB393223:WMB393225 WVX393223:WVX393225 P458759:P458761 JL458759:JL458761 TH458759:TH458761 ADD458759:ADD458761 AMZ458759:AMZ458761 AWV458759:AWV458761 BGR458759:BGR458761 BQN458759:BQN458761 CAJ458759:CAJ458761 CKF458759:CKF458761 CUB458759:CUB458761 DDX458759:DDX458761 DNT458759:DNT458761 DXP458759:DXP458761 EHL458759:EHL458761 ERH458759:ERH458761 FBD458759:FBD458761 FKZ458759:FKZ458761 FUV458759:FUV458761 GER458759:GER458761 GON458759:GON458761 GYJ458759:GYJ458761 HIF458759:HIF458761 HSB458759:HSB458761 IBX458759:IBX458761 ILT458759:ILT458761 IVP458759:IVP458761 JFL458759:JFL458761 JPH458759:JPH458761 JZD458759:JZD458761 KIZ458759:KIZ458761 KSV458759:KSV458761 LCR458759:LCR458761 LMN458759:LMN458761 LWJ458759:LWJ458761 MGF458759:MGF458761 MQB458759:MQB458761 MZX458759:MZX458761 NJT458759:NJT458761 NTP458759:NTP458761 ODL458759:ODL458761 ONH458759:ONH458761 OXD458759:OXD458761 PGZ458759:PGZ458761 PQV458759:PQV458761 QAR458759:QAR458761 QKN458759:QKN458761 QUJ458759:QUJ458761 REF458759:REF458761 ROB458759:ROB458761 RXX458759:RXX458761 SHT458759:SHT458761 SRP458759:SRP458761 TBL458759:TBL458761 TLH458759:TLH458761 TVD458759:TVD458761 UEZ458759:UEZ458761 UOV458759:UOV458761 UYR458759:UYR458761 VIN458759:VIN458761 VSJ458759:VSJ458761 WCF458759:WCF458761 WMB458759:WMB458761 WVX458759:WVX458761 P524295:P524297 JL524295:JL524297 TH524295:TH524297 ADD524295:ADD524297 AMZ524295:AMZ524297 AWV524295:AWV524297 BGR524295:BGR524297 BQN524295:BQN524297 CAJ524295:CAJ524297 CKF524295:CKF524297 CUB524295:CUB524297 DDX524295:DDX524297 DNT524295:DNT524297 DXP524295:DXP524297 EHL524295:EHL524297 ERH524295:ERH524297 FBD524295:FBD524297 FKZ524295:FKZ524297 FUV524295:FUV524297 GER524295:GER524297 GON524295:GON524297 GYJ524295:GYJ524297 HIF524295:HIF524297 HSB524295:HSB524297 IBX524295:IBX524297 ILT524295:ILT524297 IVP524295:IVP524297 JFL524295:JFL524297 JPH524295:JPH524297 JZD524295:JZD524297 KIZ524295:KIZ524297 KSV524295:KSV524297 LCR524295:LCR524297 LMN524295:LMN524297 LWJ524295:LWJ524297 MGF524295:MGF524297 MQB524295:MQB524297 MZX524295:MZX524297 NJT524295:NJT524297 NTP524295:NTP524297 ODL524295:ODL524297 ONH524295:ONH524297 OXD524295:OXD524297 PGZ524295:PGZ524297 PQV524295:PQV524297 QAR524295:QAR524297 QKN524295:QKN524297 QUJ524295:QUJ524297 REF524295:REF524297 ROB524295:ROB524297 RXX524295:RXX524297 SHT524295:SHT524297 SRP524295:SRP524297 TBL524295:TBL524297 TLH524295:TLH524297 TVD524295:TVD524297 UEZ524295:UEZ524297 UOV524295:UOV524297 UYR524295:UYR524297 VIN524295:VIN524297 VSJ524295:VSJ524297 WCF524295:WCF524297 WMB524295:WMB524297 WVX524295:WVX524297 P589831:P589833 JL589831:JL589833 TH589831:TH589833 ADD589831:ADD589833 AMZ589831:AMZ589833 AWV589831:AWV589833 BGR589831:BGR589833 BQN589831:BQN589833 CAJ589831:CAJ589833 CKF589831:CKF589833 CUB589831:CUB589833 DDX589831:DDX589833 DNT589831:DNT589833 DXP589831:DXP589833 EHL589831:EHL589833 ERH589831:ERH589833 FBD589831:FBD589833 FKZ589831:FKZ589833 FUV589831:FUV589833 GER589831:GER589833 GON589831:GON589833 GYJ589831:GYJ589833 HIF589831:HIF589833 HSB589831:HSB589833 IBX589831:IBX589833 ILT589831:ILT589833 IVP589831:IVP589833 JFL589831:JFL589833 JPH589831:JPH589833 JZD589831:JZD589833 KIZ589831:KIZ589833 KSV589831:KSV589833 LCR589831:LCR589833 LMN589831:LMN589833 LWJ589831:LWJ589833 MGF589831:MGF589833 MQB589831:MQB589833 MZX589831:MZX589833 NJT589831:NJT589833 NTP589831:NTP589833 ODL589831:ODL589833 ONH589831:ONH589833 OXD589831:OXD589833 PGZ589831:PGZ589833 PQV589831:PQV589833 QAR589831:QAR589833 QKN589831:QKN589833 QUJ589831:QUJ589833 REF589831:REF589833 ROB589831:ROB589833 RXX589831:RXX589833 SHT589831:SHT589833 SRP589831:SRP589833 TBL589831:TBL589833 TLH589831:TLH589833 TVD589831:TVD589833 UEZ589831:UEZ589833 UOV589831:UOV589833 UYR589831:UYR589833 VIN589831:VIN589833 VSJ589831:VSJ589833 WCF589831:WCF589833 WMB589831:WMB589833 WVX589831:WVX589833 P655367:P655369 JL655367:JL655369 TH655367:TH655369 ADD655367:ADD655369 AMZ655367:AMZ655369 AWV655367:AWV655369 BGR655367:BGR655369 BQN655367:BQN655369 CAJ655367:CAJ655369 CKF655367:CKF655369 CUB655367:CUB655369 DDX655367:DDX655369 DNT655367:DNT655369 DXP655367:DXP655369 EHL655367:EHL655369 ERH655367:ERH655369 FBD655367:FBD655369 FKZ655367:FKZ655369 FUV655367:FUV655369 GER655367:GER655369 GON655367:GON655369 GYJ655367:GYJ655369 HIF655367:HIF655369 HSB655367:HSB655369 IBX655367:IBX655369 ILT655367:ILT655369 IVP655367:IVP655369 JFL655367:JFL655369 JPH655367:JPH655369 JZD655367:JZD655369 KIZ655367:KIZ655369 KSV655367:KSV655369 LCR655367:LCR655369 LMN655367:LMN655369 LWJ655367:LWJ655369 MGF655367:MGF655369 MQB655367:MQB655369 MZX655367:MZX655369 NJT655367:NJT655369 NTP655367:NTP655369 ODL655367:ODL655369 ONH655367:ONH655369 OXD655367:OXD655369 PGZ655367:PGZ655369 PQV655367:PQV655369 QAR655367:QAR655369 QKN655367:QKN655369 QUJ655367:QUJ655369 REF655367:REF655369 ROB655367:ROB655369 RXX655367:RXX655369 SHT655367:SHT655369 SRP655367:SRP655369 TBL655367:TBL655369 TLH655367:TLH655369 TVD655367:TVD655369 UEZ655367:UEZ655369 UOV655367:UOV655369 UYR655367:UYR655369 VIN655367:VIN655369 VSJ655367:VSJ655369 WCF655367:WCF655369 WMB655367:WMB655369 WVX655367:WVX655369 P720903:P720905 JL720903:JL720905 TH720903:TH720905 ADD720903:ADD720905 AMZ720903:AMZ720905 AWV720903:AWV720905 BGR720903:BGR720905 BQN720903:BQN720905 CAJ720903:CAJ720905 CKF720903:CKF720905 CUB720903:CUB720905 DDX720903:DDX720905 DNT720903:DNT720905 DXP720903:DXP720905 EHL720903:EHL720905 ERH720903:ERH720905 FBD720903:FBD720905 FKZ720903:FKZ720905 FUV720903:FUV720905 GER720903:GER720905 GON720903:GON720905 GYJ720903:GYJ720905 HIF720903:HIF720905 HSB720903:HSB720905 IBX720903:IBX720905 ILT720903:ILT720905 IVP720903:IVP720905 JFL720903:JFL720905 JPH720903:JPH720905 JZD720903:JZD720905 KIZ720903:KIZ720905 KSV720903:KSV720905 LCR720903:LCR720905 LMN720903:LMN720905 LWJ720903:LWJ720905 MGF720903:MGF720905 MQB720903:MQB720905 MZX720903:MZX720905 NJT720903:NJT720905 NTP720903:NTP720905 ODL720903:ODL720905 ONH720903:ONH720905 OXD720903:OXD720905 PGZ720903:PGZ720905 PQV720903:PQV720905 QAR720903:QAR720905 QKN720903:QKN720905 QUJ720903:QUJ720905 REF720903:REF720905 ROB720903:ROB720905 RXX720903:RXX720905 SHT720903:SHT720905 SRP720903:SRP720905 TBL720903:TBL720905 TLH720903:TLH720905 TVD720903:TVD720905 UEZ720903:UEZ720905 UOV720903:UOV720905 UYR720903:UYR720905 VIN720903:VIN720905 VSJ720903:VSJ720905 WCF720903:WCF720905 WMB720903:WMB720905 WVX720903:WVX720905 P786439:P786441 JL786439:JL786441 TH786439:TH786441 ADD786439:ADD786441 AMZ786439:AMZ786441 AWV786439:AWV786441 BGR786439:BGR786441 BQN786439:BQN786441 CAJ786439:CAJ786441 CKF786439:CKF786441 CUB786439:CUB786441 DDX786439:DDX786441 DNT786439:DNT786441 DXP786439:DXP786441 EHL786439:EHL786441 ERH786439:ERH786441 FBD786439:FBD786441 FKZ786439:FKZ786441 FUV786439:FUV786441 GER786439:GER786441 GON786439:GON786441 GYJ786439:GYJ786441 HIF786439:HIF786441 HSB786439:HSB786441 IBX786439:IBX786441 ILT786439:ILT786441 IVP786439:IVP786441 JFL786439:JFL786441 JPH786439:JPH786441 JZD786439:JZD786441 KIZ786439:KIZ786441 KSV786439:KSV786441 LCR786439:LCR786441 LMN786439:LMN786441 LWJ786439:LWJ786441 MGF786439:MGF786441 MQB786439:MQB786441 MZX786439:MZX786441 NJT786439:NJT786441 NTP786439:NTP786441 ODL786439:ODL786441 ONH786439:ONH786441 OXD786439:OXD786441 PGZ786439:PGZ786441 PQV786439:PQV786441 QAR786439:QAR786441 QKN786439:QKN786441 QUJ786439:QUJ786441 REF786439:REF786441 ROB786439:ROB786441 RXX786439:RXX786441 SHT786439:SHT786441 SRP786439:SRP786441 TBL786439:TBL786441 TLH786439:TLH786441 TVD786439:TVD786441 UEZ786439:UEZ786441 UOV786439:UOV786441 UYR786439:UYR786441 VIN786439:VIN786441 VSJ786439:VSJ786441 WCF786439:WCF786441 WMB786439:WMB786441 WVX786439:WVX786441 P851975:P851977 JL851975:JL851977 TH851975:TH851977 ADD851975:ADD851977 AMZ851975:AMZ851977 AWV851975:AWV851977 BGR851975:BGR851977 BQN851975:BQN851977 CAJ851975:CAJ851977 CKF851975:CKF851977 CUB851975:CUB851977 DDX851975:DDX851977 DNT851975:DNT851977 DXP851975:DXP851977 EHL851975:EHL851977 ERH851975:ERH851977 FBD851975:FBD851977 FKZ851975:FKZ851977 FUV851975:FUV851977 GER851975:GER851977 GON851975:GON851977 GYJ851975:GYJ851977 HIF851975:HIF851977 HSB851975:HSB851977 IBX851975:IBX851977 ILT851975:ILT851977 IVP851975:IVP851977 JFL851975:JFL851977 JPH851975:JPH851977 JZD851975:JZD851977 KIZ851975:KIZ851977 KSV851975:KSV851977 LCR851975:LCR851977 LMN851975:LMN851977 LWJ851975:LWJ851977 MGF851975:MGF851977 MQB851975:MQB851977 MZX851975:MZX851977 NJT851975:NJT851977 NTP851975:NTP851977 ODL851975:ODL851977 ONH851975:ONH851977 OXD851975:OXD851977 PGZ851975:PGZ851977 PQV851975:PQV851977 QAR851975:QAR851977 QKN851975:QKN851977 QUJ851975:QUJ851977 REF851975:REF851977 ROB851975:ROB851977 RXX851975:RXX851977 SHT851975:SHT851977 SRP851975:SRP851977 TBL851975:TBL851977 TLH851975:TLH851977 TVD851975:TVD851977 UEZ851975:UEZ851977 UOV851975:UOV851977 UYR851975:UYR851977 VIN851975:VIN851977 VSJ851975:VSJ851977 WCF851975:WCF851977 WMB851975:WMB851977 WVX851975:WVX851977 P917511:P917513 JL917511:JL917513 TH917511:TH917513 ADD917511:ADD917513 AMZ917511:AMZ917513 AWV917511:AWV917513 BGR917511:BGR917513 BQN917511:BQN917513 CAJ917511:CAJ917513 CKF917511:CKF917513 CUB917511:CUB917513 DDX917511:DDX917513 DNT917511:DNT917513 DXP917511:DXP917513 EHL917511:EHL917513 ERH917511:ERH917513 FBD917511:FBD917513 FKZ917511:FKZ917513 FUV917511:FUV917513 GER917511:GER917513 GON917511:GON917513 GYJ917511:GYJ917513 HIF917511:HIF917513 HSB917511:HSB917513 IBX917511:IBX917513 ILT917511:ILT917513 IVP917511:IVP917513 JFL917511:JFL917513 JPH917511:JPH917513 JZD917511:JZD917513 KIZ917511:KIZ917513 KSV917511:KSV917513 LCR917511:LCR917513 LMN917511:LMN917513 LWJ917511:LWJ917513 MGF917511:MGF917513 MQB917511:MQB917513 MZX917511:MZX917513 NJT917511:NJT917513 NTP917511:NTP917513 ODL917511:ODL917513 ONH917511:ONH917513 OXD917511:OXD917513 PGZ917511:PGZ917513 PQV917511:PQV917513 QAR917511:QAR917513 QKN917511:QKN917513 QUJ917511:QUJ917513 REF917511:REF917513 ROB917511:ROB917513 RXX917511:RXX917513 SHT917511:SHT917513 SRP917511:SRP917513 TBL917511:TBL917513 TLH917511:TLH917513 TVD917511:TVD917513 UEZ917511:UEZ917513 UOV917511:UOV917513 UYR917511:UYR917513 VIN917511:VIN917513 VSJ917511:VSJ917513 WCF917511:WCF917513 WMB917511:WMB917513 WVX917511:WVX917513 P983047:P983049 JL983047:JL983049 TH983047:TH983049 ADD983047:ADD983049 AMZ983047:AMZ983049 AWV983047:AWV983049 BGR983047:BGR983049 BQN983047:BQN983049 CAJ983047:CAJ983049 CKF983047:CKF983049 CUB983047:CUB983049 DDX983047:DDX983049 DNT983047:DNT983049 DXP983047:DXP983049 EHL983047:EHL983049 ERH983047:ERH983049 FBD983047:FBD983049 FKZ983047:FKZ983049 FUV983047:FUV983049 GER983047:GER983049 GON983047:GON983049 GYJ983047:GYJ983049 HIF983047:HIF983049 HSB983047:HSB983049 IBX983047:IBX983049 ILT983047:ILT983049 IVP983047:IVP983049 JFL983047:JFL983049 JPH983047:JPH983049 JZD983047:JZD983049 KIZ983047:KIZ983049 KSV983047:KSV983049 LCR983047:LCR983049 LMN983047:LMN983049 LWJ983047:LWJ983049 MGF983047:MGF983049 MQB983047:MQB983049 MZX983047:MZX983049 NJT983047:NJT983049 NTP983047:NTP983049 ODL983047:ODL983049 ONH983047:ONH983049 OXD983047:OXD983049 PGZ983047:PGZ983049 PQV983047:PQV983049 QAR983047:QAR983049 QKN983047:QKN983049 QUJ983047:QUJ983049 REF983047:REF983049 ROB983047:ROB983049 RXX983047:RXX983049 SHT983047:SHT983049 SRP983047:SRP983049 TBL983047:TBL983049 TLH983047:TLH983049 TVD983047:TVD983049 UEZ983047:UEZ983049 UOV983047:UOV983049 UYR983047:UYR983049 VIN983047:VIN983049 VSJ983047:VSJ983049 WCF983047:WCF983049 WMB983047:WMB983049 WVX983047: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xr:uid="{63F6F2CD-EA93-4691-8A6A-6C5FF96BD12A}">
      <formula1>$B$39:$B$42</formula1>
    </dataValidation>
  </dataValidations>
  <printOptions horizontalCentered="1" verticalCentered="1"/>
  <pageMargins left="0.25" right="0.25" top="0.75" bottom="0.75" header="0.3" footer="0.3"/>
  <pageSetup paperSize="9" scale="96"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15D7-B785-43E4-9F0B-56C097712AD5}">
  <sheetPr>
    <tabColor rgb="FFB2B2B2"/>
  </sheetPr>
  <dimension ref="A1:AF131"/>
  <sheetViews>
    <sheetView view="pageBreakPreview" zoomScaleNormal="100" zoomScaleSheetLayoutView="100" workbookViewId="0">
      <selection activeCell="AD2" sqref="AD2"/>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129" t="s">
        <v>3090</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row>
    <row r="2" spans="1:29" ht="17.100000000000001" customHeight="1">
      <c r="A2" s="1171" t="s">
        <v>3091</v>
      </c>
      <c r="B2" s="1171"/>
      <c r="C2" s="1171"/>
      <c r="D2" s="1171"/>
      <c r="E2" s="1171"/>
      <c r="F2" s="1171"/>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row>
    <row r="3" spans="1:29" s="317" customFormat="1" ht="17.100000000000001" customHeight="1">
      <c r="A3" s="382" t="s">
        <v>3098</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row>
    <row r="4" spans="1:29" s="317" customFormat="1" ht="17.100000000000001" customHeight="1">
      <c r="A4" s="320" t="s">
        <v>2790</v>
      </c>
      <c r="B4" s="320"/>
      <c r="C4" s="320"/>
      <c r="D4" s="320"/>
      <c r="E4" s="320"/>
      <c r="F4" s="320"/>
      <c r="G4" s="320"/>
      <c r="H4" s="320"/>
      <c r="I4" s="320"/>
      <c r="J4" s="320"/>
      <c r="K4" s="1120"/>
      <c r="L4" s="1120"/>
      <c r="M4" s="1120"/>
      <c r="N4" s="1120"/>
      <c r="O4" s="1120"/>
      <c r="P4" s="1120"/>
      <c r="Q4" s="1120"/>
      <c r="R4" s="1120"/>
      <c r="S4" s="1120"/>
      <c r="T4" s="1120"/>
      <c r="U4" s="1120"/>
      <c r="V4" s="1120"/>
      <c r="W4" s="1120"/>
      <c r="X4" s="1120"/>
      <c r="Y4" s="1120"/>
      <c r="Z4" s="1120"/>
      <c r="AA4" s="1120"/>
      <c r="AB4" s="1120"/>
      <c r="AC4" s="1120"/>
    </row>
    <row r="5" spans="1:29" s="317" customFormat="1" ht="17.100000000000001" customHeight="1">
      <c r="A5" s="320" t="s">
        <v>2802</v>
      </c>
      <c r="B5" s="320"/>
      <c r="C5" s="320"/>
      <c r="D5" s="320"/>
      <c r="E5" s="320"/>
      <c r="F5" s="320"/>
      <c r="G5" s="320"/>
      <c r="H5" s="320"/>
      <c r="I5" s="320"/>
      <c r="J5" s="320"/>
      <c r="K5" s="330" t="s">
        <v>2568</v>
      </c>
      <c r="L5" s="1238"/>
      <c r="M5" s="1238"/>
      <c r="N5" s="1238"/>
      <c r="O5" s="1238"/>
      <c r="P5" s="1238"/>
      <c r="Q5" s="320" t="s">
        <v>2803</v>
      </c>
      <c r="R5" s="391"/>
      <c r="S5" s="1239"/>
      <c r="T5" s="1239"/>
      <c r="U5" s="330" t="s">
        <v>16</v>
      </c>
      <c r="V5" s="1240"/>
      <c r="W5" s="1240"/>
      <c r="X5" s="1240"/>
      <c r="Y5" s="1240"/>
      <c r="Z5" s="1240"/>
      <c r="AA5" s="1240"/>
      <c r="AB5" s="1240"/>
      <c r="AC5" s="320" t="s">
        <v>17</v>
      </c>
    </row>
    <row r="6" spans="1:29" s="317" customFormat="1" ht="17.100000000000001" customHeight="1">
      <c r="A6" s="320"/>
      <c r="B6" s="320"/>
      <c r="C6" s="320"/>
      <c r="D6" s="320"/>
      <c r="E6" s="320"/>
      <c r="F6" s="320"/>
      <c r="G6" s="320"/>
      <c r="H6" s="320"/>
      <c r="I6" s="320"/>
      <c r="J6" s="320"/>
      <c r="K6" s="1117"/>
      <c r="L6" s="1117"/>
      <c r="M6" s="1117"/>
      <c r="N6" s="1117"/>
      <c r="O6" s="1117"/>
      <c r="P6" s="1117"/>
      <c r="Q6" s="1117"/>
      <c r="R6" s="1117"/>
      <c r="S6" s="1117"/>
      <c r="T6" s="1117"/>
      <c r="U6" s="1117"/>
      <c r="V6" s="1117"/>
      <c r="W6" s="1117"/>
      <c r="X6" s="1117"/>
      <c r="Y6" s="1117"/>
      <c r="Z6" s="1117"/>
      <c r="AA6" s="1117"/>
      <c r="AB6" s="1117"/>
      <c r="AC6" s="1117"/>
    </row>
    <row r="7" spans="1:29" s="317" customFormat="1" ht="17.100000000000001" customHeight="1">
      <c r="A7" s="320" t="s">
        <v>2738</v>
      </c>
      <c r="B7" s="320"/>
      <c r="C7" s="320"/>
      <c r="D7" s="320"/>
      <c r="E7" s="320"/>
      <c r="F7" s="320"/>
      <c r="G7" s="320"/>
      <c r="H7" s="320"/>
      <c r="I7" s="320"/>
      <c r="J7" s="320"/>
      <c r="K7" s="1119"/>
      <c r="L7" s="1119"/>
      <c r="M7" s="1119"/>
      <c r="N7" s="322"/>
      <c r="O7" s="322"/>
      <c r="P7" s="322"/>
      <c r="Q7" s="322"/>
      <c r="R7" s="320"/>
      <c r="S7" s="320"/>
      <c r="T7" s="320"/>
      <c r="U7" s="320"/>
      <c r="V7" s="320"/>
      <c r="W7" s="320"/>
      <c r="X7" s="320"/>
      <c r="Y7" s="320"/>
      <c r="Z7" s="320"/>
      <c r="AA7" s="320"/>
      <c r="AB7" s="320"/>
      <c r="AC7" s="320"/>
    </row>
    <row r="8" spans="1:29" s="317" customFormat="1" ht="17.100000000000001" customHeight="1">
      <c r="A8" s="320" t="s">
        <v>2792</v>
      </c>
      <c r="B8" s="320"/>
      <c r="C8" s="320"/>
      <c r="D8" s="320"/>
      <c r="E8" s="320"/>
      <c r="F8" s="320"/>
      <c r="G8" s="320"/>
      <c r="H8" s="320"/>
      <c r="I8" s="320"/>
      <c r="J8" s="320"/>
      <c r="K8" s="1120"/>
      <c r="L8" s="1120"/>
      <c r="M8" s="1120"/>
      <c r="N8" s="1120"/>
      <c r="O8" s="1120"/>
      <c r="P8" s="1120"/>
      <c r="Q8" s="1120"/>
      <c r="R8" s="1120"/>
      <c r="S8" s="1120"/>
      <c r="T8" s="1120"/>
      <c r="U8" s="1120"/>
      <c r="V8" s="1120"/>
      <c r="W8" s="1120"/>
      <c r="X8" s="1120"/>
      <c r="Y8" s="1120"/>
      <c r="Z8" s="1120"/>
      <c r="AA8" s="1120"/>
      <c r="AB8" s="1120"/>
      <c r="AC8" s="1120"/>
    </row>
    <row r="9" spans="1:29" s="317" customFormat="1" ht="17.100000000000001" customHeight="1">
      <c r="A9" s="320" t="s">
        <v>2740</v>
      </c>
      <c r="B9" s="320"/>
      <c r="C9" s="320"/>
      <c r="D9" s="320"/>
      <c r="E9" s="320"/>
      <c r="F9" s="320"/>
      <c r="G9" s="320"/>
      <c r="H9" s="320"/>
      <c r="I9" s="320"/>
      <c r="J9" s="320"/>
      <c r="K9" s="1122"/>
      <c r="L9" s="1122"/>
      <c r="M9" s="1122"/>
      <c r="N9" s="1122"/>
      <c r="O9" s="1122"/>
      <c r="P9" s="1122"/>
      <c r="Q9" s="1122"/>
      <c r="R9" s="1122"/>
      <c r="S9" s="1122"/>
      <c r="T9" s="1122"/>
      <c r="U9" s="1122"/>
      <c r="V9" s="1122"/>
      <c r="W9" s="1122"/>
      <c r="X9" s="1122"/>
      <c r="Y9" s="1122"/>
      <c r="Z9" s="1122"/>
      <c r="AA9" s="1122"/>
      <c r="AB9" s="1122"/>
      <c r="AC9" s="1122"/>
    </row>
    <row r="10" spans="1:29" s="317" customFormat="1" ht="17.100000000000001" customHeight="1">
      <c r="A10" s="404"/>
      <c r="B10" s="386"/>
      <c r="C10" s="386"/>
      <c r="D10" s="386"/>
      <c r="E10" s="386"/>
      <c r="F10" s="386"/>
      <c r="G10" s="386"/>
      <c r="H10" s="386"/>
      <c r="I10" s="386"/>
      <c r="J10" s="386"/>
      <c r="K10" s="414"/>
      <c r="L10" s="414"/>
      <c r="M10" s="414"/>
      <c r="N10" s="414"/>
      <c r="O10" s="414"/>
      <c r="P10" s="414"/>
      <c r="Q10" s="414"/>
      <c r="R10" s="414"/>
      <c r="S10" s="414"/>
      <c r="T10" s="414"/>
      <c r="U10" s="414"/>
      <c r="V10" s="471"/>
      <c r="W10" s="471"/>
      <c r="X10" s="471"/>
      <c r="Y10" s="471"/>
      <c r="Z10" s="471"/>
      <c r="AA10" s="471"/>
      <c r="AB10" s="471"/>
      <c r="AC10" s="471"/>
    </row>
    <row r="11" spans="1:29" s="317" customFormat="1" ht="17.100000000000001" customHeight="1">
      <c r="A11" s="382" t="s">
        <v>3099</v>
      </c>
      <c r="B11" s="382"/>
      <c r="C11" s="382"/>
      <c r="D11" s="38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row>
    <row r="12" spans="1:29" s="317" customFormat="1" ht="17.100000000000001" customHeight="1">
      <c r="A12" s="320" t="s">
        <v>2790</v>
      </c>
      <c r="B12" s="320"/>
      <c r="C12" s="320"/>
      <c r="D12" s="320"/>
      <c r="E12" s="320"/>
      <c r="F12" s="320"/>
      <c r="G12" s="320"/>
      <c r="H12" s="320"/>
      <c r="I12" s="320"/>
      <c r="J12" s="320"/>
      <c r="K12" s="1120"/>
      <c r="L12" s="1120"/>
      <c r="M12" s="1120"/>
      <c r="N12" s="1120"/>
      <c r="O12" s="1120"/>
      <c r="P12" s="1120"/>
      <c r="Q12" s="1120"/>
      <c r="R12" s="1120"/>
      <c r="S12" s="1120"/>
      <c r="T12" s="1120"/>
      <c r="U12" s="1120"/>
      <c r="V12" s="1120"/>
      <c r="W12" s="1120"/>
      <c r="X12" s="1120"/>
      <c r="Y12" s="1120"/>
      <c r="Z12" s="1120"/>
      <c r="AA12" s="1120"/>
      <c r="AB12" s="1120"/>
      <c r="AC12" s="1120"/>
    </row>
    <row r="13" spans="1:29" s="317" customFormat="1" ht="17.100000000000001" customHeight="1">
      <c r="A13" s="320" t="s">
        <v>2802</v>
      </c>
      <c r="B13" s="320"/>
      <c r="C13" s="320"/>
      <c r="D13" s="320"/>
      <c r="E13" s="320"/>
      <c r="F13" s="320"/>
      <c r="G13" s="320"/>
      <c r="H13" s="320"/>
      <c r="I13" s="320"/>
      <c r="J13" s="320"/>
      <c r="K13" s="330" t="s">
        <v>2568</v>
      </c>
      <c r="L13" s="1238"/>
      <c r="M13" s="1238"/>
      <c r="N13" s="1238"/>
      <c r="O13" s="1238"/>
      <c r="P13" s="1238"/>
      <c r="Q13" s="320" t="s">
        <v>2803</v>
      </c>
      <c r="R13" s="391"/>
      <c r="S13" s="1239"/>
      <c r="T13" s="1239"/>
      <c r="U13" s="330" t="s">
        <v>16</v>
      </c>
      <c r="V13" s="1240"/>
      <c r="W13" s="1240"/>
      <c r="X13" s="1240"/>
      <c r="Y13" s="1240"/>
      <c r="Z13" s="1240"/>
      <c r="AA13" s="1240"/>
      <c r="AB13" s="1240"/>
      <c r="AC13" s="320" t="s">
        <v>17</v>
      </c>
    </row>
    <row r="14" spans="1:29" s="317" customFormat="1" ht="17.100000000000001" customHeight="1">
      <c r="A14" s="320"/>
      <c r="B14" s="320"/>
      <c r="C14" s="320"/>
      <c r="D14" s="320"/>
      <c r="E14" s="320"/>
      <c r="F14" s="320"/>
      <c r="G14" s="320"/>
      <c r="H14" s="320"/>
      <c r="I14" s="320"/>
      <c r="J14" s="320"/>
      <c r="K14" s="1117"/>
      <c r="L14" s="1117"/>
      <c r="M14" s="1117"/>
      <c r="N14" s="1117"/>
      <c r="O14" s="1117"/>
      <c r="P14" s="1117"/>
      <c r="Q14" s="1117"/>
      <c r="R14" s="1117"/>
      <c r="S14" s="1117"/>
      <c r="T14" s="1117"/>
      <c r="U14" s="1117"/>
      <c r="V14" s="1117"/>
      <c r="W14" s="1117"/>
      <c r="X14" s="1117"/>
      <c r="Y14" s="1117"/>
      <c r="Z14" s="1117"/>
      <c r="AA14" s="1117"/>
      <c r="AB14" s="1117"/>
      <c r="AC14" s="1117"/>
    </row>
    <row r="15" spans="1:29" s="317" customFormat="1" ht="17.100000000000001" customHeight="1">
      <c r="A15" s="320" t="s">
        <v>2738</v>
      </c>
      <c r="B15" s="320"/>
      <c r="C15" s="320"/>
      <c r="D15" s="320"/>
      <c r="E15" s="320"/>
      <c r="F15" s="320"/>
      <c r="G15" s="320"/>
      <c r="H15" s="320"/>
      <c r="I15" s="320"/>
      <c r="J15" s="320"/>
      <c r="K15" s="1119"/>
      <c r="L15" s="1119"/>
      <c r="M15" s="1119"/>
      <c r="N15" s="322"/>
      <c r="O15" s="322"/>
      <c r="P15" s="322"/>
      <c r="Q15" s="322"/>
      <c r="R15" s="320"/>
      <c r="S15" s="320"/>
      <c r="T15" s="320"/>
      <c r="U15" s="320"/>
      <c r="V15" s="320"/>
      <c r="W15" s="320"/>
      <c r="X15" s="320"/>
      <c r="Y15" s="320"/>
      <c r="Z15" s="320"/>
      <c r="AA15" s="320"/>
      <c r="AB15" s="320"/>
      <c r="AC15" s="320"/>
    </row>
    <row r="16" spans="1:29" s="317" customFormat="1" ht="17.100000000000001" customHeight="1">
      <c r="A16" s="320" t="s">
        <v>2792</v>
      </c>
      <c r="B16" s="320"/>
      <c r="C16" s="320"/>
      <c r="D16" s="320"/>
      <c r="E16" s="320"/>
      <c r="F16" s="320"/>
      <c r="G16" s="320"/>
      <c r="H16" s="320"/>
      <c r="I16" s="320"/>
      <c r="J16" s="320"/>
      <c r="K16" s="1120"/>
      <c r="L16" s="1120"/>
      <c r="M16" s="1120"/>
      <c r="N16" s="1120"/>
      <c r="O16" s="1120"/>
      <c r="P16" s="1120"/>
      <c r="Q16" s="1120"/>
      <c r="R16" s="1120"/>
      <c r="S16" s="1120"/>
      <c r="T16" s="1120"/>
      <c r="U16" s="1120"/>
      <c r="V16" s="1120"/>
      <c r="W16" s="1120"/>
      <c r="X16" s="1120"/>
      <c r="Y16" s="1120"/>
      <c r="Z16" s="1120"/>
      <c r="AA16" s="1120"/>
      <c r="AB16" s="1120"/>
      <c r="AC16" s="1120"/>
    </row>
    <row r="17" spans="1:29" s="317" customFormat="1" ht="17.100000000000001" customHeight="1">
      <c r="A17" s="320" t="s">
        <v>2740</v>
      </c>
      <c r="B17" s="320"/>
      <c r="C17" s="320"/>
      <c r="D17" s="320"/>
      <c r="E17" s="320"/>
      <c r="F17" s="320"/>
      <c r="G17" s="320"/>
      <c r="H17" s="320"/>
      <c r="I17" s="320"/>
      <c r="J17" s="320"/>
      <c r="K17" s="1122"/>
      <c r="L17" s="1122"/>
      <c r="M17" s="1122"/>
      <c r="N17" s="1122"/>
      <c r="O17" s="1122"/>
      <c r="P17" s="1122"/>
      <c r="Q17" s="1122"/>
      <c r="R17" s="1122"/>
      <c r="S17" s="1122"/>
      <c r="T17" s="1122"/>
      <c r="U17" s="1122"/>
      <c r="V17" s="1122"/>
      <c r="W17" s="1122"/>
      <c r="X17" s="1122"/>
      <c r="Y17" s="1122"/>
      <c r="Z17" s="1122"/>
      <c r="AA17" s="1122"/>
      <c r="AB17" s="1122"/>
      <c r="AC17" s="1122"/>
    </row>
    <row r="18" spans="1:29" s="317" customFormat="1" ht="17.100000000000001" customHeight="1">
      <c r="A18" s="404"/>
      <c r="B18" s="386"/>
      <c r="C18" s="386"/>
      <c r="D18" s="386"/>
      <c r="E18" s="386"/>
      <c r="F18" s="386"/>
      <c r="G18" s="386"/>
      <c r="H18" s="386"/>
      <c r="I18" s="386"/>
      <c r="J18" s="386"/>
      <c r="K18" s="414"/>
      <c r="L18" s="414"/>
      <c r="M18" s="414"/>
      <c r="N18" s="414"/>
      <c r="O18" s="414"/>
      <c r="P18" s="414"/>
      <c r="Q18" s="414"/>
      <c r="R18" s="414"/>
      <c r="S18" s="414"/>
      <c r="T18" s="414"/>
      <c r="U18" s="414"/>
      <c r="V18" s="471"/>
      <c r="W18" s="471"/>
      <c r="X18" s="471"/>
      <c r="Y18" s="471"/>
      <c r="Z18" s="471"/>
      <c r="AA18" s="471"/>
      <c r="AB18" s="471"/>
      <c r="AC18" s="471"/>
    </row>
    <row r="19" spans="1:29" s="317" customFormat="1" ht="17.100000000000001" customHeight="1">
      <c r="A19" s="382" t="s">
        <v>3100</v>
      </c>
      <c r="B19" s="382"/>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row>
    <row r="20" spans="1:29" s="317" customFormat="1" ht="17.100000000000001" customHeight="1">
      <c r="A20" s="320" t="s">
        <v>2790</v>
      </c>
      <c r="B20" s="320"/>
      <c r="C20" s="320"/>
      <c r="D20" s="320"/>
      <c r="E20" s="320"/>
      <c r="F20" s="320"/>
      <c r="G20" s="320"/>
      <c r="H20" s="320"/>
      <c r="I20" s="320"/>
      <c r="J20" s="320"/>
      <c r="K20" s="1120"/>
      <c r="L20" s="1120"/>
      <c r="M20" s="1120"/>
      <c r="N20" s="1120"/>
      <c r="O20" s="1120"/>
      <c r="P20" s="1120"/>
      <c r="Q20" s="1120"/>
      <c r="R20" s="1120"/>
      <c r="S20" s="1120"/>
      <c r="T20" s="1120"/>
      <c r="U20" s="1120"/>
      <c r="V20" s="1120"/>
      <c r="W20" s="1120"/>
      <c r="X20" s="1120"/>
      <c r="Y20" s="1120"/>
      <c r="Z20" s="1120"/>
      <c r="AA20" s="1120"/>
      <c r="AB20" s="1120"/>
      <c r="AC20" s="1120"/>
    </row>
    <row r="21" spans="1:29" s="317" customFormat="1" ht="17.100000000000001" customHeight="1">
      <c r="A21" s="320" t="s">
        <v>2802</v>
      </c>
      <c r="B21" s="320"/>
      <c r="C21" s="320"/>
      <c r="D21" s="320"/>
      <c r="E21" s="320"/>
      <c r="F21" s="320"/>
      <c r="G21" s="320"/>
      <c r="H21" s="320"/>
      <c r="I21" s="320"/>
      <c r="J21" s="320"/>
      <c r="K21" s="330" t="s">
        <v>2568</v>
      </c>
      <c r="L21" s="1238"/>
      <c r="M21" s="1238"/>
      <c r="N21" s="1238"/>
      <c r="O21" s="1238"/>
      <c r="P21" s="1238"/>
      <c r="Q21" s="320" t="s">
        <v>2803</v>
      </c>
      <c r="R21" s="391"/>
      <c r="S21" s="1239"/>
      <c r="T21" s="1239"/>
      <c r="U21" s="330" t="s">
        <v>16</v>
      </c>
      <c r="V21" s="1240"/>
      <c r="W21" s="1240"/>
      <c r="X21" s="1240"/>
      <c r="Y21" s="1240"/>
      <c r="Z21" s="1240"/>
      <c r="AA21" s="1240"/>
      <c r="AB21" s="1240"/>
      <c r="AC21" s="320" t="s">
        <v>17</v>
      </c>
    </row>
    <row r="22" spans="1:29" s="317" customFormat="1" ht="17.100000000000001" customHeight="1">
      <c r="A22" s="320"/>
      <c r="B22" s="320"/>
      <c r="C22" s="320"/>
      <c r="D22" s="320"/>
      <c r="E22" s="320"/>
      <c r="F22" s="320"/>
      <c r="G22" s="320"/>
      <c r="H22" s="320"/>
      <c r="I22" s="320"/>
      <c r="J22" s="320"/>
      <c r="K22" s="1117"/>
      <c r="L22" s="1117"/>
      <c r="M22" s="1117"/>
      <c r="N22" s="1117"/>
      <c r="O22" s="1117"/>
      <c r="P22" s="1117"/>
      <c r="Q22" s="1117"/>
      <c r="R22" s="1117"/>
      <c r="S22" s="1117"/>
      <c r="T22" s="1117"/>
      <c r="U22" s="1117"/>
      <c r="V22" s="1117"/>
      <c r="W22" s="1117"/>
      <c r="X22" s="1117"/>
      <c r="Y22" s="1117"/>
      <c r="Z22" s="1117"/>
      <c r="AA22" s="1117"/>
      <c r="AB22" s="1117"/>
      <c r="AC22" s="1117"/>
    </row>
    <row r="23" spans="1:29" s="317" customFormat="1" ht="17.100000000000001" customHeight="1">
      <c r="A23" s="320" t="s">
        <v>2738</v>
      </c>
      <c r="B23" s="320"/>
      <c r="C23" s="320"/>
      <c r="D23" s="320"/>
      <c r="E23" s="320"/>
      <c r="F23" s="320"/>
      <c r="G23" s="320"/>
      <c r="H23" s="320"/>
      <c r="I23" s="320"/>
      <c r="J23" s="320"/>
      <c r="K23" s="1119"/>
      <c r="L23" s="1119"/>
      <c r="M23" s="1119"/>
      <c r="N23" s="322"/>
      <c r="O23" s="322"/>
      <c r="P23" s="322"/>
      <c r="Q23" s="322"/>
      <c r="R23" s="320"/>
      <c r="S23" s="320"/>
      <c r="T23" s="320"/>
      <c r="U23" s="320"/>
      <c r="V23" s="320"/>
      <c r="W23" s="320"/>
      <c r="X23" s="320"/>
      <c r="Y23" s="320"/>
      <c r="Z23" s="320"/>
      <c r="AA23" s="320"/>
      <c r="AB23" s="320"/>
      <c r="AC23" s="320"/>
    </row>
    <row r="24" spans="1:29" s="317" customFormat="1" ht="17.100000000000001" customHeight="1">
      <c r="A24" s="320" t="s">
        <v>2792</v>
      </c>
      <c r="B24" s="320"/>
      <c r="C24" s="320"/>
      <c r="D24" s="320"/>
      <c r="E24" s="320"/>
      <c r="F24" s="320"/>
      <c r="G24" s="320"/>
      <c r="H24" s="320"/>
      <c r="I24" s="320"/>
      <c r="J24" s="320"/>
      <c r="K24" s="1120"/>
      <c r="L24" s="1120"/>
      <c r="M24" s="1120"/>
      <c r="N24" s="1120"/>
      <c r="O24" s="1120"/>
      <c r="P24" s="1120"/>
      <c r="Q24" s="1120"/>
      <c r="R24" s="1120"/>
      <c r="S24" s="1120"/>
      <c r="T24" s="1120"/>
      <c r="U24" s="1120"/>
      <c r="V24" s="1120"/>
      <c r="W24" s="1120"/>
      <c r="X24" s="1120"/>
      <c r="Y24" s="1120"/>
      <c r="Z24" s="1120"/>
      <c r="AA24" s="1120"/>
      <c r="AB24" s="1120"/>
      <c r="AC24" s="1120"/>
    </row>
    <row r="25" spans="1:29" s="317" customFormat="1" ht="17.100000000000001" customHeight="1">
      <c r="A25" s="320" t="s">
        <v>2740</v>
      </c>
      <c r="B25" s="320"/>
      <c r="C25" s="320"/>
      <c r="D25" s="320"/>
      <c r="E25" s="320"/>
      <c r="F25" s="320"/>
      <c r="G25" s="320"/>
      <c r="H25" s="320"/>
      <c r="I25" s="320"/>
      <c r="J25" s="320"/>
      <c r="K25" s="1122"/>
      <c r="L25" s="1122"/>
      <c r="M25" s="1122"/>
      <c r="N25" s="1122"/>
      <c r="O25" s="1122"/>
      <c r="P25" s="1122"/>
      <c r="Q25" s="1122"/>
      <c r="R25" s="1122"/>
      <c r="S25" s="1122"/>
      <c r="T25" s="1122"/>
      <c r="U25" s="1122"/>
      <c r="V25" s="1122"/>
      <c r="W25" s="1122"/>
      <c r="X25" s="1122"/>
      <c r="Y25" s="1122"/>
      <c r="Z25" s="1122"/>
      <c r="AA25" s="1122"/>
      <c r="AB25" s="1122"/>
      <c r="AC25" s="1122"/>
    </row>
    <row r="26" spans="1:29" s="317" customFormat="1" ht="17.100000000000001" customHeight="1">
      <c r="A26" s="404"/>
      <c r="B26" s="386"/>
      <c r="C26" s="386"/>
      <c r="D26" s="386"/>
      <c r="E26" s="386"/>
      <c r="F26" s="386"/>
      <c r="G26" s="386"/>
      <c r="H26" s="386"/>
      <c r="I26" s="386"/>
      <c r="J26" s="386"/>
      <c r="K26" s="414"/>
      <c r="L26" s="414"/>
      <c r="M26" s="414"/>
      <c r="N26" s="414"/>
      <c r="O26" s="414"/>
      <c r="P26" s="414"/>
      <c r="Q26" s="414"/>
      <c r="R26" s="414"/>
      <c r="S26" s="414"/>
      <c r="T26" s="414"/>
      <c r="U26" s="414"/>
      <c r="V26" s="471"/>
      <c r="W26" s="471"/>
      <c r="X26" s="471"/>
      <c r="Y26" s="471"/>
      <c r="Z26" s="471"/>
      <c r="AA26" s="471"/>
      <c r="AB26" s="471"/>
      <c r="AC26" s="471"/>
    </row>
    <row r="27" spans="1:29" s="317" customFormat="1" ht="17.100000000000001" customHeight="1">
      <c r="A27" s="382" t="s">
        <v>3101</v>
      </c>
      <c r="B27" s="382"/>
      <c r="C27" s="382"/>
      <c r="D27" s="382"/>
      <c r="E27" s="382"/>
      <c r="F27" s="382"/>
      <c r="G27" s="382"/>
      <c r="H27" s="382"/>
      <c r="I27" s="382"/>
      <c r="J27" s="382"/>
      <c r="K27" s="382"/>
      <c r="L27" s="382"/>
      <c r="M27" s="382"/>
      <c r="N27" s="382"/>
      <c r="O27" s="382"/>
      <c r="P27" s="382"/>
      <c r="Q27" s="382"/>
      <c r="R27" s="382"/>
      <c r="S27" s="382"/>
      <c r="T27" s="382"/>
      <c r="U27" s="382"/>
      <c r="V27" s="382"/>
      <c r="W27" s="382"/>
      <c r="X27" s="382"/>
      <c r="Y27" s="382"/>
      <c r="Z27" s="382"/>
      <c r="AA27" s="382"/>
      <c r="AB27" s="382"/>
      <c r="AC27" s="382"/>
    </row>
    <row r="28" spans="1:29" s="317" customFormat="1" ht="17.100000000000001" customHeight="1">
      <c r="A28" s="320" t="s">
        <v>2790</v>
      </c>
      <c r="B28" s="320"/>
      <c r="C28" s="320"/>
      <c r="D28" s="320"/>
      <c r="E28" s="320"/>
      <c r="F28" s="320"/>
      <c r="G28" s="320"/>
      <c r="H28" s="320"/>
      <c r="I28" s="320"/>
      <c r="J28" s="320"/>
      <c r="K28" s="1120"/>
      <c r="L28" s="1120"/>
      <c r="M28" s="1120"/>
      <c r="N28" s="1120"/>
      <c r="O28" s="1120"/>
      <c r="P28" s="1120"/>
      <c r="Q28" s="1120"/>
      <c r="R28" s="1120"/>
      <c r="S28" s="1120"/>
      <c r="T28" s="1120"/>
      <c r="U28" s="1120"/>
      <c r="V28" s="1120"/>
      <c r="W28" s="1120"/>
      <c r="X28" s="1120"/>
      <c r="Y28" s="1120"/>
      <c r="Z28" s="1120"/>
      <c r="AA28" s="1120"/>
      <c r="AB28" s="1120"/>
      <c r="AC28" s="1120"/>
    </row>
    <row r="29" spans="1:29" s="317" customFormat="1" ht="17.100000000000001" customHeight="1">
      <c r="A29" s="320" t="s">
        <v>2802</v>
      </c>
      <c r="B29" s="320"/>
      <c r="C29" s="320"/>
      <c r="D29" s="320"/>
      <c r="E29" s="320"/>
      <c r="F29" s="320"/>
      <c r="G29" s="320"/>
      <c r="H29" s="320"/>
      <c r="I29" s="320"/>
      <c r="J29" s="320"/>
      <c r="K29" s="330" t="s">
        <v>2568</v>
      </c>
      <c r="L29" s="1238"/>
      <c r="M29" s="1238"/>
      <c r="N29" s="1238"/>
      <c r="O29" s="1238"/>
      <c r="P29" s="1238"/>
      <c r="Q29" s="320" t="s">
        <v>2803</v>
      </c>
      <c r="R29" s="391"/>
      <c r="S29" s="1239"/>
      <c r="T29" s="1239"/>
      <c r="U29" s="330" t="s">
        <v>16</v>
      </c>
      <c r="V29" s="1240"/>
      <c r="W29" s="1240"/>
      <c r="X29" s="1240"/>
      <c r="Y29" s="1240"/>
      <c r="Z29" s="1240"/>
      <c r="AA29" s="1240"/>
      <c r="AB29" s="1240"/>
      <c r="AC29" s="320" t="s">
        <v>17</v>
      </c>
    </row>
    <row r="30" spans="1:29" s="317" customFormat="1" ht="17.100000000000001" customHeight="1">
      <c r="A30" s="320"/>
      <c r="B30" s="320"/>
      <c r="C30" s="320"/>
      <c r="D30" s="320"/>
      <c r="E30" s="320"/>
      <c r="F30" s="320"/>
      <c r="G30" s="320"/>
      <c r="H30" s="320"/>
      <c r="I30" s="320"/>
      <c r="J30" s="320"/>
      <c r="K30" s="1117"/>
      <c r="L30" s="1117"/>
      <c r="M30" s="1117"/>
      <c r="N30" s="1117"/>
      <c r="O30" s="1117"/>
      <c r="P30" s="1117"/>
      <c r="Q30" s="1117"/>
      <c r="R30" s="1117"/>
      <c r="S30" s="1117"/>
      <c r="T30" s="1117"/>
      <c r="U30" s="1117"/>
      <c r="V30" s="1117"/>
      <c r="W30" s="1117"/>
      <c r="X30" s="1117"/>
      <c r="Y30" s="1117"/>
      <c r="Z30" s="1117"/>
      <c r="AA30" s="1117"/>
      <c r="AB30" s="1117"/>
      <c r="AC30" s="1117"/>
    </row>
    <row r="31" spans="1:29" s="317" customFormat="1" ht="17.100000000000001" customHeight="1">
      <c r="A31" s="320" t="s">
        <v>2738</v>
      </c>
      <c r="B31" s="320"/>
      <c r="C31" s="320"/>
      <c r="D31" s="320"/>
      <c r="E31" s="320"/>
      <c r="F31" s="320"/>
      <c r="G31" s="320"/>
      <c r="H31" s="320"/>
      <c r="I31" s="320"/>
      <c r="J31" s="320"/>
      <c r="K31" s="1119"/>
      <c r="L31" s="1119"/>
      <c r="M31" s="1119"/>
      <c r="N31" s="322"/>
      <c r="O31" s="322"/>
      <c r="P31" s="322"/>
      <c r="Q31" s="322"/>
      <c r="R31" s="320"/>
      <c r="S31" s="320"/>
      <c r="T31" s="320"/>
      <c r="U31" s="320"/>
      <c r="V31" s="320"/>
      <c r="W31" s="320"/>
      <c r="X31" s="320"/>
      <c r="Y31" s="320"/>
      <c r="Z31" s="320"/>
      <c r="AA31" s="320"/>
      <c r="AB31" s="320"/>
      <c r="AC31" s="320"/>
    </row>
    <row r="32" spans="1:29" s="317" customFormat="1" ht="17.100000000000001" customHeight="1">
      <c r="A32" s="320" t="s">
        <v>2792</v>
      </c>
      <c r="B32" s="320"/>
      <c r="C32" s="320"/>
      <c r="D32" s="320"/>
      <c r="E32" s="320"/>
      <c r="F32" s="320"/>
      <c r="G32" s="320"/>
      <c r="H32" s="320"/>
      <c r="I32" s="320"/>
      <c r="J32" s="320"/>
      <c r="K32" s="1120"/>
      <c r="L32" s="1120"/>
      <c r="M32" s="1120"/>
      <c r="N32" s="1120"/>
      <c r="O32" s="1120"/>
      <c r="P32" s="1120"/>
      <c r="Q32" s="1120"/>
      <c r="R32" s="1120"/>
      <c r="S32" s="1120"/>
      <c r="T32" s="1120"/>
      <c r="U32" s="1120"/>
      <c r="V32" s="1120"/>
      <c r="W32" s="1120"/>
      <c r="X32" s="1120"/>
      <c r="Y32" s="1120"/>
      <c r="Z32" s="1120"/>
      <c r="AA32" s="1120"/>
      <c r="AB32" s="1120"/>
      <c r="AC32" s="1120"/>
    </row>
    <row r="33" spans="1:32" s="317" customFormat="1" ht="17.100000000000001" customHeight="1">
      <c r="A33" s="320" t="s">
        <v>2740</v>
      </c>
      <c r="B33" s="320"/>
      <c r="C33" s="320"/>
      <c r="D33" s="320"/>
      <c r="E33" s="320"/>
      <c r="F33" s="320"/>
      <c r="G33" s="320"/>
      <c r="H33" s="320"/>
      <c r="I33" s="320"/>
      <c r="J33" s="320"/>
      <c r="K33" s="1122"/>
      <c r="L33" s="1122"/>
      <c r="M33" s="1122"/>
      <c r="N33" s="1122"/>
      <c r="O33" s="1122"/>
      <c r="P33" s="1122"/>
      <c r="Q33" s="1122"/>
      <c r="R33" s="1122"/>
      <c r="S33" s="1122"/>
      <c r="T33" s="1122"/>
      <c r="U33" s="1122"/>
      <c r="V33" s="1122"/>
      <c r="W33" s="1122"/>
      <c r="X33" s="1122"/>
      <c r="Y33" s="1122"/>
      <c r="Z33" s="1122"/>
      <c r="AA33" s="1122"/>
      <c r="AB33" s="1122"/>
      <c r="AC33" s="1122"/>
    </row>
    <row r="34" spans="1:32" s="317" customFormat="1" ht="17.100000000000001" customHeight="1">
      <c r="A34" s="404"/>
      <c r="B34" s="386"/>
      <c r="C34" s="386"/>
      <c r="D34" s="386"/>
      <c r="E34" s="386"/>
      <c r="F34" s="386"/>
      <c r="G34" s="386"/>
      <c r="H34" s="386"/>
      <c r="I34" s="386"/>
      <c r="J34" s="386"/>
      <c r="K34" s="414"/>
      <c r="L34" s="414"/>
      <c r="M34" s="414"/>
      <c r="N34" s="414"/>
      <c r="O34" s="414"/>
      <c r="P34" s="414"/>
      <c r="Q34" s="414"/>
      <c r="R34" s="414"/>
      <c r="S34" s="414"/>
      <c r="T34" s="414"/>
      <c r="U34" s="414"/>
      <c r="V34" s="471"/>
      <c r="W34" s="471"/>
      <c r="X34" s="471"/>
      <c r="Y34" s="471"/>
      <c r="Z34" s="471"/>
      <c r="AA34" s="471"/>
      <c r="AB34" s="471"/>
      <c r="AC34" s="471"/>
    </row>
    <row r="35" spans="1:32" s="317" customFormat="1" ht="17.100000000000001" customHeight="1">
      <c r="A35" s="382" t="s">
        <v>3102</v>
      </c>
      <c r="B35" s="382"/>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row>
    <row r="36" spans="1:32" s="317" customFormat="1" ht="17.100000000000001" customHeight="1">
      <c r="A36" s="320" t="s">
        <v>2790</v>
      </c>
      <c r="B36" s="320"/>
      <c r="C36" s="320"/>
      <c r="D36" s="320"/>
      <c r="E36" s="320"/>
      <c r="F36" s="320"/>
      <c r="G36" s="320"/>
      <c r="H36" s="320"/>
      <c r="I36" s="320"/>
      <c r="J36" s="320"/>
      <c r="K36" s="1120"/>
      <c r="L36" s="1120"/>
      <c r="M36" s="1120"/>
      <c r="N36" s="1120"/>
      <c r="O36" s="1120"/>
      <c r="P36" s="1120"/>
      <c r="Q36" s="1120"/>
      <c r="R36" s="1120"/>
      <c r="S36" s="1120"/>
      <c r="T36" s="1120"/>
      <c r="U36" s="1120"/>
      <c r="V36" s="1120"/>
      <c r="W36" s="1120"/>
      <c r="X36" s="1120"/>
      <c r="Y36" s="1120"/>
      <c r="Z36" s="1120"/>
      <c r="AA36" s="1120"/>
      <c r="AB36" s="1120"/>
      <c r="AC36" s="1120"/>
    </row>
    <row r="37" spans="1:32" s="317" customFormat="1" ht="17.100000000000001" customHeight="1">
      <c r="A37" s="320" t="s">
        <v>2802</v>
      </c>
      <c r="B37" s="320"/>
      <c r="C37" s="320"/>
      <c r="D37" s="320"/>
      <c r="E37" s="320"/>
      <c r="F37" s="320"/>
      <c r="G37" s="320"/>
      <c r="H37" s="320"/>
      <c r="I37" s="320"/>
      <c r="J37" s="320"/>
      <c r="K37" s="330" t="s">
        <v>2568</v>
      </c>
      <c r="L37" s="1238"/>
      <c r="M37" s="1238"/>
      <c r="N37" s="1238"/>
      <c r="O37" s="1238"/>
      <c r="P37" s="1238"/>
      <c r="Q37" s="320" t="s">
        <v>2803</v>
      </c>
      <c r="R37" s="391"/>
      <c r="S37" s="1239"/>
      <c r="T37" s="1239"/>
      <c r="U37" s="330" t="s">
        <v>16</v>
      </c>
      <c r="V37" s="1240"/>
      <c r="W37" s="1240"/>
      <c r="X37" s="1240"/>
      <c r="Y37" s="1240"/>
      <c r="Z37" s="1240"/>
      <c r="AA37" s="1240"/>
      <c r="AB37" s="1240"/>
      <c r="AC37" s="320" t="s">
        <v>17</v>
      </c>
    </row>
    <row r="38" spans="1:32" s="317" customFormat="1" ht="17.100000000000001" customHeight="1">
      <c r="A38" s="320"/>
      <c r="B38" s="320"/>
      <c r="C38" s="320"/>
      <c r="D38" s="320"/>
      <c r="E38" s="320"/>
      <c r="F38" s="320"/>
      <c r="G38" s="320"/>
      <c r="H38" s="320"/>
      <c r="I38" s="320"/>
      <c r="J38" s="320"/>
      <c r="K38" s="1117"/>
      <c r="L38" s="1117"/>
      <c r="M38" s="1117"/>
      <c r="N38" s="1117"/>
      <c r="O38" s="1117"/>
      <c r="P38" s="1117"/>
      <c r="Q38" s="1117"/>
      <c r="R38" s="1117"/>
      <c r="S38" s="1117"/>
      <c r="T38" s="1117"/>
      <c r="U38" s="1117"/>
      <c r="V38" s="1117"/>
      <c r="W38" s="1117"/>
      <c r="X38" s="1117"/>
      <c r="Y38" s="1117"/>
      <c r="Z38" s="1117"/>
      <c r="AA38" s="1117"/>
      <c r="AB38" s="1117"/>
      <c r="AC38" s="1117"/>
    </row>
    <row r="39" spans="1:32" s="317" customFormat="1" ht="17.100000000000001" customHeight="1">
      <c r="A39" s="320" t="s">
        <v>2738</v>
      </c>
      <c r="B39" s="320"/>
      <c r="C39" s="320"/>
      <c r="D39" s="320"/>
      <c r="E39" s="320"/>
      <c r="F39" s="320"/>
      <c r="G39" s="320"/>
      <c r="H39" s="320"/>
      <c r="I39" s="320"/>
      <c r="J39" s="320"/>
      <c r="K39" s="1119"/>
      <c r="L39" s="1119"/>
      <c r="M39" s="1119"/>
      <c r="N39" s="322"/>
      <c r="O39" s="322"/>
      <c r="P39" s="322"/>
      <c r="Q39" s="322"/>
      <c r="R39" s="320"/>
      <c r="S39" s="320"/>
      <c r="T39" s="320"/>
      <c r="U39" s="320"/>
      <c r="V39" s="320"/>
      <c r="W39" s="320"/>
      <c r="X39" s="320"/>
      <c r="Y39" s="320"/>
      <c r="Z39" s="320"/>
      <c r="AA39" s="320"/>
      <c r="AB39" s="320"/>
      <c r="AC39" s="320"/>
    </row>
    <row r="40" spans="1:32" ht="16.5" customHeight="1">
      <c r="A40" s="320" t="s">
        <v>2792</v>
      </c>
      <c r="B40" s="320"/>
      <c r="C40" s="320"/>
      <c r="D40" s="320"/>
      <c r="E40" s="320"/>
      <c r="F40" s="320"/>
      <c r="G40" s="320"/>
      <c r="H40" s="320"/>
      <c r="I40" s="320"/>
      <c r="J40" s="320"/>
      <c r="K40" s="1120"/>
      <c r="L40" s="1120"/>
      <c r="M40" s="1120"/>
      <c r="N40" s="1120"/>
      <c r="O40" s="1120"/>
      <c r="P40" s="1120"/>
      <c r="Q40" s="1120"/>
      <c r="R40" s="1120"/>
      <c r="S40" s="1120"/>
      <c r="T40" s="1120"/>
      <c r="U40" s="1120"/>
      <c r="V40" s="1120"/>
      <c r="W40" s="1120"/>
      <c r="X40" s="1120"/>
      <c r="Y40" s="1120"/>
      <c r="Z40" s="1120"/>
      <c r="AA40" s="1120"/>
      <c r="AB40" s="1120"/>
      <c r="AC40" s="1120"/>
    </row>
    <row r="41" spans="1:32" ht="16.5" customHeight="1">
      <c r="A41" s="320" t="s">
        <v>2740</v>
      </c>
      <c r="B41" s="320"/>
      <c r="C41" s="320"/>
      <c r="D41" s="320"/>
      <c r="E41" s="320"/>
      <c r="F41" s="320"/>
      <c r="G41" s="320"/>
      <c r="H41" s="320"/>
      <c r="I41" s="320"/>
      <c r="J41" s="320"/>
      <c r="K41" s="1122"/>
      <c r="L41" s="1122"/>
      <c r="M41" s="1122"/>
      <c r="N41" s="1122"/>
      <c r="O41" s="1122"/>
      <c r="P41" s="1122"/>
      <c r="Q41" s="1122"/>
      <c r="R41" s="1122"/>
      <c r="S41" s="1122"/>
      <c r="T41" s="1122"/>
      <c r="U41" s="1122"/>
      <c r="V41" s="1122"/>
      <c r="W41" s="1122"/>
      <c r="X41" s="1122"/>
      <c r="Y41" s="1122"/>
      <c r="Z41" s="1122"/>
      <c r="AA41" s="1122"/>
      <c r="AB41" s="1122"/>
      <c r="AC41" s="1122"/>
    </row>
    <row r="42" spans="1:32" ht="16.5" customHeight="1">
      <c r="A42" s="404"/>
      <c r="B42" s="472"/>
      <c r="C42" s="472"/>
      <c r="D42" s="472"/>
      <c r="E42" s="472"/>
      <c r="F42" s="472"/>
      <c r="G42" s="472"/>
      <c r="H42" s="472"/>
      <c r="I42" s="386"/>
      <c r="J42" s="386"/>
      <c r="K42" s="414"/>
      <c r="L42" s="414"/>
      <c r="M42" s="414"/>
      <c r="N42" s="414"/>
      <c r="O42" s="414"/>
      <c r="P42" s="414"/>
      <c r="Q42" s="414"/>
      <c r="R42" s="414"/>
      <c r="S42" s="414"/>
      <c r="T42" s="414"/>
      <c r="U42" s="414"/>
      <c r="V42" s="471"/>
      <c r="W42" s="471"/>
      <c r="X42" s="471"/>
      <c r="Y42" s="471"/>
      <c r="Z42" s="473"/>
      <c r="AA42" s="473"/>
      <c r="AB42" s="473"/>
      <c r="AC42" s="473"/>
      <c r="AD42" s="389"/>
      <c r="AE42" s="389"/>
      <c r="AF42" s="389"/>
    </row>
    <row r="43" spans="1:32" ht="13.5">
      <c r="B43" s="389"/>
      <c r="C43" s="389"/>
      <c r="D43" s="389"/>
      <c r="E43" s="389"/>
      <c r="F43" s="389"/>
      <c r="G43" s="389"/>
      <c r="H43" s="389"/>
      <c r="Z43" s="389"/>
      <c r="AA43" s="389"/>
      <c r="AB43" s="389"/>
      <c r="AC43" s="389"/>
      <c r="AD43" s="389"/>
      <c r="AE43" s="389"/>
      <c r="AF43" s="389"/>
    </row>
    <row r="44" spans="1:32" ht="13.5">
      <c r="B44" s="389"/>
      <c r="C44" s="389"/>
      <c r="D44" s="389"/>
      <c r="E44" s="389"/>
      <c r="F44" s="389"/>
      <c r="G44" s="389"/>
      <c r="H44" s="389"/>
      <c r="Z44" s="389"/>
      <c r="AA44" s="389"/>
      <c r="AB44" s="389"/>
      <c r="AC44" s="389"/>
      <c r="AD44" s="389"/>
      <c r="AE44" s="389"/>
      <c r="AF44" s="389"/>
    </row>
    <row r="84" spans="29:29">
      <c r="AC84" s="333" t="s">
        <v>2591</v>
      </c>
    </row>
    <row r="85" spans="29:29">
      <c r="AC85" s="333" t="s">
        <v>2594</v>
      </c>
    </row>
    <row r="86" spans="29:29">
      <c r="AC86" s="333" t="s">
        <v>2597</v>
      </c>
    </row>
    <row r="87" spans="29:29">
      <c r="AC87" s="333" t="s">
        <v>2600</v>
      </c>
    </row>
    <row r="88" spans="29:29">
      <c r="AC88" s="333" t="s">
        <v>2603</v>
      </c>
    </row>
    <row r="89" spans="29:29">
      <c r="AC89" s="333" t="s">
        <v>2606</v>
      </c>
    </row>
    <row r="90" spans="29:29">
      <c r="AC90" s="333" t="s">
        <v>2609</v>
      </c>
    </row>
    <row r="91" spans="29:29">
      <c r="AC91" s="333" t="s">
        <v>2612</v>
      </c>
    </row>
    <row r="92" spans="29:29">
      <c r="AC92" s="333" t="s">
        <v>2615</v>
      </c>
    </row>
    <row r="93" spans="29:29">
      <c r="AC93" s="333" t="s">
        <v>2618</v>
      </c>
    </row>
    <row r="94" spans="29:29">
      <c r="AC94" s="333" t="s">
        <v>2621</v>
      </c>
    </row>
    <row r="95" spans="29:29">
      <c r="AC95" s="333" t="s">
        <v>2624</v>
      </c>
    </row>
    <row r="96" spans="29:29">
      <c r="AC96" s="333" t="s">
        <v>2627</v>
      </c>
    </row>
    <row r="97" spans="29:29">
      <c r="AC97" s="333" t="s">
        <v>2630</v>
      </c>
    </row>
    <row r="98" spans="29:29">
      <c r="AC98" s="333" t="s">
        <v>2633</v>
      </c>
    </row>
    <row r="99" spans="29:29">
      <c r="AC99" s="333" t="s">
        <v>2636</v>
      </c>
    </row>
    <row r="100" spans="29:29">
      <c r="AC100" s="333" t="s">
        <v>2639</v>
      </c>
    </row>
    <row r="101" spans="29:29">
      <c r="AC101" s="333" t="s">
        <v>2642</v>
      </c>
    </row>
    <row r="102" spans="29:29">
      <c r="AC102" s="333" t="s">
        <v>2644</v>
      </c>
    </row>
    <row r="103" spans="29:29">
      <c r="AC103" s="333" t="s">
        <v>2646</v>
      </c>
    </row>
    <row r="104" spans="29:29">
      <c r="AC104" s="333" t="s">
        <v>2648</v>
      </c>
    </row>
    <row r="105" spans="29:29">
      <c r="AC105" s="333" t="s">
        <v>2650</v>
      </c>
    </row>
    <row r="106" spans="29:29">
      <c r="AC106" s="333" t="s">
        <v>2652</v>
      </c>
    </row>
    <row r="107" spans="29:29">
      <c r="AC107" s="333" t="s">
        <v>2654</v>
      </c>
    </row>
    <row r="108" spans="29:29">
      <c r="AC108" s="333" t="s">
        <v>2656</v>
      </c>
    </row>
    <row r="109" spans="29:29">
      <c r="AC109" s="333" t="s">
        <v>2658</v>
      </c>
    </row>
    <row r="110" spans="29:29">
      <c r="AC110" s="333" t="s">
        <v>2660</v>
      </c>
    </row>
    <row r="111" spans="29:29">
      <c r="AC111" s="333" t="s">
        <v>2662</v>
      </c>
    </row>
    <row r="112" spans="29:29">
      <c r="AC112" s="333" t="s">
        <v>2664</v>
      </c>
    </row>
    <row r="113" spans="29:29">
      <c r="AC113" s="333" t="s">
        <v>2666</v>
      </c>
    </row>
    <row r="114" spans="29:29">
      <c r="AC114" s="333" t="s">
        <v>2668</v>
      </c>
    </row>
    <row r="115" spans="29:29">
      <c r="AC115" s="333" t="s">
        <v>2670</v>
      </c>
    </row>
    <row r="116" spans="29:29">
      <c r="AC116" s="333" t="s">
        <v>2672</v>
      </c>
    </row>
    <row r="117" spans="29:29">
      <c r="AC117" s="333" t="s">
        <v>2674</v>
      </c>
    </row>
    <row r="118" spans="29:29">
      <c r="AC118" s="333" t="s">
        <v>2676</v>
      </c>
    </row>
    <row r="119" spans="29:29">
      <c r="AC119" s="333" t="s">
        <v>2678</v>
      </c>
    </row>
    <row r="120" spans="29:29">
      <c r="AC120" s="333" t="s">
        <v>2680</v>
      </c>
    </row>
    <row r="121" spans="29:29">
      <c r="AC121" s="333" t="s">
        <v>2682</v>
      </c>
    </row>
    <row r="122" spans="29:29">
      <c r="AC122" s="333" t="s">
        <v>2684</v>
      </c>
    </row>
    <row r="123" spans="29:29">
      <c r="AC123" s="333" t="s">
        <v>2686</v>
      </c>
    </row>
    <row r="124" spans="29:29">
      <c r="AC124" s="333" t="s">
        <v>2688</v>
      </c>
    </row>
    <row r="125" spans="29:29">
      <c r="AC125" s="333" t="s">
        <v>2690</v>
      </c>
    </row>
    <row r="126" spans="29:29">
      <c r="AC126" s="333" t="s">
        <v>2692</v>
      </c>
    </row>
    <row r="127" spans="29:29">
      <c r="AC127" s="333" t="s">
        <v>2694</v>
      </c>
    </row>
    <row r="128" spans="29:29">
      <c r="AC128" s="333" t="s">
        <v>2696</v>
      </c>
    </row>
    <row r="129" spans="29:29">
      <c r="AC129" s="333" t="s">
        <v>2698</v>
      </c>
    </row>
    <row r="130" spans="29:29">
      <c r="AC130" s="333" t="s">
        <v>2700</v>
      </c>
    </row>
    <row r="131" spans="29:29">
      <c r="AC131" s="333" t="s">
        <v>2702</v>
      </c>
    </row>
  </sheetData>
  <mergeCells count="42">
    <mergeCell ref="L13:P13"/>
    <mergeCell ref="S13:T13"/>
    <mergeCell ref="V13:AB13"/>
    <mergeCell ref="A1:AC1"/>
    <mergeCell ref="A2:AC2"/>
    <mergeCell ref="K4:AC4"/>
    <mergeCell ref="L5:P5"/>
    <mergeCell ref="S5:T5"/>
    <mergeCell ref="V5:AB5"/>
    <mergeCell ref="K6:AC6"/>
    <mergeCell ref="K7:M7"/>
    <mergeCell ref="K8:AC8"/>
    <mergeCell ref="K9:AC9"/>
    <mergeCell ref="K12:AC12"/>
    <mergeCell ref="L29:P29"/>
    <mergeCell ref="S29:T29"/>
    <mergeCell ref="V29:AB29"/>
    <mergeCell ref="K14:AC14"/>
    <mergeCell ref="K15:M15"/>
    <mergeCell ref="K16:AC16"/>
    <mergeCell ref="K17:AC17"/>
    <mergeCell ref="K20:AC20"/>
    <mergeCell ref="L21:P21"/>
    <mergeCell ref="S21:T21"/>
    <mergeCell ref="V21:AB21"/>
    <mergeCell ref="K22:AC22"/>
    <mergeCell ref="K23:M23"/>
    <mergeCell ref="K24:AC24"/>
    <mergeCell ref="K25:AC25"/>
    <mergeCell ref="K28:AC28"/>
    <mergeCell ref="K38:AC38"/>
    <mergeCell ref="K39:M39"/>
    <mergeCell ref="K40:AC40"/>
    <mergeCell ref="K41:AC41"/>
    <mergeCell ref="K30:AC30"/>
    <mergeCell ref="K31:M31"/>
    <mergeCell ref="K32:AC32"/>
    <mergeCell ref="K33:AC33"/>
    <mergeCell ref="K36:AC36"/>
    <mergeCell ref="L37:P37"/>
    <mergeCell ref="S37:T37"/>
    <mergeCell ref="V37:AB37"/>
  </mergeCells>
  <phoneticPr fontId="1"/>
  <dataValidations count="2">
    <dataValidation type="list" allowBlank="1" showInputMessage="1" showErrorMessage="1" sqref="L5:P5 JH5:JL5 TD5:TH5 ACZ5:ADD5 AMV5:AMZ5 AWR5:AWV5 BGN5:BGR5 BQJ5:BQN5 CAF5:CAJ5 CKB5:CKF5 CTX5:CUB5 DDT5:DDX5 DNP5:DNT5 DXL5:DXP5 EHH5:EHL5 ERD5:ERH5 FAZ5:FBD5 FKV5:FKZ5 FUR5:FUV5 GEN5:GER5 GOJ5:GON5 GYF5:GYJ5 HIB5:HIF5 HRX5:HSB5 IBT5:IBX5 ILP5:ILT5 IVL5:IVP5 JFH5:JFL5 JPD5:JPH5 JYZ5:JZD5 KIV5:KIZ5 KSR5:KSV5 LCN5:LCR5 LMJ5:LMN5 LWF5:LWJ5 MGB5:MGF5 MPX5:MQB5 MZT5:MZX5 NJP5:NJT5 NTL5:NTP5 ODH5:ODL5 OND5:ONH5 OWZ5:OXD5 PGV5:PGZ5 PQR5:PQV5 QAN5:QAR5 QKJ5:QKN5 QUF5:QUJ5 REB5:REF5 RNX5:ROB5 RXT5:RXX5 SHP5:SHT5 SRL5:SRP5 TBH5:TBL5 TLD5:TLH5 TUZ5:TVD5 UEV5:UEZ5 UOR5:UOV5 UYN5:UYR5 VIJ5:VIN5 VSF5:VSJ5 WCB5:WCF5 WLX5:WMB5 WVT5:WVX5 L65541:P65541 JH65541:JL65541 TD65541:TH65541 ACZ65541:ADD65541 AMV65541:AMZ65541 AWR65541:AWV65541 BGN65541:BGR65541 BQJ65541:BQN65541 CAF65541:CAJ65541 CKB65541:CKF65541 CTX65541:CUB65541 DDT65541:DDX65541 DNP65541:DNT65541 DXL65541:DXP65541 EHH65541:EHL65541 ERD65541:ERH65541 FAZ65541:FBD65541 FKV65541:FKZ65541 FUR65541:FUV65541 GEN65541:GER65541 GOJ65541:GON65541 GYF65541:GYJ65541 HIB65541:HIF65541 HRX65541:HSB65541 IBT65541:IBX65541 ILP65541:ILT65541 IVL65541:IVP65541 JFH65541:JFL65541 JPD65541:JPH65541 JYZ65541:JZD65541 KIV65541:KIZ65541 KSR65541:KSV65541 LCN65541:LCR65541 LMJ65541:LMN65541 LWF65541:LWJ65541 MGB65541:MGF65541 MPX65541:MQB65541 MZT65541:MZX65541 NJP65541:NJT65541 NTL65541:NTP65541 ODH65541:ODL65541 OND65541:ONH65541 OWZ65541:OXD65541 PGV65541:PGZ65541 PQR65541:PQV65541 QAN65541:QAR65541 QKJ65541:QKN65541 QUF65541:QUJ65541 REB65541:REF65541 RNX65541:ROB65541 RXT65541:RXX65541 SHP65541:SHT65541 SRL65541:SRP65541 TBH65541:TBL65541 TLD65541:TLH65541 TUZ65541:TVD65541 UEV65541:UEZ65541 UOR65541:UOV65541 UYN65541:UYR65541 VIJ65541:VIN65541 VSF65541:VSJ65541 WCB65541:WCF65541 WLX65541:WMB65541 WVT65541:WVX65541 L131077:P131077 JH131077:JL131077 TD131077:TH131077 ACZ131077:ADD131077 AMV131077:AMZ131077 AWR131077:AWV131077 BGN131077:BGR131077 BQJ131077:BQN131077 CAF131077:CAJ131077 CKB131077:CKF131077 CTX131077:CUB131077 DDT131077:DDX131077 DNP131077:DNT131077 DXL131077:DXP131077 EHH131077:EHL131077 ERD131077:ERH131077 FAZ131077:FBD131077 FKV131077:FKZ131077 FUR131077:FUV131077 GEN131077:GER131077 GOJ131077:GON131077 GYF131077:GYJ131077 HIB131077:HIF131077 HRX131077:HSB131077 IBT131077:IBX131077 ILP131077:ILT131077 IVL131077:IVP131077 JFH131077:JFL131077 JPD131077:JPH131077 JYZ131077:JZD131077 KIV131077:KIZ131077 KSR131077:KSV131077 LCN131077:LCR131077 LMJ131077:LMN131077 LWF131077:LWJ131077 MGB131077:MGF131077 MPX131077:MQB131077 MZT131077:MZX131077 NJP131077:NJT131077 NTL131077:NTP131077 ODH131077:ODL131077 OND131077:ONH131077 OWZ131077:OXD131077 PGV131077:PGZ131077 PQR131077:PQV131077 QAN131077:QAR131077 QKJ131077:QKN131077 QUF131077:QUJ131077 REB131077:REF131077 RNX131077:ROB131077 RXT131077:RXX131077 SHP131077:SHT131077 SRL131077:SRP131077 TBH131077:TBL131077 TLD131077:TLH131077 TUZ131077:TVD131077 UEV131077:UEZ131077 UOR131077:UOV131077 UYN131077:UYR131077 VIJ131077:VIN131077 VSF131077:VSJ131077 WCB131077:WCF131077 WLX131077:WMB131077 WVT131077:WVX131077 L196613:P196613 JH196613:JL196613 TD196613:TH196613 ACZ196613:ADD196613 AMV196613:AMZ196613 AWR196613:AWV196613 BGN196613:BGR196613 BQJ196613:BQN196613 CAF196613:CAJ196613 CKB196613:CKF196613 CTX196613:CUB196613 DDT196613:DDX196613 DNP196613:DNT196613 DXL196613:DXP196613 EHH196613:EHL196613 ERD196613:ERH196613 FAZ196613:FBD196613 FKV196613:FKZ196613 FUR196613:FUV196613 GEN196613:GER196613 GOJ196613:GON196613 GYF196613:GYJ196613 HIB196613:HIF196613 HRX196613:HSB196613 IBT196613:IBX196613 ILP196613:ILT196613 IVL196613:IVP196613 JFH196613:JFL196613 JPD196613:JPH196613 JYZ196613:JZD196613 KIV196613:KIZ196613 KSR196613:KSV196613 LCN196613:LCR196613 LMJ196613:LMN196613 LWF196613:LWJ196613 MGB196613:MGF196613 MPX196613:MQB196613 MZT196613:MZX196613 NJP196613:NJT196613 NTL196613:NTP196613 ODH196613:ODL196613 OND196613:ONH196613 OWZ196613:OXD196613 PGV196613:PGZ196613 PQR196613:PQV196613 QAN196613:QAR196613 QKJ196613:QKN196613 QUF196613:QUJ196613 REB196613:REF196613 RNX196613:ROB196613 RXT196613:RXX196613 SHP196613:SHT196613 SRL196613:SRP196613 TBH196613:TBL196613 TLD196613:TLH196613 TUZ196613:TVD196613 UEV196613:UEZ196613 UOR196613:UOV196613 UYN196613:UYR196613 VIJ196613:VIN196613 VSF196613:VSJ196613 WCB196613:WCF196613 WLX196613:WMB196613 WVT196613:WVX196613 L262149:P262149 JH262149:JL262149 TD262149:TH262149 ACZ262149:ADD262149 AMV262149:AMZ262149 AWR262149:AWV262149 BGN262149:BGR262149 BQJ262149:BQN262149 CAF262149:CAJ262149 CKB262149:CKF262149 CTX262149:CUB262149 DDT262149:DDX262149 DNP262149:DNT262149 DXL262149:DXP262149 EHH262149:EHL262149 ERD262149:ERH262149 FAZ262149:FBD262149 FKV262149:FKZ262149 FUR262149:FUV262149 GEN262149:GER262149 GOJ262149:GON262149 GYF262149:GYJ262149 HIB262149:HIF262149 HRX262149:HSB262149 IBT262149:IBX262149 ILP262149:ILT262149 IVL262149:IVP262149 JFH262149:JFL262149 JPD262149:JPH262149 JYZ262149:JZD262149 KIV262149:KIZ262149 KSR262149:KSV262149 LCN262149:LCR262149 LMJ262149:LMN262149 LWF262149:LWJ262149 MGB262149:MGF262149 MPX262149:MQB262149 MZT262149:MZX262149 NJP262149:NJT262149 NTL262149:NTP262149 ODH262149:ODL262149 OND262149:ONH262149 OWZ262149:OXD262149 PGV262149:PGZ262149 PQR262149:PQV262149 QAN262149:QAR262149 QKJ262149:QKN262149 QUF262149:QUJ262149 REB262149:REF262149 RNX262149:ROB262149 RXT262149:RXX262149 SHP262149:SHT262149 SRL262149:SRP262149 TBH262149:TBL262149 TLD262149:TLH262149 TUZ262149:TVD262149 UEV262149:UEZ262149 UOR262149:UOV262149 UYN262149:UYR262149 VIJ262149:VIN262149 VSF262149:VSJ262149 WCB262149:WCF262149 WLX262149:WMB262149 WVT262149:WVX262149 L327685:P327685 JH327685:JL327685 TD327685:TH327685 ACZ327685:ADD327685 AMV327685:AMZ327685 AWR327685:AWV327685 BGN327685:BGR327685 BQJ327685:BQN327685 CAF327685:CAJ327685 CKB327685:CKF327685 CTX327685:CUB327685 DDT327685:DDX327685 DNP327685:DNT327685 DXL327685:DXP327685 EHH327685:EHL327685 ERD327685:ERH327685 FAZ327685:FBD327685 FKV327685:FKZ327685 FUR327685:FUV327685 GEN327685:GER327685 GOJ327685:GON327685 GYF327685:GYJ327685 HIB327685:HIF327685 HRX327685:HSB327685 IBT327685:IBX327685 ILP327685:ILT327685 IVL327685:IVP327685 JFH327685:JFL327685 JPD327685:JPH327685 JYZ327685:JZD327685 KIV327685:KIZ327685 KSR327685:KSV327685 LCN327685:LCR327685 LMJ327685:LMN327685 LWF327685:LWJ327685 MGB327685:MGF327685 MPX327685:MQB327685 MZT327685:MZX327685 NJP327685:NJT327685 NTL327685:NTP327685 ODH327685:ODL327685 OND327685:ONH327685 OWZ327685:OXD327685 PGV327685:PGZ327685 PQR327685:PQV327685 QAN327685:QAR327685 QKJ327685:QKN327685 QUF327685:QUJ327685 REB327685:REF327685 RNX327685:ROB327685 RXT327685:RXX327685 SHP327685:SHT327685 SRL327685:SRP327685 TBH327685:TBL327685 TLD327685:TLH327685 TUZ327685:TVD327685 UEV327685:UEZ327685 UOR327685:UOV327685 UYN327685:UYR327685 VIJ327685:VIN327685 VSF327685:VSJ327685 WCB327685:WCF327685 WLX327685:WMB327685 WVT327685:WVX327685 L393221:P393221 JH393221:JL393221 TD393221:TH393221 ACZ393221:ADD393221 AMV393221:AMZ393221 AWR393221:AWV393221 BGN393221:BGR393221 BQJ393221:BQN393221 CAF393221:CAJ393221 CKB393221:CKF393221 CTX393221:CUB393221 DDT393221:DDX393221 DNP393221:DNT393221 DXL393221:DXP393221 EHH393221:EHL393221 ERD393221:ERH393221 FAZ393221:FBD393221 FKV393221:FKZ393221 FUR393221:FUV393221 GEN393221:GER393221 GOJ393221:GON393221 GYF393221:GYJ393221 HIB393221:HIF393221 HRX393221:HSB393221 IBT393221:IBX393221 ILP393221:ILT393221 IVL393221:IVP393221 JFH393221:JFL393221 JPD393221:JPH393221 JYZ393221:JZD393221 KIV393221:KIZ393221 KSR393221:KSV393221 LCN393221:LCR393221 LMJ393221:LMN393221 LWF393221:LWJ393221 MGB393221:MGF393221 MPX393221:MQB393221 MZT393221:MZX393221 NJP393221:NJT393221 NTL393221:NTP393221 ODH393221:ODL393221 OND393221:ONH393221 OWZ393221:OXD393221 PGV393221:PGZ393221 PQR393221:PQV393221 QAN393221:QAR393221 QKJ393221:QKN393221 QUF393221:QUJ393221 REB393221:REF393221 RNX393221:ROB393221 RXT393221:RXX393221 SHP393221:SHT393221 SRL393221:SRP393221 TBH393221:TBL393221 TLD393221:TLH393221 TUZ393221:TVD393221 UEV393221:UEZ393221 UOR393221:UOV393221 UYN393221:UYR393221 VIJ393221:VIN393221 VSF393221:VSJ393221 WCB393221:WCF393221 WLX393221:WMB393221 WVT393221:WVX393221 L458757:P458757 JH458757:JL458757 TD458757:TH458757 ACZ458757:ADD458757 AMV458757:AMZ458757 AWR458757:AWV458757 BGN458757:BGR458757 BQJ458757:BQN458757 CAF458757:CAJ458757 CKB458757:CKF458757 CTX458757:CUB458757 DDT458757:DDX458757 DNP458757:DNT458757 DXL458757:DXP458757 EHH458757:EHL458757 ERD458757:ERH458757 FAZ458757:FBD458757 FKV458757:FKZ458757 FUR458757:FUV458757 GEN458757:GER458757 GOJ458757:GON458757 GYF458757:GYJ458757 HIB458757:HIF458757 HRX458757:HSB458757 IBT458757:IBX458757 ILP458757:ILT458757 IVL458757:IVP458757 JFH458757:JFL458757 JPD458757:JPH458757 JYZ458757:JZD458757 KIV458757:KIZ458757 KSR458757:KSV458757 LCN458757:LCR458757 LMJ458757:LMN458757 LWF458757:LWJ458757 MGB458757:MGF458757 MPX458757:MQB458757 MZT458757:MZX458757 NJP458757:NJT458757 NTL458757:NTP458757 ODH458757:ODL458757 OND458757:ONH458757 OWZ458757:OXD458757 PGV458757:PGZ458757 PQR458757:PQV458757 QAN458757:QAR458757 QKJ458757:QKN458757 QUF458757:QUJ458757 REB458757:REF458757 RNX458757:ROB458757 RXT458757:RXX458757 SHP458757:SHT458757 SRL458757:SRP458757 TBH458757:TBL458757 TLD458757:TLH458757 TUZ458757:TVD458757 UEV458757:UEZ458757 UOR458757:UOV458757 UYN458757:UYR458757 VIJ458757:VIN458757 VSF458757:VSJ458757 WCB458757:WCF458757 WLX458757:WMB458757 WVT458757:WVX458757 L524293:P524293 JH524293:JL524293 TD524293:TH524293 ACZ524293:ADD524293 AMV524293:AMZ524293 AWR524293:AWV524293 BGN524293:BGR524293 BQJ524293:BQN524293 CAF524293:CAJ524293 CKB524293:CKF524293 CTX524293:CUB524293 DDT524293:DDX524293 DNP524293:DNT524293 DXL524293:DXP524293 EHH524293:EHL524293 ERD524293:ERH524293 FAZ524293:FBD524293 FKV524293:FKZ524293 FUR524293:FUV524293 GEN524293:GER524293 GOJ524293:GON524293 GYF524293:GYJ524293 HIB524293:HIF524293 HRX524293:HSB524293 IBT524293:IBX524293 ILP524293:ILT524293 IVL524293:IVP524293 JFH524293:JFL524293 JPD524293:JPH524293 JYZ524293:JZD524293 KIV524293:KIZ524293 KSR524293:KSV524293 LCN524293:LCR524293 LMJ524293:LMN524293 LWF524293:LWJ524293 MGB524293:MGF524293 MPX524293:MQB524293 MZT524293:MZX524293 NJP524293:NJT524293 NTL524293:NTP524293 ODH524293:ODL524293 OND524293:ONH524293 OWZ524293:OXD524293 PGV524293:PGZ524293 PQR524293:PQV524293 QAN524293:QAR524293 QKJ524293:QKN524293 QUF524293:QUJ524293 REB524293:REF524293 RNX524293:ROB524293 RXT524293:RXX524293 SHP524293:SHT524293 SRL524293:SRP524293 TBH524293:TBL524293 TLD524293:TLH524293 TUZ524293:TVD524293 UEV524293:UEZ524293 UOR524293:UOV524293 UYN524293:UYR524293 VIJ524293:VIN524293 VSF524293:VSJ524293 WCB524293:WCF524293 WLX524293:WMB524293 WVT524293:WVX524293 L589829:P589829 JH589829:JL589829 TD589829:TH589829 ACZ589829:ADD589829 AMV589829:AMZ589829 AWR589829:AWV589829 BGN589829:BGR589829 BQJ589829:BQN589829 CAF589829:CAJ589829 CKB589829:CKF589829 CTX589829:CUB589829 DDT589829:DDX589829 DNP589829:DNT589829 DXL589829:DXP589829 EHH589829:EHL589829 ERD589829:ERH589829 FAZ589829:FBD589829 FKV589829:FKZ589829 FUR589829:FUV589829 GEN589829:GER589829 GOJ589829:GON589829 GYF589829:GYJ589829 HIB589829:HIF589829 HRX589829:HSB589829 IBT589829:IBX589829 ILP589829:ILT589829 IVL589829:IVP589829 JFH589829:JFL589829 JPD589829:JPH589829 JYZ589829:JZD589829 KIV589829:KIZ589829 KSR589829:KSV589829 LCN589829:LCR589829 LMJ589829:LMN589829 LWF589829:LWJ589829 MGB589829:MGF589829 MPX589829:MQB589829 MZT589829:MZX589829 NJP589829:NJT589829 NTL589829:NTP589829 ODH589829:ODL589829 OND589829:ONH589829 OWZ589829:OXD589829 PGV589829:PGZ589829 PQR589829:PQV589829 QAN589829:QAR589829 QKJ589829:QKN589829 QUF589829:QUJ589829 REB589829:REF589829 RNX589829:ROB589829 RXT589829:RXX589829 SHP589829:SHT589829 SRL589829:SRP589829 TBH589829:TBL589829 TLD589829:TLH589829 TUZ589829:TVD589829 UEV589829:UEZ589829 UOR589829:UOV589829 UYN589829:UYR589829 VIJ589829:VIN589829 VSF589829:VSJ589829 WCB589829:WCF589829 WLX589829:WMB589829 WVT589829:WVX589829 L655365:P655365 JH655365:JL655365 TD655365:TH655365 ACZ655365:ADD655365 AMV655365:AMZ655365 AWR655365:AWV655365 BGN655365:BGR655365 BQJ655365:BQN655365 CAF655365:CAJ655365 CKB655365:CKF655365 CTX655365:CUB655365 DDT655365:DDX655365 DNP655365:DNT655365 DXL655365:DXP655365 EHH655365:EHL655365 ERD655365:ERH655365 FAZ655365:FBD655365 FKV655365:FKZ655365 FUR655365:FUV655365 GEN655365:GER655365 GOJ655365:GON655365 GYF655365:GYJ655365 HIB655365:HIF655365 HRX655365:HSB655365 IBT655365:IBX655365 ILP655365:ILT655365 IVL655365:IVP655365 JFH655365:JFL655365 JPD655365:JPH655365 JYZ655365:JZD655365 KIV655365:KIZ655365 KSR655365:KSV655365 LCN655365:LCR655365 LMJ655365:LMN655365 LWF655365:LWJ655365 MGB655365:MGF655365 MPX655365:MQB655365 MZT655365:MZX655365 NJP655365:NJT655365 NTL655365:NTP655365 ODH655365:ODL655365 OND655365:ONH655365 OWZ655365:OXD655365 PGV655365:PGZ655365 PQR655365:PQV655365 QAN655365:QAR655365 QKJ655365:QKN655365 QUF655365:QUJ655365 REB655365:REF655365 RNX655365:ROB655365 RXT655365:RXX655365 SHP655365:SHT655365 SRL655365:SRP655365 TBH655365:TBL655365 TLD655365:TLH655365 TUZ655365:TVD655365 UEV655365:UEZ655365 UOR655365:UOV655365 UYN655365:UYR655365 VIJ655365:VIN655365 VSF655365:VSJ655365 WCB655365:WCF655365 WLX655365:WMB655365 WVT655365:WVX655365 L720901:P720901 JH720901:JL720901 TD720901:TH720901 ACZ720901:ADD720901 AMV720901:AMZ720901 AWR720901:AWV720901 BGN720901:BGR720901 BQJ720901:BQN720901 CAF720901:CAJ720901 CKB720901:CKF720901 CTX720901:CUB720901 DDT720901:DDX720901 DNP720901:DNT720901 DXL720901:DXP720901 EHH720901:EHL720901 ERD720901:ERH720901 FAZ720901:FBD720901 FKV720901:FKZ720901 FUR720901:FUV720901 GEN720901:GER720901 GOJ720901:GON720901 GYF720901:GYJ720901 HIB720901:HIF720901 HRX720901:HSB720901 IBT720901:IBX720901 ILP720901:ILT720901 IVL720901:IVP720901 JFH720901:JFL720901 JPD720901:JPH720901 JYZ720901:JZD720901 KIV720901:KIZ720901 KSR720901:KSV720901 LCN720901:LCR720901 LMJ720901:LMN720901 LWF720901:LWJ720901 MGB720901:MGF720901 MPX720901:MQB720901 MZT720901:MZX720901 NJP720901:NJT720901 NTL720901:NTP720901 ODH720901:ODL720901 OND720901:ONH720901 OWZ720901:OXD720901 PGV720901:PGZ720901 PQR720901:PQV720901 QAN720901:QAR720901 QKJ720901:QKN720901 QUF720901:QUJ720901 REB720901:REF720901 RNX720901:ROB720901 RXT720901:RXX720901 SHP720901:SHT720901 SRL720901:SRP720901 TBH720901:TBL720901 TLD720901:TLH720901 TUZ720901:TVD720901 UEV720901:UEZ720901 UOR720901:UOV720901 UYN720901:UYR720901 VIJ720901:VIN720901 VSF720901:VSJ720901 WCB720901:WCF720901 WLX720901:WMB720901 WVT720901:WVX720901 L786437:P786437 JH786437:JL786437 TD786437:TH786437 ACZ786437:ADD786437 AMV786437:AMZ786437 AWR786437:AWV786437 BGN786437:BGR786437 BQJ786437:BQN786437 CAF786437:CAJ786437 CKB786437:CKF786437 CTX786437:CUB786437 DDT786437:DDX786437 DNP786437:DNT786437 DXL786437:DXP786437 EHH786437:EHL786437 ERD786437:ERH786437 FAZ786437:FBD786437 FKV786437:FKZ786437 FUR786437:FUV786437 GEN786437:GER786437 GOJ786437:GON786437 GYF786437:GYJ786437 HIB786437:HIF786437 HRX786437:HSB786437 IBT786437:IBX786437 ILP786437:ILT786437 IVL786437:IVP786437 JFH786437:JFL786437 JPD786437:JPH786437 JYZ786437:JZD786437 KIV786437:KIZ786437 KSR786437:KSV786437 LCN786437:LCR786437 LMJ786437:LMN786437 LWF786437:LWJ786437 MGB786437:MGF786437 MPX786437:MQB786437 MZT786437:MZX786437 NJP786437:NJT786437 NTL786437:NTP786437 ODH786437:ODL786437 OND786437:ONH786437 OWZ786437:OXD786437 PGV786437:PGZ786437 PQR786437:PQV786437 QAN786437:QAR786437 QKJ786437:QKN786437 QUF786437:QUJ786437 REB786437:REF786437 RNX786437:ROB786437 RXT786437:RXX786437 SHP786437:SHT786437 SRL786437:SRP786437 TBH786437:TBL786437 TLD786437:TLH786437 TUZ786437:TVD786437 UEV786437:UEZ786437 UOR786437:UOV786437 UYN786437:UYR786437 VIJ786437:VIN786437 VSF786437:VSJ786437 WCB786437:WCF786437 WLX786437:WMB786437 WVT786437:WVX786437 L851973:P851973 JH851973:JL851973 TD851973:TH851973 ACZ851973:ADD851973 AMV851973:AMZ851973 AWR851973:AWV851973 BGN851973:BGR851973 BQJ851973:BQN851973 CAF851973:CAJ851973 CKB851973:CKF851973 CTX851973:CUB851973 DDT851973:DDX851973 DNP851973:DNT851973 DXL851973:DXP851973 EHH851973:EHL851973 ERD851973:ERH851973 FAZ851973:FBD851973 FKV851973:FKZ851973 FUR851973:FUV851973 GEN851973:GER851973 GOJ851973:GON851973 GYF851973:GYJ851973 HIB851973:HIF851973 HRX851973:HSB851973 IBT851973:IBX851973 ILP851973:ILT851973 IVL851973:IVP851973 JFH851973:JFL851973 JPD851973:JPH851973 JYZ851973:JZD851973 KIV851973:KIZ851973 KSR851973:KSV851973 LCN851973:LCR851973 LMJ851973:LMN851973 LWF851973:LWJ851973 MGB851973:MGF851973 MPX851973:MQB851973 MZT851973:MZX851973 NJP851973:NJT851973 NTL851973:NTP851973 ODH851973:ODL851973 OND851973:ONH851973 OWZ851973:OXD851973 PGV851973:PGZ851973 PQR851973:PQV851973 QAN851973:QAR851973 QKJ851973:QKN851973 QUF851973:QUJ851973 REB851973:REF851973 RNX851973:ROB851973 RXT851973:RXX851973 SHP851973:SHT851973 SRL851973:SRP851973 TBH851973:TBL851973 TLD851973:TLH851973 TUZ851973:TVD851973 UEV851973:UEZ851973 UOR851973:UOV851973 UYN851973:UYR851973 VIJ851973:VIN851973 VSF851973:VSJ851973 WCB851973:WCF851973 WLX851973:WMB851973 WVT851973:WVX851973 L917509:P917509 JH917509:JL917509 TD917509:TH917509 ACZ917509:ADD917509 AMV917509:AMZ917509 AWR917509:AWV917509 BGN917509:BGR917509 BQJ917509:BQN917509 CAF917509:CAJ917509 CKB917509:CKF917509 CTX917509:CUB917509 DDT917509:DDX917509 DNP917509:DNT917509 DXL917509:DXP917509 EHH917509:EHL917509 ERD917509:ERH917509 FAZ917509:FBD917509 FKV917509:FKZ917509 FUR917509:FUV917509 GEN917509:GER917509 GOJ917509:GON917509 GYF917509:GYJ917509 HIB917509:HIF917509 HRX917509:HSB917509 IBT917509:IBX917509 ILP917509:ILT917509 IVL917509:IVP917509 JFH917509:JFL917509 JPD917509:JPH917509 JYZ917509:JZD917509 KIV917509:KIZ917509 KSR917509:KSV917509 LCN917509:LCR917509 LMJ917509:LMN917509 LWF917509:LWJ917509 MGB917509:MGF917509 MPX917509:MQB917509 MZT917509:MZX917509 NJP917509:NJT917509 NTL917509:NTP917509 ODH917509:ODL917509 OND917509:ONH917509 OWZ917509:OXD917509 PGV917509:PGZ917509 PQR917509:PQV917509 QAN917509:QAR917509 QKJ917509:QKN917509 QUF917509:QUJ917509 REB917509:REF917509 RNX917509:ROB917509 RXT917509:RXX917509 SHP917509:SHT917509 SRL917509:SRP917509 TBH917509:TBL917509 TLD917509:TLH917509 TUZ917509:TVD917509 UEV917509:UEZ917509 UOR917509:UOV917509 UYN917509:UYR917509 VIJ917509:VIN917509 VSF917509:VSJ917509 WCB917509:WCF917509 WLX917509:WMB917509 WVT917509:WVX917509 L983045:P983045 JH983045:JL983045 TD983045:TH983045 ACZ983045:ADD983045 AMV983045:AMZ983045 AWR983045:AWV983045 BGN983045:BGR983045 BQJ983045:BQN983045 CAF983045:CAJ983045 CKB983045:CKF983045 CTX983045:CUB983045 DDT983045:DDX983045 DNP983045:DNT983045 DXL983045:DXP983045 EHH983045:EHL983045 ERD983045:ERH983045 FAZ983045:FBD983045 FKV983045:FKZ983045 FUR983045:FUV983045 GEN983045:GER983045 GOJ983045:GON983045 GYF983045:GYJ983045 HIB983045:HIF983045 HRX983045:HSB983045 IBT983045:IBX983045 ILP983045:ILT983045 IVL983045:IVP983045 JFH983045:JFL983045 JPD983045:JPH983045 JYZ983045:JZD983045 KIV983045:KIZ983045 KSR983045:KSV983045 LCN983045:LCR983045 LMJ983045:LMN983045 LWF983045:LWJ983045 MGB983045:MGF983045 MPX983045:MQB983045 MZT983045:MZX983045 NJP983045:NJT983045 NTL983045:NTP983045 ODH983045:ODL983045 OND983045:ONH983045 OWZ983045:OXD983045 PGV983045:PGZ983045 PQR983045:PQV983045 QAN983045:QAR983045 QKJ983045:QKN983045 QUF983045:QUJ983045 REB983045:REF983045 RNX983045:ROB983045 RXT983045:RXX983045 SHP983045:SHT983045 SRL983045:SRP983045 TBH983045:TBL983045 TLD983045:TLH983045 TUZ983045:TVD983045 UEV983045:UEZ983045 UOR983045:UOV983045 UYN983045:UYR983045 VIJ983045:VIN983045 VSF983045:VSJ983045 WCB983045:WCF983045 WLX983045:WMB983045 WVT983045:WVX983045 L37:P37 JH37:JL37 TD37:TH37 ACZ37:ADD37 AMV37:AMZ37 AWR37:AWV37 BGN37:BGR37 BQJ37:BQN37 CAF37:CAJ37 CKB37:CKF37 CTX37:CUB37 DDT37:DDX37 DNP37:DNT37 DXL37:DXP37 EHH37:EHL37 ERD37:ERH37 FAZ37:FBD37 FKV37:FKZ37 FUR37:FUV37 GEN37:GER37 GOJ37:GON37 GYF37:GYJ37 HIB37:HIF37 HRX37:HSB37 IBT37:IBX37 ILP37:ILT37 IVL37:IVP37 JFH37:JFL37 JPD37:JPH37 JYZ37:JZD37 KIV37:KIZ37 KSR37:KSV37 LCN37:LCR37 LMJ37:LMN37 LWF37:LWJ37 MGB37:MGF37 MPX37:MQB37 MZT37:MZX37 NJP37:NJT37 NTL37:NTP37 ODH37:ODL37 OND37:ONH37 OWZ37:OXD37 PGV37:PGZ37 PQR37:PQV37 QAN37:QAR37 QKJ37:QKN37 QUF37:QUJ37 REB37:REF37 RNX37:ROB37 RXT37:RXX37 SHP37:SHT37 SRL37:SRP37 TBH37:TBL37 TLD37:TLH37 TUZ37:TVD37 UEV37:UEZ37 UOR37:UOV37 UYN37:UYR37 VIJ37:VIN37 VSF37:VSJ37 WCB37:WCF37 WLX37:WMB37 WVT37:WVX37 L65573:P65573 JH65573:JL65573 TD65573:TH65573 ACZ65573:ADD65573 AMV65573:AMZ65573 AWR65573:AWV65573 BGN65573:BGR65573 BQJ65573:BQN65573 CAF65573:CAJ65573 CKB65573:CKF65573 CTX65573:CUB65573 DDT65573:DDX65573 DNP65573:DNT65573 DXL65573:DXP65573 EHH65573:EHL65573 ERD65573:ERH65573 FAZ65573:FBD65573 FKV65573:FKZ65573 FUR65573:FUV65573 GEN65573:GER65573 GOJ65573:GON65573 GYF65573:GYJ65573 HIB65573:HIF65573 HRX65573:HSB65573 IBT65573:IBX65573 ILP65573:ILT65573 IVL65573:IVP65573 JFH65573:JFL65573 JPD65573:JPH65573 JYZ65573:JZD65573 KIV65573:KIZ65573 KSR65573:KSV65573 LCN65573:LCR65573 LMJ65573:LMN65573 LWF65573:LWJ65573 MGB65573:MGF65573 MPX65573:MQB65573 MZT65573:MZX65573 NJP65573:NJT65573 NTL65573:NTP65573 ODH65573:ODL65573 OND65573:ONH65573 OWZ65573:OXD65573 PGV65573:PGZ65573 PQR65573:PQV65573 QAN65573:QAR65573 QKJ65573:QKN65573 QUF65573:QUJ65573 REB65573:REF65573 RNX65573:ROB65573 RXT65573:RXX65573 SHP65573:SHT65573 SRL65573:SRP65573 TBH65573:TBL65573 TLD65573:TLH65573 TUZ65573:TVD65573 UEV65573:UEZ65573 UOR65573:UOV65573 UYN65573:UYR65573 VIJ65573:VIN65573 VSF65573:VSJ65573 WCB65573:WCF65573 WLX65573:WMB65573 WVT65573:WVX65573 L131109:P131109 JH131109:JL131109 TD131109:TH131109 ACZ131109:ADD131109 AMV131109:AMZ131109 AWR131109:AWV131109 BGN131109:BGR131109 BQJ131109:BQN131109 CAF131109:CAJ131109 CKB131109:CKF131109 CTX131109:CUB131109 DDT131109:DDX131109 DNP131109:DNT131109 DXL131109:DXP131109 EHH131109:EHL131109 ERD131109:ERH131109 FAZ131109:FBD131109 FKV131109:FKZ131109 FUR131109:FUV131109 GEN131109:GER131109 GOJ131109:GON131109 GYF131109:GYJ131109 HIB131109:HIF131109 HRX131109:HSB131109 IBT131109:IBX131109 ILP131109:ILT131109 IVL131109:IVP131109 JFH131109:JFL131109 JPD131109:JPH131109 JYZ131109:JZD131109 KIV131109:KIZ131109 KSR131109:KSV131109 LCN131109:LCR131109 LMJ131109:LMN131109 LWF131109:LWJ131109 MGB131109:MGF131109 MPX131109:MQB131109 MZT131109:MZX131109 NJP131109:NJT131109 NTL131109:NTP131109 ODH131109:ODL131109 OND131109:ONH131109 OWZ131109:OXD131109 PGV131109:PGZ131109 PQR131109:PQV131109 QAN131109:QAR131109 QKJ131109:QKN131109 QUF131109:QUJ131109 REB131109:REF131109 RNX131109:ROB131109 RXT131109:RXX131109 SHP131109:SHT131109 SRL131109:SRP131109 TBH131109:TBL131109 TLD131109:TLH131109 TUZ131109:TVD131109 UEV131109:UEZ131109 UOR131109:UOV131109 UYN131109:UYR131109 VIJ131109:VIN131109 VSF131109:VSJ131109 WCB131109:WCF131109 WLX131109:WMB131109 WVT131109:WVX131109 L196645:P196645 JH196645:JL196645 TD196645:TH196645 ACZ196645:ADD196645 AMV196645:AMZ196645 AWR196645:AWV196645 BGN196645:BGR196645 BQJ196645:BQN196645 CAF196645:CAJ196645 CKB196645:CKF196645 CTX196645:CUB196645 DDT196645:DDX196645 DNP196645:DNT196645 DXL196645:DXP196645 EHH196645:EHL196645 ERD196645:ERH196645 FAZ196645:FBD196645 FKV196645:FKZ196645 FUR196645:FUV196645 GEN196645:GER196645 GOJ196645:GON196645 GYF196645:GYJ196645 HIB196645:HIF196645 HRX196645:HSB196645 IBT196645:IBX196645 ILP196645:ILT196645 IVL196645:IVP196645 JFH196645:JFL196645 JPD196645:JPH196645 JYZ196645:JZD196645 KIV196645:KIZ196645 KSR196645:KSV196645 LCN196645:LCR196645 LMJ196645:LMN196645 LWF196645:LWJ196645 MGB196645:MGF196645 MPX196645:MQB196645 MZT196645:MZX196645 NJP196645:NJT196645 NTL196645:NTP196645 ODH196645:ODL196645 OND196645:ONH196645 OWZ196645:OXD196645 PGV196645:PGZ196645 PQR196645:PQV196645 QAN196645:QAR196645 QKJ196645:QKN196645 QUF196645:QUJ196645 REB196645:REF196645 RNX196645:ROB196645 RXT196645:RXX196645 SHP196645:SHT196645 SRL196645:SRP196645 TBH196645:TBL196645 TLD196645:TLH196645 TUZ196645:TVD196645 UEV196645:UEZ196645 UOR196645:UOV196645 UYN196645:UYR196645 VIJ196645:VIN196645 VSF196645:VSJ196645 WCB196645:WCF196645 WLX196645:WMB196645 WVT196645:WVX196645 L262181:P262181 JH262181:JL262181 TD262181:TH262181 ACZ262181:ADD262181 AMV262181:AMZ262181 AWR262181:AWV262181 BGN262181:BGR262181 BQJ262181:BQN262181 CAF262181:CAJ262181 CKB262181:CKF262181 CTX262181:CUB262181 DDT262181:DDX262181 DNP262181:DNT262181 DXL262181:DXP262181 EHH262181:EHL262181 ERD262181:ERH262181 FAZ262181:FBD262181 FKV262181:FKZ262181 FUR262181:FUV262181 GEN262181:GER262181 GOJ262181:GON262181 GYF262181:GYJ262181 HIB262181:HIF262181 HRX262181:HSB262181 IBT262181:IBX262181 ILP262181:ILT262181 IVL262181:IVP262181 JFH262181:JFL262181 JPD262181:JPH262181 JYZ262181:JZD262181 KIV262181:KIZ262181 KSR262181:KSV262181 LCN262181:LCR262181 LMJ262181:LMN262181 LWF262181:LWJ262181 MGB262181:MGF262181 MPX262181:MQB262181 MZT262181:MZX262181 NJP262181:NJT262181 NTL262181:NTP262181 ODH262181:ODL262181 OND262181:ONH262181 OWZ262181:OXD262181 PGV262181:PGZ262181 PQR262181:PQV262181 QAN262181:QAR262181 QKJ262181:QKN262181 QUF262181:QUJ262181 REB262181:REF262181 RNX262181:ROB262181 RXT262181:RXX262181 SHP262181:SHT262181 SRL262181:SRP262181 TBH262181:TBL262181 TLD262181:TLH262181 TUZ262181:TVD262181 UEV262181:UEZ262181 UOR262181:UOV262181 UYN262181:UYR262181 VIJ262181:VIN262181 VSF262181:VSJ262181 WCB262181:WCF262181 WLX262181:WMB262181 WVT262181:WVX262181 L327717:P327717 JH327717:JL327717 TD327717:TH327717 ACZ327717:ADD327717 AMV327717:AMZ327717 AWR327717:AWV327717 BGN327717:BGR327717 BQJ327717:BQN327717 CAF327717:CAJ327717 CKB327717:CKF327717 CTX327717:CUB327717 DDT327717:DDX327717 DNP327717:DNT327717 DXL327717:DXP327717 EHH327717:EHL327717 ERD327717:ERH327717 FAZ327717:FBD327717 FKV327717:FKZ327717 FUR327717:FUV327717 GEN327717:GER327717 GOJ327717:GON327717 GYF327717:GYJ327717 HIB327717:HIF327717 HRX327717:HSB327717 IBT327717:IBX327717 ILP327717:ILT327717 IVL327717:IVP327717 JFH327717:JFL327717 JPD327717:JPH327717 JYZ327717:JZD327717 KIV327717:KIZ327717 KSR327717:KSV327717 LCN327717:LCR327717 LMJ327717:LMN327717 LWF327717:LWJ327717 MGB327717:MGF327717 MPX327717:MQB327717 MZT327717:MZX327717 NJP327717:NJT327717 NTL327717:NTP327717 ODH327717:ODL327717 OND327717:ONH327717 OWZ327717:OXD327717 PGV327717:PGZ327717 PQR327717:PQV327717 QAN327717:QAR327717 QKJ327717:QKN327717 QUF327717:QUJ327717 REB327717:REF327717 RNX327717:ROB327717 RXT327717:RXX327717 SHP327717:SHT327717 SRL327717:SRP327717 TBH327717:TBL327717 TLD327717:TLH327717 TUZ327717:TVD327717 UEV327717:UEZ327717 UOR327717:UOV327717 UYN327717:UYR327717 VIJ327717:VIN327717 VSF327717:VSJ327717 WCB327717:WCF327717 WLX327717:WMB327717 WVT327717:WVX327717 L393253:P393253 JH393253:JL393253 TD393253:TH393253 ACZ393253:ADD393253 AMV393253:AMZ393253 AWR393253:AWV393253 BGN393253:BGR393253 BQJ393253:BQN393253 CAF393253:CAJ393253 CKB393253:CKF393253 CTX393253:CUB393253 DDT393253:DDX393253 DNP393253:DNT393253 DXL393253:DXP393253 EHH393253:EHL393253 ERD393253:ERH393253 FAZ393253:FBD393253 FKV393253:FKZ393253 FUR393253:FUV393253 GEN393253:GER393253 GOJ393253:GON393253 GYF393253:GYJ393253 HIB393253:HIF393253 HRX393253:HSB393253 IBT393253:IBX393253 ILP393253:ILT393253 IVL393253:IVP393253 JFH393253:JFL393253 JPD393253:JPH393253 JYZ393253:JZD393253 KIV393253:KIZ393253 KSR393253:KSV393253 LCN393253:LCR393253 LMJ393253:LMN393253 LWF393253:LWJ393253 MGB393253:MGF393253 MPX393253:MQB393253 MZT393253:MZX393253 NJP393253:NJT393253 NTL393253:NTP393253 ODH393253:ODL393253 OND393253:ONH393253 OWZ393253:OXD393253 PGV393253:PGZ393253 PQR393253:PQV393253 QAN393253:QAR393253 QKJ393253:QKN393253 QUF393253:QUJ393253 REB393253:REF393253 RNX393253:ROB393253 RXT393253:RXX393253 SHP393253:SHT393253 SRL393253:SRP393253 TBH393253:TBL393253 TLD393253:TLH393253 TUZ393253:TVD393253 UEV393253:UEZ393253 UOR393253:UOV393253 UYN393253:UYR393253 VIJ393253:VIN393253 VSF393253:VSJ393253 WCB393253:WCF393253 WLX393253:WMB393253 WVT393253:WVX393253 L458789:P458789 JH458789:JL458789 TD458789:TH458789 ACZ458789:ADD458789 AMV458789:AMZ458789 AWR458789:AWV458789 BGN458789:BGR458789 BQJ458789:BQN458789 CAF458789:CAJ458789 CKB458789:CKF458789 CTX458789:CUB458789 DDT458789:DDX458789 DNP458789:DNT458789 DXL458789:DXP458789 EHH458789:EHL458789 ERD458789:ERH458789 FAZ458789:FBD458789 FKV458789:FKZ458789 FUR458789:FUV458789 GEN458789:GER458789 GOJ458789:GON458789 GYF458789:GYJ458789 HIB458789:HIF458789 HRX458789:HSB458789 IBT458789:IBX458789 ILP458789:ILT458789 IVL458789:IVP458789 JFH458789:JFL458789 JPD458789:JPH458789 JYZ458789:JZD458789 KIV458789:KIZ458789 KSR458789:KSV458789 LCN458789:LCR458789 LMJ458789:LMN458789 LWF458789:LWJ458789 MGB458789:MGF458789 MPX458789:MQB458789 MZT458789:MZX458789 NJP458789:NJT458789 NTL458789:NTP458789 ODH458789:ODL458789 OND458789:ONH458789 OWZ458789:OXD458789 PGV458789:PGZ458789 PQR458789:PQV458789 QAN458789:QAR458789 QKJ458789:QKN458789 QUF458789:QUJ458789 REB458789:REF458789 RNX458789:ROB458789 RXT458789:RXX458789 SHP458789:SHT458789 SRL458789:SRP458789 TBH458789:TBL458789 TLD458789:TLH458789 TUZ458789:TVD458789 UEV458789:UEZ458789 UOR458789:UOV458789 UYN458789:UYR458789 VIJ458789:VIN458789 VSF458789:VSJ458789 WCB458789:WCF458789 WLX458789:WMB458789 WVT458789:WVX458789 L524325:P524325 JH524325:JL524325 TD524325:TH524325 ACZ524325:ADD524325 AMV524325:AMZ524325 AWR524325:AWV524325 BGN524325:BGR524325 BQJ524325:BQN524325 CAF524325:CAJ524325 CKB524325:CKF524325 CTX524325:CUB524325 DDT524325:DDX524325 DNP524325:DNT524325 DXL524325:DXP524325 EHH524325:EHL524325 ERD524325:ERH524325 FAZ524325:FBD524325 FKV524325:FKZ524325 FUR524325:FUV524325 GEN524325:GER524325 GOJ524325:GON524325 GYF524325:GYJ524325 HIB524325:HIF524325 HRX524325:HSB524325 IBT524325:IBX524325 ILP524325:ILT524325 IVL524325:IVP524325 JFH524325:JFL524325 JPD524325:JPH524325 JYZ524325:JZD524325 KIV524325:KIZ524325 KSR524325:KSV524325 LCN524325:LCR524325 LMJ524325:LMN524325 LWF524325:LWJ524325 MGB524325:MGF524325 MPX524325:MQB524325 MZT524325:MZX524325 NJP524325:NJT524325 NTL524325:NTP524325 ODH524325:ODL524325 OND524325:ONH524325 OWZ524325:OXD524325 PGV524325:PGZ524325 PQR524325:PQV524325 QAN524325:QAR524325 QKJ524325:QKN524325 QUF524325:QUJ524325 REB524325:REF524325 RNX524325:ROB524325 RXT524325:RXX524325 SHP524325:SHT524325 SRL524325:SRP524325 TBH524325:TBL524325 TLD524325:TLH524325 TUZ524325:TVD524325 UEV524325:UEZ524325 UOR524325:UOV524325 UYN524325:UYR524325 VIJ524325:VIN524325 VSF524325:VSJ524325 WCB524325:WCF524325 WLX524325:WMB524325 WVT524325:WVX524325 L589861:P589861 JH589861:JL589861 TD589861:TH589861 ACZ589861:ADD589861 AMV589861:AMZ589861 AWR589861:AWV589861 BGN589861:BGR589861 BQJ589861:BQN589861 CAF589861:CAJ589861 CKB589861:CKF589861 CTX589861:CUB589861 DDT589861:DDX589861 DNP589861:DNT589861 DXL589861:DXP589861 EHH589861:EHL589861 ERD589861:ERH589861 FAZ589861:FBD589861 FKV589861:FKZ589861 FUR589861:FUV589861 GEN589861:GER589861 GOJ589861:GON589861 GYF589861:GYJ589861 HIB589861:HIF589861 HRX589861:HSB589861 IBT589861:IBX589861 ILP589861:ILT589861 IVL589861:IVP589861 JFH589861:JFL589861 JPD589861:JPH589861 JYZ589861:JZD589861 KIV589861:KIZ589861 KSR589861:KSV589861 LCN589861:LCR589861 LMJ589861:LMN589861 LWF589861:LWJ589861 MGB589861:MGF589861 MPX589861:MQB589861 MZT589861:MZX589861 NJP589861:NJT589861 NTL589861:NTP589861 ODH589861:ODL589861 OND589861:ONH589861 OWZ589861:OXD589861 PGV589861:PGZ589861 PQR589861:PQV589861 QAN589861:QAR589861 QKJ589861:QKN589861 QUF589861:QUJ589861 REB589861:REF589861 RNX589861:ROB589861 RXT589861:RXX589861 SHP589861:SHT589861 SRL589861:SRP589861 TBH589861:TBL589861 TLD589861:TLH589861 TUZ589861:TVD589861 UEV589861:UEZ589861 UOR589861:UOV589861 UYN589861:UYR589861 VIJ589861:VIN589861 VSF589861:VSJ589861 WCB589861:WCF589861 WLX589861:WMB589861 WVT589861:WVX589861 L655397:P655397 JH655397:JL655397 TD655397:TH655397 ACZ655397:ADD655397 AMV655397:AMZ655397 AWR655397:AWV655397 BGN655397:BGR655397 BQJ655397:BQN655397 CAF655397:CAJ655397 CKB655397:CKF655397 CTX655397:CUB655397 DDT655397:DDX655397 DNP655397:DNT655397 DXL655397:DXP655397 EHH655397:EHL655397 ERD655397:ERH655397 FAZ655397:FBD655397 FKV655397:FKZ655397 FUR655397:FUV655397 GEN655397:GER655397 GOJ655397:GON655397 GYF655397:GYJ655397 HIB655397:HIF655397 HRX655397:HSB655397 IBT655397:IBX655397 ILP655397:ILT655397 IVL655397:IVP655397 JFH655397:JFL655397 JPD655397:JPH655397 JYZ655397:JZD655397 KIV655397:KIZ655397 KSR655397:KSV655397 LCN655397:LCR655397 LMJ655397:LMN655397 LWF655397:LWJ655397 MGB655397:MGF655397 MPX655397:MQB655397 MZT655397:MZX655397 NJP655397:NJT655397 NTL655397:NTP655397 ODH655397:ODL655397 OND655397:ONH655397 OWZ655397:OXD655397 PGV655397:PGZ655397 PQR655397:PQV655397 QAN655397:QAR655397 QKJ655397:QKN655397 QUF655397:QUJ655397 REB655397:REF655397 RNX655397:ROB655397 RXT655397:RXX655397 SHP655397:SHT655397 SRL655397:SRP655397 TBH655397:TBL655397 TLD655397:TLH655397 TUZ655397:TVD655397 UEV655397:UEZ655397 UOR655397:UOV655397 UYN655397:UYR655397 VIJ655397:VIN655397 VSF655397:VSJ655397 WCB655397:WCF655397 WLX655397:WMB655397 WVT655397:WVX655397 L720933:P720933 JH720933:JL720933 TD720933:TH720933 ACZ720933:ADD720933 AMV720933:AMZ720933 AWR720933:AWV720933 BGN720933:BGR720933 BQJ720933:BQN720933 CAF720933:CAJ720933 CKB720933:CKF720933 CTX720933:CUB720933 DDT720933:DDX720933 DNP720933:DNT720933 DXL720933:DXP720933 EHH720933:EHL720933 ERD720933:ERH720933 FAZ720933:FBD720933 FKV720933:FKZ720933 FUR720933:FUV720933 GEN720933:GER720933 GOJ720933:GON720933 GYF720933:GYJ720933 HIB720933:HIF720933 HRX720933:HSB720933 IBT720933:IBX720933 ILP720933:ILT720933 IVL720933:IVP720933 JFH720933:JFL720933 JPD720933:JPH720933 JYZ720933:JZD720933 KIV720933:KIZ720933 KSR720933:KSV720933 LCN720933:LCR720933 LMJ720933:LMN720933 LWF720933:LWJ720933 MGB720933:MGF720933 MPX720933:MQB720933 MZT720933:MZX720933 NJP720933:NJT720933 NTL720933:NTP720933 ODH720933:ODL720933 OND720933:ONH720933 OWZ720933:OXD720933 PGV720933:PGZ720933 PQR720933:PQV720933 QAN720933:QAR720933 QKJ720933:QKN720933 QUF720933:QUJ720933 REB720933:REF720933 RNX720933:ROB720933 RXT720933:RXX720933 SHP720933:SHT720933 SRL720933:SRP720933 TBH720933:TBL720933 TLD720933:TLH720933 TUZ720933:TVD720933 UEV720933:UEZ720933 UOR720933:UOV720933 UYN720933:UYR720933 VIJ720933:VIN720933 VSF720933:VSJ720933 WCB720933:WCF720933 WLX720933:WMB720933 WVT720933:WVX720933 L786469:P786469 JH786469:JL786469 TD786469:TH786469 ACZ786469:ADD786469 AMV786469:AMZ786469 AWR786469:AWV786469 BGN786469:BGR786469 BQJ786469:BQN786469 CAF786469:CAJ786469 CKB786469:CKF786469 CTX786469:CUB786469 DDT786469:DDX786469 DNP786469:DNT786469 DXL786469:DXP786469 EHH786469:EHL786469 ERD786469:ERH786469 FAZ786469:FBD786469 FKV786469:FKZ786469 FUR786469:FUV786469 GEN786469:GER786469 GOJ786469:GON786469 GYF786469:GYJ786469 HIB786469:HIF786469 HRX786469:HSB786469 IBT786469:IBX786469 ILP786469:ILT786469 IVL786469:IVP786469 JFH786469:JFL786469 JPD786469:JPH786469 JYZ786469:JZD786469 KIV786469:KIZ786469 KSR786469:KSV786469 LCN786469:LCR786469 LMJ786469:LMN786469 LWF786469:LWJ786469 MGB786469:MGF786469 MPX786469:MQB786469 MZT786469:MZX786469 NJP786469:NJT786469 NTL786469:NTP786469 ODH786469:ODL786469 OND786469:ONH786469 OWZ786469:OXD786469 PGV786469:PGZ786469 PQR786469:PQV786469 QAN786469:QAR786469 QKJ786469:QKN786469 QUF786469:QUJ786469 REB786469:REF786469 RNX786469:ROB786469 RXT786469:RXX786469 SHP786469:SHT786469 SRL786469:SRP786469 TBH786469:TBL786469 TLD786469:TLH786469 TUZ786469:TVD786469 UEV786469:UEZ786469 UOR786469:UOV786469 UYN786469:UYR786469 VIJ786469:VIN786469 VSF786469:VSJ786469 WCB786469:WCF786469 WLX786469:WMB786469 WVT786469:WVX786469 L852005:P852005 JH852005:JL852005 TD852005:TH852005 ACZ852005:ADD852005 AMV852005:AMZ852005 AWR852005:AWV852005 BGN852005:BGR852005 BQJ852005:BQN852005 CAF852005:CAJ852005 CKB852005:CKF852005 CTX852005:CUB852005 DDT852005:DDX852005 DNP852005:DNT852005 DXL852005:DXP852005 EHH852005:EHL852005 ERD852005:ERH852005 FAZ852005:FBD852005 FKV852005:FKZ852005 FUR852005:FUV852005 GEN852005:GER852005 GOJ852005:GON852005 GYF852005:GYJ852005 HIB852005:HIF852005 HRX852005:HSB852005 IBT852005:IBX852005 ILP852005:ILT852005 IVL852005:IVP852005 JFH852005:JFL852005 JPD852005:JPH852005 JYZ852005:JZD852005 KIV852005:KIZ852005 KSR852005:KSV852005 LCN852005:LCR852005 LMJ852005:LMN852005 LWF852005:LWJ852005 MGB852005:MGF852005 MPX852005:MQB852005 MZT852005:MZX852005 NJP852005:NJT852005 NTL852005:NTP852005 ODH852005:ODL852005 OND852005:ONH852005 OWZ852005:OXD852005 PGV852005:PGZ852005 PQR852005:PQV852005 QAN852005:QAR852005 QKJ852005:QKN852005 QUF852005:QUJ852005 REB852005:REF852005 RNX852005:ROB852005 RXT852005:RXX852005 SHP852005:SHT852005 SRL852005:SRP852005 TBH852005:TBL852005 TLD852005:TLH852005 TUZ852005:TVD852005 UEV852005:UEZ852005 UOR852005:UOV852005 UYN852005:UYR852005 VIJ852005:VIN852005 VSF852005:VSJ852005 WCB852005:WCF852005 WLX852005:WMB852005 WVT852005:WVX852005 L917541:P917541 JH917541:JL917541 TD917541:TH917541 ACZ917541:ADD917541 AMV917541:AMZ917541 AWR917541:AWV917541 BGN917541:BGR917541 BQJ917541:BQN917541 CAF917541:CAJ917541 CKB917541:CKF917541 CTX917541:CUB917541 DDT917541:DDX917541 DNP917541:DNT917541 DXL917541:DXP917541 EHH917541:EHL917541 ERD917541:ERH917541 FAZ917541:FBD917541 FKV917541:FKZ917541 FUR917541:FUV917541 GEN917541:GER917541 GOJ917541:GON917541 GYF917541:GYJ917541 HIB917541:HIF917541 HRX917541:HSB917541 IBT917541:IBX917541 ILP917541:ILT917541 IVL917541:IVP917541 JFH917541:JFL917541 JPD917541:JPH917541 JYZ917541:JZD917541 KIV917541:KIZ917541 KSR917541:KSV917541 LCN917541:LCR917541 LMJ917541:LMN917541 LWF917541:LWJ917541 MGB917541:MGF917541 MPX917541:MQB917541 MZT917541:MZX917541 NJP917541:NJT917541 NTL917541:NTP917541 ODH917541:ODL917541 OND917541:ONH917541 OWZ917541:OXD917541 PGV917541:PGZ917541 PQR917541:PQV917541 QAN917541:QAR917541 QKJ917541:QKN917541 QUF917541:QUJ917541 REB917541:REF917541 RNX917541:ROB917541 RXT917541:RXX917541 SHP917541:SHT917541 SRL917541:SRP917541 TBH917541:TBL917541 TLD917541:TLH917541 TUZ917541:TVD917541 UEV917541:UEZ917541 UOR917541:UOV917541 UYN917541:UYR917541 VIJ917541:VIN917541 VSF917541:VSJ917541 WCB917541:WCF917541 WLX917541:WMB917541 WVT917541:WVX917541 L983077:P983077 JH983077:JL983077 TD983077:TH983077 ACZ983077:ADD983077 AMV983077:AMZ983077 AWR983077:AWV983077 BGN983077:BGR983077 BQJ983077:BQN983077 CAF983077:CAJ983077 CKB983077:CKF983077 CTX983077:CUB983077 DDT983077:DDX983077 DNP983077:DNT983077 DXL983077:DXP983077 EHH983077:EHL983077 ERD983077:ERH983077 FAZ983077:FBD983077 FKV983077:FKZ983077 FUR983077:FUV983077 GEN983077:GER983077 GOJ983077:GON983077 GYF983077:GYJ983077 HIB983077:HIF983077 HRX983077:HSB983077 IBT983077:IBX983077 ILP983077:ILT983077 IVL983077:IVP983077 JFH983077:JFL983077 JPD983077:JPH983077 JYZ983077:JZD983077 KIV983077:KIZ983077 KSR983077:KSV983077 LCN983077:LCR983077 LMJ983077:LMN983077 LWF983077:LWJ983077 MGB983077:MGF983077 MPX983077:MQB983077 MZT983077:MZX983077 NJP983077:NJT983077 NTL983077:NTP983077 ODH983077:ODL983077 OND983077:ONH983077 OWZ983077:OXD983077 PGV983077:PGZ983077 PQR983077:PQV983077 QAN983077:QAR983077 QKJ983077:QKN983077 QUF983077:QUJ983077 REB983077:REF983077 RNX983077:ROB983077 RXT983077:RXX983077 SHP983077:SHT983077 SRL983077:SRP983077 TBH983077:TBL983077 TLD983077:TLH983077 TUZ983077:TVD983077 UEV983077:UEZ983077 UOR983077:UOV983077 UYN983077:UYR983077 VIJ983077:VIN983077 VSF983077:VSJ983077 WCB983077:WCF983077 WLX983077:WMB983077 WVT983077:WVX983077 L29:P29 JH29:JL29 TD29:TH29 ACZ29:ADD29 AMV29:AMZ29 AWR29:AWV29 BGN29:BGR29 BQJ29:BQN29 CAF29:CAJ29 CKB29:CKF29 CTX29:CUB29 DDT29:DDX29 DNP29:DNT29 DXL29:DXP29 EHH29:EHL29 ERD29:ERH29 FAZ29:FBD29 FKV29:FKZ29 FUR29:FUV29 GEN29:GER29 GOJ29:GON29 GYF29:GYJ29 HIB29:HIF29 HRX29:HSB29 IBT29:IBX29 ILP29:ILT29 IVL29:IVP29 JFH29:JFL29 JPD29:JPH29 JYZ29:JZD29 KIV29:KIZ29 KSR29:KSV29 LCN29:LCR29 LMJ29:LMN29 LWF29:LWJ29 MGB29:MGF29 MPX29:MQB29 MZT29:MZX29 NJP29:NJT29 NTL29:NTP29 ODH29:ODL29 OND29:ONH29 OWZ29:OXD29 PGV29:PGZ29 PQR29:PQV29 QAN29:QAR29 QKJ29:QKN29 QUF29:QUJ29 REB29:REF29 RNX29:ROB29 RXT29:RXX29 SHP29:SHT29 SRL29:SRP29 TBH29:TBL29 TLD29:TLH29 TUZ29:TVD29 UEV29:UEZ29 UOR29:UOV29 UYN29:UYR29 VIJ29:VIN29 VSF29:VSJ29 WCB29:WCF29 WLX29:WMB29 WVT29:WVX29 L65565:P65565 JH65565:JL65565 TD65565:TH65565 ACZ65565:ADD65565 AMV65565:AMZ65565 AWR65565:AWV65565 BGN65565:BGR65565 BQJ65565:BQN65565 CAF65565:CAJ65565 CKB65565:CKF65565 CTX65565:CUB65565 DDT65565:DDX65565 DNP65565:DNT65565 DXL65565:DXP65565 EHH65565:EHL65565 ERD65565:ERH65565 FAZ65565:FBD65565 FKV65565:FKZ65565 FUR65565:FUV65565 GEN65565:GER65565 GOJ65565:GON65565 GYF65565:GYJ65565 HIB65565:HIF65565 HRX65565:HSB65565 IBT65565:IBX65565 ILP65565:ILT65565 IVL65565:IVP65565 JFH65565:JFL65565 JPD65565:JPH65565 JYZ65565:JZD65565 KIV65565:KIZ65565 KSR65565:KSV65565 LCN65565:LCR65565 LMJ65565:LMN65565 LWF65565:LWJ65565 MGB65565:MGF65565 MPX65565:MQB65565 MZT65565:MZX65565 NJP65565:NJT65565 NTL65565:NTP65565 ODH65565:ODL65565 OND65565:ONH65565 OWZ65565:OXD65565 PGV65565:PGZ65565 PQR65565:PQV65565 QAN65565:QAR65565 QKJ65565:QKN65565 QUF65565:QUJ65565 REB65565:REF65565 RNX65565:ROB65565 RXT65565:RXX65565 SHP65565:SHT65565 SRL65565:SRP65565 TBH65565:TBL65565 TLD65565:TLH65565 TUZ65565:TVD65565 UEV65565:UEZ65565 UOR65565:UOV65565 UYN65565:UYR65565 VIJ65565:VIN65565 VSF65565:VSJ65565 WCB65565:WCF65565 WLX65565:WMB65565 WVT65565:WVX65565 L131101:P131101 JH131101:JL131101 TD131101:TH131101 ACZ131101:ADD131101 AMV131101:AMZ131101 AWR131101:AWV131101 BGN131101:BGR131101 BQJ131101:BQN131101 CAF131101:CAJ131101 CKB131101:CKF131101 CTX131101:CUB131101 DDT131101:DDX131101 DNP131101:DNT131101 DXL131101:DXP131101 EHH131101:EHL131101 ERD131101:ERH131101 FAZ131101:FBD131101 FKV131101:FKZ131101 FUR131101:FUV131101 GEN131101:GER131101 GOJ131101:GON131101 GYF131101:GYJ131101 HIB131101:HIF131101 HRX131101:HSB131101 IBT131101:IBX131101 ILP131101:ILT131101 IVL131101:IVP131101 JFH131101:JFL131101 JPD131101:JPH131101 JYZ131101:JZD131101 KIV131101:KIZ131101 KSR131101:KSV131101 LCN131101:LCR131101 LMJ131101:LMN131101 LWF131101:LWJ131101 MGB131101:MGF131101 MPX131101:MQB131101 MZT131101:MZX131101 NJP131101:NJT131101 NTL131101:NTP131101 ODH131101:ODL131101 OND131101:ONH131101 OWZ131101:OXD131101 PGV131101:PGZ131101 PQR131101:PQV131101 QAN131101:QAR131101 QKJ131101:QKN131101 QUF131101:QUJ131101 REB131101:REF131101 RNX131101:ROB131101 RXT131101:RXX131101 SHP131101:SHT131101 SRL131101:SRP131101 TBH131101:TBL131101 TLD131101:TLH131101 TUZ131101:TVD131101 UEV131101:UEZ131101 UOR131101:UOV131101 UYN131101:UYR131101 VIJ131101:VIN131101 VSF131101:VSJ131101 WCB131101:WCF131101 WLX131101:WMB131101 WVT131101:WVX131101 L196637:P196637 JH196637:JL196637 TD196637:TH196637 ACZ196637:ADD196637 AMV196637:AMZ196637 AWR196637:AWV196637 BGN196637:BGR196637 BQJ196637:BQN196637 CAF196637:CAJ196637 CKB196637:CKF196637 CTX196637:CUB196637 DDT196637:DDX196637 DNP196637:DNT196637 DXL196637:DXP196637 EHH196637:EHL196637 ERD196637:ERH196637 FAZ196637:FBD196637 FKV196637:FKZ196637 FUR196637:FUV196637 GEN196637:GER196637 GOJ196637:GON196637 GYF196637:GYJ196637 HIB196637:HIF196637 HRX196637:HSB196637 IBT196637:IBX196637 ILP196637:ILT196637 IVL196637:IVP196637 JFH196637:JFL196637 JPD196637:JPH196637 JYZ196637:JZD196637 KIV196637:KIZ196637 KSR196637:KSV196637 LCN196637:LCR196637 LMJ196637:LMN196637 LWF196637:LWJ196637 MGB196637:MGF196637 MPX196637:MQB196637 MZT196637:MZX196637 NJP196637:NJT196637 NTL196637:NTP196637 ODH196637:ODL196637 OND196637:ONH196637 OWZ196637:OXD196637 PGV196637:PGZ196637 PQR196637:PQV196637 QAN196637:QAR196637 QKJ196637:QKN196637 QUF196637:QUJ196637 REB196637:REF196637 RNX196637:ROB196637 RXT196637:RXX196637 SHP196637:SHT196637 SRL196637:SRP196637 TBH196637:TBL196637 TLD196637:TLH196637 TUZ196637:TVD196637 UEV196637:UEZ196637 UOR196637:UOV196637 UYN196637:UYR196637 VIJ196637:VIN196637 VSF196637:VSJ196637 WCB196637:WCF196637 WLX196637:WMB196637 WVT196637:WVX196637 L262173:P262173 JH262173:JL262173 TD262173:TH262173 ACZ262173:ADD262173 AMV262173:AMZ262173 AWR262173:AWV262173 BGN262173:BGR262173 BQJ262173:BQN262173 CAF262173:CAJ262173 CKB262173:CKF262173 CTX262173:CUB262173 DDT262173:DDX262173 DNP262173:DNT262173 DXL262173:DXP262173 EHH262173:EHL262173 ERD262173:ERH262173 FAZ262173:FBD262173 FKV262173:FKZ262173 FUR262173:FUV262173 GEN262173:GER262173 GOJ262173:GON262173 GYF262173:GYJ262173 HIB262173:HIF262173 HRX262173:HSB262173 IBT262173:IBX262173 ILP262173:ILT262173 IVL262173:IVP262173 JFH262173:JFL262173 JPD262173:JPH262173 JYZ262173:JZD262173 KIV262173:KIZ262173 KSR262173:KSV262173 LCN262173:LCR262173 LMJ262173:LMN262173 LWF262173:LWJ262173 MGB262173:MGF262173 MPX262173:MQB262173 MZT262173:MZX262173 NJP262173:NJT262173 NTL262173:NTP262173 ODH262173:ODL262173 OND262173:ONH262173 OWZ262173:OXD262173 PGV262173:PGZ262173 PQR262173:PQV262173 QAN262173:QAR262173 QKJ262173:QKN262173 QUF262173:QUJ262173 REB262173:REF262173 RNX262173:ROB262173 RXT262173:RXX262173 SHP262173:SHT262173 SRL262173:SRP262173 TBH262173:TBL262173 TLD262173:TLH262173 TUZ262173:TVD262173 UEV262173:UEZ262173 UOR262173:UOV262173 UYN262173:UYR262173 VIJ262173:VIN262173 VSF262173:VSJ262173 WCB262173:WCF262173 WLX262173:WMB262173 WVT262173:WVX262173 L327709:P327709 JH327709:JL327709 TD327709:TH327709 ACZ327709:ADD327709 AMV327709:AMZ327709 AWR327709:AWV327709 BGN327709:BGR327709 BQJ327709:BQN327709 CAF327709:CAJ327709 CKB327709:CKF327709 CTX327709:CUB327709 DDT327709:DDX327709 DNP327709:DNT327709 DXL327709:DXP327709 EHH327709:EHL327709 ERD327709:ERH327709 FAZ327709:FBD327709 FKV327709:FKZ327709 FUR327709:FUV327709 GEN327709:GER327709 GOJ327709:GON327709 GYF327709:GYJ327709 HIB327709:HIF327709 HRX327709:HSB327709 IBT327709:IBX327709 ILP327709:ILT327709 IVL327709:IVP327709 JFH327709:JFL327709 JPD327709:JPH327709 JYZ327709:JZD327709 KIV327709:KIZ327709 KSR327709:KSV327709 LCN327709:LCR327709 LMJ327709:LMN327709 LWF327709:LWJ327709 MGB327709:MGF327709 MPX327709:MQB327709 MZT327709:MZX327709 NJP327709:NJT327709 NTL327709:NTP327709 ODH327709:ODL327709 OND327709:ONH327709 OWZ327709:OXD327709 PGV327709:PGZ327709 PQR327709:PQV327709 QAN327709:QAR327709 QKJ327709:QKN327709 QUF327709:QUJ327709 REB327709:REF327709 RNX327709:ROB327709 RXT327709:RXX327709 SHP327709:SHT327709 SRL327709:SRP327709 TBH327709:TBL327709 TLD327709:TLH327709 TUZ327709:TVD327709 UEV327709:UEZ327709 UOR327709:UOV327709 UYN327709:UYR327709 VIJ327709:VIN327709 VSF327709:VSJ327709 WCB327709:WCF327709 WLX327709:WMB327709 WVT327709:WVX327709 L393245:P393245 JH393245:JL393245 TD393245:TH393245 ACZ393245:ADD393245 AMV393245:AMZ393245 AWR393245:AWV393245 BGN393245:BGR393245 BQJ393245:BQN393245 CAF393245:CAJ393245 CKB393245:CKF393245 CTX393245:CUB393245 DDT393245:DDX393245 DNP393245:DNT393245 DXL393245:DXP393245 EHH393245:EHL393245 ERD393245:ERH393245 FAZ393245:FBD393245 FKV393245:FKZ393245 FUR393245:FUV393245 GEN393245:GER393245 GOJ393245:GON393245 GYF393245:GYJ393245 HIB393245:HIF393245 HRX393245:HSB393245 IBT393245:IBX393245 ILP393245:ILT393245 IVL393245:IVP393245 JFH393245:JFL393245 JPD393245:JPH393245 JYZ393245:JZD393245 KIV393245:KIZ393245 KSR393245:KSV393245 LCN393245:LCR393245 LMJ393245:LMN393245 LWF393245:LWJ393245 MGB393245:MGF393245 MPX393245:MQB393245 MZT393245:MZX393245 NJP393245:NJT393245 NTL393245:NTP393245 ODH393245:ODL393245 OND393245:ONH393245 OWZ393245:OXD393245 PGV393245:PGZ393245 PQR393245:PQV393245 QAN393245:QAR393245 QKJ393245:QKN393245 QUF393245:QUJ393245 REB393245:REF393245 RNX393245:ROB393245 RXT393245:RXX393245 SHP393245:SHT393245 SRL393245:SRP393245 TBH393245:TBL393245 TLD393245:TLH393245 TUZ393245:TVD393245 UEV393245:UEZ393245 UOR393245:UOV393245 UYN393245:UYR393245 VIJ393245:VIN393245 VSF393245:VSJ393245 WCB393245:WCF393245 WLX393245:WMB393245 WVT393245:WVX393245 L458781:P458781 JH458781:JL458781 TD458781:TH458781 ACZ458781:ADD458781 AMV458781:AMZ458781 AWR458781:AWV458781 BGN458781:BGR458781 BQJ458781:BQN458781 CAF458781:CAJ458781 CKB458781:CKF458781 CTX458781:CUB458781 DDT458781:DDX458781 DNP458781:DNT458781 DXL458781:DXP458781 EHH458781:EHL458781 ERD458781:ERH458781 FAZ458781:FBD458781 FKV458781:FKZ458781 FUR458781:FUV458781 GEN458781:GER458781 GOJ458781:GON458781 GYF458781:GYJ458781 HIB458781:HIF458781 HRX458781:HSB458781 IBT458781:IBX458781 ILP458781:ILT458781 IVL458781:IVP458781 JFH458781:JFL458781 JPD458781:JPH458781 JYZ458781:JZD458781 KIV458781:KIZ458781 KSR458781:KSV458781 LCN458781:LCR458781 LMJ458781:LMN458781 LWF458781:LWJ458781 MGB458781:MGF458781 MPX458781:MQB458781 MZT458781:MZX458781 NJP458781:NJT458781 NTL458781:NTP458781 ODH458781:ODL458781 OND458781:ONH458781 OWZ458781:OXD458781 PGV458781:PGZ458781 PQR458781:PQV458781 QAN458781:QAR458781 QKJ458781:QKN458781 QUF458781:QUJ458781 REB458781:REF458781 RNX458781:ROB458781 RXT458781:RXX458781 SHP458781:SHT458781 SRL458781:SRP458781 TBH458781:TBL458781 TLD458781:TLH458781 TUZ458781:TVD458781 UEV458781:UEZ458781 UOR458781:UOV458781 UYN458781:UYR458781 VIJ458781:VIN458781 VSF458781:VSJ458781 WCB458781:WCF458781 WLX458781:WMB458781 WVT458781:WVX458781 L524317:P524317 JH524317:JL524317 TD524317:TH524317 ACZ524317:ADD524317 AMV524317:AMZ524317 AWR524317:AWV524317 BGN524317:BGR524317 BQJ524317:BQN524317 CAF524317:CAJ524317 CKB524317:CKF524317 CTX524317:CUB524317 DDT524317:DDX524317 DNP524317:DNT524317 DXL524317:DXP524317 EHH524317:EHL524317 ERD524317:ERH524317 FAZ524317:FBD524317 FKV524317:FKZ524317 FUR524317:FUV524317 GEN524317:GER524317 GOJ524317:GON524317 GYF524317:GYJ524317 HIB524317:HIF524317 HRX524317:HSB524317 IBT524317:IBX524317 ILP524317:ILT524317 IVL524317:IVP524317 JFH524317:JFL524317 JPD524317:JPH524317 JYZ524317:JZD524317 KIV524317:KIZ524317 KSR524317:KSV524317 LCN524317:LCR524317 LMJ524317:LMN524317 LWF524317:LWJ524317 MGB524317:MGF524317 MPX524317:MQB524317 MZT524317:MZX524317 NJP524317:NJT524317 NTL524317:NTP524317 ODH524317:ODL524317 OND524317:ONH524317 OWZ524317:OXD524317 PGV524317:PGZ524317 PQR524317:PQV524317 QAN524317:QAR524317 QKJ524317:QKN524317 QUF524317:QUJ524317 REB524317:REF524317 RNX524317:ROB524317 RXT524317:RXX524317 SHP524317:SHT524317 SRL524317:SRP524317 TBH524317:TBL524317 TLD524317:TLH524317 TUZ524317:TVD524317 UEV524317:UEZ524317 UOR524317:UOV524317 UYN524317:UYR524317 VIJ524317:VIN524317 VSF524317:VSJ524317 WCB524317:WCF524317 WLX524317:WMB524317 WVT524317:WVX524317 L589853:P589853 JH589853:JL589853 TD589853:TH589853 ACZ589853:ADD589853 AMV589853:AMZ589853 AWR589853:AWV589853 BGN589853:BGR589853 BQJ589853:BQN589853 CAF589853:CAJ589853 CKB589853:CKF589853 CTX589853:CUB589853 DDT589853:DDX589853 DNP589853:DNT589853 DXL589853:DXP589853 EHH589853:EHL589853 ERD589853:ERH589853 FAZ589853:FBD589853 FKV589853:FKZ589853 FUR589853:FUV589853 GEN589853:GER589853 GOJ589853:GON589853 GYF589853:GYJ589853 HIB589853:HIF589853 HRX589853:HSB589853 IBT589853:IBX589853 ILP589853:ILT589853 IVL589853:IVP589853 JFH589853:JFL589853 JPD589853:JPH589853 JYZ589853:JZD589853 KIV589853:KIZ589853 KSR589853:KSV589853 LCN589853:LCR589853 LMJ589853:LMN589853 LWF589853:LWJ589853 MGB589853:MGF589853 MPX589853:MQB589853 MZT589853:MZX589853 NJP589853:NJT589853 NTL589853:NTP589853 ODH589853:ODL589853 OND589853:ONH589853 OWZ589853:OXD589853 PGV589853:PGZ589853 PQR589853:PQV589853 QAN589853:QAR589853 QKJ589853:QKN589853 QUF589853:QUJ589853 REB589853:REF589853 RNX589853:ROB589853 RXT589853:RXX589853 SHP589853:SHT589853 SRL589853:SRP589853 TBH589853:TBL589853 TLD589853:TLH589853 TUZ589853:TVD589853 UEV589853:UEZ589853 UOR589853:UOV589853 UYN589853:UYR589853 VIJ589853:VIN589853 VSF589853:VSJ589853 WCB589853:WCF589853 WLX589853:WMB589853 WVT589853:WVX589853 L655389:P655389 JH655389:JL655389 TD655389:TH655389 ACZ655389:ADD655389 AMV655389:AMZ655389 AWR655389:AWV655389 BGN655389:BGR655389 BQJ655389:BQN655389 CAF655389:CAJ655389 CKB655389:CKF655389 CTX655389:CUB655389 DDT655389:DDX655389 DNP655389:DNT655389 DXL655389:DXP655389 EHH655389:EHL655389 ERD655389:ERH655389 FAZ655389:FBD655389 FKV655389:FKZ655389 FUR655389:FUV655389 GEN655389:GER655389 GOJ655389:GON655389 GYF655389:GYJ655389 HIB655389:HIF655389 HRX655389:HSB655389 IBT655389:IBX655389 ILP655389:ILT655389 IVL655389:IVP655389 JFH655389:JFL655389 JPD655389:JPH655389 JYZ655389:JZD655389 KIV655389:KIZ655389 KSR655389:KSV655389 LCN655389:LCR655389 LMJ655389:LMN655389 LWF655389:LWJ655389 MGB655389:MGF655389 MPX655389:MQB655389 MZT655389:MZX655389 NJP655389:NJT655389 NTL655389:NTP655389 ODH655389:ODL655389 OND655389:ONH655389 OWZ655389:OXD655389 PGV655389:PGZ655389 PQR655389:PQV655389 QAN655389:QAR655389 QKJ655389:QKN655389 QUF655389:QUJ655389 REB655389:REF655389 RNX655389:ROB655389 RXT655389:RXX655389 SHP655389:SHT655389 SRL655389:SRP655389 TBH655389:TBL655389 TLD655389:TLH655389 TUZ655389:TVD655389 UEV655389:UEZ655389 UOR655389:UOV655389 UYN655389:UYR655389 VIJ655389:VIN655389 VSF655389:VSJ655389 WCB655389:WCF655389 WLX655389:WMB655389 WVT655389:WVX655389 L720925:P720925 JH720925:JL720925 TD720925:TH720925 ACZ720925:ADD720925 AMV720925:AMZ720925 AWR720925:AWV720925 BGN720925:BGR720925 BQJ720925:BQN720925 CAF720925:CAJ720925 CKB720925:CKF720925 CTX720925:CUB720925 DDT720925:DDX720925 DNP720925:DNT720925 DXL720925:DXP720925 EHH720925:EHL720925 ERD720925:ERH720925 FAZ720925:FBD720925 FKV720925:FKZ720925 FUR720925:FUV720925 GEN720925:GER720925 GOJ720925:GON720925 GYF720925:GYJ720925 HIB720925:HIF720925 HRX720925:HSB720925 IBT720925:IBX720925 ILP720925:ILT720925 IVL720925:IVP720925 JFH720925:JFL720925 JPD720925:JPH720925 JYZ720925:JZD720925 KIV720925:KIZ720925 KSR720925:KSV720925 LCN720925:LCR720925 LMJ720925:LMN720925 LWF720925:LWJ720925 MGB720925:MGF720925 MPX720925:MQB720925 MZT720925:MZX720925 NJP720925:NJT720925 NTL720925:NTP720925 ODH720925:ODL720925 OND720925:ONH720925 OWZ720925:OXD720925 PGV720925:PGZ720925 PQR720925:PQV720925 QAN720925:QAR720925 QKJ720925:QKN720925 QUF720925:QUJ720925 REB720925:REF720925 RNX720925:ROB720925 RXT720925:RXX720925 SHP720925:SHT720925 SRL720925:SRP720925 TBH720925:TBL720925 TLD720925:TLH720925 TUZ720925:TVD720925 UEV720925:UEZ720925 UOR720925:UOV720925 UYN720925:UYR720925 VIJ720925:VIN720925 VSF720925:VSJ720925 WCB720925:WCF720925 WLX720925:WMB720925 WVT720925:WVX720925 L786461:P786461 JH786461:JL786461 TD786461:TH786461 ACZ786461:ADD786461 AMV786461:AMZ786461 AWR786461:AWV786461 BGN786461:BGR786461 BQJ786461:BQN786461 CAF786461:CAJ786461 CKB786461:CKF786461 CTX786461:CUB786461 DDT786461:DDX786461 DNP786461:DNT786461 DXL786461:DXP786461 EHH786461:EHL786461 ERD786461:ERH786461 FAZ786461:FBD786461 FKV786461:FKZ786461 FUR786461:FUV786461 GEN786461:GER786461 GOJ786461:GON786461 GYF786461:GYJ786461 HIB786461:HIF786461 HRX786461:HSB786461 IBT786461:IBX786461 ILP786461:ILT786461 IVL786461:IVP786461 JFH786461:JFL786461 JPD786461:JPH786461 JYZ786461:JZD786461 KIV786461:KIZ786461 KSR786461:KSV786461 LCN786461:LCR786461 LMJ786461:LMN786461 LWF786461:LWJ786461 MGB786461:MGF786461 MPX786461:MQB786461 MZT786461:MZX786461 NJP786461:NJT786461 NTL786461:NTP786461 ODH786461:ODL786461 OND786461:ONH786461 OWZ786461:OXD786461 PGV786461:PGZ786461 PQR786461:PQV786461 QAN786461:QAR786461 QKJ786461:QKN786461 QUF786461:QUJ786461 REB786461:REF786461 RNX786461:ROB786461 RXT786461:RXX786461 SHP786461:SHT786461 SRL786461:SRP786461 TBH786461:TBL786461 TLD786461:TLH786461 TUZ786461:TVD786461 UEV786461:UEZ786461 UOR786461:UOV786461 UYN786461:UYR786461 VIJ786461:VIN786461 VSF786461:VSJ786461 WCB786461:WCF786461 WLX786461:WMB786461 WVT786461:WVX786461 L851997:P851997 JH851997:JL851997 TD851997:TH851997 ACZ851997:ADD851997 AMV851997:AMZ851997 AWR851997:AWV851997 BGN851997:BGR851997 BQJ851997:BQN851997 CAF851997:CAJ851997 CKB851997:CKF851997 CTX851997:CUB851997 DDT851997:DDX851997 DNP851997:DNT851997 DXL851997:DXP851997 EHH851997:EHL851997 ERD851997:ERH851997 FAZ851997:FBD851997 FKV851997:FKZ851997 FUR851997:FUV851997 GEN851997:GER851997 GOJ851997:GON851997 GYF851997:GYJ851997 HIB851997:HIF851997 HRX851997:HSB851997 IBT851997:IBX851997 ILP851997:ILT851997 IVL851997:IVP851997 JFH851997:JFL851997 JPD851997:JPH851997 JYZ851997:JZD851997 KIV851997:KIZ851997 KSR851997:KSV851997 LCN851997:LCR851997 LMJ851997:LMN851997 LWF851997:LWJ851997 MGB851997:MGF851997 MPX851997:MQB851997 MZT851997:MZX851997 NJP851997:NJT851997 NTL851997:NTP851997 ODH851997:ODL851997 OND851997:ONH851997 OWZ851997:OXD851997 PGV851997:PGZ851997 PQR851997:PQV851997 QAN851997:QAR851997 QKJ851997:QKN851997 QUF851997:QUJ851997 REB851997:REF851997 RNX851997:ROB851997 RXT851997:RXX851997 SHP851997:SHT851997 SRL851997:SRP851997 TBH851997:TBL851997 TLD851997:TLH851997 TUZ851997:TVD851997 UEV851997:UEZ851997 UOR851997:UOV851997 UYN851997:UYR851997 VIJ851997:VIN851997 VSF851997:VSJ851997 WCB851997:WCF851997 WLX851997:WMB851997 WVT851997:WVX851997 L917533:P917533 JH917533:JL917533 TD917533:TH917533 ACZ917533:ADD917533 AMV917533:AMZ917533 AWR917533:AWV917533 BGN917533:BGR917533 BQJ917533:BQN917533 CAF917533:CAJ917533 CKB917533:CKF917533 CTX917533:CUB917533 DDT917533:DDX917533 DNP917533:DNT917533 DXL917533:DXP917533 EHH917533:EHL917533 ERD917533:ERH917533 FAZ917533:FBD917533 FKV917533:FKZ917533 FUR917533:FUV917533 GEN917533:GER917533 GOJ917533:GON917533 GYF917533:GYJ917533 HIB917533:HIF917533 HRX917533:HSB917533 IBT917533:IBX917533 ILP917533:ILT917533 IVL917533:IVP917533 JFH917533:JFL917533 JPD917533:JPH917533 JYZ917533:JZD917533 KIV917533:KIZ917533 KSR917533:KSV917533 LCN917533:LCR917533 LMJ917533:LMN917533 LWF917533:LWJ917533 MGB917533:MGF917533 MPX917533:MQB917533 MZT917533:MZX917533 NJP917533:NJT917533 NTL917533:NTP917533 ODH917533:ODL917533 OND917533:ONH917533 OWZ917533:OXD917533 PGV917533:PGZ917533 PQR917533:PQV917533 QAN917533:QAR917533 QKJ917533:QKN917533 QUF917533:QUJ917533 REB917533:REF917533 RNX917533:ROB917533 RXT917533:RXX917533 SHP917533:SHT917533 SRL917533:SRP917533 TBH917533:TBL917533 TLD917533:TLH917533 TUZ917533:TVD917533 UEV917533:UEZ917533 UOR917533:UOV917533 UYN917533:UYR917533 VIJ917533:VIN917533 VSF917533:VSJ917533 WCB917533:WCF917533 WLX917533:WMB917533 WVT917533:WVX917533 L983069:P983069 JH983069:JL983069 TD983069:TH983069 ACZ983069:ADD983069 AMV983069:AMZ983069 AWR983069:AWV983069 BGN983069:BGR983069 BQJ983069:BQN983069 CAF983069:CAJ983069 CKB983069:CKF983069 CTX983069:CUB983069 DDT983069:DDX983069 DNP983069:DNT983069 DXL983069:DXP983069 EHH983069:EHL983069 ERD983069:ERH983069 FAZ983069:FBD983069 FKV983069:FKZ983069 FUR983069:FUV983069 GEN983069:GER983069 GOJ983069:GON983069 GYF983069:GYJ983069 HIB983069:HIF983069 HRX983069:HSB983069 IBT983069:IBX983069 ILP983069:ILT983069 IVL983069:IVP983069 JFH983069:JFL983069 JPD983069:JPH983069 JYZ983069:JZD983069 KIV983069:KIZ983069 KSR983069:KSV983069 LCN983069:LCR983069 LMJ983069:LMN983069 LWF983069:LWJ983069 MGB983069:MGF983069 MPX983069:MQB983069 MZT983069:MZX983069 NJP983069:NJT983069 NTL983069:NTP983069 ODH983069:ODL983069 OND983069:ONH983069 OWZ983069:OXD983069 PGV983069:PGZ983069 PQR983069:PQV983069 QAN983069:QAR983069 QKJ983069:QKN983069 QUF983069:QUJ983069 REB983069:REF983069 RNX983069:ROB983069 RXT983069:RXX983069 SHP983069:SHT983069 SRL983069:SRP983069 TBH983069:TBL983069 TLD983069:TLH983069 TUZ983069:TVD983069 UEV983069:UEZ983069 UOR983069:UOV983069 UYN983069:UYR983069 VIJ983069:VIN983069 VSF983069:VSJ983069 WCB983069:WCF983069 WLX983069:WMB983069 WVT983069:WVX983069 L21:P21 JH21:JL21 TD21:TH21 ACZ21:ADD21 AMV21:AMZ21 AWR21:AWV21 BGN21:BGR21 BQJ21:BQN21 CAF21:CAJ21 CKB21:CKF21 CTX21:CUB21 DDT21:DDX21 DNP21:DNT21 DXL21:DXP21 EHH21:EHL21 ERD21:ERH21 FAZ21:FBD21 FKV21:FKZ21 FUR21:FUV21 GEN21:GER21 GOJ21:GON21 GYF21:GYJ21 HIB21:HIF21 HRX21:HSB21 IBT21:IBX21 ILP21:ILT21 IVL21:IVP21 JFH21:JFL21 JPD21:JPH21 JYZ21:JZD21 KIV21:KIZ21 KSR21:KSV21 LCN21:LCR21 LMJ21:LMN21 LWF21:LWJ21 MGB21:MGF21 MPX21:MQB21 MZT21:MZX21 NJP21:NJT21 NTL21:NTP21 ODH21:ODL21 OND21:ONH21 OWZ21:OXD21 PGV21:PGZ21 PQR21:PQV21 QAN21:QAR21 QKJ21:QKN21 QUF21:QUJ21 REB21:REF21 RNX21:ROB21 RXT21:RXX21 SHP21:SHT21 SRL21:SRP21 TBH21:TBL21 TLD21:TLH21 TUZ21:TVD21 UEV21:UEZ21 UOR21:UOV21 UYN21:UYR21 VIJ21:VIN21 VSF21:VSJ21 WCB21:WCF21 WLX21:WMB21 WVT21:WVX21 L65557:P65557 JH65557:JL65557 TD65557:TH65557 ACZ65557:ADD65557 AMV65557:AMZ65557 AWR65557:AWV65557 BGN65557:BGR65557 BQJ65557:BQN65557 CAF65557:CAJ65557 CKB65557:CKF65557 CTX65557:CUB65557 DDT65557:DDX65557 DNP65557:DNT65557 DXL65557:DXP65557 EHH65557:EHL65557 ERD65557:ERH65557 FAZ65557:FBD65557 FKV65557:FKZ65557 FUR65557:FUV65557 GEN65557:GER65557 GOJ65557:GON65557 GYF65557:GYJ65557 HIB65557:HIF65557 HRX65557:HSB65557 IBT65557:IBX65557 ILP65557:ILT65557 IVL65557:IVP65557 JFH65557:JFL65557 JPD65557:JPH65557 JYZ65557:JZD65557 KIV65557:KIZ65557 KSR65557:KSV65557 LCN65557:LCR65557 LMJ65557:LMN65557 LWF65557:LWJ65557 MGB65557:MGF65557 MPX65557:MQB65557 MZT65557:MZX65557 NJP65557:NJT65557 NTL65557:NTP65557 ODH65557:ODL65557 OND65557:ONH65557 OWZ65557:OXD65557 PGV65557:PGZ65557 PQR65557:PQV65557 QAN65557:QAR65557 QKJ65557:QKN65557 QUF65557:QUJ65557 REB65557:REF65557 RNX65557:ROB65557 RXT65557:RXX65557 SHP65557:SHT65557 SRL65557:SRP65557 TBH65557:TBL65557 TLD65557:TLH65557 TUZ65557:TVD65557 UEV65557:UEZ65557 UOR65557:UOV65557 UYN65557:UYR65557 VIJ65557:VIN65557 VSF65557:VSJ65557 WCB65557:WCF65557 WLX65557:WMB65557 WVT65557:WVX65557 L131093:P131093 JH131093:JL131093 TD131093:TH131093 ACZ131093:ADD131093 AMV131093:AMZ131093 AWR131093:AWV131093 BGN131093:BGR131093 BQJ131093:BQN131093 CAF131093:CAJ131093 CKB131093:CKF131093 CTX131093:CUB131093 DDT131093:DDX131093 DNP131093:DNT131093 DXL131093:DXP131093 EHH131093:EHL131093 ERD131093:ERH131093 FAZ131093:FBD131093 FKV131093:FKZ131093 FUR131093:FUV131093 GEN131093:GER131093 GOJ131093:GON131093 GYF131093:GYJ131093 HIB131093:HIF131093 HRX131093:HSB131093 IBT131093:IBX131093 ILP131093:ILT131093 IVL131093:IVP131093 JFH131093:JFL131093 JPD131093:JPH131093 JYZ131093:JZD131093 KIV131093:KIZ131093 KSR131093:KSV131093 LCN131093:LCR131093 LMJ131093:LMN131093 LWF131093:LWJ131093 MGB131093:MGF131093 MPX131093:MQB131093 MZT131093:MZX131093 NJP131093:NJT131093 NTL131093:NTP131093 ODH131093:ODL131093 OND131093:ONH131093 OWZ131093:OXD131093 PGV131093:PGZ131093 PQR131093:PQV131093 QAN131093:QAR131093 QKJ131093:QKN131093 QUF131093:QUJ131093 REB131093:REF131093 RNX131093:ROB131093 RXT131093:RXX131093 SHP131093:SHT131093 SRL131093:SRP131093 TBH131093:TBL131093 TLD131093:TLH131093 TUZ131093:TVD131093 UEV131093:UEZ131093 UOR131093:UOV131093 UYN131093:UYR131093 VIJ131093:VIN131093 VSF131093:VSJ131093 WCB131093:WCF131093 WLX131093:WMB131093 WVT131093:WVX131093 L196629:P196629 JH196629:JL196629 TD196629:TH196629 ACZ196629:ADD196629 AMV196629:AMZ196629 AWR196629:AWV196629 BGN196629:BGR196629 BQJ196629:BQN196629 CAF196629:CAJ196629 CKB196629:CKF196629 CTX196629:CUB196629 DDT196629:DDX196629 DNP196629:DNT196629 DXL196629:DXP196629 EHH196629:EHL196629 ERD196629:ERH196629 FAZ196629:FBD196629 FKV196629:FKZ196629 FUR196629:FUV196629 GEN196629:GER196629 GOJ196629:GON196629 GYF196629:GYJ196629 HIB196629:HIF196629 HRX196629:HSB196629 IBT196629:IBX196629 ILP196629:ILT196629 IVL196629:IVP196629 JFH196629:JFL196629 JPD196629:JPH196629 JYZ196629:JZD196629 KIV196629:KIZ196629 KSR196629:KSV196629 LCN196629:LCR196629 LMJ196629:LMN196629 LWF196629:LWJ196629 MGB196629:MGF196629 MPX196629:MQB196629 MZT196629:MZX196629 NJP196629:NJT196629 NTL196629:NTP196629 ODH196629:ODL196629 OND196629:ONH196629 OWZ196629:OXD196629 PGV196629:PGZ196629 PQR196629:PQV196629 QAN196629:QAR196629 QKJ196629:QKN196629 QUF196629:QUJ196629 REB196629:REF196629 RNX196629:ROB196629 RXT196629:RXX196629 SHP196629:SHT196629 SRL196629:SRP196629 TBH196629:TBL196629 TLD196629:TLH196629 TUZ196629:TVD196629 UEV196629:UEZ196629 UOR196629:UOV196629 UYN196629:UYR196629 VIJ196629:VIN196629 VSF196629:VSJ196629 WCB196629:WCF196629 WLX196629:WMB196629 WVT196629:WVX196629 L262165:P262165 JH262165:JL262165 TD262165:TH262165 ACZ262165:ADD262165 AMV262165:AMZ262165 AWR262165:AWV262165 BGN262165:BGR262165 BQJ262165:BQN262165 CAF262165:CAJ262165 CKB262165:CKF262165 CTX262165:CUB262165 DDT262165:DDX262165 DNP262165:DNT262165 DXL262165:DXP262165 EHH262165:EHL262165 ERD262165:ERH262165 FAZ262165:FBD262165 FKV262165:FKZ262165 FUR262165:FUV262165 GEN262165:GER262165 GOJ262165:GON262165 GYF262165:GYJ262165 HIB262165:HIF262165 HRX262165:HSB262165 IBT262165:IBX262165 ILP262165:ILT262165 IVL262165:IVP262165 JFH262165:JFL262165 JPD262165:JPH262165 JYZ262165:JZD262165 KIV262165:KIZ262165 KSR262165:KSV262165 LCN262165:LCR262165 LMJ262165:LMN262165 LWF262165:LWJ262165 MGB262165:MGF262165 MPX262165:MQB262165 MZT262165:MZX262165 NJP262165:NJT262165 NTL262165:NTP262165 ODH262165:ODL262165 OND262165:ONH262165 OWZ262165:OXD262165 PGV262165:PGZ262165 PQR262165:PQV262165 QAN262165:QAR262165 QKJ262165:QKN262165 QUF262165:QUJ262165 REB262165:REF262165 RNX262165:ROB262165 RXT262165:RXX262165 SHP262165:SHT262165 SRL262165:SRP262165 TBH262165:TBL262165 TLD262165:TLH262165 TUZ262165:TVD262165 UEV262165:UEZ262165 UOR262165:UOV262165 UYN262165:UYR262165 VIJ262165:VIN262165 VSF262165:VSJ262165 WCB262165:WCF262165 WLX262165:WMB262165 WVT262165:WVX262165 L327701:P327701 JH327701:JL327701 TD327701:TH327701 ACZ327701:ADD327701 AMV327701:AMZ327701 AWR327701:AWV327701 BGN327701:BGR327701 BQJ327701:BQN327701 CAF327701:CAJ327701 CKB327701:CKF327701 CTX327701:CUB327701 DDT327701:DDX327701 DNP327701:DNT327701 DXL327701:DXP327701 EHH327701:EHL327701 ERD327701:ERH327701 FAZ327701:FBD327701 FKV327701:FKZ327701 FUR327701:FUV327701 GEN327701:GER327701 GOJ327701:GON327701 GYF327701:GYJ327701 HIB327701:HIF327701 HRX327701:HSB327701 IBT327701:IBX327701 ILP327701:ILT327701 IVL327701:IVP327701 JFH327701:JFL327701 JPD327701:JPH327701 JYZ327701:JZD327701 KIV327701:KIZ327701 KSR327701:KSV327701 LCN327701:LCR327701 LMJ327701:LMN327701 LWF327701:LWJ327701 MGB327701:MGF327701 MPX327701:MQB327701 MZT327701:MZX327701 NJP327701:NJT327701 NTL327701:NTP327701 ODH327701:ODL327701 OND327701:ONH327701 OWZ327701:OXD327701 PGV327701:PGZ327701 PQR327701:PQV327701 QAN327701:QAR327701 QKJ327701:QKN327701 QUF327701:QUJ327701 REB327701:REF327701 RNX327701:ROB327701 RXT327701:RXX327701 SHP327701:SHT327701 SRL327701:SRP327701 TBH327701:TBL327701 TLD327701:TLH327701 TUZ327701:TVD327701 UEV327701:UEZ327701 UOR327701:UOV327701 UYN327701:UYR327701 VIJ327701:VIN327701 VSF327701:VSJ327701 WCB327701:WCF327701 WLX327701:WMB327701 WVT327701:WVX327701 L393237:P393237 JH393237:JL393237 TD393237:TH393237 ACZ393237:ADD393237 AMV393237:AMZ393237 AWR393237:AWV393237 BGN393237:BGR393237 BQJ393237:BQN393237 CAF393237:CAJ393237 CKB393237:CKF393237 CTX393237:CUB393237 DDT393237:DDX393237 DNP393237:DNT393237 DXL393237:DXP393237 EHH393237:EHL393237 ERD393237:ERH393237 FAZ393237:FBD393237 FKV393237:FKZ393237 FUR393237:FUV393237 GEN393237:GER393237 GOJ393237:GON393237 GYF393237:GYJ393237 HIB393237:HIF393237 HRX393237:HSB393237 IBT393237:IBX393237 ILP393237:ILT393237 IVL393237:IVP393237 JFH393237:JFL393237 JPD393237:JPH393237 JYZ393237:JZD393237 KIV393237:KIZ393237 KSR393237:KSV393237 LCN393237:LCR393237 LMJ393237:LMN393237 LWF393237:LWJ393237 MGB393237:MGF393237 MPX393237:MQB393237 MZT393237:MZX393237 NJP393237:NJT393237 NTL393237:NTP393237 ODH393237:ODL393237 OND393237:ONH393237 OWZ393237:OXD393237 PGV393237:PGZ393237 PQR393237:PQV393237 QAN393237:QAR393237 QKJ393237:QKN393237 QUF393237:QUJ393237 REB393237:REF393237 RNX393237:ROB393237 RXT393237:RXX393237 SHP393237:SHT393237 SRL393237:SRP393237 TBH393237:TBL393237 TLD393237:TLH393237 TUZ393237:TVD393237 UEV393237:UEZ393237 UOR393237:UOV393237 UYN393237:UYR393237 VIJ393237:VIN393237 VSF393237:VSJ393237 WCB393237:WCF393237 WLX393237:WMB393237 WVT393237:WVX393237 L458773:P458773 JH458773:JL458773 TD458773:TH458773 ACZ458773:ADD458773 AMV458773:AMZ458773 AWR458773:AWV458773 BGN458773:BGR458773 BQJ458773:BQN458773 CAF458773:CAJ458773 CKB458773:CKF458773 CTX458773:CUB458773 DDT458773:DDX458773 DNP458773:DNT458773 DXL458773:DXP458773 EHH458773:EHL458773 ERD458773:ERH458773 FAZ458773:FBD458773 FKV458773:FKZ458773 FUR458773:FUV458773 GEN458773:GER458773 GOJ458773:GON458773 GYF458773:GYJ458773 HIB458773:HIF458773 HRX458773:HSB458773 IBT458773:IBX458773 ILP458773:ILT458773 IVL458773:IVP458773 JFH458773:JFL458773 JPD458773:JPH458773 JYZ458773:JZD458773 KIV458773:KIZ458773 KSR458773:KSV458773 LCN458773:LCR458773 LMJ458773:LMN458773 LWF458773:LWJ458773 MGB458773:MGF458773 MPX458773:MQB458773 MZT458773:MZX458773 NJP458773:NJT458773 NTL458773:NTP458773 ODH458773:ODL458773 OND458773:ONH458773 OWZ458773:OXD458773 PGV458773:PGZ458773 PQR458773:PQV458773 QAN458773:QAR458773 QKJ458773:QKN458773 QUF458773:QUJ458773 REB458773:REF458773 RNX458773:ROB458773 RXT458773:RXX458773 SHP458773:SHT458773 SRL458773:SRP458773 TBH458773:TBL458773 TLD458773:TLH458773 TUZ458773:TVD458773 UEV458773:UEZ458773 UOR458773:UOV458773 UYN458773:UYR458773 VIJ458773:VIN458773 VSF458773:VSJ458773 WCB458773:WCF458773 WLX458773:WMB458773 WVT458773:WVX458773 L524309:P524309 JH524309:JL524309 TD524309:TH524309 ACZ524309:ADD524309 AMV524309:AMZ524309 AWR524309:AWV524309 BGN524309:BGR524309 BQJ524309:BQN524309 CAF524309:CAJ524309 CKB524309:CKF524309 CTX524309:CUB524309 DDT524309:DDX524309 DNP524309:DNT524309 DXL524309:DXP524309 EHH524309:EHL524309 ERD524309:ERH524309 FAZ524309:FBD524309 FKV524309:FKZ524309 FUR524309:FUV524309 GEN524309:GER524309 GOJ524309:GON524309 GYF524309:GYJ524309 HIB524309:HIF524309 HRX524309:HSB524309 IBT524309:IBX524309 ILP524309:ILT524309 IVL524309:IVP524309 JFH524309:JFL524309 JPD524309:JPH524309 JYZ524309:JZD524309 KIV524309:KIZ524309 KSR524309:KSV524309 LCN524309:LCR524309 LMJ524309:LMN524309 LWF524309:LWJ524309 MGB524309:MGF524309 MPX524309:MQB524309 MZT524309:MZX524309 NJP524309:NJT524309 NTL524309:NTP524309 ODH524309:ODL524309 OND524309:ONH524309 OWZ524309:OXD524309 PGV524309:PGZ524309 PQR524309:PQV524309 QAN524309:QAR524309 QKJ524309:QKN524309 QUF524309:QUJ524309 REB524309:REF524309 RNX524309:ROB524309 RXT524309:RXX524309 SHP524309:SHT524309 SRL524309:SRP524309 TBH524309:TBL524309 TLD524309:TLH524309 TUZ524309:TVD524309 UEV524309:UEZ524309 UOR524309:UOV524309 UYN524309:UYR524309 VIJ524309:VIN524309 VSF524309:VSJ524309 WCB524309:WCF524309 WLX524309:WMB524309 WVT524309:WVX524309 L589845:P589845 JH589845:JL589845 TD589845:TH589845 ACZ589845:ADD589845 AMV589845:AMZ589845 AWR589845:AWV589845 BGN589845:BGR589845 BQJ589845:BQN589845 CAF589845:CAJ589845 CKB589845:CKF589845 CTX589845:CUB589845 DDT589845:DDX589845 DNP589845:DNT589845 DXL589845:DXP589845 EHH589845:EHL589845 ERD589845:ERH589845 FAZ589845:FBD589845 FKV589845:FKZ589845 FUR589845:FUV589845 GEN589845:GER589845 GOJ589845:GON589845 GYF589845:GYJ589845 HIB589845:HIF589845 HRX589845:HSB589845 IBT589845:IBX589845 ILP589845:ILT589845 IVL589845:IVP589845 JFH589845:JFL589845 JPD589845:JPH589845 JYZ589845:JZD589845 KIV589845:KIZ589845 KSR589845:KSV589845 LCN589845:LCR589845 LMJ589845:LMN589845 LWF589845:LWJ589845 MGB589845:MGF589845 MPX589845:MQB589845 MZT589845:MZX589845 NJP589845:NJT589845 NTL589845:NTP589845 ODH589845:ODL589845 OND589845:ONH589845 OWZ589845:OXD589845 PGV589845:PGZ589845 PQR589845:PQV589845 QAN589845:QAR589845 QKJ589845:QKN589845 QUF589845:QUJ589845 REB589845:REF589845 RNX589845:ROB589845 RXT589845:RXX589845 SHP589845:SHT589845 SRL589845:SRP589845 TBH589845:TBL589845 TLD589845:TLH589845 TUZ589845:TVD589845 UEV589845:UEZ589845 UOR589845:UOV589845 UYN589845:UYR589845 VIJ589845:VIN589845 VSF589845:VSJ589845 WCB589845:WCF589845 WLX589845:WMB589845 WVT589845:WVX589845 L655381:P655381 JH655381:JL655381 TD655381:TH655381 ACZ655381:ADD655381 AMV655381:AMZ655381 AWR655381:AWV655381 BGN655381:BGR655381 BQJ655381:BQN655381 CAF655381:CAJ655381 CKB655381:CKF655381 CTX655381:CUB655381 DDT655381:DDX655381 DNP655381:DNT655381 DXL655381:DXP655381 EHH655381:EHL655381 ERD655381:ERH655381 FAZ655381:FBD655381 FKV655381:FKZ655381 FUR655381:FUV655381 GEN655381:GER655381 GOJ655381:GON655381 GYF655381:GYJ655381 HIB655381:HIF655381 HRX655381:HSB655381 IBT655381:IBX655381 ILP655381:ILT655381 IVL655381:IVP655381 JFH655381:JFL655381 JPD655381:JPH655381 JYZ655381:JZD655381 KIV655381:KIZ655381 KSR655381:KSV655381 LCN655381:LCR655381 LMJ655381:LMN655381 LWF655381:LWJ655381 MGB655381:MGF655381 MPX655381:MQB655381 MZT655381:MZX655381 NJP655381:NJT655381 NTL655381:NTP655381 ODH655381:ODL655381 OND655381:ONH655381 OWZ655381:OXD655381 PGV655381:PGZ655381 PQR655381:PQV655381 QAN655381:QAR655381 QKJ655381:QKN655381 QUF655381:QUJ655381 REB655381:REF655381 RNX655381:ROB655381 RXT655381:RXX655381 SHP655381:SHT655381 SRL655381:SRP655381 TBH655381:TBL655381 TLD655381:TLH655381 TUZ655381:TVD655381 UEV655381:UEZ655381 UOR655381:UOV655381 UYN655381:UYR655381 VIJ655381:VIN655381 VSF655381:VSJ655381 WCB655381:WCF655381 WLX655381:WMB655381 WVT655381:WVX655381 L720917:P720917 JH720917:JL720917 TD720917:TH720917 ACZ720917:ADD720917 AMV720917:AMZ720917 AWR720917:AWV720917 BGN720917:BGR720917 BQJ720917:BQN720917 CAF720917:CAJ720917 CKB720917:CKF720917 CTX720917:CUB720917 DDT720917:DDX720917 DNP720917:DNT720917 DXL720917:DXP720917 EHH720917:EHL720917 ERD720917:ERH720917 FAZ720917:FBD720917 FKV720917:FKZ720917 FUR720917:FUV720917 GEN720917:GER720917 GOJ720917:GON720917 GYF720917:GYJ720917 HIB720917:HIF720917 HRX720917:HSB720917 IBT720917:IBX720917 ILP720917:ILT720917 IVL720917:IVP720917 JFH720917:JFL720917 JPD720917:JPH720917 JYZ720917:JZD720917 KIV720917:KIZ720917 KSR720917:KSV720917 LCN720917:LCR720917 LMJ720917:LMN720917 LWF720917:LWJ720917 MGB720917:MGF720917 MPX720917:MQB720917 MZT720917:MZX720917 NJP720917:NJT720917 NTL720917:NTP720917 ODH720917:ODL720917 OND720917:ONH720917 OWZ720917:OXD720917 PGV720917:PGZ720917 PQR720917:PQV720917 QAN720917:QAR720917 QKJ720917:QKN720917 QUF720917:QUJ720917 REB720917:REF720917 RNX720917:ROB720917 RXT720917:RXX720917 SHP720917:SHT720917 SRL720917:SRP720917 TBH720917:TBL720917 TLD720917:TLH720917 TUZ720917:TVD720917 UEV720917:UEZ720917 UOR720917:UOV720917 UYN720917:UYR720917 VIJ720917:VIN720917 VSF720917:VSJ720917 WCB720917:WCF720917 WLX720917:WMB720917 WVT720917:WVX720917 L786453:P786453 JH786453:JL786453 TD786453:TH786453 ACZ786453:ADD786453 AMV786453:AMZ786453 AWR786453:AWV786453 BGN786453:BGR786453 BQJ786453:BQN786453 CAF786453:CAJ786453 CKB786453:CKF786453 CTX786453:CUB786453 DDT786453:DDX786453 DNP786453:DNT786453 DXL786453:DXP786453 EHH786453:EHL786453 ERD786453:ERH786453 FAZ786453:FBD786453 FKV786453:FKZ786453 FUR786453:FUV786453 GEN786453:GER786453 GOJ786453:GON786453 GYF786453:GYJ786453 HIB786453:HIF786453 HRX786453:HSB786453 IBT786453:IBX786453 ILP786453:ILT786453 IVL786453:IVP786453 JFH786453:JFL786453 JPD786453:JPH786453 JYZ786453:JZD786453 KIV786453:KIZ786453 KSR786453:KSV786453 LCN786453:LCR786453 LMJ786453:LMN786453 LWF786453:LWJ786453 MGB786453:MGF786453 MPX786453:MQB786453 MZT786453:MZX786453 NJP786453:NJT786453 NTL786453:NTP786453 ODH786453:ODL786453 OND786453:ONH786453 OWZ786453:OXD786453 PGV786453:PGZ786453 PQR786453:PQV786453 QAN786453:QAR786453 QKJ786453:QKN786453 QUF786453:QUJ786453 REB786453:REF786453 RNX786453:ROB786453 RXT786453:RXX786453 SHP786453:SHT786453 SRL786453:SRP786453 TBH786453:TBL786453 TLD786453:TLH786453 TUZ786453:TVD786453 UEV786453:UEZ786453 UOR786453:UOV786453 UYN786453:UYR786453 VIJ786453:VIN786453 VSF786453:VSJ786453 WCB786453:WCF786453 WLX786453:WMB786453 WVT786453:WVX786453 L851989:P851989 JH851989:JL851989 TD851989:TH851989 ACZ851989:ADD851989 AMV851989:AMZ851989 AWR851989:AWV851989 BGN851989:BGR851989 BQJ851989:BQN851989 CAF851989:CAJ851989 CKB851989:CKF851989 CTX851989:CUB851989 DDT851989:DDX851989 DNP851989:DNT851989 DXL851989:DXP851989 EHH851989:EHL851989 ERD851989:ERH851989 FAZ851989:FBD851989 FKV851989:FKZ851989 FUR851989:FUV851989 GEN851989:GER851989 GOJ851989:GON851989 GYF851989:GYJ851989 HIB851989:HIF851989 HRX851989:HSB851989 IBT851989:IBX851989 ILP851989:ILT851989 IVL851989:IVP851989 JFH851989:JFL851989 JPD851989:JPH851989 JYZ851989:JZD851989 KIV851989:KIZ851989 KSR851989:KSV851989 LCN851989:LCR851989 LMJ851989:LMN851989 LWF851989:LWJ851989 MGB851989:MGF851989 MPX851989:MQB851989 MZT851989:MZX851989 NJP851989:NJT851989 NTL851989:NTP851989 ODH851989:ODL851989 OND851989:ONH851989 OWZ851989:OXD851989 PGV851989:PGZ851989 PQR851989:PQV851989 QAN851989:QAR851989 QKJ851989:QKN851989 QUF851989:QUJ851989 REB851989:REF851989 RNX851989:ROB851989 RXT851989:RXX851989 SHP851989:SHT851989 SRL851989:SRP851989 TBH851989:TBL851989 TLD851989:TLH851989 TUZ851989:TVD851989 UEV851989:UEZ851989 UOR851989:UOV851989 UYN851989:UYR851989 VIJ851989:VIN851989 VSF851989:VSJ851989 WCB851989:WCF851989 WLX851989:WMB851989 WVT851989:WVX851989 L917525:P917525 JH917525:JL917525 TD917525:TH917525 ACZ917525:ADD917525 AMV917525:AMZ917525 AWR917525:AWV917525 BGN917525:BGR917525 BQJ917525:BQN917525 CAF917525:CAJ917525 CKB917525:CKF917525 CTX917525:CUB917525 DDT917525:DDX917525 DNP917525:DNT917525 DXL917525:DXP917525 EHH917525:EHL917525 ERD917525:ERH917525 FAZ917525:FBD917525 FKV917525:FKZ917525 FUR917525:FUV917525 GEN917525:GER917525 GOJ917525:GON917525 GYF917525:GYJ917525 HIB917525:HIF917525 HRX917525:HSB917525 IBT917525:IBX917525 ILP917525:ILT917525 IVL917525:IVP917525 JFH917525:JFL917525 JPD917525:JPH917525 JYZ917525:JZD917525 KIV917525:KIZ917525 KSR917525:KSV917525 LCN917525:LCR917525 LMJ917525:LMN917525 LWF917525:LWJ917525 MGB917525:MGF917525 MPX917525:MQB917525 MZT917525:MZX917525 NJP917525:NJT917525 NTL917525:NTP917525 ODH917525:ODL917525 OND917525:ONH917525 OWZ917525:OXD917525 PGV917525:PGZ917525 PQR917525:PQV917525 QAN917525:QAR917525 QKJ917525:QKN917525 QUF917525:QUJ917525 REB917525:REF917525 RNX917525:ROB917525 RXT917525:RXX917525 SHP917525:SHT917525 SRL917525:SRP917525 TBH917525:TBL917525 TLD917525:TLH917525 TUZ917525:TVD917525 UEV917525:UEZ917525 UOR917525:UOV917525 UYN917525:UYR917525 VIJ917525:VIN917525 VSF917525:VSJ917525 WCB917525:WCF917525 WLX917525:WMB917525 WVT917525:WVX917525 L983061:P983061 JH983061:JL983061 TD983061:TH983061 ACZ983061:ADD983061 AMV983061:AMZ983061 AWR983061:AWV983061 BGN983061:BGR983061 BQJ983061:BQN983061 CAF983061:CAJ983061 CKB983061:CKF983061 CTX983061:CUB983061 DDT983061:DDX983061 DNP983061:DNT983061 DXL983061:DXP983061 EHH983061:EHL983061 ERD983061:ERH983061 FAZ983061:FBD983061 FKV983061:FKZ983061 FUR983061:FUV983061 GEN983061:GER983061 GOJ983061:GON983061 GYF983061:GYJ983061 HIB983061:HIF983061 HRX983061:HSB983061 IBT983061:IBX983061 ILP983061:ILT983061 IVL983061:IVP983061 JFH983061:JFL983061 JPD983061:JPH983061 JYZ983061:JZD983061 KIV983061:KIZ983061 KSR983061:KSV983061 LCN983061:LCR983061 LMJ983061:LMN983061 LWF983061:LWJ983061 MGB983061:MGF983061 MPX983061:MQB983061 MZT983061:MZX983061 NJP983061:NJT983061 NTL983061:NTP983061 ODH983061:ODL983061 OND983061:ONH983061 OWZ983061:OXD983061 PGV983061:PGZ983061 PQR983061:PQV983061 QAN983061:QAR983061 QKJ983061:QKN983061 QUF983061:QUJ983061 REB983061:REF983061 RNX983061:ROB983061 RXT983061:RXX983061 SHP983061:SHT983061 SRL983061:SRP983061 TBH983061:TBL983061 TLD983061:TLH983061 TUZ983061:TVD983061 UEV983061:UEZ983061 UOR983061:UOV983061 UYN983061:UYR983061 VIJ983061:VIN983061 VSF983061:VSJ983061 WCB983061:WCF983061 WLX983061:WMB983061 WVT983061:WVX983061 L13:P13 JH13:JL13 TD13:TH13 ACZ13:ADD13 AMV13:AMZ13 AWR13:AWV13 BGN13:BGR13 BQJ13:BQN13 CAF13:CAJ13 CKB13:CKF13 CTX13:CUB13 DDT13:DDX13 DNP13:DNT13 DXL13:DXP13 EHH13:EHL13 ERD13:ERH13 FAZ13:FBD13 FKV13:FKZ13 FUR13:FUV13 GEN13:GER13 GOJ13:GON13 GYF13:GYJ13 HIB13:HIF13 HRX13:HSB13 IBT13:IBX13 ILP13:ILT13 IVL13:IVP13 JFH13:JFL13 JPD13:JPH13 JYZ13:JZD13 KIV13:KIZ13 KSR13:KSV13 LCN13:LCR13 LMJ13:LMN13 LWF13:LWJ13 MGB13:MGF13 MPX13:MQB13 MZT13:MZX13 NJP13:NJT13 NTL13:NTP13 ODH13:ODL13 OND13:ONH13 OWZ13:OXD13 PGV13:PGZ13 PQR13:PQV13 QAN13:QAR13 QKJ13:QKN13 QUF13:QUJ13 REB13:REF13 RNX13:ROB13 RXT13:RXX13 SHP13:SHT13 SRL13:SRP13 TBH13:TBL13 TLD13:TLH13 TUZ13:TVD13 UEV13:UEZ13 UOR13:UOV13 UYN13:UYR13 VIJ13:VIN13 VSF13:VSJ13 WCB13:WCF13 WLX13:WMB13 WVT13:WVX13 L65549:P65549 JH65549:JL65549 TD65549:TH65549 ACZ65549:ADD65549 AMV65549:AMZ65549 AWR65549:AWV65549 BGN65549:BGR65549 BQJ65549:BQN65549 CAF65549:CAJ65549 CKB65549:CKF65549 CTX65549:CUB65549 DDT65549:DDX65549 DNP65549:DNT65549 DXL65549:DXP65549 EHH65549:EHL65549 ERD65549:ERH65549 FAZ65549:FBD65549 FKV65549:FKZ65549 FUR65549:FUV65549 GEN65549:GER65549 GOJ65549:GON65549 GYF65549:GYJ65549 HIB65549:HIF65549 HRX65549:HSB65549 IBT65549:IBX65549 ILP65549:ILT65549 IVL65549:IVP65549 JFH65549:JFL65549 JPD65549:JPH65549 JYZ65549:JZD65549 KIV65549:KIZ65549 KSR65549:KSV65549 LCN65549:LCR65549 LMJ65549:LMN65549 LWF65549:LWJ65549 MGB65549:MGF65549 MPX65549:MQB65549 MZT65549:MZX65549 NJP65549:NJT65549 NTL65549:NTP65549 ODH65549:ODL65549 OND65549:ONH65549 OWZ65549:OXD65549 PGV65549:PGZ65549 PQR65549:PQV65549 QAN65549:QAR65549 QKJ65549:QKN65549 QUF65549:QUJ65549 REB65549:REF65549 RNX65549:ROB65549 RXT65549:RXX65549 SHP65549:SHT65549 SRL65549:SRP65549 TBH65549:TBL65549 TLD65549:TLH65549 TUZ65549:TVD65549 UEV65549:UEZ65549 UOR65549:UOV65549 UYN65549:UYR65549 VIJ65549:VIN65549 VSF65549:VSJ65549 WCB65549:WCF65549 WLX65549:WMB65549 WVT65549:WVX65549 L131085:P131085 JH131085:JL131085 TD131085:TH131085 ACZ131085:ADD131085 AMV131085:AMZ131085 AWR131085:AWV131085 BGN131085:BGR131085 BQJ131085:BQN131085 CAF131085:CAJ131085 CKB131085:CKF131085 CTX131085:CUB131085 DDT131085:DDX131085 DNP131085:DNT131085 DXL131085:DXP131085 EHH131085:EHL131085 ERD131085:ERH131085 FAZ131085:FBD131085 FKV131085:FKZ131085 FUR131085:FUV131085 GEN131085:GER131085 GOJ131085:GON131085 GYF131085:GYJ131085 HIB131085:HIF131085 HRX131085:HSB131085 IBT131085:IBX131085 ILP131085:ILT131085 IVL131085:IVP131085 JFH131085:JFL131085 JPD131085:JPH131085 JYZ131085:JZD131085 KIV131085:KIZ131085 KSR131085:KSV131085 LCN131085:LCR131085 LMJ131085:LMN131085 LWF131085:LWJ131085 MGB131085:MGF131085 MPX131085:MQB131085 MZT131085:MZX131085 NJP131085:NJT131085 NTL131085:NTP131085 ODH131085:ODL131085 OND131085:ONH131085 OWZ131085:OXD131085 PGV131085:PGZ131085 PQR131085:PQV131085 QAN131085:QAR131085 QKJ131085:QKN131085 QUF131085:QUJ131085 REB131085:REF131085 RNX131085:ROB131085 RXT131085:RXX131085 SHP131085:SHT131085 SRL131085:SRP131085 TBH131085:TBL131085 TLD131085:TLH131085 TUZ131085:TVD131085 UEV131085:UEZ131085 UOR131085:UOV131085 UYN131085:UYR131085 VIJ131085:VIN131085 VSF131085:VSJ131085 WCB131085:WCF131085 WLX131085:WMB131085 WVT131085:WVX131085 L196621:P196621 JH196621:JL196621 TD196621:TH196621 ACZ196621:ADD196621 AMV196621:AMZ196621 AWR196621:AWV196621 BGN196621:BGR196621 BQJ196621:BQN196621 CAF196621:CAJ196621 CKB196621:CKF196621 CTX196621:CUB196621 DDT196621:DDX196621 DNP196621:DNT196621 DXL196621:DXP196621 EHH196621:EHL196621 ERD196621:ERH196621 FAZ196621:FBD196621 FKV196621:FKZ196621 FUR196621:FUV196621 GEN196621:GER196621 GOJ196621:GON196621 GYF196621:GYJ196621 HIB196621:HIF196621 HRX196621:HSB196621 IBT196621:IBX196621 ILP196621:ILT196621 IVL196621:IVP196621 JFH196621:JFL196621 JPD196621:JPH196621 JYZ196621:JZD196621 KIV196621:KIZ196621 KSR196621:KSV196621 LCN196621:LCR196621 LMJ196621:LMN196621 LWF196621:LWJ196621 MGB196621:MGF196621 MPX196621:MQB196621 MZT196621:MZX196621 NJP196621:NJT196621 NTL196621:NTP196621 ODH196621:ODL196621 OND196621:ONH196621 OWZ196621:OXD196621 PGV196621:PGZ196621 PQR196621:PQV196621 QAN196621:QAR196621 QKJ196621:QKN196621 QUF196621:QUJ196621 REB196621:REF196621 RNX196621:ROB196621 RXT196621:RXX196621 SHP196621:SHT196621 SRL196621:SRP196621 TBH196621:TBL196621 TLD196621:TLH196621 TUZ196621:TVD196621 UEV196621:UEZ196621 UOR196621:UOV196621 UYN196621:UYR196621 VIJ196621:VIN196621 VSF196621:VSJ196621 WCB196621:WCF196621 WLX196621:WMB196621 WVT196621:WVX196621 L262157:P262157 JH262157:JL262157 TD262157:TH262157 ACZ262157:ADD262157 AMV262157:AMZ262157 AWR262157:AWV262157 BGN262157:BGR262157 BQJ262157:BQN262157 CAF262157:CAJ262157 CKB262157:CKF262157 CTX262157:CUB262157 DDT262157:DDX262157 DNP262157:DNT262157 DXL262157:DXP262157 EHH262157:EHL262157 ERD262157:ERH262157 FAZ262157:FBD262157 FKV262157:FKZ262157 FUR262157:FUV262157 GEN262157:GER262157 GOJ262157:GON262157 GYF262157:GYJ262157 HIB262157:HIF262157 HRX262157:HSB262157 IBT262157:IBX262157 ILP262157:ILT262157 IVL262157:IVP262157 JFH262157:JFL262157 JPD262157:JPH262157 JYZ262157:JZD262157 KIV262157:KIZ262157 KSR262157:KSV262157 LCN262157:LCR262157 LMJ262157:LMN262157 LWF262157:LWJ262157 MGB262157:MGF262157 MPX262157:MQB262157 MZT262157:MZX262157 NJP262157:NJT262157 NTL262157:NTP262157 ODH262157:ODL262157 OND262157:ONH262157 OWZ262157:OXD262157 PGV262157:PGZ262157 PQR262157:PQV262157 QAN262157:QAR262157 QKJ262157:QKN262157 QUF262157:QUJ262157 REB262157:REF262157 RNX262157:ROB262157 RXT262157:RXX262157 SHP262157:SHT262157 SRL262157:SRP262157 TBH262157:TBL262157 TLD262157:TLH262157 TUZ262157:TVD262157 UEV262157:UEZ262157 UOR262157:UOV262157 UYN262157:UYR262157 VIJ262157:VIN262157 VSF262157:VSJ262157 WCB262157:WCF262157 WLX262157:WMB262157 WVT262157:WVX262157 L327693:P327693 JH327693:JL327693 TD327693:TH327693 ACZ327693:ADD327693 AMV327693:AMZ327693 AWR327693:AWV327693 BGN327693:BGR327693 BQJ327693:BQN327693 CAF327693:CAJ327693 CKB327693:CKF327693 CTX327693:CUB327693 DDT327693:DDX327693 DNP327693:DNT327693 DXL327693:DXP327693 EHH327693:EHL327693 ERD327693:ERH327693 FAZ327693:FBD327693 FKV327693:FKZ327693 FUR327693:FUV327693 GEN327693:GER327693 GOJ327693:GON327693 GYF327693:GYJ327693 HIB327693:HIF327693 HRX327693:HSB327693 IBT327693:IBX327693 ILP327693:ILT327693 IVL327693:IVP327693 JFH327693:JFL327693 JPD327693:JPH327693 JYZ327693:JZD327693 KIV327693:KIZ327693 KSR327693:KSV327693 LCN327693:LCR327693 LMJ327693:LMN327693 LWF327693:LWJ327693 MGB327693:MGF327693 MPX327693:MQB327693 MZT327693:MZX327693 NJP327693:NJT327693 NTL327693:NTP327693 ODH327693:ODL327693 OND327693:ONH327693 OWZ327693:OXD327693 PGV327693:PGZ327693 PQR327693:PQV327693 QAN327693:QAR327693 QKJ327693:QKN327693 QUF327693:QUJ327693 REB327693:REF327693 RNX327693:ROB327693 RXT327693:RXX327693 SHP327693:SHT327693 SRL327693:SRP327693 TBH327693:TBL327693 TLD327693:TLH327693 TUZ327693:TVD327693 UEV327693:UEZ327693 UOR327693:UOV327693 UYN327693:UYR327693 VIJ327693:VIN327693 VSF327693:VSJ327693 WCB327693:WCF327693 WLX327693:WMB327693 WVT327693:WVX327693 L393229:P393229 JH393229:JL393229 TD393229:TH393229 ACZ393229:ADD393229 AMV393229:AMZ393229 AWR393229:AWV393229 BGN393229:BGR393229 BQJ393229:BQN393229 CAF393229:CAJ393229 CKB393229:CKF393229 CTX393229:CUB393229 DDT393229:DDX393229 DNP393229:DNT393229 DXL393229:DXP393229 EHH393229:EHL393229 ERD393229:ERH393229 FAZ393229:FBD393229 FKV393229:FKZ393229 FUR393229:FUV393229 GEN393229:GER393229 GOJ393229:GON393229 GYF393229:GYJ393229 HIB393229:HIF393229 HRX393229:HSB393229 IBT393229:IBX393229 ILP393229:ILT393229 IVL393229:IVP393229 JFH393229:JFL393229 JPD393229:JPH393229 JYZ393229:JZD393229 KIV393229:KIZ393229 KSR393229:KSV393229 LCN393229:LCR393229 LMJ393229:LMN393229 LWF393229:LWJ393229 MGB393229:MGF393229 MPX393229:MQB393229 MZT393229:MZX393229 NJP393229:NJT393229 NTL393229:NTP393229 ODH393229:ODL393229 OND393229:ONH393229 OWZ393229:OXD393229 PGV393229:PGZ393229 PQR393229:PQV393229 QAN393229:QAR393229 QKJ393229:QKN393229 QUF393229:QUJ393229 REB393229:REF393229 RNX393229:ROB393229 RXT393229:RXX393229 SHP393229:SHT393229 SRL393229:SRP393229 TBH393229:TBL393229 TLD393229:TLH393229 TUZ393229:TVD393229 UEV393229:UEZ393229 UOR393229:UOV393229 UYN393229:UYR393229 VIJ393229:VIN393229 VSF393229:VSJ393229 WCB393229:WCF393229 WLX393229:WMB393229 WVT393229:WVX393229 L458765:P458765 JH458765:JL458765 TD458765:TH458765 ACZ458765:ADD458765 AMV458765:AMZ458765 AWR458765:AWV458765 BGN458765:BGR458765 BQJ458765:BQN458765 CAF458765:CAJ458765 CKB458765:CKF458765 CTX458765:CUB458765 DDT458765:DDX458765 DNP458765:DNT458765 DXL458765:DXP458765 EHH458765:EHL458765 ERD458765:ERH458765 FAZ458765:FBD458765 FKV458765:FKZ458765 FUR458765:FUV458765 GEN458765:GER458765 GOJ458765:GON458765 GYF458765:GYJ458765 HIB458765:HIF458765 HRX458765:HSB458765 IBT458765:IBX458765 ILP458765:ILT458765 IVL458765:IVP458765 JFH458765:JFL458765 JPD458765:JPH458765 JYZ458765:JZD458765 KIV458765:KIZ458765 KSR458765:KSV458765 LCN458765:LCR458765 LMJ458765:LMN458765 LWF458765:LWJ458765 MGB458765:MGF458765 MPX458765:MQB458765 MZT458765:MZX458765 NJP458765:NJT458765 NTL458765:NTP458765 ODH458765:ODL458765 OND458765:ONH458765 OWZ458765:OXD458765 PGV458765:PGZ458765 PQR458765:PQV458765 QAN458765:QAR458765 QKJ458765:QKN458765 QUF458765:QUJ458765 REB458765:REF458765 RNX458765:ROB458765 RXT458765:RXX458765 SHP458765:SHT458765 SRL458765:SRP458765 TBH458765:TBL458765 TLD458765:TLH458765 TUZ458765:TVD458765 UEV458765:UEZ458765 UOR458765:UOV458765 UYN458765:UYR458765 VIJ458765:VIN458765 VSF458765:VSJ458765 WCB458765:WCF458765 WLX458765:WMB458765 WVT458765:WVX458765 L524301:P524301 JH524301:JL524301 TD524301:TH524301 ACZ524301:ADD524301 AMV524301:AMZ524301 AWR524301:AWV524301 BGN524301:BGR524301 BQJ524301:BQN524301 CAF524301:CAJ524301 CKB524301:CKF524301 CTX524301:CUB524301 DDT524301:DDX524301 DNP524301:DNT524301 DXL524301:DXP524301 EHH524301:EHL524301 ERD524301:ERH524301 FAZ524301:FBD524301 FKV524301:FKZ524301 FUR524301:FUV524301 GEN524301:GER524301 GOJ524301:GON524301 GYF524301:GYJ524301 HIB524301:HIF524301 HRX524301:HSB524301 IBT524301:IBX524301 ILP524301:ILT524301 IVL524301:IVP524301 JFH524301:JFL524301 JPD524301:JPH524301 JYZ524301:JZD524301 KIV524301:KIZ524301 KSR524301:KSV524301 LCN524301:LCR524301 LMJ524301:LMN524301 LWF524301:LWJ524301 MGB524301:MGF524301 MPX524301:MQB524301 MZT524301:MZX524301 NJP524301:NJT524301 NTL524301:NTP524301 ODH524301:ODL524301 OND524301:ONH524301 OWZ524301:OXD524301 PGV524301:PGZ524301 PQR524301:PQV524301 QAN524301:QAR524301 QKJ524301:QKN524301 QUF524301:QUJ524301 REB524301:REF524301 RNX524301:ROB524301 RXT524301:RXX524301 SHP524301:SHT524301 SRL524301:SRP524301 TBH524301:TBL524301 TLD524301:TLH524301 TUZ524301:TVD524301 UEV524301:UEZ524301 UOR524301:UOV524301 UYN524301:UYR524301 VIJ524301:VIN524301 VSF524301:VSJ524301 WCB524301:WCF524301 WLX524301:WMB524301 WVT524301:WVX524301 L589837:P589837 JH589837:JL589837 TD589837:TH589837 ACZ589837:ADD589837 AMV589837:AMZ589837 AWR589837:AWV589837 BGN589837:BGR589837 BQJ589837:BQN589837 CAF589837:CAJ589837 CKB589837:CKF589837 CTX589837:CUB589837 DDT589837:DDX589837 DNP589837:DNT589837 DXL589837:DXP589837 EHH589837:EHL589837 ERD589837:ERH589837 FAZ589837:FBD589837 FKV589837:FKZ589837 FUR589837:FUV589837 GEN589837:GER589837 GOJ589837:GON589837 GYF589837:GYJ589837 HIB589837:HIF589837 HRX589837:HSB589837 IBT589837:IBX589837 ILP589837:ILT589837 IVL589837:IVP589837 JFH589837:JFL589837 JPD589837:JPH589837 JYZ589837:JZD589837 KIV589837:KIZ589837 KSR589837:KSV589837 LCN589837:LCR589837 LMJ589837:LMN589837 LWF589837:LWJ589837 MGB589837:MGF589837 MPX589837:MQB589837 MZT589837:MZX589837 NJP589837:NJT589837 NTL589837:NTP589837 ODH589837:ODL589837 OND589837:ONH589837 OWZ589837:OXD589837 PGV589837:PGZ589837 PQR589837:PQV589837 QAN589837:QAR589837 QKJ589837:QKN589837 QUF589837:QUJ589837 REB589837:REF589837 RNX589837:ROB589837 RXT589837:RXX589837 SHP589837:SHT589837 SRL589837:SRP589837 TBH589837:TBL589837 TLD589837:TLH589837 TUZ589837:TVD589837 UEV589837:UEZ589837 UOR589837:UOV589837 UYN589837:UYR589837 VIJ589837:VIN589837 VSF589837:VSJ589837 WCB589837:WCF589837 WLX589837:WMB589837 WVT589837:WVX589837 L655373:P655373 JH655373:JL655373 TD655373:TH655373 ACZ655373:ADD655373 AMV655373:AMZ655373 AWR655373:AWV655373 BGN655373:BGR655373 BQJ655373:BQN655373 CAF655373:CAJ655373 CKB655373:CKF655373 CTX655373:CUB655373 DDT655373:DDX655373 DNP655373:DNT655373 DXL655373:DXP655373 EHH655373:EHL655373 ERD655373:ERH655373 FAZ655373:FBD655373 FKV655373:FKZ655373 FUR655373:FUV655373 GEN655373:GER655373 GOJ655373:GON655373 GYF655373:GYJ655373 HIB655373:HIF655373 HRX655373:HSB655373 IBT655373:IBX655373 ILP655373:ILT655373 IVL655373:IVP655373 JFH655373:JFL655373 JPD655373:JPH655373 JYZ655373:JZD655373 KIV655373:KIZ655373 KSR655373:KSV655373 LCN655373:LCR655373 LMJ655373:LMN655373 LWF655373:LWJ655373 MGB655373:MGF655373 MPX655373:MQB655373 MZT655373:MZX655373 NJP655373:NJT655373 NTL655373:NTP655373 ODH655373:ODL655373 OND655373:ONH655373 OWZ655373:OXD655373 PGV655373:PGZ655373 PQR655373:PQV655373 QAN655373:QAR655373 QKJ655373:QKN655373 QUF655373:QUJ655373 REB655373:REF655373 RNX655373:ROB655373 RXT655373:RXX655373 SHP655373:SHT655373 SRL655373:SRP655373 TBH655373:TBL655373 TLD655373:TLH655373 TUZ655373:TVD655373 UEV655373:UEZ655373 UOR655373:UOV655373 UYN655373:UYR655373 VIJ655373:VIN655373 VSF655373:VSJ655373 WCB655373:WCF655373 WLX655373:WMB655373 WVT655373:WVX655373 L720909:P720909 JH720909:JL720909 TD720909:TH720909 ACZ720909:ADD720909 AMV720909:AMZ720909 AWR720909:AWV720909 BGN720909:BGR720909 BQJ720909:BQN720909 CAF720909:CAJ720909 CKB720909:CKF720909 CTX720909:CUB720909 DDT720909:DDX720909 DNP720909:DNT720909 DXL720909:DXP720909 EHH720909:EHL720909 ERD720909:ERH720909 FAZ720909:FBD720909 FKV720909:FKZ720909 FUR720909:FUV720909 GEN720909:GER720909 GOJ720909:GON720909 GYF720909:GYJ720909 HIB720909:HIF720909 HRX720909:HSB720909 IBT720909:IBX720909 ILP720909:ILT720909 IVL720909:IVP720909 JFH720909:JFL720909 JPD720909:JPH720909 JYZ720909:JZD720909 KIV720909:KIZ720909 KSR720909:KSV720909 LCN720909:LCR720909 LMJ720909:LMN720909 LWF720909:LWJ720909 MGB720909:MGF720909 MPX720909:MQB720909 MZT720909:MZX720909 NJP720909:NJT720909 NTL720909:NTP720909 ODH720909:ODL720909 OND720909:ONH720909 OWZ720909:OXD720909 PGV720909:PGZ720909 PQR720909:PQV720909 QAN720909:QAR720909 QKJ720909:QKN720909 QUF720909:QUJ720909 REB720909:REF720909 RNX720909:ROB720909 RXT720909:RXX720909 SHP720909:SHT720909 SRL720909:SRP720909 TBH720909:TBL720909 TLD720909:TLH720909 TUZ720909:TVD720909 UEV720909:UEZ720909 UOR720909:UOV720909 UYN720909:UYR720909 VIJ720909:VIN720909 VSF720909:VSJ720909 WCB720909:WCF720909 WLX720909:WMB720909 WVT720909:WVX720909 L786445:P786445 JH786445:JL786445 TD786445:TH786445 ACZ786445:ADD786445 AMV786445:AMZ786445 AWR786445:AWV786445 BGN786445:BGR786445 BQJ786445:BQN786445 CAF786445:CAJ786445 CKB786445:CKF786445 CTX786445:CUB786445 DDT786445:DDX786445 DNP786445:DNT786445 DXL786445:DXP786445 EHH786445:EHL786445 ERD786445:ERH786445 FAZ786445:FBD786445 FKV786445:FKZ786445 FUR786445:FUV786445 GEN786445:GER786445 GOJ786445:GON786445 GYF786445:GYJ786445 HIB786445:HIF786445 HRX786445:HSB786445 IBT786445:IBX786445 ILP786445:ILT786445 IVL786445:IVP786445 JFH786445:JFL786445 JPD786445:JPH786445 JYZ786445:JZD786445 KIV786445:KIZ786445 KSR786445:KSV786445 LCN786445:LCR786445 LMJ786445:LMN786445 LWF786445:LWJ786445 MGB786445:MGF786445 MPX786445:MQB786445 MZT786445:MZX786445 NJP786445:NJT786445 NTL786445:NTP786445 ODH786445:ODL786445 OND786445:ONH786445 OWZ786445:OXD786445 PGV786445:PGZ786445 PQR786445:PQV786445 QAN786445:QAR786445 QKJ786445:QKN786445 QUF786445:QUJ786445 REB786445:REF786445 RNX786445:ROB786445 RXT786445:RXX786445 SHP786445:SHT786445 SRL786445:SRP786445 TBH786445:TBL786445 TLD786445:TLH786445 TUZ786445:TVD786445 UEV786445:UEZ786445 UOR786445:UOV786445 UYN786445:UYR786445 VIJ786445:VIN786445 VSF786445:VSJ786445 WCB786445:WCF786445 WLX786445:WMB786445 WVT786445:WVX786445 L851981:P851981 JH851981:JL851981 TD851981:TH851981 ACZ851981:ADD851981 AMV851981:AMZ851981 AWR851981:AWV851981 BGN851981:BGR851981 BQJ851981:BQN851981 CAF851981:CAJ851981 CKB851981:CKF851981 CTX851981:CUB851981 DDT851981:DDX851981 DNP851981:DNT851981 DXL851981:DXP851981 EHH851981:EHL851981 ERD851981:ERH851981 FAZ851981:FBD851981 FKV851981:FKZ851981 FUR851981:FUV851981 GEN851981:GER851981 GOJ851981:GON851981 GYF851981:GYJ851981 HIB851981:HIF851981 HRX851981:HSB851981 IBT851981:IBX851981 ILP851981:ILT851981 IVL851981:IVP851981 JFH851981:JFL851981 JPD851981:JPH851981 JYZ851981:JZD851981 KIV851981:KIZ851981 KSR851981:KSV851981 LCN851981:LCR851981 LMJ851981:LMN851981 LWF851981:LWJ851981 MGB851981:MGF851981 MPX851981:MQB851981 MZT851981:MZX851981 NJP851981:NJT851981 NTL851981:NTP851981 ODH851981:ODL851981 OND851981:ONH851981 OWZ851981:OXD851981 PGV851981:PGZ851981 PQR851981:PQV851981 QAN851981:QAR851981 QKJ851981:QKN851981 QUF851981:QUJ851981 REB851981:REF851981 RNX851981:ROB851981 RXT851981:RXX851981 SHP851981:SHT851981 SRL851981:SRP851981 TBH851981:TBL851981 TLD851981:TLH851981 TUZ851981:TVD851981 UEV851981:UEZ851981 UOR851981:UOV851981 UYN851981:UYR851981 VIJ851981:VIN851981 VSF851981:VSJ851981 WCB851981:WCF851981 WLX851981:WMB851981 WVT851981:WVX851981 L917517:P917517 JH917517:JL917517 TD917517:TH917517 ACZ917517:ADD917517 AMV917517:AMZ917517 AWR917517:AWV917517 BGN917517:BGR917517 BQJ917517:BQN917517 CAF917517:CAJ917517 CKB917517:CKF917517 CTX917517:CUB917517 DDT917517:DDX917517 DNP917517:DNT917517 DXL917517:DXP917517 EHH917517:EHL917517 ERD917517:ERH917517 FAZ917517:FBD917517 FKV917517:FKZ917517 FUR917517:FUV917517 GEN917517:GER917517 GOJ917517:GON917517 GYF917517:GYJ917517 HIB917517:HIF917517 HRX917517:HSB917517 IBT917517:IBX917517 ILP917517:ILT917517 IVL917517:IVP917517 JFH917517:JFL917517 JPD917517:JPH917517 JYZ917517:JZD917517 KIV917517:KIZ917517 KSR917517:KSV917517 LCN917517:LCR917517 LMJ917517:LMN917517 LWF917517:LWJ917517 MGB917517:MGF917517 MPX917517:MQB917517 MZT917517:MZX917517 NJP917517:NJT917517 NTL917517:NTP917517 ODH917517:ODL917517 OND917517:ONH917517 OWZ917517:OXD917517 PGV917517:PGZ917517 PQR917517:PQV917517 QAN917517:QAR917517 QKJ917517:QKN917517 QUF917517:QUJ917517 REB917517:REF917517 RNX917517:ROB917517 RXT917517:RXX917517 SHP917517:SHT917517 SRL917517:SRP917517 TBH917517:TBL917517 TLD917517:TLH917517 TUZ917517:TVD917517 UEV917517:UEZ917517 UOR917517:UOV917517 UYN917517:UYR917517 VIJ917517:VIN917517 VSF917517:VSJ917517 WCB917517:WCF917517 WLX917517:WMB917517 WVT917517:WVX917517 L983053:P983053 JH983053:JL983053 TD983053:TH983053 ACZ983053:ADD983053 AMV983053:AMZ983053 AWR983053:AWV983053 BGN983053:BGR983053 BQJ983053:BQN983053 CAF983053:CAJ983053 CKB983053:CKF983053 CTX983053:CUB983053 DDT983053:DDX983053 DNP983053:DNT983053 DXL983053:DXP983053 EHH983053:EHL983053 ERD983053:ERH983053 FAZ983053:FBD983053 FKV983053:FKZ983053 FUR983053:FUV983053 GEN983053:GER983053 GOJ983053:GON983053 GYF983053:GYJ983053 HIB983053:HIF983053 HRX983053:HSB983053 IBT983053:IBX983053 ILP983053:ILT983053 IVL983053:IVP983053 JFH983053:JFL983053 JPD983053:JPH983053 JYZ983053:JZD983053 KIV983053:KIZ983053 KSR983053:KSV983053 LCN983053:LCR983053 LMJ983053:LMN983053 LWF983053:LWJ983053 MGB983053:MGF983053 MPX983053:MQB983053 MZT983053:MZX983053 NJP983053:NJT983053 NTL983053:NTP983053 ODH983053:ODL983053 OND983053:ONH983053 OWZ983053:OXD983053 PGV983053:PGZ983053 PQR983053:PQV983053 QAN983053:QAR983053 QKJ983053:QKN983053 QUF983053:QUJ983053 REB983053:REF983053 RNX983053:ROB983053 RXT983053:RXX983053 SHP983053:SHT983053 SRL983053:SRP983053 TBH983053:TBL983053 TLD983053:TLH983053 TUZ983053:TVD983053 UEV983053:UEZ983053 UOR983053:UOV983053 UYN983053:UYR983053 VIJ983053:VIN983053 VSF983053:VSJ983053 WCB983053:WCF983053 WLX983053:WMB983053 WVT983053:WVX983053" xr:uid="{C13A12B1-CA84-4365-A6B1-3202FE3A23AA}">
      <formula1>$AC$84:$AC$131</formula1>
    </dataValidation>
    <dataValidation type="list" allowBlank="1" showInputMessage="1" showErrorMessage="1" sqref="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xr:uid="{08150450-8543-419A-8B23-A121154D20FF}">
      <formula1>"特,般"</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523D0-4C4B-450C-A548-25C712961C39}">
  <dimension ref="A2:C109"/>
  <sheetViews>
    <sheetView view="pageBreakPreview" zoomScale="85" zoomScaleNormal="100" zoomScaleSheetLayoutView="85" workbookViewId="0"/>
  </sheetViews>
  <sheetFormatPr defaultRowHeight="13.5"/>
  <cols>
    <col min="1" max="1" width="2.5" style="390" customWidth="1"/>
    <col min="2" max="2" width="5.5" style="474" bestFit="1" customWidth="1"/>
    <col min="3" max="3" width="135.75" style="475" customWidth="1"/>
    <col min="4" max="256" width="9" style="390"/>
    <col min="257" max="257" width="2.5" style="390" customWidth="1"/>
    <col min="258" max="258" width="5.5" style="390" bestFit="1" customWidth="1"/>
    <col min="259" max="259" width="135.75" style="390" customWidth="1"/>
    <col min="260" max="512" width="9" style="390"/>
    <col min="513" max="513" width="2.5" style="390" customWidth="1"/>
    <col min="514" max="514" width="5.5" style="390" bestFit="1" customWidth="1"/>
    <col min="515" max="515" width="135.75" style="390" customWidth="1"/>
    <col min="516" max="768" width="9" style="390"/>
    <col min="769" max="769" width="2.5" style="390" customWidth="1"/>
    <col min="770" max="770" width="5.5" style="390" bestFit="1" customWidth="1"/>
    <col min="771" max="771" width="135.75" style="390" customWidth="1"/>
    <col min="772" max="1024" width="9" style="390"/>
    <col min="1025" max="1025" width="2.5" style="390" customWidth="1"/>
    <col min="1026" max="1026" width="5.5" style="390" bestFit="1" customWidth="1"/>
    <col min="1027" max="1027" width="135.75" style="390" customWidth="1"/>
    <col min="1028" max="1280" width="9" style="390"/>
    <col min="1281" max="1281" width="2.5" style="390" customWidth="1"/>
    <col min="1282" max="1282" width="5.5" style="390" bestFit="1" customWidth="1"/>
    <col min="1283" max="1283" width="135.75" style="390" customWidth="1"/>
    <col min="1284" max="1536" width="9" style="390"/>
    <col min="1537" max="1537" width="2.5" style="390" customWidth="1"/>
    <col min="1538" max="1538" width="5.5" style="390" bestFit="1" customWidth="1"/>
    <col min="1539" max="1539" width="135.75" style="390" customWidth="1"/>
    <col min="1540" max="1792" width="9" style="390"/>
    <col min="1793" max="1793" width="2.5" style="390" customWidth="1"/>
    <col min="1794" max="1794" width="5.5" style="390" bestFit="1" customWidth="1"/>
    <col min="1795" max="1795" width="135.75" style="390" customWidth="1"/>
    <col min="1796" max="2048" width="9" style="390"/>
    <col min="2049" max="2049" width="2.5" style="390" customWidth="1"/>
    <col min="2050" max="2050" width="5.5" style="390" bestFit="1" customWidth="1"/>
    <col min="2051" max="2051" width="135.75" style="390" customWidth="1"/>
    <col min="2052" max="2304" width="9" style="390"/>
    <col min="2305" max="2305" width="2.5" style="390" customWidth="1"/>
    <col min="2306" max="2306" width="5.5" style="390" bestFit="1" customWidth="1"/>
    <col min="2307" max="2307" width="135.75" style="390" customWidth="1"/>
    <col min="2308" max="2560" width="9" style="390"/>
    <col min="2561" max="2561" width="2.5" style="390" customWidth="1"/>
    <col min="2562" max="2562" width="5.5" style="390" bestFit="1" customWidth="1"/>
    <col min="2563" max="2563" width="135.75" style="390" customWidth="1"/>
    <col min="2564" max="2816" width="9" style="390"/>
    <col min="2817" max="2817" width="2.5" style="390" customWidth="1"/>
    <col min="2818" max="2818" width="5.5" style="390" bestFit="1" customWidth="1"/>
    <col min="2819" max="2819" width="135.75" style="390" customWidth="1"/>
    <col min="2820" max="3072" width="9" style="390"/>
    <col min="3073" max="3073" width="2.5" style="390" customWidth="1"/>
    <col min="3074" max="3074" width="5.5" style="390" bestFit="1" customWidth="1"/>
    <col min="3075" max="3075" width="135.75" style="390" customWidth="1"/>
    <col min="3076" max="3328" width="9" style="390"/>
    <col min="3329" max="3329" width="2.5" style="390" customWidth="1"/>
    <col min="3330" max="3330" width="5.5" style="390" bestFit="1" customWidth="1"/>
    <col min="3331" max="3331" width="135.75" style="390" customWidth="1"/>
    <col min="3332" max="3584" width="9" style="390"/>
    <col min="3585" max="3585" width="2.5" style="390" customWidth="1"/>
    <col min="3586" max="3586" width="5.5" style="390" bestFit="1" customWidth="1"/>
    <col min="3587" max="3587" width="135.75" style="390" customWidth="1"/>
    <col min="3588" max="3840" width="9" style="390"/>
    <col min="3841" max="3841" width="2.5" style="390" customWidth="1"/>
    <col min="3842" max="3842" width="5.5" style="390" bestFit="1" customWidth="1"/>
    <col min="3843" max="3843" width="135.75" style="390" customWidth="1"/>
    <col min="3844" max="4096" width="9" style="390"/>
    <col min="4097" max="4097" width="2.5" style="390" customWidth="1"/>
    <col min="4098" max="4098" width="5.5" style="390" bestFit="1" customWidth="1"/>
    <col min="4099" max="4099" width="135.75" style="390" customWidth="1"/>
    <col min="4100" max="4352" width="9" style="390"/>
    <col min="4353" max="4353" width="2.5" style="390" customWidth="1"/>
    <col min="4354" max="4354" width="5.5" style="390" bestFit="1" customWidth="1"/>
    <col min="4355" max="4355" width="135.75" style="390" customWidth="1"/>
    <col min="4356" max="4608" width="9" style="390"/>
    <col min="4609" max="4609" width="2.5" style="390" customWidth="1"/>
    <col min="4610" max="4610" width="5.5" style="390" bestFit="1" customWidth="1"/>
    <col min="4611" max="4611" width="135.75" style="390" customWidth="1"/>
    <col min="4612" max="4864" width="9" style="390"/>
    <col min="4865" max="4865" width="2.5" style="390" customWidth="1"/>
    <col min="4866" max="4866" width="5.5" style="390" bestFit="1" customWidth="1"/>
    <col min="4867" max="4867" width="135.75" style="390" customWidth="1"/>
    <col min="4868" max="5120" width="9" style="390"/>
    <col min="5121" max="5121" width="2.5" style="390" customWidth="1"/>
    <col min="5122" max="5122" width="5.5" style="390" bestFit="1" customWidth="1"/>
    <col min="5123" max="5123" width="135.75" style="390" customWidth="1"/>
    <col min="5124" max="5376" width="9" style="390"/>
    <col min="5377" max="5377" width="2.5" style="390" customWidth="1"/>
    <col min="5378" max="5378" width="5.5" style="390" bestFit="1" customWidth="1"/>
    <col min="5379" max="5379" width="135.75" style="390" customWidth="1"/>
    <col min="5380" max="5632" width="9" style="390"/>
    <col min="5633" max="5633" width="2.5" style="390" customWidth="1"/>
    <col min="5634" max="5634" width="5.5" style="390" bestFit="1" customWidth="1"/>
    <col min="5635" max="5635" width="135.75" style="390" customWidth="1"/>
    <col min="5636" max="5888" width="9" style="390"/>
    <col min="5889" max="5889" width="2.5" style="390" customWidth="1"/>
    <col min="5890" max="5890" width="5.5" style="390" bestFit="1" customWidth="1"/>
    <col min="5891" max="5891" width="135.75" style="390" customWidth="1"/>
    <col min="5892" max="6144" width="9" style="390"/>
    <col min="6145" max="6145" width="2.5" style="390" customWidth="1"/>
    <col min="6146" max="6146" width="5.5" style="390" bestFit="1" customWidth="1"/>
    <col min="6147" max="6147" width="135.75" style="390" customWidth="1"/>
    <col min="6148" max="6400" width="9" style="390"/>
    <col min="6401" max="6401" width="2.5" style="390" customWidth="1"/>
    <col min="6402" max="6402" width="5.5" style="390" bestFit="1" customWidth="1"/>
    <col min="6403" max="6403" width="135.75" style="390" customWidth="1"/>
    <col min="6404" max="6656" width="9" style="390"/>
    <col min="6657" max="6657" width="2.5" style="390" customWidth="1"/>
    <col min="6658" max="6658" width="5.5" style="390" bestFit="1" customWidth="1"/>
    <col min="6659" max="6659" width="135.75" style="390" customWidth="1"/>
    <col min="6660" max="6912" width="9" style="390"/>
    <col min="6913" max="6913" width="2.5" style="390" customWidth="1"/>
    <col min="6914" max="6914" width="5.5" style="390" bestFit="1" customWidth="1"/>
    <col min="6915" max="6915" width="135.75" style="390" customWidth="1"/>
    <col min="6916" max="7168" width="9" style="390"/>
    <col min="7169" max="7169" width="2.5" style="390" customWidth="1"/>
    <col min="7170" max="7170" width="5.5" style="390" bestFit="1" customWidth="1"/>
    <col min="7171" max="7171" width="135.75" style="390" customWidth="1"/>
    <col min="7172" max="7424" width="9" style="390"/>
    <col min="7425" max="7425" width="2.5" style="390" customWidth="1"/>
    <col min="7426" max="7426" width="5.5" style="390" bestFit="1" customWidth="1"/>
    <col min="7427" max="7427" width="135.75" style="390" customWidth="1"/>
    <col min="7428" max="7680" width="9" style="390"/>
    <col min="7681" max="7681" width="2.5" style="390" customWidth="1"/>
    <col min="7682" max="7682" width="5.5" style="390" bestFit="1" customWidth="1"/>
    <col min="7683" max="7683" width="135.75" style="390" customWidth="1"/>
    <col min="7684" max="7936" width="9" style="390"/>
    <col min="7937" max="7937" width="2.5" style="390" customWidth="1"/>
    <col min="7938" max="7938" width="5.5" style="390" bestFit="1" customWidth="1"/>
    <col min="7939" max="7939" width="135.75" style="390" customWidth="1"/>
    <col min="7940" max="8192" width="9" style="390"/>
    <col min="8193" max="8193" width="2.5" style="390" customWidth="1"/>
    <col min="8194" max="8194" width="5.5" style="390" bestFit="1" customWidth="1"/>
    <col min="8195" max="8195" width="135.75" style="390" customWidth="1"/>
    <col min="8196" max="8448" width="9" style="390"/>
    <col min="8449" max="8449" width="2.5" style="390" customWidth="1"/>
    <col min="8450" max="8450" width="5.5" style="390" bestFit="1" customWidth="1"/>
    <col min="8451" max="8451" width="135.75" style="390" customWidth="1"/>
    <col min="8452" max="8704" width="9" style="390"/>
    <col min="8705" max="8705" width="2.5" style="390" customWidth="1"/>
    <col min="8706" max="8706" width="5.5" style="390" bestFit="1" customWidth="1"/>
    <col min="8707" max="8707" width="135.75" style="390" customWidth="1"/>
    <col min="8708" max="8960" width="9" style="390"/>
    <col min="8961" max="8961" width="2.5" style="390" customWidth="1"/>
    <col min="8962" max="8962" width="5.5" style="390" bestFit="1" customWidth="1"/>
    <col min="8963" max="8963" width="135.75" style="390" customWidth="1"/>
    <col min="8964" max="9216" width="9" style="390"/>
    <col min="9217" max="9217" width="2.5" style="390" customWidth="1"/>
    <col min="9218" max="9218" width="5.5" style="390" bestFit="1" customWidth="1"/>
    <col min="9219" max="9219" width="135.75" style="390" customWidth="1"/>
    <col min="9220" max="9472" width="9" style="390"/>
    <col min="9473" max="9473" width="2.5" style="390" customWidth="1"/>
    <col min="9474" max="9474" width="5.5" style="390" bestFit="1" customWidth="1"/>
    <col min="9475" max="9475" width="135.75" style="390" customWidth="1"/>
    <col min="9476" max="9728" width="9" style="390"/>
    <col min="9729" max="9729" width="2.5" style="390" customWidth="1"/>
    <col min="9730" max="9730" width="5.5" style="390" bestFit="1" customWidth="1"/>
    <col min="9731" max="9731" width="135.75" style="390" customWidth="1"/>
    <col min="9732" max="9984" width="9" style="390"/>
    <col min="9985" max="9985" width="2.5" style="390" customWidth="1"/>
    <col min="9986" max="9986" width="5.5" style="390" bestFit="1" customWidth="1"/>
    <col min="9987" max="9987" width="135.75" style="390" customWidth="1"/>
    <col min="9988" max="10240" width="9" style="390"/>
    <col min="10241" max="10241" width="2.5" style="390" customWidth="1"/>
    <col min="10242" max="10242" width="5.5" style="390" bestFit="1" customWidth="1"/>
    <col min="10243" max="10243" width="135.75" style="390" customWidth="1"/>
    <col min="10244" max="10496" width="9" style="390"/>
    <col min="10497" max="10497" width="2.5" style="390" customWidth="1"/>
    <col min="10498" max="10498" width="5.5" style="390" bestFit="1" customWidth="1"/>
    <col min="10499" max="10499" width="135.75" style="390" customWidth="1"/>
    <col min="10500" max="10752" width="9" style="390"/>
    <col min="10753" max="10753" width="2.5" style="390" customWidth="1"/>
    <col min="10754" max="10754" width="5.5" style="390" bestFit="1" customWidth="1"/>
    <col min="10755" max="10755" width="135.75" style="390" customWidth="1"/>
    <col min="10756" max="11008" width="9" style="390"/>
    <col min="11009" max="11009" width="2.5" style="390" customWidth="1"/>
    <col min="11010" max="11010" width="5.5" style="390" bestFit="1" customWidth="1"/>
    <col min="11011" max="11011" width="135.75" style="390" customWidth="1"/>
    <col min="11012" max="11264" width="9" style="390"/>
    <col min="11265" max="11265" width="2.5" style="390" customWidth="1"/>
    <col min="11266" max="11266" width="5.5" style="390" bestFit="1" customWidth="1"/>
    <col min="11267" max="11267" width="135.75" style="390" customWidth="1"/>
    <col min="11268" max="11520" width="9" style="390"/>
    <col min="11521" max="11521" width="2.5" style="390" customWidth="1"/>
    <col min="11522" max="11522" width="5.5" style="390" bestFit="1" customWidth="1"/>
    <col min="11523" max="11523" width="135.75" style="390" customWidth="1"/>
    <col min="11524" max="11776" width="9" style="390"/>
    <col min="11777" max="11777" width="2.5" style="390" customWidth="1"/>
    <col min="11778" max="11778" width="5.5" style="390" bestFit="1" customWidth="1"/>
    <col min="11779" max="11779" width="135.75" style="390" customWidth="1"/>
    <col min="11780" max="12032" width="9" style="390"/>
    <col min="12033" max="12033" width="2.5" style="390" customWidth="1"/>
    <col min="12034" max="12034" width="5.5" style="390" bestFit="1" customWidth="1"/>
    <col min="12035" max="12035" width="135.75" style="390" customWidth="1"/>
    <col min="12036" max="12288" width="9" style="390"/>
    <col min="12289" max="12289" width="2.5" style="390" customWidth="1"/>
    <col min="12290" max="12290" width="5.5" style="390" bestFit="1" customWidth="1"/>
    <col min="12291" max="12291" width="135.75" style="390" customWidth="1"/>
    <col min="12292" max="12544" width="9" style="390"/>
    <col min="12545" max="12545" width="2.5" style="390" customWidth="1"/>
    <col min="12546" max="12546" width="5.5" style="390" bestFit="1" customWidth="1"/>
    <col min="12547" max="12547" width="135.75" style="390" customWidth="1"/>
    <col min="12548" max="12800" width="9" style="390"/>
    <col min="12801" max="12801" width="2.5" style="390" customWidth="1"/>
    <col min="12802" max="12802" width="5.5" style="390" bestFit="1" customWidth="1"/>
    <col min="12803" max="12803" width="135.75" style="390" customWidth="1"/>
    <col min="12804" max="13056" width="9" style="390"/>
    <col min="13057" max="13057" width="2.5" style="390" customWidth="1"/>
    <col min="13058" max="13058" width="5.5" style="390" bestFit="1" customWidth="1"/>
    <col min="13059" max="13059" width="135.75" style="390" customWidth="1"/>
    <col min="13060" max="13312" width="9" style="390"/>
    <col min="13313" max="13313" width="2.5" style="390" customWidth="1"/>
    <col min="13314" max="13314" width="5.5" style="390" bestFit="1" customWidth="1"/>
    <col min="13315" max="13315" width="135.75" style="390" customWidth="1"/>
    <col min="13316" max="13568" width="9" style="390"/>
    <col min="13569" max="13569" width="2.5" style="390" customWidth="1"/>
    <col min="13570" max="13570" width="5.5" style="390" bestFit="1" customWidth="1"/>
    <col min="13571" max="13571" width="135.75" style="390" customWidth="1"/>
    <col min="13572" max="13824" width="9" style="390"/>
    <col min="13825" max="13825" width="2.5" style="390" customWidth="1"/>
    <col min="13826" max="13826" width="5.5" style="390" bestFit="1" customWidth="1"/>
    <col min="13827" max="13827" width="135.75" style="390" customWidth="1"/>
    <col min="13828" max="14080" width="9" style="390"/>
    <col min="14081" max="14081" width="2.5" style="390" customWidth="1"/>
    <col min="14082" max="14082" width="5.5" style="390" bestFit="1" customWidth="1"/>
    <col min="14083" max="14083" width="135.75" style="390" customWidth="1"/>
    <col min="14084" max="14336" width="9" style="390"/>
    <col min="14337" max="14337" width="2.5" style="390" customWidth="1"/>
    <col min="14338" max="14338" width="5.5" style="390" bestFit="1" customWidth="1"/>
    <col min="14339" max="14339" width="135.75" style="390" customWidth="1"/>
    <col min="14340" max="14592" width="9" style="390"/>
    <col min="14593" max="14593" width="2.5" style="390" customWidth="1"/>
    <col min="14594" max="14594" width="5.5" style="390" bestFit="1" customWidth="1"/>
    <col min="14595" max="14595" width="135.75" style="390" customWidth="1"/>
    <col min="14596" max="14848" width="9" style="390"/>
    <col min="14849" max="14849" width="2.5" style="390" customWidth="1"/>
    <col min="14850" max="14850" width="5.5" style="390" bestFit="1" customWidth="1"/>
    <col min="14851" max="14851" width="135.75" style="390" customWidth="1"/>
    <col min="14852" max="15104" width="9" style="390"/>
    <col min="15105" max="15105" width="2.5" style="390" customWidth="1"/>
    <col min="15106" max="15106" width="5.5" style="390" bestFit="1" customWidth="1"/>
    <col min="15107" max="15107" width="135.75" style="390" customWidth="1"/>
    <col min="15108" max="15360" width="9" style="390"/>
    <col min="15361" max="15361" width="2.5" style="390" customWidth="1"/>
    <col min="15362" max="15362" width="5.5" style="390" bestFit="1" customWidth="1"/>
    <col min="15363" max="15363" width="135.75" style="390" customWidth="1"/>
    <col min="15364" max="15616" width="9" style="390"/>
    <col min="15617" max="15617" width="2.5" style="390" customWidth="1"/>
    <col min="15618" max="15618" width="5.5" style="390" bestFit="1" customWidth="1"/>
    <col min="15619" max="15619" width="135.75" style="390" customWidth="1"/>
    <col min="15620" max="15872" width="9" style="390"/>
    <col min="15873" max="15873" width="2.5" style="390" customWidth="1"/>
    <col min="15874" max="15874" width="5.5" style="390" bestFit="1" customWidth="1"/>
    <col min="15875" max="15875" width="135.75" style="390" customWidth="1"/>
    <col min="15876" max="16128" width="9" style="390"/>
    <col min="16129" max="16129" width="2.5" style="390" customWidth="1"/>
    <col min="16130" max="16130" width="5.5" style="390" bestFit="1" customWidth="1"/>
    <col min="16131" max="16131" width="135.75" style="390" customWidth="1"/>
    <col min="16132" max="16384" width="9" style="390"/>
  </cols>
  <sheetData>
    <row r="2" spans="1:3">
      <c r="A2" s="390" t="s">
        <v>3103</v>
      </c>
    </row>
    <row r="4" spans="1:3">
      <c r="A4" s="390" t="s">
        <v>3104</v>
      </c>
    </row>
    <row r="5" spans="1:3">
      <c r="C5" s="475" t="s">
        <v>3105</v>
      </c>
    </row>
    <row r="7" spans="1:3">
      <c r="A7" s="390" t="s">
        <v>3106</v>
      </c>
    </row>
    <row r="8" spans="1:3">
      <c r="C8" s="475" t="s">
        <v>3107</v>
      </c>
    </row>
    <row r="10" spans="1:3">
      <c r="A10" s="390" t="s">
        <v>3108</v>
      </c>
    </row>
    <row r="11" spans="1:3">
      <c r="B11" s="474" t="s">
        <v>3109</v>
      </c>
      <c r="C11" s="475" t="s">
        <v>3110</v>
      </c>
    </row>
    <row r="12" spans="1:3">
      <c r="B12" s="474" t="s">
        <v>3111</v>
      </c>
      <c r="C12" s="475" t="s">
        <v>3112</v>
      </c>
    </row>
    <row r="13" spans="1:3" ht="27">
      <c r="B13" s="474" t="s">
        <v>3113</v>
      </c>
      <c r="C13" s="475" t="s">
        <v>3114</v>
      </c>
    </row>
    <row r="14" spans="1:3">
      <c r="B14" s="474" t="s">
        <v>3115</v>
      </c>
      <c r="C14" s="475" t="s">
        <v>3116</v>
      </c>
    </row>
    <row r="15" spans="1:3" ht="54">
      <c r="B15" s="474" t="s">
        <v>3117</v>
      </c>
      <c r="C15" s="476" t="s">
        <v>3118</v>
      </c>
    </row>
    <row r="16" spans="1:3" ht="40.5">
      <c r="B16" s="474" t="s">
        <v>3119</v>
      </c>
      <c r="C16" s="475" t="s">
        <v>3120</v>
      </c>
    </row>
    <row r="17" spans="1:3">
      <c r="B17" s="474" t="s">
        <v>3121</v>
      </c>
      <c r="C17" s="475" t="s">
        <v>3122</v>
      </c>
    </row>
    <row r="18" spans="1:3" ht="27">
      <c r="B18" s="474" t="s">
        <v>3123</v>
      </c>
      <c r="C18" s="476" t="s">
        <v>3124</v>
      </c>
    </row>
    <row r="19" spans="1:3" ht="54">
      <c r="B19" s="474" t="s">
        <v>3125</v>
      </c>
      <c r="C19" s="475" t="s">
        <v>3126</v>
      </c>
    </row>
    <row r="20" spans="1:3" ht="135">
      <c r="B20" s="474" t="s">
        <v>3127</v>
      </c>
      <c r="C20" s="476" t="s">
        <v>4183</v>
      </c>
    </row>
    <row r="21" spans="1:3">
      <c r="B21" s="474" t="s">
        <v>3128</v>
      </c>
      <c r="C21" s="475" t="s">
        <v>3129</v>
      </c>
    </row>
    <row r="23" spans="1:3">
      <c r="A23" s="390" t="s">
        <v>3130</v>
      </c>
    </row>
    <row r="24" spans="1:3">
      <c r="B24" s="474" t="s">
        <v>3109</v>
      </c>
      <c r="C24" s="475" t="s">
        <v>3131</v>
      </c>
    </row>
    <row r="25" spans="1:3" ht="54">
      <c r="B25" s="474" t="s">
        <v>3111</v>
      </c>
      <c r="C25" s="476" t="s">
        <v>3132</v>
      </c>
    </row>
    <row r="26" spans="1:3" ht="27">
      <c r="B26" s="474" t="s">
        <v>3113</v>
      </c>
      <c r="C26" s="475" t="s">
        <v>3133</v>
      </c>
    </row>
    <row r="27" spans="1:3" ht="27">
      <c r="B27" s="474" t="s">
        <v>3115</v>
      </c>
      <c r="C27" s="475" t="s">
        <v>3134</v>
      </c>
    </row>
    <row r="28" spans="1:3">
      <c r="B28" s="474" t="s">
        <v>3117</v>
      </c>
      <c r="C28" s="475" t="s">
        <v>3135</v>
      </c>
    </row>
    <row r="29" spans="1:3" ht="108">
      <c r="B29" s="474" t="s">
        <v>3119</v>
      </c>
      <c r="C29" s="476" t="s">
        <v>4178</v>
      </c>
    </row>
    <row r="30" spans="1:3">
      <c r="B30" s="474" t="s">
        <v>3121</v>
      </c>
      <c r="C30" s="475" t="s">
        <v>3136</v>
      </c>
    </row>
    <row r="31" spans="1:3">
      <c r="B31" s="474" t="s">
        <v>3123</v>
      </c>
      <c r="C31" s="475" t="s">
        <v>3137</v>
      </c>
    </row>
    <row r="32" spans="1:3" ht="40.5">
      <c r="B32" s="474" t="s">
        <v>3125</v>
      </c>
      <c r="C32" s="475" t="s">
        <v>4179</v>
      </c>
    </row>
    <row r="33" spans="2:3" ht="27">
      <c r="B33" s="474" t="s">
        <v>3127</v>
      </c>
      <c r="C33" s="475" t="s">
        <v>3138</v>
      </c>
    </row>
    <row r="34" spans="2:3" ht="27">
      <c r="B34" s="474" t="s">
        <v>3139</v>
      </c>
      <c r="C34" s="475" t="s">
        <v>4180</v>
      </c>
    </row>
    <row r="35" spans="2:3">
      <c r="B35" s="474" t="s">
        <v>3140</v>
      </c>
      <c r="C35" s="475" t="s">
        <v>3141</v>
      </c>
    </row>
    <row r="36" spans="2:3">
      <c r="B36" s="474" t="s">
        <v>3142</v>
      </c>
      <c r="C36" s="475" t="s">
        <v>3143</v>
      </c>
    </row>
    <row r="37" spans="2:3" ht="54">
      <c r="B37" s="474" t="s">
        <v>3144</v>
      </c>
      <c r="C37" s="475" t="s">
        <v>3145</v>
      </c>
    </row>
    <row r="38" spans="2:3" ht="162">
      <c r="B38" s="474" t="s">
        <v>3146</v>
      </c>
      <c r="C38" s="476" t="s">
        <v>4181</v>
      </c>
    </row>
    <row r="39" spans="2:3" ht="40.5">
      <c r="B39" s="474" t="s">
        <v>3147</v>
      </c>
      <c r="C39" s="475" t="s">
        <v>4182</v>
      </c>
    </row>
    <row r="40" spans="2:3" ht="121.5">
      <c r="B40" s="474" t="s">
        <v>3148</v>
      </c>
      <c r="C40" s="475" t="s">
        <v>3149</v>
      </c>
    </row>
    <row r="41" spans="2:3">
      <c r="C41" s="475" t="s">
        <v>3150</v>
      </c>
    </row>
    <row r="42" spans="2:3">
      <c r="C42" s="475" t="s">
        <v>3151</v>
      </c>
    </row>
    <row r="43" spans="2:3">
      <c r="C43" s="475" t="s">
        <v>3152</v>
      </c>
    </row>
    <row r="44" spans="2:3">
      <c r="C44" s="475" t="s">
        <v>3153</v>
      </c>
    </row>
    <row r="45" spans="2:3">
      <c r="C45" s="475" t="s">
        <v>3154</v>
      </c>
    </row>
    <row r="46" spans="2:3">
      <c r="C46" s="475" t="s">
        <v>3155</v>
      </c>
    </row>
    <row r="47" spans="2:3">
      <c r="B47" s="474" t="s">
        <v>3156</v>
      </c>
      <c r="C47" s="475" t="s">
        <v>3157</v>
      </c>
    </row>
    <row r="48" spans="2:3" ht="27">
      <c r="B48" s="474" t="s">
        <v>3158</v>
      </c>
      <c r="C48" s="475" t="s">
        <v>3159</v>
      </c>
    </row>
    <row r="49" spans="1:3">
      <c r="B49" s="474" t="s">
        <v>3160</v>
      </c>
      <c r="C49" s="475" t="s">
        <v>3161</v>
      </c>
    </row>
    <row r="50" spans="1:3">
      <c r="B50" s="474" t="s">
        <v>3162</v>
      </c>
      <c r="C50" s="475" t="s">
        <v>3163</v>
      </c>
    </row>
    <row r="51" spans="1:3" ht="40.5">
      <c r="B51" s="474" t="s">
        <v>3164</v>
      </c>
      <c r="C51" s="475" t="s">
        <v>3165</v>
      </c>
    </row>
    <row r="52" spans="1:3" ht="27">
      <c r="B52" s="474" t="s">
        <v>3166</v>
      </c>
      <c r="C52" s="475" t="s">
        <v>3167</v>
      </c>
    </row>
    <row r="53" spans="1:3">
      <c r="B53" s="474" t="s">
        <v>3168</v>
      </c>
      <c r="C53" s="475" t="s">
        <v>3169</v>
      </c>
    </row>
    <row r="54" spans="1:3" ht="54">
      <c r="B54" s="474" t="s">
        <v>4159</v>
      </c>
      <c r="C54" s="475" t="s">
        <v>4163</v>
      </c>
    </row>
    <row r="55" spans="1:3" ht="40.5">
      <c r="B55" s="474" t="s">
        <v>4160</v>
      </c>
      <c r="C55" s="475" t="s">
        <v>4164</v>
      </c>
    </row>
    <row r="56" spans="1:3" ht="40.5">
      <c r="B56" s="474" t="s">
        <v>4161</v>
      </c>
      <c r="C56" s="475" t="s">
        <v>4162</v>
      </c>
    </row>
    <row r="57" spans="1:3">
      <c r="B57" s="474" t="s">
        <v>4157</v>
      </c>
      <c r="C57" s="475" t="s">
        <v>3170</v>
      </c>
    </row>
    <row r="58" spans="1:3">
      <c r="B58" s="474" t="s">
        <v>4158</v>
      </c>
      <c r="C58" s="475" t="s">
        <v>3171</v>
      </c>
    </row>
    <row r="60" spans="1:3">
      <c r="A60" s="390" t="s">
        <v>3172</v>
      </c>
    </row>
    <row r="61" spans="1:3">
      <c r="B61" s="474" t="s">
        <v>3109</v>
      </c>
      <c r="C61" s="475" t="s">
        <v>4184</v>
      </c>
    </row>
    <row r="62" spans="1:3">
      <c r="B62" s="474" t="s">
        <v>3111</v>
      </c>
      <c r="C62" s="475" t="s">
        <v>4185</v>
      </c>
    </row>
    <row r="63" spans="1:3">
      <c r="B63" s="474" t="s">
        <v>3113</v>
      </c>
      <c r="C63" s="475" t="s">
        <v>3173</v>
      </c>
    </row>
    <row r="64" spans="1:3">
      <c r="B64" s="474" t="s">
        <v>3115</v>
      </c>
      <c r="C64" s="475" t="s">
        <v>3174</v>
      </c>
    </row>
    <row r="65" spans="2:3">
      <c r="B65" s="474" t="s">
        <v>3117</v>
      </c>
      <c r="C65" s="475" t="s">
        <v>3175</v>
      </c>
    </row>
    <row r="66" spans="2:3" ht="67.5">
      <c r="B66" s="474" t="s">
        <v>3119</v>
      </c>
      <c r="C66" s="475" t="s">
        <v>4186</v>
      </c>
    </row>
    <row r="67" spans="2:3" ht="81">
      <c r="B67" s="474" t="s">
        <v>3121</v>
      </c>
      <c r="C67" s="476" t="s">
        <v>4187</v>
      </c>
    </row>
    <row r="68" spans="2:3" ht="54">
      <c r="B68" s="474" t="s">
        <v>3123</v>
      </c>
      <c r="C68" s="476" t="s">
        <v>4188</v>
      </c>
    </row>
    <row r="69" spans="2:3" ht="27">
      <c r="B69" s="474" t="s">
        <v>3125</v>
      </c>
      <c r="C69" s="475" t="s">
        <v>4189</v>
      </c>
    </row>
    <row r="70" spans="2:3" ht="27">
      <c r="B70" s="474" t="s">
        <v>3127</v>
      </c>
      <c r="C70" s="475" t="s">
        <v>3176</v>
      </c>
    </row>
    <row r="71" spans="2:3" ht="27">
      <c r="B71" s="474" t="s">
        <v>3139</v>
      </c>
      <c r="C71" s="475" t="s">
        <v>3177</v>
      </c>
    </row>
    <row r="72" spans="2:3">
      <c r="B72" s="474" t="s">
        <v>3140</v>
      </c>
      <c r="C72" s="475" t="s">
        <v>4165</v>
      </c>
    </row>
    <row r="73" spans="2:3" ht="27">
      <c r="B73" s="474" t="s">
        <v>3142</v>
      </c>
      <c r="C73" s="475" t="s">
        <v>4166</v>
      </c>
    </row>
    <row r="74" spans="2:3" ht="27">
      <c r="B74" s="474" t="s">
        <v>3178</v>
      </c>
      <c r="C74" s="475" t="s">
        <v>4190</v>
      </c>
    </row>
    <row r="75" spans="2:3" ht="81">
      <c r="B75" s="474" t="s">
        <v>3179</v>
      </c>
      <c r="C75" s="476" t="s">
        <v>4191</v>
      </c>
    </row>
    <row r="76" spans="2:3">
      <c r="B76" s="474" t="s">
        <v>3147</v>
      </c>
      <c r="C76" s="475" t="s">
        <v>3180</v>
      </c>
    </row>
    <row r="77" spans="2:3">
      <c r="B77" s="474" t="s">
        <v>3148</v>
      </c>
      <c r="C77" s="475" t="s">
        <v>4192</v>
      </c>
    </row>
    <row r="78" spans="2:3" ht="27">
      <c r="B78" s="474" t="s">
        <v>3181</v>
      </c>
      <c r="C78" s="475" t="s">
        <v>3182</v>
      </c>
    </row>
    <row r="79" spans="2:3">
      <c r="B79" s="474" t="s">
        <v>3183</v>
      </c>
      <c r="C79" s="475" t="s">
        <v>3184</v>
      </c>
    </row>
    <row r="80" spans="2:3" ht="27">
      <c r="B80" s="474" t="s">
        <v>3185</v>
      </c>
      <c r="C80" s="475" t="s">
        <v>3186</v>
      </c>
    </row>
    <row r="81" spans="1:3" ht="27">
      <c r="B81" s="474" t="s">
        <v>3187</v>
      </c>
      <c r="C81" s="475" t="s">
        <v>3188</v>
      </c>
    </row>
    <row r="82" spans="1:3" ht="27">
      <c r="B82" s="474" t="s">
        <v>3189</v>
      </c>
      <c r="C82" s="475" t="s">
        <v>3190</v>
      </c>
    </row>
    <row r="83" spans="1:3" ht="27">
      <c r="B83" s="474" t="s">
        <v>3191</v>
      </c>
      <c r="C83" s="475" t="s">
        <v>3192</v>
      </c>
    </row>
    <row r="84" spans="1:3">
      <c r="B84" s="474" t="s">
        <v>3193</v>
      </c>
      <c r="C84" s="475" t="s">
        <v>3194</v>
      </c>
    </row>
    <row r="91" spans="1:3">
      <c r="A91" s="390" t="s">
        <v>3195</v>
      </c>
    </row>
    <row r="92" spans="1:3">
      <c r="B92" s="474" t="s">
        <v>3109</v>
      </c>
      <c r="C92" s="475" t="s">
        <v>3196</v>
      </c>
    </row>
    <row r="93" spans="1:3" ht="27">
      <c r="B93" s="474" t="s">
        <v>3111</v>
      </c>
      <c r="C93" s="475" t="s">
        <v>3197</v>
      </c>
    </row>
    <row r="94" spans="1:3">
      <c r="B94" s="474" t="s">
        <v>3113</v>
      </c>
      <c r="C94" s="475" t="s">
        <v>3198</v>
      </c>
    </row>
    <row r="95" spans="1:3">
      <c r="B95" s="474" t="s">
        <v>3115</v>
      </c>
      <c r="C95" s="475" t="s">
        <v>3199</v>
      </c>
    </row>
    <row r="96" spans="1:3">
      <c r="B96" s="474" t="s">
        <v>3117</v>
      </c>
      <c r="C96" s="475" t="s">
        <v>3200</v>
      </c>
    </row>
    <row r="97" spans="1:3" ht="27">
      <c r="B97" s="474" t="s">
        <v>3119</v>
      </c>
      <c r="C97" s="475" t="s">
        <v>3201</v>
      </c>
    </row>
    <row r="98" spans="1:3">
      <c r="B98" s="474" t="s">
        <v>3121</v>
      </c>
      <c r="C98" s="475" t="s">
        <v>3202</v>
      </c>
    </row>
    <row r="99" spans="1:3">
      <c r="B99" s="474" t="s">
        <v>3123</v>
      </c>
      <c r="C99" s="475" t="s">
        <v>3203</v>
      </c>
    </row>
    <row r="101" spans="1:3">
      <c r="A101" s="390" t="s">
        <v>3204</v>
      </c>
    </row>
    <row r="102" spans="1:3" ht="27">
      <c r="B102" s="474" t="s">
        <v>3109</v>
      </c>
      <c r="C102" s="475" t="s">
        <v>3205</v>
      </c>
    </row>
    <row r="103" spans="1:3">
      <c r="B103" s="474" t="s">
        <v>3111</v>
      </c>
      <c r="C103" s="475" t="s">
        <v>3173</v>
      </c>
    </row>
    <row r="104" spans="1:3" ht="27">
      <c r="B104" s="474" t="s">
        <v>3113</v>
      </c>
      <c r="C104" s="475" t="s">
        <v>3206</v>
      </c>
    </row>
    <row r="105" spans="1:3">
      <c r="B105" s="474" t="s">
        <v>3115</v>
      </c>
      <c r="C105" s="475" t="s">
        <v>3207</v>
      </c>
    </row>
    <row r="106" spans="1:3">
      <c r="B106" s="474" t="s">
        <v>3117</v>
      </c>
      <c r="C106" s="475" t="s">
        <v>3208</v>
      </c>
    </row>
    <row r="107" spans="1:3">
      <c r="B107" s="474" t="s">
        <v>3119</v>
      </c>
      <c r="C107" s="475" t="s">
        <v>3209</v>
      </c>
    </row>
    <row r="108" spans="1:3">
      <c r="B108" s="474" t="s">
        <v>3121</v>
      </c>
      <c r="C108" s="475" t="s">
        <v>3210</v>
      </c>
    </row>
    <row r="109" spans="1:3">
      <c r="B109" s="474" t="s">
        <v>3123</v>
      </c>
      <c r="C109" s="475" t="s">
        <v>3211</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1EA0D-E33D-4B26-89CF-5B0BED65C0EF}">
  <sheetPr>
    <tabColor theme="5" tint="0.39997558519241921"/>
  </sheetPr>
  <dimension ref="A1:AD61"/>
  <sheetViews>
    <sheetView view="pageBreakPreview" zoomScaleNormal="100" workbookViewId="0">
      <selection activeCell="AD1" sqref="AD1"/>
    </sheetView>
  </sheetViews>
  <sheetFormatPr defaultRowHeight="13.5"/>
  <cols>
    <col min="1" max="29" width="3" style="479" customWidth="1"/>
    <col min="30" max="256" width="9" style="479"/>
    <col min="257" max="285" width="3" style="479" customWidth="1"/>
    <col min="286" max="512" width="9" style="479"/>
    <col min="513" max="541" width="3" style="479" customWidth="1"/>
    <col min="542" max="768" width="9" style="479"/>
    <col min="769" max="797" width="3" style="479" customWidth="1"/>
    <col min="798" max="1024" width="9" style="479"/>
    <col min="1025" max="1053" width="3" style="479" customWidth="1"/>
    <col min="1054" max="1280" width="9" style="479"/>
    <col min="1281" max="1309" width="3" style="479" customWidth="1"/>
    <col min="1310" max="1536" width="9" style="479"/>
    <col min="1537" max="1565" width="3" style="479" customWidth="1"/>
    <col min="1566" max="1792" width="9" style="479"/>
    <col min="1793" max="1821" width="3" style="479" customWidth="1"/>
    <col min="1822" max="2048" width="9" style="479"/>
    <col min="2049" max="2077" width="3" style="479" customWidth="1"/>
    <col min="2078" max="2304" width="9" style="479"/>
    <col min="2305" max="2333" width="3" style="479" customWidth="1"/>
    <col min="2334" max="2560" width="9" style="479"/>
    <col min="2561" max="2589" width="3" style="479" customWidth="1"/>
    <col min="2590" max="2816" width="9" style="479"/>
    <col min="2817" max="2845" width="3" style="479" customWidth="1"/>
    <col min="2846" max="3072" width="9" style="479"/>
    <col min="3073" max="3101" width="3" style="479" customWidth="1"/>
    <col min="3102" max="3328" width="9" style="479"/>
    <col min="3329" max="3357" width="3" style="479" customWidth="1"/>
    <col min="3358" max="3584" width="9" style="479"/>
    <col min="3585" max="3613" width="3" style="479" customWidth="1"/>
    <col min="3614" max="3840" width="9" style="479"/>
    <col min="3841" max="3869" width="3" style="479" customWidth="1"/>
    <col min="3870" max="4096" width="9" style="479"/>
    <col min="4097" max="4125" width="3" style="479" customWidth="1"/>
    <col min="4126" max="4352" width="9" style="479"/>
    <col min="4353" max="4381" width="3" style="479" customWidth="1"/>
    <col min="4382" max="4608" width="9" style="479"/>
    <col min="4609" max="4637" width="3" style="479" customWidth="1"/>
    <col min="4638" max="4864" width="9" style="479"/>
    <col min="4865" max="4893" width="3" style="479" customWidth="1"/>
    <col min="4894" max="5120" width="9" style="479"/>
    <col min="5121" max="5149" width="3" style="479" customWidth="1"/>
    <col min="5150" max="5376" width="9" style="479"/>
    <col min="5377" max="5405" width="3" style="479" customWidth="1"/>
    <col min="5406" max="5632" width="9" style="479"/>
    <col min="5633" max="5661" width="3" style="479" customWidth="1"/>
    <col min="5662" max="5888" width="9" style="479"/>
    <col min="5889" max="5917" width="3" style="479" customWidth="1"/>
    <col min="5918" max="6144" width="9" style="479"/>
    <col min="6145" max="6173" width="3" style="479" customWidth="1"/>
    <col min="6174" max="6400" width="9" style="479"/>
    <col min="6401" max="6429" width="3" style="479" customWidth="1"/>
    <col min="6430" max="6656" width="9" style="479"/>
    <col min="6657" max="6685" width="3" style="479" customWidth="1"/>
    <col min="6686" max="6912" width="9" style="479"/>
    <col min="6913" max="6941" width="3" style="479" customWidth="1"/>
    <col min="6942" max="7168" width="9" style="479"/>
    <col min="7169" max="7197" width="3" style="479" customWidth="1"/>
    <col min="7198" max="7424" width="9" style="479"/>
    <col min="7425" max="7453" width="3" style="479" customWidth="1"/>
    <col min="7454" max="7680" width="9" style="479"/>
    <col min="7681" max="7709" width="3" style="479" customWidth="1"/>
    <col min="7710" max="7936" width="9" style="479"/>
    <col min="7937" max="7965" width="3" style="479" customWidth="1"/>
    <col min="7966" max="8192" width="9" style="479"/>
    <col min="8193" max="8221" width="3" style="479" customWidth="1"/>
    <col min="8222" max="8448" width="9" style="479"/>
    <col min="8449" max="8477" width="3" style="479" customWidth="1"/>
    <col min="8478" max="8704" width="9" style="479"/>
    <col min="8705" max="8733" width="3" style="479" customWidth="1"/>
    <col min="8734" max="8960" width="9" style="479"/>
    <col min="8961" max="8989" width="3" style="479" customWidth="1"/>
    <col min="8990" max="9216" width="9" style="479"/>
    <col min="9217" max="9245" width="3" style="479" customWidth="1"/>
    <col min="9246" max="9472" width="9" style="479"/>
    <col min="9473" max="9501" width="3" style="479" customWidth="1"/>
    <col min="9502" max="9728" width="9" style="479"/>
    <col min="9729" max="9757" width="3" style="479" customWidth="1"/>
    <col min="9758" max="9984" width="9" style="479"/>
    <col min="9985" max="10013" width="3" style="479" customWidth="1"/>
    <col min="10014" max="10240" width="9" style="479"/>
    <col min="10241" max="10269" width="3" style="479" customWidth="1"/>
    <col min="10270" max="10496" width="9" style="479"/>
    <col min="10497" max="10525" width="3" style="479" customWidth="1"/>
    <col min="10526" max="10752" width="9" style="479"/>
    <col min="10753" max="10781" width="3" style="479" customWidth="1"/>
    <col min="10782" max="11008" width="9" style="479"/>
    <col min="11009" max="11037" width="3" style="479" customWidth="1"/>
    <col min="11038" max="11264" width="9" style="479"/>
    <col min="11265" max="11293" width="3" style="479" customWidth="1"/>
    <col min="11294" max="11520" width="9" style="479"/>
    <col min="11521" max="11549" width="3" style="479" customWidth="1"/>
    <col min="11550" max="11776" width="9" style="479"/>
    <col min="11777" max="11805" width="3" style="479" customWidth="1"/>
    <col min="11806" max="12032" width="9" style="479"/>
    <col min="12033" max="12061" width="3" style="479" customWidth="1"/>
    <col min="12062" max="12288" width="9" style="479"/>
    <col min="12289" max="12317" width="3" style="479" customWidth="1"/>
    <col min="12318" max="12544" width="9" style="479"/>
    <col min="12545" max="12573" width="3" style="479" customWidth="1"/>
    <col min="12574" max="12800" width="9" style="479"/>
    <col min="12801" max="12829" width="3" style="479" customWidth="1"/>
    <col min="12830" max="13056" width="9" style="479"/>
    <col min="13057" max="13085" width="3" style="479" customWidth="1"/>
    <col min="13086" max="13312" width="9" style="479"/>
    <col min="13313" max="13341" width="3" style="479" customWidth="1"/>
    <col min="13342" max="13568" width="9" style="479"/>
    <col min="13569" max="13597" width="3" style="479" customWidth="1"/>
    <col min="13598" max="13824" width="9" style="479"/>
    <col min="13825" max="13853" width="3" style="479" customWidth="1"/>
    <col min="13854" max="14080" width="9" style="479"/>
    <col min="14081" max="14109" width="3" style="479" customWidth="1"/>
    <col min="14110" max="14336" width="9" style="479"/>
    <col min="14337" max="14365" width="3" style="479" customWidth="1"/>
    <col min="14366" max="14592" width="9" style="479"/>
    <col min="14593" max="14621" width="3" style="479" customWidth="1"/>
    <col min="14622" max="14848" width="9" style="479"/>
    <col min="14849" max="14877" width="3" style="479" customWidth="1"/>
    <col min="14878" max="15104" width="9" style="479"/>
    <col min="15105" max="15133" width="3" style="479" customWidth="1"/>
    <col min="15134" max="15360" width="9" style="479"/>
    <col min="15361" max="15389" width="3" style="479" customWidth="1"/>
    <col min="15390" max="15616" width="9" style="479"/>
    <col min="15617" max="15645" width="3" style="479" customWidth="1"/>
    <col min="15646" max="15872" width="9" style="479"/>
    <col min="15873" max="15901" width="3" style="479" customWidth="1"/>
    <col min="15902" max="16128" width="9" style="479"/>
    <col min="16129" max="16157" width="3" style="479" customWidth="1"/>
    <col min="16158" max="16384" width="9" style="479"/>
  </cols>
  <sheetData>
    <row r="1" spans="1:30" ht="15" customHeight="1">
      <c r="A1" s="1329" t="s">
        <v>3212</v>
      </c>
      <c r="B1" s="1329"/>
      <c r="C1" s="1330"/>
      <c r="D1" s="1330"/>
      <c r="E1" s="1330"/>
      <c r="F1" s="1330"/>
      <c r="G1" s="1330"/>
      <c r="H1" s="1330"/>
      <c r="I1" s="1330"/>
      <c r="J1" s="1330"/>
      <c r="K1" s="1330"/>
      <c r="L1" s="1330"/>
      <c r="M1" s="478"/>
      <c r="N1" s="478"/>
      <c r="O1" s="478"/>
      <c r="P1" s="478"/>
      <c r="Q1" s="478"/>
      <c r="R1" s="478"/>
      <c r="S1" s="478"/>
      <c r="T1" s="478"/>
      <c r="U1" s="478"/>
      <c r="V1" s="478"/>
      <c r="W1" s="478"/>
      <c r="X1" s="478"/>
      <c r="Y1" s="478"/>
      <c r="Z1" s="478"/>
      <c r="AA1" s="478"/>
      <c r="AB1" s="478"/>
      <c r="AC1" s="478"/>
    </row>
    <row r="2" spans="1:30" ht="15" customHeight="1">
      <c r="A2" s="477" t="s">
        <v>3213</v>
      </c>
      <c r="B2" s="480"/>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2"/>
    </row>
    <row r="3" spans="1:30" ht="15" customHeight="1">
      <c r="A3" s="477"/>
      <c r="B3" s="480"/>
      <c r="C3" s="481"/>
      <c r="D3" s="481"/>
      <c r="E3" s="481"/>
      <c r="F3" s="481"/>
      <c r="G3" s="481"/>
      <c r="H3" s="481"/>
      <c r="I3" s="481"/>
      <c r="J3" s="481"/>
      <c r="K3" s="481"/>
      <c r="L3" s="481"/>
      <c r="M3" s="481"/>
      <c r="N3" s="481"/>
      <c r="O3" s="481"/>
      <c r="P3" s="481"/>
      <c r="Q3" s="481"/>
      <c r="R3" s="481"/>
      <c r="S3" s="481"/>
      <c r="T3" s="481"/>
      <c r="U3" s="481"/>
      <c r="V3" s="481"/>
      <c r="W3" s="481"/>
      <c r="X3" s="481"/>
      <c r="Y3" s="481"/>
      <c r="Z3" s="481"/>
      <c r="AA3" s="481"/>
      <c r="AB3" s="481"/>
      <c r="AC3" s="481"/>
      <c r="AD3" s="482"/>
    </row>
    <row r="4" spans="1:30" ht="15" customHeight="1">
      <c r="A4" s="483"/>
      <c r="B4" s="484"/>
      <c r="C4" s="484"/>
      <c r="D4" s="484"/>
      <c r="E4" s="484"/>
      <c r="F4" s="484"/>
      <c r="G4" s="484"/>
      <c r="H4" s="484"/>
      <c r="I4" s="1331" t="s">
        <v>3214</v>
      </c>
      <c r="J4" s="1334" t="s">
        <v>3215</v>
      </c>
      <c r="K4" s="1335"/>
      <c r="L4" s="1335"/>
      <c r="M4" s="1335"/>
      <c r="N4" s="1335"/>
      <c r="O4" s="1335"/>
      <c r="P4" s="1335"/>
      <c r="Q4" s="1335"/>
      <c r="R4" s="1335"/>
      <c r="S4" s="1336"/>
      <c r="T4" s="1337" t="s">
        <v>3216</v>
      </c>
      <c r="U4" s="1338"/>
      <c r="V4" s="1338"/>
      <c r="W4" s="1338"/>
      <c r="X4" s="1338"/>
      <c r="Y4" s="1338"/>
      <c r="Z4" s="1338"/>
      <c r="AA4" s="1338"/>
      <c r="AB4" s="1338"/>
      <c r="AC4" s="1339"/>
    </row>
    <row r="5" spans="1:30" ht="15" customHeight="1">
      <c r="A5" s="483"/>
      <c r="B5" s="484"/>
      <c r="C5" s="484"/>
      <c r="D5" s="484"/>
      <c r="E5" s="484"/>
      <c r="F5" s="484"/>
      <c r="G5" s="484"/>
      <c r="H5" s="484"/>
      <c r="I5" s="1332"/>
      <c r="J5" s="1340"/>
      <c r="K5" s="1341"/>
      <c r="L5" s="1341"/>
      <c r="M5" s="1341"/>
      <c r="N5" s="1341"/>
      <c r="O5" s="1341"/>
      <c r="P5" s="1341"/>
      <c r="Q5" s="1341"/>
      <c r="R5" s="1341"/>
      <c r="S5" s="1342"/>
      <c r="T5" s="1349" t="str">
        <f>IF('第一面 (計変)'!AS2&lt;&gt;"",TEXT('第一面 (計変)'!AS2,"ggge年m月d日"),IF(第一面!AS2&lt;&gt;"",TEXT(第一面!AS2,"ggge年m月d日"),"令和　　年　　月　　日"))</f>
        <v>令和　　年　　月　　日</v>
      </c>
      <c r="U5" s="1350"/>
      <c r="V5" s="1350"/>
      <c r="W5" s="1350"/>
      <c r="X5" s="1350"/>
      <c r="Y5" s="1350"/>
      <c r="Z5" s="1350"/>
      <c r="AA5" s="1350"/>
      <c r="AB5" s="1350"/>
      <c r="AC5" s="1351"/>
    </row>
    <row r="6" spans="1:30" ht="15" customHeight="1">
      <c r="A6" s="483"/>
      <c r="B6" s="484"/>
      <c r="C6" s="484"/>
      <c r="D6" s="484"/>
      <c r="E6" s="484"/>
      <c r="F6" s="484"/>
      <c r="G6" s="484"/>
      <c r="H6" s="484"/>
      <c r="I6" s="1332"/>
      <c r="J6" s="1343"/>
      <c r="K6" s="1344"/>
      <c r="L6" s="1344"/>
      <c r="M6" s="1344"/>
      <c r="N6" s="1344"/>
      <c r="O6" s="1344"/>
      <c r="P6" s="1344"/>
      <c r="Q6" s="1344"/>
      <c r="R6" s="1344"/>
      <c r="S6" s="1345"/>
      <c r="T6" s="1352"/>
      <c r="U6" s="1353"/>
      <c r="V6" s="1353"/>
      <c r="W6" s="1353"/>
      <c r="X6" s="1353"/>
      <c r="Y6" s="1353"/>
      <c r="Z6" s="1353"/>
      <c r="AA6" s="1353"/>
      <c r="AB6" s="1353"/>
      <c r="AC6" s="1354"/>
    </row>
    <row r="7" spans="1:30" ht="15" customHeight="1">
      <c r="A7" s="483"/>
      <c r="B7" s="484"/>
      <c r="C7" s="484"/>
      <c r="D7" s="484"/>
      <c r="E7" s="484"/>
      <c r="F7" s="484"/>
      <c r="G7" s="484"/>
      <c r="H7" s="484"/>
      <c r="I7" s="1332"/>
      <c r="J7" s="1343"/>
      <c r="K7" s="1344"/>
      <c r="L7" s="1344"/>
      <c r="M7" s="1344"/>
      <c r="N7" s="1344"/>
      <c r="O7" s="1344"/>
      <c r="P7" s="1344"/>
      <c r="Q7" s="1344"/>
      <c r="R7" s="1344"/>
      <c r="S7" s="1345"/>
      <c r="T7" s="1355" t="str">
        <f>IF('第一面 (計変)'!AS1&lt;&gt;"","第"&amp;'第一面 (計変)'!B43&amp;"号",IF(第一面!AS1&lt;&gt;"","第"&amp;第一面!B42&amp;"号",IF('第一面 (計変)'!T19&lt;&gt;"","第　"&amp;'第一面 (計変)'!B43&amp;"　　　　　　号","第　"&amp;第一面!B42&amp;"　　　　　　号")))</f>
        <v>第　TKC  　建確　　　　　　号</v>
      </c>
      <c r="U7" s="1356"/>
      <c r="V7" s="1356"/>
      <c r="W7" s="1356"/>
      <c r="X7" s="1356"/>
      <c r="Y7" s="1356"/>
      <c r="Z7" s="1356"/>
      <c r="AA7" s="1356"/>
      <c r="AB7" s="1356"/>
      <c r="AC7" s="1357"/>
    </row>
    <row r="8" spans="1:30" ht="15" customHeight="1">
      <c r="A8" s="483"/>
      <c r="B8" s="484"/>
      <c r="C8" s="484"/>
      <c r="D8" s="484"/>
      <c r="E8" s="484"/>
      <c r="F8" s="484"/>
      <c r="G8" s="484"/>
      <c r="H8" s="484"/>
      <c r="I8" s="1333"/>
      <c r="J8" s="1346"/>
      <c r="K8" s="1347"/>
      <c r="L8" s="1347"/>
      <c r="M8" s="1347"/>
      <c r="N8" s="1347"/>
      <c r="O8" s="1347"/>
      <c r="P8" s="1347"/>
      <c r="Q8" s="1347"/>
      <c r="R8" s="1347"/>
      <c r="S8" s="1348"/>
      <c r="T8" s="1358"/>
      <c r="U8" s="1359"/>
      <c r="V8" s="1359"/>
      <c r="W8" s="1359"/>
      <c r="X8" s="1359"/>
      <c r="Y8" s="1359"/>
      <c r="Z8" s="1359"/>
      <c r="AA8" s="1359"/>
      <c r="AB8" s="1359"/>
      <c r="AC8" s="1360"/>
    </row>
    <row r="9" spans="1:30" ht="15" customHeight="1">
      <c r="A9" s="485"/>
      <c r="B9" s="485"/>
      <c r="C9" s="478"/>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row>
    <row r="10" spans="1:30" ht="15" customHeight="1">
      <c r="A10" s="1361" t="s">
        <v>3217</v>
      </c>
      <c r="B10" s="1361"/>
      <c r="C10" s="1361"/>
      <c r="D10" s="1361"/>
      <c r="E10" s="1361"/>
      <c r="F10" s="1361"/>
      <c r="G10" s="1361"/>
      <c r="H10" s="1361"/>
      <c r="I10" s="1361"/>
      <c r="J10" s="1361"/>
      <c r="K10" s="1361"/>
      <c r="L10" s="1361"/>
      <c r="M10" s="1361"/>
      <c r="N10" s="1361"/>
      <c r="O10" s="1361"/>
      <c r="P10" s="1361"/>
      <c r="Q10" s="1361"/>
      <c r="R10" s="1361"/>
      <c r="S10" s="1361"/>
      <c r="T10" s="1361"/>
      <c r="U10" s="1361"/>
      <c r="V10" s="1361"/>
      <c r="W10" s="1361"/>
      <c r="X10" s="1361"/>
      <c r="Y10" s="1361"/>
      <c r="Z10" s="1361"/>
      <c r="AA10" s="1361"/>
      <c r="AB10" s="1361"/>
      <c r="AC10" s="1361"/>
    </row>
    <row r="11" spans="1:30" ht="15" customHeight="1">
      <c r="A11" s="1362" t="s">
        <v>2734</v>
      </c>
      <c r="B11" s="1362"/>
      <c r="C11" s="1363"/>
      <c r="D11" s="1363"/>
      <c r="E11" s="1363"/>
      <c r="F11" s="1363"/>
      <c r="G11" s="1363"/>
      <c r="H11" s="1363"/>
      <c r="I11" s="1363"/>
      <c r="J11" s="1363"/>
      <c r="K11" s="1363"/>
      <c r="L11" s="1363"/>
      <c r="M11" s="1363"/>
      <c r="N11" s="1363"/>
      <c r="O11" s="1363"/>
      <c r="P11" s="1363"/>
      <c r="Q11" s="1363"/>
      <c r="R11" s="1363"/>
      <c r="S11" s="478"/>
      <c r="T11" s="478"/>
      <c r="U11" s="478"/>
      <c r="V11" s="478"/>
      <c r="W11" s="478"/>
      <c r="X11" s="478"/>
      <c r="Y11" s="478"/>
      <c r="Z11" s="478"/>
      <c r="AA11" s="478"/>
      <c r="AB11" s="478"/>
      <c r="AC11" s="478"/>
    </row>
    <row r="12" spans="1:30" ht="15" customHeight="1">
      <c r="A12" s="486" t="s">
        <v>2735</v>
      </c>
      <c r="B12" s="486"/>
      <c r="C12" s="486"/>
      <c r="D12" s="486"/>
      <c r="E12" s="486"/>
      <c r="F12" s="486"/>
      <c r="G12" s="486"/>
      <c r="H12" s="1364"/>
      <c r="I12" s="1364"/>
      <c r="J12" s="1364"/>
      <c r="K12" s="1364"/>
      <c r="L12" s="1364"/>
      <c r="M12" s="1364"/>
      <c r="N12" s="1364"/>
      <c r="O12" s="1364"/>
      <c r="P12" s="1364"/>
      <c r="Q12" s="1364"/>
      <c r="R12" s="1364"/>
      <c r="S12" s="1364"/>
      <c r="T12" s="1364"/>
      <c r="U12" s="1364"/>
      <c r="V12" s="1364"/>
      <c r="W12" s="1364"/>
      <c r="X12" s="1364"/>
      <c r="Y12" s="1364"/>
      <c r="Z12" s="1364"/>
      <c r="AA12" s="1364"/>
      <c r="AB12" s="1364"/>
      <c r="AC12" s="1364"/>
    </row>
    <row r="13" spans="1:30" ht="15" customHeight="1">
      <c r="A13" s="487"/>
      <c r="B13" s="487" t="s">
        <v>2736</v>
      </c>
      <c r="C13" s="487"/>
      <c r="D13" s="487"/>
      <c r="E13" s="487"/>
      <c r="F13" s="487"/>
      <c r="G13" s="487"/>
      <c r="H13" s="1320" t="str">
        <f>IF(第二面!K4="","",第二面!K4)</f>
        <v/>
      </c>
      <c r="I13" s="1320"/>
      <c r="J13" s="1320"/>
      <c r="K13" s="1320"/>
      <c r="L13" s="1320"/>
      <c r="M13" s="1320"/>
      <c r="N13" s="1320"/>
      <c r="O13" s="1320"/>
      <c r="P13" s="1320"/>
      <c r="Q13" s="1320"/>
      <c r="R13" s="1320"/>
      <c r="S13" s="1320"/>
      <c r="T13" s="1320"/>
      <c r="U13" s="1320"/>
      <c r="V13" s="1320"/>
      <c r="W13" s="1320"/>
      <c r="X13" s="1320"/>
      <c r="Y13" s="1320"/>
      <c r="Z13" s="1320"/>
      <c r="AA13" s="1320"/>
      <c r="AB13" s="1320"/>
      <c r="AC13" s="1320"/>
    </row>
    <row r="14" spans="1:30" ht="15" customHeight="1">
      <c r="A14" s="487"/>
      <c r="B14" s="487" t="s">
        <v>2737</v>
      </c>
      <c r="C14" s="487"/>
      <c r="D14" s="487"/>
      <c r="E14" s="487"/>
      <c r="F14" s="487"/>
      <c r="G14" s="487"/>
      <c r="H14" s="1320" t="str">
        <f>IF(第二面!K5="","",第二面!K5)</f>
        <v/>
      </c>
      <c r="I14" s="1320"/>
      <c r="J14" s="1320"/>
      <c r="K14" s="1320"/>
      <c r="L14" s="1320"/>
      <c r="M14" s="1320"/>
      <c r="N14" s="1320"/>
      <c r="O14" s="1320"/>
      <c r="P14" s="1320"/>
      <c r="Q14" s="1320"/>
      <c r="R14" s="1320"/>
      <c r="S14" s="1320"/>
      <c r="T14" s="1320"/>
      <c r="U14" s="1320"/>
      <c r="V14" s="1320"/>
      <c r="W14" s="1320"/>
      <c r="X14" s="1320"/>
      <c r="Y14" s="1320"/>
      <c r="Z14" s="1320"/>
      <c r="AA14" s="1320"/>
      <c r="AB14" s="1320"/>
      <c r="AC14" s="1320"/>
    </row>
    <row r="15" spans="1:30" ht="15" customHeight="1">
      <c r="A15" s="487"/>
      <c r="B15" s="487" t="s">
        <v>2738</v>
      </c>
      <c r="C15" s="487"/>
      <c r="D15" s="487"/>
      <c r="E15" s="487"/>
      <c r="F15" s="487"/>
      <c r="G15" s="487"/>
      <c r="H15" s="487"/>
      <c r="I15" s="1319" t="str">
        <f>IF(第二面!K6="","",第二面!K6)</f>
        <v/>
      </c>
      <c r="J15" s="1327"/>
      <c r="K15" s="1327"/>
      <c r="L15" s="488"/>
      <c r="M15" s="488"/>
      <c r="N15" s="488"/>
      <c r="O15" s="487"/>
      <c r="P15" s="487"/>
      <c r="Q15" s="487"/>
      <c r="R15" s="487"/>
      <c r="S15" s="487"/>
      <c r="T15" s="487"/>
      <c r="U15" s="487"/>
      <c r="V15" s="487"/>
      <c r="W15" s="487"/>
      <c r="X15" s="487"/>
      <c r="Y15" s="487"/>
      <c r="Z15" s="487"/>
      <c r="AA15" s="487"/>
      <c r="AB15" s="487"/>
      <c r="AC15" s="487"/>
    </row>
    <row r="16" spans="1:30" ht="15" customHeight="1">
      <c r="A16" s="487"/>
      <c r="B16" s="487" t="s">
        <v>2739</v>
      </c>
      <c r="C16" s="487"/>
      <c r="D16" s="487"/>
      <c r="E16" s="487"/>
      <c r="F16" s="487"/>
      <c r="G16" s="487"/>
      <c r="H16" s="1320" t="str">
        <f>IF(第二面!K7="","",第二面!K7)</f>
        <v/>
      </c>
      <c r="I16" s="1320"/>
      <c r="J16" s="1320"/>
      <c r="K16" s="1320"/>
      <c r="L16" s="1320"/>
      <c r="M16" s="1320"/>
      <c r="N16" s="1320"/>
      <c r="O16" s="1320"/>
      <c r="P16" s="1320"/>
      <c r="Q16" s="1320"/>
      <c r="R16" s="1320"/>
      <c r="S16" s="1320"/>
      <c r="T16" s="1320"/>
      <c r="U16" s="1320"/>
      <c r="V16" s="1320"/>
      <c r="W16" s="1320"/>
      <c r="X16" s="1320"/>
      <c r="Y16" s="1320"/>
      <c r="Z16" s="1320"/>
      <c r="AA16" s="1320"/>
      <c r="AB16" s="1320"/>
      <c r="AC16" s="1320"/>
    </row>
    <row r="17" spans="1:29" ht="15" customHeight="1">
      <c r="A17" s="487"/>
      <c r="B17" s="487"/>
      <c r="C17" s="487"/>
      <c r="D17" s="487"/>
      <c r="E17" s="487"/>
      <c r="F17" s="487"/>
      <c r="G17" s="487"/>
      <c r="H17" s="1328"/>
      <c r="I17" s="1328"/>
      <c r="J17" s="1328"/>
      <c r="K17" s="1328"/>
      <c r="L17" s="1328"/>
      <c r="M17" s="489"/>
      <c r="N17" s="489"/>
      <c r="O17" s="489"/>
      <c r="P17" s="489"/>
      <c r="Q17" s="489"/>
      <c r="R17" s="489"/>
      <c r="S17" s="490"/>
      <c r="T17" s="490"/>
      <c r="U17" s="490"/>
      <c r="V17" s="490"/>
      <c r="W17" s="490"/>
      <c r="X17" s="490"/>
      <c r="Y17" s="490"/>
      <c r="Z17" s="490"/>
      <c r="AA17" s="490"/>
      <c r="AB17" s="490"/>
      <c r="AC17" s="490"/>
    </row>
    <row r="18" spans="1:29" ht="15" customHeight="1">
      <c r="A18" s="486" t="s">
        <v>2741</v>
      </c>
      <c r="B18" s="486"/>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row>
    <row r="19" spans="1:29" ht="15" customHeight="1">
      <c r="A19" s="487"/>
      <c r="B19" s="487" t="s">
        <v>2742</v>
      </c>
      <c r="C19" s="487"/>
      <c r="D19" s="487"/>
      <c r="E19" s="487"/>
      <c r="F19" s="491"/>
      <c r="G19" s="491"/>
      <c r="H19" s="487"/>
      <c r="I19" s="491" t="s">
        <v>2568</v>
      </c>
      <c r="J19" s="1322" t="str">
        <f>IF(第二面!L11="","",第二面!L11)</f>
        <v/>
      </c>
      <c r="K19" s="1322"/>
      <c r="L19" s="1322"/>
      <c r="M19" s="1323" t="s">
        <v>2569</v>
      </c>
      <c r="N19" s="1323"/>
      <c r="O19" s="1323"/>
      <c r="P19" s="1325" t="str">
        <f>IF(第二面!R11="","",第二面!R11)</f>
        <v/>
      </c>
      <c r="Q19" s="1325"/>
      <c r="R19" s="1325"/>
      <c r="S19" s="1325"/>
      <c r="T19" s="1323" t="s">
        <v>2570</v>
      </c>
      <c r="U19" s="1323"/>
      <c r="V19" s="1323"/>
      <c r="W19" s="1322" t="str">
        <f>IF(第二面!X11="","",第二面!X11)</f>
        <v/>
      </c>
      <c r="X19" s="1322"/>
      <c r="Y19" s="1322"/>
      <c r="Z19" s="1322"/>
      <c r="AA19" s="1322"/>
      <c r="AB19" s="1322"/>
      <c r="AC19" s="487" t="s">
        <v>17</v>
      </c>
    </row>
    <row r="20" spans="1:29" ht="15" customHeight="1">
      <c r="A20" s="487"/>
      <c r="B20" s="487" t="s">
        <v>2737</v>
      </c>
      <c r="C20" s="487"/>
      <c r="D20" s="487"/>
      <c r="E20" s="487"/>
      <c r="F20" s="494"/>
      <c r="G20" s="494"/>
      <c r="H20" s="1326" t="str">
        <f>IF(第二面!K12="","",第二面!K12)</f>
        <v/>
      </c>
      <c r="I20" s="1326"/>
      <c r="J20" s="1326"/>
      <c r="K20" s="1326"/>
      <c r="L20" s="1326"/>
      <c r="M20" s="1326"/>
      <c r="N20" s="1326"/>
      <c r="O20" s="1326"/>
      <c r="P20" s="1326"/>
      <c r="Q20" s="1326"/>
      <c r="R20" s="1326"/>
      <c r="S20" s="1326"/>
      <c r="T20" s="1326"/>
      <c r="U20" s="1326"/>
      <c r="V20" s="1326"/>
      <c r="W20" s="1326"/>
      <c r="X20" s="1326"/>
      <c r="Y20" s="1326"/>
      <c r="Z20" s="1326"/>
      <c r="AA20" s="1326"/>
      <c r="AB20" s="1326"/>
      <c r="AC20" s="1326"/>
    </row>
    <row r="21" spans="1:29" ht="15" customHeight="1">
      <c r="A21" s="487"/>
      <c r="B21" s="487" t="s">
        <v>3218</v>
      </c>
      <c r="C21" s="487"/>
      <c r="D21" s="487"/>
      <c r="E21" s="487"/>
      <c r="F21" s="487"/>
      <c r="G21" s="487"/>
      <c r="H21" s="487"/>
      <c r="I21" s="495"/>
      <c r="J21" s="1322" t="str">
        <f>IF(第二面!L13="","",第二面!L13)</f>
        <v/>
      </c>
      <c r="K21" s="1322"/>
      <c r="L21" s="1323" t="s">
        <v>2573</v>
      </c>
      <c r="M21" s="1323"/>
      <c r="N21" s="1323"/>
      <c r="O21" s="1323"/>
      <c r="P21" s="1323"/>
      <c r="Q21" s="1322" t="str">
        <f>IF(第二面!S13="","",第二面!S13)</f>
        <v/>
      </c>
      <c r="R21" s="1322"/>
      <c r="S21" s="1322"/>
      <c r="T21" s="1325" t="s">
        <v>2574</v>
      </c>
      <c r="U21" s="1325"/>
      <c r="V21" s="1325"/>
      <c r="W21" s="1325"/>
      <c r="X21" s="1322" t="str">
        <f>IF(第二面!Y13="","",第二面!Y13)</f>
        <v/>
      </c>
      <c r="Y21" s="1322"/>
      <c r="Z21" s="1322"/>
      <c r="AA21" s="1322"/>
      <c r="AB21" s="1322"/>
      <c r="AC21" s="487" t="s">
        <v>17</v>
      </c>
    </row>
    <row r="22" spans="1:29" ht="15" customHeight="1">
      <c r="A22" s="487"/>
      <c r="B22" s="487"/>
      <c r="C22" s="487"/>
      <c r="D22" s="487"/>
      <c r="E22" s="487"/>
      <c r="F22" s="487"/>
      <c r="G22" s="487"/>
      <c r="H22" s="1324" t="str">
        <f>IF(第二面!K14="","",第二面!K14)</f>
        <v/>
      </c>
      <c r="I22" s="1324"/>
      <c r="J22" s="1324"/>
      <c r="K22" s="1324"/>
      <c r="L22" s="1324"/>
      <c r="M22" s="1324"/>
      <c r="N22" s="1324"/>
      <c r="O22" s="1324"/>
      <c r="P22" s="1324"/>
      <c r="Q22" s="1324"/>
      <c r="R22" s="1324"/>
      <c r="S22" s="1324"/>
      <c r="T22" s="1324"/>
      <c r="U22" s="1324"/>
      <c r="V22" s="1324"/>
      <c r="W22" s="1324"/>
      <c r="X22" s="1324"/>
      <c r="Y22" s="1324"/>
      <c r="Z22" s="1324"/>
      <c r="AA22" s="1324"/>
      <c r="AB22" s="1324"/>
      <c r="AC22" s="1324"/>
    </row>
    <row r="23" spans="1:29" ht="15" customHeight="1">
      <c r="A23" s="487"/>
      <c r="B23" s="487" t="s">
        <v>2744</v>
      </c>
      <c r="C23" s="487"/>
      <c r="D23" s="487"/>
      <c r="E23" s="487"/>
      <c r="F23" s="487"/>
      <c r="G23" s="487"/>
      <c r="H23" s="487"/>
      <c r="I23" s="1319" t="str">
        <f>IF(第二面!K15="","",第二面!K15)</f>
        <v/>
      </c>
      <c r="J23" s="1327"/>
      <c r="K23" s="1327"/>
      <c r="L23" s="488"/>
      <c r="M23" s="488"/>
      <c r="N23" s="488"/>
      <c r="O23" s="487"/>
      <c r="P23" s="487"/>
      <c r="Q23" s="487"/>
      <c r="R23" s="487"/>
      <c r="S23" s="487"/>
      <c r="T23" s="487"/>
      <c r="U23" s="487"/>
      <c r="V23" s="487"/>
      <c r="W23" s="487"/>
      <c r="X23" s="487"/>
      <c r="Y23" s="487"/>
      <c r="Z23" s="487"/>
      <c r="AA23" s="487"/>
      <c r="AB23" s="487"/>
      <c r="AC23" s="487"/>
    </row>
    <row r="24" spans="1:29" ht="15" customHeight="1">
      <c r="A24" s="487"/>
      <c r="B24" s="487" t="s">
        <v>2745</v>
      </c>
      <c r="C24" s="487"/>
      <c r="D24" s="487"/>
      <c r="E24" s="487"/>
      <c r="F24" s="487"/>
      <c r="G24" s="487"/>
      <c r="H24" s="1320" t="str">
        <f>IF(第二面!K16="","",第二面!K16)</f>
        <v/>
      </c>
      <c r="I24" s="1320"/>
      <c r="J24" s="1320"/>
      <c r="K24" s="1320"/>
      <c r="L24" s="1320"/>
      <c r="M24" s="1320"/>
      <c r="N24" s="1320"/>
      <c r="O24" s="1320"/>
      <c r="P24" s="1320"/>
      <c r="Q24" s="1320"/>
      <c r="R24" s="1320"/>
      <c r="S24" s="1320"/>
      <c r="T24" s="1320"/>
      <c r="U24" s="1320"/>
      <c r="V24" s="1320"/>
      <c r="W24" s="1320"/>
      <c r="X24" s="1320"/>
      <c r="Y24" s="1320"/>
      <c r="Z24" s="1320"/>
      <c r="AA24" s="1320"/>
      <c r="AB24" s="1320"/>
      <c r="AC24" s="1320"/>
    </row>
    <row r="25" spans="1:29" ht="15" customHeight="1">
      <c r="A25" s="487"/>
      <c r="B25" s="487" t="s">
        <v>2746</v>
      </c>
      <c r="C25" s="487"/>
      <c r="D25" s="487"/>
      <c r="E25" s="487"/>
      <c r="F25" s="487"/>
      <c r="G25" s="487"/>
      <c r="H25" s="1318" t="str">
        <f>IF(第二面!K17="","",第二面!K17)</f>
        <v/>
      </c>
      <c r="I25" s="1318"/>
      <c r="J25" s="1318"/>
      <c r="K25" s="1318"/>
      <c r="L25" s="1318"/>
      <c r="M25" s="489"/>
      <c r="N25" s="489"/>
      <c r="O25" s="489"/>
      <c r="P25" s="489"/>
      <c r="Q25" s="489"/>
      <c r="R25" s="489"/>
      <c r="S25" s="487"/>
      <c r="T25" s="487"/>
      <c r="U25" s="487"/>
      <c r="V25" s="487"/>
      <c r="W25" s="487"/>
      <c r="X25" s="487"/>
      <c r="Y25" s="487"/>
      <c r="Z25" s="487"/>
      <c r="AA25" s="487"/>
      <c r="AB25" s="487"/>
      <c r="AC25" s="487"/>
    </row>
    <row r="26" spans="1:29" ht="15" customHeight="1">
      <c r="A26" s="486" t="s">
        <v>3219</v>
      </c>
      <c r="B26" s="486"/>
      <c r="C26" s="486"/>
      <c r="D26" s="486"/>
      <c r="E26" s="486"/>
      <c r="F26" s="486"/>
      <c r="G26" s="486"/>
      <c r="H26" s="486"/>
      <c r="I26" s="486"/>
      <c r="J26" s="486"/>
      <c r="K26" s="486"/>
      <c r="L26" s="486"/>
      <c r="M26" s="486"/>
      <c r="N26" s="486"/>
      <c r="O26" s="486"/>
      <c r="P26" s="486"/>
      <c r="Q26" s="486"/>
      <c r="R26" s="486"/>
      <c r="S26" s="486"/>
      <c r="T26" s="486"/>
      <c r="U26" s="486"/>
      <c r="V26" s="486"/>
      <c r="W26" s="486"/>
      <c r="X26" s="486"/>
      <c r="Y26" s="486"/>
      <c r="Z26" s="486"/>
      <c r="AA26" s="486"/>
      <c r="AB26" s="486"/>
      <c r="AC26" s="486"/>
    </row>
    <row r="27" spans="1:29" ht="15" customHeight="1">
      <c r="A27" s="487"/>
      <c r="B27" s="487" t="s">
        <v>2748</v>
      </c>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c r="AC27" s="487"/>
    </row>
    <row r="28" spans="1:29" ht="15" customHeight="1">
      <c r="A28" s="487"/>
      <c r="B28" s="487" t="s">
        <v>2742</v>
      </c>
      <c r="C28" s="487"/>
      <c r="D28" s="487"/>
      <c r="E28" s="487"/>
      <c r="F28" s="491"/>
      <c r="G28" s="491"/>
      <c r="H28" s="487"/>
      <c r="I28" s="491" t="s">
        <v>2568</v>
      </c>
      <c r="J28" s="1322" t="str">
        <f>IF(第二面!L21="","",第二面!L21)</f>
        <v/>
      </c>
      <c r="K28" s="1322"/>
      <c r="L28" s="1322"/>
      <c r="M28" s="1323" t="s">
        <v>2569</v>
      </c>
      <c r="N28" s="1323"/>
      <c r="O28" s="1323"/>
      <c r="P28" s="1325" t="str">
        <f>IF(第二面!R21="","",第二面!R21)</f>
        <v/>
      </c>
      <c r="Q28" s="1325"/>
      <c r="R28" s="1325"/>
      <c r="S28" s="1325"/>
      <c r="T28" s="1323" t="s">
        <v>2570</v>
      </c>
      <c r="U28" s="1323"/>
      <c r="V28" s="1323"/>
      <c r="W28" s="1322" t="str">
        <f>IF(第二面!X21="","",第二面!X21)</f>
        <v/>
      </c>
      <c r="X28" s="1322"/>
      <c r="Y28" s="1322"/>
      <c r="Z28" s="1322"/>
      <c r="AA28" s="1322"/>
      <c r="AB28" s="1322"/>
      <c r="AC28" s="487" t="s">
        <v>17</v>
      </c>
    </row>
    <row r="29" spans="1:29" ht="15" customHeight="1">
      <c r="A29" s="487"/>
      <c r="B29" s="487" t="s">
        <v>2749</v>
      </c>
      <c r="C29" s="487"/>
      <c r="D29" s="487"/>
      <c r="E29" s="487"/>
      <c r="F29" s="494"/>
      <c r="G29" s="494"/>
      <c r="H29" s="1320" t="str">
        <f>IF(第二面!K22="","",第二面!K22)</f>
        <v/>
      </c>
      <c r="I29" s="1320"/>
      <c r="J29" s="1320"/>
      <c r="K29" s="1320"/>
      <c r="L29" s="1320"/>
      <c r="M29" s="1320"/>
      <c r="N29" s="1320"/>
      <c r="O29" s="1320"/>
      <c r="P29" s="1320"/>
      <c r="Q29" s="1320"/>
      <c r="R29" s="1320"/>
      <c r="S29" s="1320"/>
      <c r="T29" s="1320"/>
      <c r="U29" s="1320"/>
      <c r="V29" s="1320"/>
      <c r="W29" s="1320"/>
      <c r="X29" s="1320"/>
      <c r="Y29" s="1320"/>
      <c r="Z29" s="1320"/>
      <c r="AA29" s="1320"/>
      <c r="AB29" s="1320"/>
      <c r="AC29" s="1320"/>
    </row>
    <row r="30" spans="1:29" ht="15" customHeight="1">
      <c r="A30" s="487"/>
      <c r="B30" s="487" t="s">
        <v>3218</v>
      </c>
      <c r="C30" s="487"/>
      <c r="D30" s="487"/>
      <c r="E30" s="487"/>
      <c r="F30" s="487"/>
      <c r="G30" s="487"/>
      <c r="H30" s="487"/>
      <c r="I30" s="488"/>
      <c r="J30" s="1322" t="str">
        <f>IF(第二面!L23="","",第二面!L23)</f>
        <v/>
      </c>
      <c r="K30" s="1322"/>
      <c r="L30" s="1323" t="s">
        <v>2573</v>
      </c>
      <c r="M30" s="1323"/>
      <c r="N30" s="1323"/>
      <c r="O30" s="1323"/>
      <c r="P30" s="1323"/>
      <c r="Q30" s="1322" t="str">
        <f>IF(第二面!S23="","",第二面!S23)</f>
        <v/>
      </c>
      <c r="R30" s="1322"/>
      <c r="S30" s="1322"/>
      <c r="T30" s="1323" t="s">
        <v>2574</v>
      </c>
      <c r="U30" s="1323"/>
      <c r="V30" s="1323"/>
      <c r="W30" s="1323"/>
      <c r="X30" s="1322" t="str">
        <f>IF(第二面!Y23="","",第二面!Y23)</f>
        <v/>
      </c>
      <c r="Y30" s="1322"/>
      <c r="Z30" s="1322"/>
      <c r="AA30" s="1322"/>
      <c r="AB30" s="1322"/>
      <c r="AC30" s="487" t="s">
        <v>17</v>
      </c>
    </row>
    <row r="31" spans="1:29" ht="15" customHeight="1">
      <c r="A31" s="487"/>
      <c r="B31" s="487"/>
      <c r="C31" s="487"/>
      <c r="D31" s="487"/>
      <c r="E31" s="487"/>
      <c r="F31" s="487"/>
      <c r="G31" s="487"/>
      <c r="H31" s="1318" t="str">
        <f>IF(第二面!K24="","",第二面!K24)</f>
        <v/>
      </c>
      <c r="I31" s="1318"/>
      <c r="J31" s="1318"/>
      <c r="K31" s="1318"/>
      <c r="L31" s="1318"/>
      <c r="M31" s="1318"/>
      <c r="N31" s="1318"/>
      <c r="O31" s="1318"/>
      <c r="P31" s="1318"/>
      <c r="Q31" s="1318"/>
      <c r="R31" s="1318"/>
      <c r="S31" s="1318"/>
      <c r="T31" s="1318"/>
      <c r="U31" s="1318"/>
      <c r="V31" s="1318"/>
      <c r="W31" s="1318"/>
      <c r="X31" s="1318"/>
      <c r="Y31" s="1318"/>
      <c r="Z31" s="1318"/>
      <c r="AA31" s="1318"/>
      <c r="AB31" s="1318"/>
      <c r="AC31" s="1318"/>
    </row>
    <row r="32" spans="1:29" ht="15" customHeight="1">
      <c r="A32" s="487"/>
      <c r="B32" s="487" t="s">
        <v>2744</v>
      </c>
      <c r="C32" s="487"/>
      <c r="D32" s="487"/>
      <c r="E32" s="487"/>
      <c r="F32" s="487"/>
      <c r="G32" s="487"/>
      <c r="H32" s="487"/>
      <c r="I32" s="1319" t="str">
        <f>IF(第二面!K25="","",第二面!K25)</f>
        <v/>
      </c>
      <c r="J32" s="1319"/>
      <c r="K32" s="1319"/>
      <c r="L32" s="488"/>
      <c r="M32" s="488"/>
      <c r="N32" s="488"/>
      <c r="O32" s="487"/>
      <c r="P32" s="487"/>
      <c r="Q32" s="487"/>
      <c r="R32" s="487"/>
      <c r="S32" s="487"/>
      <c r="T32" s="487"/>
      <c r="U32" s="487"/>
      <c r="V32" s="487"/>
      <c r="W32" s="487"/>
      <c r="X32" s="487"/>
      <c r="Y32" s="487"/>
      <c r="Z32" s="487"/>
      <c r="AA32" s="487"/>
      <c r="AB32" s="487"/>
      <c r="AC32" s="487"/>
    </row>
    <row r="33" spans="1:29" ht="15" customHeight="1">
      <c r="A33" s="487"/>
      <c r="B33" s="487" t="s">
        <v>2745</v>
      </c>
      <c r="C33" s="487"/>
      <c r="D33" s="487"/>
      <c r="E33" s="487"/>
      <c r="F33" s="487"/>
      <c r="G33" s="487"/>
      <c r="H33" s="1320" t="str">
        <f>IF(第二面!K26="","",第二面!K26)</f>
        <v/>
      </c>
      <c r="I33" s="1320"/>
      <c r="J33" s="1320"/>
      <c r="K33" s="1320"/>
      <c r="L33" s="1320"/>
      <c r="M33" s="1320"/>
      <c r="N33" s="1320"/>
      <c r="O33" s="1320"/>
      <c r="P33" s="1320"/>
      <c r="Q33" s="1320"/>
      <c r="R33" s="1320"/>
      <c r="S33" s="1320"/>
      <c r="T33" s="1320"/>
      <c r="U33" s="1320"/>
      <c r="V33" s="1320"/>
      <c r="W33" s="1320"/>
      <c r="X33" s="1320"/>
      <c r="Y33" s="1320"/>
      <c r="Z33" s="1320"/>
      <c r="AA33" s="1320"/>
      <c r="AB33" s="1320"/>
      <c r="AC33" s="1320"/>
    </row>
    <row r="34" spans="1:29" ht="15" customHeight="1">
      <c r="A34" s="487"/>
      <c r="B34" s="487" t="s">
        <v>2746</v>
      </c>
      <c r="C34" s="487"/>
      <c r="D34" s="487"/>
      <c r="E34" s="487"/>
      <c r="F34" s="487"/>
      <c r="G34" s="487"/>
      <c r="H34" s="1318" t="str">
        <f>IF(第二面!K27="","",第二面!K27)</f>
        <v/>
      </c>
      <c r="I34" s="1318"/>
      <c r="J34" s="1318"/>
      <c r="K34" s="1318"/>
      <c r="L34" s="1318"/>
      <c r="M34" s="489"/>
      <c r="N34" s="489"/>
      <c r="O34" s="489"/>
      <c r="P34" s="489"/>
      <c r="Q34" s="489"/>
      <c r="R34" s="489"/>
      <c r="S34" s="490"/>
      <c r="T34" s="490"/>
      <c r="U34" s="490"/>
      <c r="V34" s="490"/>
      <c r="W34" s="490"/>
      <c r="X34" s="490"/>
      <c r="Y34" s="490"/>
      <c r="Z34" s="490"/>
      <c r="AA34" s="490"/>
      <c r="AB34" s="490"/>
      <c r="AC34" s="490"/>
    </row>
    <row r="35" spans="1:29" ht="15" customHeight="1">
      <c r="A35" s="497"/>
      <c r="B35" s="497" t="s">
        <v>2750</v>
      </c>
      <c r="C35" s="497"/>
      <c r="D35" s="497"/>
      <c r="E35" s="497"/>
      <c r="F35" s="497"/>
      <c r="G35" s="497"/>
      <c r="H35" s="498"/>
      <c r="I35" s="499"/>
      <c r="J35" s="499"/>
      <c r="K35" s="499"/>
      <c r="L35" s="1321" t="str">
        <f>IF(第二面!K28="","",第二面!K28)</f>
        <v/>
      </c>
      <c r="M35" s="1321"/>
      <c r="N35" s="1321"/>
      <c r="O35" s="1321"/>
      <c r="P35" s="1321"/>
      <c r="Q35" s="1321"/>
      <c r="R35" s="1321"/>
      <c r="S35" s="1321"/>
      <c r="T35" s="1321"/>
      <c r="U35" s="1321"/>
      <c r="V35" s="1321"/>
      <c r="W35" s="1321"/>
      <c r="X35" s="1321"/>
      <c r="Y35" s="1321"/>
      <c r="Z35" s="1321"/>
      <c r="AA35" s="1321"/>
      <c r="AB35" s="1321"/>
      <c r="AC35" s="1321"/>
    </row>
    <row r="36" spans="1:29" ht="15" customHeight="1">
      <c r="A36" s="487"/>
      <c r="B36" s="487" t="s">
        <v>2751</v>
      </c>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7"/>
      <c r="AA36" s="487"/>
      <c r="AB36" s="487"/>
      <c r="AC36" s="487"/>
    </row>
    <row r="37" spans="1:29" ht="15" customHeight="1">
      <c r="A37" s="487"/>
      <c r="B37" s="487" t="s">
        <v>2742</v>
      </c>
      <c r="C37" s="487"/>
      <c r="D37" s="487"/>
      <c r="E37" s="487"/>
      <c r="F37" s="491"/>
      <c r="G37" s="491"/>
      <c r="H37" s="487"/>
      <c r="I37" s="491" t="s">
        <v>2568</v>
      </c>
      <c r="J37" s="1322" t="str">
        <f>IF(第二面!L31="","",第二面!L31)</f>
        <v/>
      </c>
      <c r="K37" s="1322"/>
      <c r="L37" s="1322"/>
      <c r="M37" s="1323" t="s">
        <v>2569</v>
      </c>
      <c r="N37" s="1323"/>
      <c r="O37" s="1323"/>
      <c r="P37" s="1325" t="str">
        <f>IF(第二面!R31="","",第二面!R31)</f>
        <v/>
      </c>
      <c r="Q37" s="1325"/>
      <c r="R37" s="1325"/>
      <c r="S37" s="1325"/>
      <c r="T37" s="1323" t="s">
        <v>2570</v>
      </c>
      <c r="U37" s="1323"/>
      <c r="V37" s="1323"/>
      <c r="W37" s="1322" t="str">
        <f>IF(第二面!X31="","",第二面!X31)</f>
        <v/>
      </c>
      <c r="X37" s="1322"/>
      <c r="Y37" s="1322"/>
      <c r="Z37" s="1322"/>
      <c r="AA37" s="1322"/>
      <c r="AB37" s="1322"/>
      <c r="AC37" s="487" t="s">
        <v>17</v>
      </c>
    </row>
    <row r="38" spans="1:29" ht="15" customHeight="1">
      <c r="A38" s="487"/>
      <c r="B38" s="487" t="s">
        <v>2749</v>
      </c>
      <c r="C38" s="487"/>
      <c r="D38" s="487"/>
      <c r="E38" s="487"/>
      <c r="F38" s="494"/>
      <c r="G38" s="494"/>
      <c r="H38" s="1320" t="str">
        <f>IF(第二面!K32="","",第二面!K32)</f>
        <v/>
      </c>
      <c r="I38" s="1320"/>
      <c r="J38" s="1320"/>
      <c r="K38" s="1320"/>
      <c r="L38" s="1320"/>
      <c r="M38" s="1320"/>
      <c r="N38" s="1320"/>
      <c r="O38" s="1320"/>
      <c r="P38" s="1320"/>
      <c r="Q38" s="1320"/>
      <c r="R38" s="1320"/>
      <c r="S38" s="1320"/>
      <c r="T38" s="1320"/>
      <c r="U38" s="1320"/>
      <c r="V38" s="1320"/>
      <c r="W38" s="1320"/>
      <c r="X38" s="1320"/>
      <c r="Y38" s="1320"/>
      <c r="Z38" s="1320"/>
      <c r="AA38" s="1320"/>
      <c r="AB38" s="1320"/>
      <c r="AC38" s="1320"/>
    </row>
    <row r="39" spans="1:29" ht="15" customHeight="1">
      <c r="A39" s="487"/>
      <c r="B39" s="487" t="s">
        <v>3218</v>
      </c>
      <c r="C39" s="487"/>
      <c r="D39" s="487"/>
      <c r="E39" s="487"/>
      <c r="F39" s="487"/>
      <c r="G39" s="487"/>
      <c r="H39" s="487"/>
      <c r="I39" s="488"/>
      <c r="J39" s="1322" t="str">
        <f>IF(第二面!L33="","",第二面!L33)</f>
        <v/>
      </c>
      <c r="K39" s="1322"/>
      <c r="L39" s="1323" t="s">
        <v>2573</v>
      </c>
      <c r="M39" s="1323"/>
      <c r="N39" s="1323"/>
      <c r="O39" s="1323"/>
      <c r="P39" s="1323"/>
      <c r="Q39" s="1322" t="str">
        <f>IF(第二面!S33="","",第二面!S33)</f>
        <v/>
      </c>
      <c r="R39" s="1322"/>
      <c r="S39" s="1322"/>
      <c r="T39" s="1323" t="s">
        <v>2574</v>
      </c>
      <c r="U39" s="1323"/>
      <c r="V39" s="1323"/>
      <c r="W39" s="1323"/>
      <c r="X39" s="1322" t="str">
        <f>IF(第二面!Y33="","",第二面!Y33)</f>
        <v/>
      </c>
      <c r="Y39" s="1322"/>
      <c r="Z39" s="1322"/>
      <c r="AA39" s="1322"/>
      <c r="AB39" s="1322"/>
      <c r="AC39" s="487" t="s">
        <v>17</v>
      </c>
    </row>
    <row r="40" spans="1:29" ht="15" customHeight="1">
      <c r="A40" s="487"/>
      <c r="B40" s="487"/>
      <c r="C40" s="487"/>
      <c r="D40" s="487"/>
      <c r="E40" s="487"/>
      <c r="F40" s="487"/>
      <c r="G40" s="487"/>
      <c r="H40" s="1318" t="str">
        <f>IF(第二面!K34="","",第二面!K34)</f>
        <v/>
      </c>
      <c r="I40" s="1318"/>
      <c r="J40" s="1318"/>
      <c r="K40" s="1318"/>
      <c r="L40" s="1318"/>
      <c r="M40" s="1318"/>
      <c r="N40" s="1318"/>
      <c r="O40" s="1318"/>
      <c r="P40" s="1318"/>
      <c r="Q40" s="1318"/>
      <c r="R40" s="1318"/>
      <c r="S40" s="1318"/>
      <c r="T40" s="1318"/>
      <c r="U40" s="1318"/>
      <c r="V40" s="1318"/>
      <c r="W40" s="1318"/>
      <c r="X40" s="1318"/>
      <c r="Y40" s="1318"/>
      <c r="Z40" s="1318"/>
      <c r="AA40" s="1318"/>
      <c r="AB40" s="1318"/>
      <c r="AC40" s="1318"/>
    </row>
    <row r="41" spans="1:29" ht="15" customHeight="1">
      <c r="A41" s="487"/>
      <c r="B41" s="487" t="s">
        <v>2744</v>
      </c>
      <c r="C41" s="487"/>
      <c r="D41" s="487"/>
      <c r="E41" s="487"/>
      <c r="F41" s="487"/>
      <c r="G41" s="487"/>
      <c r="H41" s="487"/>
      <c r="I41" s="1319" t="str">
        <f>IF(第二面!K35="","",第二面!K35)</f>
        <v/>
      </c>
      <c r="J41" s="1319"/>
      <c r="K41" s="1319"/>
      <c r="L41" s="488"/>
      <c r="M41" s="488"/>
      <c r="N41" s="488"/>
      <c r="O41" s="487"/>
      <c r="P41" s="487"/>
      <c r="Q41" s="487"/>
      <c r="R41" s="487"/>
      <c r="S41" s="487"/>
      <c r="T41" s="487"/>
      <c r="U41" s="487"/>
      <c r="V41" s="487"/>
      <c r="W41" s="487"/>
      <c r="X41" s="487"/>
      <c r="Y41" s="487"/>
      <c r="Z41" s="487"/>
      <c r="AA41" s="487"/>
      <c r="AB41" s="487"/>
      <c r="AC41" s="487"/>
    </row>
    <row r="42" spans="1:29" ht="15" customHeight="1">
      <c r="A42" s="487"/>
      <c r="B42" s="487" t="s">
        <v>2745</v>
      </c>
      <c r="C42" s="487"/>
      <c r="D42" s="487"/>
      <c r="E42" s="487"/>
      <c r="F42" s="487"/>
      <c r="G42" s="487"/>
      <c r="H42" s="1320" t="str">
        <f>IF(第二面!K36="","",第二面!K36)</f>
        <v/>
      </c>
      <c r="I42" s="1320"/>
      <c r="J42" s="1320"/>
      <c r="K42" s="1320"/>
      <c r="L42" s="1320"/>
      <c r="M42" s="1320"/>
      <c r="N42" s="1320"/>
      <c r="O42" s="1320"/>
      <c r="P42" s="1320"/>
      <c r="Q42" s="1320"/>
      <c r="R42" s="1320"/>
      <c r="S42" s="1320"/>
      <c r="T42" s="1320"/>
      <c r="U42" s="1320"/>
      <c r="V42" s="1320"/>
      <c r="W42" s="1320"/>
      <c r="X42" s="1320"/>
      <c r="Y42" s="1320"/>
      <c r="Z42" s="1320"/>
      <c r="AA42" s="1320"/>
      <c r="AB42" s="1320"/>
      <c r="AC42" s="1320"/>
    </row>
    <row r="43" spans="1:29" ht="15" customHeight="1">
      <c r="A43" s="487"/>
      <c r="B43" s="487" t="s">
        <v>2746</v>
      </c>
      <c r="C43" s="487"/>
      <c r="D43" s="487"/>
      <c r="E43" s="487"/>
      <c r="F43" s="487"/>
      <c r="G43" s="487"/>
      <c r="H43" s="1318" t="str">
        <f>IF(第二面!K37="","",第二面!K37)</f>
        <v/>
      </c>
      <c r="I43" s="1318"/>
      <c r="J43" s="1318"/>
      <c r="K43" s="1318"/>
      <c r="L43" s="1318"/>
      <c r="M43" s="489"/>
      <c r="N43" s="489"/>
      <c r="O43" s="489"/>
      <c r="P43" s="489"/>
      <c r="Q43" s="489"/>
      <c r="R43" s="489"/>
      <c r="S43" s="490"/>
      <c r="T43" s="490"/>
      <c r="U43" s="490"/>
      <c r="V43" s="490"/>
      <c r="W43" s="490"/>
      <c r="X43" s="490"/>
      <c r="Y43" s="490"/>
      <c r="Z43" s="490"/>
      <c r="AA43" s="490"/>
      <c r="AB43" s="490"/>
      <c r="AC43" s="490"/>
    </row>
    <row r="44" spans="1:29" ht="15" customHeight="1">
      <c r="A44" s="497"/>
      <c r="B44" s="497" t="s">
        <v>2750</v>
      </c>
      <c r="C44" s="497"/>
      <c r="D44" s="497"/>
      <c r="E44" s="497"/>
      <c r="F44" s="497"/>
      <c r="G44" s="497"/>
      <c r="H44" s="498"/>
      <c r="I44" s="499"/>
      <c r="J44" s="499"/>
      <c r="K44" s="499"/>
      <c r="L44" s="1321" t="str">
        <f>IF(第二面!K38="","",第二面!K38)</f>
        <v/>
      </c>
      <c r="M44" s="1321"/>
      <c r="N44" s="1321"/>
      <c r="O44" s="1321"/>
      <c r="P44" s="1321"/>
      <c r="Q44" s="1321"/>
      <c r="R44" s="1321"/>
      <c r="S44" s="1321"/>
      <c r="T44" s="1321"/>
      <c r="U44" s="1321"/>
      <c r="V44" s="1321"/>
      <c r="W44" s="1321"/>
      <c r="X44" s="1321"/>
      <c r="Y44" s="1321"/>
      <c r="Z44" s="1321"/>
      <c r="AA44" s="1321"/>
      <c r="AB44" s="1321"/>
      <c r="AC44" s="1321"/>
    </row>
    <row r="45" spans="1:29" ht="15" customHeight="1">
      <c r="A45" s="487"/>
      <c r="B45" s="487" t="s">
        <v>2742</v>
      </c>
      <c r="C45" s="487"/>
      <c r="D45" s="487"/>
      <c r="E45" s="487"/>
      <c r="F45" s="491"/>
      <c r="G45" s="491"/>
      <c r="H45" s="487"/>
      <c r="I45" s="491" t="s">
        <v>2568</v>
      </c>
      <c r="J45" s="1322" t="str">
        <f>IF(第二面!L40="","",第二面!L40)</f>
        <v/>
      </c>
      <c r="K45" s="1322"/>
      <c r="L45" s="1322"/>
      <c r="M45" s="1323" t="s">
        <v>2569</v>
      </c>
      <c r="N45" s="1323"/>
      <c r="O45" s="1323"/>
      <c r="P45" s="1325" t="str">
        <f>IF(第二面!R40="","",第二面!R40)</f>
        <v/>
      </c>
      <c r="Q45" s="1325"/>
      <c r="R45" s="1325"/>
      <c r="S45" s="1325"/>
      <c r="T45" s="1323" t="s">
        <v>2570</v>
      </c>
      <c r="U45" s="1323"/>
      <c r="V45" s="1323"/>
      <c r="W45" s="1322" t="str">
        <f>IF(第二面!X40="","",第二面!X40)</f>
        <v/>
      </c>
      <c r="X45" s="1322"/>
      <c r="Y45" s="1322"/>
      <c r="Z45" s="1322"/>
      <c r="AA45" s="1322"/>
      <c r="AB45" s="1322"/>
      <c r="AC45" s="487" t="s">
        <v>17</v>
      </c>
    </row>
    <row r="46" spans="1:29" ht="15" customHeight="1">
      <c r="A46" s="487"/>
      <c r="B46" s="487" t="s">
        <v>2749</v>
      </c>
      <c r="C46" s="487"/>
      <c r="D46" s="487"/>
      <c r="E46" s="487"/>
      <c r="F46" s="494"/>
      <c r="G46" s="494"/>
      <c r="H46" s="1326" t="str">
        <f>第二面!K41</f>
        <v/>
      </c>
      <c r="I46" s="1326"/>
      <c r="J46" s="1326"/>
      <c r="K46" s="1326"/>
      <c r="L46" s="1326"/>
      <c r="M46" s="1326"/>
      <c r="N46" s="1326"/>
      <c r="O46" s="1326"/>
      <c r="P46" s="1326"/>
      <c r="Q46" s="1326"/>
      <c r="R46" s="1326"/>
      <c r="S46" s="1326"/>
      <c r="T46" s="1326"/>
      <c r="U46" s="1326"/>
      <c r="V46" s="1326"/>
      <c r="W46" s="1326"/>
      <c r="X46" s="1326"/>
      <c r="Y46" s="1326"/>
      <c r="Z46" s="1326"/>
      <c r="AA46" s="1326"/>
      <c r="AB46" s="1326"/>
      <c r="AC46" s="1326"/>
    </row>
    <row r="47" spans="1:29" ht="15" customHeight="1">
      <c r="A47" s="487"/>
      <c r="B47" s="487" t="s">
        <v>3218</v>
      </c>
      <c r="C47" s="487"/>
      <c r="D47" s="487"/>
      <c r="E47" s="487"/>
      <c r="F47" s="487"/>
      <c r="G47" s="487"/>
      <c r="H47" s="487"/>
      <c r="I47" s="488"/>
      <c r="J47" s="1322" t="str">
        <f>IF(第二面!L42="","",第二面!L42)</f>
        <v/>
      </c>
      <c r="K47" s="1322"/>
      <c r="L47" s="1323" t="s">
        <v>2573</v>
      </c>
      <c r="M47" s="1323"/>
      <c r="N47" s="1323"/>
      <c r="O47" s="1323"/>
      <c r="P47" s="1323"/>
      <c r="Q47" s="1322" t="str">
        <f>IF(第二面!S42="","",第二面!S42)</f>
        <v/>
      </c>
      <c r="R47" s="1322"/>
      <c r="S47" s="1322"/>
      <c r="T47" s="1323" t="s">
        <v>2574</v>
      </c>
      <c r="U47" s="1323"/>
      <c r="V47" s="1323"/>
      <c r="W47" s="1323"/>
      <c r="X47" s="1322" t="str">
        <f>IF(第二面!Y42="","",第二面!Y42)</f>
        <v/>
      </c>
      <c r="Y47" s="1322"/>
      <c r="Z47" s="1322"/>
      <c r="AA47" s="1322"/>
      <c r="AB47" s="1322"/>
      <c r="AC47" s="487" t="s">
        <v>17</v>
      </c>
    </row>
    <row r="48" spans="1:29" ht="15" customHeight="1">
      <c r="A48" s="487"/>
      <c r="B48" s="487"/>
      <c r="C48" s="487"/>
      <c r="D48" s="487"/>
      <c r="E48" s="487"/>
      <c r="F48" s="487"/>
      <c r="G48" s="487"/>
      <c r="H48" s="1324" t="str">
        <f>第二面!K43</f>
        <v/>
      </c>
      <c r="I48" s="1324"/>
      <c r="J48" s="1324"/>
      <c r="K48" s="1324"/>
      <c r="L48" s="1324"/>
      <c r="M48" s="1324"/>
      <c r="N48" s="1324"/>
      <c r="O48" s="1324"/>
      <c r="P48" s="1324"/>
      <c r="Q48" s="1324"/>
      <c r="R48" s="1324"/>
      <c r="S48" s="1324"/>
      <c r="T48" s="1324"/>
      <c r="U48" s="1324"/>
      <c r="V48" s="1324"/>
      <c r="W48" s="1324"/>
      <c r="X48" s="1324"/>
      <c r="Y48" s="1324"/>
      <c r="Z48" s="1324"/>
      <c r="AA48" s="1324"/>
      <c r="AB48" s="1324"/>
      <c r="AC48" s="1324"/>
    </row>
    <row r="49" spans="1:29" ht="15" customHeight="1">
      <c r="A49" s="487"/>
      <c r="B49" s="487" t="s">
        <v>2744</v>
      </c>
      <c r="C49" s="487"/>
      <c r="D49" s="487"/>
      <c r="E49" s="487"/>
      <c r="F49" s="487"/>
      <c r="G49" s="487"/>
      <c r="H49" s="487"/>
      <c r="I49" s="1319" t="str">
        <f>IF(第二面!K44="","",第二面!K44)</f>
        <v/>
      </c>
      <c r="J49" s="1319"/>
      <c r="K49" s="1319"/>
      <c r="L49" s="488"/>
      <c r="M49" s="488"/>
      <c r="N49" s="488"/>
      <c r="O49" s="487"/>
      <c r="P49" s="487"/>
      <c r="Q49" s="487"/>
      <c r="R49" s="487"/>
      <c r="S49" s="487"/>
      <c r="T49" s="487"/>
      <c r="U49" s="487"/>
      <c r="V49" s="487"/>
      <c r="W49" s="487"/>
      <c r="X49" s="487"/>
      <c r="Y49" s="487"/>
      <c r="Z49" s="487"/>
      <c r="AA49" s="487"/>
      <c r="AB49" s="487"/>
      <c r="AC49" s="487"/>
    </row>
    <row r="50" spans="1:29" ht="15" customHeight="1">
      <c r="A50" s="487"/>
      <c r="B50" s="487" t="s">
        <v>2745</v>
      </c>
      <c r="C50" s="487"/>
      <c r="D50" s="487"/>
      <c r="E50" s="487"/>
      <c r="F50" s="487"/>
      <c r="G50" s="487"/>
      <c r="H50" s="1320" t="str">
        <f>IF(第二面!K45="","",第二面!K45)</f>
        <v/>
      </c>
      <c r="I50" s="1320"/>
      <c r="J50" s="1320"/>
      <c r="K50" s="1320"/>
      <c r="L50" s="1320"/>
      <c r="M50" s="1320"/>
      <c r="N50" s="1320"/>
      <c r="O50" s="1320"/>
      <c r="P50" s="1320"/>
      <c r="Q50" s="1320"/>
      <c r="R50" s="1320"/>
      <c r="S50" s="1320"/>
      <c r="T50" s="1320"/>
      <c r="U50" s="1320"/>
      <c r="V50" s="1320"/>
      <c r="W50" s="1320"/>
      <c r="X50" s="1320"/>
      <c r="Y50" s="1320"/>
      <c r="Z50" s="1320"/>
      <c r="AA50" s="1320"/>
      <c r="AB50" s="1320"/>
      <c r="AC50" s="1320"/>
    </row>
    <row r="51" spans="1:29" ht="15" customHeight="1">
      <c r="A51" s="487"/>
      <c r="B51" s="487" t="s">
        <v>2746</v>
      </c>
      <c r="C51" s="487"/>
      <c r="D51" s="487"/>
      <c r="E51" s="487"/>
      <c r="F51" s="487"/>
      <c r="G51" s="487"/>
      <c r="H51" s="1318" t="str">
        <f>IF(第二面!K46="","",第二面!K46)</f>
        <v/>
      </c>
      <c r="I51" s="1318"/>
      <c r="J51" s="1318"/>
      <c r="K51" s="1318"/>
      <c r="L51" s="1318"/>
      <c r="M51" s="489"/>
      <c r="N51" s="489"/>
      <c r="O51" s="489"/>
      <c r="P51" s="489"/>
      <c r="Q51" s="489"/>
      <c r="R51" s="489"/>
      <c r="S51" s="490"/>
      <c r="T51" s="490"/>
      <c r="U51" s="490"/>
      <c r="V51" s="490"/>
      <c r="W51" s="490"/>
      <c r="X51" s="490"/>
      <c r="Y51" s="490"/>
      <c r="Z51" s="490"/>
      <c r="AA51" s="490"/>
      <c r="AB51" s="490"/>
      <c r="AC51" s="490"/>
    </row>
    <row r="52" spans="1:29" ht="15" customHeight="1">
      <c r="A52" s="497"/>
      <c r="B52" s="497" t="s">
        <v>2750</v>
      </c>
      <c r="C52" s="497"/>
      <c r="D52" s="497"/>
      <c r="E52" s="497"/>
      <c r="F52" s="497"/>
      <c r="G52" s="497"/>
      <c r="H52" s="498"/>
      <c r="I52" s="499"/>
      <c r="J52" s="499"/>
      <c r="K52" s="499"/>
      <c r="L52" s="1321" t="str">
        <f>IF(第二面!K47="","",第二面!K47)</f>
        <v/>
      </c>
      <c r="M52" s="1321"/>
      <c r="N52" s="1321"/>
      <c r="O52" s="1321"/>
      <c r="P52" s="1321"/>
      <c r="Q52" s="1321"/>
      <c r="R52" s="1321"/>
      <c r="S52" s="1321"/>
      <c r="T52" s="1321"/>
      <c r="U52" s="1321"/>
      <c r="V52" s="1321"/>
      <c r="W52" s="1321"/>
      <c r="X52" s="1321"/>
      <c r="Y52" s="1321"/>
      <c r="Z52" s="1321"/>
      <c r="AA52" s="1321"/>
      <c r="AB52" s="1321"/>
      <c r="AC52" s="1321"/>
    </row>
    <row r="53" spans="1:29" ht="15" customHeight="1">
      <c r="A53" s="487"/>
      <c r="B53" s="487" t="s">
        <v>2742</v>
      </c>
      <c r="C53" s="487"/>
      <c r="D53" s="487"/>
      <c r="E53" s="487"/>
      <c r="F53" s="491"/>
      <c r="G53" s="491"/>
      <c r="H53" s="487"/>
      <c r="I53" s="491" t="s">
        <v>2568</v>
      </c>
      <c r="J53" s="1322" t="str">
        <f>IF(第二面!L49="","",第二面!L49)</f>
        <v/>
      </c>
      <c r="K53" s="1322"/>
      <c r="L53" s="1322"/>
      <c r="M53" s="1323" t="s">
        <v>2569</v>
      </c>
      <c r="N53" s="1323"/>
      <c r="O53" s="1323"/>
      <c r="P53" s="1325" t="str">
        <f>IF(第二面!R49="","",第二面!R49)</f>
        <v/>
      </c>
      <c r="Q53" s="1325"/>
      <c r="R53" s="1325"/>
      <c r="S53" s="1325"/>
      <c r="T53" s="1323" t="s">
        <v>2570</v>
      </c>
      <c r="U53" s="1323"/>
      <c r="V53" s="1323"/>
      <c r="W53" s="1322" t="str">
        <f>IF(第二面!X49="","",第二面!X49)</f>
        <v/>
      </c>
      <c r="X53" s="1322"/>
      <c r="Y53" s="1322"/>
      <c r="Z53" s="1322"/>
      <c r="AA53" s="1322"/>
      <c r="AB53" s="1322"/>
      <c r="AC53" s="487" t="s">
        <v>17</v>
      </c>
    </row>
    <row r="54" spans="1:29" ht="15" customHeight="1">
      <c r="A54" s="487"/>
      <c r="B54" s="487" t="s">
        <v>2749</v>
      </c>
      <c r="C54" s="487"/>
      <c r="D54" s="487"/>
      <c r="E54" s="487"/>
      <c r="F54" s="494"/>
      <c r="G54" s="494"/>
      <c r="H54" s="1320" t="str">
        <f>IF(第二面!K50="","",第二面!K50)</f>
        <v/>
      </c>
      <c r="I54" s="1320"/>
      <c r="J54" s="1320"/>
      <c r="K54" s="1320"/>
      <c r="L54" s="1320"/>
      <c r="M54" s="1320"/>
      <c r="N54" s="1320"/>
      <c r="O54" s="1320"/>
      <c r="P54" s="1320"/>
      <c r="Q54" s="1320"/>
      <c r="R54" s="1320"/>
      <c r="S54" s="1320"/>
      <c r="T54" s="1320"/>
      <c r="U54" s="1320"/>
      <c r="V54" s="1320"/>
      <c r="W54" s="1320"/>
      <c r="X54" s="1320"/>
      <c r="Y54" s="1320"/>
      <c r="Z54" s="1320"/>
      <c r="AA54" s="1320"/>
      <c r="AB54" s="1320"/>
      <c r="AC54" s="1320"/>
    </row>
    <row r="55" spans="1:29" ht="15" customHeight="1">
      <c r="A55" s="487"/>
      <c r="B55" s="487" t="s">
        <v>3218</v>
      </c>
      <c r="C55" s="487"/>
      <c r="D55" s="487"/>
      <c r="E55" s="487"/>
      <c r="F55" s="487"/>
      <c r="G55" s="487"/>
      <c r="H55" s="487"/>
      <c r="I55" s="488"/>
      <c r="J55" s="1322" t="str">
        <f>IF(第二面!L51="","",第二面!L51)</f>
        <v/>
      </c>
      <c r="K55" s="1322"/>
      <c r="L55" s="1323" t="s">
        <v>2573</v>
      </c>
      <c r="M55" s="1323"/>
      <c r="N55" s="1323"/>
      <c r="O55" s="1323"/>
      <c r="P55" s="1323"/>
      <c r="Q55" s="1322" t="str">
        <f>IF(第二面!S51="","",第二面!S51)</f>
        <v/>
      </c>
      <c r="R55" s="1322"/>
      <c r="S55" s="1322"/>
      <c r="T55" s="1323" t="s">
        <v>2574</v>
      </c>
      <c r="U55" s="1323"/>
      <c r="V55" s="1323"/>
      <c r="W55" s="1323"/>
      <c r="X55" s="1322" t="str">
        <f>IF(第二面!Y51="","",第二面!Y51)</f>
        <v/>
      </c>
      <c r="Y55" s="1322"/>
      <c r="Z55" s="1322"/>
      <c r="AA55" s="1322"/>
      <c r="AB55" s="1322"/>
      <c r="AC55" s="487" t="s">
        <v>17</v>
      </c>
    </row>
    <row r="56" spans="1:29" ht="15" customHeight="1">
      <c r="A56" s="487"/>
      <c r="B56" s="487"/>
      <c r="C56" s="487"/>
      <c r="D56" s="487"/>
      <c r="E56" s="487"/>
      <c r="F56" s="487"/>
      <c r="G56" s="487"/>
      <c r="H56" s="1318" t="str">
        <f>IF(第二面!K52="","",第二面!K52)</f>
        <v/>
      </c>
      <c r="I56" s="1318"/>
      <c r="J56" s="1318"/>
      <c r="K56" s="1318"/>
      <c r="L56" s="1318"/>
      <c r="M56" s="1318"/>
      <c r="N56" s="1318"/>
      <c r="O56" s="1318"/>
      <c r="P56" s="1318"/>
      <c r="Q56" s="1318"/>
      <c r="R56" s="1318"/>
      <c r="S56" s="1318"/>
      <c r="T56" s="1318"/>
      <c r="U56" s="1318"/>
      <c r="V56" s="1318"/>
      <c r="W56" s="1318"/>
      <c r="X56" s="1318"/>
      <c r="Y56" s="1318"/>
      <c r="Z56" s="1318"/>
      <c r="AA56" s="1318"/>
      <c r="AB56" s="1318"/>
      <c r="AC56" s="1318"/>
    </row>
    <row r="57" spans="1:29" ht="15" customHeight="1">
      <c r="A57" s="487"/>
      <c r="B57" s="487" t="s">
        <v>2744</v>
      </c>
      <c r="C57" s="487"/>
      <c r="D57" s="487"/>
      <c r="E57" s="487"/>
      <c r="F57" s="487"/>
      <c r="G57" s="487"/>
      <c r="H57" s="487"/>
      <c r="I57" s="1319" t="str">
        <f>IF(第二面!K53="","",第二面!K53)</f>
        <v/>
      </c>
      <c r="J57" s="1319"/>
      <c r="K57" s="1319"/>
      <c r="L57" s="488"/>
      <c r="M57" s="488"/>
      <c r="N57" s="488"/>
      <c r="O57" s="487"/>
      <c r="P57" s="487"/>
      <c r="Q57" s="487"/>
      <c r="R57" s="487"/>
      <c r="S57" s="487"/>
      <c r="T57" s="487"/>
      <c r="U57" s="487"/>
      <c r="V57" s="487"/>
      <c r="W57" s="487"/>
      <c r="X57" s="487"/>
      <c r="Y57" s="487"/>
      <c r="Z57" s="487"/>
      <c r="AA57" s="487"/>
      <c r="AB57" s="487"/>
      <c r="AC57" s="487"/>
    </row>
    <row r="58" spans="1:29" ht="15" customHeight="1">
      <c r="A58" s="487"/>
      <c r="B58" s="487" t="s">
        <v>2745</v>
      </c>
      <c r="C58" s="487"/>
      <c r="D58" s="487"/>
      <c r="E58" s="487"/>
      <c r="F58" s="487"/>
      <c r="G58" s="487"/>
      <c r="H58" s="1320" t="str">
        <f>IF(第二面!K54="","",第二面!K54)</f>
        <v/>
      </c>
      <c r="I58" s="1320"/>
      <c r="J58" s="1320"/>
      <c r="K58" s="1320"/>
      <c r="L58" s="1320"/>
      <c r="M58" s="1320"/>
      <c r="N58" s="1320"/>
      <c r="O58" s="1320"/>
      <c r="P58" s="1320"/>
      <c r="Q58" s="1320"/>
      <c r="R58" s="1320"/>
      <c r="S58" s="1320"/>
      <c r="T58" s="1320"/>
      <c r="U58" s="1320"/>
      <c r="V58" s="1320"/>
      <c r="W58" s="1320"/>
      <c r="X58" s="1320"/>
      <c r="Y58" s="1320"/>
      <c r="Z58" s="1320"/>
      <c r="AA58" s="1320"/>
      <c r="AB58" s="1320"/>
      <c r="AC58" s="1320"/>
    </row>
    <row r="59" spans="1:29" ht="15" customHeight="1">
      <c r="A59" s="487"/>
      <c r="B59" s="487" t="s">
        <v>2746</v>
      </c>
      <c r="C59" s="487"/>
      <c r="D59" s="487"/>
      <c r="E59" s="487"/>
      <c r="F59" s="487"/>
      <c r="G59" s="487"/>
      <c r="H59" s="1318" t="str">
        <f>IF(第二面!K55="","",第二面!K55)</f>
        <v/>
      </c>
      <c r="I59" s="1318"/>
      <c r="J59" s="1318"/>
      <c r="K59" s="1318"/>
      <c r="L59" s="1318"/>
      <c r="M59" s="489"/>
      <c r="N59" s="489"/>
      <c r="O59" s="489"/>
      <c r="P59" s="489"/>
      <c r="Q59" s="489"/>
      <c r="R59" s="489"/>
      <c r="S59" s="490"/>
      <c r="T59" s="490"/>
      <c r="U59" s="490"/>
      <c r="V59" s="490"/>
      <c r="W59" s="490"/>
      <c r="X59" s="490"/>
      <c r="Y59" s="490"/>
      <c r="Z59" s="490"/>
      <c r="AA59" s="490"/>
      <c r="AB59" s="490"/>
      <c r="AC59" s="490"/>
    </row>
    <row r="60" spans="1:29" ht="15" customHeight="1">
      <c r="A60" s="497"/>
      <c r="B60" s="497" t="s">
        <v>2750</v>
      </c>
      <c r="C60" s="497"/>
      <c r="D60" s="497"/>
      <c r="E60" s="497"/>
      <c r="F60" s="497"/>
      <c r="G60" s="497"/>
      <c r="H60" s="498"/>
      <c r="I60" s="499"/>
      <c r="J60" s="499"/>
      <c r="K60" s="499"/>
      <c r="L60" s="1321" t="str">
        <f>IF(第二面!K56="","",第二面!K56)</f>
        <v/>
      </c>
      <c r="M60" s="1321"/>
      <c r="N60" s="1321"/>
      <c r="O60" s="1321"/>
      <c r="P60" s="1321"/>
      <c r="Q60" s="1321"/>
      <c r="R60" s="1321"/>
      <c r="S60" s="1321"/>
      <c r="T60" s="1321"/>
      <c r="U60" s="1321"/>
      <c r="V60" s="1321"/>
      <c r="W60" s="1321"/>
      <c r="X60" s="1321"/>
      <c r="Y60" s="1321"/>
      <c r="Z60" s="1321"/>
      <c r="AA60" s="1321"/>
      <c r="AB60" s="1321"/>
      <c r="AC60" s="1321"/>
    </row>
    <row r="61" spans="1:29" ht="15" customHeight="1"/>
  </sheetData>
  <mergeCells count="94">
    <mergeCell ref="I15:K15"/>
    <mergeCell ref="A1:L1"/>
    <mergeCell ref="I4:I8"/>
    <mergeCell ref="J4:S4"/>
    <mergeCell ref="T4:AC4"/>
    <mergeCell ref="J5:S8"/>
    <mergeCell ref="T5:AC6"/>
    <mergeCell ref="T7:AC8"/>
    <mergeCell ref="A10:AC10"/>
    <mergeCell ref="A11:R11"/>
    <mergeCell ref="H12:AC12"/>
    <mergeCell ref="H13:AC13"/>
    <mergeCell ref="H14:AC14"/>
    <mergeCell ref="H16:AC16"/>
    <mergeCell ref="H17:L17"/>
    <mergeCell ref="J19:L19"/>
    <mergeCell ref="M19:O19"/>
    <mergeCell ref="P19:S19"/>
    <mergeCell ref="T19:V19"/>
    <mergeCell ref="W19:AB19"/>
    <mergeCell ref="H20:AC20"/>
    <mergeCell ref="L21:P21"/>
    <mergeCell ref="Q21:S21"/>
    <mergeCell ref="T21:W21"/>
    <mergeCell ref="X21:AB21"/>
    <mergeCell ref="J21:K21"/>
    <mergeCell ref="H22:AC22"/>
    <mergeCell ref="I23:K23"/>
    <mergeCell ref="H24:AC24"/>
    <mergeCell ref="H25:L25"/>
    <mergeCell ref="J28:L28"/>
    <mergeCell ref="M28:O28"/>
    <mergeCell ref="P28:S28"/>
    <mergeCell ref="T28:V28"/>
    <mergeCell ref="W28:AB28"/>
    <mergeCell ref="H29:AC29"/>
    <mergeCell ref="J30:K30"/>
    <mergeCell ref="L30:P30"/>
    <mergeCell ref="Q30:S30"/>
    <mergeCell ref="T30:W30"/>
    <mergeCell ref="X30:AB30"/>
    <mergeCell ref="J37:L37"/>
    <mergeCell ref="M37:O37"/>
    <mergeCell ref="P37:S37"/>
    <mergeCell ref="T37:V37"/>
    <mergeCell ref="W37:AB37"/>
    <mergeCell ref="H31:AC31"/>
    <mergeCell ref="I32:K32"/>
    <mergeCell ref="H33:AC33"/>
    <mergeCell ref="H34:L34"/>
    <mergeCell ref="L35:AC35"/>
    <mergeCell ref="H38:AC38"/>
    <mergeCell ref="J39:K39"/>
    <mergeCell ref="L39:P39"/>
    <mergeCell ref="Q39:S39"/>
    <mergeCell ref="T39:W39"/>
    <mergeCell ref="X39:AB39"/>
    <mergeCell ref="J45:L45"/>
    <mergeCell ref="M45:O45"/>
    <mergeCell ref="P45:S45"/>
    <mergeCell ref="T45:V45"/>
    <mergeCell ref="W45:AB45"/>
    <mergeCell ref="H40:AC40"/>
    <mergeCell ref="I41:K41"/>
    <mergeCell ref="H42:AC42"/>
    <mergeCell ref="H43:L43"/>
    <mergeCell ref="L44:AC44"/>
    <mergeCell ref="H46:AC46"/>
    <mergeCell ref="J47:K47"/>
    <mergeCell ref="L47:P47"/>
    <mergeCell ref="Q47:S47"/>
    <mergeCell ref="T47:W47"/>
    <mergeCell ref="X47:AB47"/>
    <mergeCell ref="J53:L53"/>
    <mergeCell ref="M53:O53"/>
    <mergeCell ref="P53:S53"/>
    <mergeCell ref="T53:V53"/>
    <mergeCell ref="W53:AB53"/>
    <mergeCell ref="H48:AC48"/>
    <mergeCell ref="I49:K49"/>
    <mergeCell ref="H50:AC50"/>
    <mergeCell ref="H51:L51"/>
    <mergeCell ref="L52:AC52"/>
    <mergeCell ref="H54:AC54"/>
    <mergeCell ref="J55:K55"/>
    <mergeCell ref="L55:P55"/>
    <mergeCell ref="Q55:S55"/>
    <mergeCell ref="T55:W55"/>
    <mergeCell ref="X55:AB55"/>
    <mergeCell ref="H56:AC56"/>
    <mergeCell ref="I57:K57"/>
    <mergeCell ref="H58:AC58"/>
    <mergeCell ref="H59:L59"/>
    <mergeCell ref="L60:AC60"/>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3E8-17EC-4E6C-8F49-8E29F628709D}">
  <sheetPr>
    <tabColor theme="5" tint="0.39997558519241921"/>
  </sheetPr>
  <dimension ref="A1:AE58"/>
  <sheetViews>
    <sheetView view="pageBreakPreview" zoomScaleNormal="100" zoomScaleSheetLayoutView="100" workbookViewId="0">
      <selection activeCell="AD2" sqref="AD2"/>
    </sheetView>
  </sheetViews>
  <sheetFormatPr defaultRowHeight="12"/>
  <cols>
    <col min="1" max="29" width="3" style="502" customWidth="1"/>
    <col min="30" max="30" width="4.625" style="502" customWidth="1"/>
    <col min="31" max="256" width="9" style="502"/>
    <col min="257" max="285" width="3" style="502" customWidth="1"/>
    <col min="286" max="286" width="4.625" style="502" customWidth="1"/>
    <col min="287" max="512" width="9" style="502"/>
    <col min="513" max="541" width="3" style="502" customWidth="1"/>
    <col min="542" max="542" width="4.625" style="502" customWidth="1"/>
    <col min="543" max="768" width="9" style="502"/>
    <col min="769" max="797" width="3" style="502" customWidth="1"/>
    <col min="798" max="798" width="4.625" style="502" customWidth="1"/>
    <col min="799" max="1024" width="9" style="502"/>
    <col min="1025" max="1053" width="3" style="502" customWidth="1"/>
    <col min="1054" max="1054" width="4.625" style="502" customWidth="1"/>
    <col min="1055" max="1280" width="9" style="502"/>
    <col min="1281" max="1309" width="3" style="502" customWidth="1"/>
    <col min="1310" max="1310" width="4.625" style="502" customWidth="1"/>
    <col min="1311" max="1536" width="9" style="502"/>
    <col min="1537" max="1565" width="3" style="502" customWidth="1"/>
    <col min="1566" max="1566" width="4.625" style="502" customWidth="1"/>
    <col min="1567" max="1792" width="9" style="502"/>
    <col min="1793" max="1821" width="3" style="502" customWidth="1"/>
    <col min="1822" max="1822" width="4.625" style="502" customWidth="1"/>
    <col min="1823" max="2048" width="9" style="502"/>
    <col min="2049" max="2077" width="3" style="502" customWidth="1"/>
    <col min="2078" max="2078" width="4.625" style="502" customWidth="1"/>
    <col min="2079" max="2304" width="9" style="502"/>
    <col min="2305" max="2333" width="3" style="502" customWidth="1"/>
    <col min="2334" max="2334" width="4.625" style="502" customWidth="1"/>
    <col min="2335" max="2560" width="9" style="502"/>
    <col min="2561" max="2589" width="3" style="502" customWidth="1"/>
    <col min="2590" max="2590" width="4.625" style="502" customWidth="1"/>
    <col min="2591" max="2816" width="9" style="502"/>
    <col min="2817" max="2845" width="3" style="502" customWidth="1"/>
    <col min="2846" max="2846" width="4.625" style="502" customWidth="1"/>
    <col min="2847" max="3072" width="9" style="502"/>
    <col min="3073" max="3101" width="3" style="502" customWidth="1"/>
    <col min="3102" max="3102" width="4.625" style="502" customWidth="1"/>
    <col min="3103" max="3328" width="9" style="502"/>
    <col min="3329" max="3357" width="3" style="502" customWidth="1"/>
    <col min="3358" max="3358" width="4.625" style="502" customWidth="1"/>
    <col min="3359" max="3584" width="9" style="502"/>
    <col min="3585" max="3613" width="3" style="502" customWidth="1"/>
    <col min="3614" max="3614" width="4.625" style="502" customWidth="1"/>
    <col min="3615" max="3840" width="9" style="502"/>
    <col min="3841" max="3869" width="3" style="502" customWidth="1"/>
    <col min="3870" max="3870" width="4.625" style="502" customWidth="1"/>
    <col min="3871" max="4096" width="9" style="502"/>
    <col min="4097" max="4125" width="3" style="502" customWidth="1"/>
    <col min="4126" max="4126" width="4.625" style="502" customWidth="1"/>
    <col min="4127" max="4352" width="9" style="502"/>
    <col min="4353" max="4381" width="3" style="502" customWidth="1"/>
    <col min="4382" max="4382" width="4.625" style="502" customWidth="1"/>
    <col min="4383" max="4608" width="9" style="502"/>
    <col min="4609" max="4637" width="3" style="502" customWidth="1"/>
    <col min="4638" max="4638" width="4.625" style="502" customWidth="1"/>
    <col min="4639" max="4864" width="9" style="502"/>
    <col min="4865" max="4893" width="3" style="502" customWidth="1"/>
    <col min="4894" max="4894" width="4.625" style="502" customWidth="1"/>
    <col min="4895" max="5120" width="9" style="502"/>
    <col min="5121" max="5149" width="3" style="502" customWidth="1"/>
    <col min="5150" max="5150" width="4.625" style="502" customWidth="1"/>
    <col min="5151" max="5376" width="9" style="502"/>
    <col min="5377" max="5405" width="3" style="502" customWidth="1"/>
    <col min="5406" max="5406" width="4.625" style="502" customWidth="1"/>
    <col min="5407" max="5632" width="9" style="502"/>
    <col min="5633" max="5661" width="3" style="502" customWidth="1"/>
    <col min="5662" max="5662" width="4.625" style="502" customWidth="1"/>
    <col min="5663" max="5888" width="9" style="502"/>
    <col min="5889" max="5917" width="3" style="502" customWidth="1"/>
    <col min="5918" max="5918" width="4.625" style="502" customWidth="1"/>
    <col min="5919" max="6144" width="9" style="502"/>
    <col min="6145" max="6173" width="3" style="502" customWidth="1"/>
    <col min="6174" max="6174" width="4.625" style="502" customWidth="1"/>
    <col min="6175" max="6400" width="9" style="502"/>
    <col min="6401" max="6429" width="3" style="502" customWidth="1"/>
    <col min="6430" max="6430" width="4.625" style="502" customWidth="1"/>
    <col min="6431" max="6656" width="9" style="502"/>
    <col min="6657" max="6685" width="3" style="502" customWidth="1"/>
    <col min="6686" max="6686" width="4.625" style="502" customWidth="1"/>
    <col min="6687" max="6912" width="9" style="502"/>
    <col min="6913" max="6941" width="3" style="502" customWidth="1"/>
    <col min="6942" max="6942" width="4.625" style="502" customWidth="1"/>
    <col min="6943" max="7168" width="9" style="502"/>
    <col min="7169" max="7197" width="3" style="502" customWidth="1"/>
    <col min="7198" max="7198" width="4.625" style="502" customWidth="1"/>
    <col min="7199" max="7424" width="9" style="502"/>
    <col min="7425" max="7453" width="3" style="502" customWidth="1"/>
    <col min="7454" max="7454" width="4.625" style="502" customWidth="1"/>
    <col min="7455" max="7680" width="9" style="502"/>
    <col min="7681" max="7709" width="3" style="502" customWidth="1"/>
    <col min="7710" max="7710" width="4.625" style="502" customWidth="1"/>
    <col min="7711" max="7936" width="9" style="502"/>
    <col min="7937" max="7965" width="3" style="502" customWidth="1"/>
    <col min="7966" max="7966" width="4.625" style="502" customWidth="1"/>
    <col min="7967" max="8192" width="9" style="502"/>
    <col min="8193" max="8221" width="3" style="502" customWidth="1"/>
    <col min="8222" max="8222" width="4.625" style="502" customWidth="1"/>
    <col min="8223" max="8448" width="9" style="502"/>
    <col min="8449" max="8477" width="3" style="502" customWidth="1"/>
    <col min="8478" max="8478" width="4.625" style="502" customWidth="1"/>
    <col min="8479" max="8704" width="9" style="502"/>
    <col min="8705" max="8733" width="3" style="502" customWidth="1"/>
    <col min="8734" max="8734" width="4.625" style="502" customWidth="1"/>
    <col min="8735" max="8960" width="9" style="502"/>
    <col min="8961" max="8989" width="3" style="502" customWidth="1"/>
    <col min="8990" max="8990" width="4.625" style="502" customWidth="1"/>
    <col min="8991" max="9216" width="9" style="502"/>
    <col min="9217" max="9245" width="3" style="502" customWidth="1"/>
    <col min="9246" max="9246" width="4.625" style="502" customWidth="1"/>
    <col min="9247" max="9472" width="9" style="502"/>
    <col min="9473" max="9501" width="3" style="502" customWidth="1"/>
    <col min="9502" max="9502" width="4.625" style="502" customWidth="1"/>
    <col min="9503" max="9728" width="9" style="502"/>
    <col min="9729" max="9757" width="3" style="502" customWidth="1"/>
    <col min="9758" max="9758" width="4.625" style="502" customWidth="1"/>
    <col min="9759" max="9984" width="9" style="502"/>
    <col min="9985" max="10013" width="3" style="502" customWidth="1"/>
    <col min="10014" max="10014" width="4.625" style="502" customWidth="1"/>
    <col min="10015" max="10240" width="9" style="502"/>
    <col min="10241" max="10269" width="3" style="502" customWidth="1"/>
    <col min="10270" max="10270" width="4.625" style="502" customWidth="1"/>
    <col min="10271" max="10496" width="9" style="502"/>
    <col min="10497" max="10525" width="3" style="502" customWidth="1"/>
    <col min="10526" max="10526" width="4.625" style="502" customWidth="1"/>
    <col min="10527" max="10752" width="9" style="502"/>
    <col min="10753" max="10781" width="3" style="502" customWidth="1"/>
    <col min="10782" max="10782" width="4.625" style="502" customWidth="1"/>
    <col min="10783" max="11008" width="9" style="502"/>
    <col min="11009" max="11037" width="3" style="502" customWidth="1"/>
    <col min="11038" max="11038" width="4.625" style="502" customWidth="1"/>
    <col min="11039" max="11264" width="9" style="502"/>
    <col min="11265" max="11293" width="3" style="502" customWidth="1"/>
    <col min="11294" max="11294" width="4.625" style="502" customWidth="1"/>
    <col min="11295" max="11520" width="9" style="502"/>
    <col min="11521" max="11549" width="3" style="502" customWidth="1"/>
    <col min="11550" max="11550" width="4.625" style="502" customWidth="1"/>
    <col min="11551" max="11776" width="9" style="502"/>
    <col min="11777" max="11805" width="3" style="502" customWidth="1"/>
    <col min="11806" max="11806" width="4.625" style="502" customWidth="1"/>
    <col min="11807" max="12032" width="9" style="502"/>
    <col min="12033" max="12061" width="3" style="502" customWidth="1"/>
    <col min="12062" max="12062" width="4.625" style="502" customWidth="1"/>
    <col min="12063" max="12288" width="9" style="502"/>
    <col min="12289" max="12317" width="3" style="502" customWidth="1"/>
    <col min="12318" max="12318" width="4.625" style="502" customWidth="1"/>
    <col min="12319" max="12544" width="9" style="502"/>
    <col min="12545" max="12573" width="3" style="502" customWidth="1"/>
    <col min="12574" max="12574" width="4.625" style="502" customWidth="1"/>
    <col min="12575" max="12800" width="9" style="502"/>
    <col min="12801" max="12829" width="3" style="502" customWidth="1"/>
    <col min="12830" max="12830" width="4.625" style="502" customWidth="1"/>
    <col min="12831" max="13056" width="9" style="502"/>
    <col min="13057" max="13085" width="3" style="502" customWidth="1"/>
    <col min="13086" max="13086" width="4.625" style="502" customWidth="1"/>
    <col min="13087" max="13312" width="9" style="502"/>
    <col min="13313" max="13341" width="3" style="502" customWidth="1"/>
    <col min="13342" max="13342" width="4.625" style="502" customWidth="1"/>
    <col min="13343" max="13568" width="9" style="502"/>
    <col min="13569" max="13597" width="3" style="502" customWidth="1"/>
    <col min="13598" max="13598" width="4.625" style="502" customWidth="1"/>
    <col min="13599" max="13824" width="9" style="502"/>
    <col min="13825" max="13853" width="3" style="502" customWidth="1"/>
    <col min="13854" max="13854" width="4.625" style="502" customWidth="1"/>
    <col min="13855" max="14080" width="9" style="502"/>
    <col min="14081" max="14109" width="3" style="502" customWidth="1"/>
    <col min="14110" max="14110" width="4.625" style="502" customWidth="1"/>
    <col min="14111" max="14336" width="9" style="502"/>
    <col min="14337" max="14365" width="3" style="502" customWidth="1"/>
    <col min="14366" max="14366" width="4.625" style="502" customWidth="1"/>
    <col min="14367" max="14592" width="9" style="502"/>
    <col min="14593" max="14621" width="3" style="502" customWidth="1"/>
    <col min="14622" max="14622" width="4.625" style="502" customWidth="1"/>
    <col min="14623" max="14848" width="9" style="502"/>
    <col min="14849" max="14877" width="3" style="502" customWidth="1"/>
    <col min="14878" max="14878" width="4.625" style="502" customWidth="1"/>
    <col min="14879" max="15104" width="9" style="502"/>
    <col min="15105" max="15133" width="3" style="502" customWidth="1"/>
    <col min="15134" max="15134" width="4.625" style="502" customWidth="1"/>
    <col min="15135" max="15360" width="9" style="502"/>
    <col min="15361" max="15389" width="3" style="502" customWidth="1"/>
    <col min="15390" max="15390" width="4.625" style="502" customWidth="1"/>
    <col min="15391" max="15616" width="9" style="502"/>
    <col min="15617" max="15645" width="3" style="502" customWidth="1"/>
    <col min="15646" max="15646" width="4.625" style="502" customWidth="1"/>
    <col min="15647" max="15872" width="9" style="502"/>
    <col min="15873" max="15901" width="3" style="502" customWidth="1"/>
    <col min="15902" max="15902" width="4.625" style="502" customWidth="1"/>
    <col min="15903" max="16128" width="9" style="502"/>
    <col min="16129" max="16157" width="3" style="502" customWidth="1"/>
    <col min="16158" max="16158" width="4.625" style="502" customWidth="1"/>
    <col min="16159" max="16384" width="9" style="502"/>
  </cols>
  <sheetData>
    <row r="1" spans="1:31" ht="15" customHeight="1">
      <c r="A1" s="486" t="s">
        <v>2778</v>
      </c>
      <c r="B1" s="486"/>
      <c r="C1" s="486"/>
      <c r="D1" s="486"/>
      <c r="E1" s="486"/>
      <c r="F1" s="486"/>
      <c r="G1" s="486"/>
      <c r="H1" s="486"/>
      <c r="I1" s="486"/>
      <c r="J1" s="501"/>
      <c r="K1" s="501"/>
      <c r="L1" s="501"/>
      <c r="M1" s="501"/>
      <c r="N1" s="501"/>
      <c r="O1" s="501"/>
      <c r="P1" s="501"/>
      <c r="Q1" s="501"/>
      <c r="R1" s="501"/>
      <c r="S1" s="501"/>
      <c r="T1" s="501"/>
      <c r="U1" s="501"/>
      <c r="V1" s="501"/>
      <c r="W1" s="501"/>
      <c r="X1" s="501"/>
      <c r="Y1" s="501"/>
      <c r="Z1" s="501"/>
      <c r="AA1" s="501"/>
      <c r="AB1" s="501"/>
      <c r="AC1" s="501"/>
    </row>
    <row r="2" spans="1:31" ht="15" customHeight="1">
      <c r="A2" s="487" t="s">
        <v>2779</v>
      </c>
      <c r="B2" s="487"/>
      <c r="C2" s="487"/>
      <c r="D2" s="487"/>
      <c r="E2" s="487"/>
      <c r="F2" s="487"/>
      <c r="G2" s="487"/>
      <c r="H2" s="487"/>
      <c r="I2" s="487"/>
      <c r="J2" s="489"/>
      <c r="K2" s="489"/>
      <c r="L2" s="489"/>
      <c r="M2" s="489"/>
      <c r="N2" s="489"/>
      <c r="O2" s="489"/>
      <c r="P2" s="489"/>
      <c r="Q2" s="489"/>
      <c r="R2" s="489"/>
      <c r="S2" s="489"/>
      <c r="T2" s="489"/>
      <c r="U2" s="490"/>
      <c r="V2" s="490"/>
      <c r="W2" s="490"/>
      <c r="X2" s="490"/>
      <c r="Y2" s="490"/>
      <c r="Z2" s="490"/>
      <c r="AA2" s="490"/>
      <c r="AB2" s="490"/>
      <c r="AC2" s="490"/>
    </row>
    <row r="3" spans="1:31" ht="15" customHeight="1">
      <c r="A3" s="487"/>
      <c r="B3" s="493" t="str">
        <f>'第二面-2'!A3</f>
        <v>□</v>
      </c>
      <c r="C3" s="487" t="s">
        <v>2780</v>
      </c>
      <c r="D3" s="487"/>
      <c r="E3" s="487"/>
      <c r="F3" s="487"/>
      <c r="G3" s="487"/>
      <c r="H3" s="487"/>
      <c r="I3" s="487"/>
      <c r="J3" s="489"/>
      <c r="K3" s="489"/>
      <c r="L3" s="489"/>
      <c r="M3" s="489"/>
      <c r="N3" s="489"/>
      <c r="O3" s="489"/>
      <c r="P3" s="489"/>
      <c r="Q3" s="489"/>
      <c r="R3" s="489"/>
      <c r="S3" s="489"/>
      <c r="T3" s="489"/>
      <c r="U3" s="490"/>
      <c r="V3" s="490"/>
      <c r="W3" s="490"/>
      <c r="X3" s="490"/>
      <c r="Y3" s="490"/>
      <c r="Z3" s="490"/>
      <c r="AA3" s="490"/>
      <c r="AB3" s="490"/>
      <c r="AC3" s="490"/>
    </row>
    <row r="4" spans="1:31" ht="15" customHeight="1">
      <c r="A4" s="487"/>
      <c r="B4" s="487" t="s">
        <v>2781</v>
      </c>
      <c r="C4" s="487"/>
      <c r="D4" s="487"/>
      <c r="E4" s="487"/>
      <c r="F4" s="494"/>
      <c r="G4" s="494"/>
      <c r="H4" s="494"/>
      <c r="I4" s="494"/>
      <c r="J4" s="494"/>
      <c r="K4" s="494"/>
      <c r="L4" s="494"/>
      <c r="M4" s="1320" t="str">
        <f>IF('第二面-2'!M4="","",'第二面-2'!M4)</f>
        <v/>
      </c>
      <c r="N4" s="1320"/>
      <c r="O4" s="1320"/>
      <c r="P4" s="1320"/>
      <c r="Q4" s="1320"/>
      <c r="R4" s="1320"/>
      <c r="S4" s="1320"/>
      <c r="T4" s="1320"/>
      <c r="U4" s="1320"/>
      <c r="V4" s="1320"/>
      <c r="W4" s="1320"/>
      <c r="X4" s="1320"/>
      <c r="Y4" s="1320"/>
      <c r="Z4" s="1320"/>
      <c r="AA4" s="1320"/>
      <c r="AB4" s="1320"/>
      <c r="AC4" s="1320"/>
    </row>
    <row r="5" spans="1:31" ht="15" customHeight="1">
      <c r="A5" s="487"/>
      <c r="B5" s="487" t="s">
        <v>2782</v>
      </c>
      <c r="C5" s="487"/>
      <c r="D5" s="487"/>
      <c r="E5" s="487"/>
      <c r="F5" s="491"/>
      <c r="G5" s="491"/>
      <c r="H5" s="491"/>
      <c r="I5" s="491"/>
      <c r="J5" s="488"/>
      <c r="K5" s="488"/>
      <c r="L5" s="488"/>
      <c r="M5" s="487"/>
      <c r="N5" s="488" t="s">
        <v>2783</v>
      </c>
      <c r="O5" s="1322" t="str">
        <f>IF('第二面-2'!N5="","",'第二面-2'!N5)</f>
        <v/>
      </c>
      <c r="P5" s="1322"/>
      <c r="Q5" s="1322"/>
      <c r="R5" s="1322"/>
      <c r="S5" s="1322"/>
      <c r="T5" s="1322"/>
      <c r="U5" s="487" t="s">
        <v>17</v>
      </c>
      <c r="V5" s="488"/>
      <c r="W5" s="488"/>
      <c r="X5" s="488"/>
      <c r="Y5" s="488"/>
      <c r="Z5" s="488"/>
      <c r="AA5" s="488"/>
      <c r="AB5" s="488"/>
      <c r="AC5" s="488"/>
    </row>
    <row r="6" spans="1:31" ht="15" customHeight="1">
      <c r="A6" s="487"/>
      <c r="B6" s="493" t="str">
        <f>'第二面-2'!A6</f>
        <v>□</v>
      </c>
      <c r="C6" s="487" t="s">
        <v>2784</v>
      </c>
      <c r="D6" s="487"/>
      <c r="E6" s="487"/>
      <c r="F6" s="487"/>
      <c r="G6" s="487"/>
      <c r="H6" s="487"/>
      <c r="I6" s="487"/>
      <c r="J6" s="489"/>
      <c r="K6" s="489"/>
      <c r="L6" s="489"/>
      <c r="M6" s="489"/>
      <c r="N6" s="489"/>
      <c r="O6" s="489"/>
      <c r="P6" s="489"/>
      <c r="Q6" s="489"/>
      <c r="R6" s="489"/>
      <c r="S6" s="489"/>
      <c r="T6" s="489"/>
      <c r="U6" s="490"/>
      <c r="V6" s="490"/>
      <c r="W6" s="490"/>
      <c r="X6" s="490"/>
      <c r="Y6" s="490"/>
      <c r="Z6" s="490"/>
      <c r="AA6" s="490"/>
      <c r="AB6" s="490"/>
      <c r="AC6" s="490"/>
    </row>
    <row r="7" spans="1:31" ht="15" customHeight="1">
      <c r="A7" s="487"/>
      <c r="B7" s="487" t="s">
        <v>2781</v>
      </c>
      <c r="C7" s="487"/>
      <c r="D7" s="487"/>
      <c r="E7" s="487"/>
      <c r="F7" s="494"/>
      <c r="G7" s="494"/>
      <c r="H7" s="494"/>
      <c r="I7" s="494"/>
      <c r="J7" s="494"/>
      <c r="K7" s="494"/>
      <c r="L7" s="494"/>
      <c r="M7" s="1320" t="str">
        <f>IF('第二面-2'!M7="","",'第二面-2'!M7)</f>
        <v/>
      </c>
      <c r="N7" s="1320"/>
      <c r="O7" s="1320"/>
      <c r="P7" s="1320"/>
      <c r="Q7" s="1320"/>
      <c r="R7" s="1320"/>
      <c r="S7" s="1320"/>
      <c r="T7" s="1320"/>
      <c r="U7" s="1320"/>
      <c r="V7" s="1320"/>
      <c r="W7" s="1320"/>
      <c r="X7" s="1320"/>
      <c r="Y7" s="1320"/>
      <c r="Z7" s="1320"/>
      <c r="AA7" s="1320"/>
      <c r="AB7" s="1320"/>
      <c r="AC7" s="1320"/>
    </row>
    <row r="8" spans="1:31" ht="15" customHeight="1">
      <c r="A8" s="487"/>
      <c r="B8" s="487" t="s">
        <v>2782</v>
      </c>
      <c r="C8" s="487"/>
      <c r="D8" s="487"/>
      <c r="E8" s="487"/>
      <c r="F8" s="491"/>
      <c r="G8" s="491"/>
      <c r="H8" s="491"/>
      <c r="I8" s="491"/>
      <c r="J8" s="488"/>
      <c r="K8" s="488"/>
      <c r="L8" s="488"/>
      <c r="M8" s="487"/>
      <c r="N8" s="488" t="s">
        <v>2783</v>
      </c>
      <c r="O8" s="1322" t="str">
        <f>IF('第二面-2'!N8="","",'第二面-2'!N8)</f>
        <v/>
      </c>
      <c r="P8" s="1322"/>
      <c r="Q8" s="1322"/>
      <c r="R8" s="1322"/>
      <c r="S8" s="1322"/>
      <c r="T8" s="1322"/>
      <c r="U8" s="487" t="s">
        <v>17</v>
      </c>
      <c r="V8" s="488"/>
      <c r="W8" s="488"/>
      <c r="X8" s="488"/>
      <c r="Y8" s="488"/>
      <c r="Z8" s="488"/>
      <c r="AA8" s="488"/>
      <c r="AB8" s="488"/>
      <c r="AC8" s="488"/>
    </row>
    <row r="9" spans="1:31" ht="15" customHeight="1">
      <c r="A9" s="487"/>
      <c r="B9" s="493" t="str">
        <f>'第二面-2'!A9</f>
        <v>□</v>
      </c>
      <c r="C9" s="487" t="s">
        <v>2785</v>
      </c>
      <c r="D9" s="487"/>
      <c r="E9" s="487"/>
      <c r="F9" s="487"/>
      <c r="G9" s="487"/>
      <c r="H9" s="487"/>
      <c r="I9" s="487"/>
      <c r="J9" s="489"/>
      <c r="K9" s="489"/>
      <c r="L9" s="489"/>
      <c r="M9" s="489"/>
      <c r="N9" s="489"/>
      <c r="O9" s="487"/>
      <c r="P9" s="487"/>
      <c r="Q9" s="487"/>
      <c r="R9" s="487"/>
      <c r="S9" s="487"/>
      <c r="T9" s="487"/>
      <c r="U9" s="490"/>
      <c r="V9" s="490"/>
      <c r="W9" s="490"/>
      <c r="X9" s="490"/>
      <c r="Y9" s="490"/>
      <c r="Z9" s="490"/>
      <c r="AA9" s="490"/>
      <c r="AB9" s="490"/>
      <c r="AC9" s="490"/>
    </row>
    <row r="10" spans="1:31" s="504" customFormat="1" ht="15" customHeight="1">
      <c r="A10" s="487"/>
      <c r="B10" s="487" t="s">
        <v>2781</v>
      </c>
      <c r="C10" s="487"/>
      <c r="D10" s="487"/>
      <c r="E10" s="487"/>
      <c r="F10" s="494"/>
      <c r="G10" s="494"/>
      <c r="H10" s="494"/>
      <c r="I10" s="494"/>
      <c r="J10" s="494"/>
      <c r="K10" s="494"/>
      <c r="L10" s="494"/>
      <c r="M10" s="1320" t="str">
        <f>IF('第二面-2'!M10="","",'第二面-2'!M10)</f>
        <v/>
      </c>
      <c r="N10" s="1320"/>
      <c r="O10" s="1320"/>
      <c r="P10" s="1320"/>
      <c r="Q10" s="1320"/>
      <c r="R10" s="1320"/>
      <c r="S10" s="1320"/>
      <c r="T10" s="1320"/>
      <c r="U10" s="1320"/>
      <c r="V10" s="1320"/>
      <c r="W10" s="1320"/>
      <c r="X10" s="1320"/>
      <c r="Y10" s="1320"/>
      <c r="Z10" s="1320"/>
      <c r="AA10" s="1320"/>
      <c r="AB10" s="1320"/>
      <c r="AC10" s="1320"/>
      <c r="AD10" s="503"/>
      <c r="AE10" s="503"/>
    </row>
    <row r="11" spans="1:31" s="504" customFormat="1" ht="15" customHeight="1">
      <c r="A11" s="487"/>
      <c r="B11" s="487" t="s">
        <v>2786</v>
      </c>
      <c r="C11" s="487"/>
      <c r="D11" s="487"/>
      <c r="E11" s="487"/>
      <c r="F11" s="491"/>
      <c r="G11" s="491"/>
      <c r="H11" s="491"/>
      <c r="I11" s="491"/>
      <c r="J11" s="488"/>
      <c r="K11" s="488"/>
      <c r="L11" s="488"/>
      <c r="M11" s="487"/>
      <c r="N11" s="488" t="s">
        <v>2783</v>
      </c>
      <c r="O11" s="1322" t="str">
        <f>IF('第二面-2'!N11="","",'第二面-2'!N11)</f>
        <v/>
      </c>
      <c r="P11" s="1322"/>
      <c r="Q11" s="1322"/>
      <c r="R11" s="1322"/>
      <c r="S11" s="1322"/>
      <c r="T11" s="1322"/>
      <c r="U11" s="487" t="s">
        <v>17</v>
      </c>
      <c r="V11" s="488"/>
      <c r="W11" s="488"/>
      <c r="X11" s="488"/>
      <c r="Y11" s="488"/>
      <c r="Z11" s="488"/>
      <c r="AA11" s="488"/>
      <c r="AB11" s="488"/>
      <c r="AC11" s="488"/>
      <c r="AD11" s="505"/>
      <c r="AE11" s="505"/>
    </row>
    <row r="12" spans="1:31" s="504" customFormat="1" ht="15" customHeight="1">
      <c r="A12" s="487"/>
      <c r="B12" s="487" t="s">
        <v>2781</v>
      </c>
      <c r="C12" s="487"/>
      <c r="D12" s="487"/>
      <c r="E12" s="487"/>
      <c r="F12" s="494"/>
      <c r="G12" s="494"/>
      <c r="H12" s="494"/>
      <c r="I12" s="494"/>
      <c r="J12" s="494"/>
      <c r="K12" s="494"/>
      <c r="L12" s="494"/>
      <c r="M12" s="1320" t="str">
        <f>IF('第二面-2'!M12="","",'第二面-2'!M12)</f>
        <v/>
      </c>
      <c r="N12" s="1320"/>
      <c r="O12" s="1320"/>
      <c r="P12" s="1320"/>
      <c r="Q12" s="1320"/>
      <c r="R12" s="1320"/>
      <c r="S12" s="1320"/>
      <c r="T12" s="1320"/>
      <c r="U12" s="1320"/>
      <c r="V12" s="1320"/>
      <c r="W12" s="1320"/>
      <c r="X12" s="1320"/>
      <c r="Y12" s="1320"/>
      <c r="Z12" s="1320"/>
      <c r="AA12" s="1320"/>
      <c r="AB12" s="1320"/>
      <c r="AC12" s="1320"/>
      <c r="AD12" s="505"/>
      <c r="AE12" s="505"/>
    </row>
    <row r="13" spans="1:31" s="504" customFormat="1" ht="15" customHeight="1">
      <c r="A13" s="487"/>
      <c r="B13" s="487" t="s">
        <v>2786</v>
      </c>
      <c r="C13" s="487"/>
      <c r="D13" s="487"/>
      <c r="E13" s="487"/>
      <c r="F13" s="491"/>
      <c r="G13" s="491"/>
      <c r="H13" s="491"/>
      <c r="I13" s="491"/>
      <c r="J13" s="488"/>
      <c r="K13" s="488"/>
      <c r="L13" s="488"/>
      <c r="M13" s="487"/>
      <c r="N13" s="488" t="s">
        <v>2783</v>
      </c>
      <c r="O13" s="1322" t="str">
        <f>IF('第二面-2'!N13="","",'第二面-2'!N13)</f>
        <v/>
      </c>
      <c r="P13" s="1322"/>
      <c r="Q13" s="1322"/>
      <c r="R13" s="1322"/>
      <c r="S13" s="1322"/>
      <c r="T13" s="1322"/>
      <c r="U13" s="487" t="s">
        <v>17</v>
      </c>
      <c r="V13" s="488"/>
      <c r="W13" s="488"/>
      <c r="X13" s="488"/>
      <c r="Y13" s="488"/>
      <c r="Z13" s="488"/>
      <c r="AA13" s="488"/>
      <c r="AB13" s="488"/>
      <c r="AC13" s="488"/>
      <c r="AD13" s="506"/>
      <c r="AE13" s="506"/>
    </row>
    <row r="14" spans="1:31" s="504" customFormat="1" ht="15" customHeight="1">
      <c r="A14" s="487"/>
      <c r="B14" s="487" t="s">
        <v>2781</v>
      </c>
      <c r="C14" s="487"/>
      <c r="D14" s="487"/>
      <c r="E14" s="487"/>
      <c r="F14" s="494"/>
      <c r="G14" s="494"/>
      <c r="H14" s="494"/>
      <c r="I14" s="494"/>
      <c r="J14" s="494"/>
      <c r="K14" s="494"/>
      <c r="L14" s="494"/>
      <c r="M14" s="1320" t="str">
        <f>IF('第二面-2'!M14="","",'第二面-2'!M14)</f>
        <v/>
      </c>
      <c r="N14" s="1320"/>
      <c r="O14" s="1320"/>
      <c r="P14" s="1320"/>
      <c r="Q14" s="1320"/>
      <c r="R14" s="1320"/>
      <c r="S14" s="1320"/>
      <c r="T14" s="1320"/>
      <c r="U14" s="1320"/>
      <c r="V14" s="1320"/>
      <c r="W14" s="1320"/>
      <c r="X14" s="1320"/>
      <c r="Y14" s="1320"/>
      <c r="Z14" s="1320"/>
      <c r="AA14" s="1320"/>
      <c r="AB14" s="1320"/>
      <c r="AC14" s="1320"/>
      <c r="AD14" s="507"/>
      <c r="AE14" s="508"/>
    </row>
    <row r="15" spans="1:31" s="504" customFormat="1" ht="15" customHeight="1">
      <c r="A15" s="487"/>
      <c r="B15" s="487" t="s">
        <v>2786</v>
      </c>
      <c r="C15" s="487"/>
      <c r="D15" s="487"/>
      <c r="E15" s="487"/>
      <c r="F15" s="491"/>
      <c r="G15" s="491"/>
      <c r="H15" s="491"/>
      <c r="I15" s="491"/>
      <c r="J15" s="488"/>
      <c r="K15" s="488"/>
      <c r="L15" s="488"/>
      <c r="M15" s="487"/>
      <c r="N15" s="488" t="s">
        <v>2783</v>
      </c>
      <c r="O15" s="1322" t="str">
        <f>IF('第二面-2'!N15="","",'第二面-2'!N15)</f>
        <v/>
      </c>
      <c r="P15" s="1322"/>
      <c r="Q15" s="1322"/>
      <c r="R15" s="1322"/>
      <c r="S15" s="1322"/>
      <c r="T15" s="1322"/>
      <c r="U15" s="487" t="s">
        <v>17</v>
      </c>
      <c r="V15" s="488"/>
      <c r="W15" s="488"/>
      <c r="X15" s="488"/>
      <c r="Y15" s="488"/>
      <c r="Z15" s="488"/>
      <c r="AA15" s="488"/>
      <c r="AB15" s="488"/>
      <c r="AC15" s="488"/>
      <c r="AD15" s="505"/>
      <c r="AE15" s="505"/>
    </row>
    <row r="16" spans="1:31" s="504" customFormat="1" ht="15" customHeight="1">
      <c r="A16" s="487"/>
      <c r="B16" s="493" t="str">
        <f>'第二面-2'!A16</f>
        <v>□</v>
      </c>
      <c r="C16" s="487" t="s">
        <v>2787</v>
      </c>
      <c r="D16" s="487"/>
      <c r="E16" s="487"/>
      <c r="F16" s="487"/>
      <c r="G16" s="487"/>
      <c r="H16" s="487"/>
      <c r="I16" s="487"/>
      <c r="J16" s="489"/>
      <c r="K16" s="489"/>
      <c r="L16" s="489"/>
      <c r="M16" s="489"/>
      <c r="N16" s="489"/>
      <c r="O16" s="489"/>
      <c r="P16" s="489"/>
      <c r="Q16" s="489"/>
      <c r="R16" s="489"/>
      <c r="S16" s="489"/>
      <c r="T16" s="489"/>
      <c r="U16" s="490"/>
      <c r="V16" s="490"/>
      <c r="W16" s="490"/>
      <c r="X16" s="490"/>
      <c r="Y16" s="490"/>
      <c r="Z16" s="490"/>
      <c r="AA16" s="490"/>
      <c r="AB16" s="490"/>
      <c r="AC16" s="490"/>
      <c r="AD16" s="506"/>
      <c r="AE16" s="506"/>
    </row>
    <row r="17" spans="1:31" s="504" customFormat="1" ht="15" customHeight="1">
      <c r="A17" s="487"/>
      <c r="B17" s="487" t="s">
        <v>2781</v>
      </c>
      <c r="C17" s="487"/>
      <c r="D17" s="487"/>
      <c r="E17" s="487"/>
      <c r="F17" s="494"/>
      <c r="G17" s="494"/>
      <c r="H17" s="494"/>
      <c r="I17" s="494"/>
      <c r="J17" s="494"/>
      <c r="K17" s="494"/>
      <c r="L17" s="494"/>
      <c r="M17" s="1320" t="str">
        <f>IF('第二面-2'!M17="","",'第二面-2'!M17)</f>
        <v/>
      </c>
      <c r="N17" s="1320"/>
      <c r="O17" s="1320"/>
      <c r="P17" s="1320"/>
      <c r="Q17" s="1320"/>
      <c r="R17" s="1320"/>
      <c r="S17" s="1320"/>
      <c r="T17" s="1320"/>
      <c r="U17" s="1320"/>
      <c r="V17" s="1320"/>
      <c r="W17" s="1320"/>
      <c r="X17" s="1320"/>
      <c r="Y17" s="1320"/>
      <c r="Z17" s="1320"/>
      <c r="AA17" s="1320"/>
      <c r="AB17" s="1320"/>
      <c r="AC17" s="1320"/>
      <c r="AD17" s="507"/>
      <c r="AE17" s="508"/>
    </row>
    <row r="18" spans="1:31" s="504" customFormat="1" ht="15" customHeight="1">
      <c r="A18" s="487"/>
      <c r="B18" s="487" t="s">
        <v>2786</v>
      </c>
      <c r="C18" s="487"/>
      <c r="D18" s="487"/>
      <c r="E18" s="487"/>
      <c r="F18" s="491"/>
      <c r="G18" s="491"/>
      <c r="H18" s="491"/>
      <c r="I18" s="491"/>
      <c r="J18" s="488"/>
      <c r="K18" s="488"/>
      <c r="L18" s="488"/>
      <c r="M18" s="487"/>
      <c r="N18" s="488" t="s">
        <v>2783</v>
      </c>
      <c r="O18" s="1322" t="str">
        <f>IF('第二面-2'!N18="","",'第二面-2'!N18)</f>
        <v/>
      </c>
      <c r="P18" s="1322"/>
      <c r="Q18" s="1322"/>
      <c r="R18" s="1322"/>
      <c r="S18" s="1322"/>
      <c r="T18" s="1322"/>
      <c r="U18" s="487" t="s">
        <v>17</v>
      </c>
      <c r="V18" s="488"/>
      <c r="W18" s="488"/>
      <c r="X18" s="488"/>
      <c r="Y18" s="488"/>
      <c r="Z18" s="488"/>
      <c r="AA18" s="488"/>
      <c r="AB18" s="488"/>
      <c r="AC18" s="488"/>
      <c r="AD18" s="505"/>
      <c r="AE18" s="505"/>
    </row>
    <row r="19" spans="1:31" s="504" customFormat="1" ht="15" customHeight="1">
      <c r="A19" s="487"/>
      <c r="B19" s="487" t="s">
        <v>2781</v>
      </c>
      <c r="C19" s="487"/>
      <c r="D19" s="487"/>
      <c r="E19" s="487"/>
      <c r="F19" s="494"/>
      <c r="G19" s="494"/>
      <c r="H19" s="494"/>
      <c r="I19" s="494"/>
      <c r="J19" s="494"/>
      <c r="K19" s="494"/>
      <c r="L19" s="494"/>
      <c r="M19" s="1320" t="str">
        <f>IF('第二面-2'!M19="","",'第二面-2'!M19)</f>
        <v/>
      </c>
      <c r="N19" s="1320"/>
      <c r="O19" s="1320"/>
      <c r="P19" s="1320"/>
      <c r="Q19" s="1320"/>
      <c r="R19" s="1320"/>
      <c r="S19" s="1320"/>
      <c r="T19" s="1320"/>
      <c r="U19" s="1320"/>
      <c r="V19" s="1320"/>
      <c r="W19" s="1320"/>
      <c r="X19" s="1320"/>
      <c r="Y19" s="1320"/>
      <c r="Z19" s="1320"/>
      <c r="AA19" s="1320"/>
      <c r="AB19" s="1320"/>
      <c r="AC19" s="1320"/>
      <c r="AD19" s="506"/>
      <c r="AE19" s="506"/>
    </row>
    <row r="20" spans="1:31" s="504" customFormat="1" ht="15" customHeight="1">
      <c r="A20" s="487"/>
      <c r="B20" s="487" t="s">
        <v>2786</v>
      </c>
      <c r="C20" s="487"/>
      <c r="D20" s="487"/>
      <c r="E20" s="487"/>
      <c r="F20" s="491"/>
      <c r="G20" s="491"/>
      <c r="H20" s="491"/>
      <c r="I20" s="491"/>
      <c r="J20" s="488"/>
      <c r="K20" s="488"/>
      <c r="L20" s="488"/>
      <c r="M20" s="487"/>
      <c r="N20" s="488" t="s">
        <v>2783</v>
      </c>
      <c r="O20" s="1322" t="str">
        <f>IF('第二面-2'!N20="","",'第二面-2'!N20)</f>
        <v/>
      </c>
      <c r="P20" s="1322"/>
      <c r="Q20" s="1322"/>
      <c r="R20" s="1322"/>
      <c r="S20" s="1322"/>
      <c r="T20" s="1322"/>
      <c r="U20" s="487" t="s">
        <v>17</v>
      </c>
      <c r="V20" s="488"/>
      <c r="W20" s="488"/>
      <c r="X20" s="488"/>
      <c r="Y20" s="488"/>
      <c r="Z20" s="488"/>
      <c r="AA20" s="488"/>
      <c r="AB20" s="488"/>
      <c r="AC20" s="488"/>
      <c r="AD20" s="507"/>
      <c r="AE20" s="508"/>
    </row>
    <row r="21" spans="1:31" s="504" customFormat="1" ht="15" customHeight="1">
      <c r="A21" s="487"/>
      <c r="B21" s="487" t="s">
        <v>2781</v>
      </c>
      <c r="C21" s="487"/>
      <c r="D21" s="487"/>
      <c r="E21" s="487"/>
      <c r="F21" s="494"/>
      <c r="G21" s="494"/>
      <c r="H21" s="494"/>
      <c r="I21" s="494"/>
      <c r="J21" s="494"/>
      <c r="K21" s="494"/>
      <c r="L21" s="494"/>
      <c r="M21" s="1320" t="str">
        <f>IF('第二面-2'!M21="","",'第二面-2'!M21)</f>
        <v/>
      </c>
      <c r="N21" s="1320"/>
      <c r="O21" s="1320"/>
      <c r="P21" s="1320"/>
      <c r="Q21" s="1320"/>
      <c r="R21" s="1320"/>
      <c r="S21" s="1320"/>
      <c r="T21" s="1320"/>
      <c r="U21" s="1320"/>
      <c r="V21" s="1320"/>
      <c r="W21" s="1320"/>
      <c r="X21" s="1320"/>
      <c r="Y21" s="1320"/>
      <c r="Z21" s="1320"/>
      <c r="AA21" s="1320"/>
      <c r="AB21" s="1320"/>
      <c r="AC21" s="1320"/>
      <c r="AD21" s="506"/>
      <c r="AE21" s="506"/>
    </row>
    <row r="22" spans="1:31" s="504" customFormat="1" ht="15" customHeight="1">
      <c r="A22" s="487"/>
      <c r="B22" s="487" t="s">
        <v>2786</v>
      </c>
      <c r="C22" s="487"/>
      <c r="D22" s="487"/>
      <c r="E22" s="487"/>
      <c r="F22" s="491"/>
      <c r="G22" s="491"/>
      <c r="H22" s="491"/>
      <c r="I22" s="491"/>
      <c r="J22" s="488"/>
      <c r="K22" s="488"/>
      <c r="L22" s="488"/>
      <c r="M22" s="487"/>
      <c r="N22" s="488" t="s">
        <v>2783</v>
      </c>
      <c r="O22" s="1322" t="str">
        <f>IF('第二面-2'!N22="","",'第二面-2'!N22)</f>
        <v/>
      </c>
      <c r="P22" s="1322"/>
      <c r="Q22" s="1322"/>
      <c r="R22" s="1322"/>
      <c r="S22" s="1322"/>
      <c r="T22" s="1322"/>
      <c r="U22" s="487" t="s">
        <v>17</v>
      </c>
      <c r="V22" s="488"/>
      <c r="W22" s="488"/>
      <c r="X22" s="488"/>
      <c r="Y22" s="488"/>
      <c r="Z22" s="488"/>
      <c r="AA22" s="488"/>
      <c r="AB22" s="488"/>
      <c r="AC22" s="488"/>
      <c r="AD22" s="507"/>
      <c r="AE22" s="508"/>
    </row>
    <row r="23" spans="1:31" s="504" customFormat="1" ht="15" customHeight="1">
      <c r="A23" s="509" t="s">
        <v>2788</v>
      </c>
      <c r="B23" s="509"/>
      <c r="C23" s="509"/>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7"/>
      <c r="AE23" s="508"/>
    </row>
    <row r="24" spans="1:31" s="504" customFormat="1" ht="15" customHeight="1">
      <c r="A24" s="510"/>
      <c r="B24" s="510" t="s">
        <v>2789</v>
      </c>
      <c r="C24" s="510"/>
      <c r="D24" s="510"/>
      <c r="E24" s="510"/>
      <c r="F24" s="510"/>
      <c r="G24" s="510"/>
      <c r="H24" s="510"/>
      <c r="I24" s="510"/>
      <c r="J24" s="510"/>
      <c r="K24" s="510"/>
      <c r="L24" s="510"/>
      <c r="M24" s="510"/>
      <c r="N24" s="510"/>
      <c r="O24" s="510"/>
      <c r="P24" s="510"/>
      <c r="Q24" s="510"/>
      <c r="R24" s="510"/>
      <c r="S24" s="510"/>
      <c r="T24" s="510"/>
      <c r="U24" s="510"/>
      <c r="V24" s="510"/>
      <c r="W24" s="510"/>
      <c r="X24" s="510"/>
      <c r="Y24" s="510"/>
      <c r="Z24" s="510"/>
      <c r="AA24" s="510"/>
      <c r="AB24" s="510"/>
      <c r="AC24" s="510"/>
      <c r="AD24" s="505"/>
      <c r="AE24" s="505"/>
    </row>
    <row r="25" spans="1:31" s="504" customFormat="1" ht="15" customHeight="1">
      <c r="A25" s="510"/>
      <c r="B25" s="510" t="s">
        <v>2790</v>
      </c>
      <c r="C25" s="510"/>
      <c r="D25" s="510"/>
      <c r="E25" s="510"/>
      <c r="F25" s="510"/>
      <c r="G25" s="510"/>
      <c r="H25" s="1365" t="str">
        <f>IF('第二面-2'!K25="","",'第二面-2'!K25)</f>
        <v/>
      </c>
      <c r="I25" s="1365"/>
      <c r="J25" s="1365"/>
      <c r="K25" s="1365"/>
      <c r="L25" s="1365"/>
      <c r="M25" s="1365"/>
      <c r="N25" s="1365"/>
      <c r="O25" s="1365"/>
      <c r="P25" s="1365"/>
      <c r="Q25" s="1365"/>
      <c r="R25" s="1365"/>
      <c r="S25" s="1365"/>
      <c r="T25" s="1365"/>
      <c r="U25" s="1365"/>
      <c r="V25" s="1365"/>
      <c r="W25" s="1365"/>
      <c r="X25" s="1365"/>
      <c r="Y25" s="1365"/>
      <c r="Z25" s="1365"/>
      <c r="AA25" s="1365"/>
      <c r="AB25" s="1365"/>
      <c r="AC25" s="1365"/>
      <c r="AD25" s="506"/>
      <c r="AE25" s="506"/>
    </row>
    <row r="26" spans="1:31" s="504" customFormat="1" ht="15" customHeight="1">
      <c r="A26" s="510"/>
      <c r="B26" s="510" t="s">
        <v>2791</v>
      </c>
      <c r="C26" s="510"/>
      <c r="D26" s="510"/>
      <c r="E26" s="510"/>
      <c r="F26" s="510"/>
      <c r="G26" s="510"/>
      <c r="H26" s="1365" t="str">
        <f>IF('第二面-2'!K26="","",'第二面-2'!K26)</f>
        <v/>
      </c>
      <c r="I26" s="1365"/>
      <c r="J26" s="1365"/>
      <c r="K26" s="1365"/>
      <c r="L26" s="1365"/>
      <c r="M26" s="1365"/>
      <c r="N26" s="1365"/>
      <c r="O26" s="1365"/>
      <c r="P26" s="1365"/>
      <c r="Q26" s="1365"/>
      <c r="R26" s="1365"/>
      <c r="S26" s="1365"/>
      <c r="T26" s="1365"/>
      <c r="U26" s="1365"/>
      <c r="V26" s="1365"/>
      <c r="W26" s="1365"/>
      <c r="X26" s="1365"/>
      <c r="Y26" s="1365"/>
      <c r="Z26" s="1365"/>
      <c r="AA26" s="1365"/>
      <c r="AB26" s="1365"/>
      <c r="AC26" s="1365"/>
      <c r="AD26" s="507"/>
      <c r="AE26" s="508"/>
    </row>
    <row r="27" spans="1:31" s="504" customFormat="1" ht="15" customHeight="1">
      <c r="A27" s="510"/>
      <c r="B27" s="510" t="s">
        <v>2738</v>
      </c>
      <c r="C27" s="510"/>
      <c r="D27" s="510"/>
      <c r="E27" s="510"/>
      <c r="F27" s="510"/>
      <c r="G27" s="510"/>
      <c r="H27" s="510"/>
      <c r="I27" s="1368" t="str">
        <f>IF('第二面-2'!K27="","",'第二面-2'!K27)</f>
        <v/>
      </c>
      <c r="J27" s="1369"/>
      <c r="K27" s="1369"/>
      <c r="L27" s="512"/>
      <c r="M27" s="512"/>
      <c r="N27" s="512"/>
      <c r="O27" s="510"/>
      <c r="P27" s="510"/>
      <c r="Q27" s="510"/>
      <c r="R27" s="510"/>
      <c r="S27" s="510"/>
      <c r="T27" s="510"/>
      <c r="U27" s="510"/>
      <c r="V27" s="510"/>
      <c r="W27" s="510"/>
      <c r="X27" s="510"/>
      <c r="Y27" s="510"/>
      <c r="Z27" s="510"/>
      <c r="AA27" s="510"/>
      <c r="AB27" s="510"/>
      <c r="AC27" s="510"/>
      <c r="AD27" s="506"/>
      <c r="AE27" s="506"/>
    </row>
    <row r="28" spans="1:31" s="504" customFormat="1" ht="15" customHeight="1">
      <c r="A28" s="510"/>
      <c r="B28" s="510" t="s">
        <v>2792</v>
      </c>
      <c r="C28" s="510"/>
      <c r="D28" s="510"/>
      <c r="E28" s="510"/>
      <c r="F28" s="510"/>
      <c r="G28" s="510"/>
      <c r="H28" s="1365" t="str">
        <f>IF('第二面-2'!K28="","",'第二面-2'!K28)</f>
        <v/>
      </c>
      <c r="I28" s="1365"/>
      <c r="J28" s="1365"/>
      <c r="K28" s="1365"/>
      <c r="L28" s="1365"/>
      <c r="M28" s="1365"/>
      <c r="N28" s="1365"/>
      <c r="O28" s="1365"/>
      <c r="P28" s="1365"/>
      <c r="Q28" s="1365"/>
      <c r="R28" s="1365"/>
      <c r="S28" s="1365"/>
      <c r="T28" s="1365"/>
      <c r="U28" s="1365"/>
      <c r="V28" s="1365"/>
      <c r="W28" s="1365"/>
      <c r="X28" s="1365"/>
      <c r="Y28" s="1365"/>
      <c r="Z28" s="1365"/>
      <c r="AA28" s="1365"/>
      <c r="AB28" s="1365"/>
      <c r="AC28" s="1365"/>
      <c r="AD28" s="507"/>
      <c r="AE28" s="508"/>
    </row>
    <row r="29" spans="1:31" s="504" customFormat="1" ht="15" customHeight="1">
      <c r="A29" s="510"/>
      <c r="B29" s="510" t="s">
        <v>2740</v>
      </c>
      <c r="C29" s="510"/>
      <c r="D29" s="510"/>
      <c r="E29" s="510"/>
      <c r="F29" s="510"/>
      <c r="G29" s="510"/>
      <c r="H29" s="1370" t="str">
        <f>IF('第二面-2'!K29="","",'第二面-2'!K29)</f>
        <v/>
      </c>
      <c r="I29" s="1370"/>
      <c r="J29" s="1370"/>
      <c r="K29" s="1370"/>
      <c r="L29" s="1370"/>
      <c r="M29" s="513"/>
      <c r="N29" s="513"/>
      <c r="O29" s="513"/>
      <c r="P29" s="513"/>
      <c r="Q29" s="513"/>
      <c r="R29" s="513"/>
      <c r="S29" s="514"/>
      <c r="T29" s="514"/>
      <c r="U29" s="514"/>
      <c r="V29" s="514"/>
      <c r="W29" s="514"/>
      <c r="X29" s="514"/>
      <c r="Y29" s="514"/>
      <c r="Z29" s="514"/>
      <c r="AA29" s="514"/>
      <c r="AB29" s="514"/>
      <c r="AC29" s="514"/>
      <c r="AD29" s="506"/>
      <c r="AE29" s="506"/>
    </row>
    <row r="30" spans="1:31" s="504" customFormat="1" ht="15" customHeight="1">
      <c r="A30" s="510"/>
      <c r="B30" s="510" t="s">
        <v>2793</v>
      </c>
      <c r="C30" s="510"/>
      <c r="D30" s="510"/>
      <c r="E30" s="510"/>
      <c r="F30" s="510"/>
      <c r="G30" s="510"/>
      <c r="H30" s="1370" t="str">
        <f>IF('第二面-2'!K30="","",'第二面-2'!K30)</f>
        <v/>
      </c>
      <c r="I30" s="1370"/>
      <c r="J30" s="1370"/>
      <c r="K30" s="1370"/>
      <c r="L30" s="1370"/>
      <c r="M30" s="1370"/>
      <c r="N30" s="1370"/>
      <c r="O30" s="1370"/>
      <c r="P30" s="1370"/>
      <c r="Q30" s="1370"/>
      <c r="R30" s="1370"/>
      <c r="S30" s="1370"/>
      <c r="T30" s="1370"/>
      <c r="U30" s="1370"/>
      <c r="V30" s="1370"/>
      <c r="W30" s="1370"/>
      <c r="X30" s="1370"/>
      <c r="Y30" s="1370"/>
      <c r="Z30" s="1370"/>
      <c r="AA30" s="1370"/>
      <c r="AB30" s="1370"/>
      <c r="AC30" s="1370"/>
      <c r="AD30" s="507"/>
      <c r="AE30" s="508"/>
    </row>
    <row r="31" spans="1:31" s="504" customFormat="1" ht="15" customHeight="1">
      <c r="A31" s="515"/>
      <c r="B31" s="515" t="s">
        <v>2794</v>
      </c>
      <c r="C31" s="515"/>
      <c r="D31" s="515"/>
      <c r="E31" s="515"/>
      <c r="F31" s="515"/>
      <c r="G31" s="515"/>
      <c r="H31" s="516"/>
      <c r="I31" s="516"/>
      <c r="J31" s="515"/>
      <c r="K31" s="1366" t="str">
        <f>IF('第二面-2'!K31="","",'第二面-2'!K31)</f>
        <v/>
      </c>
      <c r="L31" s="1366"/>
      <c r="M31" s="1366"/>
      <c r="N31" s="1366"/>
      <c r="O31" s="1366"/>
      <c r="P31" s="1366"/>
      <c r="Q31" s="1366"/>
      <c r="R31" s="1366"/>
      <c r="S31" s="1366"/>
      <c r="T31" s="1366"/>
      <c r="U31" s="1366"/>
      <c r="V31" s="1366"/>
      <c r="W31" s="1366"/>
      <c r="X31" s="1366"/>
      <c r="Y31" s="1366"/>
      <c r="Z31" s="1366"/>
      <c r="AA31" s="1366"/>
      <c r="AB31" s="1366"/>
      <c r="AC31" s="1366"/>
      <c r="AD31" s="517"/>
      <c r="AE31" s="517"/>
    </row>
    <row r="32" spans="1:31" s="518" customFormat="1" ht="15" customHeight="1">
      <c r="A32" s="510"/>
      <c r="B32" s="510" t="s">
        <v>2795</v>
      </c>
      <c r="C32" s="510"/>
      <c r="D32" s="510"/>
      <c r="E32" s="510"/>
      <c r="F32" s="510"/>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row>
    <row r="33" spans="1:29" s="518" customFormat="1" ht="15" customHeight="1">
      <c r="A33" s="510"/>
      <c r="B33" s="510" t="s">
        <v>2790</v>
      </c>
      <c r="C33" s="510"/>
      <c r="D33" s="510"/>
      <c r="E33" s="510"/>
      <c r="F33" s="510"/>
      <c r="G33" s="510"/>
      <c r="H33" s="1365" t="str">
        <f>IF('第二面-2'!K33="","",'第二面-2'!K33)</f>
        <v/>
      </c>
      <c r="I33" s="1365"/>
      <c r="J33" s="1365"/>
      <c r="K33" s="1365"/>
      <c r="L33" s="1365"/>
      <c r="M33" s="1365"/>
      <c r="N33" s="1365"/>
      <c r="O33" s="1365"/>
      <c r="P33" s="1365"/>
      <c r="Q33" s="1365"/>
      <c r="R33" s="1365"/>
      <c r="S33" s="1365"/>
      <c r="T33" s="1365"/>
      <c r="U33" s="1365"/>
      <c r="V33" s="1365"/>
      <c r="W33" s="1365"/>
      <c r="X33" s="1365"/>
      <c r="Y33" s="1365"/>
      <c r="Z33" s="1365"/>
      <c r="AA33" s="1365"/>
      <c r="AB33" s="1365"/>
      <c r="AC33" s="1365"/>
    </row>
    <row r="34" spans="1:29" s="518" customFormat="1" ht="15" customHeight="1">
      <c r="A34" s="510"/>
      <c r="B34" s="510" t="s">
        <v>2791</v>
      </c>
      <c r="C34" s="510"/>
      <c r="D34" s="510"/>
      <c r="E34" s="510"/>
      <c r="F34" s="510"/>
      <c r="G34" s="510"/>
      <c r="H34" s="1365" t="str">
        <f>IF('第二面-2'!K34="","",'第二面-2'!K34)</f>
        <v/>
      </c>
      <c r="I34" s="1365"/>
      <c r="J34" s="1365"/>
      <c r="K34" s="1365"/>
      <c r="L34" s="1365"/>
      <c r="M34" s="1365"/>
      <c r="N34" s="1365"/>
      <c r="O34" s="1365"/>
      <c r="P34" s="1365"/>
      <c r="Q34" s="1365"/>
      <c r="R34" s="1365"/>
      <c r="S34" s="1365"/>
      <c r="T34" s="1365"/>
      <c r="U34" s="1365"/>
      <c r="V34" s="1365"/>
      <c r="W34" s="1365"/>
      <c r="X34" s="1365"/>
      <c r="Y34" s="1365"/>
      <c r="Z34" s="1365"/>
      <c r="AA34" s="1365"/>
      <c r="AB34" s="1365"/>
      <c r="AC34" s="1365"/>
    </row>
    <row r="35" spans="1:29" s="518" customFormat="1" ht="15" customHeight="1">
      <c r="A35" s="510"/>
      <c r="B35" s="510" t="s">
        <v>2738</v>
      </c>
      <c r="C35" s="510"/>
      <c r="D35" s="510"/>
      <c r="E35" s="510"/>
      <c r="F35" s="510"/>
      <c r="G35" s="510"/>
      <c r="H35" s="510"/>
      <c r="I35" s="1368" t="str">
        <f>IF('第二面-2'!K35="","",'第二面-2'!K35)</f>
        <v/>
      </c>
      <c r="J35" s="1369"/>
      <c r="K35" s="1369"/>
      <c r="L35" s="512"/>
      <c r="M35" s="512"/>
      <c r="N35" s="512"/>
      <c r="O35" s="510"/>
      <c r="P35" s="510"/>
      <c r="Q35" s="510"/>
      <c r="R35" s="510"/>
      <c r="S35" s="510"/>
      <c r="T35" s="510"/>
      <c r="U35" s="510"/>
      <c r="V35" s="510"/>
      <c r="W35" s="510"/>
      <c r="X35" s="510"/>
      <c r="Y35" s="510"/>
      <c r="Z35" s="510"/>
      <c r="AA35" s="510"/>
      <c r="AB35" s="510"/>
      <c r="AC35" s="510"/>
    </row>
    <row r="36" spans="1:29" s="518" customFormat="1" ht="15" customHeight="1">
      <c r="A36" s="510"/>
      <c r="B36" s="510" t="s">
        <v>2792</v>
      </c>
      <c r="C36" s="510"/>
      <c r="D36" s="510"/>
      <c r="E36" s="510"/>
      <c r="F36" s="510"/>
      <c r="G36" s="510"/>
      <c r="H36" s="1365" t="str">
        <f>IF('第二面-2'!K36="","",'第二面-2'!K36)</f>
        <v/>
      </c>
      <c r="I36" s="1365"/>
      <c r="J36" s="1365"/>
      <c r="K36" s="1365"/>
      <c r="L36" s="1365"/>
      <c r="M36" s="1365"/>
      <c r="N36" s="1365"/>
      <c r="O36" s="1365"/>
      <c r="P36" s="1365"/>
      <c r="Q36" s="1365"/>
      <c r="R36" s="1365"/>
      <c r="S36" s="1365"/>
      <c r="T36" s="1365"/>
      <c r="U36" s="1365"/>
      <c r="V36" s="1365"/>
      <c r="W36" s="1365"/>
      <c r="X36" s="1365"/>
      <c r="Y36" s="1365"/>
      <c r="Z36" s="1365"/>
      <c r="AA36" s="1365"/>
      <c r="AB36" s="1365"/>
      <c r="AC36" s="1365"/>
    </row>
    <row r="37" spans="1:29" s="518" customFormat="1" ht="15" customHeight="1">
      <c r="A37" s="510"/>
      <c r="B37" s="510" t="s">
        <v>2740</v>
      </c>
      <c r="C37" s="510"/>
      <c r="D37" s="510"/>
      <c r="E37" s="510"/>
      <c r="F37" s="510"/>
      <c r="G37" s="510"/>
      <c r="H37" s="1370" t="str">
        <f>IF('第二面-2'!K37="","",'第二面-2'!K37)</f>
        <v/>
      </c>
      <c r="I37" s="1370"/>
      <c r="J37" s="1370"/>
      <c r="K37" s="1370"/>
      <c r="L37" s="1370"/>
      <c r="M37" s="513"/>
      <c r="N37" s="513"/>
      <c r="O37" s="513"/>
      <c r="P37" s="513"/>
      <c r="Q37" s="513"/>
      <c r="R37" s="513"/>
      <c r="S37" s="514"/>
      <c r="T37" s="514"/>
      <c r="U37" s="514"/>
      <c r="V37" s="514"/>
      <c r="W37" s="514"/>
      <c r="X37" s="514"/>
      <c r="Y37" s="514"/>
      <c r="Z37" s="514"/>
      <c r="AA37" s="514"/>
      <c r="AB37" s="514"/>
      <c r="AC37" s="514"/>
    </row>
    <row r="38" spans="1:29" s="518" customFormat="1" ht="15" customHeight="1">
      <c r="A38" s="510"/>
      <c r="B38" s="510" t="s">
        <v>2793</v>
      </c>
      <c r="C38" s="510"/>
      <c r="D38" s="510"/>
      <c r="E38" s="510"/>
      <c r="F38" s="510"/>
      <c r="G38" s="510"/>
      <c r="H38" s="1365" t="str">
        <f>IF('第二面-2'!K38="","",'第二面-2'!K38)</f>
        <v/>
      </c>
      <c r="I38" s="1365"/>
      <c r="J38" s="1365"/>
      <c r="K38" s="1365"/>
      <c r="L38" s="1365"/>
      <c r="M38" s="1365"/>
      <c r="N38" s="1365"/>
      <c r="O38" s="1365"/>
      <c r="P38" s="1365"/>
      <c r="Q38" s="1365"/>
      <c r="R38" s="1365"/>
      <c r="S38" s="1365"/>
      <c r="T38" s="1365"/>
      <c r="U38" s="1365"/>
      <c r="V38" s="1365"/>
      <c r="W38" s="1365"/>
      <c r="X38" s="1365"/>
      <c r="Y38" s="1365"/>
      <c r="Z38" s="1365"/>
      <c r="AA38" s="1365"/>
      <c r="AB38" s="1365"/>
      <c r="AC38" s="1365"/>
    </row>
    <row r="39" spans="1:29" s="518" customFormat="1" ht="15" customHeight="1">
      <c r="A39" s="515"/>
      <c r="B39" s="515" t="s">
        <v>2794</v>
      </c>
      <c r="C39" s="515"/>
      <c r="D39" s="515"/>
      <c r="E39" s="515"/>
      <c r="F39" s="515"/>
      <c r="G39" s="515"/>
      <c r="H39" s="516"/>
      <c r="I39" s="516"/>
      <c r="J39" s="515"/>
      <c r="K39" s="1366" t="str">
        <f>IF('第二面-2'!K39="","",'第二面-2'!K39)</f>
        <v/>
      </c>
      <c r="L39" s="1366"/>
      <c r="M39" s="1366"/>
      <c r="N39" s="1366"/>
      <c r="O39" s="1366"/>
      <c r="P39" s="1366"/>
      <c r="Q39" s="1366"/>
      <c r="R39" s="1366"/>
      <c r="S39" s="1366"/>
      <c r="T39" s="1366"/>
      <c r="U39" s="1366"/>
      <c r="V39" s="1366"/>
      <c r="W39" s="1366"/>
      <c r="X39" s="1366"/>
      <c r="Y39" s="1366"/>
      <c r="Z39" s="1366"/>
      <c r="AA39" s="1366"/>
      <c r="AB39" s="1366"/>
      <c r="AC39" s="1366"/>
    </row>
    <row r="40" spans="1:29" s="518" customFormat="1" ht="15" customHeight="1">
      <c r="A40" s="510"/>
      <c r="B40" s="510" t="s">
        <v>2790</v>
      </c>
      <c r="C40" s="510"/>
      <c r="D40" s="510"/>
      <c r="E40" s="510"/>
      <c r="F40" s="510"/>
      <c r="G40" s="510"/>
      <c r="H40" s="1365" t="str">
        <f>IF('第二面-2'!K40="","",'第二面-2'!K40)</f>
        <v/>
      </c>
      <c r="I40" s="1365"/>
      <c r="J40" s="1365"/>
      <c r="K40" s="1365"/>
      <c r="L40" s="1365"/>
      <c r="M40" s="1365"/>
      <c r="N40" s="1365"/>
      <c r="O40" s="1365"/>
      <c r="P40" s="1365"/>
      <c r="Q40" s="1365"/>
      <c r="R40" s="1365"/>
      <c r="S40" s="1365"/>
      <c r="T40" s="1365"/>
      <c r="U40" s="1365"/>
      <c r="V40" s="1365"/>
      <c r="W40" s="1365"/>
      <c r="X40" s="1365"/>
      <c r="Y40" s="1365"/>
      <c r="Z40" s="1365"/>
      <c r="AA40" s="1365"/>
      <c r="AB40" s="1365"/>
      <c r="AC40" s="1365"/>
    </row>
    <row r="41" spans="1:29" s="518" customFormat="1" ht="15" customHeight="1">
      <c r="A41" s="510"/>
      <c r="B41" s="510" t="s">
        <v>2791</v>
      </c>
      <c r="C41" s="510"/>
      <c r="D41" s="510"/>
      <c r="E41" s="510"/>
      <c r="F41" s="510"/>
      <c r="G41" s="510"/>
      <c r="H41" s="1365" t="str">
        <f>IF('第二面-2'!K41="","",'第二面-2'!K41)</f>
        <v/>
      </c>
      <c r="I41" s="1365"/>
      <c r="J41" s="1365"/>
      <c r="K41" s="1365"/>
      <c r="L41" s="1365"/>
      <c r="M41" s="1365"/>
      <c r="N41" s="1365"/>
      <c r="O41" s="1365"/>
      <c r="P41" s="1365"/>
      <c r="Q41" s="1365"/>
      <c r="R41" s="1365"/>
      <c r="S41" s="1365"/>
      <c r="T41" s="1365"/>
      <c r="U41" s="1365"/>
      <c r="V41" s="1365"/>
      <c r="W41" s="1365"/>
      <c r="X41" s="1365"/>
      <c r="Y41" s="1365"/>
      <c r="Z41" s="1365"/>
      <c r="AA41" s="1365"/>
      <c r="AB41" s="1365"/>
      <c r="AC41" s="1365"/>
    </row>
    <row r="42" spans="1:29" s="518" customFormat="1" ht="15" customHeight="1">
      <c r="A42" s="510"/>
      <c r="B42" s="510" t="s">
        <v>2738</v>
      </c>
      <c r="C42" s="510"/>
      <c r="D42" s="510"/>
      <c r="E42" s="510"/>
      <c r="F42" s="510"/>
      <c r="G42" s="510"/>
      <c r="H42" s="510"/>
      <c r="I42" s="1368" t="str">
        <f>IF('第二面-2'!K42="","",'第二面-2'!K42)</f>
        <v/>
      </c>
      <c r="J42" s="1369"/>
      <c r="K42" s="1369"/>
      <c r="L42" s="512"/>
      <c r="M42" s="512"/>
      <c r="N42" s="512"/>
      <c r="O42" s="510"/>
      <c r="P42" s="510"/>
      <c r="Q42" s="510"/>
      <c r="R42" s="510"/>
      <c r="S42" s="510"/>
      <c r="T42" s="510"/>
      <c r="U42" s="510"/>
      <c r="V42" s="510"/>
      <c r="W42" s="510"/>
      <c r="X42" s="510"/>
      <c r="Y42" s="510"/>
      <c r="Z42" s="510"/>
      <c r="AA42" s="510"/>
      <c r="AB42" s="510"/>
      <c r="AC42" s="510"/>
    </row>
    <row r="43" spans="1:29" s="518" customFormat="1" ht="15" customHeight="1">
      <c r="A43" s="510"/>
      <c r="B43" s="510" t="s">
        <v>2792</v>
      </c>
      <c r="C43" s="510"/>
      <c r="D43" s="510"/>
      <c r="E43" s="510"/>
      <c r="F43" s="510"/>
      <c r="G43" s="510"/>
      <c r="H43" s="1365" t="str">
        <f>IF('第二面-2'!K43="","",'第二面-2'!K43)</f>
        <v/>
      </c>
      <c r="I43" s="1365"/>
      <c r="J43" s="1365"/>
      <c r="K43" s="1365"/>
      <c r="L43" s="1365"/>
      <c r="M43" s="1365"/>
      <c r="N43" s="1365"/>
      <c r="O43" s="1365"/>
      <c r="P43" s="1365"/>
      <c r="Q43" s="1365"/>
      <c r="R43" s="1365"/>
      <c r="S43" s="1365"/>
      <c r="T43" s="1365"/>
      <c r="U43" s="1365"/>
      <c r="V43" s="1365"/>
      <c r="W43" s="1365"/>
      <c r="X43" s="1365"/>
      <c r="Y43" s="1365"/>
      <c r="Z43" s="1365"/>
      <c r="AA43" s="1365"/>
      <c r="AB43" s="1365"/>
      <c r="AC43" s="1365"/>
    </row>
    <row r="44" spans="1:29" s="518" customFormat="1" ht="15" customHeight="1">
      <c r="A44" s="510"/>
      <c r="B44" s="510" t="s">
        <v>2740</v>
      </c>
      <c r="C44" s="510"/>
      <c r="D44" s="510"/>
      <c r="E44" s="510"/>
      <c r="F44" s="510"/>
      <c r="G44" s="510"/>
      <c r="H44" s="1370" t="str">
        <f>IF('第二面-2'!K44="","",'第二面-2'!K44)</f>
        <v/>
      </c>
      <c r="I44" s="1370"/>
      <c r="J44" s="1370"/>
      <c r="K44" s="1370"/>
      <c r="L44" s="1370"/>
      <c r="M44" s="513"/>
      <c r="N44" s="513"/>
      <c r="O44" s="513"/>
      <c r="P44" s="513"/>
      <c r="Q44" s="513"/>
      <c r="R44" s="513"/>
      <c r="S44" s="514"/>
      <c r="T44" s="514"/>
      <c r="U44" s="514"/>
      <c r="V44" s="514"/>
      <c r="W44" s="514"/>
      <c r="X44" s="514"/>
      <c r="Y44" s="514"/>
      <c r="Z44" s="514"/>
      <c r="AA44" s="514"/>
      <c r="AB44" s="514"/>
      <c r="AC44" s="514"/>
    </row>
    <row r="45" spans="1:29" s="518" customFormat="1" ht="15" customHeight="1">
      <c r="A45" s="510"/>
      <c r="B45" s="510" t="s">
        <v>2793</v>
      </c>
      <c r="C45" s="510"/>
      <c r="D45" s="510"/>
      <c r="E45" s="510"/>
      <c r="F45" s="510"/>
      <c r="G45" s="510"/>
      <c r="H45" s="1365" t="str">
        <f>IF('第二面-2'!K45="","",'第二面-2'!K45)</f>
        <v/>
      </c>
      <c r="I45" s="1365"/>
      <c r="J45" s="1365"/>
      <c r="K45" s="1365"/>
      <c r="L45" s="1365"/>
      <c r="M45" s="1365"/>
      <c r="N45" s="1365"/>
      <c r="O45" s="1365"/>
      <c r="P45" s="1365"/>
      <c r="Q45" s="1365"/>
      <c r="R45" s="1365"/>
      <c r="S45" s="1365"/>
      <c r="T45" s="1365"/>
      <c r="U45" s="1365"/>
      <c r="V45" s="1365"/>
      <c r="W45" s="1365"/>
      <c r="X45" s="1365"/>
      <c r="Y45" s="1365"/>
      <c r="Z45" s="1365"/>
      <c r="AA45" s="1365"/>
      <c r="AB45" s="1365"/>
      <c r="AC45" s="1365"/>
    </row>
    <row r="46" spans="1:29" s="518" customFormat="1" ht="15" customHeight="1">
      <c r="A46" s="515"/>
      <c r="B46" s="515" t="s">
        <v>2794</v>
      </c>
      <c r="C46" s="515"/>
      <c r="D46" s="515"/>
      <c r="E46" s="515"/>
      <c r="F46" s="515"/>
      <c r="G46" s="515"/>
      <c r="H46" s="516"/>
      <c r="I46" s="516"/>
      <c r="J46" s="515"/>
      <c r="K46" s="1366" t="str">
        <f>IF('第二面-2'!K46="","",'第二面-2'!K46)</f>
        <v/>
      </c>
      <c r="L46" s="1366"/>
      <c r="M46" s="1366"/>
      <c r="N46" s="1366"/>
      <c r="O46" s="1366"/>
      <c r="P46" s="1366"/>
      <c r="Q46" s="1366"/>
      <c r="R46" s="1366"/>
      <c r="S46" s="1366"/>
      <c r="T46" s="1366"/>
      <c r="U46" s="1366"/>
      <c r="V46" s="1366"/>
      <c r="W46" s="1366"/>
      <c r="X46" s="1366"/>
      <c r="Y46" s="1366"/>
      <c r="Z46" s="1366"/>
      <c r="AA46" s="1366"/>
      <c r="AB46" s="1366"/>
      <c r="AC46" s="1366"/>
    </row>
    <row r="47" spans="1:29" s="518" customFormat="1" ht="15" customHeight="1">
      <c r="A47" s="510"/>
      <c r="B47" s="510" t="s">
        <v>2790</v>
      </c>
      <c r="C47" s="510"/>
      <c r="D47" s="510"/>
      <c r="E47" s="510"/>
      <c r="F47" s="510"/>
      <c r="G47" s="510"/>
      <c r="H47" s="1365" t="str">
        <f>IF('第二面-2'!K47="","",'第二面-2'!K47)</f>
        <v/>
      </c>
      <c r="I47" s="1365"/>
      <c r="J47" s="1365"/>
      <c r="K47" s="1365"/>
      <c r="L47" s="1365"/>
      <c r="M47" s="1365"/>
      <c r="N47" s="1365"/>
      <c r="O47" s="1365"/>
      <c r="P47" s="1365"/>
      <c r="Q47" s="1365"/>
      <c r="R47" s="1365"/>
      <c r="S47" s="1365"/>
      <c r="T47" s="1365"/>
      <c r="U47" s="1365"/>
      <c r="V47" s="1365"/>
      <c r="W47" s="1365"/>
      <c r="X47" s="1365"/>
      <c r="Y47" s="1365"/>
      <c r="Z47" s="1365"/>
      <c r="AA47" s="1365"/>
      <c r="AB47" s="1365"/>
      <c r="AC47" s="1365"/>
    </row>
    <row r="48" spans="1:29" s="518" customFormat="1" ht="15" customHeight="1">
      <c r="A48" s="510"/>
      <c r="B48" s="510" t="s">
        <v>2791</v>
      </c>
      <c r="C48" s="510"/>
      <c r="D48" s="510"/>
      <c r="E48" s="510"/>
      <c r="F48" s="510"/>
      <c r="G48" s="510"/>
      <c r="H48" s="1365" t="str">
        <f>IF('第二面-2'!K48="","",'第二面-2'!K48)</f>
        <v/>
      </c>
      <c r="I48" s="1365"/>
      <c r="J48" s="1365"/>
      <c r="K48" s="1365"/>
      <c r="L48" s="1365"/>
      <c r="M48" s="1365"/>
      <c r="N48" s="1365"/>
      <c r="O48" s="1365"/>
      <c r="P48" s="1365"/>
      <c r="Q48" s="1365"/>
      <c r="R48" s="1365"/>
      <c r="S48" s="1365"/>
      <c r="T48" s="1365"/>
      <c r="U48" s="1365"/>
      <c r="V48" s="1365"/>
      <c r="W48" s="1365"/>
      <c r="X48" s="1365"/>
      <c r="Y48" s="1365"/>
      <c r="Z48" s="1365"/>
      <c r="AA48" s="1365"/>
      <c r="AB48" s="1365"/>
      <c r="AC48" s="1365"/>
    </row>
    <row r="49" spans="1:29" s="518" customFormat="1" ht="15" customHeight="1">
      <c r="A49" s="510"/>
      <c r="B49" s="510" t="s">
        <v>2738</v>
      </c>
      <c r="C49" s="510"/>
      <c r="D49" s="510"/>
      <c r="E49" s="510"/>
      <c r="F49" s="510"/>
      <c r="G49" s="510"/>
      <c r="H49" s="510"/>
      <c r="I49" s="1368" t="str">
        <f>IF('第二面-2'!K49="","",'第二面-2'!K49)</f>
        <v/>
      </c>
      <c r="J49" s="1369"/>
      <c r="K49" s="1369"/>
      <c r="L49" s="512"/>
      <c r="M49" s="512"/>
      <c r="N49" s="512"/>
      <c r="O49" s="510"/>
      <c r="P49" s="510"/>
      <c r="Q49" s="510"/>
      <c r="R49" s="510"/>
      <c r="S49" s="510"/>
      <c r="T49" s="510"/>
      <c r="U49" s="510"/>
      <c r="V49" s="510"/>
      <c r="W49" s="510"/>
      <c r="X49" s="510"/>
      <c r="Y49" s="510"/>
      <c r="Z49" s="510"/>
      <c r="AA49" s="510"/>
      <c r="AB49" s="510"/>
      <c r="AC49" s="510"/>
    </row>
    <row r="50" spans="1:29" s="518" customFormat="1" ht="15" customHeight="1">
      <c r="A50" s="510"/>
      <c r="B50" s="510" t="s">
        <v>2792</v>
      </c>
      <c r="C50" s="510"/>
      <c r="D50" s="510"/>
      <c r="E50" s="510"/>
      <c r="F50" s="510"/>
      <c r="G50" s="510"/>
      <c r="H50" s="1365" t="str">
        <f>IF('第二面-2'!K50="","",'第二面-2'!K50)</f>
        <v/>
      </c>
      <c r="I50" s="1365"/>
      <c r="J50" s="1365"/>
      <c r="K50" s="1365"/>
      <c r="L50" s="1365"/>
      <c r="M50" s="1365"/>
      <c r="N50" s="1365"/>
      <c r="O50" s="1365"/>
      <c r="P50" s="1365"/>
      <c r="Q50" s="1365"/>
      <c r="R50" s="1365"/>
      <c r="S50" s="1365"/>
      <c r="T50" s="1365"/>
      <c r="U50" s="1365"/>
      <c r="V50" s="1365"/>
      <c r="W50" s="1365"/>
      <c r="X50" s="1365"/>
      <c r="Y50" s="1365"/>
      <c r="Z50" s="1365"/>
      <c r="AA50" s="1365"/>
      <c r="AB50" s="1365"/>
      <c r="AC50" s="1365"/>
    </row>
    <row r="51" spans="1:29" s="518" customFormat="1" ht="15" customHeight="1">
      <c r="A51" s="510"/>
      <c r="B51" s="510" t="s">
        <v>2740</v>
      </c>
      <c r="C51" s="510"/>
      <c r="D51" s="510"/>
      <c r="E51" s="510"/>
      <c r="F51" s="510"/>
      <c r="G51" s="510"/>
      <c r="H51" s="1370" t="str">
        <f>IF('第二面-2'!K51="","",'第二面-2'!K51)</f>
        <v/>
      </c>
      <c r="I51" s="1370"/>
      <c r="J51" s="1370"/>
      <c r="K51" s="1370"/>
      <c r="L51" s="1370"/>
      <c r="M51" s="513"/>
      <c r="N51" s="513"/>
      <c r="O51" s="513"/>
      <c r="P51" s="513"/>
      <c r="Q51" s="513"/>
      <c r="R51" s="513"/>
      <c r="S51" s="514"/>
      <c r="T51" s="514"/>
      <c r="U51" s="514"/>
      <c r="V51" s="514"/>
      <c r="W51" s="514"/>
      <c r="X51" s="514"/>
      <c r="Y51" s="514"/>
      <c r="Z51" s="514"/>
      <c r="AA51" s="514"/>
      <c r="AB51" s="514"/>
      <c r="AC51" s="514"/>
    </row>
    <row r="52" spans="1:29" s="518" customFormat="1" ht="15" customHeight="1">
      <c r="A52" s="510"/>
      <c r="B52" s="510" t="s">
        <v>2793</v>
      </c>
      <c r="C52" s="510"/>
      <c r="D52" s="510"/>
      <c r="E52" s="510"/>
      <c r="F52" s="510"/>
      <c r="G52" s="510"/>
      <c r="H52" s="1365" t="str">
        <f>IF('第二面-2'!K52="","",'第二面-2'!K52)</f>
        <v/>
      </c>
      <c r="I52" s="1365"/>
      <c r="J52" s="1365"/>
      <c r="K52" s="1365"/>
      <c r="L52" s="1365"/>
      <c r="M52" s="1365"/>
      <c r="N52" s="1365"/>
      <c r="O52" s="1365"/>
      <c r="P52" s="1365"/>
      <c r="Q52" s="1365"/>
      <c r="R52" s="1365"/>
      <c r="S52" s="1365"/>
      <c r="T52" s="1365"/>
      <c r="U52" s="1365"/>
      <c r="V52" s="1365"/>
      <c r="W52" s="1365"/>
      <c r="X52" s="1365"/>
      <c r="Y52" s="1365"/>
      <c r="Z52" s="1365"/>
      <c r="AA52" s="1365"/>
      <c r="AB52" s="1365"/>
      <c r="AC52" s="1365"/>
    </row>
    <row r="53" spans="1:29" s="518" customFormat="1" ht="15" customHeight="1">
      <c r="A53" s="515"/>
      <c r="B53" s="515" t="s">
        <v>2794</v>
      </c>
      <c r="C53" s="515"/>
      <c r="D53" s="515"/>
      <c r="E53" s="515"/>
      <c r="F53" s="515"/>
      <c r="G53" s="515"/>
      <c r="H53" s="516"/>
      <c r="I53" s="516"/>
      <c r="J53" s="515"/>
      <c r="K53" s="1366" t="str">
        <f>IF('第二面-2'!K53="","",'第二面-2'!K53)</f>
        <v/>
      </c>
      <c r="L53" s="1366"/>
      <c r="M53" s="1366"/>
      <c r="N53" s="1366"/>
      <c r="O53" s="1366"/>
      <c r="P53" s="1366"/>
      <c r="Q53" s="1366"/>
      <c r="R53" s="1366"/>
      <c r="S53" s="1366"/>
      <c r="T53" s="1366"/>
      <c r="U53" s="1366"/>
      <c r="V53" s="1366"/>
      <c r="W53" s="1366"/>
      <c r="X53" s="1366"/>
      <c r="Y53" s="1366"/>
      <c r="Z53" s="1366"/>
      <c r="AA53" s="1366"/>
      <c r="AB53" s="1366"/>
      <c r="AC53" s="1366"/>
    </row>
    <row r="54" spans="1:29" s="518" customFormat="1" ht="17.100000000000001" customHeight="1">
      <c r="A54" s="510"/>
      <c r="B54" s="510"/>
      <c r="C54" s="1367"/>
      <c r="D54" s="1367"/>
      <c r="E54" s="1367"/>
      <c r="F54" s="1367"/>
      <c r="G54" s="1367"/>
      <c r="H54" s="1367"/>
      <c r="I54" s="1367"/>
      <c r="J54" s="1367"/>
      <c r="K54" s="1367"/>
      <c r="L54" s="1367"/>
      <c r="M54" s="1367"/>
      <c r="N54" s="1367"/>
      <c r="O54" s="1367"/>
      <c r="P54" s="1367"/>
      <c r="Q54" s="1367"/>
      <c r="R54" s="1367"/>
      <c r="S54" s="1367"/>
      <c r="T54" s="1367"/>
      <c r="U54" s="1367"/>
      <c r="V54" s="1367"/>
      <c r="W54" s="1367"/>
      <c r="X54" s="1367"/>
      <c r="Y54" s="1367"/>
      <c r="Z54" s="1367"/>
      <c r="AA54" s="1367"/>
      <c r="AB54" s="1367"/>
      <c r="AC54" s="1367"/>
    </row>
    <row r="55" spans="1:29" s="518" customFormat="1" ht="17.100000000000001" customHeight="1">
      <c r="A55" s="502"/>
      <c r="B55" s="502"/>
      <c r="C55" s="502"/>
      <c r="D55" s="502"/>
      <c r="E55" s="502"/>
      <c r="F55" s="502"/>
      <c r="G55" s="502"/>
      <c r="H55" s="502"/>
      <c r="I55" s="502"/>
      <c r="J55" s="502"/>
      <c r="K55" s="502"/>
      <c r="L55" s="502"/>
      <c r="M55" s="502"/>
      <c r="N55" s="502"/>
      <c r="O55" s="502"/>
      <c r="P55" s="502"/>
      <c r="Q55" s="502"/>
      <c r="R55" s="502"/>
      <c r="S55" s="502"/>
      <c r="T55" s="502"/>
      <c r="U55" s="502"/>
      <c r="V55" s="502"/>
      <c r="W55" s="502"/>
      <c r="X55" s="502"/>
      <c r="Y55" s="502"/>
      <c r="Z55" s="502"/>
      <c r="AA55" s="502"/>
      <c r="AB55" s="502"/>
      <c r="AC55" s="502"/>
    </row>
    <row r="56" spans="1:29" ht="15.95" customHeight="1"/>
    <row r="57" spans="1:29" ht="15" customHeight="1"/>
    <row r="58" spans="1:29" ht="15" customHeight="1"/>
  </sheetData>
  <mergeCells count="45">
    <mergeCell ref="O18:T18"/>
    <mergeCell ref="M4:AC4"/>
    <mergeCell ref="O5:T5"/>
    <mergeCell ref="M7:AC7"/>
    <mergeCell ref="O8:T8"/>
    <mergeCell ref="M10:AC10"/>
    <mergeCell ref="O11:T11"/>
    <mergeCell ref="M12:AC12"/>
    <mergeCell ref="O13:T13"/>
    <mergeCell ref="M14:AC14"/>
    <mergeCell ref="O15:T15"/>
    <mergeCell ref="M17:AC17"/>
    <mergeCell ref="H33:AC33"/>
    <mergeCell ref="M19:AC19"/>
    <mergeCell ref="O20:T20"/>
    <mergeCell ref="M21:AC21"/>
    <mergeCell ref="O22:T22"/>
    <mergeCell ref="H25:AC25"/>
    <mergeCell ref="H26:AC26"/>
    <mergeCell ref="I27:K27"/>
    <mergeCell ref="H28:AC28"/>
    <mergeCell ref="H29:L29"/>
    <mergeCell ref="H30:AC30"/>
    <mergeCell ref="K31:AC31"/>
    <mergeCell ref="H45:AC45"/>
    <mergeCell ref="H34:AC34"/>
    <mergeCell ref="I35:K35"/>
    <mergeCell ref="H36:AC36"/>
    <mergeCell ref="H37:L37"/>
    <mergeCell ref="H38:AC38"/>
    <mergeCell ref="K39:AC39"/>
    <mergeCell ref="H40:AC40"/>
    <mergeCell ref="H41:AC41"/>
    <mergeCell ref="I42:K42"/>
    <mergeCell ref="H43:AC43"/>
    <mergeCell ref="H44:L44"/>
    <mergeCell ref="H52:AC52"/>
    <mergeCell ref="K53:AC53"/>
    <mergeCell ref="C54:AC54"/>
    <mergeCell ref="K46:AC46"/>
    <mergeCell ref="H47:AC47"/>
    <mergeCell ref="H48:AC48"/>
    <mergeCell ref="I49:K49"/>
    <mergeCell ref="H50:AC50"/>
    <mergeCell ref="H51:L51"/>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E47B2-1FDC-4327-84EC-155CBED3D930}">
  <sheetPr>
    <tabColor theme="5" tint="0.39997558519241921"/>
  </sheetPr>
  <dimension ref="A1:AC50"/>
  <sheetViews>
    <sheetView view="pageBreakPreview" zoomScaleNormal="100" zoomScaleSheetLayoutView="100" workbookViewId="0">
      <selection activeCell="AD2" sqref="AD2"/>
    </sheetView>
  </sheetViews>
  <sheetFormatPr defaultRowHeight="12"/>
  <cols>
    <col min="1" max="29" width="3" style="502" customWidth="1"/>
    <col min="30" max="30" width="4.625" style="502" customWidth="1"/>
    <col min="31" max="256" width="9" style="502"/>
    <col min="257" max="285" width="3" style="502" customWidth="1"/>
    <col min="286" max="286" width="4.625" style="502" customWidth="1"/>
    <col min="287" max="512" width="9" style="502"/>
    <col min="513" max="541" width="3" style="502" customWidth="1"/>
    <col min="542" max="542" width="4.625" style="502" customWidth="1"/>
    <col min="543" max="768" width="9" style="502"/>
    <col min="769" max="797" width="3" style="502" customWidth="1"/>
    <col min="798" max="798" width="4.625" style="502" customWidth="1"/>
    <col min="799" max="1024" width="9" style="502"/>
    <col min="1025" max="1053" width="3" style="502" customWidth="1"/>
    <col min="1054" max="1054" width="4.625" style="502" customWidth="1"/>
    <col min="1055" max="1280" width="9" style="502"/>
    <col min="1281" max="1309" width="3" style="502" customWidth="1"/>
    <col min="1310" max="1310" width="4.625" style="502" customWidth="1"/>
    <col min="1311" max="1536" width="9" style="502"/>
    <col min="1537" max="1565" width="3" style="502" customWidth="1"/>
    <col min="1566" max="1566" width="4.625" style="502" customWidth="1"/>
    <col min="1567" max="1792" width="9" style="502"/>
    <col min="1793" max="1821" width="3" style="502" customWidth="1"/>
    <col min="1822" max="1822" width="4.625" style="502" customWidth="1"/>
    <col min="1823" max="2048" width="9" style="502"/>
    <col min="2049" max="2077" width="3" style="502" customWidth="1"/>
    <col min="2078" max="2078" width="4.625" style="502" customWidth="1"/>
    <col min="2079" max="2304" width="9" style="502"/>
    <col min="2305" max="2333" width="3" style="502" customWidth="1"/>
    <col min="2334" max="2334" width="4.625" style="502" customWidth="1"/>
    <col min="2335" max="2560" width="9" style="502"/>
    <col min="2561" max="2589" width="3" style="502" customWidth="1"/>
    <col min="2590" max="2590" width="4.625" style="502" customWidth="1"/>
    <col min="2591" max="2816" width="9" style="502"/>
    <col min="2817" max="2845" width="3" style="502" customWidth="1"/>
    <col min="2846" max="2846" width="4.625" style="502" customWidth="1"/>
    <col min="2847" max="3072" width="9" style="502"/>
    <col min="3073" max="3101" width="3" style="502" customWidth="1"/>
    <col min="3102" max="3102" width="4.625" style="502" customWidth="1"/>
    <col min="3103" max="3328" width="9" style="502"/>
    <col min="3329" max="3357" width="3" style="502" customWidth="1"/>
    <col min="3358" max="3358" width="4.625" style="502" customWidth="1"/>
    <col min="3359" max="3584" width="9" style="502"/>
    <col min="3585" max="3613" width="3" style="502" customWidth="1"/>
    <col min="3614" max="3614" width="4.625" style="502" customWidth="1"/>
    <col min="3615" max="3840" width="9" style="502"/>
    <col min="3841" max="3869" width="3" style="502" customWidth="1"/>
    <col min="3870" max="3870" width="4.625" style="502" customWidth="1"/>
    <col min="3871" max="4096" width="9" style="502"/>
    <col min="4097" max="4125" width="3" style="502" customWidth="1"/>
    <col min="4126" max="4126" width="4.625" style="502" customWidth="1"/>
    <col min="4127" max="4352" width="9" style="502"/>
    <col min="4353" max="4381" width="3" style="502" customWidth="1"/>
    <col min="4382" max="4382" width="4.625" style="502" customWidth="1"/>
    <col min="4383" max="4608" width="9" style="502"/>
    <col min="4609" max="4637" width="3" style="502" customWidth="1"/>
    <col min="4638" max="4638" width="4.625" style="502" customWidth="1"/>
    <col min="4639" max="4864" width="9" style="502"/>
    <col min="4865" max="4893" width="3" style="502" customWidth="1"/>
    <col min="4894" max="4894" width="4.625" style="502" customWidth="1"/>
    <col min="4895" max="5120" width="9" style="502"/>
    <col min="5121" max="5149" width="3" style="502" customWidth="1"/>
    <col min="5150" max="5150" width="4.625" style="502" customWidth="1"/>
    <col min="5151" max="5376" width="9" style="502"/>
    <col min="5377" max="5405" width="3" style="502" customWidth="1"/>
    <col min="5406" max="5406" width="4.625" style="502" customWidth="1"/>
    <col min="5407" max="5632" width="9" style="502"/>
    <col min="5633" max="5661" width="3" style="502" customWidth="1"/>
    <col min="5662" max="5662" width="4.625" style="502" customWidth="1"/>
    <col min="5663" max="5888" width="9" style="502"/>
    <col min="5889" max="5917" width="3" style="502" customWidth="1"/>
    <col min="5918" max="5918" width="4.625" style="502" customWidth="1"/>
    <col min="5919" max="6144" width="9" style="502"/>
    <col min="6145" max="6173" width="3" style="502" customWidth="1"/>
    <col min="6174" max="6174" width="4.625" style="502" customWidth="1"/>
    <col min="6175" max="6400" width="9" style="502"/>
    <col min="6401" max="6429" width="3" style="502" customWidth="1"/>
    <col min="6430" max="6430" width="4.625" style="502" customWidth="1"/>
    <col min="6431" max="6656" width="9" style="502"/>
    <col min="6657" max="6685" width="3" style="502" customWidth="1"/>
    <col min="6686" max="6686" width="4.625" style="502" customWidth="1"/>
    <col min="6687" max="6912" width="9" style="502"/>
    <col min="6913" max="6941" width="3" style="502" customWidth="1"/>
    <col min="6942" max="6942" width="4.625" style="502" customWidth="1"/>
    <col min="6943" max="7168" width="9" style="502"/>
    <col min="7169" max="7197" width="3" style="502" customWidth="1"/>
    <col min="7198" max="7198" width="4.625" style="502" customWidth="1"/>
    <col min="7199" max="7424" width="9" style="502"/>
    <col min="7425" max="7453" width="3" style="502" customWidth="1"/>
    <col min="7454" max="7454" width="4.625" style="502" customWidth="1"/>
    <col min="7455" max="7680" width="9" style="502"/>
    <col min="7681" max="7709" width="3" style="502" customWidth="1"/>
    <col min="7710" max="7710" width="4.625" style="502" customWidth="1"/>
    <col min="7711" max="7936" width="9" style="502"/>
    <col min="7937" max="7965" width="3" style="502" customWidth="1"/>
    <col min="7966" max="7966" width="4.625" style="502" customWidth="1"/>
    <col min="7967" max="8192" width="9" style="502"/>
    <col min="8193" max="8221" width="3" style="502" customWidth="1"/>
    <col min="8222" max="8222" width="4.625" style="502" customWidth="1"/>
    <col min="8223" max="8448" width="9" style="502"/>
    <col min="8449" max="8477" width="3" style="502" customWidth="1"/>
    <col min="8478" max="8478" width="4.625" style="502" customWidth="1"/>
    <col min="8479" max="8704" width="9" style="502"/>
    <col min="8705" max="8733" width="3" style="502" customWidth="1"/>
    <col min="8734" max="8734" width="4.625" style="502" customWidth="1"/>
    <col min="8735" max="8960" width="9" style="502"/>
    <col min="8961" max="8989" width="3" style="502" customWidth="1"/>
    <col min="8990" max="8990" width="4.625" style="502" customWidth="1"/>
    <col min="8991" max="9216" width="9" style="502"/>
    <col min="9217" max="9245" width="3" style="502" customWidth="1"/>
    <col min="9246" max="9246" width="4.625" style="502" customWidth="1"/>
    <col min="9247" max="9472" width="9" style="502"/>
    <col min="9473" max="9501" width="3" style="502" customWidth="1"/>
    <col min="9502" max="9502" width="4.625" style="502" customWidth="1"/>
    <col min="9503" max="9728" width="9" style="502"/>
    <col min="9729" max="9757" width="3" style="502" customWidth="1"/>
    <col min="9758" max="9758" width="4.625" style="502" customWidth="1"/>
    <col min="9759" max="9984" width="9" style="502"/>
    <col min="9985" max="10013" width="3" style="502" customWidth="1"/>
    <col min="10014" max="10014" width="4.625" style="502" customWidth="1"/>
    <col min="10015" max="10240" width="9" style="502"/>
    <col min="10241" max="10269" width="3" style="502" customWidth="1"/>
    <col min="10270" max="10270" width="4.625" style="502" customWidth="1"/>
    <col min="10271" max="10496" width="9" style="502"/>
    <col min="10497" max="10525" width="3" style="502" customWidth="1"/>
    <col min="10526" max="10526" width="4.625" style="502" customWidth="1"/>
    <col min="10527" max="10752" width="9" style="502"/>
    <col min="10753" max="10781" width="3" style="502" customWidth="1"/>
    <col min="10782" max="10782" width="4.625" style="502" customWidth="1"/>
    <col min="10783" max="11008" width="9" style="502"/>
    <col min="11009" max="11037" width="3" style="502" customWidth="1"/>
    <col min="11038" max="11038" width="4.625" style="502" customWidth="1"/>
    <col min="11039" max="11264" width="9" style="502"/>
    <col min="11265" max="11293" width="3" style="502" customWidth="1"/>
    <col min="11294" max="11294" width="4.625" style="502" customWidth="1"/>
    <col min="11295" max="11520" width="9" style="502"/>
    <col min="11521" max="11549" width="3" style="502" customWidth="1"/>
    <col min="11550" max="11550" width="4.625" style="502" customWidth="1"/>
    <col min="11551" max="11776" width="9" style="502"/>
    <col min="11777" max="11805" width="3" style="502" customWidth="1"/>
    <col min="11806" max="11806" width="4.625" style="502" customWidth="1"/>
    <col min="11807" max="12032" width="9" style="502"/>
    <col min="12033" max="12061" width="3" style="502" customWidth="1"/>
    <col min="12062" max="12062" width="4.625" style="502" customWidth="1"/>
    <col min="12063" max="12288" width="9" style="502"/>
    <col min="12289" max="12317" width="3" style="502" customWidth="1"/>
    <col min="12318" max="12318" width="4.625" style="502" customWidth="1"/>
    <col min="12319" max="12544" width="9" style="502"/>
    <col min="12545" max="12573" width="3" style="502" customWidth="1"/>
    <col min="12574" max="12574" width="4.625" style="502" customWidth="1"/>
    <col min="12575" max="12800" width="9" style="502"/>
    <col min="12801" max="12829" width="3" style="502" customWidth="1"/>
    <col min="12830" max="12830" width="4.625" style="502" customWidth="1"/>
    <col min="12831" max="13056" width="9" style="502"/>
    <col min="13057" max="13085" width="3" style="502" customWidth="1"/>
    <col min="13086" max="13086" width="4.625" style="502" customWidth="1"/>
    <col min="13087" max="13312" width="9" style="502"/>
    <col min="13313" max="13341" width="3" style="502" customWidth="1"/>
    <col min="13342" max="13342" width="4.625" style="502" customWidth="1"/>
    <col min="13343" max="13568" width="9" style="502"/>
    <col min="13569" max="13597" width="3" style="502" customWidth="1"/>
    <col min="13598" max="13598" width="4.625" style="502" customWidth="1"/>
    <col min="13599" max="13824" width="9" style="502"/>
    <col min="13825" max="13853" width="3" style="502" customWidth="1"/>
    <col min="13854" max="13854" width="4.625" style="502" customWidth="1"/>
    <col min="13855" max="14080" width="9" style="502"/>
    <col min="14081" max="14109" width="3" style="502" customWidth="1"/>
    <col min="14110" max="14110" width="4.625" style="502" customWidth="1"/>
    <col min="14111" max="14336" width="9" style="502"/>
    <col min="14337" max="14365" width="3" style="502" customWidth="1"/>
    <col min="14366" max="14366" width="4.625" style="502" customWidth="1"/>
    <col min="14367" max="14592" width="9" style="502"/>
    <col min="14593" max="14621" width="3" style="502" customWidth="1"/>
    <col min="14622" max="14622" width="4.625" style="502" customWidth="1"/>
    <col min="14623" max="14848" width="9" style="502"/>
    <col min="14849" max="14877" width="3" style="502" customWidth="1"/>
    <col min="14878" max="14878" width="4.625" style="502" customWidth="1"/>
    <col min="14879" max="15104" width="9" style="502"/>
    <col min="15105" max="15133" width="3" style="502" customWidth="1"/>
    <col min="15134" max="15134" width="4.625" style="502" customWidth="1"/>
    <col min="15135" max="15360" width="9" style="502"/>
    <col min="15361" max="15389" width="3" style="502" customWidth="1"/>
    <col min="15390" max="15390" width="4.625" style="502" customWidth="1"/>
    <col min="15391" max="15616" width="9" style="502"/>
    <col min="15617" max="15645" width="3" style="502" customWidth="1"/>
    <col min="15646" max="15646" width="4.625" style="502" customWidth="1"/>
    <col min="15647" max="15872" width="9" style="502"/>
    <col min="15873" max="15901" width="3" style="502" customWidth="1"/>
    <col min="15902" max="15902" width="4.625" style="502" customWidth="1"/>
    <col min="15903" max="16128" width="9" style="502"/>
    <col min="16129" max="16157" width="3" style="502" customWidth="1"/>
    <col min="16158" max="16158" width="4.625" style="502" customWidth="1"/>
    <col min="16159" max="16384" width="9" style="502"/>
  </cols>
  <sheetData>
    <row r="1" spans="1:29" ht="15" customHeight="1">
      <c r="A1" s="509" t="s">
        <v>2796</v>
      </c>
      <c r="B1" s="509"/>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row>
    <row r="2" spans="1:29" ht="15" customHeight="1">
      <c r="A2" s="510"/>
      <c r="B2" s="510" t="s">
        <v>2797</v>
      </c>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row>
    <row r="3" spans="1:29" ht="15" customHeight="1">
      <c r="A3" s="510"/>
      <c r="B3" s="510" t="s">
        <v>2742</v>
      </c>
      <c r="C3" s="510"/>
      <c r="D3" s="510"/>
      <c r="E3" s="510"/>
      <c r="F3" s="519"/>
      <c r="G3" s="519"/>
      <c r="H3" s="510"/>
      <c r="I3" s="519" t="s">
        <v>2568</v>
      </c>
      <c r="J3" s="1374" t="str">
        <f>IF('第二面-3'!L3="","",'第二面-3'!L3)</f>
        <v/>
      </c>
      <c r="K3" s="1374"/>
      <c r="L3" s="1374"/>
      <c r="M3" s="1375" t="s">
        <v>2569</v>
      </c>
      <c r="N3" s="1375"/>
      <c r="O3" s="1375"/>
      <c r="P3" s="1376" t="str">
        <f>IF('第二面-3'!R3="","",'第二面-3'!R3)</f>
        <v/>
      </c>
      <c r="Q3" s="1376"/>
      <c r="R3" s="1376"/>
      <c r="S3" s="1376"/>
      <c r="T3" s="1375" t="s">
        <v>2570</v>
      </c>
      <c r="U3" s="1375"/>
      <c r="V3" s="1375"/>
      <c r="W3" s="1374" t="str">
        <f>IF('第二面-3'!X3="","",'第二面-3'!X3)</f>
        <v/>
      </c>
      <c r="X3" s="1374"/>
      <c r="Y3" s="1374"/>
      <c r="Z3" s="1374"/>
      <c r="AA3" s="1374"/>
      <c r="AB3" s="1374"/>
      <c r="AC3" s="510" t="s">
        <v>17</v>
      </c>
    </row>
    <row r="4" spans="1:29" ht="15" customHeight="1">
      <c r="A4" s="510"/>
      <c r="B4" s="510" t="s">
        <v>2737</v>
      </c>
      <c r="C4" s="510"/>
      <c r="D4" s="510"/>
      <c r="E4" s="510"/>
      <c r="F4" s="511"/>
      <c r="G4" s="511"/>
      <c r="H4" s="1365" t="str">
        <f>IF('第二面-3'!K4="","",'第二面-3'!K4)</f>
        <v/>
      </c>
      <c r="I4" s="1365"/>
      <c r="J4" s="1365"/>
      <c r="K4" s="1365"/>
      <c r="L4" s="1365"/>
      <c r="M4" s="1365"/>
      <c r="N4" s="1365"/>
      <c r="O4" s="1365"/>
      <c r="P4" s="1365"/>
      <c r="Q4" s="1365"/>
      <c r="R4" s="1365"/>
      <c r="S4" s="1365"/>
      <c r="T4" s="1365"/>
      <c r="U4" s="1365"/>
      <c r="V4" s="1365"/>
      <c r="W4" s="1365"/>
      <c r="X4" s="1365"/>
      <c r="Y4" s="1365"/>
      <c r="Z4" s="1365"/>
      <c r="AA4" s="1365"/>
      <c r="AB4" s="1365"/>
      <c r="AC4" s="1365"/>
    </row>
    <row r="5" spans="1:29" ht="15" customHeight="1">
      <c r="A5" s="510"/>
      <c r="B5" s="510" t="s">
        <v>3218</v>
      </c>
      <c r="C5" s="510"/>
      <c r="D5" s="510"/>
      <c r="E5" s="510"/>
      <c r="F5" s="510"/>
      <c r="G5" s="510"/>
      <c r="H5" s="510"/>
      <c r="I5" s="520"/>
      <c r="J5" s="1374" t="str">
        <f>IF('第二面-3'!L5="","",'第二面-3'!L5)</f>
        <v/>
      </c>
      <c r="K5" s="1374"/>
      <c r="L5" s="1375" t="s">
        <v>2573</v>
      </c>
      <c r="M5" s="1375"/>
      <c r="N5" s="1375"/>
      <c r="O5" s="1375"/>
      <c r="P5" s="1375"/>
      <c r="Q5" s="1374" t="str">
        <f>IF('第二面-3'!S5="","",'第二面-3'!S5)</f>
        <v/>
      </c>
      <c r="R5" s="1374"/>
      <c r="S5" s="1374"/>
      <c r="T5" s="1375" t="s">
        <v>2574</v>
      </c>
      <c r="U5" s="1375"/>
      <c r="V5" s="1375"/>
      <c r="W5" s="1375"/>
      <c r="X5" s="1374" t="str">
        <f>IF('第二面-3'!Y5="","",'第二面-3'!Y5)</f>
        <v/>
      </c>
      <c r="Y5" s="1374"/>
      <c r="Z5" s="1374"/>
      <c r="AA5" s="1374"/>
      <c r="AB5" s="1374"/>
      <c r="AC5" s="510" t="s">
        <v>17</v>
      </c>
    </row>
    <row r="6" spans="1:29" ht="15" customHeight="1">
      <c r="A6" s="510"/>
      <c r="B6" s="510"/>
      <c r="C6" s="510"/>
      <c r="D6" s="510"/>
      <c r="E6" s="510"/>
      <c r="F6" s="510"/>
      <c r="G6" s="510"/>
      <c r="H6" s="1370" t="str">
        <f>IF('第二面-3'!K6="","",'第二面-3'!K6)</f>
        <v/>
      </c>
      <c r="I6" s="1370"/>
      <c r="J6" s="1370"/>
      <c r="K6" s="1370"/>
      <c r="L6" s="1370"/>
      <c r="M6" s="1370"/>
      <c r="N6" s="1370"/>
      <c r="O6" s="1370"/>
      <c r="P6" s="1370"/>
      <c r="Q6" s="1370"/>
      <c r="R6" s="1370"/>
      <c r="S6" s="1370"/>
      <c r="T6" s="1370"/>
      <c r="U6" s="1370"/>
      <c r="V6" s="1370"/>
      <c r="W6" s="1370"/>
      <c r="X6" s="1370"/>
      <c r="Y6" s="1370"/>
      <c r="Z6" s="1370"/>
      <c r="AA6" s="1370"/>
      <c r="AB6" s="1370"/>
      <c r="AC6" s="1370"/>
    </row>
    <row r="7" spans="1:29" ht="15" customHeight="1">
      <c r="A7" s="510"/>
      <c r="B7" s="510" t="s">
        <v>2744</v>
      </c>
      <c r="C7" s="510"/>
      <c r="D7" s="510"/>
      <c r="E7" s="510"/>
      <c r="F7" s="510"/>
      <c r="G7" s="510"/>
      <c r="H7" s="510"/>
      <c r="I7" s="1368" t="str">
        <f>IF('第二面-3'!K7="","",'第二面-3'!K7)</f>
        <v/>
      </c>
      <c r="J7" s="1373"/>
      <c r="K7" s="1373"/>
      <c r="L7" s="512"/>
      <c r="M7" s="512"/>
      <c r="N7" s="512"/>
      <c r="O7" s="510"/>
      <c r="P7" s="510"/>
      <c r="Q7" s="510"/>
      <c r="R7" s="510"/>
      <c r="S7" s="510"/>
      <c r="T7" s="510"/>
      <c r="U7" s="510"/>
      <c r="V7" s="510"/>
      <c r="W7" s="510"/>
      <c r="X7" s="510"/>
      <c r="Y7" s="510"/>
      <c r="Z7" s="510"/>
      <c r="AA7" s="510"/>
      <c r="AB7" s="510"/>
      <c r="AC7" s="510"/>
    </row>
    <row r="8" spans="1:29" ht="15" customHeight="1">
      <c r="A8" s="510"/>
      <c r="B8" s="510" t="s">
        <v>2745</v>
      </c>
      <c r="C8" s="510"/>
      <c r="D8" s="510"/>
      <c r="E8" s="510"/>
      <c r="F8" s="510"/>
      <c r="G8" s="510"/>
      <c r="H8" s="1365" t="str">
        <f>IF('第二面-3'!K8="","",'第二面-3'!K8)</f>
        <v/>
      </c>
      <c r="I8" s="1365"/>
      <c r="J8" s="1365"/>
      <c r="K8" s="1365"/>
      <c r="L8" s="1365"/>
      <c r="M8" s="1365"/>
      <c r="N8" s="1365"/>
      <c r="O8" s="1365"/>
      <c r="P8" s="1365"/>
      <c r="Q8" s="1365"/>
      <c r="R8" s="1365"/>
      <c r="S8" s="1365"/>
      <c r="T8" s="1365"/>
      <c r="U8" s="1365"/>
      <c r="V8" s="1365"/>
      <c r="W8" s="1365"/>
      <c r="X8" s="1365"/>
      <c r="Y8" s="1365"/>
      <c r="Z8" s="1365"/>
      <c r="AA8" s="1365"/>
      <c r="AB8" s="1365"/>
      <c r="AC8" s="1365"/>
    </row>
    <row r="9" spans="1:29" s="518" customFormat="1" ht="15" customHeight="1">
      <c r="A9" s="510"/>
      <c r="B9" s="510" t="s">
        <v>2746</v>
      </c>
      <c r="C9" s="510"/>
      <c r="D9" s="510"/>
      <c r="E9" s="510"/>
      <c r="F9" s="510"/>
      <c r="G9" s="510"/>
      <c r="H9" s="1370" t="str">
        <f>IF('第二面-3'!K9="","",'第二面-3'!K9)</f>
        <v/>
      </c>
      <c r="I9" s="1370"/>
      <c r="J9" s="1370"/>
      <c r="K9" s="1370"/>
      <c r="L9" s="1370"/>
      <c r="M9" s="513"/>
      <c r="N9" s="513"/>
      <c r="O9" s="513"/>
      <c r="P9" s="513"/>
      <c r="Q9" s="513"/>
      <c r="R9" s="513"/>
      <c r="S9" s="510"/>
      <c r="T9" s="510"/>
      <c r="U9" s="510"/>
      <c r="V9" s="510"/>
      <c r="W9" s="510"/>
      <c r="X9" s="510"/>
      <c r="Y9" s="510"/>
      <c r="Z9" s="510"/>
      <c r="AA9" s="510"/>
      <c r="AB9" s="510"/>
      <c r="AC9" s="510"/>
    </row>
    <row r="10" spans="1:29" s="518" customFormat="1" ht="15" customHeight="1">
      <c r="A10" s="510"/>
      <c r="B10" s="510" t="s">
        <v>3220</v>
      </c>
      <c r="C10" s="510"/>
      <c r="D10" s="510"/>
      <c r="E10" s="510"/>
      <c r="F10" s="510"/>
      <c r="G10" s="510"/>
      <c r="H10" s="521"/>
      <c r="I10" s="521"/>
      <c r="J10" s="521"/>
      <c r="K10" s="521"/>
      <c r="L10" s="1370" t="str">
        <f>IF('第二面-3'!K10="","",'第二面-3'!K10)</f>
        <v/>
      </c>
      <c r="M10" s="1370"/>
      <c r="N10" s="1370"/>
      <c r="O10" s="1370"/>
      <c r="P10" s="1370"/>
      <c r="Q10" s="1370"/>
      <c r="R10" s="1370"/>
      <c r="S10" s="1370"/>
      <c r="T10" s="1370"/>
      <c r="U10" s="1370"/>
      <c r="V10" s="1370"/>
      <c r="W10" s="1370"/>
      <c r="X10" s="1370"/>
      <c r="Y10" s="1370"/>
      <c r="Z10" s="1370"/>
      <c r="AA10" s="1370"/>
      <c r="AB10" s="1370"/>
      <c r="AC10" s="1370"/>
    </row>
    <row r="11" spans="1:29" s="518" customFormat="1" ht="15" customHeight="1">
      <c r="A11" s="510"/>
      <c r="B11" s="510"/>
      <c r="C11" s="1370"/>
      <c r="D11" s="1370"/>
      <c r="E11" s="1370"/>
      <c r="F11" s="1370"/>
      <c r="G11" s="1370"/>
      <c r="H11" s="1370"/>
      <c r="I11" s="1370"/>
      <c r="J11" s="1370"/>
      <c r="K11" s="1370"/>
      <c r="L11" s="1370"/>
      <c r="M11" s="1370"/>
      <c r="N11" s="1370"/>
      <c r="O11" s="1370"/>
      <c r="P11" s="1370"/>
      <c r="Q11" s="1370"/>
      <c r="R11" s="1370"/>
      <c r="S11" s="1370"/>
      <c r="T11" s="1370"/>
      <c r="U11" s="1370"/>
      <c r="V11" s="1370"/>
      <c r="W11" s="1370"/>
      <c r="X11" s="1370"/>
      <c r="Y11" s="1370"/>
      <c r="Z11" s="1370"/>
      <c r="AA11" s="1370"/>
      <c r="AB11" s="1370"/>
      <c r="AC11" s="1370"/>
    </row>
    <row r="12" spans="1:29" s="518" customFormat="1" ht="15" customHeight="1">
      <c r="A12" s="510"/>
      <c r="B12" s="510" t="s">
        <v>2800</v>
      </c>
      <c r="C12" s="510"/>
      <c r="D12" s="510"/>
      <c r="E12" s="510"/>
      <c r="F12" s="510"/>
      <c r="G12" s="510"/>
      <c r="H12" s="510"/>
      <c r="I12" s="510"/>
      <c r="J12" s="510"/>
      <c r="K12" s="510"/>
      <c r="L12" s="510"/>
      <c r="M12" s="510"/>
      <c r="N12" s="510"/>
      <c r="O12" s="510"/>
      <c r="P12" s="510"/>
      <c r="Q12" s="510"/>
      <c r="R12" s="510"/>
      <c r="S12" s="510"/>
      <c r="T12" s="510"/>
      <c r="U12" s="510"/>
      <c r="V12" s="510"/>
      <c r="W12" s="510"/>
      <c r="X12" s="510"/>
      <c r="Y12" s="510"/>
      <c r="Z12" s="510"/>
      <c r="AA12" s="510"/>
      <c r="AB12" s="510"/>
      <c r="AC12" s="510"/>
    </row>
    <row r="13" spans="1:29" s="518" customFormat="1" ht="15" customHeight="1">
      <c r="A13" s="510"/>
      <c r="B13" s="510" t="s">
        <v>2742</v>
      </c>
      <c r="C13" s="510"/>
      <c r="D13" s="510"/>
      <c r="E13" s="510"/>
      <c r="F13" s="519"/>
      <c r="G13" s="519"/>
      <c r="H13" s="510"/>
      <c r="I13" s="519" t="s">
        <v>2568</v>
      </c>
      <c r="J13" s="1374" t="str">
        <f>IF('第二面-3'!L12="","",'第二面-3'!L12)</f>
        <v/>
      </c>
      <c r="K13" s="1374"/>
      <c r="L13" s="1374"/>
      <c r="M13" s="1375" t="s">
        <v>2569</v>
      </c>
      <c r="N13" s="1375"/>
      <c r="O13" s="1375"/>
      <c r="P13" s="1376" t="str">
        <f>IF('第二面-3'!R12="","",'第二面-3'!R12)</f>
        <v/>
      </c>
      <c r="Q13" s="1376"/>
      <c r="R13" s="1376"/>
      <c r="S13" s="1376"/>
      <c r="T13" s="1375" t="s">
        <v>2570</v>
      </c>
      <c r="U13" s="1375"/>
      <c r="V13" s="1375"/>
      <c r="W13" s="1374" t="str">
        <f>IF('第二面-3'!X12="","",'第二面-3'!X12)</f>
        <v/>
      </c>
      <c r="X13" s="1374"/>
      <c r="Y13" s="1374"/>
      <c r="Z13" s="1374"/>
      <c r="AA13" s="1374"/>
      <c r="AB13" s="1374"/>
      <c r="AC13" s="510" t="s">
        <v>17</v>
      </c>
    </row>
    <row r="14" spans="1:29" s="518" customFormat="1" ht="15" customHeight="1">
      <c r="A14" s="510"/>
      <c r="B14" s="510" t="s">
        <v>2737</v>
      </c>
      <c r="C14" s="510"/>
      <c r="D14" s="510"/>
      <c r="E14" s="510"/>
      <c r="F14" s="511"/>
      <c r="G14" s="511"/>
      <c r="H14" s="1365" t="str">
        <f>IF('第二面-3'!K13="","",'第二面-3'!K13)</f>
        <v/>
      </c>
      <c r="I14" s="1365"/>
      <c r="J14" s="1365"/>
      <c r="K14" s="1365"/>
      <c r="L14" s="1365"/>
      <c r="M14" s="1365"/>
      <c r="N14" s="1365"/>
      <c r="O14" s="1365"/>
      <c r="P14" s="1365"/>
      <c r="Q14" s="1365"/>
      <c r="R14" s="1365"/>
      <c r="S14" s="1365"/>
      <c r="T14" s="1365"/>
      <c r="U14" s="1365"/>
      <c r="V14" s="1365"/>
      <c r="W14" s="1365"/>
      <c r="X14" s="1365"/>
      <c r="Y14" s="1365"/>
      <c r="Z14" s="1365"/>
      <c r="AA14" s="1365"/>
      <c r="AB14" s="1365"/>
      <c r="AC14" s="1365"/>
    </row>
    <row r="15" spans="1:29" s="518" customFormat="1" ht="15" customHeight="1">
      <c r="A15" s="510"/>
      <c r="B15" s="510" t="s">
        <v>3218</v>
      </c>
      <c r="C15" s="510"/>
      <c r="D15" s="510"/>
      <c r="E15" s="510"/>
      <c r="F15" s="510"/>
      <c r="G15" s="510"/>
      <c r="H15" s="510"/>
      <c r="I15" s="520"/>
      <c r="J15" s="1374" t="str">
        <f>IF('第二面-3'!L14="","",'第二面-3'!L14)</f>
        <v/>
      </c>
      <c r="K15" s="1374"/>
      <c r="L15" s="1375" t="s">
        <v>2573</v>
      </c>
      <c r="M15" s="1375"/>
      <c r="N15" s="1375"/>
      <c r="O15" s="1375"/>
      <c r="P15" s="1375"/>
      <c r="Q15" s="1374" t="str">
        <f>IF('第二面-3'!S14="","",'第二面-3'!S14)</f>
        <v/>
      </c>
      <c r="R15" s="1374"/>
      <c r="S15" s="1374"/>
      <c r="T15" s="1375" t="s">
        <v>2574</v>
      </c>
      <c r="U15" s="1375"/>
      <c r="V15" s="1375"/>
      <c r="W15" s="1375"/>
      <c r="X15" s="1374" t="str">
        <f>IF('第二面-3'!Y14="","",'第二面-3'!Y14)</f>
        <v/>
      </c>
      <c r="Y15" s="1374"/>
      <c r="Z15" s="1374"/>
      <c r="AA15" s="1374"/>
      <c r="AB15" s="1374"/>
      <c r="AC15" s="510" t="s">
        <v>17</v>
      </c>
    </row>
    <row r="16" spans="1:29" s="518" customFormat="1" ht="15" customHeight="1">
      <c r="A16" s="510"/>
      <c r="B16" s="510"/>
      <c r="C16" s="510"/>
      <c r="D16" s="510"/>
      <c r="E16" s="510"/>
      <c r="F16" s="510"/>
      <c r="G16" s="510"/>
      <c r="H16" s="1370" t="str">
        <f>IF('第二面-3'!K15="","",'第二面-3'!K15)</f>
        <v/>
      </c>
      <c r="I16" s="1370"/>
      <c r="J16" s="1370"/>
      <c r="K16" s="1370"/>
      <c r="L16" s="1370"/>
      <c r="M16" s="1370"/>
      <c r="N16" s="1370"/>
      <c r="O16" s="1370"/>
      <c r="P16" s="1370"/>
      <c r="Q16" s="1370"/>
      <c r="R16" s="1370"/>
      <c r="S16" s="1370"/>
      <c r="T16" s="1370"/>
      <c r="U16" s="1370"/>
      <c r="V16" s="1370"/>
      <c r="W16" s="1370"/>
      <c r="X16" s="1370"/>
      <c r="Y16" s="1370"/>
      <c r="Z16" s="1370"/>
      <c r="AA16" s="1370"/>
      <c r="AB16" s="1370"/>
      <c r="AC16" s="1370"/>
    </row>
    <row r="17" spans="1:29" s="518" customFormat="1" ht="15" customHeight="1">
      <c r="A17" s="510"/>
      <c r="B17" s="510" t="s">
        <v>2744</v>
      </c>
      <c r="C17" s="510"/>
      <c r="D17" s="510"/>
      <c r="E17" s="510"/>
      <c r="F17" s="510"/>
      <c r="G17" s="510"/>
      <c r="H17" s="510"/>
      <c r="I17" s="1368" t="str">
        <f>IF('第二面-3'!K16="","",'第二面-3'!K16)</f>
        <v/>
      </c>
      <c r="J17" s="1373"/>
      <c r="K17" s="1373"/>
      <c r="L17" s="512"/>
      <c r="M17" s="512"/>
      <c r="N17" s="512"/>
      <c r="O17" s="510"/>
      <c r="P17" s="510"/>
      <c r="Q17" s="510"/>
      <c r="R17" s="510"/>
      <c r="S17" s="510"/>
      <c r="T17" s="510"/>
      <c r="U17" s="510"/>
      <c r="V17" s="510"/>
      <c r="W17" s="510"/>
      <c r="X17" s="510"/>
      <c r="Y17" s="510"/>
      <c r="Z17" s="510"/>
      <c r="AA17" s="510"/>
      <c r="AB17" s="510"/>
      <c r="AC17" s="510"/>
    </row>
    <row r="18" spans="1:29" s="518" customFormat="1" ht="15" customHeight="1">
      <c r="A18" s="510"/>
      <c r="B18" s="510" t="s">
        <v>2745</v>
      </c>
      <c r="C18" s="510"/>
      <c r="D18" s="510"/>
      <c r="E18" s="510"/>
      <c r="F18" s="510"/>
      <c r="G18" s="510"/>
      <c r="H18" s="1365" t="str">
        <f>IF('第二面-3'!K17="","",'第二面-3'!K17)</f>
        <v/>
      </c>
      <c r="I18" s="1365"/>
      <c r="J18" s="1365"/>
      <c r="K18" s="1365"/>
      <c r="L18" s="1365"/>
      <c r="M18" s="1365"/>
      <c r="N18" s="1365"/>
      <c r="O18" s="1365"/>
      <c r="P18" s="1365"/>
      <c r="Q18" s="1365"/>
      <c r="R18" s="1365"/>
      <c r="S18" s="1365"/>
      <c r="T18" s="1365"/>
      <c r="U18" s="1365"/>
      <c r="V18" s="1365"/>
      <c r="W18" s="1365"/>
      <c r="X18" s="1365"/>
      <c r="Y18" s="1365"/>
      <c r="Z18" s="1365"/>
      <c r="AA18" s="1365"/>
      <c r="AB18" s="1365"/>
      <c r="AC18" s="1365"/>
    </row>
    <row r="19" spans="1:29" s="518" customFormat="1" ht="15" customHeight="1">
      <c r="A19" s="510"/>
      <c r="B19" s="510" t="s">
        <v>2746</v>
      </c>
      <c r="C19" s="510"/>
      <c r="D19" s="510"/>
      <c r="E19" s="510"/>
      <c r="F19" s="510"/>
      <c r="G19" s="510"/>
      <c r="H19" s="1370" t="str">
        <f>IF('第二面-3'!K18="","",'第二面-3'!K18)</f>
        <v/>
      </c>
      <c r="I19" s="1370"/>
      <c r="J19" s="1370"/>
      <c r="K19" s="1370"/>
      <c r="L19" s="1370"/>
      <c r="M19" s="513"/>
      <c r="N19" s="513"/>
      <c r="O19" s="513"/>
      <c r="P19" s="513"/>
      <c r="Q19" s="513"/>
      <c r="R19" s="513"/>
      <c r="S19" s="510"/>
      <c r="T19" s="510"/>
      <c r="U19" s="510"/>
      <c r="V19" s="510"/>
      <c r="W19" s="510"/>
      <c r="X19" s="510"/>
      <c r="Y19" s="510"/>
      <c r="Z19" s="510"/>
      <c r="AA19" s="510"/>
      <c r="AB19" s="510"/>
      <c r="AC19" s="510"/>
    </row>
    <row r="20" spans="1:29" s="518" customFormat="1" ht="15" customHeight="1">
      <c r="A20" s="510"/>
      <c r="B20" s="510" t="s">
        <v>3220</v>
      </c>
      <c r="C20" s="510"/>
      <c r="D20" s="510"/>
      <c r="E20" s="510"/>
      <c r="F20" s="510"/>
      <c r="G20" s="510"/>
      <c r="H20" s="521"/>
      <c r="I20" s="521"/>
      <c r="J20" s="521"/>
      <c r="K20" s="521"/>
      <c r="L20" s="1370" t="str">
        <f>IF('第二面-3'!K19="","",'第二面-3'!K19)</f>
        <v/>
      </c>
      <c r="M20" s="1370"/>
      <c r="N20" s="1370"/>
      <c r="O20" s="1370"/>
      <c r="P20" s="1370"/>
      <c r="Q20" s="1370"/>
      <c r="R20" s="1370"/>
      <c r="S20" s="1370"/>
      <c r="T20" s="1370"/>
      <c r="U20" s="1370"/>
      <c r="V20" s="1370"/>
      <c r="W20" s="1370"/>
      <c r="X20" s="1370"/>
      <c r="Y20" s="1370"/>
      <c r="Z20" s="1370"/>
      <c r="AA20" s="1370"/>
      <c r="AB20" s="1370"/>
      <c r="AC20" s="1370"/>
    </row>
    <row r="21" spans="1:29" s="518" customFormat="1" ht="15" customHeight="1">
      <c r="A21" s="510"/>
      <c r="B21" s="510"/>
      <c r="C21" s="1370"/>
      <c r="D21" s="1370"/>
      <c r="E21" s="1370"/>
      <c r="F21" s="1370"/>
      <c r="G21" s="1370"/>
      <c r="H21" s="1370"/>
      <c r="I21" s="1370"/>
      <c r="J21" s="1370"/>
      <c r="K21" s="1370"/>
      <c r="L21" s="1370"/>
      <c r="M21" s="1370"/>
      <c r="N21" s="1370"/>
      <c r="O21" s="1370"/>
      <c r="P21" s="1370"/>
      <c r="Q21" s="1370"/>
      <c r="R21" s="1370"/>
      <c r="S21" s="1370"/>
      <c r="T21" s="1370"/>
      <c r="U21" s="1370"/>
      <c r="V21" s="1370"/>
      <c r="W21" s="1370"/>
      <c r="X21" s="1370"/>
      <c r="Y21" s="1370"/>
      <c r="Z21" s="1370"/>
      <c r="AA21" s="1370"/>
      <c r="AB21" s="1370"/>
      <c r="AC21" s="1370"/>
    </row>
    <row r="22" spans="1:29" s="518" customFormat="1" ht="15" customHeight="1">
      <c r="A22" s="510"/>
      <c r="B22" s="510" t="s">
        <v>2742</v>
      </c>
      <c r="C22" s="510"/>
      <c r="D22" s="510"/>
      <c r="E22" s="510"/>
      <c r="F22" s="519"/>
      <c r="G22" s="519"/>
      <c r="H22" s="510"/>
      <c r="I22" s="519" t="s">
        <v>2568</v>
      </c>
      <c r="J22" s="1374" t="str">
        <f>IF('第二面-3'!L20="","",'第二面-3'!L20)</f>
        <v/>
      </c>
      <c r="K22" s="1374"/>
      <c r="L22" s="1374"/>
      <c r="M22" s="1375" t="s">
        <v>2569</v>
      </c>
      <c r="N22" s="1375"/>
      <c r="O22" s="1375"/>
      <c r="P22" s="1376" t="str">
        <f>IF('第二面-3'!R20="","",'第二面-3'!R20)</f>
        <v/>
      </c>
      <c r="Q22" s="1376"/>
      <c r="R22" s="1376"/>
      <c r="S22" s="1376"/>
      <c r="T22" s="1375" t="s">
        <v>2570</v>
      </c>
      <c r="U22" s="1375"/>
      <c r="V22" s="1375"/>
      <c r="W22" s="1374" t="str">
        <f>IF('第二面-3'!X20="","",'第二面-3'!X20)</f>
        <v/>
      </c>
      <c r="X22" s="1374"/>
      <c r="Y22" s="1374"/>
      <c r="Z22" s="1374"/>
      <c r="AA22" s="1374"/>
      <c r="AB22" s="1374"/>
      <c r="AC22" s="510" t="s">
        <v>17</v>
      </c>
    </row>
    <row r="23" spans="1:29" s="518" customFormat="1" ht="15" customHeight="1">
      <c r="A23" s="510"/>
      <c r="B23" s="510" t="s">
        <v>2737</v>
      </c>
      <c r="C23" s="510"/>
      <c r="D23" s="510"/>
      <c r="E23" s="510"/>
      <c r="F23" s="511"/>
      <c r="G23" s="511"/>
      <c r="H23" s="1365" t="str">
        <f>IF('第二面-3'!K21="","",'第二面-3'!K21)</f>
        <v/>
      </c>
      <c r="I23" s="1365"/>
      <c r="J23" s="1365"/>
      <c r="K23" s="1365"/>
      <c r="L23" s="1365"/>
      <c r="M23" s="1365"/>
      <c r="N23" s="1365"/>
      <c r="O23" s="1365"/>
      <c r="P23" s="1365"/>
      <c r="Q23" s="1365"/>
      <c r="R23" s="1365"/>
      <c r="S23" s="1365"/>
      <c r="T23" s="1365"/>
      <c r="U23" s="1365"/>
      <c r="V23" s="1365"/>
      <c r="W23" s="1365"/>
      <c r="X23" s="1365"/>
      <c r="Y23" s="1365"/>
      <c r="Z23" s="1365"/>
      <c r="AA23" s="1365"/>
      <c r="AB23" s="1365"/>
      <c r="AC23" s="1365"/>
    </row>
    <row r="24" spans="1:29" s="518" customFormat="1" ht="15" customHeight="1">
      <c r="A24" s="510"/>
      <c r="B24" s="510" t="s">
        <v>3218</v>
      </c>
      <c r="C24" s="510"/>
      <c r="D24" s="510"/>
      <c r="E24" s="510"/>
      <c r="F24" s="510"/>
      <c r="G24" s="510"/>
      <c r="H24" s="510"/>
      <c r="I24" s="520"/>
      <c r="J24" s="1374" t="str">
        <f>IF('第二面-3'!L22="","",'第二面-3'!L22)</f>
        <v/>
      </c>
      <c r="K24" s="1374"/>
      <c r="L24" s="1375" t="s">
        <v>2573</v>
      </c>
      <c r="M24" s="1375"/>
      <c r="N24" s="1375"/>
      <c r="O24" s="1375"/>
      <c r="P24" s="1375"/>
      <c r="Q24" s="1374" t="str">
        <f>IF('第二面-3'!S22="","",'第二面-3'!S22)</f>
        <v/>
      </c>
      <c r="R24" s="1374"/>
      <c r="S24" s="1374"/>
      <c r="T24" s="1375" t="s">
        <v>2574</v>
      </c>
      <c r="U24" s="1375"/>
      <c r="V24" s="1375"/>
      <c r="W24" s="1375"/>
      <c r="X24" s="1374" t="str">
        <f>IF('第二面-3'!Y22="","",'第二面-3'!Y22)</f>
        <v/>
      </c>
      <c r="Y24" s="1374"/>
      <c r="Z24" s="1374"/>
      <c r="AA24" s="1374"/>
      <c r="AB24" s="1374"/>
      <c r="AC24" s="510" t="s">
        <v>17</v>
      </c>
    </row>
    <row r="25" spans="1:29" s="518" customFormat="1" ht="15" customHeight="1">
      <c r="A25" s="510"/>
      <c r="B25" s="510"/>
      <c r="C25" s="510"/>
      <c r="D25" s="510"/>
      <c r="E25" s="510"/>
      <c r="F25" s="510"/>
      <c r="G25" s="510"/>
      <c r="H25" s="1370" t="str">
        <f>IF('第二面-3'!K23="","",'第二面-3'!K23)</f>
        <v/>
      </c>
      <c r="I25" s="1370"/>
      <c r="J25" s="1370"/>
      <c r="K25" s="1370"/>
      <c r="L25" s="1370"/>
      <c r="M25" s="1370"/>
      <c r="N25" s="1370"/>
      <c r="O25" s="1370"/>
      <c r="P25" s="1370"/>
      <c r="Q25" s="1370"/>
      <c r="R25" s="1370"/>
      <c r="S25" s="1370"/>
      <c r="T25" s="1370"/>
      <c r="U25" s="1370"/>
      <c r="V25" s="1370"/>
      <c r="W25" s="1370"/>
      <c r="X25" s="1370"/>
      <c r="Y25" s="1370"/>
      <c r="Z25" s="1370"/>
      <c r="AA25" s="1370"/>
      <c r="AB25" s="1370"/>
      <c r="AC25" s="1370"/>
    </row>
    <row r="26" spans="1:29" s="518" customFormat="1" ht="15" customHeight="1">
      <c r="A26" s="510"/>
      <c r="B26" s="510" t="s">
        <v>2744</v>
      </c>
      <c r="C26" s="510"/>
      <c r="D26" s="510"/>
      <c r="E26" s="510"/>
      <c r="F26" s="510"/>
      <c r="G26" s="510"/>
      <c r="H26" s="510"/>
      <c r="I26" s="1368" t="str">
        <f>IF('第二面-3'!K24="","",'第二面-3'!K24)</f>
        <v/>
      </c>
      <c r="J26" s="1373"/>
      <c r="K26" s="1373"/>
      <c r="L26" s="512"/>
      <c r="M26" s="512"/>
      <c r="N26" s="512"/>
      <c r="O26" s="510"/>
      <c r="P26" s="510"/>
      <c r="Q26" s="510"/>
      <c r="R26" s="510"/>
      <c r="S26" s="510"/>
      <c r="T26" s="510"/>
      <c r="U26" s="510"/>
      <c r="V26" s="510"/>
      <c r="W26" s="510"/>
      <c r="X26" s="510"/>
      <c r="Y26" s="510"/>
      <c r="Z26" s="510"/>
      <c r="AA26" s="510"/>
      <c r="AB26" s="510"/>
      <c r="AC26" s="510"/>
    </row>
    <row r="27" spans="1:29" s="518" customFormat="1" ht="15" customHeight="1">
      <c r="A27" s="510"/>
      <c r="B27" s="510" t="s">
        <v>2745</v>
      </c>
      <c r="C27" s="510"/>
      <c r="D27" s="510"/>
      <c r="E27" s="510"/>
      <c r="F27" s="510"/>
      <c r="G27" s="510"/>
      <c r="H27" s="1365" t="str">
        <f>IF('第二面-3'!K25="","",'第二面-3'!K25)</f>
        <v/>
      </c>
      <c r="I27" s="1365"/>
      <c r="J27" s="1365"/>
      <c r="K27" s="1365"/>
      <c r="L27" s="1365"/>
      <c r="M27" s="1365"/>
      <c r="N27" s="1365"/>
      <c r="O27" s="1365"/>
      <c r="P27" s="1365"/>
      <c r="Q27" s="1365"/>
      <c r="R27" s="1365"/>
      <c r="S27" s="1365"/>
      <c r="T27" s="1365"/>
      <c r="U27" s="1365"/>
      <c r="V27" s="1365"/>
      <c r="W27" s="1365"/>
      <c r="X27" s="1365"/>
      <c r="Y27" s="1365"/>
      <c r="Z27" s="1365"/>
      <c r="AA27" s="1365"/>
      <c r="AB27" s="1365"/>
      <c r="AC27" s="1365"/>
    </row>
    <row r="28" spans="1:29" s="518" customFormat="1" ht="15" customHeight="1">
      <c r="A28" s="510"/>
      <c r="B28" s="510" t="s">
        <v>2746</v>
      </c>
      <c r="C28" s="510"/>
      <c r="D28" s="510"/>
      <c r="E28" s="510"/>
      <c r="F28" s="510"/>
      <c r="G28" s="510"/>
      <c r="H28" s="1370" t="str">
        <f>IF('第二面-3'!K26="","",'第二面-3'!K26)</f>
        <v/>
      </c>
      <c r="I28" s="1370"/>
      <c r="J28" s="1370"/>
      <c r="K28" s="1370"/>
      <c r="L28" s="1370"/>
      <c r="M28" s="513"/>
      <c r="N28" s="513"/>
      <c r="O28" s="513"/>
      <c r="P28" s="513"/>
      <c r="Q28" s="513"/>
      <c r="R28" s="513"/>
      <c r="S28" s="510"/>
      <c r="T28" s="510"/>
      <c r="U28" s="510"/>
      <c r="V28" s="510"/>
      <c r="W28" s="510"/>
      <c r="X28" s="510"/>
      <c r="Y28" s="510"/>
      <c r="Z28" s="510"/>
      <c r="AA28" s="510"/>
      <c r="AB28" s="510"/>
      <c r="AC28" s="510"/>
    </row>
    <row r="29" spans="1:29" s="518" customFormat="1" ht="15" customHeight="1">
      <c r="A29" s="510"/>
      <c r="B29" s="510" t="s">
        <v>3220</v>
      </c>
      <c r="C29" s="510"/>
      <c r="D29" s="510"/>
      <c r="E29" s="510"/>
      <c r="F29" s="510"/>
      <c r="G29" s="510"/>
      <c r="H29" s="521"/>
      <c r="I29" s="521"/>
      <c r="J29" s="521"/>
      <c r="K29" s="521"/>
      <c r="L29" s="1370" t="str">
        <f>IF('第二面-3'!K27="","",'第二面-3'!K27)</f>
        <v/>
      </c>
      <c r="M29" s="1370"/>
      <c r="N29" s="1370"/>
      <c r="O29" s="1370"/>
      <c r="P29" s="1370"/>
      <c r="Q29" s="1370"/>
      <c r="R29" s="1370"/>
      <c r="S29" s="1370"/>
      <c r="T29" s="1370"/>
      <c r="U29" s="1370"/>
      <c r="V29" s="1370"/>
      <c r="W29" s="1370"/>
      <c r="X29" s="1370"/>
      <c r="Y29" s="1370"/>
      <c r="Z29" s="1370"/>
      <c r="AA29" s="1370"/>
      <c r="AB29" s="1370"/>
      <c r="AC29" s="1370"/>
    </row>
    <row r="30" spans="1:29" s="518" customFormat="1" ht="15" customHeight="1">
      <c r="A30" s="510"/>
      <c r="B30" s="510"/>
      <c r="C30" s="1370"/>
      <c r="D30" s="1370"/>
      <c r="E30" s="1370"/>
      <c r="F30" s="1370"/>
      <c r="G30" s="1370"/>
      <c r="H30" s="1370"/>
      <c r="I30" s="1370"/>
      <c r="J30" s="1370"/>
      <c r="K30" s="1370"/>
      <c r="L30" s="1370"/>
      <c r="M30" s="1370"/>
      <c r="N30" s="1370"/>
      <c r="O30" s="1370"/>
      <c r="P30" s="1370"/>
      <c r="Q30" s="1370"/>
      <c r="R30" s="1370"/>
      <c r="S30" s="1370"/>
      <c r="T30" s="1370"/>
      <c r="U30" s="1370"/>
      <c r="V30" s="1370"/>
      <c r="W30" s="1370"/>
      <c r="X30" s="1370"/>
      <c r="Y30" s="1370"/>
      <c r="Z30" s="1370"/>
      <c r="AA30" s="1370"/>
      <c r="AB30" s="1370"/>
      <c r="AC30" s="1370"/>
    </row>
    <row r="31" spans="1:29" s="518" customFormat="1" ht="15" customHeight="1">
      <c r="A31" s="510"/>
      <c r="B31" s="510" t="s">
        <v>2742</v>
      </c>
      <c r="C31" s="510"/>
      <c r="D31" s="510"/>
      <c r="E31" s="510"/>
      <c r="F31" s="519"/>
      <c r="G31" s="519"/>
      <c r="H31" s="510"/>
      <c r="I31" s="519" t="s">
        <v>2568</v>
      </c>
      <c r="J31" s="1374" t="str">
        <f>IF('第二面-3'!L28="","",'第二面-3'!L28)</f>
        <v/>
      </c>
      <c r="K31" s="1374"/>
      <c r="L31" s="1374"/>
      <c r="M31" s="1375" t="s">
        <v>2569</v>
      </c>
      <c r="N31" s="1375"/>
      <c r="O31" s="1375"/>
      <c r="P31" s="1376" t="str">
        <f>IF('第二面-3'!R28="","",'第二面-3'!R28)</f>
        <v/>
      </c>
      <c r="Q31" s="1376"/>
      <c r="R31" s="1376"/>
      <c r="S31" s="1376"/>
      <c r="T31" s="1375" t="s">
        <v>2570</v>
      </c>
      <c r="U31" s="1375"/>
      <c r="V31" s="1375"/>
      <c r="W31" s="1374" t="str">
        <f>IF('第二面-3'!X28="","",'第二面-3'!X28)</f>
        <v/>
      </c>
      <c r="X31" s="1374"/>
      <c r="Y31" s="1374"/>
      <c r="Z31" s="1374"/>
      <c r="AA31" s="1374"/>
      <c r="AB31" s="1374"/>
      <c r="AC31" s="510" t="s">
        <v>17</v>
      </c>
    </row>
    <row r="32" spans="1:29" s="518" customFormat="1" ht="15" customHeight="1">
      <c r="A32" s="510"/>
      <c r="B32" s="510" t="s">
        <v>2737</v>
      </c>
      <c r="C32" s="510"/>
      <c r="D32" s="510"/>
      <c r="E32" s="510"/>
      <c r="F32" s="511"/>
      <c r="G32" s="511"/>
      <c r="H32" s="1365" t="str">
        <f>IF('第二面-3'!K29="","",'第二面-3'!K29)</f>
        <v/>
      </c>
      <c r="I32" s="1365"/>
      <c r="J32" s="1365"/>
      <c r="K32" s="1365"/>
      <c r="L32" s="1365"/>
      <c r="M32" s="1365"/>
      <c r="N32" s="1365"/>
      <c r="O32" s="1365"/>
      <c r="P32" s="1365"/>
      <c r="Q32" s="1365"/>
      <c r="R32" s="1365"/>
      <c r="S32" s="1365"/>
      <c r="T32" s="1365"/>
      <c r="U32" s="1365"/>
      <c r="V32" s="1365"/>
      <c r="W32" s="1365"/>
      <c r="X32" s="1365"/>
      <c r="Y32" s="1365"/>
      <c r="Z32" s="1365"/>
      <c r="AA32" s="1365"/>
      <c r="AB32" s="1365"/>
      <c r="AC32" s="1365"/>
    </row>
    <row r="33" spans="1:29" s="518" customFormat="1" ht="15" customHeight="1">
      <c r="A33" s="510"/>
      <c r="B33" s="510" t="s">
        <v>3218</v>
      </c>
      <c r="C33" s="510"/>
      <c r="D33" s="510"/>
      <c r="E33" s="510"/>
      <c r="F33" s="510"/>
      <c r="G33" s="510"/>
      <c r="H33" s="510"/>
      <c r="I33" s="520"/>
      <c r="J33" s="1374" t="str">
        <f>IF('第二面-3'!L30="","",'第二面-3'!L30)</f>
        <v/>
      </c>
      <c r="K33" s="1374"/>
      <c r="L33" s="1375" t="s">
        <v>2573</v>
      </c>
      <c r="M33" s="1375"/>
      <c r="N33" s="1375"/>
      <c r="O33" s="1375"/>
      <c r="P33" s="1375"/>
      <c r="Q33" s="1374" t="str">
        <f>IF('第二面-3'!S30="","",'第二面-3'!S30)</f>
        <v/>
      </c>
      <c r="R33" s="1374"/>
      <c r="S33" s="1374"/>
      <c r="T33" s="1375" t="s">
        <v>2574</v>
      </c>
      <c r="U33" s="1375"/>
      <c r="V33" s="1375"/>
      <c r="W33" s="1375"/>
      <c r="X33" s="1374" t="str">
        <f>IF('第二面-3'!Y30="","",'第二面-3'!Y30)</f>
        <v/>
      </c>
      <c r="Y33" s="1374"/>
      <c r="Z33" s="1374"/>
      <c r="AA33" s="1374"/>
      <c r="AB33" s="1374"/>
      <c r="AC33" s="510" t="s">
        <v>17</v>
      </c>
    </row>
    <row r="34" spans="1:29" s="518" customFormat="1" ht="15" customHeight="1">
      <c r="A34" s="510"/>
      <c r="B34" s="510"/>
      <c r="C34" s="510"/>
      <c r="D34" s="510"/>
      <c r="E34" s="510"/>
      <c r="F34" s="510"/>
      <c r="G34" s="510"/>
      <c r="H34" s="1370" t="str">
        <f>IF('第二面-3'!K31="","",'第二面-3'!K31)</f>
        <v/>
      </c>
      <c r="I34" s="1370"/>
      <c r="J34" s="1370"/>
      <c r="K34" s="1370"/>
      <c r="L34" s="1370"/>
      <c r="M34" s="1370"/>
      <c r="N34" s="1370"/>
      <c r="O34" s="1370"/>
      <c r="P34" s="1370"/>
      <c r="Q34" s="1370"/>
      <c r="R34" s="1370"/>
      <c r="S34" s="1370"/>
      <c r="T34" s="1370"/>
      <c r="U34" s="1370"/>
      <c r="V34" s="1370"/>
      <c r="W34" s="1370"/>
      <c r="X34" s="1370"/>
      <c r="Y34" s="1370"/>
      <c r="Z34" s="1370"/>
      <c r="AA34" s="1370"/>
      <c r="AB34" s="1370"/>
      <c r="AC34" s="1370"/>
    </row>
    <row r="35" spans="1:29" s="518" customFormat="1" ht="15" customHeight="1">
      <c r="A35" s="510"/>
      <c r="B35" s="510" t="s">
        <v>2744</v>
      </c>
      <c r="C35" s="510"/>
      <c r="D35" s="510"/>
      <c r="E35" s="510"/>
      <c r="F35" s="510"/>
      <c r="G35" s="510"/>
      <c r="H35" s="510"/>
      <c r="I35" s="1368" t="str">
        <f>IF('第二面-3'!K32="","",'第二面-3'!K32)</f>
        <v/>
      </c>
      <c r="J35" s="1373"/>
      <c r="K35" s="1373"/>
      <c r="L35" s="512"/>
      <c r="M35" s="512"/>
      <c r="N35" s="512"/>
      <c r="O35" s="510"/>
      <c r="P35" s="510"/>
      <c r="Q35" s="510"/>
      <c r="R35" s="510"/>
      <c r="S35" s="510"/>
      <c r="T35" s="510"/>
      <c r="U35" s="510"/>
      <c r="V35" s="510"/>
      <c r="W35" s="510"/>
      <c r="X35" s="510"/>
      <c r="Y35" s="510"/>
      <c r="Z35" s="510"/>
      <c r="AA35" s="510"/>
      <c r="AB35" s="510"/>
      <c r="AC35" s="510"/>
    </row>
    <row r="36" spans="1:29" s="518" customFormat="1" ht="15" customHeight="1">
      <c r="A36" s="510"/>
      <c r="B36" s="510" t="s">
        <v>2745</v>
      </c>
      <c r="C36" s="510"/>
      <c r="D36" s="510"/>
      <c r="E36" s="510"/>
      <c r="F36" s="510"/>
      <c r="G36" s="510"/>
      <c r="H36" s="1365" t="str">
        <f>IF('第二面-3'!K33="","",'第二面-3'!K33)</f>
        <v/>
      </c>
      <c r="I36" s="1365"/>
      <c r="J36" s="1365"/>
      <c r="K36" s="1365"/>
      <c r="L36" s="1365"/>
      <c r="M36" s="1365"/>
      <c r="N36" s="1365"/>
      <c r="O36" s="1365"/>
      <c r="P36" s="1365"/>
      <c r="Q36" s="1365"/>
      <c r="R36" s="1365"/>
      <c r="S36" s="1365"/>
      <c r="T36" s="1365"/>
      <c r="U36" s="1365"/>
      <c r="V36" s="1365"/>
      <c r="W36" s="1365"/>
      <c r="X36" s="1365"/>
      <c r="Y36" s="1365"/>
      <c r="Z36" s="1365"/>
      <c r="AA36" s="1365"/>
      <c r="AB36" s="1365"/>
      <c r="AC36" s="1365"/>
    </row>
    <row r="37" spans="1:29" s="518" customFormat="1" ht="15" customHeight="1">
      <c r="A37" s="510"/>
      <c r="B37" s="510" t="s">
        <v>2746</v>
      </c>
      <c r="C37" s="510"/>
      <c r="D37" s="510"/>
      <c r="E37" s="510"/>
      <c r="F37" s="510"/>
      <c r="G37" s="510"/>
      <c r="H37" s="1370" t="str">
        <f>IF('第二面-3'!K34="","",'第二面-3'!K34)</f>
        <v/>
      </c>
      <c r="I37" s="1370"/>
      <c r="J37" s="1370"/>
      <c r="K37" s="1370"/>
      <c r="L37" s="1370"/>
      <c r="M37" s="513"/>
      <c r="N37" s="513"/>
      <c r="O37" s="513"/>
      <c r="P37" s="513"/>
      <c r="Q37" s="513"/>
      <c r="R37" s="513"/>
      <c r="S37" s="510"/>
      <c r="T37" s="510"/>
      <c r="U37" s="510"/>
      <c r="V37" s="510"/>
      <c r="W37" s="510"/>
      <c r="X37" s="510"/>
      <c r="Y37" s="510"/>
      <c r="Z37" s="510"/>
      <c r="AA37" s="510"/>
      <c r="AB37" s="510"/>
      <c r="AC37" s="510"/>
    </row>
    <row r="38" spans="1:29" s="518" customFormat="1" ht="15" customHeight="1">
      <c r="A38" s="510"/>
      <c r="B38" s="510" t="s">
        <v>3220</v>
      </c>
      <c r="C38" s="510"/>
      <c r="D38" s="510"/>
      <c r="E38" s="510"/>
      <c r="F38" s="510"/>
      <c r="G38" s="510"/>
      <c r="H38" s="521"/>
      <c r="I38" s="521"/>
      <c r="J38" s="521"/>
      <c r="K38" s="521"/>
      <c r="L38" s="1370" t="str">
        <f>IF('第二面-3'!K35="","",'第二面-3'!K35)</f>
        <v/>
      </c>
      <c r="M38" s="1370"/>
      <c r="N38" s="1370"/>
      <c r="O38" s="1370"/>
      <c r="P38" s="1370"/>
      <c r="Q38" s="1370"/>
      <c r="R38" s="1370"/>
      <c r="S38" s="1370"/>
      <c r="T38" s="1370"/>
      <c r="U38" s="1370"/>
      <c r="V38" s="1370"/>
      <c r="W38" s="1370"/>
      <c r="X38" s="1370"/>
      <c r="Y38" s="1370"/>
      <c r="Z38" s="1370"/>
      <c r="AA38" s="1370"/>
      <c r="AB38" s="1370"/>
      <c r="AC38" s="1370"/>
    </row>
    <row r="39" spans="1:29" s="518" customFormat="1" ht="15" customHeight="1">
      <c r="A39" s="510"/>
      <c r="B39" s="510"/>
      <c r="C39" s="1366"/>
      <c r="D39" s="1366"/>
      <c r="E39" s="1366"/>
      <c r="F39" s="1366"/>
      <c r="G39" s="1366"/>
      <c r="H39" s="1366"/>
      <c r="I39" s="1366"/>
      <c r="J39" s="1366"/>
      <c r="K39" s="1366"/>
      <c r="L39" s="1366"/>
      <c r="M39" s="1366"/>
      <c r="N39" s="1366"/>
      <c r="O39" s="1366"/>
      <c r="P39" s="1366"/>
      <c r="Q39" s="1366"/>
      <c r="R39" s="1366"/>
      <c r="S39" s="1366"/>
      <c r="T39" s="1366"/>
      <c r="U39" s="1366"/>
      <c r="V39" s="1366"/>
      <c r="W39" s="1366"/>
      <c r="X39" s="1366"/>
      <c r="Y39" s="1366"/>
      <c r="Z39" s="1366"/>
      <c r="AA39" s="1366"/>
      <c r="AB39" s="1366"/>
      <c r="AC39" s="1366"/>
    </row>
    <row r="40" spans="1:29" s="518" customFormat="1" ht="15" customHeight="1">
      <c r="A40" s="509" t="s">
        <v>3221</v>
      </c>
      <c r="B40" s="509"/>
      <c r="C40" s="509"/>
      <c r="D40" s="509"/>
      <c r="E40" s="509"/>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row>
    <row r="41" spans="1:29" s="518" customFormat="1" ht="15" customHeight="1">
      <c r="A41" s="510" t="s">
        <v>2790</v>
      </c>
      <c r="B41" s="510"/>
      <c r="C41" s="510"/>
      <c r="D41" s="510"/>
      <c r="E41" s="510"/>
      <c r="F41" s="510"/>
      <c r="G41" s="510"/>
      <c r="H41" s="1365" t="str">
        <f>IF('第二面-3'!K37="","",'第二面-3'!K37)</f>
        <v/>
      </c>
      <c r="I41" s="1365"/>
      <c r="J41" s="1365"/>
      <c r="K41" s="1365"/>
      <c r="L41" s="1365"/>
      <c r="M41" s="1365"/>
      <c r="N41" s="1365"/>
      <c r="O41" s="1365"/>
      <c r="P41" s="1365"/>
      <c r="Q41" s="1365"/>
      <c r="R41" s="1365"/>
      <c r="S41" s="1365"/>
      <c r="T41" s="1365"/>
      <c r="U41" s="1365"/>
      <c r="V41" s="1365"/>
      <c r="W41" s="1365"/>
      <c r="X41" s="1365"/>
      <c r="Y41" s="1365"/>
      <c r="Z41" s="1365"/>
      <c r="AA41" s="1365"/>
      <c r="AB41" s="1365"/>
      <c r="AC41" s="1365"/>
    </row>
    <row r="42" spans="1:29" s="518" customFormat="1" ht="15" customHeight="1">
      <c r="A42" s="510" t="s">
        <v>2802</v>
      </c>
      <c r="B42" s="510"/>
      <c r="C42" s="510"/>
      <c r="D42" s="510"/>
      <c r="E42" s="510"/>
      <c r="F42" s="510"/>
      <c r="G42" s="510"/>
      <c r="H42" s="510"/>
      <c r="I42" s="522"/>
      <c r="J42" s="523" t="s">
        <v>2568</v>
      </c>
      <c r="K42" s="1323" t="str">
        <f>IF('第二面-3'!L38="","",'第二面-3'!L38)</f>
        <v/>
      </c>
      <c r="L42" s="1323"/>
      <c r="M42" s="1323"/>
      <c r="N42" s="1323"/>
      <c r="O42" s="490" t="s">
        <v>3222</v>
      </c>
      <c r="P42" s="1323" t="str">
        <f>IF('第二面-3'!Q38&lt;&gt;"",'第二面-3'!Q38,"")&amp;IF('第二面-3'!R38&lt;&gt;"",'第二面-3'!R38,"")</f>
        <v/>
      </c>
      <c r="Q42" s="1323"/>
      <c r="R42" s="1323"/>
      <c r="S42" s="1323"/>
      <c r="T42" s="487" t="s">
        <v>2783</v>
      </c>
      <c r="U42" s="1323" t="str">
        <f>IF('第二面-3'!U38="","",'第二面-3'!U38)</f>
        <v/>
      </c>
      <c r="V42" s="1323"/>
      <c r="W42" s="1323"/>
      <c r="X42" s="1323"/>
      <c r="Y42" s="1323"/>
      <c r="Z42" s="1323"/>
      <c r="AA42" s="1323"/>
      <c r="AB42" s="1323"/>
      <c r="AC42" s="487" t="s">
        <v>17</v>
      </c>
    </row>
    <row r="43" spans="1:29" s="518" customFormat="1" ht="15" customHeight="1">
      <c r="A43" s="510"/>
      <c r="B43" s="510"/>
      <c r="C43" s="510"/>
      <c r="D43" s="510"/>
      <c r="E43" s="510"/>
      <c r="F43" s="510"/>
      <c r="G43" s="510"/>
      <c r="H43" s="1370" t="str">
        <f>IF('第二面-3'!K39="","",'第二面-3'!K39)</f>
        <v/>
      </c>
      <c r="I43" s="1370"/>
      <c r="J43" s="1370"/>
      <c r="K43" s="1370"/>
      <c r="L43" s="1370"/>
      <c r="M43" s="1370"/>
      <c r="N43" s="1370"/>
      <c r="O43" s="1370"/>
      <c r="P43" s="1370"/>
      <c r="Q43" s="1370"/>
      <c r="R43" s="1370"/>
      <c r="S43" s="1370"/>
      <c r="T43" s="1370"/>
      <c r="U43" s="1370"/>
      <c r="V43" s="1370"/>
      <c r="W43" s="1370"/>
      <c r="X43" s="1370"/>
      <c r="Y43" s="1370"/>
      <c r="Z43" s="1370"/>
      <c r="AA43" s="1370"/>
      <c r="AB43" s="1370"/>
      <c r="AC43" s="1370"/>
    </row>
    <row r="44" spans="1:29" s="518" customFormat="1" ht="15" customHeight="1">
      <c r="A44" s="510" t="s">
        <v>2738</v>
      </c>
      <c r="B44" s="510"/>
      <c r="C44" s="510"/>
      <c r="D44" s="510"/>
      <c r="E44" s="510"/>
      <c r="F44" s="510"/>
      <c r="G44" s="510"/>
      <c r="H44" s="1368" t="str">
        <f>IF('第二面-3'!K40="","",'第二面-3'!K40)</f>
        <v/>
      </c>
      <c r="I44" s="1368"/>
      <c r="J44" s="1368"/>
      <c r="K44" s="512"/>
      <c r="L44" s="512"/>
      <c r="M44" s="512"/>
      <c r="N44" s="512"/>
      <c r="O44" s="510"/>
      <c r="P44" s="510"/>
      <c r="Q44" s="510"/>
      <c r="R44" s="510"/>
      <c r="S44" s="510"/>
      <c r="T44" s="510"/>
      <c r="U44" s="510"/>
      <c r="V44" s="510"/>
      <c r="W44" s="510"/>
      <c r="X44" s="510"/>
      <c r="Y44" s="510"/>
      <c r="Z44" s="510"/>
      <c r="AA44" s="510"/>
      <c r="AB44" s="510"/>
      <c r="AC44" s="510"/>
    </row>
    <row r="45" spans="1:29" s="518" customFormat="1" ht="15" customHeight="1">
      <c r="A45" s="510" t="s">
        <v>2792</v>
      </c>
      <c r="B45" s="510"/>
      <c r="C45" s="510"/>
      <c r="D45" s="510"/>
      <c r="E45" s="510"/>
      <c r="F45" s="510"/>
      <c r="G45" s="510"/>
      <c r="H45" s="1365" t="str">
        <f>IF('第二面-3'!K41="","",'第二面-3'!K41)</f>
        <v/>
      </c>
      <c r="I45" s="1365"/>
      <c r="J45" s="1365"/>
      <c r="K45" s="1365"/>
      <c r="L45" s="1365"/>
      <c r="M45" s="1365"/>
      <c r="N45" s="1365"/>
      <c r="O45" s="1365"/>
      <c r="P45" s="1365"/>
      <c r="Q45" s="1365"/>
      <c r="R45" s="1365"/>
      <c r="S45" s="1365"/>
      <c r="T45" s="1365"/>
      <c r="U45" s="1365"/>
      <c r="V45" s="1365"/>
      <c r="W45" s="1365"/>
      <c r="X45" s="1365"/>
      <c r="Y45" s="1365"/>
      <c r="Z45" s="1365"/>
      <c r="AA45" s="1365"/>
      <c r="AB45" s="1365"/>
      <c r="AC45" s="1365"/>
    </row>
    <row r="46" spans="1:29" s="518" customFormat="1" ht="15" customHeight="1">
      <c r="A46" s="510" t="s">
        <v>2740</v>
      </c>
      <c r="B46" s="510"/>
      <c r="C46" s="510"/>
      <c r="D46" s="510"/>
      <c r="E46" s="510"/>
      <c r="F46" s="510"/>
      <c r="G46" s="510"/>
      <c r="H46" s="1370" t="str">
        <f>IF('第二面-3'!K42="","",'第二面-3'!K42)</f>
        <v/>
      </c>
      <c r="I46" s="1370"/>
      <c r="J46" s="1370"/>
      <c r="K46" s="1370"/>
      <c r="L46" s="1370"/>
      <c r="M46" s="513"/>
      <c r="N46" s="513"/>
      <c r="O46" s="513"/>
      <c r="P46" s="513"/>
      <c r="Q46" s="513"/>
      <c r="R46" s="513"/>
      <c r="S46" s="514"/>
      <c r="T46" s="514"/>
      <c r="U46" s="514"/>
      <c r="V46" s="514"/>
      <c r="W46" s="514"/>
      <c r="X46" s="514"/>
      <c r="Y46" s="514"/>
      <c r="Z46" s="514"/>
      <c r="AA46" s="514"/>
      <c r="AB46" s="514"/>
      <c r="AC46" s="514"/>
    </row>
    <row r="47" spans="1:29" ht="15" customHeight="1">
      <c r="A47" s="509" t="s">
        <v>3223</v>
      </c>
      <c r="B47" s="509"/>
      <c r="C47" s="509"/>
      <c r="D47" s="509"/>
      <c r="E47" s="524"/>
      <c r="F47" s="524"/>
      <c r="G47" s="524"/>
      <c r="H47" s="524"/>
      <c r="I47" s="524"/>
      <c r="J47" s="524"/>
      <c r="K47" s="524"/>
      <c r="L47" s="524"/>
      <c r="M47" s="524"/>
      <c r="N47" s="524"/>
      <c r="O47" s="524"/>
      <c r="P47" s="524"/>
      <c r="Q47" s="524"/>
      <c r="R47" s="524"/>
      <c r="S47" s="524"/>
      <c r="T47" s="524"/>
      <c r="U47" s="524"/>
      <c r="V47" s="524"/>
      <c r="W47" s="524"/>
      <c r="X47" s="524"/>
      <c r="Y47" s="524"/>
      <c r="Z47" s="524"/>
      <c r="AA47" s="524"/>
      <c r="AB47" s="524"/>
      <c r="AC47" s="524"/>
    </row>
    <row r="48" spans="1:29" ht="15" customHeight="1">
      <c r="A48" s="1371" t="str">
        <f>IF('第二面-3'!A52="","",'第二面-3'!A52)</f>
        <v/>
      </c>
      <c r="B48" s="1371"/>
      <c r="C48" s="1371"/>
      <c r="D48" s="1371"/>
      <c r="E48" s="1371"/>
      <c r="F48" s="1371"/>
      <c r="G48" s="1371"/>
      <c r="H48" s="1371"/>
      <c r="I48" s="1371"/>
      <c r="J48" s="1371"/>
      <c r="K48" s="1371"/>
      <c r="L48" s="1371"/>
      <c r="M48" s="1371"/>
      <c r="N48" s="1371"/>
      <c r="O48" s="1371"/>
      <c r="P48" s="1371"/>
      <c r="Q48" s="1371"/>
      <c r="R48" s="1371"/>
      <c r="S48" s="1371"/>
      <c r="T48" s="1371"/>
      <c r="U48" s="1371"/>
      <c r="V48" s="1371"/>
      <c r="W48" s="1371"/>
      <c r="X48" s="1371"/>
      <c r="Y48" s="1371"/>
      <c r="Z48" s="1371"/>
      <c r="AA48" s="1371"/>
      <c r="AB48" s="1371"/>
      <c r="AC48" s="1371"/>
    </row>
    <row r="49" spans="1:29" ht="15" customHeight="1">
      <c r="A49" s="1371" t="str">
        <f>IF('第二面-3'!A53="","",'第二面-3'!A53)</f>
        <v/>
      </c>
      <c r="B49" s="1371"/>
      <c r="C49" s="1371"/>
      <c r="D49" s="1371"/>
      <c r="E49" s="1371"/>
      <c r="F49" s="1371"/>
      <c r="G49" s="1371"/>
      <c r="H49" s="1371"/>
      <c r="I49" s="1371"/>
      <c r="J49" s="1371"/>
      <c r="K49" s="1371"/>
      <c r="L49" s="1371"/>
      <c r="M49" s="1371"/>
      <c r="N49" s="1371"/>
      <c r="O49" s="1371"/>
      <c r="P49" s="1371"/>
      <c r="Q49" s="1371"/>
      <c r="R49" s="1371"/>
      <c r="S49" s="1371"/>
      <c r="T49" s="1371"/>
      <c r="U49" s="1371"/>
      <c r="V49" s="1371"/>
      <c r="W49" s="1371"/>
      <c r="X49" s="1371"/>
      <c r="Y49" s="1371"/>
      <c r="Z49" s="1371"/>
      <c r="AA49" s="1371"/>
      <c r="AB49" s="1371"/>
      <c r="AC49" s="1371"/>
    </row>
    <row r="50" spans="1:29" ht="15" customHeight="1">
      <c r="A50" s="1372" t="str">
        <f>IF('第二面-3'!A54="","",'第二面-3'!A54)</f>
        <v/>
      </c>
      <c r="B50" s="1372"/>
      <c r="C50" s="1372"/>
      <c r="D50" s="1372"/>
      <c r="E50" s="1372"/>
      <c r="F50" s="1372"/>
      <c r="G50" s="1372"/>
      <c r="H50" s="1372"/>
      <c r="I50" s="1372"/>
      <c r="J50" s="1372"/>
      <c r="K50" s="1372"/>
      <c r="L50" s="1372"/>
      <c r="M50" s="1372"/>
      <c r="N50" s="1372"/>
      <c r="O50" s="1372"/>
      <c r="P50" s="1372"/>
      <c r="Q50" s="1372"/>
      <c r="R50" s="1372"/>
      <c r="S50" s="1372"/>
      <c r="T50" s="1372"/>
      <c r="U50" s="1372"/>
      <c r="V50" s="1372"/>
      <c r="W50" s="1372"/>
      <c r="X50" s="1372"/>
      <c r="Y50" s="1372"/>
      <c r="Z50" s="1372"/>
      <c r="AA50" s="1372"/>
      <c r="AB50" s="1372"/>
      <c r="AC50" s="1372"/>
    </row>
  </sheetData>
  <mergeCells count="79">
    <mergeCell ref="H6:AC6"/>
    <mergeCell ref="J3:L3"/>
    <mergeCell ref="M3:O3"/>
    <mergeCell ref="P3:S3"/>
    <mergeCell ref="T3:V3"/>
    <mergeCell ref="W3:AB3"/>
    <mergeCell ref="H4:AC4"/>
    <mergeCell ref="J5:K5"/>
    <mergeCell ref="L5:P5"/>
    <mergeCell ref="Q5:S5"/>
    <mergeCell ref="T5:W5"/>
    <mergeCell ref="X5:AB5"/>
    <mergeCell ref="J13:L13"/>
    <mergeCell ref="M13:O13"/>
    <mergeCell ref="P13:S13"/>
    <mergeCell ref="T13:V13"/>
    <mergeCell ref="W13:AB13"/>
    <mergeCell ref="I7:K7"/>
    <mergeCell ref="H8:AC8"/>
    <mergeCell ref="H9:L9"/>
    <mergeCell ref="L10:AC10"/>
    <mergeCell ref="C11:AC11"/>
    <mergeCell ref="C21:AC21"/>
    <mergeCell ref="H14:AC14"/>
    <mergeCell ref="J15:K15"/>
    <mergeCell ref="L15:P15"/>
    <mergeCell ref="Q15:S15"/>
    <mergeCell ref="T15:W15"/>
    <mergeCell ref="X15:AB15"/>
    <mergeCell ref="H16:AC16"/>
    <mergeCell ref="I17:K17"/>
    <mergeCell ref="H18:AC18"/>
    <mergeCell ref="H19:L19"/>
    <mergeCell ref="L20:AC20"/>
    <mergeCell ref="H25:AC25"/>
    <mergeCell ref="J22:L22"/>
    <mergeCell ref="M22:O22"/>
    <mergeCell ref="P22:S22"/>
    <mergeCell ref="T22:V22"/>
    <mergeCell ref="W22:AB22"/>
    <mergeCell ref="H23:AC23"/>
    <mergeCell ref="J24:K24"/>
    <mergeCell ref="L24:P24"/>
    <mergeCell ref="Q24:S24"/>
    <mergeCell ref="T24:W24"/>
    <mergeCell ref="X24:AB24"/>
    <mergeCell ref="J31:L31"/>
    <mergeCell ref="M31:O31"/>
    <mergeCell ref="P31:S31"/>
    <mergeCell ref="T31:V31"/>
    <mergeCell ref="W31:AB31"/>
    <mergeCell ref="I26:K26"/>
    <mergeCell ref="H27:AC27"/>
    <mergeCell ref="H28:L28"/>
    <mergeCell ref="L29:AC29"/>
    <mergeCell ref="C30:AC30"/>
    <mergeCell ref="H32:AC32"/>
    <mergeCell ref="J33:K33"/>
    <mergeCell ref="L33:P33"/>
    <mergeCell ref="Q33:S33"/>
    <mergeCell ref="T33:W33"/>
    <mergeCell ref="X33:AB33"/>
    <mergeCell ref="H44:J44"/>
    <mergeCell ref="H34:AC34"/>
    <mergeCell ref="I35:K35"/>
    <mergeCell ref="H36:AC36"/>
    <mergeCell ref="H37:L37"/>
    <mergeCell ref="L38:AC38"/>
    <mergeCell ref="C39:AC39"/>
    <mergeCell ref="H41:AC41"/>
    <mergeCell ref="K42:N42"/>
    <mergeCell ref="P42:S42"/>
    <mergeCell ref="U42:AB42"/>
    <mergeCell ref="H43:AC43"/>
    <mergeCell ref="H45:AC45"/>
    <mergeCell ref="H46:L46"/>
    <mergeCell ref="A48:AC48"/>
    <mergeCell ref="A49:AC49"/>
    <mergeCell ref="A50:AC50"/>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D3C0-13C2-4E2E-9DF8-701E279BA0D4}">
  <sheetPr>
    <tabColor theme="5" tint="0.39997558519241921"/>
  </sheetPr>
  <dimension ref="A2:AE61"/>
  <sheetViews>
    <sheetView view="pageBreakPreview" zoomScaleNormal="100" zoomScaleSheetLayoutView="100" workbookViewId="0">
      <selection activeCell="AD2" sqref="AD2"/>
    </sheetView>
  </sheetViews>
  <sheetFormatPr defaultRowHeight="13.5"/>
  <cols>
    <col min="1" max="29" width="3" style="479" customWidth="1"/>
    <col min="30" max="256" width="9" style="479"/>
    <col min="257" max="285" width="3" style="479" customWidth="1"/>
    <col min="286" max="512" width="9" style="479"/>
    <col min="513" max="541" width="3" style="479" customWidth="1"/>
    <col min="542" max="768" width="9" style="479"/>
    <col min="769" max="797" width="3" style="479" customWidth="1"/>
    <col min="798" max="1024" width="9" style="479"/>
    <col min="1025" max="1053" width="3" style="479" customWidth="1"/>
    <col min="1054" max="1280" width="9" style="479"/>
    <col min="1281" max="1309" width="3" style="479" customWidth="1"/>
    <col min="1310" max="1536" width="9" style="479"/>
    <col min="1537" max="1565" width="3" style="479" customWidth="1"/>
    <col min="1566" max="1792" width="9" style="479"/>
    <col min="1793" max="1821" width="3" style="479" customWidth="1"/>
    <col min="1822" max="2048" width="9" style="479"/>
    <col min="2049" max="2077" width="3" style="479" customWidth="1"/>
    <col min="2078" max="2304" width="9" style="479"/>
    <col min="2305" max="2333" width="3" style="479" customWidth="1"/>
    <col min="2334" max="2560" width="9" style="479"/>
    <col min="2561" max="2589" width="3" style="479" customWidth="1"/>
    <col min="2590" max="2816" width="9" style="479"/>
    <col min="2817" max="2845" width="3" style="479" customWidth="1"/>
    <col min="2846" max="3072" width="9" style="479"/>
    <col min="3073" max="3101" width="3" style="479" customWidth="1"/>
    <col min="3102" max="3328" width="9" style="479"/>
    <col min="3329" max="3357" width="3" style="479" customWidth="1"/>
    <col min="3358" max="3584" width="9" style="479"/>
    <col min="3585" max="3613" width="3" style="479" customWidth="1"/>
    <col min="3614" max="3840" width="9" style="479"/>
    <col min="3841" max="3869" width="3" style="479" customWidth="1"/>
    <col min="3870" max="4096" width="9" style="479"/>
    <col min="4097" max="4125" width="3" style="479" customWidth="1"/>
    <col min="4126" max="4352" width="9" style="479"/>
    <col min="4353" max="4381" width="3" style="479" customWidth="1"/>
    <col min="4382" max="4608" width="9" style="479"/>
    <col min="4609" max="4637" width="3" style="479" customWidth="1"/>
    <col min="4638" max="4864" width="9" style="479"/>
    <col min="4865" max="4893" width="3" style="479" customWidth="1"/>
    <col min="4894" max="5120" width="9" style="479"/>
    <col min="5121" max="5149" width="3" style="479" customWidth="1"/>
    <col min="5150" max="5376" width="9" style="479"/>
    <col min="5377" max="5405" width="3" style="479" customWidth="1"/>
    <col min="5406" max="5632" width="9" style="479"/>
    <col min="5633" max="5661" width="3" style="479" customWidth="1"/>
    <col min="5662" max="5888" width="9" style="479"/>
    <col min="5889" max="5917" width="3" style="479" customWidth="1"/>
    <col min="5918" max="6144" width="9" style="479"/>
    <col min="6145" max="6173" width="3" style="479" customWidth="1"/>
    <col min="6174" max="6400" width="9" style="479"/>
    <col min="6401" max="6429" width="3" style="479" customWidth="1"/>
    <col min="6430" max="6656" width="9" style="479"/>
    <col min="6657" max="6685" width="3" style="479" customWidth="1"/>
    <col min="6686" max="6912" width="9" style="479"/>
    <col min="6913" max="6941" width="3" style="479" customWidth="1"/>
    <col min="6942" max="7168" width="9" style="479"/>
    <col min="7169" max="7197" width="3" style="479" customWidth="1"/>
    <col min="7198" max="7424" width="9" style="479"/>
    <col min="7425" max="7453" width="3" style="479" customWidth="1"/>
    <col min="7454" max="7680" width="9" style="479"/>
    <col min="7681" max="7709" width="3" style="479" customWidth="1"/>
    <col min="7710" max="7936" width="9" style="479"/>
    <col min="7937" max="7965" width="3" style="479" customWidth="1"/>
    <col min="7966" max="8192" width="9" style="479"/>
    <col min="8193" max="8221" width="3" style="479" customWidth="1"/>
    <col min="8222" max="8448" width="9" style="479"/>
    <col min="8449" max="8477" width="3" style="479" customWidth="1"/>
    <col min="8478" max="8704" width="9" style="479"/>
    <col min="8705" max="8733" width="3" style="479" customWidth="1"/>
    <col min="8734" max="8960" width="9" style="479"/>
    <col min="8961" max="8989" width="3" style="479" customWidth="1"/>
    <col min="8990" max="9216" width="9" style="479"/>
    <col min="9217" max="9245" width="3" style="479" customWidth="1"/>
    <col min="9246" max="9472" width="9" style="479"/>
    <col min="9473" max="9501" width="3" style="479" customWidth="1"/>
    <col min="9502" max="9728" width="9" style="479"/>
    <col min="9729" max="9757" width="3" style="479" customWidth="1"/>
    <col min="9758" max="9984" width="9" style="479"/>
    <col min="9985" max="10013" width="3" style="479" customWidth="1"/>
    <col min="10014" max="10240" width="9" style="479"/>
    <col min="10241" max="10269" width="3" style="479" customWidth="1"/>
    <col min="10270" max="10496" width="9" style="479"/>
    <col min="10497" max="10525" width="3" style="479" customWidth="1"/>
    <col min="10526" max="10752" width="9" style="479"/>
    <col min="10753" max="10781" width="3" style="479" customWidth="1"/>
    <col min="10782" max="11008" width="9" style="479"/>
    <col min="11009" max="11037" width="3" style="479" customWidth="1"/>
    <col min="11038" max="11264" width="9" style="479"/>
    <col min="11265" max="11293" width="3" style="479" customWidth="1"/>
    <col min="11294" max="11520" width="9" style="479"/>
    <col min="11521" max="11549" width="3" style="479" customWidth="1"/>
    <col min="11550" max="11776" width="9" style="479"/>
    <col min="11777" max="11805" width="3" style="479" customWidth="1"/>
    <col min="11806" max="12032" width="9" style="479"/>
    <col min="12033" max="12061" width="3" style="479" customWidth="1"/>
    <col min="12062" max="12288" width="9" style="479"/>
    <col min="12289" max="12317" width="3" style="479" customWidth="1"/>
    <col min="12318" max="12544" width="9" style="479"/>
    <col min="12545" max="12573" width="3" style="479" customWidth="1"/>
    <col min="12574" max="12800" width="9" style="479"/>
    <col min="12801" max="12829" width="3" style="479" customWidth="1"/>
    <col min="12830" max="13056" width="9" style="479"/>
    <col min="13057" max="13085" width="3" style="479" customWidth="1"/>
    <col min="13086" max="13312" width="9" style="479"/>
    <col min="13313" max="13341" width="3" style="479" customWidth="1"/>
    <col min="13342" max="13568" width="9" style="479"/>
    <col min="13569" max="13597" width="3" style="479" customWidth="1"/>
    <col min="13598" max="13824" width="9" style="479"/>
    <col min="13825" max="13853" width="3" style="479" customWidth="1"/>
    <col min="13854" max="14080" width="9" style="479"/>
    <col min="14081" max="14109" width="3" style="479" customWidth="1"/>
    <col min="14110" max="14336" width="9" style="479"/>
    <col min="14337" max="14365" width="3" style="479" customWidth="1"/>
    <col min="14366" max="14592" width="9" style="479"/>
    <col min="14593" max="14621" width="3" style="479" customWidth="1"/>
    <col min="14622" max="14848" width="9" style="479"/>
    <col min="14849" max="14877" width="3" style="479" customWidth="1"/>
    <col min="14878" max="15104" width="9" style="479"/>
    <col min="15105" max="15133" width="3" style="479" customWidth="1"/>
    <col min="15134" max="15360" width="9" style="479"/>
    <col min="15361" max="15389" width="3" style="479" customWidth="1"/>
    <col min="15390" max="15616" width="9" style="479"/>
    <col min="15617" max="15645" width="3" style="479" customWidth="1"/>
    <col min="15646" max="15872" width="9" style="479"/>
    <col min="15873" max="15901" width="3" style="479" customWidth="1"/>
    <col min="15902" max="16128" width="9" style="479"/>
    <col min="16129" max="16157" width="3" style="479" customWidth="1"/>
    <col min="16158" max="16384" width="9" style="479"/>
  </cols>
  <sheetData>
    <row r="2" spans="1:31" ht="14.1" customHeight="1">
      <c r="A2" s="1344" t="s">
        <v>3224</v>
      </c>
      <c r="B2" s="1344"/>
      <c r="C2" s="1344"/>
      <c r="D2" s="1344"/>
      <c r="E2" s="1344"/>
      <c r="F2" s="1344"/>
      <c r="G2" s="1344"/>
      <c r="H2" s="1344"/>
      <c r="I2" s="1344"/>
      <c r="J2" s="1344"/>
      <c r="K2" s="1344"/>
      <c r="L2" s="1344"/>
      <c r="M2" s="1344"/>
      <c r="N2" s="1344"/>
      <c r="O2" s="1344"/>
      <c r="P2" s="1344"/>
      <c r="Q2" s="1344"/>
      <c r="R2" s="1363"/>
      <c r="S2" s="1363"/>
      <c r="T2" s="1363"/>
      <c r="U2" s="1363"/>
      <c r="V2" s="1363"/>
      <c r="W2" s="1363"/>
      <c r="X2" s="1363"/>
      <c r="Y2" s="1363"/>
      <c r="Z2" s="1363"/>
      <c r="AA2" s="1363"/>
      <c r="AB2" s="1363"/>
      <c r="AC2" s="1363"/>
    </row>
    <row r="3" spans="1:31" ht="14.1" customHeight="1">
      <c r="A3" s="1394" t="s">
        <v>2819</v>
      </c>
      <c r="B3" s="1394"/>
      <c r="C3" s="1394"/>
      <c r="D3" s="1394"/>
      <c r="E3" s="1394"/>
      <c r="F3" s="1394"/>
      <c r="G3" s="1394"/>
      <c r="H3" s="1394"/>
      <c r="I3" s="1394"/>
      <c r="J3" s="1394"/>
      <c r="K3" s="1394"/>
      <c r="L3" s="1394"/>
      <c r="M3" s="1394"/>
      <c r="N3" s="1394"/>
      <c r="O3" s="1394"/>
      <c r="P3" s="1394"/>
      <c r="Q3" s="1394"/>
      <c r="R3" s="1363"/>
      <c r="S3" s="1363"/>
      <c r="T3" s="1363"/>
      <c r="U3" s="1363"/>
      <c r="V3" s="1363"/>
      <c r="W3" s="1363"/>
      <c r="X3" s="1363"/>
      <c r="Y3" s="1363"/>
      <c r="Z3" s="1363"/>
      <c r="AA3" s="1363"/>
      <c r="AB3" s="1363"/>
      <c r="AC3" s="1363"/>
    </row>
    <row r="4" spans="1:31" ht="14.1" customHeight="1">
      <c r="A4" s="501" t="s">
        <v>3225</v>
      </c>
      <c r="B4" s="501"/>
      <c r="C4" s="501"/>
      <c r="D4" s="501"/>
      <c r="E4" s="501"/>
      <c r="F4" s="1395" t="str">
        <f>IF(第三面!F4="","",第三面!F4)</f>
        <v/>
      </c>
      <c r="G4" s="1396"/>
      <c r="H4" s="1396"/>
      <c r="I4" s="1396"/>
      <c r="J4" s="1396"/>
      <c r="K4" s="1396"/>
      <c r="L4" s="1396"/>
      <c r="M4" s="1396"/>
      <c r="N4" s="1396"/>
      <c r="O4" s="1396"/>
      <c r="P4" s="1396"/>
      <c r="Q4" s="1396"/>
      <c r="R4" s="1396"/>
      <c r="S4" s="1396"/>
      <c r="T4" s="1396"/>
      <c r="U4" s="1396"/>
      <c r="V4" s="1396"/>
      <c r="W4" s="1396"/>
      <c r="X4" s="1396"/>
      <c r="Y4" s="1396"/>
      <c r="Z4" s="1396"/>
      <c r="AA4" s="1396"/>
      <c r="AB4" s="1396"/>
      <c r="AC4" s="1396"/>
    </row>
    <row r="5" spans="1:31" ht="14.1" customHeight="1">
      <c r="A5" s="525" t="s">
        <v>3226</v>
      </c>
      <c r="B5" s="525"/>
      <c r="C5" s="525"/>
      <c r="D5" s="525"/>
      <c r="E5" s="525"/>
      <c r="F5" s="1395" t="str">
        <f>IF(第三面!F5="","",第三面!F5)</f>
        <v/>
      </c>
      <c r="G5" s="1396"/>
      <c r="H5" s="1396"/>
      <c r="I5" s="1396"/>
      <c r="J5" s="1396"/>
      <c r="K5" s="1396"/>
      <c r="L5" s="1396"/>
      <c r="M5" s="1396"/>
      <c r="N5" s="1396"/>
      <c r="O5" s="1396"/>
      <c r="P5" s="1396"/>
      <c r="Q5" s="1396"/>
      <c r="R5" s="1396"/>
      <c r="S5" s="1396"/>
      <c r="T5" s="1396"/>
      <c r="U5" s="1396"/>
      <c r="V5" s="1396"/>
      <c r="W5" s="1396"/>
      <c r="X5" s="1396"/>
      <c r="Y5" s="1396"/>
      <c r="Z5" s="1396"/>
      <c r="AA5" s="1396"/>
      <c r="AB5" s="1396"/>
      <c r="AC5" s="1396"/>
    </row>
    <row r="6" spans="1:31" ht="14.1" customHeight="1">
      <c r="A6" s="501" t="s">
        <v>3227</v>
      </c>
      <c r="B6" s="501"/>
      <c r="C6" s="501"/>
      <c r="D6" s="501"/>
      <c r="E6" s="501"/>
      <c r="F6" s="501"/>
      <c r="G6" s="501"/>
      <c r="H6" s="501"/>
      <c r="I6" s="501"/>
      <c r="J6" s="501"/>
      <c r="K6" s="501"/>
      <c r="L6" s="501"/>
      <c r="M6" s="501"/>
      <c r="N6" s="501"/>
      <c r="O6" s="501"/>
      <c r="P6" s="501"/>
      <c r="Q6" s="501"/>
      <c r="R6" s="526"/>
      <c r="S6" s="526"/>
      <c r="T6" s="526"/>
      <c r="U6" s="526"/>
      <c r="V6" s="526"/>
      <c r="W6" s="526"/>
      <c r="X6" s="526"/>
      <c r="Y6" s="526"/>
      <c r="Z6" s="526"/>
      <c r="AA6" s="526"/>
      <c r="AB6" s="526"/>
      <c r="AC6" s="526"/>
    </row>
    <row r="7" spans="1:31" ht="14.1" customHeight="1">
      <c r="A7" s="489"/>
      <c r="B7" s="489"/>
      <c r="C7" s="489"/>
      <c r="D7" s="489"/>
      <c r="E7" s="527" t="str">
        <f>第三面!D7</f>
        <v>□</v>
      </c>
      <c r="F7" s="1388" t="s">
        <v>3228</v>
      </c>
      <c r="G7" s="1388"/>
      <c r="H7" s="1388"/>
      <c r="I7" s="1388"/>
      <c r="J7" s="1388"/>
      <c r="K7" s="1388"/>
      <c r="L7" s="527" t="str">
        <f>第三面!K7</f>
        <v>□</v>
      </c>
      <c r="M7" s="489" t="s">
        <v>2825</v>
      </c>
      <c r="N7" s="489"/>
      <c r="O7" s="489"/>
      <c r="P7" s="489"/>
      <c r="Q7" s="527" t="str">
        <f>第三面!P7</f>
        <v>□</v>
      </c>
      <c r="R7" s="528" t="s">
        <v>2826</v>
      </c>
      <c r="S7" s="528"/>
      <c r="T7" s="528"/>
      <c r="U7" s="528"/>
      <c r="V7" s="528"/>
      <c r="W7" s="527" t="str">
        <f>第三面!V7</f>
        <v>□</v>
      </c>
      <c r="X7" s="528" t="s">
        <v>3229</v>
      </c>
      <c r="Y7" s="528"/>
      <c r="Z7" s="528"/>
      <c r="AA7" s="528"/>
      <c r="AB7" s="528"/>
      <c r="AC7" s="528"/>
    </row>
    <row r="8" spans="1:31" ht="14.1" customHeight="1">
      <c r="A8" s="489"/>
      <c r="B8" s="489"/>
      <c r="C8" s="489"/>
      <c r="D8" s="489"/>
      <c r="E8" s="527" t="str">
        <f>第三面!D8</f>
        <v>□</v>
      </c>
      <c r="F8" s="498" t="s">
        <v>3230</v>
      </c>
      <c r="G8" s="498"/>
      <c r="H8" s="498"/>
      <c r="I8" s="498"/>
      <c r="J8" s="498"/>
      <c r="K8" s="498"/>
      <c r="L8" s="529" t="str">
        <f>第三面!K8</f>
        <v>□</v>
      </c>
      <c r="M8" s="498" t="s">
        <v>2829</v>
      </c>
      <c r="N8" s="498"/>
      <c r="O8" s="498"/>
      <c r="P8" s="498"/>
      <c r="Q8" s="489"/>
      <c r="R8" s="528"/>
      <c r="S8" s="528"/>
      <c r="T8" s="528"/>
      <c r="U8" s="528"/>
      <c r="V8" s="528"/>
      <c r="W8" s="528"/>
      <c r="X8" s="528"/>
      <c r="Y8" s="528"/>
      <c r="Z8" s="528"/>
      <c r="AA8" s="528"/>
      <c r="AB8" s="528"/>
      <c r="AC8" s="528"/>
    </row>
    <row r="9" spans="1:31" ht="14.1" customHeight="1">
      <c r="A9" s="525" t="s">
        <v>3231</v>
      </c>
      <c r="B9" s="525"/>
      <c r="C9" s="525"/>
      <c r="D9" s="525"/>
      <c r="E9" s="525"/>
      <c r="F9" s="527" t="str">
        <f>第三面!K9</f>
        <v>□</v>
      </c>
      <c r="G9" s="498" t="s">
        <v>2831</v>
      </c>
      <c r="H9" s="498"/>
      <c r="I9" s="498"/>
      <c r="J9" s="498"/>
      <c r="K9" s="527" t="str">
        <f>第三面!P9</f>
        <v>□</v>
      </c>
      <c r="L9" s="498" t="s">
        <v>2832</v>
      </c>
      <c r="M9" s="498"/>
      <c r="N9" s="498"/>
      <c r="O9" s="498"/>
      <c r="P9" s="527" t="str">
        <f>第三面!V9</f>
        <v>□</v>
      </c>
      <c r="Q9" s="525" t="s">
        <v>2833</v>
      </c>
      <c r="R9" s="530"/>
      <c r="S9" s="530"/>
      <c r="T9" s="530"/>
      <c r="U9" s="530"/>
      <c r="V9" s="530"/>
      <c r="W9" s="530"/>
      <c r="X9" s="530"/>
      <c r="Y9" s="530"/>
      <c r="Z9" s="530"/>
      <c r="AA9" s="530"/>
      <c r="AB9" s="530"/>
      <c r="AC9" s="530"/>
      <c r="AE9" s="531"/>
    </row>
    <row r="10" spans="1:31" ht="14.1" customHeight="1">
      <c r="A10" s="501" t="s">
        <v>3232</v>
      </c>
      <c r="B10" s="501"/>
      <c r="C10" s="501"/>
      <c r="D10" s="501"/>
      <c r="E10" s="501"/>
      <c r="F10" s="501"/>
      <c r="G10" s="501"/>
      <c r="H10" s="501"/>
      <c r="I10" s="501"/>
      <c r="J10" s="501"/>
      <c r="K10" s="501"/>
      <c r="L10" s="501"/>
      <c r="M10" s="1393" t="str">
        <f>IF(第三面!M10="","",第三面!M10)</f>
        <v/>
      </c>
      <c r="N10" s="1364"/>
      <c r="O10" s="1364"/>
      <c r="P10" s="1364"/>
      <c r="Q10" s="1364"/>
      <c r="R10" s="1364"/>
      <c r="S10" s="1364"/>
      <c r="T10" s="1364"/>
      <c r="U10" s="1364"/>
      <c r="V10" s="1364"/>
      <c r="W10" s="1364"/>
      <c r="X10" s="1364"/>
      <c r="Y10" s="1364"/>
      <c r="Z10" s="1364"/>
      <c r="AA10" s="1364"/>
      <c r="AB10" s="1364"/>
      <c r="AC10" s="1364"/>
    </row>
    <row r="11" spans="1:31" ht="14.1" customHeight="1">
      <c r="A11" s="1390" t="str">
        <f>IF(第三面!A11="","",第三面!A11)</f>
        <v/>
      </c>
      <c r="B11" s="1390"/>
      <c r="C11" s="1390"/>
      <c r="D11" s="1390"/>
      <c r="E11" s="1390"/>
      <c r="F11" s="1390"/>
      <c r="G11" s="1390"/>
      <c r="H11" s="1390"/>
      <c r="I11" s="1390"/>
      <c r="J11" s="1390"/>
      <c r="K11" s="1390"/>
      <c r="L11" s="1390"/>
      <c r="M11" s="1390"/>
      <c r="N11" s="1390"/>
      <c r="O11" s="1390"/>
      <c r="P11" s="1390"/>
      <c r="Q11" s="1390"/>
      <c r="R11" s="1390"/>
      <c r="S11" s="1390"/>
      <c r="T11" s="1390"/>
      <c r="U11" s="1390"/>
      <c r="V11" s="1390"/>
      <c r="W11" s="1390"/>
      <c r="X11" s="1390"/>
      <c r="Y11" s="1390"/>
      <c r="Z11" s="1390"/>
      <c r="AA11" s="1390"/>
      <c r="AB11" s="1390"/>
      <c r="AC11" s="1390"/>
    </row>
    <row r="12" spans="1:31" ht="14.1" customHeight="1">
      <c r="A12" s="489" t="s">
        <v>3233</v>
      </c>
      <c r="B12" s="489"/>
      <c r="C12" s="489"/>
      <c r="D12" s="489"/>
      <c r="E12" s="489"/>
      <c r="F12" s="489"/>
      <c r="G12" s="489"/>
      <c r="H12" s="489"/>
      <c r="I12" s="489"/>
      <c r="J12" s="489"/>
      <c r="K12" s="489"/>
      <c r="L12" s="489"/>
      <c r="M12" s="489"/>
      <c r="N12" s="489"/>
      <c r="O12" s="489"/>
      <c r="P12" s="489"/>
      <c r="Q12" s="489"/>
      <c r="R12" s="528"/>
      <c r="S12" s="528"/>
      <c r="T12" s="528"/>
      <c r="U12" s="528"/>
      <c r="V12" s="528"/>
      <c r="W12" s="528"/>
      <c r="X12" s="528"/>
      <c r="Y12" s="528"/>
      <c r="Z12" s="528"/>
      <c r="AA12" s="528"/>
      <c r="AB12" s="528"/>
      <c r="AC12" s="528"/>
    </row>
    <row r="13" spans="1:31" ht="14.1" customHeight="1">
      <c r="A13" s="489" t="s">
        <v>3234</v>
      </c>
      <c r="B13" s="489"/>
      <c r="C13" s="489"/>
      <c r="D13" s="489"/>
      <c r="E13" s="489"/>
      <c r="F13" s="528"/>
      <c r="G13" s="528"/>
      <c r="H13" s="528"/>
      <c r="I13" s="528"/>
      <c r="J13" s="528"/>
      <c r="K13" s="528"/>
      <c r="L13" s="1391" t="str">
        <f>IF(第三面!N13="","",第三面!N13)</f>
        <v/>
      </c>
      <c r="M13" s="1391"/>
      <c r="N13" s="1391"/>
      <c r="O13" s="528" t="s">
        <v>2837</v>
      </c>
      <c r="P13" s="528"/>
      <c r="Q13" s="528"/>
      <c r="R13" s="528"/>
      <c r="S13" s="528"/>
      <c r="T13" s="528"/>
      <c r="U13" s="528"/>
      <c r="V13" s="528"/>
      <c r="W13" s="528"/>
      <c r="X13" s="528"/>
      <c r="Y13" s="528"/>
      <c r="Z13" s="528"/>
      <c r="AA13" s="528"/>
      <c r="AB13" s="528"/>
      <c r="AC13" s="528"/>
    </row>
    <row r="14" spans="1:31" ht="14.1" customHeight="1">
      <c r="A14" s="498" t="s">
        <v>2838</v>
      </c>
      <c r="B14" s="498"/>
      <c r="C14" s="498"/>
      <c r="D14" s="498"/>
      <c r="E14" s="498"/>
      <c r="F14" s="498"/>
      <c r="G14" s="498"/>
      <c r="H14" s="498"/>
      <c r="I14" s="498"/>
      <c r="J14" s="498"/>
      <c r="K14" s="498"/>
      <c r="L14" s="1392" t="str">
        <f>IF(第三面!N14="","",第三面!N14)</f>
        <v/>
      </c>
      <c r="M14" s="1392"/>
      <c r="N14" s="1392"/>
      <c r="O14" s="528" t="s">
        <v>2837</v>
      </c>
      <c r="P14" s="533"/>
      <c r="Q14" s="533"/>
      <c r="R14" s="533"/>
      <c r="S14" s="533"/>
      <c r="T14" s="533"/>
      <c r="U14" s="533"/>
      <c r="V14" s="533"/>
      <c r="W14" s="533"/>
      <c r="X14" s="533"/>
      <c r="Y14" s="533"/>
      <c r="Z14" s="533"/>
      <c r="AA14" s="533"/>
      <c r="AB14" s="533"/>
      <c r="AC14" s="533"/>
    </row>
    <row r="15" spans="1:31" ht="14.1" customHeight="1">
      <c r="A15" s="501" t="s">
        <v>3235</v>
      </c>
      <c r="B15" s="501"/>
      <c r="C15" s="501"/>
      <c r="D15" s="501"/>
      <c r="E15" s="501"/>
      <c r="F15" s="501"/>
      <c r="G15" s="501"/>
      <c r="H15" s="501"/>
      <c r="I15" s="501"/>
      <c r="J15" s="501"/>
      <c r="K15" s="501"/>
      <c r="L15" s="501"/>
      <c r="M15" s="501"/>
      <c r="N15" s="501"/>
      <c r="O15" s="501"/>
      <c r="P15" s="501"/>
      <c r="Q15" s="501"/>
      <c r="R15" s="526"/>
      <c r="S15" s="526"/>
      <c r="T15" s="526"/>
      <c r="U15" s="526"/>
      <c r="V15" s="526"/>
      <c r="W15" s="526"/>
      <c r="X15" s="526"/>
      <c r="Y15" s="526"/>
      <c r="Z15" s="526"/>
      <c r="AA15" s="526"/>
      <c r="AB15" s="526"/>
      <c r="AC15" s="526"/>
    </row>
    <row r="16" spans="1:31" ht="14.1" customHeight="1">
      <c r="A16" s="489" t="s">
        <v>2840</v>
      </c>
      <c r="B16" s="489"/>
      <c r="C16" s="489"/>
      <c r="D16" s="489"/>
      <c r="E16" s="489"/>
      <c r="F16" s="489"/>
      <c r="G16" s="528" t="s">
        <v>3236</v>
      </c>
      <c r="H16" s="489" t="s">
        <v>3237</v>
      </c>
      <c r="I16" s="1389" t="str">
        <f>IF(第三面!J16="","",第三面!J16)</f>
        <v/>
      </c>
      <c r="J16" s="1389"/>
      <c r="K16" s="1389"/>
      <c r="L16" s="534" t="str">
        <f>第三面!M16</f>
        <v/>
      </c>
      <c r="M16" s="535" t="s">
        <v>3238</v>
      </c>
      <c r="N16" s="1389" t="str">
        <f>IF(第三面!O16="","",第三面!O16)</f>
        <v/>
      </c>
      <c r="O16" s="1389"/>
      <c r="P16" s="1389"/>
      <c r="Q16" s="534" t="str">
        <f>第三面!R16</f>
        <v/>
      </c>
      <c r="R16" s="535" t="s">
        <v>3238</v>
      </c>
      <c r="S16" s="1389" t="str">
        <f>IF(第三面!T16="","",第三面!T16)</f>
        <v/>
      </c>
      <c r="T16" s="1389"/>
      <c r="U16" s="1389"/>
      <c r="V16" s="534" t="str">
        <f>第三面!W16</f>
        <v/>
      </c>
      <c r="W16" s="535" t="s">
        <v>3238</v>
      </c>
      <c r="X16" s="1389" t="str">
        <f>IF(第三面!Y16="","",第三面!Y16)</f>
        <v/>
      </c>
      <c r="Y16" s="1389"/>
      <c r="Z16" s="1389"/>
      <c r="AA16" s="534" t="str">
        <f>第三面!AB16</f>
        <v/>
      </c>
      <c r="AB16" s="535" t="s">
        <v>3239</v>
      </c>
      <c r="AC16" s="528"/>
    </row>
    <row r="17" spans="1:29" ht="14.1" customHeight="1">
      <c r="A17" s="489"/>
      <c r="B17" s="489"/>
      <c r="C17" s="489"/>
      <c r="D17" s="489"/>
      <c r="E17" s="489"/>
      <c r="F17" s="489"/>
      <c r="G17" s="528" t="s">
        <v>3240</v>
      </c>
      <c r="H17" s="489" t="s">
        <v>3241</v>
      </c>
      <c r="I17" s="1389" t="str">
        <f>IF(第三面!J17="","",第三面!J17)</f>
        <v/>
      </c>
      <c r="J17" s="1389"/>
      <c r="K17" s="1389"/>
      <c r="L17" s="534" t="str">
        <f>第三面!M17</f>
        <v/>
      </c>
      <c r="M17" s="535" t="s">
        <v>3238</v>
      </c>
      <c r="N17" s="1389" t="str">
        <f>IF(第三面!O17="","",第三面!O17)</f>
        <v/>
      </c>
      <c r="O17" s="1389"/>
      <c r="P17" s="1389"/>
      <c r="Q17" s="534" t="str">
        <f>第三面!R17</f>
        <v/>
      </c>
      <c r="R17" s="535" t="s">
        <v>3238</v>
      </c>
      <c r="S17" s="1389" t="str">
        <f>IF(第三面!T17="","",第三面!T17)</f>
        <v/>
      </c>
      <c r="T17" s="1389"/>
      <c r="U17" s="1389"/>
      <c r="V17" s="534" t="str">
        <f>第三面!W17</f>
        <v/>
      </c>
      <c r="W17" s="535" t="s">
        <v>3238</v>
      </c>
      <c r="X17" s="1389" t="str">
        <f>IF(第三面!Y17="","",第三面!Y17)</f>
        <v/>
      </c>
      <c r="Y17" s="1389"/>
      <c r="Z17" s="1389"/>
      <c r="AA17" s="534" t="str">
        <f>第三面!AB17</f>
        <v/>
      </c>
      <c r="AB17" s="535" t="s">
        <v>3239</v>
      </c>
      <c r="AC17" s="528"/>
    </row>
    <row r="18" spans="1:29" ht="14.1" customHeight="1">
      <c r="A18" s="489" t="s">
        <v>3242</v>
      </c>
      <c r="B18" s="489"/>
      <c r="C18" s="489"/>
      <c r="D18" s="489"/>
      <c r="E18" s="489"/>
      <c r="F18" s="489"/>
      <c r="G18" s="489"/>
      <c r="H18" s="528" t="s">
        <v>3237</v>
      </c>
      <c r="I18" s="1322" t="str">
        <f>IF(第三面!J18="","",第三面!J18)</f>
        <v/>
      </c>
      <c r="J18" s="1322"/>
      <c r="K18" s="1322"/>
      <c r="L18" s="1322"/>
      <c r="M18" s="535" t="s">
        <v>3238</v>
      </c>
      <c r="N18" s="1322" t="str">
        <f>IF(第三面!O18="","",第三面!O18)</f>
        <v/>
      </c>
      <c r="O18" s="1322"/>
      <c r="P18" s="1322"/>
      <c r="Q18" s="1322"/>
      <c r="R18" s="535" t="s">
        <v>3238</v>
      </c>
      <c r="S18" s="1322" t="str">
        <f>IF(第三面!T18="","",第三面!T18)</f>
        <v/>
      </c>
      <c r="T18" s="1322"/>
      <c r="U18" s="1322"/>
      <c r="V18" s="1322"/>
      <c r="W18" s="535" t="s">
        <v>3238</v>
      </c>
      <c r="X18" s="1322" t="str">
        <f>IF(第三面!Y18="","",第三面!Y18)</f>
        <v/>
      </c>
      <c r="Y18" s="1322"/>
      <c r="Z18" s="1322"/>
      <c r="AA18" s="1322"/>
      <c r="AB18" s="535" t="s">
        <v>3239</v>
      </c>
      <c r="AC18" s="528"/>
    </row>
    <row r="19" spans="1:29" ht="14.1" customHeight="1">
      <c r="A19" s="489" t="s">
        <v>3243</v>
      </c>
      <c r="B19" s="489"/>
      <c r="C19" s="489"/>
      <c r="D19" s="489"/>
      <c r="E19" s="489"/>
      <c r="F19" s="489"/>
      <c r="G19" s="489"/>
      <c r="H19" s="489"/>
      <c r="I19" s="489"/>
      <c r="J19" s="489"/>
      <c r="K19" s="489"/>
      <c r="L19" s="489"/>
      <c r="M19" s="489"/>
      <c r="N19" s="489"/>
      <c r="O19" s="489"/>
      <c r="P19" s="489"/>
      <c r="Q19" s="489"/>
      <c r="R19" s="528"/>
      <c r="S19" s="528"/>
      <c r="T19" s="528"/>
      <c r="U19" s="528"/>
      <c r="V19" s="528"/>
      <c r="W19" s="528"/>
      <c r="X19" s="528"/>
      <c r="Y19" s="528"/>
      <c r="Z19" s="528"/>
      <c r="AA19" s="528"/>
      <c r="AB19" s="528"/>
      <c r="AC19" s="528"/>
    </row>
    <row r="20" spans="1:29" ht="14.1" customHeight="1">
      <c r="A20" s="489" t="s">
        <v>3244</v>
      </c>
      <c r="B20" s="489"/>
      <c r="C20" s="489"/>
      <c r="D20" s="489"/>
      <c r="E20" s="489"/>
      <c r="F20" s="489"/>
      <c r="G20" s="489"/>
      <c r="H20" s="489" t="s">
        <v>3245</v>
      </c>
      <c r="I20" s="1389" t="str">
        <f>IF(第三面!J20="","",第三面!J20)</f>
        <v/>
      </c>
      <c r="J20" s="1389"/>
      <c r="K20" s="1389"/>
      <c r="L20" s="534" t="str">
        <f>第三面!M20</f>
        <v/>
      </c>
      <c r="M20" s="535" t="s">
        <v>3238</v>
      </c>
      <c r="N20" s="1389" t="str">
        <f>IF(第三面!O20="","",第三面!O20)</f>
        <v/>
      </c>
      <c r="O20" s="1389"/>
      <c r="P20" s="1389"/>
      <c r="Q20" s="534" t="str">
        <f>第三面!R20</f>
        <v/>
      </c>
      <c r="R20" s="535" t="s">
        <v>3238</v>
      </c>
      <c r="S20" s="1389" t="str">
        <f>IF(第三面!T20="","",第三面!T20)</f>
        <v/>
      </c>
      <c r="T20" s="1389"/>
      <c r="U20" s="1389"/>
      <c r="V20" s="534" t="str">
        <f>第三面!W20</f>
        <v/>
      </c>
      <c r="W20" s="535" t="s">
        <v>3238</v>
      </c>
      <c r="X20" s="1389" t="str">
        <f>IF(第三面!Y20="","",第三面!Y20)</f>
        <v/>
      </c>
      <c r="Y20" s="1389"/>
      <c r="Z20" s="1389"/>
      <c r="AA20" s="534" t="str">
        <f>第三面!AB20</f>
        <v/>
      </c>
      <c r="AB20" s="535" t="s">
        <v>3239</v>
      </c>
      <c r="AC20" s="528"/>
    </row>
    <row r="21" spans="1:29" ht="14.1" customHeight="1">
      <c r="A21" s="489" t="s">
        <v>3246</v>
      </c>
      <c r="B21" s="489"/>
      <c r="C21" s="489"/>
      <c r="D21" s="489"/>
      <c r="E21" s="489"/>
      <c r="F21" s="489"/>
      <c r="G21" s="489"/>
      <c r="H21" s="489"/>
      <c r="I21" s="489"/>
      <c r="J21" s="489"/>
      <c r="K21" s="489"/>
      <c r="L21" s="489"/>
      <c r="M21" s="489"/>
      <c r="N21" s="489"/>
      <c r="O21" s="489"/>
      <c r="P21" s="489"/>
      <c r="Q21" s="489"/>
      <c r="R21" s="528"/>
      <c r="S21" s="528"/>
      <c r="T21" s="528"/>
      <c r="U21" s="535"/>
      <c r="V21" s="535"/>
      <c r="W21" s="535"/>
      <c r="X21" s="536"/>
      <c r="Y21" s="528"/>
      <c r="Z21" s="528"/>
      <c r="AA21" s="535"/>
      <c r="AB21" s="528"/>
      <c r="AC21" s="528"/>
    </row>
    <row r="22" spans="1:29" ht="14.1" customHeight="1">
      <c r="A22" s="489" t="s">
        <v>3244</v>
      </c>
      <c r="B22" s="489"/>
      <c r="C22" s="489"/>
      <c r="D22" s="489"/>
      <c r="E22" s="489"/>
      <c r="F22" s="489"/>
      <c r="G22" s="489"/>
      <c r="H22" s="489" t="s">
        <v>3245</v>
      </c>
      <c r="I22" s="1389" t="str">
        <f>IF(第三面!J22="","",第三面!J22)</f>
        <v/>
      </c>
      <c r="J22" s="1389"/>
      <c r="K22" s="1389"/>
      <c r="L22" s="534" t="str">
        <f>第三面!M22</f>
        <v/>
      </c>
      <c r="M22" s="535" t="s">
        <v>3238</v>
      </c>
      <c r="N22" s="1389" t="str">
        <f>IF(第三面!O22="","",第三面!O22)</f>
        <v/>
      </c>
      <c r="O22" s="1389"/>
      <c r="P22" s="1389"/>
      <c r="Q22" s="534" t="str">
        <f>第三面!R22</f>
        <v/>
      </c>
      <c r="R22" s="535" t="s">
        <v>3238</v>
      </c>
      <c r="S22" s="1389" t="str">
        <f>IF(第三面!T22="","",第三面!T22)</f>
        <v/>
      </c>
      <c r="T22" s="1389"/>
      <c r="U22" s="1389"/>
      <c r="V22" s="534" t="str">
        <f>第三面!W22</f>
        <v/>
      </c>
      <c r="W22" s="535" t="s">
        <v>3238</v>
      </c>
      <c r="X22" s="1389" t="str">
        <f>IF(第三面!Y22="","",第三面!Y22)</f>
        <v/>
      </c>
      <c r="Y22" s="1389"/>
      <c r="Z22" s="1389"/>
      <c r="AA22" s="534" t="str">
        <f>第三面!AB22</f>
        <v/>
      </c>
      <c r="AB22" s="535" t="s">
        <v>3239</v>
      </c>
      <c r="AC22" s="528"/>
    </row>
    <row r="23" spans="1:29" ht="14.1" customHeight="1">
      <c r="A23" s="528" t="s">
        <v>3247</v>
      </c>
      <c r="B23" s="528"/>
      <c r="C23" s="528"/>
      <c r="D23" s="528"/>
      <c r="E23" s="528"/>
      <c r="F23" s="528"/>
      <c r="G23" s="528"/>
      <c r="H23" s="535" t="s">
        <v>3248</v>
      </c>
      <c r="I23" s="1380">
        <f>IF(第三面!J23="","",第三面!J23)</f>
        <v>0</v>
      </c>
      <c r="J23" s="1380"/>
      <c r="K23" s="1380"/>
      <c r="L23" s="535" t="s">
        <v>47</v>
      </c>
      <c r="M23" s="528"/>
      <c r="N23" s="528"/>
      <c r="O23" s="528"/>
      <c r="P23" s="528"/>
      <c r="Q23" s="528"/>
      <c r="R23" s="528"/>
      <c r="S23" s="528"/>
      <c r="T23" s="528"/>
      <c r="U23" s="528"/>
      <c r="V23" s="528"/>
      <c r="W23" s="528"/>
      <c r="X23" s="528"/>
      <c r="Y23" s="528"/>
      <c r="Z23" s="528"/>
      <c r="AA23" s="528"/>
      <c r="AB23" s="528"/>
      <c r="AC23" s="528"/>
    </row>
    <row r="24" spans="1:29" ht="14.1" customHeight="1">
      <c r="A24" s="528"/>
      <c r="B24" s="528"/>
      <c r="C24" s="528"/>
      <c r="D24" s="528"/>
      <c r="E24" s="528"/>
      <c r="F24" s="528"/>
      <c r="G24" s="528"/>
      <c r="H24" s="535" t="s">
        <v>3240</v>
      </c>
      <c r="I24" s="1380" t="str">
        <f>IF(第三面!J24="","",第三面!J24)</f>
        <v/>
      </c>
      <c r="J24" s="1380"/>
      <c r="K24" s="1380"/>
      <c r="L24" s="488" t="str">
        <f>第三面!M24</f>
        <v/>
      </c>
      <c r="M24" s="528"/>
      <c r="N24" s="528"/>
      <c r="O24" s="528"/>
      <c r="P24" s="528"/>
      <c r="Q24" s="528"/>
      <c r="R24" s="528"/>
      <c r="S24" s="528"/>
      <c r="T24" s="528"/>
      <c r="U24" s="528"/>
      <c r="V24" s="528"/>
      <c r="W24" s="528"/>
      <c r="X24" s="528"/>
      <c r="Y24" s="528"/>
      <c r="Z24" s="528"/>
      <c r="AA24" s="528"/>
      <c r="AB24" s="528"/>
      <c r="AC24" s="528"/>
    </row>
    <row r="25" spans="1:29" ht="14.1" customHeight="1">
      <c r="A25" s="1388" t="s">
        <v>3249</v>
      </c>
      <c r="B25" s="1388"/>
      <c r="C25" s="1388"/>
      <c r="D25" s="1388"/>
      <c r="E25" s="1388"/>
      <c r="F25" s="1388"/>
      <c r="G25" s="1388"/>
      <c r="H25" s="1388"/>
      <c r="I25" s="1388"/>
      <c r="J25" s="1388"/>
      <c r="K25" s="1388"/>
      <c r="L25" s="1388"/>
      <c r="M25" s="1388"/>
      <c r="N25" s="1388"/>
      <c r="O25" s="1388"/>
      <c r="P25" s="1388"/>
      <c r="Q25" s="1388"/>
      <c r="R25" s="1388"/>
      <c r="S25" s="1380" t="str">
        <f>IF(第三面!S25="","",第三面!S25)</f>
        <v/>
      </c>
      <c r="T25" s="1380"/>
      <c r="U25" s="1380"/>
      <c r="V25" s="1380"/>
      <c r="W25" s="535" t="s">
        <v>3250</v>
      </c>
      <c r="X25" s="489"/>
      <c r="Y25" s="489"/>
      <c r="Z25" s="489"/>
      <c r="AA25" s="489"/>
      <c r="AB25" s="489"/>
      <c r="AC25" s="489"/>
    </row>
    <row r="26" spans="1:29" ht="14.1" customHeight="1">
      <c r="A26" s="1388" t="s">
        <v>3251</v>
      </c>
      <c r="B26" s="1388"/>
      <c r="C26" s="1388"/>
      <c r="D26" s="1388"/>
      <c r="E26" s="1388"/>
      <c r="F26" s="1388"/>
      <c r="G26" s="1388"/>
      <c r="H26" s="1388"/>
      <c r="I26" s="1388"/>
      <c r="J26" s="1388"/>
      <c r="K26" s="1388"/>
      <c r="L26" s="1388"/>
      <c r="M26" s="1388"/>
      <c r="N26" s="1388"/>
      <c r="O26" s="1388"/>
      <c r="P26" s="1388"/>
      <c r="Q26" s="1388"/>
      <c r="R26" s="1388"/>
      <c r="S26" s="1380" t="str">
        <f>IF(第三面!S26="","",第三面!S26)</f>
        <v/>
      </c>
      <c r="T26" s="1380"/>
      <c r="U26" s="1380"/>
      <c r="V26" s="1380"/>
      <c r="W26" s="535" t="s">
        <v>3250</v>
      </c>
      <c r="X26" s="489"/>
      <c r="Y26" s="489"/>
      <c r="Z26" s="489"/>
      <c r="AA26" s="489"/>
      <c r="AB26" s="489"/>
      <c r="AC26" s="489"/>
    </row>
    <row r="27" spans="1:29" ht="14.1" customHeight="1">
      <c r="A27" s="489" t="s">
        <v>2854</v>
      </c>
      <c r="B27" s="489"/>
      <c r="C27" s="489"/>
      <c r="D27" s="489"/>
      <c r="E27" s="1383" t="str">
        <f>IF(第三面!F27="","",第三面!F27)</f>
        <v/>
      </c>
      <c r="F27" s="1383"/>
      <c r="G27" s="1383"/>
      <c r="H27" s="1383"/>
      <c r="I27" s="1383"/>
      <c r="J27" s="1383"/>
      <c r="K27" s="1383"/>
      <c r="L27" s="1383"/>
      <c r="M27" s="1383"/>
      <c r="N27" s="1383"/>
      <c r="O27" s="1383"/>
      <c r="P27" s="1383"/>
      <c r="Q27" s="1383"/>
      <c r="R27" s="1383"/>
      <c r="S27" s="1383"/>
      <c r="T27" s="1383"/>
      <c r="U27" s="1383"/>
      <c r="V27" s="1383"/>
      <c r="W27" s="1383"/>
      <c r="X27" s="1383"/>
      <c r="Y27" s="1383"/>
      <c r="Z27" s="1383"/>
      <c r="AA27" s="1383"/>
      <c r="AB27" s="1383"/>
      <c r="AC27" s="1383"/>
    </row>
    <row r="28" spans="1:29" ht="14.1" customHeight="1">
      <c r="A28" s="525" t="s">
        <v>3252</v>
      </c>
      <c r="B28" s="525"/>
      <c r="C28" s="525"/>
      <c r="D28" s="525"/>
      <c r="E28" s="525"/>
      <c r="F28" s="525" t="s">
        <v>3253</v>
      </c>
      <c r="G28" s="525"/>
      <c r="H28" s="1384">
        <f>第三面!H28</f>
        <v>0</v>
      </c>
      <c r="I28" s="1385"/>
      <c r="J28" s="1385"/>
      <c r="K28" s="1385"/>
      <c r="L28" s="1385"/>
      <c r="M28" s="537" t="s">
        <v>3254</v>
      </c>
      <c r="N28" s="537"/>
      <c r="O28" s="1386">
        <f>第三面!N28</f>
        <v>0</v>
      </c>
      <c r="P28" s="1387"/>
      <c r="Q28" s="1387"/>
      <c r="R28" s="1387"/>
      <c r="S28" s="1387"/>
      <c r="T28" s="1387"/>
      <c r="U28" s="1387"/>
      <c r="V28" s="1387"/>
      <c r="W28" s="1387"/>
      <c r="X28" s="1387"/>
      <c r="Y28" s="1387"/>
      <c r="Z28" s="1387"/>
      <c r="AA28" s="1387"/>
      <c r="AB28" s="1387"/>
      <c r="AC28" s="1387"/>
    </row>
    <row r="29" spans="1:29" ht="14.1" customHeight="1">
      <c r="A29" s="501" t="s">
        <v>3255</v>
      </c>
      <c r="B29" s="501"/>
      <c r="C29" s="501"/>
      <c r="D29" s="501"/>
      <c r="E29" s="501"/>
      <c r="F29" s="501"/>
      <c r="G29" s="501"/>
      <c r="H29" s="501"/>
      <c r="I29" s="501"/>
      <c r="J29" s="501"/>
      <c r="K29" s="501"/>
      <c r="L29" s="501"/>
      <c r="M29" s="501"/>
      <c r="N29" s="501"/>
      <c r="O29" s="501"/>
      <c r="P29" s="501"/>
      <c r="Q29" s="501"/>
      <c r="R29" s="526"/>
      <c r="S29" s="526"/>
      <c r="T29" s="526"/>
      <c r="U29" s="526"/>
      <c r="V29" s="526"/>
      <c r="W29" s="526"/>
      <c r="X29" s="526"/>
      <c r="Y29" s="526"/>
      <c r="Z29" s="526"/>
      <c r="AA29" s="526"/>
      <c r="AB29" s="526"/>
      <c r="AC29" s="526"/>
    </row>
    <row r="30" spans="1:29" ht="14.1" customHeight="1">
      <c r="A30" s="498"/>
      <c r="B30" s="527" t="str">
        <f>第三面!C30</f>
        <v>□</v>
      </c>
      <c r="C30" s="498" t="s">
        <v>3256</v>
      </c>
      <c r="D30" s="498"/>
      <c r="E30" s="527" t="str">
        <f>第三面!F30</f>
        <v>□</v>
      </c>
      <c r="F30" s="498" t="s">
        <v>3257</v>
      </c>
      <c r="G30" s="498"/>
      <c r="H30" s="527" t="str">
        <f>第三面!I30</f>
        <v>□</v>
      </c>
      <c r="I30" s="498" t="s">
        <v>3258</v>
      </c>
      <c r="J30" s="498"/>
      <c r="K30" s="527" t="str">
        <f>第三面!L30</f>
        <v>□</v>
      </c>
      <c r="L30" s="498" t="s">
        <v>2861</v>
      </c>
      <c r="M30" s="498"/>
      <c r="N30" s="527" t="str">
        <f>第三面!O30</f>
        <v>□</v>
      </c>
      <c r="O30" s="498" t="s">
        <v>2862</v>
      </c>
      <c r="P30" s="498"/>
      <c r="Q30" s="498"/>
      <c r="R30" s="527" t="str">
        <f>第三面!S30</f>
        <v>□</v>
      </c>
      <c r="S30" s="533" t="s">
        <v>2863</v>
      </c>
      <c r="T30" s="533"/>
      <c r="U30" s="533"/>
      <c r="V30" s="533"/>
      <c r="W30" s="533"/>
      <c r="X30" s="527" t="str">
        <f>第三面!X30</f>
        <v>□</v>
      </c>
      <c r="Y30" s="533" t="s">
        <v>2864</v>
      </c>
      <c r="Z30" s="533"/>
      <c r="AA30" s="533"/>
      <c r="AB30" s="533"/>
      <c r="AC30" s="533"/>
    </row>
    <row r="31" spans="1:29" ht="14.1" customHeight="1">
      <c r="A31" s="501" t="s">
        <v>3259</v>
      </c>
      <c r="B31" s="501"/>
      <c r="C31" s="501"/>
      <c r="D31" s="501"/>
      <c r="E31" s="501"/>
      <c r="F31" s="501"/>
      <c r="G31" s="501"/>
      <c r="H31" s="501"/>
      <c r="I31" s="489" t="s">
        <v>3260</v>
      </c>
      <c r="J31" s="501" t="s">
        <v>3261</v>
      </c>
      <c r="K31" s="501"/>
      <c r="L31" s="501"/>
      <c r="M31" s="501"/>
      <c r="N31" s="501"/>
      <c r="O31" s="489" t="s">
        <v>2844</v>
      </c>
      <c r="P31" s="501" t="s">
        <v>3262</v>
      </c>
      <c r="Q31" s="501"/>
      <c r="R31" s="526"/>
      <c r="S31" s="526"/>
      <c r="T31" s="526"/>
      <c r="U31" s="489" t="s">
        <v>2844</v>
      </c>
      <c r="V31" s="526" t="s">
        <v>3263</v>
      </c>
      <c r="W31" s="526"/>
      <c r="X31" s="526"/>
      <c r="Y31" s="526"/>
      <c r="Z31" s="526"/>
      <c r="AA31" s="538" t="s">
        <v>3264</v>
      </c>
      <c r="AB31" s="526"/>
      <c r="AC31" s="526"/>
    </row>
    <row r="32" spans="1:29" ht="14.1" customHeight="1">
      <c r="A32" s="489" t="s">
        <v>3265</v>
      </c>
      <c r="B32" s="489"/>
      <c r="C32" s="489"/>
      <c r="D32" s="489"/>
      <c r="E32" s="489"/>
      <c r="F32" s="489"/>
      <c r="G32" s="489"/>
      <c r="H32" s="489"/>
      <c r="I32" s="489" t="s">
        <v>3260</v>
      </c>
      <c r="J32" s="1379" t="str">
        <f>IF(第三面!J32="","",第三面!J32)</f>
        <v/>
      </c>
      <c r="K32" s="1379"/>
      <c r="L32" s="1379"/>
      <c r="M32" s="1379"/>
      <c r="N32" s="539" t="str">
        <f>第三面!N32</f>
        <v/>
      </c>
      <c r="O32" s="489" t="s">
        <v>2844</v>
      </c>
      <c r="P32" s="1379" t="str">
        <f>IF(第三面!P32="","",第三面!P32)</f>
        <v/>
      </c>
      <c r="Q32" s="1379"/>
      <c r="R32" s="1379"/>
      <c r="S32" s="1379"/>
      <c r="T32" s="539" t="str">
        <f>第三面!T32</f>
        <v/>
      </c>
      <c r="U32" s="489" t="s">
        <v>2844</v>
      </c>
      <c r="V32" s="1379">
        <f>IF(第三面!V32="","",第三面!V32)</f>
        <v>0</v>
      </c>
      <c r="W32" s="1379"/>
      <c r="X32" s="1379"/>
      <c r="Y32" s="1379"/>
      <c r="Z32" s="540" t="s">
        <v>47</v>
      </c>
      <c r="AA32" s="538" t="s">
        <v>3264</v>
      </c>
      <c r="AB32" s="528"/>
      <c r="AC32" s="528"/>
    </row>
    <row r="33" spans="1:30" ht="14.1" customHeight="1">
      <c r="A33" s="406" t="s">
        <v>3266</v>
      </c>
      <c r="C33" s="406"/>
      <c r="D33" s="406"/>
      <c r="E33" s="406"/>
      <c r="F33" s="406"/>
      <c r="G33" s="406"/>
      <c r="H33" s="406"/>
      <c r="I33" s="406"/>
      <c r="J33" s="423"/>
      <c r="K33" s="421"/>
      <c r="L33" s="421"/>
      <c r="M33" s="421"/>
      <c r="N33" s="421"/>
      <c r="O33" s="421"/>
      <c r="P33" s="423"/>
      <c r="Q33" s="421"/>
      <c r="R33" s="421"/>
      <c r="S33" s="421"/>
      <c r="T33" s="421"/>
      <c r="U33" s="421"/>
      <c r="V33" s="407"/>
      <c r="W33" s="422"/>
      <c r="X33" s="422"/>
      <c r="Y33" s="422"/>
      <c r="Z33" s="422"/>
      <c r="AA33" s="422"/>
      <c r="AB33" s="406"/>
      <c r="AC33" s="407"/>
      <c r="AD33" s="406"/>
    </row>
    <row r="34" spans="1:30" ht="14.1" customHeight="1">
      <c r="A34" s="489"/>
      <c r="B34" s="406"/>
      <c r="C34" s="406"/>
      <c r="D34" s="406" t="s">
        <v>2873</v>
      </c>
      <c r="F34" s="406"/>
      <c r="G34" s="406"/>
      <c r="H34" s="406"/>
      <c r="I34" s="489" t="s">
        <v>3260</v>
      </c>
      <c r="J34" s="1379" t="str">
        <f>IF(第三面!J34="","",第三面!J34)</f>
        <v/>
      </c>
      <c r="K34" s="1379"/>
      <c r="L34" s="1379"/>
      <c r="M34" s="1379"/>
      <c r="N34" s="539" t="str">
        <f>第三面!N34</f>
        <v/>
      </c>
      <c r="O34" s="489" t="s">
        <v>2844</v>
      </c>
      <c r="P34" s="1379" t="str">
        <f>IF(第三面!P34="","",第三面!P34)</f>
        <v/>
      </c>
      <c r="Q34" s="1379"/>
      <c r="R34" s="1379"/>
      <c r="S34" s="1379"/>
      <c r="T34" s="539" t="str">
        <f>第三面!T34</f>
        <v/>
      </c>
      <c r="U34" s="489" t="s">
        <v>2844</v>
      </c>
      <c r="V34" s="1379">
        <f>IF(第三面!V34="","",第三面!V34)</f>
        <v>0</v>
      </c>
      <c r="W34" s="1379"/>
      <c r="X34" s="1379"/>
      <c r="Y34" s="1379"/>
      <c r="Z34" s="540" t="s">
        <v>47</v>
      </c>
      <c r="AA34" s="538" t="s">
        <v>3264</v>
      </c>
      <c r="AB34" s="528"/>
      <c r="AC34" s="528"/>
      <c r="AD34" s="406"/>
    </row>
    <row r="35" spans="1:30" ht="14.1" customHeight="1">
      <c r="A35" s="498" t="s">
        <v>3267</v>
      </c>
      <c r="B35" s="498"/>
      <c r="C35" s="498"/>
      <c r="D35" s="498"/>
      <c r="E35" s="498"/>
      <c r="F35" s="498"/>
      <c r="G35" s="498"/>
      <c r="H35" s="498"/>
      <c r="I35" s="498"/>
      <c r="J35" s="541"/>
      <c r="K35" s="541"/>
      <c r="L35" s="541"/>
      <c r="M35" s="541"/>
      <c r="N35" s="540"/>
      <c r="O35" s="498"/>
      <c r="P35" s="1381" t="str">
        <f>IF(第三面!J35="","",第三面!J35)</f>
        <v/>
      </c>
      <c r="Q35" s="1381"/>
      <c r="R35" s="1381"/>
      <c r="S35" s="1381"/>
      <c r="T35" s="541" t="s">
        <v>2852</v>
      </c>
      <c r="U35" s="498"/>
      <c r="V35" s="535"/>
      <c r="W35" s="535"/>
      <c r="X35" s="535"/>
      <c r="Y35" s="535"/>
      <c r="Z35" s="535"/>
      <c r="AA35" s="542"/>
      <c r="AB35" s="533"/>
      <c r="AC35" s="533"/>
    </row>
    <row r="36" spans="1:30" ht="14.1" customHeight="1">
      <c r="A36" s="501" t="s">
        <v>3268</v>
      </c>
      <c r="B36" s="501"/>
      <c r="C36" s="501"/>
      <c r="D36" s="501"/>
      <c r="E36" s="501"/>
      <c r="F36" s="501"/>
      <c r="G36" s="501"/>
      <c r="H36" s="501"/>
      <c r="I36" s="489" t="s">
        <v>3260</v>
      </c>
      <c r="J36" s="501" t="s">
        <v>3261</v>
      </c>
      <c r="K36" s="501"/>
      <c r="L36" s="501"/>
      <c r="M36" s="501"/>
      <c r="N36" s="501"/>
      <c r="O36" s="489" t="s">
        <v>2844</v>
      </c>
      <c r="P36" s="501" t="s">
        <v>3262</v>
      </c>
      <c r="Q36" s="489"/>
      <c r="R36" s="528"/>
      <c r="S36" s="528"/>
      <c r="T36" s="528"/>
      <c r="U36" s="489" t="s">
        <v>2844</v>
      </c>
      <c r="V36" s="526" t="s">
        <v>3263</v>
      </c>
      <c r="W36" s="526"/>
      <c r="X36" s="526"/>
      <c r="Y36" s="526"/>
      <c r="Z36" s="526"/>
      <c r="AA36" s="538" t="s">
        <v>3264</v>
      </c>
      <c r="AB36" s="526"/>
      <c r="AC36" s="526"/>
    </row>
    <row r="37" spans="1:30" ht="14.1" customHeight="1">
      <c r="A37" s="543" t="s">
        <v>3269</v>
      </c>
      <c r="B37" s="489"/>
      <c r="C37" s="489"/>
      <c r="D37" s="489"/>
      <c r="E37" s="489"/>
      <c r="F37" s="489"/>
      <c r="G37" s="489"/>
      <c r="H37" s="489"/>
      <c r="I37" s="489" t="s">
        <v>3260</v>
      </c>
      <c r="J37" s="1379" t="str">
        <f>IF(第三面!J37="","",第三面!J37)</f>
        <v/>
      </c>
      <c r="K37" s="1379"/>
      <c r="L37" s="1379"/>
      <c r="M37" s="1379"/>
      <c r="N37" s="539" t="str">
        <f>第三面!N37</f>
        <v/>
      </c>
      <c r="O37" s="489" t="s">
        <v>2844</v>
      </c>
      <c r="P37" s="1379" t="str">
        <f>IF(第三面!P37="","",第三面!P37)</f>
        <v/>
      </c>
      <c r="Q37" s="1379"/>
      <c r="R37" s="1379"/>
      <c r="S37" s="1379"/>
      <c r="T37" s="539" t="str">
        <f>第三面!T37</f>
        <v/>
      </c>
      <c r="U37" s="489" t="s">
        <v>2844</v>
      </c>
      <c r="V37" s="1379">
        <f>IF(第三面!V37="","",第三面!V37)</f>
        <v>0</v>
      </c>
      <c r="W37" s="1379"/>
      <c r="X37" s="1379"/>
      <c r="Y37" s="1379"/>
      <c r="Z37" s="540" t="s">
        <v>47</v>
      </c>
      <c r="AA37" s="538" t="s">
        <v>3264</v>
      </c>
      <c r="AB37" s="528"/>
      <c r="AC37" s="528"/>
    </row>
    <row r="38" spans="1:30" ht="14.1" customHeight="1">
      <c r="A38" s="1382" t="s">
        <v>3270</v>
      </c>
      <c r="B38" s="1382"/>
      <c r="C38" s="1382"/>
      <c r="D38" s="1382"/>
      <c r="E38" s="1382"/>
      <c r="F38" s="1382"/>
      <c r="G38" s="1382"/>
      <c r="H38" s="1382"/>
      <c r="I38" s="1382"/>
      <c r="J38" s="1382"/>
      <c r="K38" s="1382"/>
      <c r="L38" s="1382"/>
      <c r="M38" s="1382"/>
      <c r="N38" s="1382"/>
      <c r="O38" s="1382"/>
      <c r="P38" s="1382"/>
      <c r="Q38" s="1382"/>
      <c r="R38" s="1382"/>
      <c r="S38" s="1382"/>
      <c r="T38" s="1382"/>
      <c r="U38" s="1382"/>
      <c r="V38" s="1382"/>
      <c r="W38" s="1382"/>
      <c r="X38" s="1382"/>
      <c r="Y38" s="1382"/>
      <c r="Z38" s="1382"/>
      <c r="AA38" s="1382"/>
      <c r="AB38" s="1382"/>
      <c r="AC38" s="1382"/>
    </row>
    <row r="39" spans="1:30" ht="14.1" customHeight="1">
      <c r="A39" s="489"/>
      <c r="B39" s="489"/>
      <c r="C39" s="489"/>
      <c r="D39" s="489"/>
      <c r="E39" s="489"/>
      <c r="F39" s="489"/>
      <c r="G39" s="489"/>
      <c r="H39" s="489"/>
      <c r="I39" s="489" t="s">
        <v>3260</v>
      </c>
      <c r="J39" s="1379" t="str">
        <f>IF(第三面!J39="","",第三面!J39)</f>
        <v/>
      </c>
      <c r="K39" s="1379"/>
      <c r="L39" s="1379"/>
      <c r="M39" s="1379"/>
      <c r="N39" s="492" t="str">
        <f>第三面!N39</f>
        <v/>
      </c>
      <c r="O39" s="489" t="s">
        <v>2844</v>
      </c>
      <c r="P39" s="1379" t="str">
        <f>IF(第三面!P39="","",第三面!P39)</f>
        <v/>
      </c>
      <c r="Q39" s="1379"/>
      <c r="R39" s="1379"/>
      <c r="S39" s="1379"/>
      <c r="T39" s="539" t="str">
        <f>第三面!T39</f>
        <v/>
      </c>
      <c r="U39" s="489" t="s">
        <v>2844</v>
      </c>
      <c r="V39" s="1379" t="str">
        <f>IF(第三面!V39="","",第三面!V39)</f>
        <v/>
      </c>
      <c r="W39" s="1379"/>
      <c r="X39" s="1379"/>
      <c r="Y39" s="1379"/>
      <c r="Z39" s="539" t="str">
        <f>IF(V39="","","㎡")</f>
        <v/>
      </c>
      <c r="AA39" s="538" t="s">
        <v>3264</v>
      </c>
      <c r="AB39" s="528"/>
      <c r="AC39" s="528"/>
    </row>
    <row r="40" spans="1:30" ht="14.1" customHeight="1">
      <c r="A40" s="544" t="s">
        <v>3271</v>
      </c>
      <c r="B40" s="489"/>
      <c r="C40" s="489"/>
      <c r="D40" s="489"/>
      <c r="E40" s="489"/>
      <c r="F40" s="489"/>
      <c r="G40" s="489"/>
      <c r="H40" s="489"/>
      <c r="I40" s="489"/>
      <c r="J40" s="545"/>
      <c r="K40" s="545"/>
      <c r="L40" s="545"/>
      <c r="M40" s="545"/>
      <c r="N40" s="545"/>
      <c r="O40" s="489"/>
      <c r="P40" s="545"/>
      <c r="Q40" s="545"/>
      <c r="R40" s="545"/>
      <c r="S40" s="545"/>
      <c r="T40" s="540"/>
      <c r="U40" s="489"/>
      <c r="V40" s="545"/>
      <c r="W40" s="545"/>
      <c r="X40" s="545"/>
      <c r="Y40" s="545"/>
      <c r="Z40" s="540"/>
      <c r="AA40" s="538"/>
      <c r="AB40" s="528"/>
      <c r="AC40" s="528"/>
    </row>
    <row r="41" spans="1:30" ht="14.1" customHeight="1">
      <c r="A41" s="546"/>
      <c r="B41" s="546"/>
      <c r="C41" s="546"/>
      <c r="D41" s="546"/>
      <c r="E41" s="489"/>
      <c r="F41" s="489"/>
      <c r="G41" s="489"/>
      <c r="H41" s="489"/>
      <c r="I41" s="489" t="s">
        <v>3260</v>
      </c>
      <c r="J41" s="1379" t="str">
        <f>IF(第三面!J41="","",第三面!J41)</f>
        <v/>
      </c>
      <c r="K41" s="1379"/>
      <c r="L41" s="1379"/>
      <c r="M41" s="1379"/>
      <c r="N41" s="539" t="str">
        <f>第三面!N41</f>
        <v/>
      </c>
      <c r="O41" s="489" t="s">
        <v>2844</v>
      </c>
      <c r="P41" s="1379" t="str">
        <f>IF(第三面!P41="","",第三面!P41)</f>
        <v/>
      </c>
      <c r="Q41" s="1379"/>
      <c r="R41" s="1379"/>
      <c r="S41" s="1379"/>
      <c r="T41" s="539" t="str">
        <f>第三面!T41</f>
        <v/>
      </c>
      <c r="U41" s="489" t="s">
        <v>2844</v>
      </c>
      <c r="V41" s="1379" t="str">
        <f>IF(第三面!V41="","",第三面!V41)</f>
        <v/>
      </c>
      <c r="W41" s="1379"/>
      <c r="X41" s="1379"/>
      <c r="Y41" s="1379"/>
      <c r="Z41" s="539" t="str">
        <f>IF(V41="","","㎡")</f>
        <v/>
      </c>
      <c r="AA41" s="538" t="s">
        <v>3264</v>
      </c>
      <c r="AB41" s="528"/>
      <c r="AC41" s="528"/>
    </row>
    <row r="42" spans="1:30" ht="14.1" customHeight="1">
      <c r="A42" s="544" t="s">
        <v>2881</v>
      </c>
      <c r="B42" s="546"/>
      <c r="C42" s="546"/>
      <c r="D42" s="546"/>
      <c r="E42" s="489"/>
      <c r="F42" s="489"/>
      <c r="G42" s="489"/>
      <c r="H42" s="489"/>
      <c r="I42" s="489"/>
      <c r="J42" s="489"/>
      <c r="K42" s="489"/>
      <c r="L42" s="489"/>
      <c r="M42" s="489"/>
      <c r="N42" s="489"/>
      <c r="O42" s="489"/>
      <c r="P42" s="489"/>
      <c r="Q42" s="489"/>
      <c r="R42" s="528"/>
      <c r="S42" s="528"/>
      <c r="T42" s="528"/>
      <c r="U42" s="528"/>
      <c r="V42" s="528"/>
      <c r="W42" s="528"/>
      <c r="X42" s="528"/>
      <c r="Y42" s="528"/>
      <c r="Z42" s="528"/>
      <c r="AA42" s="528"/>
      <c r="AB42" s="528"/>
      <c r="AC42" s="528"/>
    </row>
    <row r="43" spans="1:30" ht="14.1" customHeight="1">
      <c r="A43" s="546"/>
      <c r="B43" s="546"/>
      <c r="C43" s="546"/>
      <c r="D43" s="546"/>
      <c r="E43" s="489"/>
      <c r="F43" s="489"/>
      <c r="G43" s="489"/>
      <c r="H43" s="489"/>
      <c r="I43" s="489" t="s">
        <v>3260</v>
      </c>
      <c r="J43" s="1379" t="str">
        <f>IF(第三面!J43="","",第三面!J43)</f>
        <v/>
      </c>
      <c r="K43" s="1379"/>
      <c r="L43" s="1379"/>
      <c r="M43" s="1379"/>
      <c r="N43" s="539" t="str">
        <f>第三面!N43</f>
        <v/>
      </c>
      <c r="O43" s="489" t="s">
        <v>2844</v>
      </c>
      <c r="P43" s="1379" t="str">
        <f>IF(第三面!P43="","",第三面!P43)</f>
        <v/>
      </c>
      <c r="Q43" s="1379"/>
      <c r="R43" s="1379"/>
      <c r="S43" s="1379"/>
      <c r="T43" s="539" t="str">
        <f>第三面!T43</f>
        <v/>
      </c>
      <c r="U43" s="489" t="s">
        <v>2844</v>
      </c>
      <c r="V43" s="1379" t="str">
        <f>IF(第三面!V43="","",第三面!V43)</f>
        <v/>
      </c>
      <c r="W43" s="1379"/>
      <c r="X43" s="1379"/>
      <c r="Y43" s="1379"/>
      <c r="Z43" s="539" t="str">
        <f t="shared" ref="Z43:Z53" si="0">IF(V43="","","㎡")</f>
        <v/>
      </c>
      <c r="AA43" s="538" t="s">
        <v>3264</v>
      </c>
      <c r="AB43" s="528"/>
      <c r="AC43" s="528"/>
    </row>
    <row r="44" spans="1:30" ht="14.1" customHeight="1">
      <c r="A44" s="544" t="s">
        <v>3272</v>
      </c>
      <c r="B44" s="546"/>
      <c r="C44" s="546"/>
      <c r="D44" s="546"/>
      <c r="E44" s="489"/>
      <c r="F44" s="489"/>
      <c r="G44" s="489"/>
      <c r="H44" s="489"/>
      <c r="I44" s="489" t="s">
        <v>3260</v>
      </c>
      <c r="J44" s="1379" t="str">
        <f>IF(第三面!J44="","",第三面!J44)</f>
        <v/>
      </c>
      <c r="K44" s="1379"/>
      <c r="L44" s="1379"/>
      <c r="M44" s="1379"/>
      <c r="N44" s="539" t="str">
        <f>第三面!N44</f>
        <v/>
      </c>
      <c r="O44" s="489" t="s">
        <v>2844</v>
      </c>
      <c r="P44" s="1379" t="str">
        <f>IF(第三面!P44="","",第三面!P44)</f>
        <v/>
      </c>
      <c r="Q44" s="1379"/>
      <c r="R44" s="1379"/>
      <c r="S44" s="1379"/>
      <c r="T44" s="539" t="str">
        <f>第三面!T44</f>
        <v/>
      </c>
      <c r="U44" s="489" t="s">
        <v>2844</v>
      </c>
      <c r="V44" s="1379" t="str">
        <f>IF(第三面!V44="","",第三面!V44)</f>
        <v/>
      </c>
      <c r="W44" s="1379"/>
      <c r="X44" s="1379"/>
      <c r="Y44" s="1379"/>
      <c r="Z44" s="539" t="str">
        <f>IF(V44="","","㎡")</f>
        <v/>
      </c>
      <c r="AA44" s="538" t="s">
        <v>3264</v>
      </c>
      <c r="AB44" s="528"/>
      <c r="AC44" s="528"/>
    </row>
    <row r="45" spans="1:30" ht="14.1" customHeight="1">
      <c r="A45" s="544" t="s">
        <v>2883</v>
      </c>
      <c r="B45" s="546"/>
      <c r="C45" s="546"/>
      <c r="D45" s="546"/>
      <c r="E45" s="489"/>
      <c r="F45" s="489"/>
      <c r="G45" s="489"/>
      <c r="H45" s="489"/>
      <c r="I45" s="489" t="s">
        <v>3260</v>
      </c>
      <c r="J45" s="1379" t="str">
        <f>IF(第三面!J45="","",第三面!J45)</f>
        <v/>
      </c>
      <c r="K45" s="1379"/>
      <c r="L45" s="1379"/>
      <c r="M45" s="1379"/>
      <c r="N45" s="539" t="str">
        <f>第三面!N45</f>
        <v/>
      </c>
      <c r="O45" s="489" t="s">
        <v>2844</v>
      </c>
      <c r="P45" s="1379" t="str">
        <f>IF(第三面!P45="","",第三面!P45)</f>
        <v/>
      </c>
      <c r="Q45" s="1379"/>
      <c r="R45" s="1379"/>
      <c r="S45" s="1379"/>
      <c r="T45" s="539" t="str">
        <f>第三面!T45</f>
        <v/>
      </c>
      <c r="U45" s="489" t="s">
        <v>2844</v>
      </c>
      <c r="V45" s="1379" t="str">
        <f>IF(第三面!V45="","",第三面!V45)</f>
        <v/>
      </c>
      <c r="W45" s="1379"/>
      <c r="X45" s="1379"/>
      <c r="Y45" s="1379"/>
      <c r="Z45" s="539" t="str">
        <f t="shared" si="0"/>
        <v/>
      </c>
      <c r="AA45" s="538" t="s">
        <v>3264</v>
      </c>
      <c r="AB45" s="528"/>
      <c r="AC45" s="528"/>
    </row>
    <row r="46" spans="1:30" s="478" customFormat="1" ht="17.100000000000001" customHeight="1">
      <c r="A46" s="544" t="s">
        <v>2884</v>
      </c>
      <c r="B46" s="547"/>
      <c r="C46" s="546"/>
      <c r="D46" s="546"/>
      <c r="E46" s="528"/>
      <c r="F46" s="528"/>
      <c r="G46" s="528"/>
      <c r="H46" s="528"/>
      <c r="I46" s="489" t="s">
        <v>3260</v>
      </c>
      <c r="J46" s="1379" t="str">
        <f>IF(第三面!J46="","",第三面!J46)</f>
        <v/>
      </c>
      <c r="K46" s="1379"/>
      <c r="L46" s="1379"/>
      <c r="M46" s="1379"/>
      <c r="N46" s="539" t="str">
        <f>第三面!N46</f>
        <v/>
      </c>
      <c r="O46" s="489" t="s">
        <v>2844</v>
      </c>
      <c r="P46" s="1379" t="str">
        <f>IF(第三面!P46="","",第三面!P46)</f>
        <v/>
      </c>
      <c r="Q46" s="1379"/>
      <c r="R46" s="1379"/>
      <c r="S46" s="1379"/>
      <c r="T46" s="539" t="str">
        <f>第三面!T46</f>
        <v/>
      </c>
      <c r="U46" s="489" t="s">
        <v>2844</v>
      </c>
      <c r="V46" s="1379" t="str">
        <f>IF(第三面!V46="","",第三面!V46)</f>
        <v/>
      </c>
      <c r="W46" s="1379"/>
      <c r="X46" s="1379"/>
      <c r="Y46" s="1379"/>
      <c r="Z46" s="539" t="str">
        <f t="shared" si="0"/>
        <v/>
      </c>
      <c r="AA46" s="538" t="s">
        <v>3264</v>
      </c>
      <c r="AB46" s="535"/>
      <c r="AC46" s="528"/>
    </row>
    <row r="47" spans="1:30" s="478" customFormat="1" ht="17.100000000000001" customHeight="1">
      <c r="A47" s="544" t="s">
        <v>2885</v>
      </c>
      <c r="B47" s="546"/>
      <c r="C47" s="546"/>
      <c r="D47" s="546"/>
      <c r="E47" s="528"/>
      <c r="F47" s="528"/>
      <c r="G47" s="528"/>
      <c r="H47" s="528"/>
      <c r="I47" s="489" t="s">
        <v>3260</v>
      </c>
      <c r="J47" s="1379" t="str">
        <f>IF(第三面!J47="","",第三面!J47)</f>
        <v/>
      </c>
      <c r="K47" s="1379"/>
      <c r="L47" s="1379"/>
      <c r="M47" s="1379"/>
      <c r="N47" s="539" t="str">
        <f>第三面!N47</f>
        <v/>
      </c>
      <c r="O47" s="489" t="s">
        <v>2844</v>
      </c>
      <c r="P47" s="1379" t="str">
        <f>IF(第三面!P47="","",第三面!P47)</f>
        <v/>
      </c>
      <c r="Q47" s="1379"/>
      <c r="R47" s="1379"/>
      <c r="S47" s="1379"/>
      <c r="T47" s="539" t="str">
        <f>第三面!T47</f>
        <v/>
      </c>
      <c r="U47" s="489" t="s">
        <v>2844</v>
      </c>
      <c r="V47" s="1379" t="str">
        <f>IF(第三面!V47="","",第三面!V47)</f>
        <v/>
      </c>
      <c r="W47" s="1379"/>
      <c r="X47" s="1379"/>
      <c r="Y47" s="1379"/>
      <c r="Z47" s="539" t="str">
        <f t="shared" si="0"/>
        <v/>
      </c>
      <c r="AA47" s="538" t="s">
        <v>3264</v>
      </c>
      <c r="AB47" s="535"/>
      <c r="AC47" s="528"/>
    </row>
    <row r="48" spans="1:30" ht="13.5" customHeight="1">
      <c r="A48" s="543" t="s">
        <v>3273</v>
      </c>
      <c r="B48" s="489"/>
      <c r="C48" s="489"/>
      <c r="D48" s="489"/>
      <c r="E48" s="489"/>
      <c r="F48" s="489"/>
      <c r="G48" s="489"/>
      <c r="H48" s="489"/>
      <c r="I48" s="489" t="s">
        <v>3260</v>
      </c>
      <c r="J48" s="1379" t="str">
        <f>IF(第三面!J48="","",第三面!J48)</f>
        <v/>
      </c>
      <c r="K48" s="1379"/>
      <c r="L48" s="1379"/>
      <c r="M48" s="1379"/>
      <c r="N48" s="539" t="str">
        <f>第三面!N48</f>
        <v/>
      </c>
      <c r="O48" s="489" t="s">
        <v>2844</v>
      </c>
      <c r="P48" s="1379" t="str">
        <f>IF(第三面!P48="","",第三面!P48)</f>
        <v/>
      </c>
      <c r="Q48" s="1379"/>
      <c r="R48" s="1379"/>
      <c r="S48" s="1379"/>
      <c r="T48" s="539" t="str">
        <f>第三面!T48</f>
        <v/>
      </c>
      <c r="U48" s="489" t="s">
        <v>2844</v>
      </c>
      <c r="V48" s="1379" t="str">
        <f>IF(第三面!V48="","",第三面!V48)</f>
        <v/>
      </c>
      <c r="W48" s="1379"/>
      <c r="X48" s="1379"/>
      <c r="Y48" s="1379"/>
      <c r="Z48" s="539" t="str">
        <f t="shared" si="0"/>
        <v/>
      </c>
      <c r="AA48" s="538" t="s">
        <v>3264</v>
      </c>
      <c r="AB48" s="528"/>
      <c r="AC48" s="528"/>
    </row>
    <row r="49" spans="1:29" s="478" customFormat="1" ht="17.100000000000001" customHeight="1">
      <c r="A49" s="544" t="s">
        <v>2887</v>
      </c>
      <c r="B49" s="546"/>
      <c r="C49" s="546"/>
      <c r="D49" s="546"/>
      <c r="E49" s="528"/>
      <c r="F49" s="528"/>
      <c r="G49" s="528"/>
      <c r="H49" s="528"/>
      <c r="I49" s="489" t="s">
        <v>3260</v>
      </c>
      <c r="J49" s="1379" t="str">
        <f>IF(第三面!J49="","",第三面!J49)</f>
        <v/>
      </c>
      <c r="K49" s="1379"/>
      <c r="L49" s="1379"/>
      <c r="M49" s="1379"/>
      <c r="N49" s="539" t="str">
        <f>第三面!N49</f>
        <v/>
      </c>
      <c r="O49" s="489" t="s">
        <v>2844</v>
      </c>
      <c r="P49" s="1379" t="str">
        <f>IF(第三面!P49="","",第三面!P49)</f>
        <v/>
      </c>
      <c r="Q49" s="1379"/>
      <c r="R49" s="1379"/>
      <c r="S49" s="1379"/>
      <c r="T49" s="539" t="str">
        <f>第三面!T49</f>
        <v/>
      </c>
      <c r="U49" s="489" t="s">
        <v>2844</v>
      </c>
      <c r="V49" s="1379" t="str">
        <f>IF(第三面!V49="","",第三面!V49)</f>
        <v/>
      </c>
      <c r="W49" s="1379"/>
      <c r="X49" s="1379"/>
      <c r="Y49" s="1379"/>
      <c r="Z49" s="539" t="str">
        <f t="shared" si="0"/>
        <v/>
      </c>
      <c r="AA49" s="538" t="s">
        <v>3264</v>
      </c>
      <c r="AB49" s="535"/>
      <c r="AC49" s="528"/>
    </row>
    <row r="50" spans="1:29" s="478" customFormat="1" ht="17.100000000000001" customHeight="1">
      <c r="A50" s="544" t="s">
        <v>3274</v>
      </c>
      <c r="B50" s="546"/>
      <c r="C50" s="546"/>
      <c r="D50" s="546"/>
      <c r="E50" s="528"/>
      <c r="F50" s="528"/>
      <c r="G50" s="528"/>
      <c r="H50" s="528"/>
      <c r="I50" s="489" t="s">
        <v>3260</v>
      </c>
      <c r="J50" s="1379" t="str">
        <f>IF(第三面!J50="","",第三面!J50)</f>
        <v/>
      </c>
      <c r="K50" s="1379"/>
      <c r="L50" s="1379"/>
      <c r="M50" s="1379"/>
      <c r="N50" s="539" t="str">
        <f>第三面!N50</f>
        <v/>
      </c>
      <c r="O50" s="489" t="s">
        <v>2844</v>
      </c>
      <c r="P50" s="1379" t="str">
        <f>IF(第三面!P50="","",第三面!P50)</f>
        <v/>
      </c>
      <c r="Q50" s="1379"/>
      <c r="R50" s="1379"/>
      <c r="S50" s="1379"/>
      <c r="T50" s="539" t="str">
        <f>第三面!T50</f>
        <v/>
      </c>
      <c r="U50" s="489" t="s">
        <v>2844</v>
      </c>
      <c r="V50" s="1379" t="str">
        <f>IF(第三面!V50="","",第三面!V50)</f>
        <v/>
      </c>
      <c r="W50" s="1379"/>
      <c r="X50" s="1379"/>
      <c r="Y50" s="1379"/>
      <c r="Z50" s="539" t="str">
        <f>IF(V50="","","㎡")</f>
        <v/>
      </c>
      <c r="AA50" s="538" t="s">
        <v>3264</v>
      </c>
      <c r="AB50" s="535"/>
      <c r="AC50" s="528"/>
    </row>
    <row r="51" spans="1:29" s="478" customFormat="1" ht="17.100000000000001" customHeight="1">
      <c r="A51" s="544" t="s">
        <v>3275</v>
      </c>
      <c r="B51" s="546"/>
      <c r="C51" s="546"/>
      <c r="D51" s="546"/>
      <c r="E51" s="528"/>
      <c r="F51" s="528"/>
      <c r="G51" s="528"/>
      <c r="H51" s="528"/>
      <c r="I51" s="489" t="s">
        <v>3260</v>
      </c>
      <c r="J51" s="1379" t="str">
        <f>IF(第三面!J51="","",第三面!J51)</f>
        <v/>
      </c>
      <c r="K51" s="1379"/>
      <c r="L51" s="1379"/>
      <c r="M51" s="1379"/>
      <c r="N51" s="539" t="str">
        <f>第三面!N50</f>
        <v/>
      </c>
      <c r="O51" s="489" t="s">
        <v>2844</v>
      </c>
      <c r="P51" s="1379" t="str">
        <f>IF(第三面!P51="","",第三面!P51)</f>
        <v/>
      </c>
      <c r="Q51" s="1379"/>
      <c r="R51" s="1379"/>
      <c r="S51" s="1379"/>
      <c r="T51" s="539" t="str">
        <f>第三面!T50</f>
        <v/>
      </c>
      <c r="U51" s="489" t="s">
        <v>2844</v>
      </c>
      <c r="V51" s="1379" t="str">
        <f>IF(第三面!V51="","",第三面!V51)</f>
        <v/>
      </c>
      <c r="W51" s="1379"/>
      <c r="X51" s="1379"/>
      <c r="Y51" s="1379"/>
      <c r="Z51" s="539" t="str">
        <f>IF(V51="","","㎡")</f>
        <v/>
      </c>
      <c r="AA51" s="538" t="s">
        <v>3264</v>
      </c>
      <c r="AB51" s="535"/>
      <c r="AC51" s="528"/>
    </row>
    <row r="52" spans="1:29" ht="14.1" customHeight="1">
      <c r="A52" s="544" t="s">
        <v>2924</v>
      </c>
      <c r="B52" s="546"/>
      <c r="C52" s="546"/>
      <c r="D52" s="546"/>
      <c r="E52" s="489"/>
      <c r="F52" s="489"/>
      <c r="G52" s="489"/>
      <c r="H52" s="489"/>
      <c r="I52" s="489" t="s">
        <v>3260</v>
      </c>
      <c r="J52" s="1379" t="str">
        <f>IF('第三面-2'!J1="","",'第三面-2'!J1)</f>
        <v/>
      </c>
      <c r="K52" s="1379"/>
      <c r="L52" s="1379"/>
      <c r="M52" s="1379"/>
      <c r="N52" s="539" t="str">
        <f>'第三面-2'!N1</f>
        <v/>
      </c>
      <c r="O52" s="489" t="s">
        <v>2844</v>
      </c>
      <c r="P52" s="1379" t="str">
        <f>IF('第三面-2'!P1="","",'第三面-2'!P1)</f>
        <v/>
      </c>
      <c r="Q52" s="1379"/>
      <c r="R52" s="1379"/>
      <c r="S52" s="1379"/>
      <c r="T52" s="539" t="str">
        <f>'第三面-2'!T1</f>
        <v/>
      </c>
      <c r="U52" s="489" t="s">
        <v>2844</v>
      </c>
      <c r="V52" s="1379" t="str">
        <f>IF('第三面-2'!V1="","",'第三面-2'!V1)</f>
        <v/>
      </c>
      <c r="W52" s="1379"/>
      <c r="X52" s="1379"/>
      <c r="Y52" s="1379"/>
      <c r="Z52" s="539" t="str">
        <f t="shared" si="0"/>
        <v/>
      </c>
      <c r="AA52" s="538" t="s">
        <v>3264</v>
      </c>
      <c r="AB52" s="528"/>
      <c r="AC52" s="528"/>
    </row>
    <row r="53" spans="1:29" ht="14.1" customHeight="1">
      <c r="A53" s="544" t="s">
        <v>3276</v>
      </c>
      <c r="B53" s="546"/>
      <c r="C53" s="546"/>
      <c r="D53" s="546"/>
      <c r="E53" s="489"/>
      <c r="F53" s="489"/>
      <c r="G53" s="489"/>
      <c r="H53" s="489"/>
      <c r="I53" s="489" t="s">
        <v>3260</v>
      </c>
      <c r="J53" s="1379" t="str">
        <f>IF('第三面-2'!J2="","",'第三面-2'!J2)</f>
        <v/>
      </c>
      <c r="K53" s="1379"/>
      <c r="L53" s="1379"/>
      <c r="M53" s="1379"/>
      <c r="N53" s="539" t="str">
        <f>'第三面-2'!N2</f>
        <v/>
      </c>
      <c r="O53" s="489" t="s">
        <v>2844</v>
      </c>
      <c r="P53" s="1379" t="str">
        <f>IF('第三面-2'!P2="","",'第三面-2'!P2)</f>
        <v/>
      </c>
      <c r="Q53" s="1379"/>
      <c r="R53" s="1379"/>
      <c r="S53" s="1379"/>
      <c r="T53" s="539" t="str">
        <f>'第三面-2'!T2</f>
        <v/>
      </c>
      <c r="U53" s="489" t="s">
        <v>2844</v>
      </c>
      <c r="V53" s="1379" t="str">
        <f>IF('第三面-2'!V2="","",'第三面-2'!V2)</f>
        <v/>
      </c>
      <c r="W53" s="1379"/>
      <c r="X53" s="1379"/>
      <c r="Y53" s="1379"/>
      <c r="Z53" s="539" t="str">
        <f t="shared" si="0"/>
        <v/>
      </c>
      <c r="AA53" s="538" t="s">
        <v>3264</v>
      </c>
      <c r="AB53" s="528"/>
      <c r="AC53" s="528"/>
    </row>
    <row r="54" spans="1:29" ht="14.1" customHeight="1">
      <c r="A54" s="544" t="s">
        <v>2926</v>
      </c>
      <c r="B54" s="546"/>
      <c r="C54" s="546"/>
      <c r="D54" s="546"/>
      <c r="E54" s="489"/>
      <c r="F54" s="489"/>
      <c r="G54" s="489"/>
      <c r="H54" s="528"/>
      <c r="I54" s="528"/>
      <c r="J54" s="528"/>
      <c r="K54" s="528"/>
      <c r="L54" s="528"/>
      <c r="M54" s="528"/>
      <c r="N54" s="528"/>
      <c r="O54" s="489"/>
      <c r="P54" s="1380" t="str">
        <f>IF('第三面-2'!J3="","",'第三面-2'!J3)</f>
        <v/>
      </c>
      <c r="Q54" s="1380"/>
      <c r="R54" s="1380"/>
      <c r="S54" s="1380"/>
      <c r="T54" s="535" t="s">
        <v>47</v>
      </c>
      <c r="U54" s="489"/>
      <c r="V54" s="489"/>
      <c r="W54" s="489"/>
      <c r="X54" s="489"/>
      <c r="Y54" s="489"/>
      <c r="Z54" s="489"/>
      <c r="AA54" s="489"/>
      <c r="AB54" s="489"/>
      <c r="AC54" s="489"/>
    </row>
    <row r="55" spans="1:29" ht="14.1" customHeight="1">
      <c r="A55" s="544" t="s">
        <v>2927</v>
      </c>
      <c r="B55" s="546"/>
      <c r="C55" s="546"/>
      <c r="D55" s="546"/>
      <c r="E55" s="498"/>
      <c r="F55" s="498"/>
      <c r="G55" s="498"/>
      <c r="H55" s="528"/>
      <c r="I55" s="528"/>
      <c r="J55" s="528"/>
      <c r="K55" s="528"/>
      <c r="L55" s="498"/>
      <c r="M55" s="498"/>
      <c r="N55" s="498"/>
      <c r="O55" s="498"/>
      <c r="P55" s="1381" t="str">
        <f>IF('第三面-2'!J4="","",'第三面-2'!J4)</f>
        <v/>
      </c>
      <c r="Q55" s="1381"/>
      <c r="R55" s="1381"/>
      <c r="S55" s="1381"/>
      <c r="T55" s="541" t="s">
        <v>2852</v>
      </c>
      <c r="U55" s="498"/>
      <c r="V55" s="498"/>
      <c r="W55" s="498"/>
      <c r="X55" s="498"/>
      <c r="Y55" s="498"/>
      <c r="Z55" s="498"/>
      <c r="AA55" s="498"/>
      <c r="AB55" s="498"/>
      <c r="AC55" s="498"/>
    </row>
    <row r="56" spans="1:29" ht="14.1" customHeight="1">
      <c r="A56" s="501" t="s">
        <v>3277</v>
      </c>
      <c r="B56" s="501"/>
      <c r="C56" s="501"/>
      <c r="D56" s="501"/>
      <c r="E56" s="501"/>
      <c r="F56" s="501"/>
      <c r="G56" s="501"/>
      <c r="H56" s="501"/>
      <c r="I56" s="501"/>
      <c r="J56" s="501"/>
      <c r="K56" s="501"/>
      <c r="L56" s="501"/>
      <c r="M56" s="501"/>
      <c r="N56" s="501"/>
      <c r="O56" s="501"/>
      <c r="P56" s="501"/>
      <c r="Q56" s="501"/>
      <c r="R56" s="526"/>
      <c r="S56" s="526"/>
      <c r="T56" s="526"/>
      <c r="U56" s="526"/>
      <c r="V56" s="526"/>
      <c r="W56" s="526"/>
      <c r="X56" s="526"/>
      <c r="Y56" s="526"/>
      <c r="Z56" s="526"/>
      <c r="AA56" s="526"/>
      <c r="AB56" s="526"/>
      <c r="AC56" s="526"/>
    </row>
    <row r="57" spans="1:29" ht="14.1" customHeight="1">
      <c r="A57" s="489" t="s">
        <v>3278</v>
      </c>
      <c r="B57" s="489"/>
      <c r="C57" s="489"/>
      <c r="D57" s="489"/>
      <c r="E57" s="489"/>
      <c r="F57" s="489"/>
      <c r="G57" s="489"/>
      <c r="H57" s="489"/>
      <c r="I57" s="489"/>
      <c r="J57" s="489"/>
      <c r="K57" s="489"/>
      <c r="L57" s="489"/>
      <c r="M57" s="1325" t="str">
        <f>IF('第三面-2'!L6="","",'第三面-2'!L6)</f>
        <v/>
      </c>
      <c r="N57" s="1325"/>
      <c r="O57" s="1325"/>
      <c r="P57" s="489"/>
      <c r="Q57" s="489"/>
      <c r="R57" s="489"/>
      <c r="S57" s="489"/>
      <c r="T57" s="489"/>
      <c r="U57" s="489"/>
      <c r="V57" s="489"/>
      <c r="W57" s="489"/>
      <c r="X57" s="489"/>
      <c r="Y57" s="489"/>
      <c r="Z57" s="489"/>
      <c r="AA57" s="489"/>
      <c r="AB57" s="489"/>
      <c r="AC57" s="489"/>
    </row>
    <row r="58" spans="1:29" ht="14.1" customHeight="1">
      <c r="A58" s="498" t="s">
        <v>2930</v>
      </c>
      <c r="B58" s="498"/>
      <c r="C58" s="498"/>
      <c r="D58" s="498"/>
      <c r="E58" s="498"/>
      <c r="F58" s="498"/>
      <c r="G58" s="498"/>
      <c r="H58" s="498"/>
      <c r="I58" s="498"/>
      <c r="J58" s="498"/>
      <c r="K58" s="498"/>
      <c r="L58" s="498"/>
      <c r="M58" s="1377" t="str">
        <f>IF('第三面-2'!L7="","",'第三面-2'!L7)</f>
        <v/>
      </c>
      <c r="N58" s="1377"/>
      <c r="O58" s="1377"/>
      <c r="P58" s="498"/>
      <c r="Q58" s="498"/>
      <c r="R58" s="498"/>
      <c r="S58" s="498"/>
      <c r="T58" s="498"/>
      <c r="U58" s="498"/>
      <c r="V58" s="498"/>
      <c r="W58" s="498"/>
      <c r="X58" s="498"/>
      <c r="Y58" s="498"/>
      <c r="Z58" s="498"/>
      <c r="AA58" s="498"/>
      <c r="AB58" s="498"/>
      <c r="AC58" s="498"/>
    </row>
    <row r="59" spans="1:29" ht="14.1" customHeight="1">
      <c r="A59" s="528"/>
      <c r="B59" s="528"/>
      <c r="C59" s="528"/>
      <c r="D59" s="528"/>
      <c r="E59" s="1378"/>
      <c r="F59" s="1378"/>
      <c r="G59" s="1378"/>
      <c r="H59" s="1378"/>
      <c r="I59" s="1378"/>
      <c r="J59" s="1378"/>
      <c r="K59" s="1378"/>
      <c r="L59" s="1378"/>
      <c r="M59" s="1378"/>
      <c r="N59" s="1378"/>
      <c r="O59" s="1378"/>
      <c r="P59" s="1378"/>
      <c r="Q59" s="1378"/>
      <c r="R59" s="1378"/>
      <c r="S59" s="1378"/>
      <c r="T59" s="1378"/>
      <c r="U59" s="1378"/>
      <c r="V59" s="1378"/>
      <c r="W59" s="1378"/>
      <c r="X59" s="1378"/>
      <c r="Y59" s="1378"/>
      <c r="Z59" s="1378"/>
      <c r="AA59" s="1378"/>
      <c r="AB59" s="1378"/>
      <c r="AC59" s="1378"/>
    </row>
    <row r="60" spans="1:29" ht="14.1" customHeight="1">
      <c r="A60" s="528"/>
      <c r="B60" s="549"/>
      <c r="C60" s="549"/>
      <c r="D60" s="549"/>
      <c r="E60" s="549"/>
      <c r="F60" s="549"/>
      <c r="G60" s="549"/>
      <c r="H60" s="549"/>
      <c r="I60" s="549"/>
      <c r="J60" s="549"/>
      <c r="K60" s="549"/>
      <c r="L60" s="549"/>
      <c r="M60" s="549"/>
      <c r="N60" s="549"/>
      <c r="O60" s="549"/>
      <c r="P60" s="549"/>
      <c r="Q60" s="549"/>
      <c r="R60" s="549"/>
      <c r="S60" s="549"/>
      <c r="T60" s="549"/>
      <c r="U60" s="549"/>
      <c r="V60" s="549"/>
      <c r="W60" s="549"/>
      <c r="X60" s="549"/>
      <c r="Y60" s="549"/>
      <c r="Z60" s="549"/>
      <c r="AA60" s="549"/>
      <c r="AB60" s="549"/>
      <c r="AC60" s="549"/>
    </row>
    <row r="61" spans="1:29" ht="14.1" customHeight="1">
      <c r="A61" s="528"/>
      <c r="B61" s="549"/>
      <c r="C61" s="549"/>
      <c r="D61" s="549"/>
      <c r="E61" s="549"/>
      <c r="F61" s="549"/>
      <c r="G61" s="549"/>
      <c r="H61" s="549"/>
      <c r="I61" s="549"/>
      <c r="J61" s="549"/>
      <c r="K61" s="549"/>
      <c r="L61" s="549"/>
      <c r="M61" s="549"/>
      <c r="N61" s="549"/>
      <c r="O61" s="549"/>
      <c r="P61" s="549"/>
      <c r="Q61" s="549"/>
      <c r="R61" s="549"/>
      <c r="S61" s="549"/>
      <c r="T61" s="549"/>
      <c r="U61" s="549"/>
      <c r="V61" s="549"/>
      <c r="W61" s="549"/>
      <c r="X61" s="549"/>
      <c r="Y61" s="549"/>
      <c r="Z61" s="549"/>
      <c r="AA61" s="549"/>
      <c r="AB61" s="549"/>
      <c r="AC61" s="549"/>
    </row>
  </sheetData>
  <mergeCells count="93">
    <mergeCell ref="M10:AC10"/>
    <mergeCell ref="A2:AC2"/>
    <mergeCell ref="A3:AC3"/>
    <mergeCell ref="F4:AC4"/>
    <mergeCell ref="F5:AC5"/>
    <mergeCell ref="F7:K7"/>
    <mergeCell ref="A11:AC11"/>
    <mergeCell ref="L13:N13"/>
    <mergeCell ref="L14:N14"/>
    <mergeCell ref="I16:K16"/>
    <mergeCell ref="N16:P16"/>
    <mergeCell ref="S16:U16"/>
    <mergeCell ref="X16:Z16"/>
    <mergeCell ref="I17:K17"/>
    <mergeCell ref="N17:P17"/>
    <mergeCell ref="S17:U17"/>
    <mergeCell ref="X17:Z17"/>
    <mergeCell ref="I18:L18"/>
    <mergeCell ref="N18:Q18"/>
    <mergeCell ref="S18:V18"/>
    <mergeCell ref="X18:AA18"/>
    <mergeCell ref="I20:K20"/>
    <mergeCell ref="N20:P20"/>
    <mergeCell ref="S20:U20"/>
    <mergeCell ref="X20:Z20"/>
    <mergeCell ref="I22:K22"/>
    <mergeCell ref="N22:P22"/>
    <mergeCell ref="S22:U22"/>
    <mergeCell ref="X22:Z22"/>
    <mergeCell ref="I23:K23"/>
    <mergeCell ref="I24:K24"/>
    <mergeCell ref="A25:R25"/>
    <mergeCell ref="S25:V25"/>
    <mergeCell ref="A26:R26"/>
    <mergeCell ref="S26:V26"/>
    <mergeCell ref="E27:AC27"/>
    <mergeCell ref="H28:L28"/>
    <mergeCell ref="O28:AC28"/>
    <mergeCell ref="J32:M32"/>
    <mergeCell ref="P32:S32"/>
    <mergeCell ref="V32:Y32"/>
    <mergeCell ref="J34:M34"/>
    <mergeCell ref="P34:S34"/>
    <mergeCell ref="V34:Y34"/>
    <mergeCell ref="P35:S35"/>
    <mergeCell ref="J37:M37"/>
    <mergeCell ref="P37:S37"/>
    <mergeCell ref="V37:Y37"/>
    <mergeCell ref="A38:AC38"/>
    <mergeCell ref="J39:M39"/>
    <mergeCell ref="P39:S39"/>
    <mergeCell ref="V39:Y39"/>
    <mergeCell ref="J41:M41"/>
    <mergeCell ref="P41:S41"/>
    <mergeCell ref="V41:Y41"/>
    <mergeCell ref="J43:M43"/>
    <mergeCell ref="P43:S43"/>
    <mergeCell ref="V43:Y43"/>
    <mergeCell ref="J44:M44"/>
    <mergeCell ref="P44:S44"/>
    <mergeCell ref="V44:Y44"/>
    <mergeCell ref="J45:M45"/>
    <mergeCell ref="P45:S45"/>
    <mergeCell ref="V45:Y45"/>
    <mergeCell ref="J46:M46"/>
    <mergeCell ref="P46:S46"/>
    <mergeCell ref="V46:Y46"/>
    <mergeCell ref="J47:M47"/>
    <mergeCell ref="P47:S47"/>
    <mergeCell ref="V47:Y47"/>
    <mergeCell ref="J48:M48"/>
    <mergeCell ref="P48:S48"/>
    <mergeCell ref="V48:Y48"/>
    <mergeCell ref="J49:M49"/>
    <mergeCell ref="P49:S49"/>
    <mergeCell ref="V49:Y49"/>
    <mergeCell ref="J50:M50"/>
    <mergeCell ref="P50:S50"/>
    <mergeCell ref="V50:Y50"/>
    <mergeCell ref="J51:M51"/>
    <mergeCell ref="P51:S51"/>
    <mergeCell ref="V51:Y51"/>
    <mergeCell ref="J52:M52"/>
    <mergeCell ref="P52:S52"/>
    <mergeCell ref="V52:Y52"/>
    <mergeCell ref="M58:O58"/>
    <mergeCell ref="E59:AC59"/>
    <mergeCell ref="J53:M53"/>
    <mergeCell ref="P53:S53"/>
    <mergeCell ref="V53:Y53"/>
    <mergeCell ref="P54:S54"/>
    <mergeCell ref="P55:S55"/>
    <mergeCell ref="M57:O57"/>
  </mergeCells>
  <phoneticPr fontId="1"/>
  <pageMargins left="0.78740157480314965" right="0.78740157480314965" top="0" bottom="0"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173FC80-F911-4551-B50C-1562ADC3DCE8}">
          <x14:formula1>
            <xm:f>"□,■"</xm:f>
          </x14:formula1>
          <xm: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L7:L8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L65543:L65544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L131079:L131080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L196615:L196616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L262151:L262152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L327687:L327688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L393223:L393224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L458759:L458760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L524295:L524296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L589831:L589832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L655367:L655368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L720903:L720904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L786439:L786440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L851975:L851976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L917511:L917512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L983047:L983048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WVT983047:WVT983048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W7 JS7 TO7 ADK7 ANG7 AXC7 BGY7 BQU7 CAQ7 CKM7 CUI7 DEE7 DOA7 DXW7 EHS7 ERO7 FBK7 FLG7 FVC7 GEY7 GOU7 GYQ7 HIM7 HSI7 ICE7 IMA7 IVW7 JFS7 JPO7 JZK7 KJG7 KTC7 LCY7 LMU7 LWQ7 MGM7 MQI7 NAE7 NKA7 NTW7 ODS7 ONO7 OXK7 PHG7 PRC7 QAY7 QKU7 QUQ7 REM7 ROI7 RYE7 SIA7 SRW7 TBS7 TLO7 TVK7 UFG7 UPC7 UYY7 VIU7 VSQ7 WCM7 WMI7 WWE7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B131102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B196638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B262174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B327710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B393246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B458782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B524318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B589854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B655390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B720926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B786462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B851998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B917534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B983070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H30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N30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R30 JN30 TJ30 ADF30 ANB30 AWX30 BGT30 BQP30 CAL30 CKH30 CUD30 DDZ30 DNV30 DXR30 EHN30 ERJ30 FBF30 FLB30 FUX30 GET30 GOP30 GYL30 HIH30 HSD30 IBZ30 ILV30 IVR30 JFN30 JPJ30 JZF30 KJB30 KSX30 LCT30 LMP30 LWL30 MGH30 MQD30 MZZ30 NJV30 NTR30 ODN30 ONJ30 OXF30 PHB30 PQX30 QAT30 QKP30 QUL30 REH30 ROD30 RXZ30 SHV30 SRR30 TBN30 TLJ30 TVF30 UFB30 UOX30 UYT30 VIP30 VSL30 WCH30 WMD30 WVZ30 R65566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R131102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R196638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R262174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R327710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R393246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R458782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R524318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R589854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R655390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R720926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R786462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R851998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R917534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R983070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WVZ983070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16DC8-98B2-4B33-BA6C-F7329D59E475}">
  <sheetPr>
    <tabColor theme="5" tint="0.39997558519241921"/>
  </sheetPr>
  <dimension ref="A1:AM91"/>
  <sheetViews>
    <sheetView view="pageBreakPreview" zoomScaleNormal="100" zoomScaleSheetLayoutView="100" workbookViewId="0">
      <selection activeCell="AD1" sqref="AD1"/>
    </sheetView>
  </sheetViews>
  <sheetFormatPr defaultRowHeight="13.5"/>
  <cols>
    <col min="1" max="29" width="3" style="479" customWidth="1"/>
    <col min="30" max="256" width="9" style="479"/>
    <col min="257" max="285" width="3" style="479" customWidth="1"/>
    <col min="286" max="512" width="9" style="479"/>
    <col min="513" max="541" width="3" style="479" customWidth="1"/>
    <col min="542" max="768" width="9" style="479"/>
    <col min="769" max="797" width="3" style="479" customWidth="1"/>
    <col min="798" max="1024" width="9" style="479"/>
    <col min="1025" max="1053" width="3" style="479" customWidth="1"/>
    <col min="1054" max="1280" width="9" style="479"/>
    <col min="1281" max="1309" width="3" style="479" customWidth="1"/>
    <col min="1310" max="1536" width="9" style="479"/>
    <col min="1537" max="1565" width="3" style="479" customWidth="1"/>
    <col min="1566" max="1792" width="9" style="479"/>
    <col min="1793" max="1821" width="3" style="479" customWidth="1"/>
    <col min="1822" max="2048" width="9" style="479"/>
    <col min="2049" max="2077" width="3" style="479" customWidth="1"/>
    <col min="2078" max="2304" width="9" style="479"/>
    <col min="2305" max="2333" width="3" style="479" customWidth="1"/>
    <col min="2334" max="2560" width="9" style="479"/>
    <col min="2561" max="2589" width="3" style="479" customWidth="1"/>
    <col min="2590" max="2816" width="9" style="479"/>
    <col min="2817" max="2845" width="3" style="479" customWidth="1"/>
    <col min="2846" max="3072" width="9" style="479"/>
    <col min="3073" max="3101" width="3" style="479" customWidth="1"/>
    <col min="3102" max="3328" width="9" style="479"/>
    <col min="3329" max="3357" width="3" style="479" customWidth="1"/>
    <col min="3358" max="3584" width="9" style="479"/>
    <col min="3585" max="3613" width="3" style="479" customWidth="1"/>
    <col min="3614" max="3840" width="9" style="479"/>
    <col min="3841" max="3869" width="3" style="479" customWidth="1"/>
    <col min="3870" max="4096" width="9" style="479"/>
    <col min="4097" max="4125" width="3" style="479" customWidth="1"/>
    <col min="4126" max="4352" width="9" style="479"/>
    <col min="4353" max="4381" width="3" style="479" customWidth="1"/>
    <col min="4382" max="4608" width="9" style="479"/>
    <col min="4609" max="4637" width="3" style="479" customWidth="1"/>
    <col min="4638" max="4864" width="9" style="479"/>
    <col min="4865" max="4893" width="3" style="479" customWidth="1"/>
    <col min="4894" max="5120" width="9" style="479"/>
    <col min="5121" max="5149" width="3" style="479" customWidth="1"/>
    <col min="5150" max="5376" width="9" style="479"/>
    <col min="5377" max="5405" width="3" style="479" customWidth="1"/>
    <col min="5406" max="5632" width="9" style="479"/>
    <col min="5633" max="5661" width="3" style="479" customWidth="1"/>
    <col min="5662" max="5888" width="9" style="479"/>
    <col min="5889" max="5917" width="3" style="479" customWidth="1"/>
    <col min="5918" max="6144" width="9" style="479"/>
    <col min="6145" max="6173" width="3" style="479" customWidth="1"/>
    <col min="6174" max="6400" width="9" style="479"/>
    <col min="6401" max="6429" width="3" style="479" customWidth="1"/>
    <col min="6430" max="6656" width="9" style="479"/>
    <col min="6657" max="6685" width="3" style="479" customWidth="1"/>
    <col min="6686" max="6912" width="9" style="479"/>
    <col min="6913" max="6941" width="3" style="479" customWidth="1"/>
    <col min="6942" max="7168" width="9" style="479"/>
    <col min="7169" max="7197" width="3" style="479" customWidth="1"/>
    <col min="7198" max="7424" width="9" style="479"/>
    <col min="7425" max="7453" width="3" style="479" customWidth="1"/>
    <col min="7454" max="7680" width="9" style="479"/>
    <col min="7681" max="7709" width="3" style="479" customWidth="1"/>
    <col min="7710" max="7936" width="9" style="479"/>
    <col min="7937" max="7965" width="3" style="479" customWidth="1"/>
    <col min="7966" max="8192" width="9" style="479"/>
    <col min="8193" max="8221" width="3" style="479" customWidth="1"/>
    <col min="8222" max="8448" width="9" style="479"/>
    <col min="8449" max="8477" width="3" style="479" customWidth="1"/>
    <col min="8478" max="8704" width="9" style="479"/>
    <col min="8705" max="8733" width="3" style="479" customWidth="1"/>
    <col min="8734" max="8960" width="9" style="479"/>
    <col min="8961" max="8989" width="3" style="479" customWidth="1"/>
    <col min="8990" max="9216" width="9" style="479"/>
    <col min="9217" max="9245" width="3" style="479" customWidth="1"/>
    <col min="9246" max="9472" width="9" style="479"/>
    <col min="9473" max="9501" width="3" style="479" customWidth="1"/>
    <col min="9502" max="9728" width="9" style="479"/>
    <col min="9729" max="9757" width="3" style="479" customWidth="1"/>
    <col min="9758" max="9984" width="9" style="479"/>
    <col min="9985" max="10013" width="3" style="479" customWidth="1"/>
    <col min="10014" max="10240" width="9" style="479"/>
    <col min="10241" max="10269" width="3" style="479" customWidth="1"/>
    <col min="10270" max="10496" width="9" style="479"/>
    <col min="10497" max="10525" width="3" style="479" customWidth="1"/>
    <col min="10526" max="10752" width="9" style="479"/>
    <col min="10753" max="10781" width="3" style="479" customWidth="1"/>
    <col min="10782" max="11008" width="9" style="479"/>
    <col min="11009" max="11037" width="3" style="479" customWidth="1"/>
    <col min="11038" max="11264" width="9" style="479"/>
    <col min="11265" max="11293" width="3" style="479" customWidth="1"/>
    <col min="11294" max="11520" width="9" style="479"/>
    <col min="11521" max="11549" width="3" style="479" customWidth="1"/>
    <col min="11550" max="11776" width="9" style="479"/>
    <col min="11777" max="11805" width="3" style="479" customWidth="1"/>
    <col min="11806" max="12032" width="9" style="479"/>
    <col min="12033" max="12061" width="3" style="479" customWidth="1"/>
    <col min="12062" max="12288" width="9" style="479"/>
    <col min="12289" max="12317" width="3" style="479" customWidth="1"/>
    <col min="12318" max="12544" width="9" style="479"/>
    <col min="12545" max="12573" width="3" style="479" customWidth="1"/>
    <col min="12574" max="12800" width="9" style="479"/>
    <col min="12801" max="12829" width="3" style="479" customWidth="1"/>
    <col min="12830" max="13056" width="9" style="479"/>
    <col min="13057" max="13085" width="3" style="479" customWidth="1"/>
    <col min="13086" max="13312" width="9" style="479"/>
    <col min="13313" max="13341" width="3" style="479" customWidth="1"/>
    <col min="13342" max="13568" width="9" style="479"/>
    <col min="13569" max="13597" width="3" style="479" customWidth="1"/>
    <col min="13598" max="13824" width="9" style="479"/>
    <col min="13825" max="13853" width="3" style="479" customWidth="1"/>
    <col min="13854" max="14080" width="9" style="479"/>
    <col min="14081" max="14109" width="3" style="479" customWidth="1"/>
    <col min="14110" max="14336" width="9" style="479"/>
    <col min="14337" max="14365" width="3" style="479" customWidth="1"/>
    <col min="14366" max="14592" width="9" style="479"/>
    <col min="14593" max="14621" width="3" style="479" customWidth="1"/>
    <col min="14622" max="14848" width="9" style="479"/>
    <col min="14849" max="14877" width="3" style="479" customWidth="1"/>
    <col min="14878" max="15104" width="9" style="479"/>
    <col min="15105" max="15133" width="3" style="479" customWidth="1"/>
    <col min="15134" max="15360" width="9" style="479"/>
    <col min="15361" max="15389" width="3" style="479" customWidth="1"/>
    <col min="15390" max="15616" width="9" style="479"/>
    <col min="15617" max="15645" width="3" style="479" customWidth="1"/>
    <col min="15646" max="15872" width="9" style="479"/>
    <col min="15873" max="15901" width="3" style="479" customWidth="1"/>
    <col min="15902" max="16128" width="9" style="479"/>
    <col min="16129" max="16157" width="3" style="479" customWidth="1"/>
    <col min="16158" max="16384" width="9" style="479"/>
  </cols>
  <sheetData>
    <row r="1" spans="1:31">
      <c r="A1" s="501" t="s">
        <v>3279</v>
      </c>
      <c r="B1" s="501"/>
      <c r="C1" s="501"/>
      <c r="D1" s="501"/>
      <c r="E1" s="501"/>
      <c r="F1" s="501"/>
      <c r="G1" s="501"/>
      <c r="H1" s="501"/>
      <c r="I1" s="526" t="s">
        <v>2568</v>
      </c>
      <c r="J1" s="1404" t="s">
        <v>3280</v>
      </c>
      <c r="K1" s="1404"/>
      <c r="L1" s="1404"/>
      <c r="M1" s="1404"/>
      <c r="N1" s="1404"/>
      <c r="O1" s="526" t="s">
        <v>2842</v>
      </c>
      <c r="P1" s="1408" t="s">
        <v>3281</v>
      </c>
      <c r="Q1" s="1408"/>
      <c r="R1" s="1408"/>
      <c r="S1" s="1408"/>
      <c r="T1" s="526"/>
      <c r="U1" s="550" t="s">
        <v>3222</v>
      </c>
      <c r="V1" s="526"/>
      <c r="W1" s="526"/>
      <c r="X1" s="526"/>
      <c r="Y1" s="526"/>
      <c r="Z1" s="526"/>
      <c r="AA1" s="526"/>
      <c r="AB1" s="526"/>
      <c r="AC1" s="526"/>
    </row>
    <row r="2" spans="1:31" ht="14.1" customHeight="1">
      <c r="A2" s="489" t="s">
        <v>3282</v>
      </c>
      <c r="B2" s="489"/>
      <c r="C2" s="489"/>
      <c r="D2" s="489"/>
      <c r="E2" s="489"/>
      <c r="F2" s="489"/>
      <c r="G2" s="489"/>
      <c r="H2" s="489"/>
      <c r="I2" s="528" t="s">
        <v>3260</v>
      </c>
      <c r="J2" s="1409" t="str">
        <f>IF('第三面-2'!J9="","",'第三面-2'!J9)</f>
        <v/>
      </c>
      <c r="K2" s="1409"/>
      <c r="L2" s="1409"/>
      <c r="M2" s="1409"/>
      <c r="N2" s="535" t="s">
        <v>2837</v>
      </c>
      <c r="O2" s="489" t="s">
        <v>2844</v>
      </c>
      <c r="P2" s="1410" t="str">
        <f>IF('第三面-2'!P9="","",'第三面-2'!P9)</f>
        <v/>
      </c>
      <c r="Q2" s="1410"/>
      <c r="R2" s="1410"/>
      <c r="S2" s="1410"/>
      <c r="T2" s="488" t="str">
        <f>'第三面-2'!T9</f>
        <v/>
      </c>
      <c r="U2" s="538" t="s">
        <v>3264</v>
      </c>
      <c r="V2" s="528"/>
      <c r="W2" s="528"/>
      <c r="X2" s="528"/>
      <c r="Y2" s="528"/>
      <c r="Z2" s="528"/>
      <c r="AA2" s="528"/>
      <c r="AB2" s="528"/>
      <c r="AC2" s="528"/>
    </row>
    <row r="3" spans="1:31" ht="14.1" customHeight="1">
      <c r="A3" s="489" t="s">
        <v>3283</v>
      </c>
      <c r="B3" s="489"/>
      <c r="C3" s="489"/>
      <c r="D3" s="489"/>
      <c r="E3" s="489"/>
      <c r="F3" s="489" t="s">
        <v>2936</v>
      </c>
      <c r="G3" s="489"/>
      <c r="H3" s="489"/>
      <c r="I3" s="528" t="s">
        <v>3260</v>
      </c>
      <c r="J3" s="1325" t="str">
        <f>IF('第三面-2'!J10="","",'第三面-2'!J10)</f>
        <v/>
      </c>
      <c r="K3" s="1325"/>
      <c r="L3" s="1325"/>
      <c r="M3" s="1325"/>
      <c r="N3" s="539" t="str">
        <f>'第三面-2'!N10</f>
        <v/>
      </c>
      <c r="O3" s="489" t="s">
        <v>2844</v>
      </c>
      <c r="P3" s="1322" t="str">
        <f>IF('第三面-2'!P10="","",'第三面-2'!P10)</f>
        <v/>
      </c>
      <c r="Q3" s="1322"/>
      <c r="R3" s="1322"/>
      <c r="S3" s="1322"/>
      <c r="T3" s="539" t="str">
        <f>'第三面-2'!T10</f>
        <v/>
      </c>
      <c r="U3" s="538" t="s">
        <v>3264</v>
      </c>
      <c r="V3" s="528"/>
      <c r="W3" s="528"/>
      <c r="X3" s="528"/>
      <c r="Y3" s="528"/>
      <c r="Z3" s="528"/>
      <c r="AA3" s="528"/>
      <c r="AB3" s="528"/>
      <c r="AC3" s="528"/>
    </row>
    <row r="4" spans="1:31" ht="14.1" customHeight="1">
      <c r="A4" s="489" t="s">
        <v>3284</v>
      </c>
      <c r="B4" s="489"/>
      <c r="C4" s="489"/>
      <c r="D4" s="489"/>
      <c r="E4" s="489"/>
      <c r="F4" s="489" t="s">
        <v>2110</v>
      </c>
      <c r="G4" s="489"/>
      <c r="H4" s="489"/>
      <c r="I4" s="528" t="s">
        <v>3260</v>
      </c>
      <c r="J4" s="1325" t="str">
        <f>IF('第三面-2'!J11="","",'第三面-2'!J11)</f>
        <v/>
      </c>
      <c r="K4" s="1325"/>
      <c r="L4" s="1325"/>
      <c r="M4" s="1325"/>
      <c r="N4" s="539" t="str">
        <f>'第三面-2'!N11</f>
        <v/>
      </c>
      <c r="O4" s="489" t="s">
        <v>2844</v>
      </c>
      <c r="P4" s="1322" t="str">
        <f>IF('第三面-2'!P11="","",'第三面-2'!P11)</f>
        <v/>
      </c>
      <c r="Q4" s="1322"/>
      <c r="R4" s="1322"/>
      <c r="S4" s="1322"/>
      <c r="T4" s="539" t="str">
        <f>'第三面-2'!T11</f>
        <v/>
      </c>
      <c r="U4" s="538" t="s">
        <v>3264</v>
      </c>
      <c r="V4" s="528"/>
      <c r="W4" s="528"/>
      <c r="X4" s="528"/>
      <c r="Y4" s="528"/>
      <c r="Z4" s="528"/>
      <c r="AA4" s="528"/>
      <c r="AB4" s="528"/>
      <c r="AC4" s="528"/>
    </row>
    <row r="5" spans="1:31" ht="14.1" customHeight="1">
      <c r="A5" s="489" t="s">
        <v>3285</v>
      </c>
      <c r="B5" s="489"/>
      <c r="C5" s="489"/>
      <c r="D5" s="489"/>
      <c r="E5" s="489"/>
      <c r="F5" s="489"/>
      <c r="G5" s="489"/>
      <c r="H5" s="489"/>
      <c r="I5" s="1322" t="str">
        <f>IF('第三面-2'!J12="","",'第三面-2'!J12)</f>
        <v>鉄骨</v>
      </c>
      <c r="J5" s="1322"/>
      <c r="K5" s="1322"/>
      <c r="L5" s="1322"/>
      <c r="M5" s="1322"/>
      <c r="N5" s="1322"/>
      <c r="O5" s="489" t="s">
        <v>3286</v>
      </c>
      <c r="P5" s="495"/>
      <c r="Q5" s="495"/>
      <c r="R5" s="1322" t="str">
        <f>IF('第三面-2'!T12="","",'第三面-2'!T12)</f>
        <v/>
      </c>
      <c r="S5" s="1322"/>
      <c r="T5" s="1322"/>
      <c r="U5" s="1322"/>
      <c r="V5" s="1322"/>
      <c r="W5" s="1322"/>
      <c r="X5" s="528" t="s">
        <v>2940</v>
      </c>
      <c r="Y5" s="528"/>
      <c r="Z5" s="528"/>
      <c r="AA5" s="528"/>
      <c r="AB5" s="528"/>
      <c r="AC5" s="528"/>
    </row>
    <row r="6" spans="1:31" ht="14.1" customHeight="1">
      <c r="A6" s="489" t="s">
        <v>3287</v>
      </c>
      <c r="B6" s="489"/>
      <c r="C6" s="489"/>
      <c r="D6" s="489"/>
      <c r="E6" s="489"/>
      <c r="F6" s="489"/>
      <c r="G6" s="489"/>
      <c r="H6" s="489"/>
      <c r="I6" s="540"/>
      <c r="J6" s="540"/>
      <c r="K6" s="540"/>
      <c r="L6" s="540"/>
      <c r="M6" s="528"/>
      <c r="N6" s="535"/>
      <c r="O6" s="535"/>
      <c r="P6" s="540"/>
      <c r="Q6" s="540"/>
      <c r="R6" s="540"/>
      <c r="S6" s="528"/>
      <c r="T6" s="528"/>
      <c r="U6" s="528"/>
      <c r="V6" s="527" t="str">
        <f>'第三面-2'!T13</f>
        <v>□</v>
      </c>
      <c r="W6" s="528" t="s">
        <v>2942</v>
      </c>
      <c r="X6" s="528"/>
      <c r="Y6" s="527" t="str">
        <f>'第三面-2'!V13</f>
        <v>■</v>
      </c>
      <c r="Z6" s="528" t="s">
        <v>2943</v>
      </c>
      <c r="AA6" s="528"/>
      <c r="AB6" s="528"/>
      <c r="AC6" s="528"/>
    </row>
    <row r="7" spans="1:31" ht="14.1" customHeight="1">
      <c r="A7" s="489" t="s">
        <v>3288</v>
      </c>
      <c r="B7" s="489"/>
      <c r="C7" s="489"/>
      <c r="D7" s="489"/>
      <c r="E7" s="489"/>
      <c r="F7" s="489"/>
      <c r="G7" s="489"/>
      <c r="H7" s="489"/>
      <c r="I7" s="540"/>
      <c r="J7" s="540"/>
      <c r="K7" s="540"/>
      <c r="L7" s="540"/>
      <c r="M7" s="528"/>
      <c r="N7" s="535"/>
      <c r="O7" s="535"/>
      <c r="P7" s="540"/>
      <c r="Q7" s="540"/>
      <c r="R7" s="540"/>
      <c r="S7" s="540"/>
      <c r="T7" s="528"/>
      <c r="U7" s="528"/>
      <c r="V7" s="528"/>
      <c r="W7" s="528"/>
      <c r="X7" s="528"/>
      <c r="Y7" s="528"/>
      <c r="Z7" s="528"/>
      <c r="AA7" s="528"/>
      <c r="AB7" s="528"/>
      <c r="AC7" s="528"/>
    </row>
    <row r="8" spans="1:31" ht="14.1" customHeight="1">
      <c r="A8" s="498"/>
      <c r="B8" s="498"/>
      <c r="C8" s="551" t="str">
        <f>'第三面-2'!D15</f>
        <v>□</v>
      </c>
      <c r="D8" s="498" t="s">
        <v>3289</v>
      </c>
      <c r="E8" s="498"/>
      <c r="F8" s="498"/>
      <c r="G8" s="498"/>
      <c r="H8" s="552"/>
      <c r="I8" s="533"/>
      <c r="J8" s="552"/>
      <c r="K8" s="551" t="str">
        <f>'第三面-2'!K15</f>
        <v>□</v>
      </c>
      <c r="L8" s="533" t="s">
        <v>3290</v>
      </c>
      <c r="M8" s="541"/>
      <c r="N8" s="541"/>
      <c r="O8" s="552"/>
      <c r="P8" s="552"/>
      <c r="Q8" s="533"/>
      <c r="R8" s="552"/>
      <c r="S8" s="551" t="str">
        <f>'第三面-2'!R15</f>
        <v>□</v>
      </c>
      <c r="T8" s="533" t="s">
        <v>3291</v>
      </c>
      <c r="U8" s="533"/>
      <c r="V8" s="533"/>
      <c r="W8" s="533"/>
      <c r="X8" s="533"/>
      <c r="Y8" s="533"/>
      <c r="Z8" s="533"/>
      <c r="AA8" s="533"/>
      <c r="AB8" s="533"/>
      <c r="AC8" s="533"/>
    </row>
    <row r="9" spans="1:31" ht="14.1" customHeight="1">
      <c r="A9" s="1404" t="s">
        <v>3292</v>
      </c>
      <c r="B9" s="1404"/>
      <c r="C9" s="1404"/>
      <c r="D9" s="1404"/>
      <c r="E9" s="1404"/>
      <c r="F9" s="1404"/>
      <c r="G9" s="1404"/>
      <c r="H9" s="1404"/>
      <c r="I9" s="1378"/>
      <c r="J9" s="1378"/>
      <c r="K9" s="1378"/>
      <c r="L9" s="1378"/>
      <c r="M9" s="1378"/>
      <c r="N9" s="1378"/>
      <c r="O9" s="1378"/>
      <c r="P9" s="1378"/>
      <c r="Q9" s="1378"/>
      <c r="R9" s="1378"/>
      <c r="S9" s="1378"/>
      <c r="T9" s="1378"/>
      <c r="U9" s="1378"/>
      <c r="V9" s="1378"/>
      <c r="W9" s="1378"/>
      <c r="X9" s="1378"/>
      <c r="Y9" s="1378"/>
      <c r="Z9" s="1378"/>
      <c r="AA9" s="1378"/>
      <c r="AB9" s="1378"/>
      <c r="AC9" s="1378"/>
      <c r="AE9" s="531"/>
    </row>
    <row r="10" spans="1:31" ht="14.1" customHeight="1">
      <c r="A10" s="528"/>
      <c r="B10" s="1405" t="str">
        <f>IF('第三面-2'!A17="","",'第三面-2'!A17)</f>
        <v/>
      </c>
      <c r="C10" s="1405"/>
      <c r="D10" s="1405"/>
      <c r="E10" s="1405"/>
      <c r="F10" s="1405"/>
      <c r="G10" s="1405"/>
      <c r="H10" s="1405"/>
      <c r="I10" s="1405"/>
      <c r="J10" s="1405"/>
      <c r="K10" s="1405"/>
      <c r="L10" s="1405"/>
      <c r="M10" s="1405"/>
      <c r="N10" s="1405"/>
      <c r="O10" s="1405"/>
      <c r="P10" s="1405"/>
      <c r="Q10" s="1405"/>
      <c r="R10" s="1405"/>
      <c r="S10" s="1405"/>
      <c r="T10" s="1405"/>
      <c r="U10" s="1405"/>
      <c r="V10" s="1405"/>
      <c r="W10" s="1405"/>
      <c r="X10" s="1405"/>
      <c r="Y10" s="1405"/>
      <c r="Z10" s="1405"/>
      <c r="AA10" s="1405"/>
      <c r="AB10" s="1405"/>
      <c r="AC10" s="1405"/>
    </row>
    <row r="11" spans="1:31" ht="14.1" customHeight="1">
      <c r="A11" s="528"/>
      <c r="B11" s="1405"/>
      <c r="C11" s="1405"/>
      <c r="D11" s="1405"/>
      <c r="E11" s="1405"/>
      <c r="F11" s="1405"/>
      <c r="G11" s="1405"/>
      <c r="H11" s="1405"/>
      <c r="I11" s="1405"/>
      <c r="J11" s="1405"/>
      <c r="K11" s="1405"/>
      <c r="L11" s="1405"/>
      <c r="M11" s="1405"/>
      <c r="N11" s="1405"/>
      <c r="O11" s="1405"/>
      <c r="P11" s="1405"/>
      <c r="Q11" s="1405"/>
      <c r="R11" s="1405"/>
      <c r="S11" s="1405"/>
      <c r="T11" s="1405"/>
      <c r="U11" s="1405"/>
      <c r="V11" s="1405"/>
      <c r="W11" s="1405"/>
      <c r="X11" s="1405"/>
      <c r="Y11" s="1405"/>
      <c r="Z11" s="1405"/>
      <c r="AA11" s="1405"/>
      <c r="AB11" s="1405"/>
      <c r="AC11" s="1405"/>
    </row>
    <row r="12" spans="1:31" ht="14.1" customHeight="1">
      <c r="A12" s="528"/>
      <c r="B12" s="1405"/>
      <c r="C12" s="1405"/>
      <c r="D12" s="1405"/>
      <c r="E12" s="1405"/>
      <c r="F12" s="1405"/>
      <c r="G12" s="1405"/>
      <c r="H12" s="1405"/>
      <c r="I12" s="1405"/>
      <c r="J12" s="1405"/>
      <c r="K12" s="1405"/>
      <c r="L12" s="1405"/>
      <c r="M12" s="1405"/>
      <c r="N12" s="1405"/>
      <c r="O12" s="1405"/>
      <c r="P12" s="1405"/>
      <c r="Q12" s="1405"/>
      <c r="R12" s="1405"/>
      <c r="S12" s="1405"/>
      <c r="T12" s="1405"/>
      <c r="U12" s="1405"/>
      <c r="V12" s="1405"/>
      <c r="W12" s="1405"/>
      <c r="X12" s="1405"/>
      <c r="Y12" s="1405"/>
      <c r="Z12" s="1405"/>
      <c r="AA12" s="1405"/>
      <c r="AB12" s="1405"/>
      <c r="AC12" s="1405"/>
    </row>
    <row r="13" spans="1:31" ht="14.1" customHeight="1">
      <c r="A13" s="1406" t="s">
        <v>3293</v>
      </c>
      <c r="B13" s="1406"/>
      <c r="C13" s="1406"/>
      <c r="D13" s="1406"/>
      <c r="E13" s="1406"/>
      <c r="F13" s="1406"/>
      <c r="G13" s="1406"/>
      <c r="H13" s="1406"/>
      <c r="I13" s="1406"/>
      <c r="J13" s="1407" t="s">
        <v>2712</v>
      </c>
      <c r="K13" s="1407"/>
      <c r="L13" s="553" t="str">
        <f>IF('第三面-2'!K20="","",'第三面-2'!K20)</f>
        <v/>
      </c>
      <c r="M13" s="530" t="s">
        <v>5</v>
      </c>
      <c r="N13" s="553" t="str">
        <f>IF('第三面-2'!M20="","",'第三面-2'!M20)</f>
        <v/>
      </c>
      <c r="O13" s="530" t="s">
        <v>4</v>
      </c>
      <c r="P13" s="553" t="str">
        <f>IF('第三面-2'!O20="","",'第三面-2'!O20)</f>
        <v/>
      </c>
      <c r="Q13" s="530" t="s">
        <v>2714</v>
      </c>
      <c r="R13" s="530"/>
      <c r="S13" s="530"/>
      <c r="T13" s="530"/>
      <c r="U13" s="530"/>
      <c r="V13" s="530"/>
      <c r="W13" s="530"/>
      <c r="X13" s="530"/>
      <c r="Y13" s="530"/>
      <c r="Z13" s="530"/>
      <c r="AA13" s="530"/>
      <c r="AB13" s="530"/>
      <c r="AC13" s="530"/>
    </row>
    <row r="14" spans="1:31" ht="14.1" customHeight="1">
      <c r="A14" s="1406" t="s">
        <v>3294</v>
      </c>
      <c r="B14" s="1406"/>
      <c r="C14" s="1406"/>
      <c r="D14" s="1406"/>
      <c r="E14" s="1406"/>
      <c r="F14" s="1406"/>
      <c r="G14" s="1406"/>
      <c r="H14" s="1406"/>
      <c r="I14" s="1406"/>
      <c r="J14" s="1407" t="s">
        <v>2712</v>
      </c>
      <c r="K14" s="1407"/>
      <c r="L14" s="553" t="str">
        <f>IF('第三面-2'!K22="","",'第三面-2'!K22)</f>
        <v/>
      </c>
      <c r="M14" s="530" t="s">
        <v>5</v>
      </c>
      <c r="N14" s="553" t="str">
        <f>IF('第三面-2'!M22="","",'第三面-2'!M22)</f>
        <v/>
      </c>
      <c r="O14" s="530" t="s">
        <v>4</v>
      </c>
      <c r="P14" s="553" t="str">
        <f>IF('第三面-2'!O22="","",'第三面-2'!O22)</f>
        <v/>
      </c>
      <c r="Q14" s="530" t="s">
        <v>2714</v>
      </c>
      <c r="R14" s="530"/>
      <c r="S14" s="530"/>
      <c r="T14" s="530"/>
      <c r="U14" s="530"/>
      <c r="V14" s="530"/>
      <c r="W14" s="530"/>
      <c r="X14" s="530"/>
      <c r="Y14" s="530"/>
      <c r="Z14" s="530"/>
      <c r="AA14" s="530"/>
      <c r="AB14" s="530"/>
      <c r="AC14" s="530"/>
    </row>
    <row r="15" spans="1:31" ht="14.1" customHeight="1">
      <c r="A15" s="1388" t="s">
        <v>3295</v>
      </c>
      <c r="B15" s="1388"/>
      <c r="C15" s="1388"/>
      <c r="D15" s="1388"/>
      <c r="E15" s="1388"/>
      <c r="F15" s="1388"/>
      <c r="G15" s="1388"/>
      <c r="H15" s="1388"/>
      <c r="I15" s="1388"/>
      <c r="J15" s="1388"/>
      <c r="K15" s="1388"/>
      <c r="L15" s="1388"/>
      <c r="M15" s="528"/>
      <c r="N15" s="528"/>
      <c r="O15" s="528"/>
      <c r="P15" s="528"/>
      <c r="Q15" s="1403" t="s">
        <v>3296</v>
      </c>
      <c r="R15" s="1403"/>
      <c r="S15" s="1403"/>
      <c r="T15" s="1403"/>
      <c r="U15" s="1403"/>
      <c r="V15" s="1403"/>
      <c r="W15" s="1403"/>
      <c r="X15" s="1403"/>
      <c r="Y15" s="1403"/>
      <c r="Z15" s="1403"/>
      <c r="AA15" s="1403"/>
      <c r="AB15" s="528"/>
      <c r="AC15" s="528"/>
    </row>
    <row r="16" spans="1:31" ht="14.1" customHeight="1">
      <c r="A16" s="528"/>
      <c r="B16" s="528" t="s">
        <v>2806</v>
      </c>
      <c r="C16" s="528" t="s">
        <v>16</v>
      </c>
      <c r="D16" s="493" t="str">
        <f>IF('第三面-2'!D25="","",'第三面-2'!D25)</f>
        <v/>
      </c>
      <c r="E16" s="528" t="s">
        <v>3297</v>
      </c>
      <c r="F16" s="528" t="s">
        <v>2807</v>
      </c>
      <c r="G16" s="528"/>
      <c r="H16" s="1400" t="s">
        <v>2712</v>
      </c>
      <c r="I16" s="1400"/>
      <c r="J16" s="493" t="str">
        <f>IF('第三面-2'!I25="","",'第三面-2'!I25)</f>
        <v/>
      </c>
      <c r="K16" s="487" t="s">
        <v>5</v>
      </c>
      <c r="L16" s="493" t="str">
        <f>IF('第三面-2'!K25="","",'第三面-2'!K25)</f>
        <v/>
      </c>
      <c r="M16" s="528" t="s">
        <v>4</v>
      </c>
      <c r="N16" s="493" t="str">
        <f>'第三面-2'!M25</f>
        <v/>
      </c>
      <c r="O16" s="528" t="s">
        <v>2714</v>
      </c>
      <c r="P16" s="528" t="s">
        <v>2806</v>
      </c>
      <c r="Q16" s="1401" t="str">
        <f>IF('第三面-2'!P25="","",'第三面-2'!P25)</f>
        <v/>
      </c>
      <c r="R16" s="1401"/>
      <c r="S16" s="1401"/>
      <c r="T16" s="1401"/>
      <c r="U16" s="1401"/>
      <c r="V16" s="1401"/>
      <c r="W16" s="1401"/>
      <c r="X16" s="1401"/>
      <c r="Y16" s="1401"/>
      <c r="Z16" s="1401"/>
      <c r="AA16" s="1401"/>
      <c r="AB16" s="1401"/>
      <c r="AC16" s="528" t="s">
        <v>2807</v>
      </c>
    </row>
    <row r="17" spans="1:39" ht="14.1" customHeight="1">
      <c r="A17" s="528"/>
      <c r="B17" s="528" t="s">
        <v>2806</v>
      </c>
      <c r="C17" s="528" t="s">
        <v>16</v>
      </c>
      <c r="D17" s="493" t="str">
        <f>IF('第三面-2'!D26="","",'第三面-2'!D26)</f>
        <v/>
      </c>
      <c r="E17" s="528" t="s">
        <v>3297</v>
      </c>
      <c r="F17" s="528" t="s">
        <v>2807</v>
      </c>
      <c r="G17" s="528"/>
      <c r="H17" s="1400" t="s">
        <v>2712</v>
      </c>
      <c r="I17" s="1400"/>
      <c r="J17" s="493" t="str">
        <f>IF('第三面-2'!I26="","",'第三面-2'!I26)</f>
        <v/>
      </c>
      <c r="K17" s="528" t="s">
        <v>5</v>
      </c>
      <c r="L17" s="493" t="str">
        <f>IF('第三面-2'!K26="","",'第三面-2'!K26)</f>
        <v/>
      </c>
      <c r="M17" s="528" t="s">
        <v>4</v>
      </c>
      <c r="N17" s="493" t="str">
        <f>IF('第三面-2'!M26="","",'第三面-2'!M26)</f>
        <v/>
      </c>
      <c r="O17" s="528" t="s">
        <v>2714</v>
      </c>
      <c r="P17" s="528" t="s">
        <v>2806</v>
      </c>
      <c r="Q17" s="1318" t="str">
        <f>IF('第三面-2'!P26="","",'第三面-2'!P26)</f>
        <v/>
      </c>
      <c r="R17" s="1318"/>
      <c r="S17" s="1318"/>
      <c r="T17" s="1318"/>
      <c r="U17" s="1318"/>
      <c r="V17" s="1318"/>
      <c r="W17" s="1318"/>
      <c r="X17" s="1318"/>
      <c r="Y17" s="1318"/>
      <c r="Z17" s="1318"/>
      <c r="AA17" s="1318"/>
      <c r="AB17" s="1318"/>
      <c r="AC17" s="528" t="s">
        <v>2807</v>
      </c>
    </row>
    <row r="18" spans="1:39" ht="14.1" customHeight="1" thickBot="1">
      <c r="A18" s="533"/>
      <c r="B18" s="533" t="s">
        <v>2806</v>
      </c>
      <c r="C18" s="533" t="s">
        <v>16</v>
      </c>
      <c r="D18" s="548" t="str">
        <f>IF('第三面-2'!D27="","",'第三面-2'!D27)</f>
        <v/>
      </c>
      <c r="E18" s="533" t="s">
        <v>3297</v>
      </c>
      <c r="F18" s="533" t="s">
        <v>2807</v>
      </c>
      <c r="G18" s="533"/>
      <c r="H18" s="1402" t="s">
        <v>2712</v>
      </c>
      <c r="I18" s="1402"/>
      <c r="J18" s="548" t="str">
        <f>IF('第三面-2'!I27="","",'第三面-2'!I27)</f>
        <v/>
      </c>
      <c r="K18" s="533" t="s">
        <v>5</v>
      </c>
      <c r="L18" s="548" t="str">
        <f>IF('第三面-2'!K27="","",'第三面-2'!K27)</f>
        <v/>
      </c>
      <c r="M18" s="533" t="s">
        <v>4</v>
      </c>
      <c r="N18" s="548" t="str">
        <f>IF('第三面-2'!M27="","",'第三面-2'!M27)</f>
        <v/>
      </c>
      <c r="O18" s="533" t="s">
        <v>2714</v>
      </c>
      <c r="P18" s="533" t="s">
        <v>2806</v>
      </c>
      <c r="Q18" s="1321" t="str">
        <f>IF('第三面-2'!P27="","",'第三面-2'!P27)</f>
        <v/>
      </c>
      <c r="R18" s="1321"/>
      <c r="S18" s="1321"/>
      <c r="T18" s="1321"/>
      <c r="U18" s="1321"/>
      <c r="V18" s="1321"/>
      <c r="W18" s="1321"/>
      <c r="X18" s="1321"/>
      <c r="Y18" s="1321"/>
      <c r="Z18" s="1321"/>
      <c r="AA18" s="1321"/>
      <c r="AB18" s="1321"/>
      <c r="AC18" s="533" t="s">
        <v>2807</v>
      </c>
    </row>
    <row r="19" spans="1:39" ht="14.1" customHeight="1">
      <c r="A19" s="528" t="s">
        <v>3298</v>
      </c>
      <c r="B19" s="528"/>
      <c r="C19" s="528"/>
      <c r="D19" s="493"/>
      <c r="E19" s="528"/>
      <c r="F19" s="528"/>
      <c r="G19" s="528"/>
      <c r="H19" s="538"/>
      <c r="I19" s="538"/>
      <c r="J19" s="493"/>
      <c r="K19" s="528"/>
      <c r="L19" s="493"/>
      <c r="M19" s="528"/>
      <c r="N19" s="493"/>
      <c r="O19" s="528"/>
      <c r="P19" s="528"/>
      <c r="Q19" s="496"/>
      <c r="R19" s="496"/>
      <c r="S19" s="496"/>
      <c r="T19" s="496"/>
      <c r="U19" s="496"/>
      <c r="V19" s="496"/>
      <c r="W19" s="496"/>
      <c r="X19" s="496"/>
      <c r="Y19" s="496"/>
      <c r="Z19" s="496"/>
      <c r="AA19" s="496"/>
      <c r="AB19" s="528"/>
      <c r="AC19" s="528"/>
      <c r="AE19" s="554" t="s">
        <v>2823</v>
      </c>
      <c r="AF19" s="555" t="s">
        <v>3299</v>
      </c>
      <c r="AG19" s="556" t="s">
        <v>3300</v>
      </c>
      <c r="AH19" s="1397" t="s">
        <v>3301</v>
      </c>
      <c r="AI19" s="1397"/>
      <c r="AJ19" s="1397"/>
      <c r="AK19" s="1397"/>
      <c r="AL19" s="1397"/>
      <c r="AM19" s="1397"/>
    </row>
    <row r="20" spans="1:39" ht="14.1" customHeight="1" thickBot="1">
      <c r="A20" s="533"/>
      <c r="B20" s="533"/>
      <c r="C20" s="557" t="str">
        <f>AE19</f>
        <v>□</v>
      </c>
      <c r="D20" s="548" t="s">
        <v>3299</v>
      </c>
      <c r="E20" s="533"/>
      <c r="F20" s="533"/>
      <c r="G20" s="557" t="str">
        <f>AE20</f>
        <v>□</v>
      </c>
      <c r="H20" s="541" t="s">
        <v>3302</v>
      </c>
      <c r="I20" s="542"/>
      <c r="J20" s="548"/>
      <c r="K20" s="533"/>
      <c r="L20" s="548"/>
      <c r="M20" s="533"/>
      <c r="N20" s="548"/>
      <c r="O20" s="533"/>
      <c r="P20" s="533"/>
      <c r="Q20" s="500"/>
      <c r="R20" s="500"/>
      <c r="S20" s="500"/>
      <c r="T20" s="500"/>
      <c r="U20" s="500"/>
      <c r="V20" s="500"/>
      <c r="W20" s="500"/>
      <c r="X20" s="500"/>
      <c r="Y20" s="500"/>
      <c r="Z20" s="500"/>
      <c r="AA20" s="500"/>
      <c r="AB20" s="533"/>
      <c r="AC20" s="533"/>
      <c r="AE20" s="558" t="s">
        <v>2823</v>
      </c>
      <c r="AF20" s="559" t="s">
        <v>3302</v>
      </c>
      <c r="AG20" s="560"/>
      <c r="AH20" s="1397"/>
      <c r="AI20" s="1397"/>
      <c r="AJ20" s="1397"/>
      <c r="AK20" s="1397"/>
      <c r="AL20" s="1397"/>
      <c r="AM20" s="1397"/>
    </row>
    <row r="21" spans="1:39" ht="14.1" customHeight="1">
      <c r="A21" s="528" t="s">
        <v>3303</v>
      </c>
      <c r="B21" s="528"/>
      <c r="C21" s="528"/>
      <c r="D21" s="493"/>
      <c r="E21" s="528"/>
      <c r="F21" s="528"/>
      <c r="G21" s="528"/>
      <c r="H21" s="538"/>
      <c r="I21" s="538"/>
      <c r="J21" s="493"/>
      <c r="K21" s="528"/>
      <c r="L21" s="493"/>
      <c r="M21" s="528"/>
      <c r="N21" s="493"/>
      <c r="O21" s="528"/>
      <c r="P21" s="528"/>
      <c r="Q21" s="496"/>
      <c r="R21" s="496"/>
      <c r="S21" s="496"/>
      <c r="T21" s="496"/>
      <c r="U21" s="496"/>
      <c r="V21" s="496"/>
      <c r="W21" s="496"/>
      <c r="X21" s="496"/>
      <c r="Y21" s="496"/>
      <c r="Z21" s="496"/>
      <c r="AA21" s="496"/>
      <c r="AB21" s="528"/>
      <c r="AC21" s="528"/>
      <c r="AE21" s="554" t="s">
        <v>2823</v>
      </c>
      <c r="AF21" s="555" t="s">
        <v>3043</v>
      </c>
      <c r="AG21" s="556" t="s">
        <v>3300</v>
      </c>
      <c r="AH21" s="1397" t="s">
        <v>3304</v>
      </c>
      <c r="AI21" s="1397"/>
      <c r="AJ21" s="1397"/>
      <c r="AK21" s="1397"/>
      <c r="AL21" s="1397"/>
      <c r="AM21" s="1397"/>
    </row>
    <row r="22" spans="1:39" ht="14.1" customHeight="1" thickBot="1">
      <c r="A22" s="533"/>
      <c r="B22" s="533"/>
      <c r="C22" s="557" t="str">
        <f>AE21</f>
        <v>□</v>
      </c>
      <c r="D22" s="548" t="s">
        <v>3043</v>
      </c>
      <c r="E22" s="533"/>
      <c r="F22" s="533"/>
      <c r="G22" s="557" t="str">
        <f>AE22</f>
        <v>□</v>
      </c>
      <c r="H22" s="541" t="s">
        <v>3044</v>
      </c>
      <c r="I22" s="542"/>
      <c r="J22" s="548"/>
      <c r="K22" s="533"/>
      <c r="L22" s="548"/>
      <c r="M22" s="533"/>
      <c r="N22" s="548"/>
      <c r="O22" s="533"/>
      <c r="P22" s="533"/>
      <c r="Q22" s="500"/>
      <c r="R22" s="500"/>
      <c r="S22" s="500"/>
      <c r="T22" s="500"/>
      <c r="U22" s="500"/>
      <c r="V22" s="500"/>
      <c r="W22" s="500"/>
      <c r="X22" s="500"/>
      <c r="Y22" s="500"/>
      <c r="Z22" s="500"/>
      <c r="AA22" s="500"/>
      <c r="AB22" s="533"/>
      <c r="AC22" s="533"/>
      <c r="AE22" s="558" t="s">
        <v>2823</v>
      </c>
      <c r="AF22" s="559" t="s">
        <v>3044</v>
      </c>
      <c r="AG22" s="560"/>
      <c r="AH22" s="1397"/>
      <c r="AI22" s="1397"/>
      <c r="AJ22" s="1397"/>
      <c r="AK22" s="1397"/>
      <c r="AL22" s="1397"/>
      <c r="AM22" s="1397"/>
    </row>
    <row r="23" spans="1:39" ht="14.1" customHeight="1">
      <c r="A23" s="528" t="s">
        <v>4167</v>
      </c>
      <c r="B23" s="528"/>
      <c r="C23" s="976"/>
      <c r="D23" s="493"/>
      <c r="E23" s="528"/>
      <c r="F23" s="528"/>
      <c r="G23" s="976"/>
      <c r="H23" s="535"/>
      <c r="I23" s="538"/>
      <c r="J23" s="493"/>
      <c r="K23" s="528"/>
      <c r="L23" s="493"/>
      <c r="M23" s="528"/>
      <c r="N23" s="493"/>
      <c r="O23" s="528"/>
      <c r="P23" s="528"/>
      <c r="Q23" s="496"/>
      <c r="R23" s="496"/>
      <c r="S23" s="496"/>
      <c r="T23" s="496"/>
      <c r="U23" s="496"/>
      <c r="V23" s="496"/>
      <c r="W23" s="496"/>
      <c r="X23" s="496"/>
      <c r="Y23" s="496"/>
      <c r="Z23" s="496"/>
      <c r="AA23" s="496"/>
      <c r="AB23" s="528"/>
      <c r="AC23" s="528"/>
      <c r="AE23" s="409"/>
      <c r="AF23" s="977"/>
      <c r="AG23" s="978"/>
      <c r="AH23" s="973"/>
      <c r="AI23" s="973"/>
      <c r="AJ23" s="973"/>
      <c r="AK23" s="973"/>
      <c r="AL23" s="973"/>
      <c r="AM23" s="973"/>
    </row>
    <row r="24" spans="1:39" ht="14.1" customHeight="1">
      <c r="A24" s="528"/>
      <c r="B24" s="528" t="s">
        <v>4168</v>
      </c>
      <c r="C24" s="976"/>
      <c r="D24" s="493"/>
      <c r="E24" s="528"/>
      <c r="F24" s="528"/>
      <c r="G24" s="976" t="str">
        <f>'第三面-2'!G30</f>
        <v>□</v>
      </c>
      <c r="H24" s="535" t="s">
        <v>3043</v>
      </c>
      <c r="I24" s="538"/>
      <c r="J24" s="527" t="str">
        <f>'第三面-2'!J30</f>
        <v>□</v>
      </c>
      <c r="K24" s="528" t="s">
        <v>3044</v>
      </c>
      <c r="L24" s="493"/>
      <c r="M24" s="528"/>
      <c r="N24" s="493"/>
      <c r="O24" s="528"/>
      <c r="P24" s="528"/>
      <c r="Q24" s="496"/>
      <c r="R24" s="496"/>
      <c r="S24" s="496"/>
      <c r="T24" s="496"/>
      <c r="U24" s="496"/>
      <c r="V24" s="496"/>
      <c r="W24" s="496"/>
      <c r="X24" s="496"/>
      <c r="Y24" s="496"/>
      <c r="Z24" s="496"/>
      <c r="AA24" s="496"/>
      <c r="AB24" s="528"/>
      <c r="AC24" s="528"/>
      <c r="AE24" s="409"/>
      <c r="AF24" s="977"/>
      <c r="AG24" s="978"/>
      <c r="AH24" s="973"/>
      <c r="AI24" s="973"/>
      <c r="AJ24" s="973"/>
      <c r="AK24" s="973"/>
      <c r="AL24" s="973"/>
      <c r="AM24" s="973"/>
    </row>
    <row r="25" spans="1:39" ht="14.1" customHeight="1">
      <c r="A25" s="528"/>
      <c r="B25" s="528" t="s">
        <v>4169</v>
      </c>
      <c r="C25" s="976"/>
      <c r="D25" s="493"/>
      <c r="E25" s="528"/>
      <c r="F25" s="528"/>
      <c r="G25" s="976"/>
      <c r="H25" s="535"/>
      <c r="I25" s="538"/>
      <c r="J25" s="493"/>
      <c r="K25" s="528"/>
      <c r="L25" s="493"/>
      <c r="M25" s="528"/>
      <c r="N25" s="493"/>
      <c r="O25" s="528"/>
      <c r="P25" s="528"/>
      <c r="Q25" s="496"/>
      <c r="R25" s="496"/>
      <c r="S25" s="496"/>
      <c r="T25" s="496"/>
      <c r="U25" s="496"/>
      <c r="V25" s="496"/>
      <c r="W25" s="496"/>
      <c r="X25" s="496"/>
      <c r="Y25" s="496"/>
      <c r="Z25" s="496"/>
      <c r="AA25" s="496"/>
      <c r="AB25" s="528"/>
      <c r="AC25" s="528"/>
      <c r="AE25" s="409"/>
      <c r="AF25" s="977"/>
      <c r="AG25" s="978"/>
      <c r="AH25" s="973"/>
      <c r="AI25" s="973"/>
      <c r="AJ25" s="973"/>
      <c r="AK25" s="973"/>
      <c r="AL25" s="973"/>
      <c r="AM25" s="973"/>
    </row>
    <row r="26" spans="1:39" ht="14.1" customHeight="1">
      <c r="A26" s="528"/>
      <c r="B26" s="528"/>
      <c r="C26" s="976" t="str">
        <f>'第三面-2'!D32</f>
        <v>□</v>
      </c>
      <c r="D26" s="496" t="s">
        <v>4145</v>
      </c>
      <c r="E26" s="528"/>
      <c r="F26" s="528"/>
      <c r="G26" s="976"/>
      <c r="H26" s="535"/>
      <c r="I26" s="538"/>
      <c r="J26" s="493"/>
      <c r="K26" s="528"/>
      <c r="L26" s="493"/>
      <c r="M26" s="528"/>
      <c r="N26" s="493"/>
      <c r="O26" s="528"/>
      <c r="P26" s="528"/>
      <c r="Q26" s="496"/>
      <c r="R26" s="496"/>
      <c r="S26" s="496"/>
      <c r="T26" s="496"/>
      <c r="U26" s="496"/>
      <c r="V26" s="496"/>
      <c r="W26" s="496"/>
      <c r="X26" s="496"/>
      <c r="Y26" s="496"/>
      <c r="Z26" s="496"/>
      <c r="AA26" s="496"/>
      <c r="AB26" s="528"/>
      <c r="AC26" s="528"/>
      <c r="AE26" s="409"/>
      <c r="AF26" s="977"/>
      <c r="AG26" s="978"/>
      <c r="AH26" s="973"/>
      <c r="AI26" s="973"/>
      <c r="AJ26" s="973"/>
      <c r="AK26" s="973"/>
      <c r="AL26" s="973"/>
      <c r="AM26" s="973"/>
    </row>
    <row r="27" spans="1:39" ht="14.1" customHeight="1">
      <c r="A27" s="533"/>
      <c r="B27" s="533"/>
      <c r="C27" s="557" t="str">
        <f>'第三面-2'!D33</f>
        <v>□</v>
      </c>
      <c r="D27" s="500" t="s">
        <v>2556</v>
      </c>
      <c r="E27" s="533"/>
      <c r="F27" s="533"/>
      <c r="G27" s="557"/>
      <c r="H27" s="541"/>
      <c r="I27" s="542"/>
      <c r="J27" s="548"/>
      <c r="K27" s="533"/>
      <c r="L27" s="548"/>
      <c r="M27" s="533"/>
      <c r="N27" s="548"/>
      <c r="O27" s="533"/>
      <c r="P27" s="533"/>
      <c r="Q27" s="500"/>
      <c r="R27" s="500"/>
      <c r="S27" s="500"/>
      <c r="T27" s="500"/>
      <c r="U27" s="500"/>
      <c r="V27" s="500"/>
      <c r="W27" s="500"/>
      <c r="X27" s="500"/>
      <c r="Y27" s="500"/>
      <c r="Z27" s="500"/>
      <c r="AA27" s="500"/>
      <c r="AB27" s="533"/>
      <c r="AC27" s="533"/>
      <c r="AE27" s="409"/>
      <c r="AF27" s="977"/>
      <c r="AG27" s="978"/>
      <c r="AH27" s="973"/>
      <c r="AI27" s="973"/>
      <c r="AJ27" s="973"/>
      <c r="AK27" s="973"/>
      <c r="AL27" s="973"/>
      <c r="AM27" s="973"/>
    </row>
    <row r="28" spans="1:39" ht="14.1" customHeight="1">
      <c r="A28" s="528" t="s">
        <v>4170</v>
      </c>
      <c r="B28" s="528"/>
      <c r="C28" s="528"/>
      <c r="D28" s="528"/>
      <c r="E28" s="528"/>
      <c r="F28" s="528"/>
      <c r="G28" s="528"/>
      <c r="H28" s="1318"/>
      <c r="I28" s="1318"/>
      <c r="J28" s="1318"/>
      <c r="K28" s="1318"/>
      <c r="L28" s="1318"/>
      <c r="M28" s="1318"/>
      <c r="N28" s="1318"/>
      <c r="O28" s="1318"/>
      <c r="P28" s="1318"/>
      <c r="Q28" s="1318"/>
      <c r="R28" s="1318"/>
      <c r="S28" s="1318"/>
      <c r="T28" s="1318"/>
      <c r="U28" s="1318"/>
      <c r="V28" s="1318"/>
      <c r="W28" s="1318"/>
      <c r="X28" s="1318"/>
      <c r="Y28" s="1318"/>
      <c r="Z28" s="1318"/>
      <c r="AA28" s="1318"/>
      <c r="AB28" s="1318"/>
      <c r="AC28" s="1318"/>
    </row>
    <row r="29" spans="1:39" ht="14.1" customHeight="1">
      <c r="A29" s="528"/>
      <c r="B29" s="1398" t="str">
        <f>IF('第三面-2'!A36="","",'第三面-2'!A36)</f>
        <v/>
      </c>
      <c r="C29" s="1398"/>
      <c r="D29" s="1398"/>
      <c r="E29" s="1398"/>
      <c r="F29" s="1398"/>
      <c r="G29" s="1398"/>
      <c r="H29" s="1398"/>
      <c r="I29" s="1398"/>
      <c r="J29" s="1398"/>
      <c r="K29" s="1398"/>
      <c r="L29" s="1398"/>
      <c r="M29" s="1398"/>
      <c r="N29" s="1398"/>
      <c r="O29" s="1398"/>
      <c r="P29" s="1398"/>
      <c r="Q29" s="1398"/>
      <c r="R29" s="1398"/>
      <c r="S29" s="1398"/>
      <c r="T29" s="1398"/>
      <c r="U29" s="1398"/>
      <c r="V29" s="1398"/>
      <c r="W29" s="1398"/>
      <c r="X29" s="1398"/>
      <c r="Y29" s="1398"/>
      <c r="Z29" s="1398"/>
      <c r="AA29" s="1398"/>
      <c r="AB29" s="1398"/>
      <c r="AC29" s="1398"/>
    </row>
    <row r="30" spans="1:39" ht="14.1" customHeight="1">
      <c r="A30" s="533"/>
      <c r="B30" s="1399"/>
      <c r="C30" s="1399"/>
      <c r="D30" s="1399"/>
      <c r="E30" s="1399"/>
      <c r="F30" s="1399"/>
      <c r="G30" s="1399"/>
      <c r="H30" s="1399"/>
      <c r="I30" s="1399"/>
      <c r="J30" s="1399"/>
      <c r="K30" s="1399"/>
      <c r="L30" s="1399"/>
      <c r="M30" s="1399"/>
      <c r="N30" s="1399"/>
      <c r="O30" s="1399"/>
      <c r="P30" s="1399"/>
      <c r="Q30" s="1399"/>
      <c r="R30" s="1399"/>
      <c r="S30" s="1399"/>
      <c r="T30" s="1399"/>
      <c r="U30" s="1399"/>
      <c r="V30" s="1399"/>
      <c r="W30" s="1399"/>
      <c r="X30" s="1399"/>
      <c r="Y30" s="1399"/>
      <c r="Z30" s="1399"/>
      <c r="AA30" s="1399"/>
      <c r="AB30" s="1399"/>
      <c r="AC30" s="1399"/>
    </row>
    <row r="31" spans="1:39" ht="14.1" customHeight="1">
      <c r="A31" s="528"/>
      <c r="B31" s="528"/>
      <c r="C31" s="528"/>
      <c r="D31" s="528"/>
      <c r="E31" s="1378"/>
      <c r="F31" s="1378"/>
      <c r="G31" s="1378"/>
      <c r="H31" s="1378"/>
      <c r="I31" s="1378"/>
      <c r="J31" s="1378"/>
      <c r="K31" s="1378"/>
      <c r="L31" s="1378"/>
      <c r="M31" s="1378"/>
      <c r="N31" s="1378"/>
      <c r="O31" s="1378"/>
      <c r="P31" s="1378"/>
      <c r="Q31" s="1378"/>
      <c r="R31" s="1378"/>
      <c r="S31" s="1378"/>
      <c r="T31" s="1378"/>
      <c r="U31" s="1378"/>
      <c r="V31" s="1378"/>
      <c r="W31" s="1378"/>
      <c r="X31" s="1378"/>
      <c r="Y31" s="1378"/>
      <c r="Z31" s="1378"/>
      <c r="AA31" s="1378"/>
      <c r="AB31" s="1378"/>
      <c r="AC31" s="1378"/>
    </row>
    <row r="32" spans="1:39" ht="14.1" customHeight="1">
      <c r="A32" s="528"/>
      <c r="B32" s="549"/>
      <c r="C32" s="549"/>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row>
    <row r="33" spans="1:30" ht="14.1" customHeight="1">
      <c r="A33" s="528"/>
      <c r="B33" s="549"/>
      <c r="C33" s="549"/>
      <c r="D33" s="549"/>
      <c r="E33" s="549"/>
      <c r="F33" s="549"/>
      <c r="G33" s="549"/>
      <c r="H33" s="549"/>
      <c r="I33" s="549"/>
      <c r="J33" s="549"/>
      <c r="K33" s="549"/>
      <c r="L33" s="549"/>
      <c r="M33" s="549"/>
      <c r="N33" s="549"/>
      <c r="O33" s="549"/>
      <c r="P33" s="549"/>
      <c r="Q33" s="549"/>
      <c r="R33" s="549"/>
      <c r="S33" s="549"/>
      <c r="T33" s="549"/>
      <c r="U33" s="549"/>
      <c r="V33" s="549"/>
      <c r="W33" s="549"/>
      <c r="X33" s="549"/>
      <c r="Y33" s="549"/>
      <c r="Z33" s="549"/>
      <c r="AA33" s="549"/>
      <c r="AB33" s="549"/>
      <c r="AC33" s="549"/>
    </row>
    <row r="34" spans="1:30" ht="14.1" customHeight="1"/>
    <row r="35" spans="1:30" ht="14.1" customHeight="1"/>
    <row r="36" spans="1:30" ht="14.1" customHeight="1"/>
    <row r="37" spans="1:30" ht="14.1" customHeight="1"/>
    <row r="38" spans="1:30" ht="14.1" customHeight="1">
      <c r="AD38" s="406"/>
    </row>
    <row r="39" spans="1:30" ht="14.1" customHeight="1">
      <c r="AD39" s="406"/>
    </row>
    <row r="40" spans="1:30" ht="14.1" customHeight="1"/>
    <row r="41" spans="1:30" ht="14.1" customHeight="1"/>
    <row r="42" spans="1:30" ht="14.1" customHeight="1"/>
    <row r="43" spans="1:30" ht="14.1" customHeight="1"/>
    <row r="44" spans="1:30" ht="14.1" customHeight="1"/>
    <row r="45" spans="1:30" ht="14.1" customHeight="1"/>
    <row r="46" spans="1:30" ht="14.1" customHeight="1"/>
    <row r="47" spans="1:30" ht="14.1" customHeight="1"/>
    <row r="48" spans="1:30" ht="14.1" customHeight="1"/>
    <row r="49" spans="1:29" ht="14.1" customHeight="1"/>
    <row r="50" spans="1:29" ht="14.1" customHeight="1"/>
    <row r="51" spans="1:29" s="478" customFormat="1" ht="17.100000000000001" customHeight="1">
      <c r="A51" s="479"/>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row>
    <row r="52" spans="1:29" s="478" customFormat="1" ht="17.100000000000001" customHeight="1">
      <c r="A52" s="479"/>
      <c r="B52" s="479"/>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row>
    <row r="53" spans="1:29" ht="13.5" customHeight="1"/>
    <row r="54" spans="1:29" s="478" customFormat="1" ht="17.100000000000001" customHeight="1">
      <c r="A54" s="479"/>
      <c r="B54" s="479"/>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row>
    <row r="55" spans="1:29" s="478" customFormat="1" ht="17.100000000000001" customHeight="1">
      <c r="A55" s="479"/>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row>
    <row r="56" spans="1:29" s="478" customFormat="1" ht="17.100000000000001" customHeight="1">
      <c r="A56" s="479"/>
      <c r="B56" s="479"/>
      <c r="C56" s="479"/>
      <c r="D56" s="479"/>
      <c r="E56" s="479"/>
      <c r="F56" s="479"/>
      <c r="G56" s="479"/>
      <c r="H56" s="479"/>
      <c r="I56" s="479"/>
      <c r="J56" s="479"/>
      <c r="K56" s="479"/>
      <c r="L56" s="479"/>
      <c r="M56" s="479"/>
      <c r="N56" s="479"/>
      <c r="O56" s="479"/>
      <c r="P56" s="479"/>
      <c r="Q56" s="479"/>
      <c r="R56" s="479"/>
      <c r="S56" s="479"/>
      <c r="T56" s="479"/>
      <c r="U56" s="479"/>
      <c r="V56" s="479"/>
      <c r="W56" s="479"/>
      <c r="X56" s="479"/>
      <c r="Y56" s="479"/>
      <c r="Z56" s="479"/>
      <c r="AA56" s="479"/>
      <c r="AB56" s="479"/>
      <c r="AC56" s="479"/>
    </row>
    <row r="57" spans="1:29" ht="14.1" customHeight="1"/>
    <row r="58" spans="1:29" ht="14.1" customHeight="1"/>
    <row r="59" spans="1:29" ht="14.1" customHeight="1"/>
    <row r="60" spans="1:29" ht="14.1" customHeight="1"/>
    <row r="61" spans="1:29" ht="14.1" customHeight="1"/>
    <row r="62" spans="1:29" ht="14.1" customHeight="1"/>
    <row r="63" spans="1:29" ht="14.1" customHeight="1"/>
    <row r="64" spans="1:29"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sheetData>
  <mergeCells count="30">
    <mergeCell ref="J1:N1"/>
    <mergeCell ref="P1:S1"/>
    <mergeCell ref="J2:M2"/>
    <mergeCell ref="P2:S2"/>
    <mergeCell ref="J3:M3"/>
    <mergeCell ref="P3:S3"/>
    <mergeCell ref="A15:L15"/>
    <mergeCell ref="Q15:AA15"/>
    <mergeCell ref="J4:M4"/>
    <mergeCell ref="P4:S4"/>
    <mergeCell ref="I5:N5"/>
    <mergeCell ref="R5:W5"/>
    <mergeCell ref="A9:H9"/>
    <mergeCell ref="I9:AC9"/>
    <mergeCell ref="B10:AC12"/>
    <mergeCell ref="A13:I13"/>
    <mergeCell ref="J13:K13"/>
    <mergeCell ref="A14:I14"/>
    <mergeCell ref="J14:K14"/>
    <mergeCell ref="H16:I16"/>
    <mergeCell ref="Q16:AB16"/>
    <mergeCell ref="H17:I17"/>
    <mergeCell ref="Q17:AB17"/>
    <mergeCell ref="H18:I18"/>
    <mergeCell ref="Q18:AB18"/>
    <mergeCell ref="AH19:AM20"/>
    <mergeCell ref="AH21:AM22"/>
    <mergeCell ref="H28:AC28"/>
    <mergeCell ref="B29:AC30"/>
    <mergeCell ref="E31:AC31"/>
  </mergeCells>
  <phoneticPr fontId="1"/>
  <dataValidations count="1">
    <dataValidation type="list" allowBlank="1" showInputMessage="1" showErrorMessage="1" sqref="AE19:AE27 KA19:KA27 TW19:TW27 ADS19:ADS27 ANO19:ANO27 AXK19:AXK27 BHG19:BHG27 BRC19:BRC27 CAY19:CAY27 CKU19:CKU27 CUQ19:CUQ27 DEM19:DEM27 DOI19:DOI27 DYE19:DYE27 EIA19:EIA27 ERW19:ERW27 FBS19:FBS27 FLO19:FLO27 FVK19:FVK27 GFG19:GFG27 GPC19:GPC27 GYY19:GYY27 HIU19:HIU27 HSQ19:HSQ27 ICM19:ICM27 IMI19:IMI27 IWE19:IWE27 JGA19:JGA27 JPW19:JPW27 JZS19:JZS27 KJO19:KJO27 KTK19:KTK27 LDG19:LDG27 LNC19:LNC27 LWY19:LWY27 MGU19:MGU27 MQQ19:MQQ27 NAM19:NAM27 NKI19:NKI27 NUE19:NUE27 OEA19:OEA27 ONW19:ONW27 OXS19:OXS27 PHO19:PHO27 PRK19:PRK27 QBG19:QBG27 QLC19:QLC27 QUY19:QUY27 REU19:REU27 ROQ19:ROQ27 RYM19:RYM27 SII19:SII27 SSE19:SSE27 TCA19:TCA27 TLW19:TLW27 TVS19:TVS27 UFO19:UFO27 UPK19:UPK27 UZG19:UZG27 VJC19:VJC27 VSY19:VSY27 WCU19:WCU27 WMQ19:WMQ27 WWM19:WWM27 AE65560:AE65563 KA65560:KA65563 TW65560:TW65563 ADS65560:ADS65563 ANO65560:ANO65563 AXK65560:AXK65563 BHG65560:BHG65563 BRC65560:BRC65563 CAY65560:CAY65563 CKU65560:CKU65563 CUQ65560:CUQ65563 DEM65560:DEM65563 DOI65560:DOI65563 DYE65560:DYE65563 EIA65560:EIA65563 ERW65560:ERW65563 FBS65560:FBS65563 FLO65560:FLO65563 FVK65560:FVK65563 GFG65560:GFG65563 GPC65560:GPC65563 GYY65560:GYY65563 HIU65560:HIU65563 HSQ65560:HSQ65563 ICM65560:ICM65563 IMI65560:IMI65563 IWE65560:IWE65563 JGA65560:JGA65563 JPW65560:JPW65563 JZS65560:JZS65563 KJO65560:KJO65563 KTK65560:KTK65563 LDG65560:LDG65563 LNC65560:LNC65563 LWY65560:LWY65563 MGU65560:MGU65563 MQQ65560:MQQ65563 NAM65560:NAM65563 NKI65560:NKI65563 NUE65560:NUE65563 OEA65560:OEA65563 ONW65560:ONW65563 OXS65560:OXS65563 PHO65560:PHO65563 PRK65560:PRK65563 QBG65560:QBG65563 QLC65560:QLC65563 QUY65560:QUY65563 REU65560:REU65563 ROQ65560:ROQ65563 RYM65560:RYM65563 SII65560:SII65563 SSE65560:SSE65563 TCA65560:TCA65563 TLW65560:TLW65563 TVS65560:TVS65563 UFO65560:UFO65563 UPK65560:UPK65563 UZG65560:UZG65563 VJC65560:VJC65563 VSY65560:VSY65563 WCU65560:WCU65563 WMQ65560:WMQ65563 WWM65560:WWM65563 AE131096:AE131099 KA131096:KA131099 TW131096:TW131099 ADS131096:ADS131099 ANO131096:ANO131099 AXK131096:AXK131099 BHG131096:BHG131099 BRC131096:BRC131099 CAY131096:CAY131099 CKU131096:CKU131099 CUQ131096:CUQ131099 DEM131096:DEM131099 DOI131096:DOI131099 DYE131096:DYE131099 EIA131096:EIA131099 ERW131096:ERW131099 FBS131096:FBS131099 FLO131096:FLO131099 FVK131096:FVK131099 GFG131096:GFG131099 GPC131096:GPC131099 GYY131096:GYY131099 HIU131096:HIU131099 HSQ131096:HSQ131099 ICM131096:ICM131099 IMI131096:IMI131099 IWE131096:IWE131099 JGA131096:JGA131099 JPW131096:JPW131099 JZS131096:JZS131099 KJO131096:KJO131099 KTK131096:KTK131099 LDG131096:LDG131099 LNC131096:LNC131099 LWY131096:LWY131099 MGU131096:MGU131099 MQQ131096:MQQ131099 NAM131096:NAM131099 NKI131096:NKI131099 NUE131096:NUE131099 OEA131096:OEA131099 ONW131096:ONW131099 OXS131096:OXS131099 PHO131096:PHO131099 PRK131096:PRK131099 QBG131096:QBG131099 QLC131096:QLC131099 QUY131096:QUY131099 REU131096:REU131099 ROQ131096:ROQ131099 RYM131096:RYM131099 SII131096:SII131099 SSE131096:SSE131099 TCA131096:TCA131099 TLW131096:TLW131099 TVS131096:TVS131099 UFO131096:UFO131099 UPK131096:UPK131099 UZG131096:UZG131099 VJC131096:VJC131099 VSY131096:VSY131099 WCU131096:WCU131099 WMQ131096:WMQ131099 WWM131096:WWM131099 AE196632:AE196635 KA196632:KA196635 TW196632:TW196635 ADS196632:ADS196635 ANO196632:ANO196635 AXK196632:AXK196635 BHG196632:BHG196635 BRC196632:BRC196635 CAY196632:CAY196635 CKU196632:CKU196635 CUQ196632:CUQ196635 DEM196632:DEM196635 DOI196632:DOI196635 DYE196632:DYE196635 EIA196632:EIA196635 ERW196632:ERW196635 FBS196632:FBS196635 FLO196632:FLO196635 FVK196632:FVK196635 GFG196632:GFG196635 GPC196632:GPC196635 GYY196632:GYY196635 HIU196632:HIU196635 HSQ196632:HSQ196635 ICM196632:ICM196635 IMI196632:IMI196635 IWE196632:IWE196635 JGA196632:JGA196635 JPW196632:JPW196635 JZS196632:JZS196635 KJO196632:KJO196635 KTK196632:KTK196635 LDG196632:LDG196635 LNC196632:LNC196635 LWY196632:LWY196635 MGU196632:MGU196635 MQQ196632:MQQ196635 NAM196632:NAM196635 NKI196632:NKI196635 NUE196632:NUE196635 OEA196632:OEA196635 ONW196632:ONW196635 OXS196632:OXS196635 PHO196632:PHO196635 PRK196632:PRK196635 QBG196632:QBG196635 QLC196632:QLC196635 QUY196632:QUY196635 REU196632:REU196635 ROQ196632:ROQ196635 RYM196632:RYM196635 SII196632:SII196635 SSE196632:SSE196635 TCA196632:TCA196635 TLW196632:TLW196635 TVS196632:TVS196635 UFO196632:UFO196635 UPK196632:UPK196635 UZG196632:UZG196635 VJC196632:VJC196635 VSY196632:VSY196635 WCU196632:WCU196635 WMQ196632:WMQ196635 WWM196632:WWM196635 AE262168:AE262171 KA262168:KA262171 TW262168:TW262171 ADS262168:ADS262171 ANO262168:ANO262171 AXK262168:AXK262171 BHG262168:BHG262171 BRC262168:BRC262171 CAY262168:CAY262171 CKU262168:CKU262171 CUQ262168:CUQ262171 DEM262168:DEM262171 DOI262168:DOI262171 DYE262168:DYE262171 EIA262168:EIA262171 ERW262168:ERW262171 FBS262168:FBS262171 FLO262168:FLO262171 FVK262168:FVK262171 GFG262168:GFG262171 GPC262168:GPC262171 GYY262168:GYY262171 HIU262168:HIU262171 HSQ262168:HSQ262171 ICM262168:ICM262171 IMI262168:IMI262171 IWE262168:IWE262171 JGA262168:JGA262171 JPW262168:JPW262171 JZS262168:JZS262171 KJO262168:KJO262171 KTK262168:KTK262171 LDG262168:LDG262171 LNC262168:LNC262171 LWY262168:LWY262171 MGU262168:MGU262171 MQQ262168:MQQ262171 NAM262168:NAM262171 NKI262168:NKI262171 NUE262168:NUE262171 OEA262168:OEA262171 ONW262168:ONW262171 OXS262168:OXS262171 PHO262168:PHO262171 PRK262168:PRK262171 QBG262168:QBG262171 QLC262168:QLC262171 QUY262168:QUY262171 REU262168:REU262171 ROQ262168:ROQ262171 RYM262168:RYM262171 SII262168:SII262171 SSE262168:SSE262171 TCA262168:TCA262171 TLW262168:TLW262171 TVS262168:TVS262171 UFO262168:UFO262171 UPK262168:UPK262171 UZG262168:UZG262171 VJC262168:VJC262171 VSY262168:VSY262171 WCU262168:WCU262171 WMQ262168:WMQ262171 WWM262168:WWM262171 AE327704:AE327707 KA327704:KA327707 TW327704:TW327707 ADS327704:ADS327707 ANO327704:ANO327707 AXK327704:AXK327707 BHG327704:BHG327707 BRC327704:BRC327707 CAY327704:CAY327707 CKU327704:CKU327707 CUQ327704:CUQ327707 DEM327704:DEM327707 DOI327704:DOI327707 DYE327704:DYE327707 EIA327704:EIA327707 ERW327704:ERW327707 FBS327704:FBS327707 FLO327704:FLO327707 FVK327704:FVK327707 GFG327704:GFG327707 GPC327704:GPC327707 GYY327704:GYY327707 HIU327704:HIU327707 HSQ327704:HSQ327707 ICM327704:ICM327707 IMI327704:IMI327707 IWE327704:IWE327707 JGA327704:JGA327707 JPW327704:JPW327707 JZS327704:JZS327707 KJO327704:KJO327707 KTK327704:KTK327707 LDG327704:LDG327707 LNC327704:LNC327707 LWY327704:LWY327707 MGU327704:MGU327707 MQQ327704:MQQ327707 NAM327704:NAM327707 NKI327704:NKI327707 NUE327704:NUE327707 OEA327704:OEA327707 ONW327704:ONW327707 OXS327704:OXS327707 PHO327704:PHO327707 PRK327704:PRK327707 QBG327704:QBG327707 QLC327704:QLC327707 QUY327704:QUY327707 REU327704:REU327707 ROQ327704:ROQ327707 RYM327704:RYM327707 SII327704:SII327707 SSE327704:SSE327707 TCA327704:TCA327707 TLW327704:TLW327707 TVS327704:TVS327707 UFO327704:UFO327707 UPK327704:UPK327707 UZG327704:UZG327707 VJC327704:VJC327707 VSY327704:VSY327707 WCU327704:WCU327707 WMQ327704:WMQ327707 WWM327704:WWM327707 AE393240:AE393243 KA393240:KA393243 TW393240:TW393243 ADS393240:ADS393243 ANO393240:ANO393243 AXK393240:AXK393243 BHG393240:BHG393243 BRC393240:BRC393243 CAY393240:CAY393243 CKU393240:CKU393243 CUQ393240:CUQ393243 DEM393240:DEM393243 DOI393240:DOI393243 DYE393240:DYE393243 EIA393240:EIA393243 ERW393240:ERW393243 FBS393240:FBS393243 FLO393240:FLO393243 FVK393240:FVK393243 GFG393240:GFG393243 GPC393240:GPC393243 GYY393240:GYY393243 HIU393240:HIU393243 HSQ393240:HSQ393243 ICM393240:ICM393243 IMI393240:IMI393243 IWE393240:IWE393243 JGA393240:JGA393243 JPW393240:JPW393243 JZS393240:JZS393243 KJO393240:KJO393243 KTK393240:KTK393243 LDG393240:LDG393243 LNC393240:LNC393243 LWY393240:LWY393243 MGU393240:MGU393243 MQQ393240:MQQ393243 NAM393240:NAM393243 NKI393240:NKI393243 NUE393240:NUE393243 OEA393240:OEA393243 ONW393240:ONW393243 OXS393240:OXS393243 PHO393240:PHO393243 PRK393240:PRK393243 QBG393240:QBG393243 QLC393240:QLC393243 QUY393240:QUY393243 REU393240:REU393243 ROQ393240:ROQ393243 RYM393240:RYM393243 SII393240:SII393243 SSE393240:SSE393243 TCA393240:TCA393243 TLW393240:TLW393243 TVS393240:TVS393243 UFO393240:UFO393243 UPK393240:UPK393243 UZG393240:UZG393243 VJC393240:VJC393243 VSY393240:VSY393243 WCU393240:WCU393243 WMQ393240:WMQ393243 WWM393240:WWM393243 AE458776:AE458779 KA458776:KA458779 TW458776:TW458779 ADS458776:ADS458779 ANO458776:ANO458779 AXK458776:AXK458779 BHG458776:BHG458779 BRC458776:BRC458779 CAY458776:CAY458779 CKU458776:CKU458779 CUQ458776:CUQ458779 DEM458776:DEM458779 DOI458776:DOI458779 DYE458776:DYE458779 EIA458776:EIA458779 ERW458776:ERW458779 FBS458776:FBS458779 FLO458776:FLO458779 FVK458776:FVK458779 GFG458776:GFG458779 GPC458776:GPC458779 GYY458776:GYY458779 HIU458776:HIU458779 HSQ458776:HSQ458779 ICM458776:ICM458779 IMI458776:IMI458779 IWE458776:IWE458779 JGA458776:JGA458779 JPW458776:JPW458779 JZS458776:JZS458779 KJO458776:KJO458779 KTK458776:KTK458779 LDG458776:LDG458779 LNC458776:LNC458779 LWY458776:LWY458779 MGU458776:MGU458779 MQQ458776:MQQ458779 NAM458776:NAM458779 NKI458776:NKI458779 NUE458776:NUE458779 OEA458776:OEA458779 ONW458776:ONW458779 OXS458776:OXS458779 PHO458776:PHO458779 PRK458776:PRK458779 QBG458776:QBG458779 QLC458776:QLC458779 QUY458776:QUY458779 REU458776:REU458779 ROQ458776:ROQ458779 RYM458776:RYM458779 SII458776:SII458779 SSE458776:SSE458779 TCA458776:TCA458779 TLW458776:TLW458779 TVS458776:TVS458779 UFO458776:UFO458779 UPK458776:UPK458779 UZG458776:UZG458779 VJC458776:VJC458779 VSY458776:VSY458779 WCU458776:WCU458779 WMQ458776:WMQ458779 WWM458776:WWM458779 AE524312:AE524315 KA524312:KA524315 TW524312:TW524315 ADS524312:ADS524315 ANO524312:ANO524315 AXK524312:AXK524315 BHG524312:BHG524315 BRC524312:BRC524315 CAY524312:CAY524315 CKU524312:CKU524315 CUQ524312:CUQ524315 DEM524312:DEM524315 DOI524312:DOI524315 DYE524312:DYE524315 EIA524312:EIA524315 ERW524312:ERW524315 FBS524312:FBS524315 FLO524312:FLO524315 FVK524312:FVK524315 GFG524312:GFG524315 GPC524312:GPC524315 GYY524312:GYY524315 HIU524312:HIU524315 HSQ524312:HSQ524315 ICM524312:ICM524315 IMI524312:IMI524315 IWE524312:IWE524315 JGA524312:JGA524315 JPW524312:JPW524315 JZS524312:JZS524315 KJO524312:KJO524315 KTK524312:KTK524315 LDG524312:LDG524315 LNC524312:LNC524315 LWY524312:LWY524315 MGU524312:MGU524315 MQQ524312:MQQ524315 NAM524312:NAM524315 NKI524312:NKI524315 NUE524312:NUE524315 OEA524312:OEA524315 ONW524312:ONW524315 OXS524312:OXS524315 PHO524312:PHO524315 PRK524312:PRK524315 QBG524312:QBG524315 QLC524312:QLC524315 QUY524312:QUY524315 REU524312:REU524315 ROQ524312:ROQ524315 RYM524312:RYM524315 SII524312:SII524315 SSE524312:SSE524315 TCA524312:TCA524315 TLW524312:TLW524315 TVS524312:TVS524315 UFO524312:UFO524315 UPK524312:UPK524315 UZG524312:UZG524315 VJC524312:VJC524315 VSY524312:VSY524315 WCU524312:WCU524315 WMQ524312:WMQ524315 WWM524312:WWM524315 AE589848:AE589851 KA589848:KA589851 TW589848:TW589851 ADS589848:ADS589851 ANO589848:ANO589851 AXK589848:AXK589851 BHG589848:BHG589851 BRC589848:BRC589851 CAY589848:CAY589851 CKU589848:CKU589851 CUQ589848:CUQ589851 DEM589848:DEM589851 DOI589848:DOI589851 DYE589848:DYE589851 EIA589848:EIA589851 ERW589848:ERW589851 FBS589848:FBS589851 FLO589848:FLO589851 FVK589848:FVK589851 GFG589848:GFG589851 GPC589848:GPC589851 GYY589848:GYY589851 HIU589848:HIU589851 HSQ589848:HSQ589851 ICM589848:ICM589851 IMI589848:IMI589851 IWE589848:IWE589851 JGA589848:JGA589851 JPW589848:JPW589851 JZS589848:JZS589851 KJO589848:KJO589851 KTK589848:KTK589851 LDG589848:LDG589851 LNC589848:LNC589851 LWY589848:LWY589851 MGU589848:MGU589851 MQQ589848:MQQ589851 NAM589848:NAM589851 NKI589848:NKI589851 NUE589848:NUE589851 OEA589848:OEA589851 ONW589848:ONW589851 OXS589848:OXS589851 PHO589848:PHO589851 PRK589848:PRK589851 QBG589848:QBG589851 QLC589848:QLC589851 QUY589848:QUY589851 REU589848:REU589851 ROQ589848:ROQ589851 RYM589848:RYM589851 SII589848:SII589851 SSE589848:SSE589851 TCA589848:TCA589851 TLW589848:TLW589851 TVS589848:TVS589851 UFO589848:UFO589851 UPK589848:UPK589851 UZG589848:UZG589851 VJC589848:VJC589851 VSY589848:VSY589851 WCU589848:WCU589851 WMQ589848:WMQ589851 WWM589848:WWM589851 AE655384:AE655387 KA655384:KA655387 TW655384:TW655387 ADS655384:ADS655387 ANO655384:ANO655387 AXK655384:AXK655387 BHG655384:BHG655387 BRC655384:BRC655387 CAY655384:CAY655387 CKU655384:CKU655387 CUQ655384:CUQ655387 DEM655384:DEM655387 DOI655384:DOI655387 DYE655384:DYE655387 EIA655384:EIA655387 ERW655384:ERW655387 FBS655384:FBS655387 FLO655384:FLO655387 FVK655384:FVK655387 GFG655384:GFG655387 GPC655384:GPC655387 GYY655384:GYY655387 HIU655384:HIU655387 HSQ655384:HSQ655387 ICM655384:ICM655387 IMI655384:IMI655387 IWE655384:IWE655387 JGA655384:JGA655387 JPW655384:JPW655387 JZS655384:JZS655387 KJO655384:KJO655387 KTK655384:KTK655387 LDG655384:LDG655387 LNC655384:LNC655387 LWY655384:LWY655387 MGU655384:MGU655387 MQQ655384:MQQ655387 NAM655384:NAM655387 NKI655384:NKI655387 NUE655384:NUE655387 OEA655384:OEA655387 ONW655384:ONW655387 OXS655384:OXS655387 PHO655384:PHO655387 PRK655384:PRK655387 QBG655384:QBG655387 QLC655384:QLC655387 QUY655384:QUY655387 REU655384:REU655387 ROQ655384:ROQ655387 RYM655384:RYM655387 SII655384:SII655387 SSE655384:SSE655387 TCA655384:TCA655387 TLW655384:TLW655387 TVS655384:TVS655387 UFO655384:UFO655387 UPK655384:UPK655387 UZG655384:UZG655387 VJC655384:VJC655387 VSY655384:VSY655387 WCU655384:WCU655387 WMQ655384:WMQ655387 WWM655384:WWM655387 AE720920:AE720923 KA720920:KA720923 TW720920:TW720923 ADS720920:ADS720923 ANO720920:ANO720923 AXK720920:AXK720923 BHG720920:BHG720923 BRC720920:BRC720923 CAY720920:CAY720923 CKU720920:CKU720923 CUQ720920:CUQ720923 DEM720920:DEM720923 DOI720920:DOI720923 DYE720920:DYE720923 EIA720920:EIA720923 ERW720920:ERW720923 FBS720920:FBS720923 FLO720920:FLO720923 FVK720920:FVK720923 GFG720920:GFG720923 GPC720920:GPC720923 GYY720920:GYY720923 HIU720920:HIU720923 HSQ720920:HSQ720923 ICM720920:ICM720923 IMI720920:IMI720923 IWE720920:IWE720923 JGA720920:JGA720923 JPW720920:JPW720923 JZS720920:JZS720923 KJO720920:KJO720923 KTK720920:KTK720923 LDG720920:LDG720923 LNC720920:LNC720923 LWY720920:LWY720923 MGU720920:MGU720923 MQQ720920:MQQ720923 NAM720920:NAM720923 NKI720920:NKI720923 NUE720920:NUE720923 OEA720920:OEA720923 ONW720920:ONW720923 OXS720920:OXS720923 PHO720920:PHO720923 PRK720920:PRK720923 QBG720920:QBG720923 QLC720920:QLC720923 QUY720920:QUY720923 REU720920:REU720923 ROQ720920:ROQ720923 RYM720920:RYM720923 SII720920:SII720923 SSE720920:SSE720923 TCA720920:TCA720923 TLW720920:TLW720923 TVS720920:TVS720923 UFO720920:UFO720923 UPK720920:UPK720923 UZG720920:UZG720923 VJC720920:VJC720923 VSY720920:VSY720923 WCU720920:WCU720923 WMQ720920:WMQ720923 WWM720920:WWM720923 AE786456:AE786459 KA786456:KA786459 TW786456:TW786459 ADS786456:ADS786459 ANO786456:ANO786459 AXK786456:AXK786459 BHG786456:BHG786459 BRC786456:BRC786459 CAY786456:CAY786459 CKU786456:CKU786459 CUQ786456:CUQ786459 DEM786456:DEM786459 DOI786456:DOI786459 DYE786456:DYE786459 EIA786456:EIA786459 ERW786456:ERW786459 FBS786456:FBS786459 FLO786456:FLO786459 FVK786456:FVK786459 GFG786456:GFG786459 GPC786456:GPC786459 GYY786456:GYY786459 HIU786456:HIU786459 HSQ786456:HSQ786459 ICM786456:ICM786459 IMI786456:IMI786459 IWE786456:IWE786459 JGA786456:JGA786459 JPW786456:JPW786459 JZS786456:JZS786459 KJO786456:KJO786459 KTK786456:KTK786459 LDG786456:LDG786459 LNC786456:LNC786459 LWY786456:LWY786459 MGU786456:MGU786459 MQQ786456:MQQ786459 NAM786456:NAM786459 NKI786456:NKI786459 NUE786456:NUE786459 OEA786456:OEA786459 ONW786456:ONW786459 OXS786456:OXS786459 PHO786456:PHO786459 PRK786456:PRK786459 QBG786456:QBG786459 QLC786456:QLC786459 QUY786456:QUY786459 REU786456:REU786459 ROQ786456:ROQ786459 RYM786456:RYM786459 SII786456:SII786459 SSE786456:SSE786459 TCA786456:TCA786459 TLW786456:TLW786459 TVS786456:TVS786459 UFO786456:UFO786459 UPK786456:UPK786459 UZG786456:UZG786459 VJC786456:VJC786459 VSY786456:VSY786459 WCU786456:WCU786459 WMQ786456:WMQ786459 WWM786456:WWM786459 AE851992:AE851995 KA851992:KA851995 TW851992:TW851995 ADS851992:ADS851995 ANO851992:ANO851995 AXK851992:AXK851995 BHG851992:BHG851995 BRC851992:BRC851995 CAY851992:CAY851995 CKU851992:CKU851995 CUQ851992:CUQ851995 DEM851992:DEM851995 DOI851992:DOI851995 DYE851992:DYE851995 EIA851992:EIA851995 ERW851992:ERW851995 FBS851992:FBS851995 FLO851992:FLO851995 FVK851992:FVK851995 GFG851992:GFG851995 GPC851992:GPC851995 GYY851992:GYY851995 HIU851992:HIU851995 HSQ851992:HSQ851995 ICM851992:ICM851995 IMI851992:IMI851995 IWE851992:IWE851995 JGA851992:JGA851995 JPW851992:JPW851995 JZS851992:JZS851995 KJO851992:KJO851995 KTK851992:KTK851995 LDG851992:LDG851995 LNC851992:LNC851995 LWY851992:LWY851995 MGU851992:MGU851995 MQQ851992:MQQ851995 NAM851992:NAM851995 NKI851992:NKI851995 NUE851992:NUE851995 OEA851992:OEA851995 ONW851992:ONW851995 OXS851992:OXS851995 PHO851992:PHO851995 PRK851992:PRK851995 QBG851992:QBG851995 QLC851992:QLC851995 QUY851992:QUY851995 REU851992:REU851995 ROQ851992:ROQ851995 RYM851992:RYM851995 SII851992:SII851995 SSE851992:SSE851995 TCA851992:TCA851995 TLW851992:TLW851995 TVS851992:TVS851995 UFO851992:UFO851995 UPK851992:UPK851995 UZG851992:UZG851995 VJC851992:VJC851995 VSY851992:VSY851995 WCU851992:WCU851995 WMQ851992:WMQ851995 WWM851992:WWM851995 AE917528:AE917531 KA917528:KA917531 TW917528:TW917531 ADS917528:ADS917531 ANO917528:ANO917531 AXK917528:AXK917531 BHG917528:BHG917531 BRC917528:BRC917531 CAY917528:CAY917531 CKU917528:CKU917531 CUQ917528:CUQ917531 DEM917528:DEM917531 DOI917528:DOI917531 DYE917528:DYE917531 EIA917528:EIA917531 ERW917528:ERW917531 FBS917528:FBS917531 FLO917528:FLO917531 FVK917528:FVK917531 GFG917528:GFG917531 GPC917528:GPC917531 GYY917528:GYY917531 HIU917528:HIU917531 HSQ917528:HSQ917531 ICM917528:ICM917531 IMI917528:IMI917531 IWE917528:IWE917531 JGA917528:JGA917531 JPW917528:JPW917531 JZS917528:JZS917531 KJO917528:KJO917531 KTK917528:KTK917531 LDG917528:LDG917531 LNC917528:LNC917531 LWY917528:LWY917531 MGU917528:MGU917531 MQQ917528:MQQ917531 NAM917528:NAM917531 NKI917528:NKI917531 NUE917528:NUE917531 OEA917528:OEA917531 ONW917528:ONW917531 OXS917528:OXS917531 PHO917528:PHO917531 PRK917528:PRK917531 QBG917528:QBG917531 QLC917528:QLC917531 QUY917528:QUY917531 REU917528:REU917531 ROQ917528:ROQ917531 RYM917528:RYM917531 SII917528:SII917531 SSE917528:SSE917531 TCA917528:TCA917531 TLW917528:TLW917531 TVS917528:TVS917531 UFO917528:UFO917531 UPK917528:UPK917531 UZG917528:UZG917531 VJC917528:VJC917531 VSY917528:VSY917531 WCU917528:WCU917531 WMQ917528:WMQ917531 WWM917528:WWM917531 AE983064:AE983067 KA983064:KA983067 TW983064:TW983067 ADS983064:ADS983067 ANO983064:ANO983067 AXK983064:AXK983067 BHG983064:BHG983067 BRC983064:BRC983067 CAY983064:CAY983067 CKU983064:CKU983067 CUQ983064:CUQ983067 DEM983064:DEM983067 DOI983064:DOI983067 DYE983064:DYE983067 EIA983064:EIA983067 ERW983064:ERW983067 FBS983064:FBS983067 FLO983064:FLO983067 FVK983064:FVK983067 GFG983064:GFG983067 GPC983064:GPC983067 GYY983064:GYY983067 HIU983064:HIU983067 HSQ983064:HSQ983067 ICM983064:ICM983067 IMI983064:IMI983067 IWE983064:IWE983067 JGA983064:JGA983067 JPW983064:JPW983067 JZS983064:JZS983067 KJO983064:KJO983067 KTK983064:KTK983067 LDG983064:LDG983067 LNC983064:LNC983067 LWY983064:LWY983067 MGU983064:MGU983067 MQQ983064:MQQ983067 NAM983064:NAM983067 NKI983064:NKI983067 NUE983064:NUE983067 OEA983064:OEA983067 ONW983064:ONW983067 OXS983064:OXS983067 PHO983064:PHO983067 PRK983064:PRK983067 QBG983064:QBG983067 QLC983064:QLC983067 QUY983064:QUY983067 REU983064:REU983067 ROQ983064:ROQ983067 RYM983064:RYM983067 SII983064:SII983067 SSE983064:SSE983067 TCA983064:TCA983067 TLW983064:TLW983067 TVS983064:TVS983067 UFO983064:UFO983067 UPK983064:UPK983067 UZG983064:UZG983067 VJC983064:VJC983067 VSY983064:VSY983067 WCU983064:WCU983067 WMQ983064:WMQ983067 WWM983064:WWM983067" xr:uid="{6333D70E-7F1E-4B5A-BE8F-554173AFF6FD}">
      <formula1>"□,■"</formula1>
    </dataValidation>
  </dataValidations>
  <pageMargins left="0.78740157480314965" right="0.78740157480314965" top="0" bottom="0" header="0.51181102362204722" footer="0.51181102362204722"/>
  <pageSetup paperSize="9"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9D76-B90F-4137-9437-7C9456CEC7B2}">
  <sheetPr>
    <tabColor theme="5" tint="0.39997558519241921"/>
  </sheetPr>
  <dimension ref="A1:AC10"/>
  <sheetViews>
    <sheetView view="pageBreakPreview" zoomScaleNormal="100" workbookViewId="0">
      <selection activeCell="AD2" sqref="AD2"/>
    </sheetView>
  </sheetViews>
  <sheetFormatPr defaultRowHeight="12"/>
  <cols>
    <col min="1" max="29" width="3" style="508" customWidth="1"/>
    <col min="30" max="256" width="9" style="508"/>
    <col min="257" max="285" width="3" style="508" customWidth="1"/>
    <col min="286" max="512" width="9" style="508"/>
    <col min="513" max="541" width="3" style="508" customWidth="1"/>
    <col min="542" max="768" width="9" style="508"/>
    <col min="769" max="797" width="3" style="508" customWidth="1"/>
    <col min="798" max="1024" width="9" style="508"/>
    <col min="1025" max="1053" width="3" style="508" customWidth="1"/>
    <col min="1054" max="1280" width="9" style="508"/>
    <col min="1281" max="1309" width="3" style="508" customWidth="1"/>
    <col min="1310" max="1536" width="9" style="508"/>
    <col min="1537" max="1565" width="3" style="508" customWidth="1"/>
    <col min="1566" max="1792" width="9" style="508"/>
    <col min="1793" max="1821" width="3" style="508" customWidth="1"/>
    <col min="1822" max="2048" width="9" style="508"/>
    <col min="2049" max="2077" width="3" style="508" customWidth="1"/>
    <col min="2078" max="2304" width="9" style="508"/>
    <col min="2305" max="2333" width="3" style="508" customWidth="1"/>
    <col min="2334" max="2560" width="9" style="508"/>
    <col min="2561" max="2589" width="3" style="508" customWidth="1"/>
    <col min="2590" max="2816" width="9" style="508"/>
    <col min="2817" max="2845" width="3" style="508" customWidth="1"/>
    <col min="2846" max="3072" width="9" style="508"/>
    <col min="3073" max="3101" width="3" style="508" customWidth="1"/>
    <col min="3102" max="3328" width="9" style="508"/>
    <col min="3329" max="3357" width="3" style="508" customWidth="1"/>
    <col min="3358" max="3584" width="9" style="508"/>
    <col min="3585" max="3613" width="3" style="508" customWidth="1"/>
    <col min="3614" max="3840" width="9" style="508"/>
    <col min="3841" max="3869" width="3" style="508" customWidth="1"/>
    <col min="3870" max="4096" width="9" style="508"/>
    <col min="4097" max="4125" width="3" style="508" customWidth="1"/>
    <col min="4126" max="4352" width="9" style="508"/>
    <col min="4353" max="4381" width="3" style="508" customWidth="1"/>
    <col min="4382" max="4608" width="9" style="508"/>
    <col min="4609" max="4637" width="3" style="508" customWidth="1"/>
    <col min="4638" max="4864" width="9" style="508"/>
    <col min="4865" max="4893" width="3" style="508" customWidth="1"/>
    <col min="4894" max="5120" width="9" style="508"/>
    <col min="5121" max="5149" width="3" style="508" customWidth="1"/>
    <col min="5150" max="5376" width="9" style="508"/>
    <col min="5377" max="5405" width="3" style="508" customWidth="1"/>
    <col min="5406" max="5632" width="9" style="508"/>
    <col min="5633" max="5661" width="3" style="508" customWidth="1"/>
    <col min="5662" max="5888" width="9" style="508"/>
    <col min="5889" max="5917" width="3" style="508" customWidth="1"/>
    <col min="5918" max="6144" width="9" style="508"/>
    <col min="6145" max="6173" width="3" style="508" customWidth="1"/>
    <col min="6174" max="6400" width="9" style="508"/>
    <col min="6401" max="6429" width="3" style="508" customWidth="1"/>
    <col min="6430" max="6656" width="9" style="508"/>
    <col min="6657" max="6685" width="3" style="508" customWidth="1"/>
    <col min="6686" max="6912" width="9" style="508"/>
    <col min="6913" max="6941" width="3" style="508" customWidth="1"/>
    <col min="6942" max="7168" width="9" style="508"/>
    <col min="7169" max="7197" width="3" style="508" customWidth="1"/>
    <col min="7198" max="7424" width="9" style="508"/>
    <col min="7425" max="7453" width="3" style="508" customWidth="1"/>
    <col min="7454" max="7680" width="9" style="508"/>
    <col min="7681" max="7709" width="3" style="508" customWidth="1"/>
    <col min="7710" max="7936" width="9" style="508"/>
    <col min="7937" max="7965" width="3" style="508" customWidth="1"/>
    <col min="7966" max="8192" width="9" style="508"/>
    <col min="8193" max="8221" width="3" style="508" customWidth="1"/>
    <col min="8222" max="8448" width="9" style="508"/>
    <col min="8449" max="8477" width="3" style="508" customWidth="1"/>
    <col min="8478" max="8704" width="9" style="508"/>
    <col min="8705" max="8733" width="3" style="508" customWidth="1"/>
    <col min="8734" max="8960" width="9" style="508"/>
    <col min="8961" max="8989" width="3" style="508" customWidth="1"/>
    <col min="8990" max="9216" width="9" style="508"/>
    <col min="9217" max="9245" width="3" style="508" customWidth="1"/>
    <col min="9246" max="9472" width="9" style="508"/>
    <col min="9473" max="9501" width="3" style="508" customWidth="1"/>
    <col min="9502" max="9728" width="9" style="508"/>
    <col min="9729" max="9757" width="3" style="508" customWidth="1"/>
    <col min="9758" max="9984" width="9" style="508"/>
    <col min="9985" max="10013" width="3" style="508" customWidth="1"/>
    <col min="10014" max="10240" width="9" style="508"/>
    <col min="10241" max="10269" width="3" style="508" customWidth="1"/>
    <col min="10270" max="10496" width="9" style="508"/>
    <col min="10497" max="10525" width="3" style="508" customWidth="1"/>
    <col min="10526" max="10752" width="9" style="508"/>
    <col min="10753" max="10781" width="3" style="508" customWidth="1"/>
    <col min="10782" max="11008" width="9" style="508"/>
    <col min="11009" max="11037" width="3" style="508" customWidth="1"/>
    <col min="11038" max="11264" width="9" style="508"/>
    <col min="11265" max="11293" width="3" style="508" customWidth="1"/>
    <col min="11294" max="11520" width="9" style="508"/>
    <col min="11521" max="11549" width="3" style="508" customWidth="1"/>
    <col min="11550" max="11776" width="9" style="508"/>
    <col min="11777" max="11805" width="3" style="508" customWidth="1"/>
    <col min="11806" max="12032" width="9" style="508"/>
    <col min="12033" max="12061" width="3" style="508" customWidth="1"/>
    <col min="12062" max="12288" width="9" style="508"/>
    <col min="12289" max="12317" width="3" style="508" customWidth="1"/>
    <col min="12318" max="12544" width="9" style="508"/>
    <col min="12545" max="12573" width="3" style="508" customWidth="1"/>
    <col min="12574" max="12800" width="9" style="508"/>
    <col min="12801" max="12829" width="3" style="508" customWidth="1"/>
    <col min="12830" max="13056" width="9" style="508"/>
    <col min="13057" max="13085" width="3" style="508" customWidth="1"/>
    <col min="13086" max="13312" width="9" style="508"/>
    <col min="13313" max="13341" width="3" style="508" customWidth="1"/>
    <col min="13342" max="13568" width="9" style="508"/>
    <col min="13569" max="13597" width="3" style="508" customWidth="1"/>
    <col min="13598" max="13824" width="9" style="508"/>
    <col min="13825" max="13853" width="3" style="508" customWidth="1"/>
    <col min="13854" max="14080" width="9" style="508"/>
    <col min="14081" max="14109" width="3" style="508" customWidth="1"/>
    <col min="14110" max="14336" width="9" style="508"/>
    <col min="14337" max="14365" width="3" style="508" customWidth="1"/>
    <col min="14366" max="14592" width="9" style="508"/>
    <col min="14593" max="14621" width="3" style="508" customWidth="1"/>
    <col min="14622" max="14848" width="9" style="508"/>
    <col min="14849" max="14877" width="3" style="508" customWidth="1"/>
    <col min="14878" max="15104" width="9" style="508"/>
    <col min="15105" max="15133" width="3" style="508" customWidth="1"/>
    <col min="15134" max="15360" width="9" style="508"/>
    <col min="15361" max="15389" width="3" style="508" customWidth="1"/>
    <col min="15390" max="15616" width="9" style="508"/>
    <col min="15617" max="15645" width="3" style="508" customWidth="1"/>
    <col min="15646" max="15872" width="9" style="508"/>
    <col min="15873" max="15901" width="3" style="508" customWidth="1"/>
    <col min="15902" max="16128" width="9" style="508"/>
    <col min="16129" max="16157" width="3" style="508" customWidth="1"/>
    <col min="16158" max="16384" width="9" style="508"/>
  </cols>
  <sheetData>
    <row r="1" spans="1:29" ht="18" customHeight="1">
      <c r="A1" s="1412" t="s">
        <v>3305</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row>
    <row r="2" spans="1:29">
      <c r="A2" s="505"/>
    </row>
    <row r="3" spans="1:29">
      <c r="A3" s="561"/>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row>
    <row r="4" spans="1:29" ht="18" customHeight="1">
      <c r="A4" s="1413" t="s">
        <v>3306</v>
      </c>
      <c r="B4" s="1414"/>
      <c r="C4" s="1414"/>
      <c r="D4" s="1414"/>
      <c r="E4" s="1414"/>
      <c r="F4" s="1414"/>
      <c r="G4" s="1414"/>
      <c r="H4" s="1414"/>
      <c r="I4" s="1414"/>
    </row>
    <row r="5" spans="1:29" ht="295.5" customHeight="1">
      <c r="A5" s="1415"/>
      <c r="B5" s="1415"/>
      <c r="C5" s="1415"/>
      <c r="D5" s="1415"/>
      <c r="E5" s="1415"/>
      <c r="F5" s="1415"/>
      <c r="G5" s="1415"/>
      <c r="H5" s="1415"/>
      <c r="I5" s="1415"/>
      <c r="J5" s="1415"/>
      <c r="K5" s="1415"/>
      <c r="L5" s="1415"/>
      <c r="M5" s="1415"/>
      <c r="N5" s="1415"/>
      <c r="O5" s="1415"/>
      <c r="P5" s="1415"/>
      <c r="Q5" s="1415"/>
      <c r="R5" s="1415"/>
      <c r="S5" s="1415"/>
      <c r="T5" s="1415"/>
      <c r="U5" s="1415"/>
      <c r="V5" s="1415"/>
      <c r="W5" s="1415"/>
      <c r="X5" s="1415"/>
      <c r="Y5" s="1415"/>
      <c r="Z5" s="1415"/>
      <c r="AA5" s="1415"/>
      <c r="AB5" s="1415"/>
      <c r="AC5" s="1415"/>
    </row>
    <row r="6" spans="1:29" ht="18" customHeight="1">
      <c r="A6" s="1413" t="s">
        <v>3307</v>
      </c>
      <c r="B6" s="1414"/>
      <c r="C6" s="1414"/>
      <c r="D6" s="1414"/>
      <c r="E6" s="1414"/>
      <c r="F6" s="1414"/>
      <c r="G6" s="1414"/>
      <c r="H6" s="1414"/>
      <c r="I6" s="1414"/>
    </row>
    <row r="7" spans="1:29" ht="331.5" customHeight="1">
      <c r="A7" s="1416"/>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row>
    <row r="8" spans="1:29" ht="187.5" customHeight="1">
      <c r="A8" s="1417" t="s">
        <v>4171</v>
      </c>
      <c r="B8" s="1417"/>
      <c r="C8" s="1417"/>
      <c r="D8" s="1417"/>
      <c r="E8" s="1417"/>
      <c r="F8" s="1417"/>
      <c r="G8" s="1417"/>
      <c r="H8" s="1417"/>
      <c r="I8" s="1417"/>
      <c r="J8" s="1417"/>
      <c r="K8" s="1417"/>
      <c r="L8" s="1417"/>
      <c r="M8" s="1417"/>
      <c r="N8" s="1417"/>
      <c r="O8" s="1417"/>
      <c r="P8" s="1417"/>
      <c r="Q8" s="1417"/>
      <c r="R8" s="1417"/>
      <c r="S8" s="1417"/>
      <c r="T8" s="1417"/>
      <c r="U8" s="1417"/>
      <c r="V8" s="1417"/>
      <c r="W8" s="1417"/>
      <c r="X8" s="1417"/>
      <c r="Y8" s="1417"/>
      <c r="Z8" s="1417"/>
      <c r="AA8" s="1417"/>
      <c r="AB8" s="1417"/>
      <c r="AC8" s="1417"/>
    </row>
    <row r="9" spans="1:29" ht="18" customHeight="1">
      <c r="A9" s="1411"/>
      <c r="B9" s="1411"/>
      <c r="C9" s="1411"/>
      <c r="D9" s="1411"/>
      <c r="E9" s="1411"/>
      <c r="F9" s="1411"/>
      <c r="G9" s="1411"/>
      <c r="H9" s="1411"/>
      <c r="I9" s="1411"/>
    </row>
    <row r="10" spans="1:29" ht="18" customHeight="1">
      <c r="A10" s="1411"/>
      <c r="B10" s="1411"/>
      <c r="C10" s="1411"/>
      <c r="D10" s="1411"/>
      <c r="E10" s="1411"/>
      <c r="F10" s="1411"/>
      <c r="G10" s="1411"/>
      <c r="H10" s="1411"/>
      <c r="I10" s="1411"/>
    </row>
  </sheetData>
  <mergeCells count="8">
    <mergeCell ref="A9:I9"/>
    <mergeCell ref="A10:I10"/>
    <mergeCell ref="A1:AC1"/>
    <mergeCell ref="A4:I4"/>
    <mergeCell ref="A5:AC5"/>
    <mergeCell ref="A6:I6"/>
    <mergeCell ref="A7:AC7"/>
    <mergeCell ref="A8:AC8"/>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B55DA-0CAE-42BF-B13C-7ACB4455CDED}">
  <sheetPr>
    <tabColor theme="5" tint="0.39997558519241921"/>
  </sheetPr>
  <dimension ref="A1:AC37"/>
  <sheetViews>
    <sheetView view="pageBreakPreview" zoomScaleNormal="100" workbookViewId="0">
      <selection activeCell="AD2" sqref="AD2"/>
    </sheetView>
  </sheetViews>
  <sheetFormatPr defaultRowHeight="13.5"/>
  <cols>
    <col min="1" max="29" width="3" style="479" customWidth="1"/>
    <col min="30" max="256" width="9" style="479"/>
    <col min="257" max="285" width="3" style="479" customWidth="1"/>
    <col min="286" max="512" width="9" style="479"/>
    <col min="513" max="541" width="3" style="479" customWidth="1"/>
    <col min="542" max="768" width="9" style="479"/>
    <col min="769" max="797" width="3" style="479" customWidth="1"/>
    <col min="798" max="1024" width="9" style="479"/>
    <col min="1025" max="1053" width="3" style="479" customWidth="1"/>
    <col min="1054" max="1280" width="9" style="479"/>
    <col min="1281" max="1309" width="3" style="479" customWidth="1"/>
    <col min="1310" max="1536" width="9" style="479"/>
    <col min="1537" max="1565" width="3" style="479" customWidth="1"/>
    <col min="1566" max="1792" width="9" style="479"/>
    <col min="1793" max="1821" width="3" style="479" customWidth="1"/>
    <col min="1822" max="2048" width="9" style="479"/>
    <col min="2049" max="2077" width="3" style="479" customWidth="1"/>
    <col min="2078" max="2304" width="9" style="479"/>
    <col min="2305" max="2333" width="3" style="479" customWidth="1"/>
    <col min="2334" max="2560" width="9" style="479"/>
    <col min="2561" max="2589" width="3" style="479" customWidth="1"/>
    <col min="2590" max="2816" width="9" style="479"/>
    <col min="2817" max="2845" width="3" style="479" customWidth="1"/>
    <col min="2846" max="3072" width="9" style="479"/>
    <col min="3073" max="3101" width="3" style="479" customWidth="1"/>
    <col min="3102" max="3328" width="9" style="479"/>
    <col min="3329" max="3357" width="3" style="479" customWidth="1"/>
    <col min="3358" max="3584" width="9" style="479"/>
    <col min="3585" max="3613" width="3" style="479" customWidth="1"/>
    <col min="3614" max="3840" width="9" style="479"/>
    <col min="3841" max="3869" width="3" style="479" customWidth="1"/>
    <col min="3870" max="4096" width="9" style="479"/>
    <col min="4097" max="4125" width="3" style="479" customWidth="1"/>
    <col min="4126" max="4352" width="9" style="479"/>
    <col min="4353" max="4381" width="3" style="479" customWidth="1"/>
    <col min="4382" max="4608" width="9" style="479"/>
    <col min="4609" max="4637" width="3" style="479" customWidth="1"/>
    <col min="4638" max="4864" width="9" style="479"/>
    <col min="4865" max="4893" width="3" style="479" customWidth="1"/>
    <col min="4894" max="5120" width="9" style="479"/>
    <col min="5121" max="5149" width="3" style="479" customWidth="1"/>
    <col min="5150" max="5376" width="9" style="479"/>
    <col min="5377" max="5405" width="3" style="479" customWidth="1"/>
    <col min="5406" max="5632" width="9" style="479"/>
    <col min="5633" max="5661" width="3" style="479" customWidth="1"/>
    <col min="5662" max="5888" width="9" style="479"/>
    <col min="5889" max="5917" width="3" style="479" customWidth="1"/>
    <col min="5918" max="6144" width="9" style="479"/>
    <col min="6145" max="6173" width="3" style="479" customWidth="1"/>
    <col min="6174" max="6400" width="9" style="479"/>
    <col min="6401" max="6429" width="3" style="479" customWidth="1"/>
    <col min="6430" max="6656" width="9" style="479"/>
    <col min="6657" max="6685" width="3" style="479" customWidth="1"/>
    <col min="6686" max="6912" width="9" style="479"/>
    <col min="6913" max="6941" width="3" style="479" customWidth="1"/>
    <col min="6942" max="7168" width="9" style="479"/>
    <col min="7169" max="7197" width="3" style="479" customWidth="1"/>
    <col min="7198" max="7424" width="9" style="479"/>
    <col min="7425" max="7453" width="3" style="479" customWidth="1"/>
    <col min="7454" max="7680" width="9" style="479"/>
    <col min="7681" max="7709" width="3" style="479" customWidth="1"/>
    <col min="7710" max="7936" width="9" style="479"/>
    <col min="7937" max="7965" width="3" style="479" customWidth="1"/>
    <col min="7966" max="8192" width="9" style="479"/>
    <col min="8193" max="8221" width="3" style="479" customWidth="1"/>
    <col min="8222" max="8448" width="9" style="479"/>
    <col min="8449" max="8477" width="3" style="479" customWidth="1"/>
    <col min="8478" max="8704" width="9" style="479"/>
    <col min="8705" max="8733" width="3" style="479" customWidth="1"/>
    <col min="8734" max="8960" width="9" style="479"/>
    <col min="8961" max="8989" width="3" style="479" customWidth="1"/>
    <col min="8990" max="9216" width="9" style="479"/>
    <col min="9217" max="9245" width="3" style="479" customWidth="1"/>
    <col min="9246" max="9472" width="9" style="479"/>
    <col min="9473" max="9501" width="3" style="479" customWidth="1"/>
    <col min="9502" max="9728" width="9" style="479"/>
    <col min="9729" max="9757" width="3" style="479" customWidth="1"/>
    <col min="9758" max="9984" width="9" style="479"/>
    <col min="9985" max="10013" width="3" style="479" customWidth="1"/>
    <col min="10014" max="10240" width="9" style="479"/>
    <col min="10241" max="10269" width="3" style="479" customWidth="1"/>
    <col min="10270" max="10496" width="9" style="479"/>
    <col min="10497" max="10525" width="3" style="479" customWidth="1"/>
    <col min="10526" max="10752" width="9" style="479"/>
    <col min="10753" max="10781" width="3" style="479" customWidth="1"/>
    <col min="10782" max="11008" width="9" style="479"/>
    <col min="11009" max="11037" width="3" style="479" customWidth="1"/>
    <col min="11038" max="11264" width="9" style="479"/>
    <col min="11265" max="11293" width="3" style="479" customWidth="1"/>
    <col min="11294" max="11520" width="9" style="479"/>
    <col min="11521" max="11549" width="3" style="479" customWidth="1"/>
    <col min="11550" max="11776" width="9" style="479"/>
    <col min="11777" max="11805" width="3" style="479" customWidth="1"/>
    <col min="11806" max="12032" width="9" style="479"/>
    <col min="12033" max="12061" width="3" style="479" customWidth="1"/>
    <col min="12062" max="12288" width="9" style="479"/>
    <col min="12289" max="12317" width="3" style="479" customWidth="1"/>
    <col min="12318" max="12544" width="9" style="479"/>
    <col min="12545" max="12573" width="3" style="479" customWidth="1"/>
    <col min="12574" max="12800" width="9" style="479"/>
    <col min="12801" max="12829" width="3" style="479" customWidth="1"/>
    <col min="12830" max="13056" width="9" style="479"/>
    <col min="13057" max="13085" width="3" style="479" customWidth="1"/>
    <col min="13086" max="13312" width="9" style="479"/>
    <col min="13313" max="13341" width="3" style="479" customWidth="1"/>
    <col min="13342" max="13568" width="9" style="479"/>
    <col min="13569" max="13597" width="3" style="479" customWidth="1"/>
    <col min="13598" max="13824" width="9" style="479"/>
    <col min="13825" max="13853" width="3" style="479" customWidth="1"/>
    <col min="13854" max="14080" width="9" style="479"/>
    <col min="14081" max="14109" width="3" style="479" customWidth="1"/>
    <col min="14110" max="14336" width="9" style="479"/>
    <col min="14337" max="14365" width="3" style="479" customWidth="1"/>
    <col min="14366" max="14592" width="9" style="479"/>
    <col min="14593" max="14621" width="3" style="479" customWidth="1"/>
    <col min="14622" max="14848" width="9" style="479"/>
    <col min="14849" max="14877" width="3" style="479" customWidth="1"/>
    <col min="14878" max="15104" width="9" style="479"/>
    <col min="15105" max="15133" width="3" style="479" customWidth="1"/>
    <col min="15134" max="15360" width="9" style="479"/>
    <col min="15361" max="15389" width="3" style="479" customWidth="1"/>
    <col min="15390" max="15616" width="9" style="479"/>
    <col min="15617" max="15645" width="3" style="479" customWidth="1"/>
    <col min="15646" max="15872" width="9" style="479"/>
    <col min="15873" max="15901" width="3" style="479" customWidth="1"/>
    <col min="15902" max="16128" width="9" style="479"/>
    <col min="16129" max="16157" width="3" style="479" customWidth="1"/>
    <col min="16158" max="16384" width="9" style="479"/>
  </cols>
  <sheetData>
    <row r="1" spans="1:29" ht="15" customHeight="1">
      <c r="A1" s="1362"/>
      <c r="B1" s="1362"/>
      <c r="C1" s="1363"/>
      <c r="D1" s="1363"/>
      <c r="E1" s="1363"/>
      <c r="F1" s="1363"/>
      <c r="G1" s="1363"/>
      <c r="H1" s="1363"/>
      <c r="I1" s="1363"/>
      <c r="J1" s="1363"/>
      <c r="K1" s="1363"/>
      <c r="L1" s="1363"/>
      <c r="M1" s="1363"/>
      <c r="N1" s="1363"/>
      <c r="O1" s="1363"/>
      <c r="P1" s="1363"/>
      <c r="Q1" s="1363"/>
      <c r="R1" s="1363"/>
      <c r="S1" s="478"/>
      <c r="T1" s="478"/>
      <c r="U1" s="478"/>
      <c r="V1" s="478"/>
      <c r="W1" s="478"/>
      <c r="X1" s="1347" t="s">
        <v>3308</v>
      </c>
      <c r="Y1" s="1347"/>
      <c r="Z1" s="1347"/>
      <c r="AA1" s="1347"/>
      <c r="AB1" s="1347"/>
      <c r="AC1" s="1347"/>
    </row>
    <row r="2" spans="1:29" ht="15" customHeight="1">
      <c r="A2" s="562" t="s">
        <v>2735</v>
      </c>
      <c r="B2" s="562"/>
      <c r="C2" s="562"/>
      <c r="D2" s="562"/>
      <c r="E2" s="562"/>
      <c r="F2" s="562"/>
      <c r="G2" s="562"/>
      <c r="H2" s="1364"/>
      <c r="I2" s="1364"/>
      <c r="J2" s="1364"/>
      <c r="K2" s="1364"/>
      <c r="L2" s="1364"/>
      <c r="M2" s="1364"/>
      <c r="N2" s="1364"/>
      <c r="O2" s="1364"/>
      <c r="P2" s="1364"/>
      <c r="Q2" s="1364"/>
      <c r="R2" s="1364"/>
      <c r="S2" s="1364"/>
      <c r="T2" s="1364"/>
      <c r="U2" s="1364"/>
      <c r="V2" s="1364"/>
      <c r="W2" s="1364"/>
      <c r="X2" s="1364"/>
      <c r="Y2" s="1364"/>
      <c r="Z2" s="1364"/>
      <c r="AA2" s="1364"/>
      <c r="AB2" s="1364"/>
      <c r="AC2" s="1364"/>
    </row>
    <row r="3" spans="1:29" ht="15" customHeight="1">
      <c r="A3" s="508"/>
      <c r="B3" s="508" t="s">
        <v>2736</v>
      </c>
      <c r="C3" s="508"/>
      <c r="D3" s="508"/>
      <c r="E3" s="508"/>
      <c r="F3" s="508"/>
      <c r="G3" s="508"/>
      <c r="H3" s="1320" t="str">
        <f>IF('第二面（主）'!K4="","",'第二面（主）'!K4)</f>
        <v/>
      </c>
      <c r="I3" s="1320"/>
      <c r="J3" s="1320"/>
      <c r="K3" s="1320"/>
      <c r="L3" s="1320"/>
      <c r="M3" s="1320"/>
      <c r="N3" s="1320"/>
      <c r="O3" s="1320"/>
      <c r="P3" s="1320"/>
      <c r="Q3" s="1320"/>
      <c r="R3" s="1320"/>
      <c r="S3" s="1320"/>
      <c r="T3" s="1320"/>
      <c r="U3" s="1320"/>
      <c r="V3" s="1320"/>
      <c r="W3" s="1320"/>
      <c r="X3" s="1320"/>
      <c r="Y3" s="1320"/>
      <c r="Z3" s="1320"/>
      <c r="AA3" s="1320"/>
      <c r="AB3" s="1320"/>
      <c r="AC3" s="1320"/>
    </row>
    <row r="4" spans="1:29" ht="15" customHeight="1">
      <c r="A4" s="508"/>
      <c r="B4" s="508" t="s">
        <v>2737</v>
      </c>
      <c r="C4" s="508"/>
      <c r="D4" s="508"/>
      <c r="E4" s="508"/>
      <c r="F4" s="508"/>
      <c r="G4" s="508"/>
      <c r="H4" s="1320" t="str">
        <f>IF('第二面（主）'!K5="","",'第二面（主）'!K5)</f>
        <v/>
      </c>
      <c r="I4" s="1320"/>
      <c r="J4" s="1320"/>
      <c r="K4" s="1320"/>
      <c r="L4" s="1320"/>
      <c r="M4" s="1320"/>
      <c r="N4" s="1320"/>
      <c r="O4" s="1320"/>
      <c r="P4" s="1320"/>
      <c r="Q4" s="1320"/>
      <c r="R4" s="1320"/>
      <c r="S4" s="1320"/>
      <c r="T4" s="1320"/>
      <c r="U4" s="1320"/>
      <c r="V4" s="1320"/>
      <c r="W4" s="1320"/>
      <c r="X4" s="1320"/>
      <c r="Y4" s="1320"/>
      <c r="Z4" s="1320"/>
      <c r="AA4" s="1320"/>
      <c r="AB4" s="1320"/>
      <c r="AC4" s="1320"/>
    </row>
    <row r="5" spans="1:29" ht="15" customHeight="1">
      <c r="A5" s="508"/>
      <c r="B5" s="508" t="s">
        <v>2738</v>
      </c>
      <c r="C5" s="508"/>
      <c r="D5" s="508"/>
      <c r="E5" s="508"/>
      <c r="F5" s="508"/>
      <c r="G5" s="508"/>
      <c r="H5" s="487"/>
      <c r="I5" s="1319" t="str">
        <f>IF('第二面（主）'!K6="","",'第二面（主）'!K6)</f>
        <v/>
      </c>
      <c r="J5" s="1327"/>
      <c r="K5" s="1327"/>
      <c r="L5" s="488"/>
      <c r="M5" s="488"/>
      <c r="N5" s="488"/>
      <c r="O5" s="487"/>
      <c r="P5" s="487"/>
      <c r="Q5" s="487"/>
      <c r="R5" s="487"/>
      <c r="S5" s="487"/>
      <c r="T5" s="487"/>
      <c r="U5" s="487"/>
      <c r="V5" s="487"/>
      <c r="W5" s="487"/>
      <c r="X5" s="487"/>
      <c r="Y5" s="487"/>
      <c r="Z5" s="487"/>
      <c r="AA5" s="487"/>
      <c r="AB5" s="487"/>
      <c r="AC5" s="487"/>
    </row>
    <row r="6" spans="1:29" ht="15" customHeight="1">
      <c r="A6" s="508"/>
      <c r="B6" s="508" t="s">
        <v>2739</v>
      </c>
      <c r="C6" s="508"/>
      <c r="D6" s="508"/>
      <c r="E6" s="508"/>
      <c r="F6" s="508"/>
      <c r="G6" s="508"/>
      <c r="H6" s="1320" t="str">
        <f>IF('第二面（主）'!K7="","",'第二面（主）'!K7)</f>
        <v/>
      </c>
      <c r="I6" s="1320"/>
      <c r="J6" s="1320"/>
      <c r="K6" s="1320"/>
      <c r="L6" s="1320"/>
      <c r="M6" s="1320"/>
      <c r="N6" s="1320"/>
      <c r="O6" s="1320"/>
      <c r="P6" s="1320"/>
      <c r="Q6" s="1320"/>
      <c r="R6" s="1320"/>
      <c r="S6" s="1320"/>
      <c r="T6" s="1320"/>
      <c r="U6" s="1320"/>
      <c r="V6" s="1320"/>
      <c r="W6" s="1320"/>
      <c r="X6" s="1320"/>
      <c r="Y6" s="1320"/>
      <c r="Z6" s="1320"/>
      <c r="AA6" s="1320"/>
      <c r="AB6" s="1320"/>
      <c r="AC6" s="1320"/>
    </row>
    <row r="7" spans="1:29" ht="15" customHeight="1">
      <c r="A7" s="561"/>
      <c r="B7" s="561"/>
      <c r="C7" s="561"/>
      <c r="D7" s="561"/>
      <c r="E7" s="561"/>
      <c r="F7" s="561"/>
      <c r="G7" s="561"/>
      <c r="H7" s="1418"/>
      <c r="I7" s="1418"/>
      <c r="J7" s="1418"/>
      <c r="K7" s="1418"/>
      <c r="L7" s="1418"/>
      <c r="M7" s="498"/>
      <c r="N7" s="498"/>
      <c r="O7" s="498"/>
      <c r="P7" s="498"/>
      <c r="Q7" s="498"/>
      <c r="R7" s="498"/>
      <c r="S7" s="532"/>
      <c r="T7" s="532"/>
      <c r="U7" s="532"/>
      <c r="V7" s="532"/>
      <c r="W7" s="532"/>
      <c r="X7" s="532"/>
      <c r="Y7" s="532"/>
      <c r="Z7" s="532"/>
      <c r="AA7" s="532"/>
      <c r="AB7" s="532"/>
      <c r="AC7" s="532"/>
    </row>
    <row r="8" spans="1:29" ht="15" customHeight="1">
      <c r="A8" s="508"/>
      <c r="B8" s="508" t="s">
        <v>2736</v>
      </c>
      <c r="C8" s="508"/>
      <c r="D8" s="508"/>
      <c r="E8" s="508"/>
      <c r="F8" s="508"/>
      <c r="G8" s="508"/>
      <c r="H8" s="1320" t="str">
        <f>IF('第二面（主）'!K11="","",'第二面（主）'!K11)</f>
        <v/>
      </c>
      <c r="I8" s="1320"/>
      <c r="J8" s="1320"/>
      <c r="K8" s="1320"/>
      <c r="L8" s="1320"/>
      <c r="M8" s="1320"/>
      <c r="N8" s="1320"/>
      <c r="O8" s="1320"/>
      <c r="P8" s="1320"/>
      <c r="Q8" s="1320"/>
      <c r="R8" s="1320"/>
      <c r="S8" s="1320"/>
      <c r="T8" s="1320"/>
      <c r="U8" s="1320"/>
      <c r="V8" s="1320"/>
      <c r="W8" s="1320"/>
      <c r="X8" s="1320"/>
      <c r="Y8" s="1320"/>
      <c r="Z8" s="1320"/>
      <c r="AA8" s="1320"/>
      <c r="AB8" s="1320"/>
      <c r="AC8" s="1320"/>
    </row>
    <row r="9" spans="1:29" ht="15" customHeight="1">
      <c r="A9" s="508"/>
      <c r="B9" s="508" t="s">
        <v>2737</v>
      </c>
      <c r="C9" s="508"/>
      <c r="D9" s="508"/>
      <c r="E9" s="508"/>
      <c r="F9" s="508"/>
      <c r="G9" s="508"/>
      <c r="H9" s="1320" t="str">
        <f>IF('第二面（主）'!K12="","",'第二面（主）'!K12)</f>
        <v/>
      </c>
      <c r="I9" s="1320"/>
      <c r="J9" s="1320"/>
      <c r="K9" s="1320"/>
      <c r="L9" s="1320"/>
      <c r="M9" s="1320"/>
      <c r="N9" s="1320"/>
      <c r="O9" s="1320"/>
      <c r="P9" s="1320"/>
      <c r="Q9" s="1320"/>
      <c r="R9" s="1320"/>
      <c r="S9" s="1320"/>
      <c r="T9" s="1320"/>
      <c r="U9" s="1320"/>
      <c r="V9" s="1320"/>
      <c r="W9" s="1320"/>
      <c r="X9" s="1320"/>
      <c r="Y9" s="1320"/>
      <c r="Z9" s="1320"/>
      <c r="AA9" s="1320"/>
      <c r="AB9" s="1320"/>
      <c r="AC9" s="1320"/>
    </row>
    <row r="10" spans="1:29" ht="15" customHeight="1">
      <c r="A10" s="508"/>
      <c r="B10" s="508" t="s">
        <v>2738</v>
      </c>
      <c r="C10" s="508"/>
      <c r="D10" s="508"/>
      <c r="E10" s="508"/>
      <c r="F10" s="508"/>
      <c r="G10" s="508"/>
      <c r="H10" s="487"/>
      <c r="I10" s="1319" t="str">
        <f>IF('第二面（主）'!K13="","",'第二面（主）'!K13)</f>
        <v/>
      </c>
      <c r="J10" s="1327"/>
      <c r="K10" s="1327"/>
      <c r="L10" s="488"/>
      <c r="M10" s="488"/>
      <c r="N10" s="488"/>
      <c r="O10" s="487"/>
      <c r="P10" s="487"/>
      <c r="Q10" s="487"/>
      <c r="R10" s="487"/>
      <c r="S10" s="487"/>
      <c r="T10" s="487"/>
      <c r="U10" s="487"/>
      <c r="V10" s="487"/>
      <c r="W10" s="487"/>
      <c r="X10" s="487"/>
      <c r="Y10" s="487"/>
      <c r="Z10" s="487"/>
      <c r="AA10" s="487"/>
      <c r="AB10" s="487"/>
      <c r="AC10" s="487"/>
    </row>
    <row r="11" spans="1:29" ht="15" customHeight="1">
      <c r="A11" s="508"/>
      <c r="B11" s="508" t="s">
        <v>2739</v>
      </c>
      <c r="C11" s="508"/>
      <c r="D11" s="508"/>
      <c r="E11" s="508"/>
      <c r="F11" s="508"/>
      <c r="G11" s="508"/>
      <c r="H11" s="1320" t="str">
        <f>IF('第二面（主）'!K14="","",'第二面（主）'!K14)</f>
        <v/>
      </c>
      <c r="I11" s="1320"/>
      <c r="J11" s="1320"/>
      <c r="K11" s="1320"/>
      <c r="L11" s="1320"/>
      <c r="M11" s="1320"/>
      <c r="N11" s="1320"/>
      <c r="O11" s="1320"/>
      <c r="P11" s="1320"/>
      <c r="Q11" s="1320"/>
      <c r="R11" s="1320"/>
      <c r="S11" s="1320"/>
      <c r="T11" s="1320"/>
      <c r="U11" s="1320"/>
      <c r="V11" s="1320"/>
      <c r="W11" s="1320"/>
      <c r="X11" s="1320"/>
      <c r="Y11" s="1320"/>
      <c r="Z11" s="1320"/>
      <c r="AA11" s="1320"/>
      <c r="AB11" s="1320"/>
      <c r="AC11" s="1320"/>
    </row>
    <row r="12" spans="1:29" ht="15" customHeight="1">
      <c r="A12" s="561"/>
      <c r="B12" s="561"/>
      <c r="C12" s="561"/>
      <c r="D12" s="561"/>
      <c r="E12" s="561"/>
      <c r="F12" s="561"/>
      <c r="G12" s="561"/>
      <c r="H12" s="1418"/>
      <c r="I12" s="1418"/>
      <c r="J12" s="1418"/>
      <c r="K12" s="1418"/>
      <c r="L12" s="1418"/>
      <c r="M12" s="498"/>
      <c r="N12" s="498"/>
      <c r="O12" s="498"/>
      <c r="P12" s="498"/>
      <c r="Q12" s="498"/>
      <c r="R12" s="498"/>
      <c r="S12" s="532"/>
      <c r="T12" s="532"/>
      <c r="U12" s="532"/>
      <c r="V12" s="532"/>
      <c r="W12" s="532"/>
      <c r="X12" s="532"/>
      <c r="Y12" s="532"/>
      <c r="Z12" s="532"/>
      <c r="AA12" s="532"/>
      <c r="AB12" s="532"/>
      <c r="AC12" s="532"/>
    </row>
    <row r="13" spans="1:29" ht="15" customHeight="1">
      <c r="A13" s="508"/>
      <c r="B13" s="508" t="s">
        <v>2736</v>
      </c>
      <c r="C13" s="508"/>
      <c r="D13" s="508"/>
      <c r="E13" s="508"/>
      <c r="F13" s="508"/>
      <c r="G13" s="508"/>
      <c r="H13" s="1320" t="str">
        <f>IF('第二面（主）'!K18="","",'第二面（主）'!K18)</f>
        <v/>
      </c>
      <c r="I13" s="1320"/>
      <c r="J13" s="1320"/>
      <c r="K13" s="1320"/>
      <c r="L13" s="1320"/>
      <c r="M13" s="1320"/>
      <c r="N13" s="1320"/>
      <c r="O13" s="1320"/>
      <c r="P13" s="1320"/>
      <c r="Q13" s="1320"/>
      <c r="R13" s="1320"/>
      <c r="S13" s="1320"/>
      <c r="T13" s="1320"/>
      <c r="U13" s="1320"/>
      <c r="V13" s="1320"/>
      <c r="W13" s="1320"/>
      <c r="X13" s="1320"/>
      <c r="Y13" s="1320"/>
      <c r="Z13" s="1320"/>
      <c r="AA13" s="1320"/>
      <c r="AB13" s="1320"/>
      <c r="AC13" s="1320"/>
    </row>
    <row r="14" spans="1:29" ht="15" customHeight="1">
      <c r="A14" s="508"/>
      <c r="B14" s="508" t="s">
        <v>2737</v>
      </c>
      <c r="C14" s="508"/>
      <c r="D14" s="508"/>
      <c r="E14" s="508"/>
      <c r="F14" s="508"/>
      <c r="G14" s="508"/>
      <c r="H14" s="1320" t="str">
        <f>IF('第二面（主）'!K19="","",'第二面（主）'!K19)</f>
        <v/>
      </c>
      <c r="I14" s="1320"/>
      <c r="J14" s="1320"/>
      <c r="K14" s="1320"/>
      <c r="L14" s="1320"/>
      <c r="M14" s="1320"/>
      <c r="N14" s="1320"/>
      <c r="O14" s="1320"/>
      <c r="P14" s="1320"/>
      <c r="Q14" s="1320"/>
      <c r="R14" s="1320"/>
      <c r="S14" s="1320"/>
      <c r="T14" s="1320"/>
      <c r="U14" s="1320"/>
      <c r="V14" s="1320"/>
      <c r="W14" s="1320"/>
      <c r="X14" s="1320"/>
      <c r="Y14" s="1320"/>
      <c r="Z14" s="1320"/>
      <c r="AA14" s="1320"/>
      <c r="AB14" s="1320"/>
      <c r="AC14" s="1320"/>
    </row>
    <row r="15" spans="1:29" ht="15" customHeight="1">
      <c r="A15" s="508"/>
      <c r="B15" s="508" t="s">
        <v>2738</v>
      </c>
      <c r="C15" s="508"/>
      <c r="D15" s="508"/>
      <c r="E15" s="508"/>
      <c r="F15" s="508"/>
      <c r="G15" s="508"/>
      <c r="H15" s="487"/>
      <c r="I15" s="1319" t="str">
        <f>_xlfn.SINGLE(IF(_xlfn.SINGLE('第二面（主）'!K20)="","",'第二面（主）'!K20))</f>
        <v/>
      </c>
      <c r="J15" s="1327"/>
      <c r="K15" s="1327"/>
      <c r="L15" s="488"/>
      <c r="M15" s="488"/>
      <c r="N15" s="488"/>
      <c r="O15" s="487"/>
      <c r="P15" s="487"/>
      <c r="Q15" s="487"/>
      <c r="R15" s="487"/>
      <c r="S15" s="487"/>
      <c r="T15" s="487"/>
      <c r="U15" s="487"/>
      <c r="V15" s="487"/>
      <c r="W15" s="487"/>
      <c r="X15" s="487"/>
      <c r="Y15" s="487"/>
      <c r="Z15" s="487"/>
      <c r="AA15" s="487"/>
      <c r="AB15" s="487"/>
      <c r="AC15" s="487"/>
    </row>
    <row r="16" spans="1:29" ht="15" customHeight="1">
      <c r="A16" s="508"/>
      <c r="B16" s="508" t="s">
        <v>2739</v>
      </c>
      <c r="C16" s="508"/>
      <c r="D16" s="508"/>
      <c r="E16" s="508"/>
      <c r="F16" s="508"/>
      <c r="G16" s="508"/>
      <c r="H16" s="1320" t="str">
        <f>IF('第二面（主）'!K21="","",'第二面（主）'!K21)</f>
        <v/>
      </c>
      <c r="I16" s="1320"/>
      <c r="J16" s="1320"/>
      <c r="K16" s="1320"/>
      <c r="L16" s="1320"/>
      <c r="M16" s="1320"/>
      <c r="N16" s="1320"/>
      <c r="O16" s="1320"/>
      <c r="P16" s="1320"/>
      <c r="Q16" s="1320"/>
      <c r="R16" s="1320"/>
      <c r="S16" s="1320"/>
      <c r="T16" s="1320"/>
      <c r="U16" s="1320"/>
      <c r="V16" s="1320"/>
      <c r="W16" s="1320"/>
      <c r="X16" s="1320"/>
      <c r="Y16" s="1320"/>
      <c r="Z16" s="1320"/>
      <c r="AA16" s="1320"/>
      <c r="AB16" s="1320"/>
      <c r="AC16" s="1320"/>
    </row>
    <row r="17" spans="1:29" ht="15" customHeight="1">
      <c r="A17" s="561"/>
      <c r="B17" s="561"/>
      <c r="C17" s="561"/>
      <c r="D17" s="561"/>
      <c r="E17" s="561"/>
      <c r="F17" s="561"/>
      <c r="G17" s="561"/>
      <c r="H17" s="1418"/>
      <c r="I17" s="1418"/>
      <c r="J17" s="1418"/>
      <c r="K17" s="1418"/>
      <c r="L17" s="1418"/>
      <c r="M17" s="498"/>
      <c r="N17" s="498"/>
      <c r="O17" s="498"/>
      <c r="P17" s="498"/>
      <c r="Q17" s="498"/>
      <c r="R17" s="498"/>
      <c r="S17" s="532"/>
      <c r="T17" s="532"/>
      <c r="U17" s="532"/>
      <c r="V17" s="532"/>
      <c r="W17" s="532"/>
      <c r="X17" s="532"/>
      <c r="Y17" s="532"/>
      <c r="Z17" s="532"/>
      <c r="AA17" s="532"/>
      <c r="AB17" s="532"/>
      <c r="AC17" s="532"/>
    </row>
    <row r="18" spans="1:29" ht="15" customHeight="1">
      <c r="A18" s="508"/>
      <c r="B18" s="508" t="s">
        <v>2736</v>
      </c>
      <c r="C18" s="508"/>
      <c r="D18" s="508"/>
      <c r="E18" s="508"/>
      <c r="F18" s="508"/>
      <c r="G18" s="508"/>
      <c r="H18" s="1320" t="str">
        <f>IF('第二面（主）'!K25="","",'第二面（主）'!K25)</f>
        <v/>
      </c>
      <c r="I18" s="1320"/>
      <c r="J18" s="1320"/>
      <c r="K18" s="1320"/>
      <c r="L18" s="1320"/>
      <c r="M18" s="1320"/>
      <c r="N18" s="1320"/>
      <c r="O18" s="1320"/>
      <c r="P18" s="1320"/>
      <c r="Q18" s="1320"/>
      <c r="R18" s="1320"/>
      <c r="S18" s="1320"/>
      <c r="T18" s="1320"/>
      <c r="U18" s="1320"/>
      <c r="V18" s="1320"/>
      <c r="W18" s="1320"/>
      <c r="X18" s="1320"/>
      <c r="Y18" s="1320"/>
      <c r="Z18" s="1320"/>
      <c r="AA18" s="1320"/>
      <c r="AB18" s="1320"/>
      <c r="AC18" s="1320"/>
    </row>
    <row r="19" spans="1:29" ht="15" customHeight="1">
      <c r="A19" s="508"/>
      <c r="B19" s="508" t="s">
        <v>2737</v>
      </c>
      <c r="C19" s="508"/>
      <c r="D19" s="508"/>
      <c r="E19" s="508"/>
      <c r="F19" s="508"/>
      <c r="G19" s="508"/>
      <c r="H19" s="1320" t="str">
        <f>IF('第二面（主）'!K26="","",'第二面（主）'!K26)</f>
        <v/>
      </c>
      <c r="I19" s="1320"/>
      <c r="J19" s="1320"/>
      <c r="K19" s="1320"/>
      <c r="L19" s="1320"/>
      <c r="M19" s="1320"/>
      <c r="N19" s="1320"/>
      <c r="O19" s="1320"/>
      <c r="P19" s="1320"/>
      <c r="Q19" s="1320"/>
      <c r="R19" s="1320"/>
      <c r="S19" s="1320"/>
      <c r="T19" s="1320"/>
      <c r="U19" s="1320"/>
      <c r="V19" s="1320"/>
      <c r="W19" s="1320"/>
      <c r="X19" s="1320"/>
      <c r="Y19" s="1320"/>
      <c r="Z19" s="1320"/>
      <c r="AA19" s="1320"/>
      <c r="AB19" s="1320"/>
      <c r="AC19" s="1320"/>
    </row>
    <row r="20" spans="1:29" ht="15" customHeight="1">
      <c r="A20" s="508"/>
      <c r="B20" s="508" t="s">
        <v>2738</v>
      </c>
      <c r="C20" s="508"/>
      <c r="D20" s="508"/>
      <c r="E20" s="508"/>
      <c r="F20" s="508"/>
      <c r="G20" s="508"/>
      <c r="H20" s="487"/>
      <c r="I20" s="1319" t="str">
        <f>_xlfn.SINGLE(IF(_xlfn.SINGLE('第二面（主）'!K27)="","",'第二面（主）'!K27))</f>
        <v/>
      </c>
      <c r="J20" s="1327"/>
      <c r="K20" s="1327"/>
      <c r="L20" s="488"/>
      <c r="M20" s="488"/>
      <c r="N20" s="488"/>
      <c r="O20" s="487"/>
      <c r="P20" s="487"/>
      <c r="Q20" s="487"/>
      <c r="R20" s="487"/>
      <c r="S20" s="487"/>
      <c r="T20" s="487"/>
      <c r="U20" s="487"/>
      <c r="V20" s="487"/>
      <c r="W20" s="487"/>
      <c r="X20" s="487"/>
      <c r="Y20" s="487"/>
      <c r="Z20" s="487"/>
      <c r="AA20" s="487"/>
      <c r="AB20" s="487"/>
      <c r="AC20" s="487"/>
    </row>
    <row r="21" spans="1:29" ht="15" customHeight="1">
      <c r="A21" s="508"/>
      <c r="B21" s="508" t="s">
        <v>2739</v>
      </c>
      <c r="C21" s="508"/>
      <c r="D21" s="508"/>
      <c r="E21" s="508"/>
      <c r="F21" s="508"/>
      <c r="G21" s="508"/>
      <c r="H21" s="1320" t="str">
        <f>IF('第二面（主）'!K28="","",'第二面（主）'!K28)</f>
        <v/>
      </c>
      <c r="I21" s="1320"/>
      <c r="J21" s="1320"/>
      <c r="K21" s="1320"/>
      <c r="L21" s="1320"/>
      <c r="M21" s="1320"/>
      <c r="N21" s="1320"/>
      <c r="O21" s="1320"/>
      <c r="P21" s="1320"/>
      <c r="Q21" s="1320"/>
      <c r="R21" s="1320"/>
      <c r="S21" s="1320"/>
      <c r="T21" s="1320"/>
      <c r="U21" s="1320"/>
      <c r="V21" s="1320"/>
      <c r="W21" s="1320"/>
      <c r="X21" s="1320"/>
      <c r="Y21" s="1320"/>
      <c r="Z21" s="1320"/>
      <c r="AA21" s="1320"/>
      <c r="AB21" s="1320"/>
      <c r="AC21" s="1320"/>
    </row>
    <row r="22" spans="1:29" ht="15" customHeight="1">
      <c r="A22" s="561"/>
      <c r="B22" s="561"/>
      <c r="C22" s="561"/>
      <c r="D22" s="561"/>
      <c r="E22" s="561"/>
      <c r="F22" s="561"/>
      <c r="G22" s="561"/>
      <c r="H22" s="1418"/>
      <c r="I22" s="1418"/>
      <c r="J22" s="1418"/>
      <c r="K22" s="1418"/>
      <c r="L22" s="1418"/>
      <c r="M22" s="498"/>
      <c r="N22" s="498"/>
      <c r="O22" s="498"/>
      <c r="P22" s="498"/>
      <c r="Q22" s="498"/>
      <c r="R22" s="498"/>
      <c r="S22" s="532"/>
      <c r="T22" s="532"/>
      <c r="U22" s="532"/>
      <c r="V22" s="532"/>
      <c r="W22" s="532"/>
      <c r="X22" s="532"/>
      <c r="Y22" s="532"/>
      <c r="Z22" s="532"/>
      <c r="AA22" s="532"/>
      <c r="AB22" s="532"/>
      <c r="AC22" s="532"/>
    </row>
    <row r="23" spans="1:29" ht="15" customHeight="1">
      <c r="A23" s="508"/>
      <c r="B23" s="508" t="s">
        <v>2736</v>
      </c>
      <c r="C23" s="508"/>
      <c r="D23" s="508"/>
      <c r="E23" s="508"/>
      <c r="F23" s="508"/>
      <c r="G23" s="508"/>
      <c r="H23" s="1320" t="str">
        <f>IF('第二面（主）'!K32="","",'第二面（主）'!K32)</f>
        <v/>
      </c>
      <c r="I23" s="1320"/>
      <c r="J23" s="1320"/>
      <c r="K23" s="1320"/>
      <c r="L23" s="1320"/>
      <c r="M23" s="1320"/>
      <c r="N23" s="1320"/>
      <c r="O23" s="1320"/>
      <c r="P23" s="1320"/>
      <c r="Q23" s="1320"/>
      <c r="R23" s="1320"/>
      <c r="S23" s="1320"/>
      <c r="T23" s="1320"/>
      <c r="U23" s="1320"/>
      <c r="V23" s="1320"/>
      <c r="W23" s="1320"/>
      <c r="X23" s="1320"/>
      <c r="Y23" s="1320"/>
      <c r="Z23" s="1320"/>
      <c r="AA23" s="1320"/>
      <c r="AB23" s="1320"/>
      <c r="AC23" s="1320"/>
    </row>
    <row r="24" spans="1:29" ht="15" customHeight="1">
      <c r="A24" s="508"/>
      <c r="B24" s="508" t="s">
        <v>2737</v>
      </c>
      <c r="C24" s="508"/>
      <c r="D24" s="508"/>
      <c r="E24" s="508"/>
      <c r="F24" s="508"/>
      <c r="G24" s="508"/>
      <c r="H24" s="1320" t="str">
        <f>IF('第二面（主）'!K33="","",'第二面（主）'!K33)</f>
        <v/>
      </c>
      <c r="I24" s="1320"/>
      <c r="J24" s="1320"/>
      <c r="K24" s="1320"/>
      <c r="L24" s="1320"/>
      <c r="M24" s="1320"/>
      <c r="N24" s="1320"/>
      <c r="O24" s="1320"/>
      <c r="P24" s="1320"/>
      <c r="Q24" s="1320"/>
      <c r="R24" s="1320"/>
      <c r="S24" s="1320"/>
      <c r="T24" s="1320"/>
      <c r="U24" s="1320"/>
      <c r="V24" s="1320"/>
      <c r="W24" s="1320"/>
      <c r="X24" s="1320"/>
      <c r="Y24" s="1320"/>
      <c r="Z24" s="1320"/>
      <c r="AA24" s="1320"/>
      <c r="AB24" s="1320"/>
      <c r="AC24" s="1320"/>
    </row>
    <row r="25" spans="1:29" ht="15" customHeight="1">
      <c r="A25" s="508"/>
      <c r="B25" s="508" t="s">
        <v>2738</v>
      </c>
      <c r="C25" s="508"/>
      <c r="D25" s="508"/>
      <c r="E25" s="508"/>
      <c r="F25" s="508"/>
      <c r="G25" s="508"/>
      <c r="H25" s="487"/>
      <c r="I25" s="1319" t="str">
        <f>_xlfn.SINGLE(IF(_xlfn.SINGLE('第二面（主）'!K34)="","",'第二面（主）'!K34))</f>
        <v/>
      </c>
      <c r="J25" s="1327"/>
      <c r="K25" s="1327"/>
      <c r="L25" s="488"/>
      <c r="M25" s="488"/>
      <c r="N25" s="488"/>
      <c r="O25" s="487"/>
      <c r="P25" s="487"/>
      <c r="Q25" s="487"/>
      <c r="R25" s="487"/>
      <c r="S25" s="487"/>
      <c r="T25" s="487"/>
      <c r="U25" s="487"/>
      <c r="V25" s="487"/>
      <c r="W25" s="487"/>
      <c r="X25" s="487"/>
      <c r="Y25" s="487"/>
      <c r="Z25" s="487"/>
      <c r="AA25" s="487"/>
      <c r="AB25" s="487"/>
      <c r="AC25" s="487"/>
    </row>
    <row r="26" spans="1:29" ht="15" customHeight="1">
      <c r="A26" s="508"/>
      <c r="B26" s="508" t="s">
        <v>2739</v>
      </c>
      <c r="C26" s="508"/>
      <c r="D26" s="508"/>
      <c r="E26" s="508"/>
      <c r="F26" s="508"/>
      <c r="G26" s="508"/>
      <c r="H26" s="1320" t="str">
        <f>IF('第二面（主）'!K35="","",'第二面（主）'!K35)</f>
        <v/>
      </c>
      <c r="I26" s="1320"/>
      <c r="J26" s="1320"/>
      <c r="K26" s="1320"/>
      <c r="L26" s="1320"/>
      <c r="M26" s="1320"/>
      <c r="N26" s="1320"/>
      <c r="O26" s="1320"/>
      <c r="P26" s="1320"/>
      <c r="Q26" s="1320"/>
      <c r="R26" s="1320"/>
      <c r="S26" s="1320"/>
      <c r="T26" s="1320"/>
      <c r="U26" s="1320"/>
      <c r="V26" s="1320"/>
      <c r="W26" s="1320"/>
      <c r="X26" s="1320"/>
      <c r="Y26" s="1320"/>
      <c r="Z26" s="1320"/>
      <c r="AA26" s="1320"/>
      <c r="AB26" s="1320"/>
      <c r="AC26" s="1320"/>
    </row>
    <row r="27" spans="1:29" ht="15" customHeight="1">
      <c r="A27" s="561"/>
      <c r="B27" s="561"/>
      <c r="C27" s="561"/>
      <c r="D27" s="561"/>
      <c r="E27" s="561"/>
      <c r="F27" s="561"/>
      <c r="G27" s="561"/>
      <c r="H27" s="1418"/>
      <c r="I27" s="1418"/>
      <c r="J27" s="1418"/>
      <c r="K27" s="1418"/>
      <c r="L27" s="1418"/>
      <c r="M27" s="498"/>
      <c r="N27" s="498"/>
      <c r="O27" s="498"/>
      <c r="P27" s="498"/>
      <c r="Q27" s="498"/>
      <c r="R27" s="498"/>
      <c r="S27" s="532"/>
      <c r="T27" s="532"/>
      <c r="U27" s="532"/>
      <c r="V27" s="532"/>
      <c r="W27" s="532"/>
      <c r="X27" s="532"/>
      <c r="Y27" s="532"/>
      <c r="Z27" s="532"/>
      <c r="AA27" s="532"/>
      <c r="AB27" s="532"/>
      <c r="AC27" s="532"/>
    </row>
    <row r="28" spans="1:29" ht="15" customHeight="1">
      <c r="A28" s="508"/>
      <c r="B28" s="508" t="s">
        <v>2736</v>
      </c>
      <c r="C28" s="508"/>
      <c r="D28" s="508"/>
      <c r="E28" s="508"/>
      <c r="F28" s="508"/>
      <c r="G28" s="508"/>
      <c r="H28" s="1320" t="str">
        <f>IF('第二面（主）'!K39="","",'第二面（主）'!K39)</f>
        <v/>
      </c>
      <c r="I28" s="1320"/>
      <c r="J28" s="1320"/>
      <c r="K28" s="1320"/>
      <c r="L28" s="1320"/>
      <c r="M28" s="1320"/>
      <c r="N28" s="1320"/>
      <c r="O28" s="1320"/>
      <c r="P28" s="1320"/>
      <c r="Q28" s="1320"/>
      <c r="R28" s="1320"/>
      <c r="S28" s="1320"/>
      <c r="T28" s="1320"/>
      <c r="U28" s="1320"/>
      <c r="V28" s="1320"/>
      <c r="W28" s="1320"/>
      <c r="X28" s="1320"/>
      <c r="Y28" s="1320"/>
      <c r="Z28" s="1320"/>
      <c r="AA28" s="1320"/>
      <c r="AB28" s="1320"/>
      <c r="AC28" s="1320"/>
    </row>
    <row r="29" spans="1:29" ht="15" customHeight="1">
      <c r="A29" s="508"/>
      <c r="B29" s="508" t="s">
        <v>2737</v>
      </c>
      <c r="C29" s="508"/>
      <c r="D29" s="508"/>
      <c r="E29" s="508"/>
      <c r="F29" s="508"/>
      <c r="G29" s="508"/>
      <c r="H29" s="1320" t="str">
        <f>IF('第二面（主）'!K40="","",'第二面（主）'!K40)</f>
        <v/>
      </c>
      <c r="I29" s="1320"/>
      <c r="J29" s="1320"/>
      <c r="K29" s="1320"/>
      <c r="L29" s="1320"/>
      <c r="M29" s="1320"/>
      <c r="N29" s="1320"/>
      <c r="O29" s="1320"/>
      <c r="P29" s="1320"/>
      <c r="Q29" s="1320"/>
      <c r="R29" s="1320"/>
      <c r="S29" s="1320"/>
      <c r="T29" s="1320"/>
      <c r="U29" s="1320"/>
      <c r="V29" s="1320"/>
      <c r="W29" s="1320"/>
      <c r="X29" s="1320"/>
      <c r="Y29" s="1320"/>
      <c r="Z29" s="1320"/>
      <c r="AA29" s="1320"/>
      <c r="AB29" s="1320"/>
      <c r="AC29" s="1320"/>
    </row>
    <row r="30" spans="1:29" ht="15" customHeight="1">
      <c r="A30" s="508"/>
      <c r="B30" s="508" t="s">
        <v>2738</v>
      </c>
      <c r="C30" s="508"/>
      <c r="D30" s="508"/>
      <c r="E30" s="508"/>
      <c r="F30" s="508"/>
      <c r="G30" s="508"/>
      <c r="H30" s="487"/>
      <c r="I30" s="1319" t="str">
        <f>_xlfn.SINGLE(IF(_xlfn.SINGLE('第二面（主）'!K41)="","",'第二面（主）'!K41))</f>
        <v/>
      </c>
      <c r="J30" s="1327"/>
      <c r="K30" s="1327"/>
      <c r="L30" s="488"/>
      <c r="M30" s="488"/>
      <c r="N30" s="488"/>
      <c r="O30" s="487"/>
      <c r="P30" s="487"/>
      <c r="Q30" s="487"/>
      <c r="R30" s="487"/>
      <c r="S30" s="487"/>
      <c r="T30" s="487"/>
      <c r="U30" s="487"/>
      <c r="V30" s="487"/>
      <c r="W30" s="487"/>
      <c r="X30" s="487"/>
      <c r="Y30" s="487"/>
      <c r="Z30" s="487"/>
      <c r="AA30" s="487"/>
      <c r="AB30" s="487"/>
      <c r="AC30" s="487"/>
    </row>
    <row r="31" spans="1:29" ht="15" customHeight="1">
      <c r="A31" s="508"/>
      <c r="B31" s="508" t="s">
        <v>2739</v>
      </c>
      <c r="C31" s="508"/>
      <c r="D31" s="508"/>
      <c r="E31" s="508"/>
      <c r="F31" s="508"/>
      <c r="G31" s="508"/>
      <c r="H31" s="1320" t="str">
        <f>IF('第二面（主）'!K42="","",'第二面（主）'!K42)</f>
        <v/>
      </c>
      <c r="I31" s="1320"/>
      <c r="J31" s="1320"/>
      <c r="K31" s="1320"/>
      <c r="L31" s="1320"/>
      <c r="M31" s="1320"/>
      <c r="N31" s="1320"/>
      <c r="O31" s="1320"/>
      <c r="P31" s="1320"/>
      <c r="Q31" s="1320"/>
      <c r="R31" s="1320"/>
      <c r="S31" s="1320"/>
      <c r="T31" s="1320"/>
      <c r="U31" s="1320"/>
      <c r="V31" s="1320"/>
      <c r="W31" s="1320"/>
      <c r="X31" s="1320"/>
      <c r="Y31" s="1320"/>
      <c r="Z31" s="1320"/>
      <c r="AA31" s="1320"/>
      <c r="AB31" s="1320"/>
      <c r="AC31" s="1320"/>
    </row>
    <row r="32" spans="1:29" ht="15" customHeight="1">
      <c r="A32" s="561"/>
      <c r="B32" s="561"/>
      <c r="C32" s="561"/>
      <c r="D32" s="561"/>
      <c r="E32" s="561"/>
      <c r="F32" s="561"/>
      <c r="G32" s="561"/>
      <c r="H32" s="1418"/>
      <c r="I32" s="1418"/>
      <c r="J32" s="1418"/>
      <c r="K32" s="1418"/>
      <c r="L32" s="1418"/>
      <c r="M32" s="498"/>
      <c r="N32" s="498"/>
      <c r="O32" s="498"/>
      <c r="P32" s="498"/>
      <c r="Q32" s="498"/>
      <c r="R32" s="498"/>
      <c r="S32" s="532"/>
      <c r="T32" s="532"/>
      <c r="U32" s="532"/>
      <c r="V32" s="532"/>
      <c r="W32" s="532"/>
      <c r="X32" s="532"/>
      <c r="Y32" s="532"/>
      <c r="Z32" s="532"/>
      <c r="AA32" s="532"/>
      <c r="AB32" s="532"/>
      <c r="AC32" s="532"/>
    </row>
    <row r="33" spans="1:29" ht="15" customHeight="1">
      <c r="A33" s="508"/>
      <c r="B33" s="508"/>
      <c r="C33" s="508"/>
      <c r="D33" s="508"/>
      <c r="E33" s="508"/>
      <c r="F33" s="508"/>
      <c r="G33" s="508"/>
      <c r="H33" s="1320"/>
      <c r="I33" s="1320"/>
      <c r="J33" s="1320"/>
      <c r="K33" s="1320"/>
      <c r="L33" s="1320"/>
      <c r="M33" s="1320"/>
      <c r="N33" s="1320"/>
      <c r="O33" s="1320"/>
      <c r="P33" s="1320"/>
      <c r="Q33" s="1320"/>
      <c r="R33" s="1320"/>
      <c r="S33" s="1320"/>
      <c r="T33" s="1320"/>
      <c r="U33" s="1320"/>
      <c r="V33" s="1320"/>
      <c r="W33" s="1320"/>
      <c r="X33" s="1320"/>
      <c r="Y33" s="1320"/>
      <c r="Z33" s="1320"/>
      <c r="AA33" s="1320"/>
      <c r="AB33" s="1320"/>
      <c r="AC33" s="1320"/>
    </row>
    <row r="34" spans="1:29" ht="15" customHeight="1">
      <c r="A34" s="508"/>
      <c r="B34" s="508"/>
      <c r="C34" s="508"/>
      <c r="D34" s="508"/>
      <c r="E34" s="508"/>
      <c r="F34" s="508"/>
      <c r="G34" s="508"/>
      <c r="H34" s="1320"/>
      <c r="I34" s="1320"/>
      <c r="J34" s="1320"/>
      <c r="K34" s="1320"/>
      <c r="L34" s="1320"/>
      <c r="M34" s="1320"/>
      <c r="N34" s="1320"/>
      <c r="O34" s="1320"/>
      <c r="P34" s="1320"/>
      <c r="Q34" s="1320"/>
      <c r="R34" s="1320"/>
      <c r="S34" s="1320"/>
      <c r="T34" s="1320"/>
      <c r="U34" s="1320"/>
      <c r="V34" s="1320"/>
      <c r="W34" s="1320"/>
      <c r="X34" s="1320"/>
      <c r="Y34" s="1320"/>
      <c r="Z34" s="1320"/>
      <c r="AA34" s="1320"/>
      <c r="AB34" s="1320"/>
      <c r="AC34" s="1320"/>
    </row>
    <row r="35" spans="1:29" ht="15" customHeight="1">
      <c r="A35" s="508"/>
      <c r="B35" s="508"/>
      <c r="C35" s="508"/>
      <c r="D35" s="508"/>
      <c r="E35" s="508"/>
      <c r="F35" s="508"/>
      <c r="G35" s="508"/>
      <c r="H35" s="487"/>
      <c r="I35" s="1319"/>
      <c r="J35" s="1327"/>
      <c r="K35" s="1327"/>
      <c r="L35" s="488"/>
      <c r="M35" s="488"/>
      <c r="N35" s="488"/>
      <c r="O35" s="487"/>
      <c r="P35" s="487"/>
      <c r="Q35" s="487"/>
      <c r="R35" s="487"/>
      <c r="S35" s="487"/>
      <c r="T35" s="487"/>
      <c r="U35" s="487"/>
      <c r="V35" s="487"/>
      <c r="W35" s="487"/>
      <c r="X35" s="487"/>
      <c r="Y35" s="487"/>
      <c r="Z35" s="487"/>
      <c r="AA35" s="487"/>
      <c r="AB35" s="487"/>
      <c r="AC35" s="487"/>
    </row>
    <row r="36" spans="1:29" ht="15" customHeight="1">
      <c r="A36" s="508"/>
      <c r="B36" s="508"/>
      <c r="C36" s="508"/>
      <c r="D36" s="508"/>
      <c r="E36" s="508"/>
      <c r="F36" s="508"/>
      <c r="G36" s="508"/>
      <c r="H36" s="1320"/>
      <c r="I36" s="1320"/>
      <c r="J36" s="1320"/>
      <c r="K36" s="1320"/>
      <c r="L36" s="1320"/>
      <c r="M36" s="1320"/>
      <c r="N36" s="1320"/>
      <c r="O36" s="1320"/>
      <c r="P36" s="1320"/>
      <c r="Q36" s="1320"/>
      <c r="R36" s="1320"/>
      <c r="S36" s="1320"/>
      <c r="T36" s="1320"/>
      <c r="U36" s="1320"/>
      <c r="V36" s="1320"/>
      <c r="W36" s="1320"/>
      <c r="X36" s="1320"/>
      <c r="Y36" s="1320"/>
      <c r="Z36" s="1320"/>
      <c r="AA36" s="1320"/>
      <c r="AB36" s="1320"/>
      <c r="AC36" s="1320"/>
    </row>
    <row r="37" spans="1:29" ht="15" customHeight="1">
      <c r="A37" s="508"/>
      <c r="B37" s="508"/>
      <c r="C37" s="508"/>
      <c r="D37" s="508"/>
      <c r="E37" s="508"/>
      <c r="F37" s="508"/>
      <c r="G37" s="508"/>
      <c r="H37" s="1328"/>
      <c r="I37" s="1328"/>
      <c r="J37" s="1328"/>
      <c r="K37" s="1328"/>
      <c r="L37" s="1328"/>
      <c r="M37" s="489"/>
      <c r="N37" s="489"/>
      <c r="O37" s="489"/>
      <c r="P37" s="489"/>
      <c r="Q37" s="489"/>
      <c r="R37" s="489"/>
      <c r="S37" s="490"/>
      <c r="T37" s="490"/>
      <c r="U37" s="490"/>
      <c r="V37" s="490"/>
      <c r="W37" s="490"/>
      <c r="X37" s="490"/>
      <c r="Y37" s="490"/>
      <c r="Z37" s="490"/>
      <c r="AA37" s="490"/>
      <c r="AB37" s="490"/>
      <c r="AC37" s="490"/>
    </row>
  </sheetData>
  <mergeCells count="38">
    <mergeCell ref="I5:K5"/>
    <mergeCell ref="A1:R1"/>
    <mergeCell ref="X1:AC1"/>
    <mergeCell ref="H2:AC2"/>
    <mergeCell ref="H3:AC3"/>
    <mergeCell ref="H4:AC4"/>
    <mergeCell ref="H17:L17"/>
    <mergeCell ref="H6:AC6"/>
    <mergeCell ref="H7:L7"/>
    <mergeCell ref="H8:AC8"/>
    <mergeCell ref="H9:AC9"/>
    <mergeCell ref="I10:K10"/>
    <mergeCell ref="H11:AC11"/>
    <mergeCell ref="H12:L12"/>
    <mergeCell ref="H13:AC13"/>
    <mergeCell ref="H14:AC14"/>
    <mergeCell ref="I15:K15"/>
    <mergeCell ref="H16:AC16"/>
    <mergeCell ref="H29:AC29"/>
    <mergeCell ref="H18:AC18"/>
    <mergeCell ref="H19:AC19"/>
    <mergeCell ref="I20:K20"/>
    <mergeCell ref="H21:AC21"/>
    <mergeCell ref="H22:L22"/>
    <mergeCell ref="H23:AC23"/>
    <mergeCell ref="H24:AC24"/>
    <mergeCell ref="I25:K25"/>
    <mergeCell ref="H26:AC26"/>
    <mergeCell ref="H27:L27"/>
    <mergeCell ref="H28:AC28"/>
    <mergeCell ref="H36:AC36"/>
    <mergeCell ref="H37:L37"/>
    <mergeCell ref="I30:K30"/>
    <mergeCell ref="H31:AC31"/>
    <mergeCell ref="H32:L32"/>
    <mergeCell ref="H33:AC33"/>
    <mergeCell ref="H34:AC34"/>
    <mergeCell ref="I35:K35"/>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BP651"/>
  <sheetViews>
    <sheetView view="pageBreakPreview" zoomScaleNormal="100" zoomScaleSheetLayoutView="100" workbookViewId="0">
      <selection activeCell="I19" sqref="I19:M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53">
      <c r="A1" s="1516" t="s">
        <v>0</v>
      </c>
      <c r="B1" s="1516"/>
      <c r="C1" s="1516"/>
      <c r="D1" s="1516"/>
      <c r="E1" s="1516"/>
      <c r="F1" s="1516"/>
      <c r="G1" s="1516"/>
      <c r="H1" s="1516"/>
      <c r="I1" s="1516"/>
      <c r="J1" s="1516"/>
      <c r="K1" s="1516"/>
      <c r="L1" s="1516"/>
      <c r="M1" s="1516"/>
      <c r="N1" s="911"/>
      <c r="O1" s="911"/>
      <c r="P1" s="911"/>
      <c r="Q1" s="911"/>
      <c r="R1" s="911"/>
      <c r="S1" s="911"/>
      <c r="T1" s="911"/>
      <c r="U1" s="911"/>
      <c r="V1" s="911"/>
      <c r="W1" s="911"/>
      <c r="X1" s="911"/>
      <c r="Y1" s="911"/>
      <c r="Z1" s="911"/>
      <c r="AA1" s="911"/>
      <c r="AB1" s="911"/>
      <c r="AC1" s="911"/>
      <c r="AD1" s="911"/>
      <c r="AE1" s="911"/>
      <c r="AF1" s="911"/>
      <c r="AG1" s="911"/>
      <c r="AH1" s="911"/>
      <c r="AI1" s="911"/>
      <c r="AJ1" s="911"/>
      <c r="AK1" s="911"/>
      <c r="AL1" s="911"/>
    </row>
    <row r="2" spans="1:53">
      <c r="A2" s="1516"/>
      <c r="B2" s="1516"/>
      <c r="C2" s="1516"/>
      <c r="D2" s="1516"/>
      <c r="E2" s="1516"/>
      <c r="F2" s="1516"/>
      <c r="G2" s="1516"/>
      <c r="H2" s="1516"/>
      <c r="I2" s="1516"/>
      <c r="J2" s="1516"/>
      <c r="K2" s="1516"/>
      <c r="L2" s="1516"/>
      <c r="M2" s="1516"/>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row>
    <row r="3" spans="1:53">
      <c r="A3" s="911"/>
      <c r="B3" s="911"/>
      <c r="C3" s="911"/>
      <c r="D3" s="911"/>
      <c r="E3" s="911"/>
      <c r="F3" s="911"/>
      <c r="G3" s="911"/>
      <c r="H3" s="911"/>
      <c r="I3" s="911"/>
      <c r="J3" s="911"/>
      <c r="K3" s="911"/>
      <c r="L3" s="911"/>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row>
    <row r="4" spans="1:53" ht="8.1" customHeight="1">
      <c r="A4" s="1516" t="s">
        <v>1</v>
      </c>
      <c r="B4" s="1516"/>
      <c r="C4" s="1516"/>
      <c r="D4" s="1516"/>
      <c r="E4" s="1516"/>
      <c r="F4" s="1516"/>
      <c r="G4" s="1516"/>
      <c r="H4" s="1516"/>
      <c r="I4" s="1516"/>
      <c r="J4" s="1516"/>
      <c r="K4" s="1516"/>
      <c r="L4" s="1516"/>
      <c r="M4" s="1516"/>
      <c r="N4" s="1516"/>
      <c r="O4" s="1516"/>
      <c r="P4" s="1516"/>
      <c r="Q4" s="1516"/>
      <c r="R4" s="1516"/>
      <c r="S4" s="1516"/>
      <c r="T4" s="1516"/>
      <c r="U4" s="1516"/>
      <c r="V4" s="1516"/>
      <c r="W4" s="1516"/>
      <c r="X4" s="1516"/>
      <c r="Y4" s="1516"/>
      <c r="Z4" s="1516"/>
      <c r="AA4" s="1516"/>
      <c r="AB4" s="1516"/>
      <c r="AC4" s="1516"/>
      <c r="AD4" s="1516"/>
      <c r="AE4" s="1516"/>
      <c r="AF4" s="1516"/>
      <c r="AG4" s="1516"/>
      <c r="AH4" s="1516"/>
      <c r="AI4" s="1516"/>
      <c r="AJ4" s="1516"/>
      <c r="AK4" s="910"/>
      <c r="AL4" s="910"/>
      <c r="AM4" s="238"/>
    </row>
    <row r="5" spans="1:53" ht="8.1" customHeight="1">
      <c r="A5" s="1516"/>
      <c r="B5" s="1516"/>
      <c r="C5" s="1516"/>
      <c r="D5" s="1516"/>
      <c r="E5" s="1516"/>
      <c r="F5" s="1516"/>
      <c r="G5" s="1516"/>
      <c r="H5" s="1516"/>
      <c r="I5" s="1516"/>
      <c r="J5" s="1516"/>
      <c r="K5" s="1516"/>
      <c r="L5" s="1516"/>
      <c r="M5" s="1516"/>
      <c r="N5" s="1516"/>
      <c r="O5" s="1516"/>
      <c r="P5" s="1516"/>
      <c r="Q5" s="1516"/>
      <c r="R5" s="1516"/>
      <c r="S5" s="1516"/>
      <c r="T5" s="1516"/>
      <c r="U5" s="1516"/>
      <c r="V5" s="1516"/>
      <c r="W5" s="1516"/>
      <c r="X5" s="1516"/>
      <c r="Y5" s="1516"/>
      <c r="Z5" s="1516"/>
      <c r="AA5" s="1516"/>
      <c r="AB5" s="1516"/>
      <c r="AC5" s="1516"/>
      <c r="AD5" s="1516"/>
      <c r="AE5" s="1516"/>
      <c r="AF5" s="1516"/>
      <c r="AG5" s="1516"/>
      <c r="AH5" s="1516"/>
      <c r="AI5" s="1516"/>
      <c r="AJ5" s="1516"/>
      <c r="AK5" s="910"/>
      <c r="AL5" s="910"/>
      <c r="AM5" s="238"/>
    </row>
    <row r="6" spans="1:53" ht="8.1" customHeight="1">
      <c r="A6" s="1516" t="s">
        <v>2313</v>
      </c>
      <c r="B6" s="1516"/>
      <c r="C6" s="1516"/>
      <c r="D6" s="1516"/>
      <c r="E6" s="1516"/>
      <c r="F6" s="1516"/>
      <c r="G6" s="1516"/>
      <c r="H6" s="1516"/>
      <c r="I6" s="1516"/>
      <c r="J6" s="1516"/>
      <c r="K6" s="1516"/>
      <c r="L6" s="1516"/>
      <c r="M6" s="1516"/>
      <c r="N6" s="1516"/>
      <c r="O6" s="1516"/>
      <c r="P6" s="1516"/>
      <c r="Q6" s="1516"/>
      <c r="R6" s="1516"/>
      <c r="S6" s="1516"/>
      <c r="T6" s="1516"/>
      <c r="U6" s="1516"/>
      <c r="V6" s="1516"/>
      <c r="W6" s="1516"/>
      <c r="X6" s="1516"/>
      <c r="Y6" s="1516"/>
      <c r="Z6" s="1516"/>
      <c r="AA6" s="1516"/>
      <c r="AB6" s="1516"/>
      <c r="AC6" s="1516"/>
      <c r="AD6" s="1516"/>
      <c r="AE6" s="1516"/>
      <c r="AF6" s="1516"/>
      <c r="AG6" s="1516"/>
      <c r="AH6" s="1516"/>
      <c r="AI6" s="1516"/>
      <c r="AJ6" s="1516"/>
      <c r="AK6" s="910"/>
      <c r="AL6" s="910"/>
      <c r="AM6" s="238"/>
    </row>
    <row r="7" spans="1:53" ht="8.1" customHeight="1">
      <c r="A7" s="1516"/>
      <c r="B7" s="1516"/>
      <c r="C7" s="1516"/>
      <c r="D7" s="1516"/>
      <c r="E7" s="1516"/>
      <c r="F7" s="1516"/>
      <c r="G7" s="1516"/>
      <c r="H7" s="1516"/>
      <c r="I7" s="1516"/>
      <c r="J7" s="1516"/>
      <c r="K7" s="1516"/>
      <c r="L7" s="1516"/>
      <c r="M7" s="1516"/>
      <c r="N7" s="1516"/>
      <c r="O7" s="1516"/>
      <c r="P7" s="1516"/>
      <c r="Q7" s="1516"/>
      <c r="R7" s="1516"/>
      <c r="S7" s="1516"/>
      <c r="T7" s="1516"/>
      <c r="U7" s="1516"/>
      <c r="V7" s="1516"/>
      <c r="W7" s="1516"/>
      <c r="X7" s="1516"/>
      <c r="Y7" s="1516"/>
      <c r="Z7" s="1516"/>
      <c r="AA7" s="1516"/>
      <c r="AB7" s="1516"/>
      <c r="AC7" s="1516"/>
      <c r="AD7" s="1516"/>
      <c r="AE7" s="1516"/>
      <c r="AF7" s="1516"/>
      <c r="AG7" s="1516"/>
      <c r="AH7" s="1516"/>
      <c r="AI7" s="1516"/>
      <c r="AJ7" s="1516"/>
      <c r="AK7" s="910"/>
      <c r="AL7" s="910"/>
      <c r="AM7" s="238"/>
    </row>
    <row r="8" spans="1:53" ht="8.1" customHeight="1">
      <c r="A8" s="1516" t="s">
        <v>2</v>
      </c>
      <c r="B8" s="1516"/>
      <c r="C8" s="1516"/>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6"/>
      <c r="AJ8" s="1516"/>
      <c r="AK8" s="910"/>
      <c r="AL8" s="910"/>
      <c r="AM8" s="238"/>
    </row>
    <row r="9" spans="1:53" ht="8.1" customHeight="1">
      <c r="A9" s="1516"/>
      <c r="B9" s="1516"/>
      <c r="C9" s="1516"/>
      <c r="D9" s="1516"/>
      <c r="E9" s="1516"/>
      <c r="F9" s="1516"/>
      <c r="G9" s="1516"/>
      <c r="H9" s="1516"/>
      <c r="I9" s="1516"/>
      <c r="J9" s="1516"/>
      <c r="K9" s="1516"/>
      <c r="L9" s="1516"/>
      <c r="M9" s="1516"/>
      <c r="N9" s="1516"/>
      <c r="O9" s="1516"/>
      <c r="P9" s="1516"/>
      <c r="Q9" s="1516"/>
      <c r="R9" s="1516"/>
      <c r="S9" s="1516"/>
      <c r="T9" s="1516"/>
      <c r="U9" s="1516"/>
      <c r="V9" s="1516"/>
      <c r="W9" s="1516"/>
      <c r="X9" s="1516"/>
      <c r="Y9" s="1516"/>
      <c r="Z9" s="1516"/>
      <c r="AA9" s="1516"/>
      <c r="AB9" s="1516"/>
      <c r="AC9" s="1516"/>
      <c r="AD9" s="1516"/>
      <c r="AE9" s="1516"/>
      <c r="AF9" s="1516"/>
      <c r="AG9" s="1516"/>
      <c r="AH9" s="1516"/>
      <c r="AI9" s="1516"/>
      <c r="AJ9" s="1516"/>
      <c r="AK9" s="910"/>
      <c r="AL9" s="910"/>
      <c r="AM9" s="238"/>
    </row>
    <row r="10" spans="1:53">
      <c r="A10" s="911"/>
      <c r="B10" s="911"/>
      <c r="C10" s="911"/>
      <c r="D10" s="911"/>
      <c r="E10" s="911"/>
      <c r="F10" s="911"/>
      <c r="G10" s="911"/>
      <c r="H10" s="911"/>
      <c r="I10" s="911"/>
      <c r="J10" s="911"/>
      <c r="K10" s="911"/>
      <c r="L10" s="911"/>
      <c r="M10" s="911"/>
      <c r="N10" s="911"/>
      <c r="O10" s="911"/>
      <c r="P10" s="911"/>
      <c r="Q10" s="911"/>
      <c r="R10" s="911"/>
      <c r="S10" s="911"/>
      <c r="T10" s="911"/>
      <c r="U10" s="911"/>
      <c r="V10" s="911"/>
      <c r="W10" s="911"/>
      <c r="X10" s="911"/>
      <c r="Y10" s="1521" t="str">
        <f>TEXT(第一面!AI18,"yyyy")</f>
        <v>1900</v>
      </c>
      <c r="Z10" s="1519"/>
      <c r="AA10" s="1519"/>
      <c r="AB10" s="1519"/>
      <c r="AC10" s="1516" t="s">
        <v>5</v>
      </c>
      <c r="AD10" s="1519" t="str">
        <f>第一面!AD18</f>
        <v/>
      </c>
      <c r="AE10" s="1519"/>
      <c r="AF10" s="1516" t="s">
        <v>4</v>
      </c>
      <c r="AG10" s="1519" t="str">
        <f>第一面!AF18</f>
        <v/>
      </c>
      <c r="AH10" s="1519"/>
      <c r="AI10" s="1516" t="s">
        <v>3</v>
      </c>
      <c r="AJ10" s="911"/>
      <c r="AK10" s="911"/>
      <c r="AL10" s="911"/>
    </row>
    <row r="11" spans="1:53">
      <c r="A11" s="911"/>
      <c r="B11" s="911"/>
      <c r="C11" s="911"/>
      <c r="D11" s="911"/>
      <c r="E11" s="911"/>
      <c r="F11" s="911"/>
      <c r="G11" s="911"/>
      <c r="H11" s="911"/>
      <c r="I11" s="911"/>
      <c r="J11" s="911"/>
      <c r="K11" s="911"/>
      <c r="L11" s="911"/>
      <c r="M11" s="911"/>
      <c r="N11" s="911"/>
      <c r="O11" s="911"/>
      <c r="P11" s="911"/>
      <c r="Q11" s="911"/>
      <c r="R11" s="911"/>
      <c r="S11" s="911"/>
      <c r="T11" s="911"/>
      <c r="U11" s="911"/>
      <c r="V11" s="911"/>
      <c r="W11" s="911"/>
      <c r="X11" s="911"/>
      <c r="Y11" s="1520"/>
      <c r="Z11" s="1520"/>
      <c r="AA11" s="1520"/>
      <c r="AB11" s="1520"/>
      <c r="AC11" s="1516"/>
      <c r="AD11" s="1520"/>
      <c r="AE11" s="1520"/>
      <c r="AF11" s="1516"/>
      <c r="AG11" s="1520"/>
      <c r="AH11" s="1520"/>
      <c r="AI11" s="1516"/>
      <c r="AJ11" s="911"/>
      <c r="AK11" s="911"/>
      <c r="AL11" s="911"/>
    </row>
    <row r="12" spans="1:53">
      <c r="A12" s="1517" t="str">
        <f>IFERROR(IF(LEFT(第三面!F4,3)="東京都","東京都",IF(FIND("県",第三面!F4,1)&gt;0,LEFT(第三面!F4,FIND("県",第三面!F4,1)),"")),"")</f>
        <v/>
      </c>
      <c r="B12" s="1517"/>
      <c r="C12" s="1517"/>
      <c r="D12" s="1517"/>
      <c r="E12" s="1517"/>
      <c r="F12" s="1517"/>
      <c r="G12" s="1517"/>
      <c r="H12" s="1517"/>
      <c r="I12" s="1517"/>
      <c r="J12" s="1517"/>
      <c r="K12" s="1517"/>
      <c r="L12" s="1517"/>
      <c r="M12" s="1516" t="s">
        <v>6</v>
      </c>
      <c r="N12" s="1516"/>
      <c r="O12" s="1516"/>
      <c r="P12" s="1516"/>
      <c r="Q12" s="911"/>
      <c r="R12" s="911"/>
      <c r="S12" s="911"/>
      <c r="T12" s="911"/>
      <c r="U12" s="911"/>
      <c r="V12" s="911"/>
      <c r="W12" s="911"/>
      <c r="X12" s="911"/>
      <c r="Y12" s="911"/>
      <c r="Z12" s="911"/>
      <c r="AA12" s="911"/>
      <c r="AB12" s="911"/>
      <c r="AC12" s="911"/>
      <c r="AD12" s="911"/>
      <c r="AE12" s="911"/>
      <c r="AF12" s="911"/>
      <c r="AG12" s="911"/>
      <c r="AH12" s="911"/>
      <c r="AI12" s="911"/>
      <c r="AJ12" s="911"/>
      <c r="AK12" s="911"/>
      <c r="AL12" s="911"/>
    </row>
    <row r="13" spans="1:53">
      <c r="A13" s="1518"/>
      <c r="B13" s="1518"/>
      <c r="C13" s="1518"/>
      <c r="D13" s="1518"/>
      <c r="E13" s="1518"/>
      <c r="F13" s="1518"/>
      <c r="G13" s="1518"/>
      <c r="H13" s="1518"/>
      <c r="I13" s="1518"/>
      <c r="J13" s="1518"/>
      <c r="K13" s="1518"/>
      <c r="L13" s="1518"/>
      <c r="M13" s="1516"/>
      <c r="N13" s="1516"/>
      <c r="O13" s="1516"/>
      <c r="P13" s="1516"/>
      <c r="Q13" s="911"/>
      <c r="R13" s="911"/>
      <c r="S13" s="911"/>
      <c r="T13" s="911"/>
      <c r="U13" s="911"/>
      <c r="V13" s="911"/>
      <c r="W13" s="911"/>
      <c r="X13" s="911"/>
      <c r="Y13" s="911"/>
      <c r="Z13" s="911"/>
      <c r="AA13" s="911"/>
      <c r="AB13" s="911"/>
      <c r="AC13" s="911"/>
      <c r="AD13" s="911"/>
      <c r="AE13" s="911"/>
      <c r="AF13" s="911"/>
      <c r="AG13" s="911"/>
      <c r="AH13" s="911"/>
      <c r="AI13" s="911"/>
      <c r="AJ13" s="911"/>
      <c r="AK13" s="911"/>
      <c r="AL13" s="911"/>
    </row>
    <row r="14" spans="1:53" ht="3.75" customHeight="1">
      <c r="A14" s="911"/>
      <c r="B14" s="911"/>
      <c r="C14" s="911"/>
      <c r="D14" s="1470"/>
      <c r="E14" s="1470"/>
      <c r="F14" s="1470"/>
      <c r="G14" s="1470"/>
      <c r="H14" s="1470"/>
      <c r="I14" s="911"/>
      <c r="J14" s="911"/>
      <c r="K14" s="911"/>
      <c r="L14" s="911"/>
      <c r="M14" s="911"/>
      <c r="N14" s="911"/>
      <c r="O14" s="911"/>
      <c r="P14" s="911"/>
      <c r="Q14" s="911"/>
      <c r="R14" s="911"/>
      <c r="S14" s="911"/>
      <c r="T14" s="911"/>
      <c r="U14" s="911"/>
      <c r="V14" s="911"/>
      <c r="W14" s="911"/>
      <c r="X14" s="911"/>
      <c r="Y14" s="911"/>
      <c r="Z14" s="911"/>
      <c r="AA14" s="911"/>
      <c r="AB14" s="911"/>
      <c r="AC14" s="911"/>
      <c r="AD14" s="911"/>
      <c r="AE14" s="911"/>
      <c r="AF14" s="911"/>
      <c r="AG14" s="911"/>
      <c r="AH14" s="911"/>
      <c r="AI14" s="911"/>
      <c r="AJ14" s="911"/>
      <c r="AK14" s="911"/>
      <c r="AL14" s="911"/>
    </row>
    <row r="15" spans="1:53" ht="18" customHeight="1" thickBot="1">
      <c r="A15" s="1525" t="s">
        <v>7</v>
      </c>
      <c r="B15" s="1424"/>
      <c r="C15" s="1424"/>
      <c r="D15" s="1424"/>
      <c r="E15" s="1424"/>
      <c r="F15" s="1424"/>
      <c r="G15" s="1424"/>
      <c r="H15" s="1424"/>
      <c r="I15" s="1424"/>
      <c r="J15" s="1424"/>
      <c r="K15" s="1424"/>
      <c r="L15" s="1424"/>
      <c r="M15" s="1424"/>
      <c r="N15" s="914"/>
      <c r="O15" s="914"/>
      <c r="P15" s="914"/>
      <c r="Q15" s="914"/>
      <c r="R15" s="914"/>
      <c r="S15" s="914"/>
      <c r="T15" s="914"/>
      <c r="U15" s="914"/>
      <c r="V15" s="914"/>
      <c r="W15" s="914"/>
      <c r="X15" s="914"/>
      <c r="Y15" s="914"/>
      <c r="Z15" s="914"/>
      <c r="AA15" s="914"/>
      <c r="AB15" s="914"/>
      <c r="AC15" s="914"/>
      <c r="AD15" s="914"/>
      <c r="AE15" s="914"/>
      <c r="AF15" s="914"/>
      <c r="AG15" s="914"/>
      <c r="AH15" s="914"/>
      <c r="AI15" s="914"/>
      <c r="AJ15" s="914"/>
      <c r="AK15" s="914"/>
      <c r="AL15" s="943"/>
      <c r="AM15" s="4"/>
    </row>
    <row r="16" spans="1:53" ht="20.100000000000001" customHeight="1" thickBot="1">
      <c r="A16" s="915"/>
      <c r="B16" s="916"/>
      <c r="C16" s="916"/>
      <c r="D16" s="1499" t="s">
        <v>8</v>
      </c>
      <c r="E16" s="1499"/>
      <c r="F16" s="1499"/>
      <c r="G16" s="1499"/>
      <c r="H16" s="1499"/>
      <c r="I16" s="1523" t="str">
        <f>IF(第二面!K5="","",第二面!K5)&amp;"　　"&amp;IF(AND('第二面（主）'!K5&lt;&gt;"",BA16&lt;&gt;""),'第二面（主）'!K5,"")&amp;"　　"&amp;IF(AND('第二面（主）'!K12&lt;&gt;"",BA16&lt;&gt;""),'第二面（主）'!K12,"")</f>
        <v>　　　　</v>
      </c>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524"/>
      <c r="AK16" s="916"/>
      <c r="AL16" s="922"/>
      <c r="AM16" s="4"/>
      <c r="BA16" s="563"/>
    </row>
    <row r="17" spans="1:53" ht="20.100000000000001" customHeight="1">
      <c r="A17" s="915"/>
      <c r="B17" s="916"/>
      <c r="C17" s="916"/>
      <c r="D17" s="1499" t="s">
        <v>9</v>
      </c>
      <c r="E17" s="1499"/>
      <c r="F17" s="1499"/>
      <c r="G17" s="1499"/>
      <c r="H17" s="1499"/>
      <c r="I17" s="1523" t="str">
        <f>LEFT(IF(第二面!K6="","",第二面!K6),3)</f>
        <v/>
      </c>
      <c r="J17" s="1475"/>
      <c r="K17" s="1475"/>
      <c r="L17" s="1475"/>
      <c r="M17" s="1475"/>
      <c r="N17" s="917" t="s">
        <v>2250</v>
      </c>
      <c r="O17" s="1475" t="str">
        <f>RIGHT(IF(第二面!K6="","",第二面!K6),4)</f>
        <v/>
      </c>
      <c r="P17" s="1475"/>
      <c r="Q17" s="1475"/>
      <c r="R17" s="1475"/>
      <c r="S17" s="1475"/>
      <c r="T17" s="1524"/>
      <c r="U17" s="918"/>
      <c r="V17" s="918"/>
      <c r="W17" s="918"/>
      <c r="X17" s="918"/>
      <c r="Y17" s="918"/>
      <c r="Z17" s="918"/>
      <c r="AA17" s="918"/>
      <c r="AB17" s="918"/>
      <c r="AC17" s="918"/>
      <c r="AD17" s="918"/>
      <c r="AE17" s="918"/>
      <c r="AF17" s="918"/>
      <c r="AG17" s="918"/>
      <c r="AH17" s="916"/>
      <c r="AI17" s="916"/>
      <c r="AJ17" s="916"/>
      <c r="AK17" s="916"/>
      <c r="AL17" s="922"/>
      <c r="AM17" s="4"/>
    </row>
    <row r="18" spans="1:53" ht="20.100000000000001" customHeight="1">
      <c r="A18" s="915"/>
      <c r="B18" s="916"/>
      <c r="C18" s="916"/>
      <c r="D18" s="1499" t="s">
        <v>10</v>
      </c>
      <c r="E18" s="1499"/>
      <c r="F18" s="1499"/>
      <c r="G18" s="1499"/>
      <c r="H18" s="1499"/>
      <c r="I18" s="1523" t="str">
        <f>IF(第二面!K7="","",第二面!K7)</f>
        <v/>
      </c>
      <c r="J18" s="1475"/>
      <c r="K18" s="1475"/>
      <c r="L18" s="1475"/>
      <c r="M18" s="1475"/>
      <c r="N18" s="1475"/>
      <c r="O18" s="1475"/>
      <c r="P18" s="1475"/>
      <c r="Q18" s="1475"/>
      <c r="R18" s="1475"/>
      <c r="S18" s="1475"/>
      <c r="T18" s="1475"/>
      <c r="U18" s="1475"/>
      <c r="V18" s="1475"/>
      <c r="W18" s="1475"/>
      <c r="X18" s="1475"/>
      <c r="Y18" s="1475"/>
      <c r="Z18" s="1475"/>
      <c r="AA18" s="1475"/>
      <c r="AB18" s="1475"/>
      <c r="AC18" s="1475"/>
      <c r="AD18" s="1475"/>
      <c r="AE18" s="1475"/>
      <c r="AF18" s="1475"/>
      <c r="AG18" s="1475"/>
      <c r="AH18" s="1475"/>
      <c r="AI18" s="1475"/>
      <c r="AJ18" s="1524"/>
      <c r="AK18" s="916"/>
      <c r="AL18" s="922"/>
      <c r="AM18" s="4"/>
    </row>
    <row r="19" spans="1:53" ht="20.100000000000001" customHeight="1">
      <c r="A19" s="915"/>
      <c r="B19" s="916"/>
      <c r="C19" s="916"/>
      <c r="D19" s="1499" t="s">
        <v>11</v>
      </c>
      <c r="E19" s="1499"/>
      <c r="F19" s="1499"/>
      <c r="G19" s="1499"/>
      <c r="H19" s="1499"/>
      <c r="I19" s="1500"/>
      <c r="J19" s="1477"/>
      <c r="K19" s="1477"/>
      <c r="L19" s="1477"/>
      <c r="M19" s="1477"/>
      <c r="N19" s="970" t="s">
        <v>2249</v>
      </c>
      <c r="O19" s="1501"/>
      <c r="P19" s="1501"/>
      <c r="Q19" s="1501"/>
      <c r="R19" s="1501"/>
      <c r="S19" s="1501"/>
      <c r="T19" s="970" t="s">
        <v>2250</v>
      </c>
      <c r="U19" s="1501"/>
      <c r="V19" s="1501"/>
      <c r="W19" s="1501"/>
      <c r="X19" s="1501"/>
      <c r="Y19" s="1501"/>
      <c r="Z19" s="1503"/>
      <c r="AA19" s="918"/>
      <c r="AB19" s="918"/>
      <c r="AC19" s="918"/>
      <c r="AD19" s="918"/>
      <c r="AE19" s="918"/>
      <c r="AF19" s="918"/>
      <c r="AG19" s="918"/>
      <c r="AH19" s="916"/>
      <c r="AI19" s="916"/>
      <c r="AJ19" s="916"/>
      <c r="AK19" s="916"/>
      <c r="AL19" s="922"/>
      <c r="AM19" s="4"/>
    </row>
    <row r="20" spans="1:53" ht="3.75" customHeight="1">
      <c r="A20" s="915"/>
      <c r="B20" s="916"/>
      <c r="C20" s="916"/>
      <c r="D20" s="916"/>
      <c r="E20" s="916"/>
      <c r="F20" s="916"/>
      <c r="G20" s="916"/>
      <c r="H20" s="916"/>
      <c r="I20" s="916"/>
      <c r="J20" s="916"/>
      <c r="K20" s="916"/>
      <c r="L20" s="916"/>
      <c r="M20" s="916"/>
      <c r="N20" s="916"/>
      <c r="O20" s="916"/>
      <c r="P20" s="916"/>
      <c r="Q20" s="916"/>
      <c r="R20" s="916"/>
      <c r="S20" s="916"/>
      <c r="T20" s="916"/>
      <c r="U20" s="916"/>
      <c r="V20" s="916"/>
      <c r="W20" s="916"/>
      <c r="X20" s="916"/>
      <c r="Y20" s="916"/>
      <c r="Z20" s="916"/>
      <c r="AA20" s="916"/>
      <c r="AB20" s="916"/>
      <c r="AC20" s="916"/>
      <c r="AD20" s="916"/>
      <c r="AE20" s="916"/>
      <c r="AF20" s="916"/>
      <c r="AG20" s="916"/>
      <c r="AH20" s="916"/>
      <c r="AI20" s="916"/>
      <c r="AJ20" s="916"/>
      <c r="AK20" s="916"/>
      <c r="AL20" s="922"/>
      <c r="AM20" s="4"/>
    </row>
    <row r="21" spans="1:53" ht="18" customHeight="1" thickBot="1">
      <c r="A21" s="915" t="s">
        <v>2484</v>
      </c>
      <c r="B21" s="916"/>
      <c r="C21" s="916"/>
      <c r="D21" s="916"/>
      <c r="E21" s="916"/>
      <c r="F21" s="916"/>
      <c r="G21" s="916"/>
      <c r="H21" s="916"/>
      <c r="I21" s="916"/>
      <c r="J21" s="916"/>
      <c r="K21" s="916"/>
      <c r="L21" s="916"/>
      <c r="M21" s="916"/>
      <c r="N21" s="916"/>
      <c r="O21" s="916"/>
      <c r="P21" s="916"/>
      <c r="Q21" s="916"/>
      <c r="R21" s="916"/>
      <c r="S21" s="916"/>
      <c r="T21" s="916"/>
      <c r="U21" s="916"/>
      <c r="V21" s="916"/>
      <c r="W21" s="916"/>
      <c r="X21" s="916"/>
      <c r="Y21" s="916"/>
      <c r="Z21" s="916"/>
      <c r="AA21" s="916"/>
      <c r="AB21" s="916"/>
      <c r="AC21" s="916"/>
      <c r="AD21" s="916"/>
      <c r="AE21" s="916"/>
      <c r="AF21" s="916"/>
      <c r="AG21" s="916"/>
      <c r="AH21" s="916"/>
      <c r="AI21" s="916"/>
      <c r="AJ21" s="916"/>
      <c r="AK21" s="916"/>
      <c r="AL21" s="922"/>
      <c r="AM21" s="4"/>
    </row>
    <row r="22" spans="1:53" ht="20.100000000000001" customHeight="1" thickBot="1">
      <c r="A22" s="915"/>
      <c r="B22" s="916"/>
      <c r="C22" s="916"/>
      <c r="D22" s="1499" t="s">
        <v>8</v>
      </c>
      <c r="E22" s="1499"/>
      <c r="F22" s="1499"/>
      <c r="G22" s="1499"/>
      <c r="H22" s="1499"/>
      <c r="I22" s="1523">
        <f>IF(AND('第二面-3'!K37="未定",BA22="設計者"),第二面!K22,IF(AND('第二面-3'!K37="未定",BA22="代理者"),第二面!K12,'第二面-3'!K37))</f>
        <v>0</v>
      </c>
      <c r="J22" s="1475"/>
      <c r="K22" s="1475"/>
      <c r="L22" s="1475"/>
      <c r="M22" s="1475"/>
      <c r="N22" s="1475"/>
      <c r="O22" s="1475"/>
      <c r="P22" s="1475"/>
      <c r="Q22" s="1475"/>
      <c r="R22" s="1475"/>
      <c r="S22" s="1475"/>
      <c r="T22" s="1475"/>
      <c r="U22" s="1475"/>
      <c r="V22" s="1475"/>
      <c r="W22" s="1475"/>
      <c r="X22" s="1475"/>
      <c r="Y22" s="1475"/>
      <c r="Z22" s="1475"/>
      <c r="AA22" s="1475"/>
      <c r="AB22" s="1475"/>
      <c r="AC22" s="1475"/>
      <c r="AD22" s="1475"/>
      <c r="AE22" s="1475"/>
      <c r="AF22" s="1475"/>
      <c r="AG22" s="1475"/>
      <c r="AH22" s="1475"/>
      <c r="AI22" s="1475"/>
      <c r="AJ22" s="1524"/>
      <c r="AK22" s="916"/>
      <c r="AL22" s="922"/>
      <c r="AM22" s="4"/>
      <c r="BA22" s="564" t="s">
        <v>3309</v>
      </c>
    </row>
    <row r="23" spans="1:53" ht="20.100000000000001" customHeight="1">
      <c r="A23" s="915"/>
      <c r="B23" s="916"/>
      <c r="C23" s="916"/>
      <c r="D23" s="1426" t="s">
        <v>2251</v>
      </c>
      <c r="E23" s="1427"/>
      <c r="F23" s="1427"/>
      <c r="G23" s="1427"/>
      <c r="H23" s="1427"/>
      <c r="I23" s="1453"/>
      <c r="J23" s="1453"/>
      <c r="K23" s="1453"/>
      <c r="L23" s="1453"/>
      <c r="M23" s="1453"/>
      <c r="N23" s="1453"/>
      <c r="O23" s="1522"/>
      <c r="P23" s="1523" t="str">
        <f>IF(AND('第二面-3'!K39="",BA22="設計者"),第二面!K24,IF(AND('第二面-3'!K39="",BA22="代理者"),第二面!K14,'第二面-3'!K39))</f>
        <v/>
      </c>
      <c r="Q23" s="1475"/>
      <c r="R23" s="1475"/>
      <c r="S23" s="1475"/>
      <c r="T23" s="1475"/>
      <c r="U23" s="1475"/>
      <c r="V23" s="1475"/>
      <c r="W23" s="1475"/>
      <c r="X23" s="1475"/>
      <c r="Y23" s="1475"/>
      <c r="Z23" s="1475"/>
      <c r="AA23" s="1475"/>
      <c r="AB23" s="1475"/>
      <c r="AC23" s="1475"/>
      <c r="AD23" s="1475"/>
      <c r="AE23" s="1475"/>
      <c r="AF23" s="1475"/>
      <c r="AG23" s="1475"/>
      <c r="AH23" s="1475"/>
      <c r="AI23" s="1475"/>
      <c r="AJ23" s="1524"/>
      <c r="AK23" s="916"/>
      <c r="AL23" s="922"/>
      <c r="AM23" s="4"/>
    </row>
    <row r="24" spans="1:53" ht="20.100000000000001" customHeight="1">
      <c r="A24" s="915"/>
      <c r="B24" s="916"/>
      <c r="C24" s="916"/>
      <c r="D24" s="1499" t="s">
        <v>2252</v>
      </c>
      <c r="E24" s="1499"/>
      <c r="F24" s="1499"/>
      <c r="G24" s="1499"/>
      <c r="H24" s="1499"/>
      <c r="I24" s="1523" t="str">
        <f>LEFT(IF(AND('第二面-3'!K40="",BA22="設計者"),第二面!K25,IF(AND('第二面-3'!K40="",BA22="代理者"),第二面!K15,'第二面-3'!K40)),3)</f>
        <v/>
      </c>
      <c r="J24" s="1475"/>
      <c r="K24" s="1475"/>
      <c r="L24" s="1475"/>
      <c r="M24" s="1475"/>
      <c r="N24" s="917" t="s">
        <v>2250</v>
      </c>
      <c r="O24" s="1475" t="str">
        <f>RIGHT(IF(AND('第二面-3'!K40="",BA22="設計者"),第二面!K25,IF(AND('第二面-3'!K40="",BA22="代理者"),第二面!K15,'第二面-3'!K40)),4)</f>
        <v/>
      </c>
      <c r="P24" s="1475"/>
      <c r="Q24" s="1475"/>
      <c r="R24" s="1475"/>
      <c r="S24" s="1475"/>
      <c r="T24" s="1524"/>
      <c r="U24" s="918"/>
      <c r="V24" s="918"/>
      <c r="W24" s="918"/>
      <c r="X24" s="918"/>
      <c r="Y24" s="918"/>
      <c r="Z24" s="918"/>
      <c r="AA24" s="918"/>
      <c r="AB24" s="918"/>
      <c r="AC24" s="918"/>
      <c r="AD24" s="918"/>
      <c r="AE24" s="918"/>
      <c r="AF24" s="918"/>
      <c r="AG24" s="918"/>
      <c r="AH24" s="916"/>
      <c r="AI24" s="916"/>
      <c r="AJ24" s="916"/>
      <c r="AK24" s="916"/>
      <c r="AL24" s="922"/>
      <c r="AM24" s="4"/>
    </row>
    <row r="25" spans="1:53" ht="20.100000000000001" customHeight="1">
      <c r="A25" s="915"/>
      <c r="B25" s="916"/>
      <c r="C25" s="916"/>
      <c r="D25" s="1499" t="s">
        <v>2253</v>
      </c>
      <c r="E25" s="1499"/>
      <c r="F25" s="1499"/>
      <c r="G25" s="1499"/>
      <c r="H25" s="1499"/>
      <c r="I25" s="1523" t="str">
        <f>IF(AND('第二面-3'!K41="",BA22="設計者"),第二面!K26,IF(AND('第二面-3'!K41="",BA22="代理者"),第二面!K16,'第二面-3'!K41))</f>
        <v/>
      </c>
      <c r="J25" s="1475"/>
      <c r="K25" s="1475"/>
      <c r="L25" s="1475"/>
      <c r="M25" s="1475"/>
      <c r="N25" s="1475"/>
      <c r="O25" s="1475"/>
      <c r="P25" s="1475"/>
      <c r="Q25" s="1475"/>
      <c r="R25" s="1475"/>
      <c r="S25" s="1475"/>
      <c r="T25" s="1475"/>
      <c r="U25" s="1475"/>
      <c r="V25" s="1475"/>
      <c r="W25" s="1475"/>
      <c r="X25" s="1475"/>
      <c r="Y25" s="1475"/>
      <c r="Z25" s="1475"/>
      <c r="AA25" s="1475"/>
      <c r="AB25" s="1475"/>
      <c r="AC25" s="1475"/>
      <c r="AD25" s="1475"/>
      <c r="AE25" s="1475"/>
      <c r="AF25" s="1475"/>
      <c r="AG25" s="1475"/>
      <c r="AH25" s="1475"/>
      <c r="AI25" s="1475"/>
      <c r="AJ25" s="1524"/>
      <c r="AK25" s="916"/>
      <c r="AL25" s="922"/>
      <c r="AM25" s="4"/>
    </row>
    <row r="26" spans="1:53" ht="20.100000000000001" customHeight="1">
      <c r="A26" s="915"/>
      <c r="B26" s="916"/>
      <c r="C26" s="916"/>
      <c r="D26" s="1499" t="s">
        <v>11</v>
      </c>
      <c r="E26" s="1499"/>
      <c r="F26" s="1499"/>
      <c r="G26" s="1499"/>
      <c r="H26" s="1499"/>
      <c r="I26" s="1500"/>
      <c r="J26" s="1477"/>
      <c r="K26" s="1477"/>
      <c r="L26" s="1477"/>
      <c r="M26" s="1477"/>
      <c r="N26" s="970" t="s">
        <v>2249</v>
      </c>
      <c r="O26" s="1501"/>
      <c r="P26" s="1501"/>
      <c r="Q26" s="1501"/>
      <c r="R26" s="1501"/>
      <c r="S26" s="1501"/>
      <c r="T26" s="970" t="s">
        <v>2250</v>
      </c>
      <c r="U26" s="1501"/>
      <c r="V26" s="1501"/>
      <c r="W26" s="1501"/>
      <c r="X26" s="1501"/>
      <c r="Y26" s="1501"/>
      <c r="Z26" s="1503"/>
      <c r="AA26" s="918"/>
      <c r="AB26" s="918"/>
      <c r="AC26" s="918"/>
      <c r="AD26" s="918"/>
      <c r="AE26" s="918"/>
      <c r="AF26" s="918"/>
      <c r="AG26" s="918"/>
      <c r="AH26" s="916"/>
      <c r="AI26" s="916"/>
      <c r="AJ26" s="916"/>
      <c r="AK26" s="916"/>
      <c r="AL26" s="922"/>
      <c r="AM26" s="4"/>
    </row>
    <row r="27" spans="1:53" ht="20.100000000000001" customHeight="1">
      <c r="A27" s="915"/>
      <c r="B27" s="916"/>
      <c r="C27" s="916"/>
      <c r="D27" s="1426" t="s">
        <v>2480</v>
      </c>
      <c r="E27" s="1427"/>
      <c r="F27" s="1427"/>
      <c r="G27" s="1427"/>
      <c r="H27" s="1427"/>
      <c r="I27" s="1427"/>
      <c r="J27" s="1427"/>
      <c r="K27" s="1452"/>
      <c r="L27" s="1447"/>
      <c r="M27" s="1447"/>
      <c r="N27" s="1447"/>
      <c r="O27" s="1447"/>
      <c r="P27" s="1447"/>
      <c r="Q27" s="1447"/>
      <c r="R27" s="1447"/>
      <c r="S27" s="1447"/>
      <c r="T27" s="1447"/>
      <c r="U27" s="1447"/>
      <c r="V27" s="1447"/>
      <c r="W27" s="1447"/>
      <c r="X27" s="1447"/>
      <c r="Y27" s="1447"/>
      <c r="Z27" s="1447"/>
      <c r="AA27" s="1447"/>
      <c r="AB27" s="1447"/>
      <c r="AC27" s="1447"/>
      <c r="AD27" s="1447"/>
      <c r="AE27" s="1447"/>
      <c r="AF27" s="1447"/>
      <c r="AG27" s="1447"/>
      <c r="AH27" s="1447"/>
      <c r="AI27" s="1447"/>
      <c r="AJ27" s="1504"/>
      <c r="AK27" s="916"/>
      <c r="AL27" s="922"/>
      <c r="AM27" s="4"/>
    </row>
    <row r="28" spans="1:53" ht="20.100000000000001" customHeight="1">
      <c r="A28" s="915"/>
      <c r="B28" s="916"/>
      <c r="C28" s="916"/>
      <c r="D28" s="1426" t="s">
        <v>2481</v>
      </c>
      <c r="E28" s="1427"/>
      <c r="F28" s="1427"/>
      <c r="G28" s="1427"/>
      <c r="H28" s="1427"/>
      <c r="I28" s="1427"/>
      <c r="J28" s="1434"/>
      <c r="K28" s="1500"/>
      <c r="L28" s="1477"/>
      <c r="M28" s="1477"/>
      <c r="N28" s="1477"/>
      <c r="O28" s="1477"/>
      <c r="P28" s="970" t="s">
        <v>2249</v>
      </c>
      <c r="Q28" s="1477"/>
      <c r="R28" s="1477"/>
      <c r="S28" s="1477"/>
      <c r="T28" s="1477"/>
      <c r="U28" s="1477"/>
      <c r="V28" s="970" t="s">
        <v>2250</v>
      </c>
      <c r="W28" s="1477"/>
      <c r="X28" s="1477"/>
      <c r="Y28" s="1477"/>
      <c r="Z28" s="1477"/>
      <c r="AA28" s="1477"/>
      <c r="AB28" s="1478"/>
      <c r="AC28" s="926"/>
      <c r="AD28" s="926"/>
      <c r="AE28" s="926"/>
      <c r="AF28" s="926"/>
      <c r="AG28" s="926"/>
      <c r="AH28" s="926"/>
      <c r="AI28" s="926"/>
      <c r="AJ28" s="926"/>
      <c r="AK28" s="916"/>
      <c r="AL28" s="922"/>
      <c r="AM28" s="4"/>
    </row>
    <row r="29" spans="1:53" ht="3.6" customHeight="1">
      <c r="A29" s="915"/>
      <c r="B29" s="916"/>
      <c r="C29" s="916"/>
      <c r="D29" s="916"/>
      <c r="E29" s="916"/>
      <c r="F29" s="916"/>
      <c r="G29" s="916"/>
      <c r="H29" s="916"/>
      <c r="I29" s="916"/>
      <c r="J29" s="916"/>
      <c r="K29" s="916"/>
      <c r="L29" s="916"/>
      <c r="M29" s="916"/>
      <c r="N29" s="916"/>
      <c r="O29" s="916"/>
      <c r="P29" s="916"/>
      <c r="Q29" s="916"/>
      <c r="R29" s="916"/>
      <c r="S29" s="916"/>
      <c r="T29" s="916"/>
      <c r="U29" s="916"/>
      <c r="V29" s="916"/>
      <c r="W29" s="916"/>
      <c r="X29" s="916"/>
      <c r="Y29" s="916"/>
      <c r="Z29" s="916"/>
      <c r="AA29" s="916"/>
      <c r="AB29" s="916"/>
      <c r="AC29" s="916"/>
      <c r="AD29" s="916"/>
      <c r="AE29" s="916"/>
      <c r="AF29" s="916"/>
      <c r="AG29" s="916"/>
      <c r="AH29" s="916"/>
      <c r="AI29" s="916"/>
      <c r="AJ29" s="916"/>
      <c r="AK29" s="916"/>
      <c r="AL29" s="922"/>
      <c r="AM29" s="4"/>
    </row>
    <row r="30" spans="1:53" ht="18" customHeight="1">
      <c r="A30" s="915" t="s">
        <v>2485</v>
      </c>
      <c r="B30" s="916"/>
      <c r="C30" s="916"/>
      <c r="D30" s="916"/>
      <c r="E30" s="916"/>
      <c r="F30" s="916"/>
      <c r="G30" s="916"/>
      <c r="H30" s="916"/>
      <c r="I30" s="916"/>
      <c r="J30" s="916"/>
      <c r="K30" s="916"/>
      <c r="L30" s="916"/>
      <c r="M30" s="916"/>
      <c r="N30" s="916"/>
      <c r="O30" s="916"/>
      <c r="P30" s="916"/>
      <c r="Q30" s="916"/>
      <c r="R30" s="916"/>
      <c r="S30" s="916"/>
      <c r="T30" s="916"/>
      <c r="U30" s="916"/>
      <c r="V30" s="916"/>
      <c r="W30" s="916"/>
      <c r="X30" s="916"/>
      <c r="Y30" s="916"/>
      <c r="Z30" s="916"/>
      <c r="AA30" s="916"/>
      <c r="AB30" s="916"/>
      <c r="AC30" s="916"/>
      <c r="AD30" s="916"/>
      <c r="AE30" s="916"/>
      <c r="AF30" s="916"/>
      <c r="AG30" s="916"/>
      <c r="AH30" s="916"/>
      <c r="AI30" s="916"/>
      <c r="AJ30" s="916"/>
      <c r="AK30" s="916"/>
      <c r="AL30" s="922"/>
      <c r="AM30" s="4"/>
    </row>
    <row r="31" spans="1:53" ht="20.100000000000001" customHeight="1">
      <c r="A31" s="915"/>
      <c r="B31" s="916"/>
      <c r="C31" s="916"/>
      <c r="D31" s="1499" t="s">
        <v>8</v>
      </c>
      <c r="E31" s="1499"/>
      <c r="F31" s="1499"/>
      <c r="G31" s="1499"/>
      <c r="H31" s="1499"/>
      <c r="I31" s="1523" t="str">
        <f>IF('第二面-3'!K4="","",'第二面-3'!K4)</f>
        <v/>
      </c>
      <c r="J31" s="1475"/>
      <c r="K31" s="1475"/>
      <c r="L31" s="1475"/>
      <c r="M31" s="1475"/>
      <c r="N31" s="1475"/>
      <c r="O31" s="1475"/>
      <c r="P31" s="1475"/>
      <c r="Q31" s="1475"/>
      <c r="R31" s="1475"/>
      <c r="S31" s="1475"/>
      <c r="T31" s="1475"/>
      <c r="U31" s="1475"/>
      <c r="V31" s="1475"/>
      <c r="W31" s="1475"/>
      <c r="X31" s="1475"/>
      <c r="Y31" s="1475"/>
      <c r="Z31" s="1475"/>
      <c r="AA31" s="1475"/>
      <c r="AB31" s="1475"/>
      <c r="AC31" s="1475"/>
      <c r="AD31" s="1475"/>
      <c r="AE31" s="1475"/>
      <c r="AF31" s="1475"/>
      <c r="AG31" s="1475"/>
      <c r="AH31" s="1475"/>
      <c r="AI31" s="1475"/>
      <c r="AJ31" s="1524"/>
      <c r="AK31" s="916"/>
      <c r="AL31" s="922"/>
      <c r="AM31" s="4"/>
    </row>
    <row r="32" spans="1:53" ht="20.100000000000001" customHeight="1">
      <c r="A32" s="915"/>
      <c r="B32" s="916"/>
      <c r="C32" s="916"/>
      <c r="D32" s="1426" t="s">
        <v>2254</v>
      </c>
      <c r="E32" s="1427"/>
      <c r="F32" s="1427"/>
      <c r="G32" s="1427"/>
      <c r="H32" s="1427"/>
      <c r="I32" s="1427"/>
      <c r="J32" s="1427"/>
      <c r="K32" s="1427"/>
      <c r="L32" s="1427"/>
      <c r="M32" s="1427"/>
      <c r="N32" s="1427"/>
      <c r="O32" s="1434"/>
      <c r="P32" s="1523" t="str">
        <f>IF('第二面-3'!K6="","",'第二面-3'!K6)</f>
        <v/>
      </c>
      <c r="Q32" s="1475"/>
      <c r="R32" s="1475"/>
      <c r="S32" s="1475"/>
      <c r="T32" s="1475"/>
      <c r="U32" s="1475"/>
      <c r="V32" s="1475"/>
      <c r="W32" s="1475"/>
      <c r="X32" s="1475"/>
      <c r="Y32" s="1475"/>
      <c r="Z32" s="1475"/>
      <c r="AA32" s="1475"/>
      <c r="AB32" s="1475"/>
      <c r="AC32" s="1475"/>
      <c r="AD32" s="1475"/>
      <c r="AE32" s="1475"/>
      <c r="AF32" s="1475"/>
      <c r="AG32" s="1475"/>
      <c r="AH32" s="1475"/>
      <c r="AI32" s="1475"/>
      <c r="AJ32" s="1524"/>
      <c r="AK32" s="916"/>
      <c r="AL32" s="922"/>
      <c r="AM32" s="4"/>
    </row>
    <row r="33" spans="1:39" ht="20.100000000000001" customHeight="1">
      <c r="A33" s="915"/>
      <c r="B33" s="916"/>
      <c r="C33" s="916"/>
      <c r="D33" s="1499" t="s">
        <v>9</v>
      </c>
      <c r="E33" s="1499"/>
      <c r="F33" s="1499"/>
      <c r="G33" s="1499"/>
      <c r="H33" s="1499"/>
      <c r="I33" s="1523" t="str">
        <f>LEFT(IF('第二面-3'!K7="","",'第二面-3'!K7),3)</f>
        <v/>
      </c>
      <c r="J33" s="1475"/>
      <c r="K33" s="1475"/>
      <c r="L33" s="1475"/>
      <c r="M33" s="1475"/>
      <c r="N33" s="917" t="s">
        <v>2250</v>
      </c>
      <c r="O33" s="1475" t="str">
        <f>RIGHT(IF('第二面-3'!K7="","",'第二面-3'!K7),4)</f>
        <v/>
      </c>
      <c r="P33" s="1475"/>
      <c r="Q33" s="1475"/>
      <c r="R33" s="1475"/>
      <c r="S33" s="1475"/>
      <c r="T33" s="1524"/>
      <c r="U33" s="918"/>
      <c r="V33" s="918"/>
      <c r="W33" s="918"/>
      <c r="X33" s="918"/>
      <c r="Y33" s="918"/>
      <c r="Z33" s="918"/>
      <c r="AA33" s="918"/>
      <c r="AB33" s="918"/>
      <c r="AC33" s="918"/>
      <c r="AD33" s="918"/>
      <c r="AE33" s="918"/>
      <c r="AF33" s="918"/>
      <c r="AG33" s="918"/>
      <c r="AH33" s="916"/>
      <c r="AI33" s="916"/>
      <c r="AJ33" s="916"/>
      <c r="AK33" s="916"/>
      <c r="AL33" s="922"/>
      <c r="AM33" s="4"/>
    </row>
    <row r="34" spans="1:39" ht="20.100000000000001" customHeight="1">
      <c r="A34" s="915"/>
      <c r="B34" s="916"/>
      <c r="C34" s="916"/>
      <c r="D34" s="1499" t="s">
        <v>2253</v>
      </c>
      <c r="E34" s="1499"/>
      <c r="F34" s="1499"/>
      <c r="G34" s="1499"/>
      <c r="H34" s="1499"/>
      <c r="I34" s="1523" t="str">
        <f>IF('第二面-3'!K8="","",'第二面-3'!K8)</f>
        <v/>
      </c>
      <c r="J34" s="1475"/>
      <c r="K34" s="1475"/>
      <c r="L34" s="1475"/>
      <c r="M34" s="1475"/>
      <c r="N34" s="1475"/>
      <c r="O34" s="1475"/>
      <c r="P34" s="1475"/>
      <c r="Q34" s="1475"/>
      <c r="R34" s="1475"/>
      <c r="S34" s="1475"/>
      <c r="T34" s="1475"/>
      <c r="U34" s="1475"/>
      <c r="V34" s="1475"/>
      <c r="W34" s="1475"/>
      <c r="X34" s="1475"/>
      <c r="Y34" s="1475"/>
      <c r="Z34" s="1475"/>
      <c r="AA34" s="1475"/>
      <c r="AB34" s="1475"/>
      <c r="AC34" s="1475"/>
      <c r="AD34" s="1475"/>
      <c r="AE34" s="1475"/>
      <c r="AF34" s="1475"/>
      <c r="AG34" s="1475"/>
      <c r="AH34" s="1475"/>
      <c r="AI34" s="1475"/>
      <c r="AJ34" s="1524"/>
      <c r="AK34" s="916"/>
      <c r="AL34" s="922"/>
      <c r="AM34" s="4"/>
    </row>
    <row r="35" spans="1:39" ht="20.100000000000001" customHeight="1">
      <c r="A35" s="915"/>
      <c r="B35" s="916"/>
      <c r="C35" s="916"/>
      <c r="D35" s="1499" t="s">
        <v>11</v>
      </c>
      <c r="E35" s="1499"/>
      <c r="F35" s="1499"/>
      <c r="G35" s="1499"/>
      <c r="H35" s="1499"/>
      <c r="I35" s="1500"/>
      <c r="J35" s="1477"/>
      <c r="K35" s="1477"/>
      <c r="L35" s="1477"/>
      <c r="M35" s="1477"/>
      <c r="N35" s="970" t="s">
        <v>2249</v>
      </c>
      <c r="O35" s="1501"/>
      <c r="P35" s="1501"/>
      <c r="Q35" s="1501"/>
      <c r="R35" s="1501"/>
      <c r="S35" s="1501"/>
      <c r="T35" s="970" t="s">
        <v>2250</v>
      </c>
      <c r="U35" s="1501"/>
      <c r="V35" s="1501"/>
      <c r="W35" s="1501"/>
      <c r="X35" s="1501"/>
      <c r="Y35" s="1501"/>
      <c r="Z35" s="1503"/>
      <c r="AA35" s="918"/>
      <c r="AB35" s="918"/>
      <c r="AC35" s="918"/>
      <c r="AD35" s="918"/>
      <c r="AE35" s="918"/>
      <c r="AF35" s="918"/>
      <c r="AG35" s="918"/>
      <c r="AH35" s="916"/>
      <c r="AI35" s="916"/>
      <c r="AJ35" s="916"/>
      <c r="AK35" s="916"/>
      <c r="AL35" s="922"/>
      <c r="AM35" s="4"/>
    </row>
    <row r="36" spans="1:39" ht="3.75" customHeight="1">
      <c r="A36" s="915"/>
      <c r="B36" s="916"/>
      <c r="C36" s="916"/>
      <c r="D36" s="916"/>
      <c r="E36" s="916"/>
      <c r="F36" s="916"/>
      <c r="G36" s="916"/>
      <c r="H36" s="916"/>
      <c r="I36" s="916"/>
      <c r="J36" s="916"/>
      <c r="K36" s="916"/>
      <c r="L36" s="916"/>
      <c r="M36" s="916"/>
      <c r="N36" s="916"/>
      <c r="O36" s="916"/>
      <c r="P36" s="916"/>
      <c r="Q36" s="916"/>
      <c r="R36" s="916"/>
      <c r="S36" s="916"/>
      <c r="T36" s="916"/>
      <c r="U36" s="916"/>
      <c r="V36" s="916"/>
      <c r="W36" s="916"/>
      <c r="X36" s="916"/>
      <c r="Y36" s="916"/>
      <c r="Z36" s="916"/>
      <c r="AA36" s="916"/>
      <c r="AB36" s="916"/>
      <c r="AC36" s="916"/>
      <c r="AD36" s="916"/>
      <c r="AE36" s="916"/>
      <c r="AF36" s="916"/>
      <c r="AG36" s="916"/>
      <c r="AH36" s="916"/>
      <c r="AI36" s="916"/>
      <c r="AJ36" s="916"/>
      <c r="AK36" s="916"/>
      <c r="AL36" s="922"/>
      <c r="AM36" s="4"/>
    </row>
    <row r="37" spans="1:39" ht="18" customHeight="1">
      <c r="A37" s="1471" t="s">
        <v>12</v>
      </c>
      <c r="B37" s="1470"/>
      <c r="C37" s="1470"/>
      <c r="D37" s="1470"/>
      <c r="E37" s="1470"/>
      <c r="F37" s="1470"/>
      <c r="G37" s="1470"/>
      <c r="H37" s="1470"/>
      <c r="I37" s="1470"/>
      <c r="J37" s="1470"/>
      <c r="K37" s="1470"/>
      <c r="L37" s="1470"/>
      <c r="M37" s="1470"/>
      <c r="N37" s="916"/>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22"/>
      <c r="AM37" s="4"/>
    </row>
    <row r="38" spans="1:39" ht="24.6" customHeight="1">
      <c r="A38" s="915"/>
      <c r="B38" s="916"/>
      <c r="C38" s="922"/>
      <c r="D38" s="1426" t="s">
        <v>13</v>
      </c>
      <c r="E38" s="1427"/>
      <c r="F38" s="1427"/>
      <c r="G38" s="1427"/>
      <c r="H38" s="1427"/>
      <c r="I38" s="1427"/>
      <c r="J38" s="1427"/>
      <c r="K38" s="1434"/>
      <c r="L38" s="1502"/>
      <c r="M38" s="1456"/>
      <c r="N38" s="1456"/>
      <c r="O38" s="1456" t="s">
        <v>16</v>
      </c>
      <c r="P38" s="1456"/>
      <c r="Q38" s="1566"/>
      <c r="R38" s="1566"/>
      <c r="S38" s="1566"/>
      <c r="T38" s="1566"/>
      <c r="U38" s="1566"/>
      <c r="V38" s="1566"/>
      <c r="W38" s="1566"/>
      <c r="X38" s="1566"/>
      <c r="Y38" s="1566"/>
      <c r="Z38" s="1566"/>
      <c r="AA38" s="1566"/>
      <c r="AB38" s="1566"/>
      <c r="AC38" s="1566"/>
      <c r="AD38" s="1456" t="s">
        <v>17</v>
      </c>
      <c r="AE38" s="1565"/>
      <c r="AF38" s="916"/>
      <c r="AG38" s="916"/>
      <c r="AH38" s="916"/>
      <c r="AI38" s="916"/>
      <c r="AJ38" s="916"/>
      <c r="AK38" s="916"/>
      <c r="AL38" s="922"/>
      <c r="AM38" s="4"/>
    </row>
    <row r="39" spans="1:39" ht="20.100000000000001" customHeight="1">
      <c r="A39" s="915"/>
      <c r="B39" s="916"/>
      <c r="C39" s="922"/>
      <c r="D39" s="1431" t="s">
        <v>14</v>
      </c>
      <c r="E39" s="1432"/>
      <c r="F39" s="1432"/>
      <c r="G39" s="1432"/>
      <c r="H39" s="1432"/>
      <c r="I39" s="1432"/>
      <c r="J39" s="1432"/>
      <c r="K39" s="1433"/>
      <c r="L39" s="916"/>
      <c r="M39" s="916"/>
      <c r="N39" s="1469"/>
      <c r="O39" s="1469"/>
      <c r="P39" s="1469"/>
      <c r="Q39" s="1469"/>
      <c r="R39" s="916" t="s">
        <v>18</v>
      </c>
      <c r="S39" s="1506"/>
      <c r="T39" s="1506"/>
      <c r="U39" s="1506"/>
      <c r="V39" s="1506"/>
      <c r="W39" s="916" t="s">
        <v>4</v>
      </c>
      <c r="X39" s="1506"/>
      <c r="Y39" s="1506"/>
      <c r="Z39" s="1506"/>
      <c r="AA39" s="1506"/>
      <c r="AB39" s="916" t="s">
        <v>3</v>
      </c>
      <c r="AC39" s="933"/>
      <c r="AD39" s="933"/>
      <c r="AE39" s="934"/>
      <c r="AF39" s="916"/>
      <c r="AG39" s="916"/>
      <c r="AH39" s="916"/>
      <c r="AI39" s="916"/>
      <c r="AJ39" s="916"/>
      <c r="AK39" s="916"/>
      <c r="AL39" s="922"/>
      <c r="AM39" s="4"/>
    </row>
    <row r="40" spans="1:39" ht="20.100000000000001" customHeight="1">
      <c r="A40" s="915"/>
      <c r="B40" s="916"/>
      <c r="C40" s="922"/>
      <c r="D40" s="1426" t="s">
        <v>15</v>
      </c>
      <c r="E40" s="1427"/>
      <c r="F40" s="1427"/>
      <c r="G40" s="1427"/>
      <c r="H40" s="1427"/>
      <c r="I40" s="1427"/>
      <c r="J40" s="1427"/>
      <c r="K40" s="1434"/>
      <c r="L40" s="1523" t="s">
        <v>4226</v>
      </c>
      <c r="M40" s="1475"/>
      <c r="N40" s="1475"/>
      <c r="O40" s="1475"/>
      <c r="P40" s="1475"/>
      <c r="Q40" s="1475"/>
      <c r="R40" s="1475"/>
      <c r="S40" s="1475"/>
      <c r="T40" s="1475"/>
      <c r="U40" s="1475"/>
      <c r="V40" s="1475"/>
      <c r="W40" s="1475"/>
      <c r="X40" s="1475"/>
      <c r="Y40" s="1475"/>
      <c r="Z40" s="1475"/>
      <c r="AA40" s="1475"/>
      <c r="AB40" s="1475"/>
      <c r="AC40" s="1475"/>
      <c r="AD40" s="1475"/>
      <c r="AE40" s="1524"/>
      <c r="AF40" s="918"/>
      <c r="AG40" s="918"/>
      <c r="AH40" s="916"/>
      <c r="AI40" s="916"/>
      <c r="AJ40" s="916"/>
      <c r="AK40" s="916"/>
      <c r="AL40" s="922"/>
      <c r="AM40" s="4"/>
    </row>
    <row r="41" spans="1:39" ht="3.75" customHeight="1">
      <c r="A41" s="915"/>
      <c r="B41" s="916"/>
      <c r="C41" s="916"/>
      <c r="D41" s="916"/>
      <c r="E41" s="916"/>
      <c r="F41" s="916"/>
      <c r="G41" s="916"/>
      <c r="H41" s="916"/>
      <c r="I41" s="916"/>
      <c r="J41" s="916"/>
      <c r="K41" s="916"/>
      <c r="L41" s="916"/>
      <c r="M41" s="916"/>
      <c r="N41" s="916"/>
      <c r="O41" s="916"/>
      <c r="P41" s="916"/>
      <c r="Q41" s="916"/>
      <c r="R41" s="916"/>
      <c r="S41" s="916"/>
      <c r="T41" s="916"/>
      <c r="U41" s="916"/>
      <c r="V41" s="916"/>
      <c r="W41" s="916"/>
      <c r="X41" s="916"/>
      <c r="Y41" s="916"/>
      <c r="Z41" s="916"/>
      <c r="AA41" s="916"/>
      <c r="AB41" s="916"/>
      <c r="AC41" s="916"/>
      <c r="AD41" s="916"/>
      <c r="AE41" s="916"/>
      <c r="AF41" s="916"/>
      <c r="AG41" s="916"/>
      <c r="AH41" s="916"/>
      <c r="AI41" s="916"/>
      <c r="AJ41" s="916"/>
      <c r="AK41" s="916"/>
      <c r="AL41" s="922"/>
      <c r="AM41" s="4"/>
    </row>
    <row r="42" spans="1:39" ht="18" customHeight="1">
      <c r="A42" s="1471" t="s">
        <v>21</v>
      </c>
      <c r="B42" s="1470"/>
      <c r="C42" s="1470"/>
      <c r="D42" s="1470"/>
      <c r="E42" s="1470"/>
      <c r="F42" s="1470"/>
      <c r="G42" s="1470"/>
      <c r="H42" s="1470"/>
      <c r="I42" s="1470"/>
      <c r="J42" s="1470"/>
      <c r="K42" s="1470"/>
      <c r="L42" s="1470"/>
      <c r="M42" s="1470"/>
      <c r="N42" s="916"/>
      <c r="O42" s="916"/>
      <c r="P42" s="916"/>
      <c r="Q42" s="916"/>
      <c r="R42" s="916"/>
      <c r="S42" s="916"/>
      <c r="T42" s="916"/>
      <c r="U42" s="916"/>
      <c r="V42" s="916"/>
      <c r="W42" s="916"/>
      <c r="X42" s="916"/>
      <c r="Y42" s="916"/>
      <c r="Z42" s="916"/>
      <c r="AA42" s="916"/>
      <c r="AB42" s="916"/>
      <c r="AC42" s="916"/>
      <c r="AD42" s="916"/>
      <c r="AE42" s="916"/>
      <c r="AF42" s="916"/>
      <c r="AG42" s="916"/>
      <c r="AH42" s="916"/>
      <c r="AI42" s="916"/>
      <c r="AJ42" s="916"/>
      <c r="AK42" s="916"/>
      <c r="AL42" s="922"/>
      <c r="AM42" s="4"/>
    </row>
    <row r="43" spans="1:39" ht="20.100000000000001" customHeight="1">
      <c r="A43" s="915"/>
      <c r="B43" s="916"/>
      <c r="C43" s="916"/>
      <c r="D43" s="1476" t="s">
        <v>8</v>
      </c>
      <c r="E43" s="1476"/>
      <c r="F43" s="1476"/>
      <c r="G43" s="1476"/>
      <c r="H43" s="1476"/>
      <c r="I43" s="1505"/>
      <c r="J43" s="1506"/>
      <c r="K43" s="1506"/>
      <c r="L43" s="1506"/>
      <c r="M43" s="1506"/>
      <c r="N43" s="1506"/>
      <c r="O43" s="1506"/>
      <c r="P43" s="1506"/>
      <c r="Q43" s="1506"/>
      <c r="R43" s="1506"/>
      <c r="S43" s="1506"/>
      <c r="T43" s="1506"/>
      <c r="U43" s="1506"/>
      <c r="V43" s="1506"/>
      <c r="W43" s="1506"/>
      <c r="X43" s="1506"/>
      <c r="Y43" s="1506"/>
      <c r="Z43" s="1506"/>
      <c r="AA43" s="1506"/>
      <c r="AB43" s="1506"/>
      <c r="AC43" s="1506"/>
      <c r="AD43" s="1506"/>
      <c r="AE43" s="1506"/>
      <c r="AF43" s="1506"/>
      <c r="AG43" s="1506"/>
      <c r="AH43" s="1506"/>
      <c r="AI43" s="1506"/>
      <c r="AJ43" s="1507"/>
      <c r="AK43" s="916"/>
      <c r="AL43" s="922"/>
      <c r="AM43" s="4"/>
    </row>
    <row r="44" spans="1:39" ht="20.100000000000001" customHeight="1">
      <c r="A44" s="915"/>
      <c r="B44" s="916"/>
      <c r="C44" s="916"/>
      <c r="D44" s="1476" t="s">
        <v>2255</v>
      </c>
      <c r="E44" s="1476"/>
      <c r="F44" s="1476"/>
      <c r="G44" s="1476"/>
      <c r="H44" s="1476"/>
      <c r="I44" s="1505"/>
      <c r="J44" s="1506"/>
      <c r="K44" s="1506"/>
      <c r="L44" s="1506"/>
      <c r="M44" s="1506"/>
      <c r="N44" s="1506"/>
      <c r="O44" s="1506"/>
      <c r="P44" s="1506"/>
      <c r="Q44" s="1506"/>
      <c r="R44" s="1506"/>
      <c r="S44" s="1506"/>
      <c r="T44" s="1506"/>
      <c r="U44" s="1506"/>
      <c r="V44" s="1506"/>
      <c r="W44" s="1506"/>
      <c r="X44" s="1506"/>
      <c r="Y44" s="1506"/>
      <c r="Z44" s="1506"/>
      <c r="AA44" s="1506"/>
      <c r="AB44" s="1506"/>
      <c r="AC44" s="1506"/>
      <c r="AD44" s="1506"/>
      <c r="AE44" s="1506"/>
      <c r="AF44" s="1506"/>
      <c r="AG44" s="1506"/>
      <c r="AH44" s="1506"/>
      <c r="AI44" s="1506"/>
      <c r="AJ44" s="1507"/>
      <c r="AK44" s="916"/>
      <c r="AL44" s="922"/>
      <c r="AM44" s="4"/>
    </row>
    <row r="45" spans="1:39" ht="20.100000000000001" customHeight="1">
      <c r="A45" s="915"/>
      <c r="B45" s="916"/>
      <c r="C45" s="916"/>
      <c r="D45" s="1476" t="s">
        <v>9</v>
      </c>
      <c r="E45" s="1476"/>
      <c r="F45" s="1476"/>
      <c r="G45" s="1476"/>
      <c r="H45" s="1476"/>
      <c r="I45" s="1505"/>
      <c r="J45" s="1506"/>
      <c r="K45" s="1506"/>
      <c r="L45" s="1506"/>
      <c r="M45" s="1506"/>
      <c r="N45" s="917" t="s">
        <v>2250</v>
      </c>
      <c r="O45" s="1506"/>
      <c r="P45" s="1506"/>
      <c r="Q45" s="1506"/>
      <c r="R45" s="1506"/>
      <c r="S45" s="1506"/>
      <c r="T45" s="1507"/>
      <c r="U45" s="918"/>
      <c r="V45" s="918"/>
      <c r="W45" s="918"/>
      <c r="X45" s="918"/>
      <c r="Y45" s="918"/>
      <c r="Z45" s="918"/>
      <c r="AA45" s="918"/>
      <c r="AB45" s="918"/>
      <c r="AC45" s="918"/>
      <c r="AD45" s="918"/>
      <c r="AE45" s="918"/>
      <c r="AF45" s="918"/>
      <c r="AG45" s="918"/>
      <c r="AH45" s="916"/>
      <c r="AI45" s="916"/>
      <c r="AJ45" s="916"/>
      <c r="AK45" s="916"/>
      <c r="AL45" s="922"/>
      <c r="AM45" s="4"/>
    </row>
    <row r="46" spans="1:39" ht="20.100000000000001" customHeight="1">
      <c r="A46" s="915"/>
      <c r="B46" s="916"/>
      <c r="C46" s="916"/>
      <c r="D46" s="1476" t="s">
        <v>2253</v>
      </c>
      <c r="E46" s="1476"/>
      <c r="F46" s="1476"/>
      <c r="G46" s="1476"/>
      <c r="H46" s="1476"/>
      <c r="I46" s="1505"/>
      <c r="J46" s="1506"/>
      <c r="K46" s="1506"/>
      <c r="L46" s="1506"/>
      <c r="M46" s="1506"/>
      <c r="N46" s="1506"/>
      <c r="O46" s="1506"/>
      <c r="P46" s="1506"/>
      <c r="Q46" s="1506"/>
      <c r="R46" s="1506"/>
      <c r="S46" s="1506"/>
      <c r="T46" s="1506"/>
      <c r="U46" s="1506"/>
      <c r="V46" s="1506"/>
      <c r="W46" s="1506"/>
      <c r="X46" s="1506"/>
      <c r="Y46" s="1506"/>
      <c r="Z46" s="1506"/>
      <c r="AA46" s="1506"/>
      <c r="AB46" s="1506"/>
      <c r="AC46" s="1506"/>
      <c r="AD46" s="1506"/>
      <c r="AE46" s="1506"/>
      <c r="AF46" s="1506"/>
      <c r="AG46" s="1506"/>
      <c r="AH46" s="1506"/>
      <c r="AI46" s="1506"/>
      <c r="AJ46" s="1507"/>
      <c r="AK46" s="916"/>
      <c r="AL46" s="922"/>
      <c r="AM46" s="4"/>
    </row>
    <row r="47" spans="1:39" ht="20.100000000000001" customHeight="1">
      <c r="A47" s="915"/>
      <c r="B47" s="916"/>
      <c r="C47" s="916"/>
      <c r="D47" s="1476" t="s">
        <v>11</v>
      </c>
      <c r="E47" s="1476"/>
      <c r="F47" s="1476"/>
      <c r="G47" s="1476"/>
      <c r="H47" s="1476"/>
      <c r="I47" s="1500"/>
      <c r="J47" s="1477"/>
      <c r="K47" s="1477"/>
      <c r="L47" s="1477"/>
      <c r="M47" s="1477"/>
      <c r="N47" s="970" t="s">
        <v>2249</v>
      </c>
      <c r="O47" s="1501"/>
      <c r="P47" s="1501"/>
      <c r="Q47" s="1501"/>
      <c r="R47" s="1501"/>
      <c r="S47" s="1501"/>
      <c r="T47" s="970" t="s">
        <v>2250</v>
      </c>
      <c r="U47" s="1501"/>
      <c r="V47" s="1501"/>
      <c r="W47" s="1501"/>
      <c r="X47" s="1501"/>
      <c r="Y47" s="1501"/>
      <c r="Z47" s="1503"/>
      <c r="AA47" s="918"/>
      <c r="AB47" s="918"/>
      <c r="AC47" s="918"/>
      <c r="AD47" s="918"/>
      <c r="AE47" s="918"/>
      <c r="AF47" s="918"/>
      <c r="AG47" s="918"/>
      <c r="AH47" s="916"/>
      <c r="AI47" s="916"/>
      <c r="AJ47" s="916"/>
      <c r="AK47" s="916"/>
      <c r="AL47" s="922"/>
      <c r="AM47" s="4"/>
    </row>
    <row r="48" spans="1:39" ht="20.100000000000001" customHeight="1">
      <c r="A48" s="915"/>
      <c r="B48" s="916"/>
      <c r="C48" s="916"/>
      <c r="D48" s="1472" t="s">
        <v>2480</v>
      </c>
      <c r="E48" s="1473"/>
      <c r="F48" s="1473"/>
      <c r="G48" s="1473"/>
      <c r="H48" s="1473"/>
      <c r="I48" s="1473"/>
      <c r="J48" s="1473"/>
      <c r="K48" s="1452"/>
      <c r="L48" s="1447"/>
      <c r="M48" s="1447"/>
      <c r="N48" s="1447"/>
      <c r="O48" s="1447"/>
      <c r="P48" s="1447"/>
      <c r="Q48" s="1447"/>
      <c r="R48" s="1447"/>
      <c r="S48" s="1447"/>
      <c r="T48" s="1447"/>
      <c r="U48" s="1447"/>
      <c r="V48" s="1447"/>
      <c r="W48" s="1447"/>
      <c r="X48" s="1447"/>
      <c r="Y48" s="1447"/>
      <c r="Z48" s="1447"/>
      <c r="AA48" s="1447"/>
      <c r="AB48" s="1447"/>
      <c r="AC48" s="1447"/>
      <c r="AD48" s="1447"/>
      <c r="AE48" s="1447"/>
      <c r="AF48" s="1447"/>
      <c r="AG48" s="1447"/>
      <c r="AH48" s="1447"/>
      <c r="AI48" s="1447"/>
      <c r="AJ48" s="1504"/>
      <c r="AK48" s="916"/>
      <c r="AL48" s="922"/>
      <c r="AM48" s="4"/>
    </row>
    <row r="49" spans="1:46" ht="20.100000000000001" customHeight="1">
      <c r="A49" s="915"/>
      <c r="B49" s="916"/>
      <c r="C49" s="916"/>
      <c r="D49" s="1472" t="s">
        <v>2481</v>
      </c>
      <c r="E49" s="1473"/>
      <c r="F49" s="1473"/>
      <c r="G49" s="1473"/>
      <c r="H49" s="1473"/>
      <c r="I49" s="1473"/>
      <c r="J49" s="1530"/>
      <c r="K49" s="1500"/>
      <c r="L49" s="1477"/>
      <c r="M49" s="1477"/>
      <c r="N49" s="1477"/>
      <c r="O49" s="1477"/>
      <c r="P49" s="970" t="s">
        <v>2249</v>
      </c>
      <c r="Q49" s="1477"/>
      <c r="R49" s="1477"/>
      <c r="S49" s="1477"/>
      <c r="T49" s="1477"/>
      <c r="U49" s="1477"/>
      <c r="V49" s="970" t="s">
        <v>2250</v>
      </c>
      <c r="W49" s="1477"/>
      <c r="X49" s="1477"/>
      <c r="Y49" s="1477"/>
      <c r="Z49" s="1477"/>
      <c r="AA49" s="1477"/>
      <c r="AB49" s="1478"/>
      <c r="AC49" s="926"/>
      <c r="AD49" s="926"/>
      <c r="AE49" s="926"/>
      <c r="AF49" s="926"/>
      <c r="AG49" s="926"/>
      <c r="AH49" s="926"/>
      <c r="AI49" s="926"/>
      <c r="AJ49" s="926"/>
      <c r="AK49" s="916"/>
      <c r="AL49" s="922"/>
      <c r="AM49" s="4"/>
    </row>
    <row r="50" spans="1:46" ht="5.25" customHeight="1">
      <c r="A50" s="923"/>
      <c r="B50" s="924"/>
      <c r="C50" s="924"/>
      <c r="D50" s="924"/>
      <c r="E50" s="924"/>
      <c r="F50" s="924"/>
      <c r="G50" s="924"/>
      <c r="H50" s="924"/>
      <c r="I50" s="924"/>
      <c r="J50" s="924"/>
      <c r="K50" s="924"/>
      <c r="L50" s="924"/>
      <c r="M50" s="924"/>
      <c r="N50" s="924"/>
      <c r="O50" s="924"/>
      <c r="P50" s="924"/>
      <c r="Q50" s="924"/>
      <c r="R50" s="924"/>
      <c r="S50" s="924"/>
      <c r="T50" s="924"/>
      <c r="U50" s="924"/>
      <c r="V50" s="924"/>
      <c r="W50" s="924"/>
      <c r="X50" s="924"/>
      <c r="Y50" s="924"/>
      <c r="Z50" s="924"/>
      <c r="AA50" s="924"/>
      <c r="AB50" s="924"/>
      <c r="AC50" s="924"/>
      <c r="AD50" s="924"/>
      <c r="AE50" s="924"/>
      <c r="AF50" s="924"/>
      <c r="AG50" s="924"/>
      <c r="AH50" s="924"/>
      <c r="AI50" s="924"/>
      <c r="AJ50" s="924"/>
      <c r="AK50" s="924"/>
      <c r="AL50" s="925"/>
      <c r="AM50" s="4"/>
    </row>
    <row r="51" spans="1:46" ht="5.25" customHeight="1">
      <c r="A51" s="916"/>
      <c r="B51" s="916"/>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4"/>
    </row>
    <row r="52" spans="1:46" ht="15" customHeight="1">
      <c r="A52" s="1470" t="s">
        <v>22</v>
      </c>
      <c r="B52" s="1470"/>
      <c r="C52" s="1470"/>
      <c r="D52" s="1470"/>
      <c r="E52" s="1470"/>
      <c r="F52" s="1470"/>
      <c r="G52" s="1470"/>
      <c r="H52" s="1470"/>
      <c r="I52" s="1470"/>
      <c r="J52" s="1470"/>
      <c r="K52" s="1470"/>
      <c r="L52" s="1470"/>
      <c r="M52" s="1470"/>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4"/>
    </row>
    <row r="53" spans="1:46" ht="15" customHeight="1">
      <c r="A53" s="1479"/>
      <c r="B53" s="1479"/>
      <c r="C53" s="1479"/>
      <c r="D53" s="1479"/>
      <c r="E53" s="1479"/>
      <c r="F53" s="1479"/>
      <c r="G53" s="1479"/>
      <c r="H53" s="1479"/>
      <c r="I53" s="1479"/>
      <c r="J53" s="1479"/>
      <c r="K53" s="1479"/>
      <c r="L53" s="1479"/>
      <c r="M53" s="1479"/>
      <c r="N53" s="1479"/>
      <c r="O53" s="1479"/>
      <c r="P53" s="1479"/>
      <c r="Q53" s="1479"/>
      <c r="R53" s="1479"/>
      <c r="S53" s="1479"/>
      <c r="T53" s="1479"/>
      <c r="U53" s="1479"/>
      <c r="V53" s="1479"/>
      <c r="W53" s="1479"/>
      <c r="X53" s="1479"/>
      <c r="Y53" s="1479"/>
      <c r="Z53" s="1479"/>
      <c r="AA53" s="1479"/>
      <c r="AB53" s="1479"/>
      <c r="AC53" s="1479"/>
      <c r="AD53" s="1479"/>
      <c r="AE53" s="1479"/>
      <c r="AF53" s="1479"/>
      <c r="AG53" s="1479"/>
      <c r="AH53" s="1479"/>
      <c r="AI53" s="1479"/>
      <c r="AJ53" s="1479"/>
      <c r="AK53" s="926"/>
      <c r="AL53" s="926"/>
      <c r="AM53" s="5"/>
    </row>
    <row r="54" spans="1:46" ht="15" customHeight="1">
      <c r="A54" s="1479"/>
      <c r="B54" s="1479"/>
      <c r="C54" s="1479"/>
      <c r="D54" s="1479"/>
      <c r="E54" s="1479"/>
      <c r="F54" s="1479"/>
      <c r="G54" s="1479"/>
      <c r="H54" s="1479"/>
      <c r="I54" s="1479"/>
      <c r="J54" s="1479"/>
      <c r="K54" s="1479"/>
      <c r="L54" s="1479"/>
      <c r="M54" s="1479"/>
      <c r="N54" s="1479"/>
      <c r="O54" s="1479"/>
      <c r="P54" s="1479"/>
      <c r="Q54" s="1479"/>
      <c r="R54" s="1479"/>
      <c r="S54" s="1479"/>
      <c r="T54" s="1479"/>
      <c r="U54" s="1479"/>
      <c r="V54" s="1479"/>
      <c r="W54" s="1479"/>
      <c r="X54" s="1479"/>
      <c r="Y54" s="1479"/>
      <c r="Z54" s="1479"/>
      <c r="AA54" s="1479"/>
      <c r="AB54" s="1479"/>
      <c r="AC54" s="1479"/>
      <c r="AD54" s="1479"/>
      <c r="AE54" s="1479"/>
      <c r="AF54" s="1479"/>
      <c r="AG54" s="1479"/>
      <c r="AH54" s="1479"/>
      <c r="AI54" s="1479"/>
      <c r="AJ54" s="1479"/>
      <c r="AK54" s="926"/>
      <c r="AL54" s="926"/>
      <c r="AM54" s="5"/>
    </row>
    <row r="55" spans="1:46" ht="15" customHeight="1">
      <c r="A55" s="1479"/>
      <c r="B55" s="1479"/>
      <c r="C55" s="1479"/>
      <c r="D55" s="1479"/>
      <c r="E55" s="1479"/>
      <c r="F55" s="1479"/>
      <c r="G55" s="1479"/>
      <c r="H55" s="1479"/>
      <c r="I55" s="1479"/>
      <c r="J55" s="1479"/>
      <c r="K55" s="1479"/>
      <c r="L55" s="1479"/>
      <c r="M55" s="1479"/>
      <c r="N55" s="1479"/>
      <c r="O55" s="1479"/>
      <c r="P55" s="1479"/>
      <c r="Q55" s="1479"/>
      <c r="R55" s="1479"/>
      <c r="S55" s="1479"/>
      <c r="T55" s="1479"/>
      <c r="U55" s="1479"/>
      <c r="V55" s="1479"/>
      <c r="W55" s="1479"/>
      <c r="X55" s="1479"/>
      <c r="Y55" s="1479"/>
      <c r="Z55" s="1479"/>
      <c r="AA55" s="1479"/>
      <c r="AB55" s="1479"/>
      <c r="AC55" s="1479"/>
      <c r="AD55" s="1479"/>
      <c r="AE55" s="1479"/>
      <c r="AF55" s="1479"/>
      <c r="AG55" s="1479"/>
      <c r="AH55" s="1479"/>
      <c r="AI55" s="1479"/>
      <c r="AJ55" s="1479"/>
      <c r="AK55" s="926"/>
      <c r="AL55" s="926"/>
      <c r="AM55" s="5"/>
    </row>
    <row r="56" spans="1:46" ht="15" customHeight="1">
      <c r="A56" s="1425" t="s">
        <v>2247</v>
      </c>
      <c r="B56" s="1425"/>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c r="AG56" s="1425"/>
      <c r="AH56" s="1425"/>
      <c r="AI56" s="1425"/>
      <c r="AJ56" s="1425"/>
      <c r="AK56" s="927"/>
      <c r="AL56" s="927"/>
      <c r="AM56" s="4"/>
    </row>
    <row r="57" spans="1:46" ht="3.95" customHeight="1">
      <c r="A57" s="928"/>
      <c r="B57" s="928"/>
      <c r="C57" s="928"/>
      <c r="D57" s="928"/>
      <c r="E57" s="928"/>
      <c r="F57" s="928"/>
      <c r="G57" s="928"/>
      <c r="H57" s="928"/>
      <c r="I57" s="928"/>
      <c r="J57" s="928"/>
      <c r="K57" s="928"/>
      <c r="L57" s="928"/>
      <c r="M57" s="928"/>
      <c r="N57" s="928"/>
      <c r="O57" s="928"/>
      <c r="P57" s="928"/>
      <c r="Q57" s="928"/>
      <c r="R57" s="928"/>
      <c r="S57" s="928"/>
      <c r="T57" s="928"/>
      <c r="U57" s="928"/>
      <c r="V57" s="928"/>
      <c r="W57" s="928"/>
      <c r="X57" s="928"/>
      <c r="Y57" s="928"/>
      <c r="Z57" s="928"/>
      <c r="AA57" s="928"/>
      <c r="AB57" s="928"/>
      <c r="AC57" s="928"/>
      <c r="AD57" s="928"/>
      <c r="AE57" s="928"/>
      <c r="AF57" s="928"/>
      <c r="AG57" s="928"/>
      <c r="AH57" s="928"/>
      <c r="AI57" s="928"/>
      <c r="AJ57" s="928"/>
      <c r="AK57" s="927"/>
      <c r="AL57" s="927"/>
      <c r="AM57" s="4"/>
    </row>
    <row r="58" spans="1:46" ht="3.95" customHeight="1">
      <c r="A58" s="929"/>
      <c r="B58" s="930"/>
      <c r="C58" s="930"/>
      <c r="D58" s="930"/>
      <c r="E58" s="930"/>
      <c r="F58" s="930"/>
      <c r="G58" s="930"/>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c r="AL58" s="931"/>
      <c r="AM58" s="4"/>
    </row>
    <row r="59" spans="1:46" ht="18" customHeight="1">
      <c r="A59" s="1471" t="s">
        <v>23</v>
      </c>
      <c r="B59" s="1470"/>
      <c r="C59" s="1470"/>
      <c r="D59" s="1470"/>
      <c r="E59" s="1470"/>
      <c r="F59" s="1470"/>
      <c r="G59" s="1470"/>
      <c r="H59" s="1470"/>
      <c r="I59" s="1470"/>
      <c r="J59" s="1470"/>
      <c r="K59" s="1470"/>
      <c r="L59" s="1470"/>
      <c r="M59" s="1470"/>
      <c r="N59" s="1470"/>
      <c r="O59" s="1470"/>
      <c r="P59" s="916"/>
      <c r="Q59" s="916"/>
      <c r="R59" s="916"/>
      <c r="S59" s="916"/>
      <c r="T59" s="916"/>
      <c r="U59" s="916"/>
      <c r="V59" s="916"/>
      <c r="W59" s="916"/>
      <c r="X59" s="916"/>
      <c r="Y59" s="916"/>
      <c r="Z59" s="916"/>
      <c r="AA59" s="916"/>
      <c r="AB59" s="916"/>
      <c r="AC59" s="916"/>
      <c r="AD59" s="916"/>
      <c r="AE59" s="916"/>
      <c r="AF59" s="916"/>
      <c r="AG59" s="916"/>
      <c r="AH59" s="916"/>
      <c r="AI59" s="916"/>
      <c r="AJ59" s="916"/>
      <c r="AK59" s="916"/>
      <c r="AL59" s="922"/>
      <c r="AM59" s="4"/>
      <c r="AS59" s="6" t="s">
        <v>2359</v>
      </c>
    </row>
    <row r="60" spans="1:46" ht="23.1" customHeight="1">
      <c r="A60" s="915"/>
      <c r="B60" s="1472" t="s">
        <v>2257</v>
      </c>
      <c r="C60" s="1473"/>
      <c r="D60" s="1473"/>
      <c r="E60" s="1473"/>
      <c r="F60" s="1473"/>
      <c r="G60" s="1473"/>
      <c r="H60" s="1473"/>
      <c r="I60" s="1473"/>
      <c r="J60" s="932"/>
      <c r="K60" s="933"/>
      <c r="L60" s="1474" t="str">
        <f>TEXT('第三面-2'!AF20,"yyyy")</f>
        <v>1900</v>
      </c>
      <c r="M60" s="1475"/>
      <c r="N60" s="1475"/>
      <c r="O60" s="1475"/>
      <c r="P60" s="933" t="s">
        <v>18</v>
      </c>
      <c r="Q60" s="1475" t="str">
        <f>'第三面-2'!M20</f>
        <v/>
      </c>
      <c r="R60" s="1475"/>
      <c r="S60" s="1475"/>
      <c r="T60" s="933" t="s">
        <v>19</v>
      </c>
      <c r="U60" s="1475" t="str">
        <f>'第三面-2'!O20</f>
        <v/>
      </c>
      <c r="V60" s="1475"/>
      <c r="W60" s="1475"/>
      <c r="X60" s="933" t="s">
        <v>20</v>
      </c>
      <c r="Y60" s="934"/>
      <c r="Z60" s="916"/>
      <c r="AA60" s="916"/>
      <c r="AB60" s="916"/>
      <c r="AC60" s="916"/>
      <c r="AD60" s="916"/>
      <c r="AE60" s="916"/>
      <c r="AF60" s="916"/>
      <c r="AG60" s="916"/>
      <c r="AH60" s="916"/>
      <c r="AI60" s="916"/>
      <c r="AJ60" s="916"/>
      <c r="AK60" s="916"/>
      <c r="AL60" s="922"/>
      <c r="AM60" s="4" t="str">
        <f>IF(OR(L60="",Q60="",U60=""),"未入力","")</f>
        <v>未入力</v>
      </c>
      <c r="AS60" s="225"/>
      <c r="AT60" s="6" t="str">
        <f>IF(OR(L60="",Q60="",U60=""),"未入力です。","")</f>
        <v>未入力です。</v>
      </c>
    </row>
    <row r="61" spans="1:46" ht="23.1" customHeight="1">
      <c r="A61" s="915"/>
      <c r="B61" s="1508" t="s">
        <v>2258</v>
      </c>
      <c r="C61" s="1509"/>
      <c r="D61" s="1509"/>
      <c r="E61" s="1509"/>
      <c r="F61" s="1509"/>
      <c r="G61" s="1509"/>
      <c r="H61" s="1509"/>
      <c r="I61" s="1509"/>
      <c r="J61" s="935"/>
      <c r="K61" s="933"/>
      <c r="L61" s="1475" t="str">
        <f>TEXT('第三面-2'!AF22,"yyyy")</f>
        <v>1900</v>
      </c>
      <c r="M61" s="1475"/>
      <c r="N61" s="1475"/>
      <c r="O61" s="1475"/>
      <c r="P61" s="933" t="s">
        <v>18</v>
      </c>
      <c r="Q61" s="1475" t="str">
        <f>'第三面-2'!M22</f>
        <v/>
      </c>
      <c r="R61" s="1475"/>
      <c r="S61" s="1475"/>
      <c r="T61" s="933" t="s">
        <v>19</v>
      </c>
      <c r="U61" s="1475" t="str">
        <f>'第三面-2'!O22</f>
        <v/>
      </c>
      <c r="V61" s="1475"/>
      <c r="W61" s="1475"/>
      <c r="X61" s="933" t="s">
        <v>20</v>
      </c>
      <c r="Y61" s="934"/>
      <c r="Z61" s="916"/>
      <c r="AA61" s="916"/>
      <c r="AB61" s="916"/>
      <c r="AC61" s="916"/>
      <c r="AD61" s="916"/>
      <c r="AE61" s="916"/>
      <c r="AF61" s="916"/>
      <c r="AG61" s="916"/>
      <c r="AH61" s="916"/>
      <c r="AI61" s="916"/>
      <c r="AJ61" s="916"/>
      <c r="AK61" s="916"/>
      <c r="AL61" s="922"/>
      <c r="AM61" s="4" t="str">
        <f>IF(OR(L61="",Q61="",U61=""),"未入力","")</f>
        <v>未入力</v>
      </c>
      <c r="AS61" s="242"/>
      <c r="AT61" s="6" t="str">
        <f>IF(OR(L61="",Q61="",U61=""),"未入力です。","")</f>
        <v>未入力です。</v>
      </c>
    </row>
    <row r="62" spans="1:46" ht="3.95" customHeight="1">
      <c r="A62" s="915"/>
      <c r="B62" s="916"/>
      <c r="C62" s="916"/>
      <c r="D62" s="916"/>
      <c r="E62" s="916"/>
      <c r="F62" s="916"/>
      <c r="G62" s="916"/>
      <c r="H62" s="916"/>
      <c r="I62" s="916"/>
      <c r="J62" s="916"/>
      <c r="K62" s="916"/>
      <c r="L62" s="916"/>
      <c r="M62" s="916"/>
      <c r="N62" s="916"/>
      <c r="O62" s="916"/>
      <c r="P62" s="916"/>
      <c r="Q62" s="916"/>
      <c r="R62" s="916"/>
      <c r="S62" s="916"/>
      <c r="T62" s="916"/>
      <c r="U62" s="916"/>
      <c r="V62" s="916"/>
      <c r="W62" s="916"/>
      <c r="X62" s="916"/>
      <c r="Y62" s="916"/>
      <c r="Z62" s="916"/>
      <c r="AA62" s="916"/>
      <c r="AB62" s="916"/>
      <c r="AC62" s="916"/>
      <c r="AD62" s="916"/>
      <c r="AE62" s="916"/>
      <c r="AF62" s="916"/>
      <c r="AG62" s="916"/>
      <c r="AH62" s="916"/>
      <c r="AI62" s="916"/>
      <c r="AJ62" s="916"/>
      <c r="AK62" s="916"/>
      <c r="AL62" s="922"/>
      <c r="AM62" s="4"/>
      <c r="AS62" s="225"/>
    </row>
    <row r="63" spans="1:46" ht="3.95" customHeight="1">
      <c r="A63" s="915"/>
      <c r="B63" s="916"/>
      <c r="C63" s="916"/>
      <c r="D63" s="916"/>
      <c r="E63" s="916"/>
      <c r="F63" s="916"/>
      <c r="G63" s="916"/>
      <c r="H63" s="916"/>
      <c r="I63" s="916"/>
      <c r="J63" s="916"/>
      <c r="K63" s="916"/>
      <c r="L63" s="916"/>
      <c r="M63" s="916"/>
      <c r="N63" s="916"/>
      <c r="O63" s="916"/>
      <c r="P63" s="916"/>
      <c r="Q63" s="916"/>
      <c r="R63" s="916"/>
      <c r="S63" s="916"/>
      <c r="T63" s="916"/>
      <c r="U63" s="916"/>
      <c r="V63" s="916"/>
      <c r="W63" s="916"/>
      <c r="X63" s="916"/>
      <c r="Y63" s="916"/>
      <c r="Z63" s="916"/>
      <c r="AA63" s="916"/>
      <c r="AB63" s="916"/>
      <c r="AC63" s="916"/>
      <c r="AD63" s="916"/>
      <c r="AE63" s="916"/>
      <c r="AF63" s="916"/>
      <c r="AG63" s="916"/>
      <c r="AH63" s="916"/>
      <c r="AI63" s="916"/>
      <c r="AJ63" s="916"/>
      <c r="AK63" s="916"/>
      <c r="AL63" s="922"/>
      <c r="AM63" s="4"/>
      <c r="AS63" s="225"/>
    </row>
    <row r="64" spans="1:46" ht="18" customHeight="1">
      <c r="A64" s="1471" t="s">
        <v>24</v>
      </c>
      <c r="B64" s="1470"/>
      <c r="C64" s="1470"/>
      <c r="D64" s="1470"/>
      <c r="E64" s="1470"/>
      <c r="F64" s="1470"/>
      <c r="G64" s="916"/>
      <c r="H64" s="916"/>
      <c r="I64" s="916"/>
      <c r="J64" s="916"/>
      <c r="K64" s="916"/>
      <c r="L64" s="916"/>
      <c r="M64" s="916"/>
      <c r="N64" s="916"/>
      <c r="O64" s="916"/>
      <c r="P64" s="916"/>
      <c r="Q64" s="916"/>
      <c r="R64" s="916"/>
      <c r="S64" s="916"/>
      <c r="T64" s="916"/>
      <c r="U64" s="916"/>
      <c r="V64" s="916"/>
      <c r="W64" s="916"/>
      <c r="X64" s="916"/>
      <c r="Y64" s="916"/>
      <c r="Z64" s="916"/>
      <c r="AA64" s="916"/>
      <c r="AB64" s="916"/>
      <c r="AC64" s="916"/>
      <c r="AD64" s="916"/>
      <c r="AE64" s="916"/>
      <c r="AF64" s="916"/>
      <c r="AG64" s="916"/>
      <c r="AH64" s="916"/>
      <c r="AI64" s="916"/>
      <c r="AJ64" s="916"/>
      <c r="AK64" s="916"/>
      <c r="AL64" s="922"/>
      <c r="AS64" s="225"/>
    </row>
    <row r="65" spans="1:68" ht="17.45" customHeight="1">
      <c r="A65" s="915"/>
      <c r="B65" s="1480" t="s">
        <v>2259</v>
      </c>
      <c r="C65" s="1481"/>
      <c r="D65" s="1481"/>
      <c r="E65" s="1481"/>
      <c r="F65" s="1481"/>
      <c r="G65" s="1481"/>
      <c r="H65" s="1481"/>
      <c r="I65" s="1482"/>
      <c r="J65" s="181"/>
      <c r="K65" s="914" t="s">
        <v>25</v>
      </c>
      <c r="L65" s="953"/>
      <c r="M65" s="914"/>
      <c r="N65" s="914"/>
      <c r="O65" s="914"/>
      <c r="P65" s="914"/>
      <c r="Q65" s="914"/>
      <c r="R65" s="243"/>
      <c r="S65" s="914" t="s">
        <v>26</v>
      </c>
      <c r="T65" s="953"/>
      <c r="U65" s="914"/>
      <c r="V65" s="914"/>
      <c r="W65" s="914"/>
      <c r="X65" s="914"/>
      <c r="Y65" s="914"/>
      <c r="Z65" s="953"/>
      <c r="AA65" s="914"/>
      <c r="AB65" s="3"/>
      <c r="AC65" s="914" t="s">
        <v>27</v>
      </c>
      <c r="AD65" s="953"/>
      <c r="AE65" s="914"/>
      <c r="AF65" s="914"/>
      <c r="AG65" s="914"/>
      <c r="AH65" s="914"/>
      <c r="AI65" s="914"/>
      <c r="AJ65" s="943"/>
      <c r="AK65" s="916"/>
      <c r="AL65" s="922"/>
      <c r="AM65" s="4" t="str">
        <f>IF(COUNTIF(AN65:AP66,TRUE)&gt;1,"複数選択",IF(COUNTIF(AN65:AP66,TRUE)=0,"未入力",""))</f>
        <v>未入力</v>
      </c>
      <c r="AN65" s="8" t="b">
        <v>0</v>
      </c>
      <c r="AO65" s="8" t="b">
        <v>0</v>
      </c>
      <c r="AP65" s="8" t="b">
        <v>0</v>
      </c>
      <c r="AS65" s="225">
        <f>COUNTIF(AN65:AP66, TRUE)</f>
        <v>0</v>
      </c>
      <c r="AT65" s="6" t="str">
        <f>IFERROR(IF(AS65&gt;=2,"選択は1つまでです。",IF(COUNTIF(AN65:AP66,TRUE)=0,"未入力です。","")),"")</f>
        <v>未入力です。</v>
      </c>
    </row>
    <row r="66" spans="1:68" ht="17.45" customHeight="1">
      <c r="A66" s="915"/>
      <c r="B66" s="1483"/>
      <c r="C66" s="1484"/>
      <c r="D66" s="1484"/>
      <c r="E66" s="1484"/>
      <c r="F66" s="1484"/>
      <c r="G66" s="1484"/>
      <c r="H66" s="1484"/>
      <c r="I66" s="1485"/>
      <c r="J66" s="179"/>
      <c r="K66" s="924" t="s">
        <v>28</v>
      </c>
      <c r="L66" s="948"/>
      <c r="M66" s="924"/>
      <c r="N66" s="924"/>
      <c r="O66" s="924"/>
      <c r="P66" s="924"/>
      <c r="Q66" s="924"/>
      <c r="R66" s="244"/>
      <c r="S66" s="924" t="s">
        <v>29</v>
      </c>
      <c r="T66" s="948"/>
      <c r="U66" s="967"/>
      <c r="V66" s="967"/>
      <c r="W66" s="967"/>
      <c r="X66" s="967"/>
      <c r="Y66" s="924"/>
      <c r="Z66" s="948"/>
      <c r="AA66" s="924"/>
      <c r="AB66" s="7"/>
      <c r="AC66" s="924" t="s">
        <v>88</v>
      </c>
      <c r="AD66" s="948"/>
      <c r="AE66" s="924"/>
      <c r="AF66" s="924"/>
      <c r="AG66" s="924"/>
      <c r="AH66" s="924"/>
      <c r="AI66" s="924"/>
      <c r="AJ66" s="925"/>
      <c r="AK66" s="916"/>
      <c r="AL66" s="922"/>
      <c r="AM66" s="4"/>
      <c r="AN66" s="8" t="b">
        <v>0</v>
      </c>
      <c r="AO66" s="8" t="b">
        <v>0</v>
      </c>
      <c r="AP66" s="8" t="b">
        <v>0</v>
      </c>
      <c r="AS66" s="225"/>
    </row>
    <row r="67" spans="1:68" ht="17.45" customHeight="1">
      <c r="A67" s="915"/>
      <c r="B67" s="1486" t="s">
        <v>2300</v>
      </c>
      <c r="C67" s="1487"/>
      <c r="D67" s="1487"/>
      <c r="E67" s="1487"/>
      <c r="F67" s="1487"/>
      <c r="G67" s="1487"/>
      <c r="H67" s="1487"/>
      <c r="I67" s="1488"/>
      <c r="J67" s="181"/>
      <c r="K67" s="914" t="s">
        <v>30</v>
      </c>
      <c r="L67" s="953"/>
      <c r="M67" s="945"/>
      <c r="N67" s="914"/>
      <c r="O67" s="914"/>
      <c r="P67" s="914"/>
      <c r="Q67" s="914"/>
      <c r="R67" s="914"/>
      <c r="S67" s="911"/>
      <c r="T67" s="914"/>
      <c r="U67" s="3"/>
      <c r="V67" s="914" t="s">
        <v>31</v>
      </c>
      <c r="W67" s="911"/>
      <c r="X67" s="953"/>
      <c r="Y67" s="914"/>
      <c r="Z67" s="914"/>
      <c r="AA67" s="914"/>
      <c r="AB67" s="914"/>
      <c r="AC67" s="914"/>
      <c r="AD67" s="914"/>
      <c r="AE67" s="914"/>
      <c r="AF67" s="914"/>
      <c r="AG67" s="914"/>
      <c r="AH67" s="914"/>
      <c r="AI67" s="914"/>
      <c r="AJ67" s="943"/>
      <c r="AK67" s="916"/>
      <c r="AL67" s="922"/>
      <c r="AM67" s="4" t="str">
        <f>IF(AN66=FALSE,"",IF(COUNTIF(AN67:AP68,TRUE)&gt;1,"複数選択",IF(COUNTIF(AN67:AP68,TRUE)=0,"未入力","")))</f>
        <v/>
      </c>
      <c r="AN67" s="8" t="b">
        <v>0</v>
      </c>
      <c r="AO67" s="8" t="b">
        <v>0</v>
      </c>
      <c r="AP67" s="8"/>
      <c r="AS67" s="225">
        <f>COUNTIF(AN67:AP68, TRUE)</f>
        <v>0</v>
      </c>
      <c r="AT67" s="6" t="str">
        <f>IF(AND(COUNTIF(AN67:AP68,TRUE)&gt;0,AN66&lt;&gt;TRUE),"（４）を選んだ場合に回答してください。",IF(AND(COUNTIF(AN67:AP68,TRUE)=0,AN66=TRUE),"（４）を選んだ場合は回答が必要です。",""))</f>
        <v/>
      </c>
      <c r="AY67" s="4"/>
      <c r="AZ67" s="4"/>
      <c r="BA67" s="4"/>
      <c r="BB67" s="4"/>
      <c r="BC67" s="4"/>
      <c r="BD67" s="4"/>
      <c r="BE67" s="4"/>
      <c r="BF67" s="4"/>
      <c r="BG67" s="4"/>
      <c r="BH67" s="4"/>
      <c r="BI67" s="4"/>
      <c r="BJ67" s="4"/>
      <c r="BK67" s="4"/>
      <c r="BL67" s="4"/>
      <c r="BM67" s="4"/>
      <c r="BN67" s="4"/>
      <c r="BO67" s="4"/>
      <c r="BP67" s="4"/>
    </row>
    <row r="68" spans="1:68" ht="17.45" customHeight="1">
      <c r="A68" s="915"/>
      <c r="B68" s="1489"/>
      <c r="C68" s="1490"/>
      <c r="D68" s="1490"/>
      <c r="E68" s="1490"/>
      <c r="F68" s="1490"/>
      <c r="G68" s="1490"/>
      <c r="H68" s="1490"/>
      <c r="I68" s="1491"/>
      <c r="J68" s="179"/>
      <c r="K68" s="924" t="s">
        <v>32</v>
      </c>
      <c r="L68" s="948"/>
      <c r="M68" s="923"/>
      <c r="N68" s="924"/>
      <c r="O68" s="948"/>
      <c r="P68" s="924"/>
      <c r="Q68" s="924"/>
      <c r="R68" s="924"/>
      <c r="S68" s="924"/>
      <c r="T68" s="924"/>
      <c r="U68" s="7"/>
      <c r="V68" s="924" t="s">
        <v>33</v>
      </c>
      <c r="W68" s="924"/>
      <c r="X68" s="924"/>
      <c r="Y68" s="924"/>
      <c r="Z68" s="924"/>
      <c r="AA68" s="924"/>
      <c r="AB68" s="924"/>
      <c r="AC68" s="924"/>
      <c r="AD68" s="924"/>
      <c r="AE68" s="7"/>
      <c r="AF68" s="924" t="s">
        <v>34</v>
      </c>
      <c r="AG68" s="948"/>
      <c r="AH68" s="924"/>
      <c r="AI68" s="924"/>
      <c r="AJ68" s="925"/>
      <c r="AK68" s="916"/>
      <c r="AL68" s="922"/>
      <c r="AM68" s="4"/>
      <c r="AN68" s="8" t="b">
        <v>0</v>
      </c>
      <c r="AO68" s="8" t="b">
        <v>0</v>
      </c>
      <c r="AP68" s="8" t="b">
        <v>0</v>
      </c>
      <c r="AS68" s="225"/>
      <c r="AT68" s="6" t="str">
        <f>IFERROR(IF(AS67&gt;=2,"選択は1つまでです。",""),"")</f>
        <v/>
      </c>
      <c r="AY68" s="4"/>
      <c r="AZ68" s="4"/>
      <c r="BA68" s="4"/>
      <c r="BB68" s="4"/>
      <c r="BC68" s="4"/>
      <c r="BD68" s="4"/>
      <c r="BE68" s="4"/>
      <c r="BF68" s="4"/>
      <c r="BG68" s="4"/>
      <c r="BH68" s="4"/>
      <c r="BI68" s="4"/>
      <c r="BJ68" s="4"/>
      <c r="BK68" s="4"/>
      <c r="BL68" s="4"/>
      <c r="BM68" s="4"/>
      <c r="BN68" s="4"/>
      <c r="BO68" s="4"/>
      <c r="BP68" s="4"/>
    </row>
    <row r="69" spans="1:68" ht="2.25" customHeight="1">
      <c r="A69" s="915"/>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c r="AA69" s="916"/>
      <c r="AB69" s="916"/>
      <c r="AC69" s="916"/>
      <c r="AD69" s="916"/>
      <c r="AE69" s="916"/>
      <c r="AF69" s="916"/>
      <c r="AG69" s="916"/>
      <c r="AH69" s="916"/>
      <c r="AI69" s="916"/>
      <c r="AJ69" s="916"/>
      <c r="AK69" s="916"/>
      <c r="AL69" s="922"/>
      <c r="AN69" s="8"/>
      <c r="AO69" s="8"/>
      <c r="AS69" s="225"/>
    </row>
    <row r="70" spans="1:68" ht="1.5" customHeight="1">
      <c r="A70" s="915"/>
      <c r="B70" s="916"/>
      <c r="C70" s="916"/>
      <c r="D70" s="916"/>
      <c r="E70" s="916"/>
      <c r="F70" s="916"/>
      <c r="G70" s="916"/>
      <c r="H70" s="916"/>
      <c r="I70" s="916"/>
      <c r="J70" s="916"/>
      <c r="K70" s="916"/>
      <c r="L70" s="916"/>
      <c r="M70" s="916"/>
      <c r="N70" s="916"/>
      <c r="O70" s="916"/>
      <c r="P70" s="916"/>
      <c r="Q70" s="916"/>
      <c r="R70" s="916"/>
      <c r="S70" s="916"/>
      <c r="T70" s="916"/>
      <c r="U70" s="916"/>
      <c r="V70" s="916"/>
      <c r="W70" s="916"/>
      <c r="X70" s="916"/>
      <c r="Y70" s="916"/>
      <c r="Z70" s="916"/>
      <c r="AA70" s="916"/>
      <c r="AB70" s="916"/>
      <c r="AC70" s="916"/>
      <c r="AD70" s="916"/>
      <c r="AE70" s="916"/>
      <c r="AF70" s="916"/>
      <c r="AG70" s="916"/>
      <c r="AH70" s="916"/>
      <c r="AI70" s="916"/>
      <c r="AJ70" s="916"/>
      <c r="AK70" s="916"/>
      <c r="AL70" s="922"/>
      <c r="AM70" s="4"/>
      <c r="AN70" s="8"/>
      <c r="AS70" s="225"/>
    </row>
    <row r="71" spans="1:68" ht="18" customHeight="1">
      <c r="A71" s="915" t="s">
        <v>35</v>
      </c>
      <c r="B71" s="916"/>
      <c r="C71" s="916"/>
      <c r="D71" s="916"/>
      <c r="E71" s="916"/>
      <c r="F71" s="916"/>
      <c r="G71" s="916"/>
      <c r="H71" s="916"/>
      <c r="I71" s="1425"/>
      <c r="J71" s="1425"/>
      <c r="K71" s="1425"/>
      <c r="L71" s="1425"/>
      <c r="M71" s="1425"/>
      <c r="N71" s="1425"/>
      <c r="O71" s="916"/>
      <c r="P71" s="916"/>
      <c r="Q71" s="916"/>
      <c r="R71" s="1425"/>
      <c r="S71" s="1425"/>
      <c r="T71" s="1425"/>
      <c r="U71" s="1425"/>
      <c r="V71" s="1425"/>
      <c r="W71" s="1425"/>
      <c r="X71" s="916"/>
      <c r="Y71" s="916"/>
      <c r="Z71" s="916"/>
      <c r="AA71" s="916"/>
      <c r="AB71" s="916"/>
      <c r="AC71" s="916"/>
      <c r="AD71" s="916"/>
      <c r="AE71" s="916"/>
      <c r="AF71" s="916"/>
      <c r="AG71" s="916"/>
      <c r="AH71" s="916"/>
      <c r="AI71" s="916"/>
      <c r="AJ71" s="916"/>
      <c r="AK71" s="916"/>
      <c r="AL71" s="922"/>
      <c r="AM71" s="4"/>
      <c r="AN71" s="8"/>
      <c r="AO71" s="8"/>
      <c r="AS71" s="225"/>
    </row>
    <row r="72" spans="1:68" ht="39" customHeight="1">
      <c r="A72" s="915"/>
      <c r="B72" s="1472" t="s">
        <v>2260</v>
      </c>
      <c r="C72" s="1473"/>
      <c r="D72" s="1473"/>
      <c r="E72" s="1473"/>
      <c r="F72" s="1473"/>
      <c r="G72" s="1473"/>
      <c r="H72" s="1473"/>
      <c r="I72" s="1530"/>
      <c r="J72" s="1531"/>
      <c r="K72" s="1532"/>
      <c r="L72" s="1532"/>
      <c r="M72" s="1532"/>
      <c r="N72" s="1532"/>
      <c r="O72" s="1532"/>
      <c r="P72" s="1532"/>
      <c r="Q72" s="1532"/>
      <c r="R72" s="1532"/>
      <c r="S72" s="1532"/>
      <c r="T72" s="1532"/>
      <c r="U72" s="1537"/>
      <c r="V72" s="1537"/>
      <c r="W72" s="1537"/>
      <c r="X72" s="1537"/>
      <c r="Y72" s="1537"/>
      <c r="Z72" s="1537"/>
      <c r="AA72" s="1537"/>
      <c r="AB72" s="1537"/>
      <c r="AC72" s="1537"/>
      <c r="AD72" s="1537"/>
      <c r="AE72" s="1537"/>
      <c r="AF72" s="1537"/>
      <c r="AG72" s="1537"/>
      <c r="AH72" s="1537"/>
      <c r="AI72" s="1537"/>
      <c r="AJ72" s="1538"/>
      <c r="AK72" s="916"/>
      <c r="AL72" s="922"/>
      <c r="AM72" s="4" t="str">
        <f>IF(OR(J72="",O72="",U72=""),"未入力（地番まで）","")</f>
        <v>未入力（地番まで）</v>
      </c>
      <c r="AS72" s="225"/>
      <c r="AT72" s="6" t="str">
        <f>IF(OR(J72="",O72="",U72=""),"未入力があります（都道府県名から地番までご記入ください）。","")</f>
        <v>未入力があります（都道府県名から地番までご記入ください）。</v>
      </c>
    </row>
    <row r="73" spans="1:68" ht="17.45" customHeight="1">
      <c r="A73" s="915"/>
      <c r="B73" s="1480" t="s">
        <v>2261</v>
      </c>
      <c r="C73" s="1481"/>
      <c r="D73" s="1481"/>
      <c r="E73" s="1481"/>
      <c r="F73" s="1481"/>
      <c r="G73" s="1481"/>
      <c r="H73" s="1481"/>
      <c r="I73" s="1481"/>
      <c r="J73" s="245"/>
      <c r="K73" s="913" t="s">
        <v>36</v>
      </c>
      <c r="L73" s="913"/>
      <c r="M73" s="913"/>
      <c r="N73" s="913"/>
      <c r="O73" s="913"/>
      <c r="P73" s="913"/>
      <c r="Q73" s="914"/>
      <c r="R73" s="914"/>
      <c r="S73" s="911"/>
      <c r="T73" s="913"/>
      <c r="U73" s="913"/>
      <c r="V73" s="913"/>
      <c r="W73" s="913"/>
      <c r="X73" s="913"/>
      <c r="Y73" s="913"/>
      <c r="Z73" s="232"/>
      <c r="AA73" s="913" t="s">
        <v>37</v>
      </c>
      <c r="AB73" s="914"/>
      <c r="AC73" s="914"/>
      <c r="AD73" s="914"/>
      <c r="AE73" s="914"/>
      <c r="AF73" s="914"/>
      <c r="AG73" s="953"/>
      <c r="AH73" s="914"/>
      <c r="AI73" s="914"/>
      <c r="AJ73" s="943"/>
      <c r="AK73" s="916"/>
      <c r="AL73" s="922"/>
      <c r="AM73" s="4" t="str">
        <f>IF(COUNTIF(AN73:AP75,TRUE)&gt;1,"複数選択",IF(COUNTIF(AN73:AP75,TRUE)=0,"未入力",""))</f>
        <v>未入力</v>
      </c>
      <c r="AN73" s="8" t="b">
        <v>0</v>
      </c>
      <c r="AO73" s="8" t="b">
        <v>0</v>
      </c>
      <c r="AS73" s="225">
        <f>COUNTIF(AN73:AO75, TRUE)</f>
        <v>0</v>
      </c>
      <c r="AT73" s="6" t="str">
        <f>IFERROR(IF(AS73&gt;=2,"選択は1つまでです。",IF(COUNTIF(AN73:AO75,TRUE)&gt;1,"複数選択",IF(COUNTIF(AN73:AO75,TRUE)=0,"未入力です。",""))),"")</f>
        <v>未入力です。</v>
      </c>
    </row>
    <row r="74" spans="1:68" ht="17.45" customHeight="1">
      <c r="A74" s="915"/>
      <c r="B74" s="1528"/>
      <c r="C74" s="1529"/>
      <c r="D74" s="1529"/>
      <c r="E74" s="1529"/>
      <c r="F74" s="1529"/>
      <c r="G74" s="1529"/>
      <c r="H74" s="1529"/>
      <c r="I74" s="1529"/>
      <c r="J74" s="246"/>
      <c r="K74" s="916" t="s">
        <v>38</v>
      </c>
      <c r="L74" s="916"/>
      <c r="M74" s="916"/>
      <c r="N74" s="911"/>
      <c r="O74" s="916"/>
      <c r="P74" s="916"/>
      <c r="Q74" s="916"/>
      <c r="R74" s="916"/>
      <c r="S74" s="916"/>
      <c r="T74" s="916"/>
      <c r="U74" s="916"/>
      <c r="V74" s="916"/>
      <c r="W74" s="916"/>
      <c r="X74" s="916"/>
      <c r="Y74" s="911"/>
      <c r="AA74" s="912" t="s">
        <v>39</v>
      </c>
      <c r="AB74" s="912"/>
      <c r="AC74" s="912"/>
      <c r="AD74" s="912"/>
      <c r="AE74" s="912"/>
      <c r="AF74" s="912"/>
      <c r="AG74" s="911"/>
      <c r="AH74" s="916"/>
      <c r="AI74" s="916"/>
      <c r="AJ74" s="922"/>
      <c r="AK74" s="916"/>
      <c r="AL74" s="922"/>
      <c r="AM74" s="4"/>
      <c r="AN74" s="8" t="b">
        <v>0</v>
      </c>
      <c r="AO74" s="8" t="b">
        <v>0</v>
      </c>
      <c r="AS74" s="225"/>
    </row>
    <row r="75" spans="1:68" ht="17.45" customHeight="1">
      <c r="A75" s="915"/>
      <c r="B75" s="1483"/>
      <c r="C75" s="1484"/>
      <c r="D75" s="1484"/>
      <c r="E75" s="1484"/>
      <c r="F75" s="1484"/>
      <c r="G75" s="1484"/>
      <c r="H75" s="1484"/>
      <c r="I75" s="1484"/>
      <c r="J75" s="247"/>
      <c r="K75" s="920" t="s">
        <v>40</v>
      </c>
      <c r="L75" s="920"/>
      <c r="M75" s="920"/>
      <c r="N75" s="920"/>
      <c r="O75" s="920"/>
      <c r="P75" s="920"/>
      <c r="Q75" s="920"/>
      <c r="R75" s="920"/>
      <c r="S75" s="920"/>
      <c r="T75" s="920"/>
      <c r="U75" s="920"/>
      <c r="V75" s="920"/>
      <c r="W75" s="920"/>
      <c r="X75" s="920"/>
      <c r="Y75" s="920"/>
      <c r="Z75" s="920"/>
      <c r="AA75" s="920"/>
      <c r="AB75" s="920"/>
      <c r="AC75" s="920"/>
      <c r="AD75" s="924"/>
      <c r="AE75" s="924"/>
      <c r="AF75" s="924"/>
      <c r="AG75" s="948"/>
      <c r="AH75" s="924"/>
      <c r="AI75" s="924"/>
      <c r="AJ75" s="925"/>
      <c r="AK75" s="916"/>
      <c r="AL75" s="922"/>
      <c r="AM75" s="4"/>
      <c r="AN75" s="8" t="b">
        <v>0</v>
      </c>
      <c r="AO75" s="8"/>
      <c r="AS75" s="225"/>
    </row>
    <row r="76" spans="1:68" ht="3.95" customHeight="1">
      <c r="A76" s="915"/>
      <c r="B76" s="916"/>
      <c r="C76" s="916"/>
      <c r="D76" s="916"/>
      <c r="E76" s="916"/>
      <c r="F76" s="916"/>
      <c r="G76" s="916"/>
      <c r="H76" s="916"/>
      <c r="I76" s="916"/>
      <c r="J76" s="916"/>
      <c r="K76" s="916"/>
      <c r="L76" s="916"/>
      <c r="M76" s="916"/>
      <c r="N76" s="916"/>
      <c r="O76" s="916"/>
      <c r="P76" s="916"/>
      <c r="Q76" s="916"/>
      <c r="R76" s="916"/>
      <c r="S76" s="916"/>
      <c r="T76" s="916"/>
      <c r="U76" s="916"/>
      <c r="V76" s="916"/>
      <c r="W76" s="916"/>
      <c r="X76" s="916"/>
      <c r="Y76" s="916"/>
      <c r="Z76" s="916"/>
      <c r="AA76" s="916"/>
      <c r="AB76" s="916"/>
      <c r="AC76" s="916"/>
      <c r="AD76" s="916"/>
      <c r="AE76" s="916"/>
      <c r="AF76" s="916"/>
      <c r="AG76" s="916"/>
      <c r="AH76" s="916"/>
      <c r="AI76" s="916"/>
      <c r="AJ76" s="916"/>
      <c r="AK76" s="916"/>
      <c r="AL76" s="922"/>
      <c r="AS76" s="225"/>
    </row>
    <row r="77" spans="1:68" ht="3.95" customHeight="1">
      <c r="A77" s="915"/>
      <c r="B77" s="916"/>
      <c r="C77" s="916"/>
      <c r="D77" s="916"/>
      <c r="E77" s="916"/>
      <c r="F77" s="916"/>
      <c r="G77" s="916"/>
      <c r="H77" s="916"/>
      <c r="I77" s="916"/>
      <c r="J77" s="916"/>
      <c r="K77" s="916"/>
      <c r="L77" s="916"/>
      <c r="M77" s="916"/>
      <c r="N77" s="916"/>
      <c r="O77" s="916"/>
      <c r="P77" s="916"/>
      <c r="Q77" s="916"/>
      <c r="R77" s="916"/>
      <c r="S77" s="916"/>
      <c r="T77" s="916"/>
      <c r="U77" s="916"/>
      <c r="V77" s="916"/>
      <c r="W77" s="916"/>
      <c r="X77" s="916"/>
      <c r="Y77" s="916"/>
      <c r="Z77" s="916"/>
      <c r="AA77" s="916"/>
      <c r="AB77" s="916"/>
      <c r="AC77" s="916"/>
      <c r="AD77" s="916"/>
      <c r="AE77" s="916"/>
      <c r="AF77" s="916"/>
      <c r="AG77" s="916"/>
      <c r="AH77" s="916"/>
      <c r="AI77" s="916"/>
      <c r="AJ77" s="916"/>
      <c r="AK77" s="916"/>
      <c r="AL77" s="922"/>
      <c r="AS77" s="225"/>
    </row>
    <row r="78" spans="1:68" ht="17.45" customHeight="1">
      <c r="A78" s="177" t="s">
        <v>41</v>
      </c>
      <c r="B78" s="4"/>
      <c r="C78" s="4"/>
      <c r="D78" s="4"/>
      <c r="E78" s="4"/>
      <c r="F78" s="4"/>
      <c r="G78" s="4"/>
      <c r="H78" s="916"/>
      <c r="I78" s="936"/>
      <c r="J78" s="182"/>
      <c r="K78" s="919" t="s">
        <v>42</v>
      </c>
      <c r="L78" s="919"/>
      <c r="M78" s="919"/>
      <c r="N78" s="919"/>
      <c r="O78" s="183"/>
      <c r="P78" s="919" t="s">
        <v>43</v>
      </c>
      <c r="Q78" s="919"/>
      <c r="R78" s="919"/>
      <c r="S78" s="919"/>
      <c r="T78" s="183"/>
      <c r="U78" s="919" t="s">
        <v>44</v>
      </c>
      <c r="V78" s="919"/>
      <c r="W78" s="919"/>
      <c r="X78" s="919"/>
      <c r="Y78" s="183"/>
      <c r="Z78" s="919" t="s">
        <v>45</v>
      </c>
      <c r="AA78" s="919"/>
      <c r="AB78" s="919"/>
      <c r="AC78" s="919"/>
      <c r="AD78" s="934"/>
      <c r="AE78" s="916"/>
      <c r="AF78" s="916"/>
      <c r="AG78" s="911"/>
      <c r="AH78" s="911"/>
      <c r="AI78" s="911"/>
      <c r="AJ78" s="911"/>
      <c r="AK78" s="911"/>
      <c r="AL78" s="936"/>
      <c r="AM78" s="4" t="str">
        <f>IF(COUNTIF(AN78:AQ78,TRUE)&gt;1,"複数選択",IF(COUNTIF(AN78:AQ78,TRUE)=0,"未入力",""))</f>
        <v>未入力</v>
      </c>
      <c r="AN78" s="6" t="b">
        <v>0</v>
      </c>
      <c r="AO78" s="6" t="b">
        <v>0</v>
      </c>
      <c r="AP78" s="6" t="b">
        <v>0</v>
      </c>
      <c r="AQ78" s="6" t="b">
        <v>0</v>
      </c>
      <c r="AS78" s="225">
        <f>COUNTIF(AN78:AQ78, TRUE)</f>
        <v>0</v>
      </c>
      <c r="AT78" s="6" t="str">
        <f>IF(AS78&gt;=2, "選択は1つまでです。",IF(COUNTIF(AN78:AQ78,TRUE)=0,"未入力です。",""))</f>
        <v>未入力です。</v>
      </c>
    </row>
    <row r="79" spans="1:68" ht="3.95" customHeight="1">
      <c r="A79" s="915"/>
      <c r="B79" s="916"/>
      <c r="C79" s="916"/>
      <c r="D79" s="916"/>
      <c r="E79" s="916"/>
      <c r="F79" s="916"/>
      <c r="G79" s="916"/>
      <c r="H79" s="916"/>
      <c r="I79" s="916"/>
      <c r="J79" s="916"/>
      <c r="K79" s="916"/>
      <c r="L79" s="916"/>
      <c r="M79" s="916"/>
      <c r="N79" s="916"/>
      <c r="O79" s="916"/>
      <c r="P79" s="916"/>
      <c r="Q79" s="916"/>
      <c r="R79" s="916"/>
      <c r="S79" s="916"/>
      <c r="T79" s="916"/>
      <c r="U79" s="916"/>
      <c r="V79" s="916"/>
      <c r="W79" s="916"/>
      <c r="X79" s="916"/>
      <c r="Y79" s="916"/>
      <c r="Z79" s="916"/>
      <c r="AA79" s="916"/>
      <c r="AB79" s="916"/>
      <c r="AC79" s="916"/>
      <c r="AD79" s="916"/>
      <c r="AE79" s="916"/>
      <c r="AF79" s="916"/>
      <c r="AG79" s="916"/>
      <c r="AH79" s="916"/>
      <c r="AI79" s="916"/>
      <c r="AJ79" s="916"/>
      <c r="AK79" s="916"/>
      <c r="AL79" s="922"/>
      <c r="AM79" s="4"/>
      <c r="AS79" s="225"/>
    </row>
    <row r="80" spans="1:68" ht="3.6" customHeight="1">
      <c r="A80" s="915"/>
      <c r="B80" s="916"/>
      <c r="C80" s="916"/>
      <c r="D80" s="916"/>
      <c r="E80" s="916"/>
      <c r="F80" s="916"/>
      <c r="G80" s="916"/>
      <c r="H80" s="916"/>
      <c r="I80" s="916"/>
      <c r="J80" s="916"/>
      <c r="K80" s="916"/>
      <c r="L80" s="916"/>
      <c r="M80" s="916"/>
      <c r="N80" s="916"/>
      <c r="O80" s="916"/>
      <c r="P80" s="916"/>
      <c r="Q80" s="916"/>
      <c r="R80" s="916"/>
      <c r="S80" s="916"/>
      <c r="T80" s="916"/>
      <c r="U80" s="916"/>
      <c r="V80" s="916"/>
      <c r="W80" s="916"/>
      <c r="X80" s="916"/>
      <c r="Y80" s="916"/>
      <c r="Z80" s="916"/>
      <c r="AA80" s="916"/>
      <c r="AB80" s="916"/>
      <c r="AC80" s="916"/>
      <c r="AD80" s="916"/>
      <c r="AE80" s="916"/>
      <c r="AF80" s="916"/>
      <c r="AG80" s="916"/>
      <c r="AH80" s="916"/>
      <c r="AI80" s="916"/>
      <c r="AJ80" s="916"/>
      <c r="AK80" s="916"/>
      <c r="AL80" s="922"/>
      <c r="AM80" s="4"/>
      <c r="AS80" s="225"/>
    </row>
    <row r="81" spans="1:46" ht="23.1" customHeight="1">
      <c r="A81" s="1528" t="s">
        <v>2264</v>
      </c>
      <c r="B81" s="1529"/>
      <c r="C81" s="1529"/>
      <c r="D81" s="1529"/>
      <c r="E81" s="1529"/>
      <c r="F81" s="1529"/>
      <c r="G81" s="1529"/>
      <c r="H81" s="1529"/>
      <c r="I81" s="1533"/>
      <c r="J81" s="1534"/>
      <c r="K81" s="1535"/>
      <c r="L81" s="1535"/>
      <c r="M81" s="1535"/>
      <c r="N81" s="1535"/>
      <c r="O81" s="1535"/>
      <c r="P81" s="1535"/>
      <c r="Q81" s="1535"/>
      <c r="R81" s="1536"/>
      <c r="S81" s="916" t="s">
        <v>2324</v>
      </c>
      <c r="T81" s="916"/>
      <c r="U81" s="916"/>
      <c r="V81" s="916"/>
      <c r="W81" s="916"/>
      <c r="X81" s="916"/>
      <c r="Y81" s="916"/>
      <c r="Z81" s="916"/>
      <c r="AA81" s="916"/>
      <c r="AB81" s="916"/>
      <c r="AC81" s="916"/>
      <c r="AD81" s="916"/>
      <c r="AE81" s="916"/>
      <c r="AF81" s="916"/>
      <c r="AG81" s="916"/>
      <c r="AH81" s="916"/>
      <c r="AI81" s="916"/>
      <c r="AJ81" s="916"/>
      <c r="AK81" s="916"/>
      <c r="AL81" s="922"/>
      <c r="AM81" s="6" t="str">
        <f>IF(COUNTA(J81)=0,"未入力","")</f>
        <v>未入力</v>
      </c>
      <c r="AN81" s="8"/>
      <c r="AO81" s="8"/>
      <c r="AP81" s="8"/>
      <c r="AQ81" s="8"/>
      <c r="AR81" s="8"/>
      <c r="AS81" s="225"/>
      <c r="AT81" s="6" t="str">
        <f>IF(COUNTA(J81)=0,"未入力です。","")</f>
        <v>未入力です。</v>
      </c>
    </row>
    <row r="82" spans="1:46" ht="5.0999999999999996" customHeight="1">
      <c r="A82" s="915"/>
      <c r="B82" s="916"/>
      <c r="C82" s="916"/>
      <c r="D82" s="916"/>
      <c r="E82" s="916"/>
      <c r="F82" s="916"/>
      <c r="G82" s="916"/>
      <c r="H82" s="916"/>
      <c r="I82" s="916"/>
      <c r="J82" s="916"/>
      <c r="K82" s="916"/>
      <c r="L82" s="916"/>
      <c r="M82" s="916"/>
      <c r="N82" s="916"/>
      <c r="O82" s="916"/>
      <c r="P82" s="916"/>
      <c r="Q82" s="916"/>
      <c r="R82" s="916"/>
      <c r="S82" s="916"/>
      <c r="T82" s="916"/>
      <c r="U82" s="916"/>
      <c r="V82" s="916"/>
      <c r="W82" s="916"/>
      <c r="X82" s="916"/>
      <c r="Y82" s="916"/>
      <c r="Z82" s="916"/>
      <c r="AA82" s="916"/>
      <c r="AB82" s="916"/>
      <c r="AC82" s="916"/>
      <c r="AD82" s="916"/>
      <c r="AE82" s="916"/>
      <c r="AF82" s="916"/>
      <c r="AG82" s="916"/>
      <c r="AH82" s="916"/>
      <c r="AI82" s="916"/>
      <c r="AJ82" s="916"/>
      <c r="AK82" s="916"/>
      <c r="AL82" s="922"/>
      <c r="AM82" s="4"/>
      <c r="AS82" s="225"/>
    </row>
    <row r="83" spans="1:46" ht="18" customHeight="1">
      <c r="A83" s="1471" t="s">
        <v>2294</v>
      </c>
      <c r="B83" s="1470"/>
      <c r="C83" s="1470"/>
      <c r="D83" s="1470"/>
      <c r="E83" s="1470"/>
      <c r="F83" s="1470"/>
      <c r="G83" s="1470"/>
      <c r="H83" s="1470"/>
      <c r="I83" s="1470"/>
      <c r="J83" s="1470"/>
      <c r="K83" s="1470"/>
      <c r="L83" s="916"/>
      <c r="M83" s="916"/>
      <c r="N83" s="916"/>
      <c r="O83" s="916"/>
      <c r="P83" s="916"/>
      <c r="Q83" s="916"/>
      <c r="R83" s="916"/>
      <c r="S83" s="916"/>
      <c r="T83" s="916"/>
      <c r="U83" s="916"/>
      <c r="V83" s="916"/>
      <c r="W83" s="916"/>
      <c r="X83" s="916"/>
      <c r="Y83" s="916"/>
      <c r="Z83" s="916"/>
      <c r="AA83" s="916"/>
      <c r="AB83" s="916"/>
      <c r="AC83" s="916"/>
      <c r="AD83" s="916"/>
      <c r="AE83" s="916"/>
      <c r="AF83" s="916"/>
      <c r="AG83" s="916"/>
      <c r="AH83" s="916"/>
      <c r="AI83" s="916"/>
      <c r="AJ83" s="916"/>
      <c r="AK83" s="916"/>
      <c r="AL83" s="922"/>
      <c r="AM83" s="4"/>
      <c r="AS83" s="225"/>
    </row>
    <row r="84" spans="1:46" ht="23.1" customHeight="1">
      <c r="A84" s="915"/>
      <c r="B84" s="1511" t="s">
        <v>2262</v>
      </c>
      <c r="C84" s="1512"/>
      <c r="D84" s="1512"/>
      <c r="E84" s="1512"/>
      <c r="F84" s="1512"/>
      <c r="G84" s="1512"/>
      <c r="H84" s="1512"/>
      <c r="I84" s="1512"/>
      <c r="J84" s="1513">
        <v>1</v>
      </c>
      <c r="K84" s="1514"/>
      <c r="L84" s="1514"/>
      <c r="M84" s="1514"/>
      <c r="N84" s="1514"/>
      <c r="O84" s="1514"/>
      <c r="P84" s="1514"/>
      <c r="Q84" s="1514"/>
      <c r="R84" s="1515"/>
      <c r="S84" s="1428"/>
      <c r="T84" s="1429"/>
      <c r="U84" s="1429"/>
      <c r="V84" s="1429"/>
      <c r="W84" s="1429"/>
      <c r="X84" s="1429"/>
      <c r="Y84" s="1429"/>
      <c r="Z84" s="1429"/>
      <c r="AA84" s="1510"/>
      <c r="AB84" s="1428"/>
      <c r="AC84" s="1429"/>
      <c r="AD84" s="1429"/>
      <c r="AE84" s="1429"/>
      <c r="AF84" s="1429"/>
      <c r="AG84" s="1429"/>
      <c r="AH84" s="1429"/>
      <c r="AI84" s="1429"/>
      <c r="AJ84" s="1430"/>
      <c r="AK84" s="937"/>
      <c r="AL84" s="938"/>
      <c r="AM84" s="4" t="str">
        <f>IF(COUNTA(J84,S84,AB84)=0,"未入力","")</f>
        <v/>
      </c>
      <c r="AN84" s="6" t="str">
        <f>IF(T84&lt;&gt;"","1"&amp;TEXT(T84,"00"),
IF(T85&lt;&gt;"","2"&amp;TEXT(T85,"00"),
IF(T86&lt;&gt;"","3"&amp;TEXT(T86,"00"),"")))</f>
        <v/>
      </c>
      <c r="AS84" s="225"/>
      <c r="AT84" s="6" t="str">
        <f>IF(COUNTA(J84,S84,AB84)=0,"未入力です。","")</f>
        <v/>
      </c>
    </row>
    <row r="85" spans="1:46" ht="39" customHeight="1">
      <c r="A85" s="915"/>
      <c r="B85" s="1426" t="s">
        <v>2263</v>
      </c>
      <c r="C85" s="1427"/>
      <c r="D85" s="1427"/>
      <c r="E85" s="1427"/>
      <c r="F85" s="1427"/>
      <c r="G85" s="1427"/>
      <c r="H85" s="1427"/>
      <c r="I85" s="1427"/>
      <c r="J85" s="1513">
        <f>'第二面-3'!A52</f>
        <v>0</v>
      </c>
      <c r="K85" s="1514"/>
      <c r="L85" s="1514"/>
      <c r="M85" s="1514"/>
      <c r="N85" s="1514"/>
      <c r="O85" s="1514"/>
      <c r="P85" s="1514"/>
      <c r="Q85" s="1514"/>
      <c r="R85" s="1515"/>
      <c r="S85" s="1428"/>
      <c r="T85" s="1429"/>
      <c r="U85" s="1429"/>
      <c r="V85" s="1429"/>
      <c r="W85" s="1429"/>
      <c r="X85" s="1429"/>
      <c r="Y85" s="1429"/>
      <c r="Z85" s="1429"/>
      <c r="AA85" s="1510"/>
      <c r="AB85" s="1428"/>
      <c r="AC85" s="1429"/>
      <c r="AD85" s="1429"/>
      <c r="AE85" s="1429"/>
      <c r="AF85" s="1429"/>
      <c r="AG85" s="1429"/>
      <c r="AH85" s="1429"/>
      <c r="AI85" s="1429"/>
      <c r="AJ85" s="1430"/>
      <c r="AK85" s="937"/>
      <c r="AL85" s="938"/>
      <c r="AM85" s="4"/>
      <c r="AN85" s="6" t="str">
        <f>IFERROR(IF(AND($J$84&lt;&gt;"",J85=""),"未入力があります（1列目）。",IF(AND($J$84="",J85&lt;&gt;""),"棟番号を入力してください（1列目）。","")),"")</f>
        <v/>
      </c>
      <c r="AO85" s="6" t="str">
        <f>IFERROR(IF(AND($S$84&lt;&gt;"",S85=""),"未入力があります（2列目）。",IF(AND($S$84="",S85&lt;&gt;""),"棟番号を入力してください（2列目）。","")),"")</f>
        <v/>
      </c>
      <c r="AP85" s="6" t="str">
        <f>IFERROR(IF(AND($AB$84&lt;&gt;"",AB85=""),"未入力があります（3列目）。",IF(AND($AB$84="",AB85&lt;&gt;""),"棟番号を入力してください（3列目）。","")),"")</f>
        <v/>
      </c>
      <c r="AS85" s="225"/>
      <c r="AT85" s="6" t="str">
        <f>IF(OR(AND(J$84&lt;&gt;"",COUNTA(J85)=0),
AND(S$84&lt;&gt;"",COUNTA(S85)=0),
AND(AB$84&lt;&gt;"",COUNTA(AB85)=0)),"未入力があります。",
IF(OR(AND(J$84="",COUNTA(J85)=1),AND(S$84="",COUNTA(S85)=1),
AND(AB$84="",COUNTA(AB85)=1)),"棟番号を入力してください。","")
)</f>
        <v/>
      </c>
    </row>
    <row r="86" spans="1:46" ht="23.1" customHeight="1">
      <c r="A86" s="915"/>
      <c r="B86" s="1486" t="s">
        <v>2445</v>
      </c>
      <c r="C86" s="1481"/>
      <c r="D86" s="1481"/>
      <c r="E86" s="1481"/>
      <c r="F86" s="1481"/>
      <c r="G86" s="1481"/>
      <c r="H86" s="1481"/>
      <c r="I86" s="1481"/>
      <c r="J86" s="1539"/>
      <c r="K86" s="1540"/>
      <c r="L86" s="1540"/>
      <c r="M86" s="1540"/>
      <c r="N86" s="1540"/>
      <c r="O86" s="1540"/>
      <c r="P86" s="1540"/>
      <c r="Q86" s="1540"/>
      <c r="R86" s="1541"/>
      <c r="S86" s="1542"/>
      <c r="T86" s="1540"/>
      <c r="U86" s="1540"/>
      <c r="V86" s="1540"/>
      <c r="W86" s="1540"/>
      <c r="X86" s="1540"/>
      <c r="Y86" s="1540"/>
      <c r="Z86" s="1540"/>
      <c r="AA86" s="1541"/>
      <c r="AB86" s="1542"/>
      <c r="AC86" s="1540"/>
      <c r="AD86" s="1540"/>
      <c r="AE86" s="1540"/>
      <c r="AF86" s="1540"/>
      <c r="AG86" s="1540"/>
      <c r="AH86" s="1540"/>
      <c r="AI86" s="1540"/>
      <c r="AJ86" s="1543"/>
      <c r="AK86" s="937"/>
      <c r="AL86" s="938"/>
      <c r="AM86" s="4"/>
      <c r="AS86" s="225"/>
      <c r="AT86" s="6" t="str">
        <f>IF(OR(AND(J$84&lt;&gt;"",COUNTA(J86)=0),
AND(S$84&lt;&gt;"",COUNTA(S86)=0),
AND(AB$84&lt;&gt;"",COUNTA(AB86)=0)),"未入力があります。",
IF(OR(AND(J$84="",COUNTA(J86)=1),AND(S$84="",COUNTA(S86)=1),
AND(AB$84="",COUNTA(AB86)=1)),"棟番号を入力してください。","")
)</f>
        <v>未入力があります。</v>
      </c>
    </row>
    <row r="87" spans="1:46" ht="17.100000000000001" customHeight="1">
      <c r="A87" s="915"/>
      <c r="B87" s="1483"/>
      <c r="C87" s="1484"/>
      <c r="D87" s="1484"/>
      <c r="E87" s="1484"/>
      <c r="F87" s="1484"/>
      <c r="G87" s="1484"/>
      <c r="H87" s="1484"/>
      <c r="I87" s="1484"/>
      <c r="J87" s="1558" t="s">
        <v>2444</v>
      </c>
      <c r="K87" s="1429"/>
      <c r="L87" s="1429"/>
      <c r="M87" s="1429"/>
      <c r="N87" s="1429"/>
      <c r="O87" s="1429"/>
      <c r="P87" s="1429"/>
      <c r="Q87" s="1429"/>
      <c r="R87" s="1510"/>
      <c r="S87" s="1428" t="s">
        <v>2444</v>
      </c>
      <c r="T87" s="1429"/>
      <c r="U87" s="1429"/>
      <c r="V87" s="1429"/>
      <c r="W87" s="1429"/>
      <c r="X87" s="1429"/>
      <c r="Y87" s="1429"/>
      <c r="Z87" s="1429"/>
      <c r="AA87" s="1510"/>
      <c r="AB87" s="1428" t="s">
        <v>2444</v>
      </c>
      <c r="AC87" s="1429"/>
      <c r="AD87" s="1429"/>
      <c r="AE87" s="1429"/>
      <c r="AF87" s="1429"/>
      <c r="AG87" s="1429"/>
      <c r="AH87" s="1429"/>
      <c r="AI87" s="1429"/>
      <c r="AJ87" s="1430"/>
      <c r="AK87" s="939"/>
      <c r="AL87" s="938"/>
      <c r="AM87" s="4"/>
      <c r="AN87" s="6" t="b">
        <v>0</v>
      </c>
      <c r="AO87" s="6" t="b">
        <v>0</v>
      </c>
      <c r="AP87" s="6" t="b">
        <v>0</v>
      </c>
      <c r="AS87" s="225"/>
    </row>
    <row r="88" spans="1:46" ht="20.100000000000001" customHeight="1">
      <c r="A88" s="915"/>
      <c r="B88" s="1557" t="s">
        <v>2446</v>
      </c>
      <c r="C88" s="1494"/>
      <c r="D88" s="1494"/>
      <c r="E88" s="1494"/>
      <c r="F88" s="1494"/>
      <c r="G88" s="1494"/>
      <c r="H88" s="1494"/>
      <c r="I88" s="1494"/>
      <c r="J88" s="1547"/>
      <c r="K88" s="1548"/>
      <c r="L88" s="1548"/>
      <c r="M88" s="1548"/>
      <c r="N88" s="1548"/>
      <c r="O88" s="1548"/>
      <c r="P88" s="1548"/>
      <c r="Q88" s="1548"/>
      <c r="R88" s="1549"/>
      <c r="S88" s="1553"/>
      <c r="T88" s="1548"/>
      <c r="U88" s="1548"/>
      <c r="V88" s="1548"/>
      <c r="W88" s="1548"/>
      <c r="X88" s="1548"/>
      <c r="Y88" s="1548"/>
      <c r="Z88" s="1548"/>
      <c r="AA88" s="1549"/>
      <c r="AB88" s="1553"/>
      <c r="AC88" s="1548"/>
      <c r="AD88" s="1548"/>
      <c r="AE88" s="1548"/>
      <c r="AF88" s="1548"/>
      <c r="AG88" s="1548"/>
      <c r="AH88" s="1548"/>
      <c r="AI88" s="1548"/>
      <c r="AJ88" s="1555"/>
      <c r="AK88" s="912"/>
      <c r="AL88" s="940"/>
      <c r="AM88" s="4"/>
      <c r="AS88" s="225"/>
      <c r="AT88" s="6" t="str">
        <f>IF(OR(AND(J$84&lt;&gt;"",COUNTA(J88)=0),
AND(S$84&lt;&gt;"",COUNTA(S88)=0),
AND(AB$84&lt;&gt;"",COUNTA(AB88)=0)),"未入力があります。",
IF(OR(AND(J$84="",COUNTA(J88)=1),AND(S$84="",COUNTA(S88)=1),
AND(AB$84="",COUNTA(AB88)=1)),"棟番号を入力してください。","")
)</f>
        <v>未入力があります。</v>
      </c>
    </row>
    <row r="89" spans="1:46" ht="15.95" customHeight="1">
      <c r="A89" s="915"/>
      <c r="B89" s="1495"/>
      <c r="C89" s="1496"/>
      <c r="D89" s="1496"/>
      <c r="E89" s="1496"/>
      <c r="F89" s="1496"/>
      <c r="G89" s="1496"/>
      <c r="H89" s="1496"/>
      <c r="I89" s="1496"/>
      <c r="J89" s="1550"/>
      <c r="K89" s="1551"/>
      <c r="L89" s="1551"/>
      <c r="M89" s="1551"/>
      <c r="N89" s="1551"/>
      <c r="O89" s="1551"/>
      <c r="P89" s="1551"/>
      <c r="Q89" s="1551"/>
      <c r="R89" s="1552"/>
      <c r="S89" s="1554"/>
      <c r="T89" s="1551"/>
      <c r="U89" s="1551"/>
      <c r="V89" s="1551"/>
      <c r="W89" s="1551"/>
      <c r="X89" s="1551"/>
      <c r="Y89" s="1551"/>
      <c r="Z89" s="1551"/>
      <c r="AA89" s="1552"/>
      <c r="AB89" s="1554"/>
      <c r="AC89" s="1551"/>
      <c r="AD89" s="1551"/>
      <c r="AE89" s="1551"/>
      <c r="AF89" s="1551"/>
      <c r="AG89" s="1551"/>
      <c r="AH89" s="1551"/>
      <c r="AI89" s="1551"/>
      <c r="AJ89" s="1556"/>
      <c r="AK89" s="941"/>
      <c r="AL89" s="942"/>
      <c r="AM89" s="4"/>
      <c r="AS89" s="225"/>
    </row>
    <row r="90" spans="1:46" ht="23.1" customHeight="1">
      <c r="A90" s="915"/>
      <c r="B90" s="1508" t="s">
        <v>2447</v>
      </c>
      <c r="C90" s="1509"/>
      <c r="D90" s="1509"/>
      <c r="E90" s="1509"/>
      <c r="F90" s="1509"/>
      <c r="G90" s="1509"/>
      <c r="H90" s="1509"/>
      <c r="I90" s="1509"/>
      <c r="J90" s="932"/>
      <c r="K90" s="1455"/>
      <c r="L90" s="1455"/>
      <c r="M90" s="1455"/>
      <c r="N90" s="1455"/>
      <c r="O90" s="1455"/>
      <c r="P90" s="1456" t="s">
        <v>46</v>
      </c>
      <c r="Q90" s="1456"/>
      <c r="R90" s="960"/>
      <c r="S90" s="961"/>
      <c r="T90" s="1455"/>
      <c r="U90" s="1455"/>
      <c r="V90" s="1455"/>
      <c r="W90" s="1455"/>
      <c r="X90" s="1455"/>
      <c r="Y90" s="1456" t="s">
        <v>46</v>
      </c>
      <c r="Z90" s="1456"/>
      <c r="AA90" s="960"/>
      <c r="AB90" s="961"/>
      <c r="AC90" s="1455"/>
      <c r="AD90" s="1455"/>
      <c r="AE90" s="1455"/>
      <c r="AF90" s="1455"/>
      <c r="AG90" s="1455"/>
      <c r="AH90" s="1456" t="s">
        <v>46</v>
      </c>
      <c r="AI90" s="1456"/>
      <c r="AJ90" s="934"/>
      <c r="AK90" s="916"/>
      <c r="AL90" s="922"/>
      <c r="AM90" s="4" t="str">
        <f>IF(COUNTA(K90,T90,AC90)=0,"未入力","")</f>
        <v>未入力</v>
      </c>
      <c r="AN90" s="4"/>
      <c r="AS90" s="225"/>
      <c r="AT90" s="6" t="str">
        <f>IF(OR(AND(J$84&lt;&gt;"",COUNTA(K90)=0),
AND(S$84&lt;&gt;"",COUNTA(T90)=0),
AND(AB$84&lt;&gt;"",COUNTA(AC90)=0)),"未入力があります。",
IF(OR(AND(J$84="",COUNTA(K90)=1),AND(S$84="",COUNTA(T90)=1),
AND(AB$84="",COUNTA(AC90)=1)),"棟番号を入力してください。","")
)</f>
        <v>未入力があります。</v>
      </c>
    </row>
    <row r="91" spans="1:46" ht="12" customHeight="1">
      <c r="A91" s="915"/>
      <c r="B91" s="1486" t="s">
        <v>2448</v>
      </c>
      <c r="C91" s="1487"/>
      <c r="D91" s="1487"/>
      <c r="E91" s="1487"/>
      <c r="F91" s="1487"/>
      <c r="G91" s="1487"/>
      <c r="H91" s="1487"/>
      <c r="I91" s="1487"/>
      <c r="J91" s="945"/>
      <c r="K91" s="914"/>
      <c r="L91" s="914"/>
      <c r="M91" s="914"/>
      <c r="N91" s="914"/>
      <c r="O91" s="914"/>
      <c r="P91" s="914"/>
      <c r="Q91" s="914"/>
      <c r="R91" s="956"/>
      <c r="S91" s="957"/>
      <c r="T91" s="1546"/>
      <c r="U91" s="1546"/>
      <c r="V91" s="1546"/>
      <c r="W91" s="1546"/>
      <c r="X91" s="1546"/>
      <c r="Y91" s="914"/>
      <c r="Z91" s="914"/>
      <c r="AA91" s="956"/>
      <c r="AB91" s="957"/>
      <c r="AC91" s="914"/>
      <c r="AD91" s="914"/>
      <c r="AE91" s="914"/>
      <c r="AF91" s="914"/>
      <c r="AG91" s="914"/>
      <c r="AH91" s="914"/>
      <c r="AI91" s="914"/>
      <c r="AJ91" s="943"/>
      <c r="AK91" s="916"/>
      <c r="AL91" s="922"/>
      <c r="AM91" s="4"/>
      <c r="AN91" s="8"/>
      <c r="AO91" s="8"/>
      <c r="AP91" s="8"/>
      <c r="AS91" s="225">
        <f>COUNTIF(AN91:AN97, TRUE)</f>
        <v>0</v>
      </c>
    </row>
    <row r="92" spans="1:46" ht="18.95" customHeight="1">
      <c r="A92" s="915"/>
      <c r="B92" s="1489"/>
      <c r="C92" s="1490"/>
      <c r="D92" s="1490"/>
      <c r="E92" s="1490"/>
      <c r="F92" s="1490"/>
      <c r="G92" s="1490"/>
      <c r="H92" s="1490"/>
      <c r="I92" s="1490"/>
      <c r="J92" s="923"/>
      <c r="K92" s="1423"/>
      <c r="L92" s="1423"/>
      <c r="M92" s="1423"/>
      <c r="N92" s="1423"/>
      <c r="O92" s="1423"/>
      <c r="P92" s="1545" t="s">
        <v>47</v>
      </c>
      <c r="Q92" s="1545"/>
      <c r="R92" s="958"/>
      <c r="S92" s="959"/>
      <c r="T92" s="1423"/>
      <c r="U92" s="1423"/>
      <c r="V92" s="1423"/>
      <c r="W92" s="1423"/>
      <c r="X92" s="1423"/>
      <c r="Y92" s="1545" t="s">
        <v>2301</v>
      </c>
      <c r="Z92" s="1545"/>
      <c r="AA92" s="958"/>
      <c r="AB92" s="959"/>
      <c r="AC92" s="1423"/>
      <c r="AD92" s="1423"/>
      <c r="AE92" s="1423"/>
      <c r="AF92" s="1423"/>
      <c r="AG92" s="1423"/>
      <c r="AH92" s="1545" t="s">
        <v>2301</v>
      </c>
      <c r="AI92" s="1545"/>
      <c r="AJ92" s="925"/>
      <c r="AK92" s="916"/>
      <c r="AL92" s="922"/>
      <c r="AM92" s="203"/>
      <c r="AN92" s="8"/>
      <c r="AO92" s="8"/>
      <c r="AP92" s="8"/>
      <c r="AS92" s="225">
        <f>COUNTIF(AO91:AO97, TRUE)</f>
        <v>0</v>
      </c>
      <c r="AT92" s="6" t="str">
        <f>IF(OR(AND(J$84&lt;&gt;"",COUNTA(K92)=0),
AND(S$84&lt;&gt;"",COUNTA(T92)=0),
AND(AB$84&lt;&gt;"",COUNTA(AC92)=0)),"未入力があります。",
IF(OR(AND(J$84="",COUNTA(K92)=1),AND(S$84="",COUNTA(T92)=1),
AND(AB$84="",COUNTA(AC92)=1)),"棟番号を入力してください。",IF(AND(K92&lt;&gt;"",K92&lt;10),"10㎡未満の場合は届出不要です。",IF(AND(T92&lt;&gt;"",T92&lt;10),"10㎡未満の場合は届出不要です。",IF(AND(AC92&lt;&gt;"",AC92&lt;10),"10㎡以下の場合は届出不要です。","")))
))</f>
        <v>未入力があります。</v>
      </c>
    </row>
    <row r="93" spans="1:46" ht="8.4499999999999993" hidden="1" customHeight="1">
      <c r="A93" s="915"/>
      <c r="B93" s="234"/>
      <c r="C93" s="234"/>
      <c r="D93" s="234"/>
      <c r="E93" s="234"/>
      <c r="F93" s="234"/>
      <c r="G93" s="234"/>
      <c r="H93" s="234"/>
      <c r="I93" s="233"/>
      <c r="J93" s="177"/>
      <c r="K93" s="184"/>
      <c r="L93" s="184"/>
      <c r="M93" s="184"/>
      <c r="N93" s="184"/>
      <c r="O93" s="231"/>
      <c r="P93" s="231"/>
      <c r="Q93" s="4"/>
      <c r="R93" s="196"/>
      <c r="S93" s="195"/>
      <c r="T93" s="184"/>
      <c r="U93" s="184"/>
      <c r="V93" s="184"/>
      <c r="W93" s="184"/>
      <c r="X93" s="231"/>
      <c r="Y93" s="231"/>
      <c r="Z93" s="4"/>
      <c r="AA93" s="196"/>
      <c r="AB93" s="195"/>
      <c r="AC93" s="184"/>
      <c r="AD93" s="184"/>
      <c r="AE93" s="184"/>
      <c r="AF93" s="184"/>
      <c r="AG93" s="231"/>
      <c r="AH93" s="231"/>
      <c r="AI93" s="4"/>
      <c r="AJ93" s="178"/>
      <c r="AK93" s="916"/>
      <c r="AL93" s="922"/>
      <c r="AM93" s="230"/>
      <c r="AN93" s="8" t="b">
        <v>0</v>
      </c>
      <c r="AO93" s="8" t="b">
        <v>0</v>
      </c>
      <c r="AP93" s="8" t="b">
        <v>0</v>
      </c>
      <c r="AS93" s="225">
        <f>COUNTIF(AP91:AP97, TRUE)</f>
        <v>0</v>
      </c>
      <c r="AT93" s="6" t="str">
        <f>IF(OR(AND(J$84&lt;&gt;"",COUNTA(K93)=0),
AND(S$84&lt;&gt;"",COUNTA(T93)=0),
AND(AB$84&lt;&gt;"",COUNTA(AC93)=0)),"未入力があります。",
IF(OR(AND(J$84="",COUNTA(K93)=1),AND(S$84="",COUNTA(T93)=1),
AND(AB$84="",COUNTA(AC93)=1)),"棟番号を入力してください。","")
)</f>
        <v>未入力があります。</v>
      </c>
    </row>
    <row r="94" spans="1:46" ht="23.1" customHeight="1">
      <c r="A94" s="915"/>
      <c r="B94" s="1435" t="s">
        <v>2449</v>
      </c>
      <c r="C94" s="1436"/>
      <c r="D94" s="1436"/>
      <c r="E94" s="1436"/>
      <c r="F94" s="1436"/>
      <c r="G94" s="1436"/>
      <c r="H94" s="1436"/>
      <c r="I94" s="1437"/>
      <c r="J94" s="962" t="s">
        <v>2308</v>
      </c>
      <c r="K94" s="1419" t="s">
        <v>2311</v>
      </c>
      <c r="L94" s="1420"/>
      <c r="M94" s="1421"/>
      <c r="N94" s="1449"/>
      <c r="O94" s="1449"/>
      <c r="P94" s="1449"/>
      <c r="Q94" s="1449"/>
      <c r="R94" s="1451"/>
      <c r="S94" s="943" t="s">
        <v>2308</v>
      </c>
      <c r="T94" s="1419" t="s">
        <v>2311</v>
      </c>
      <c r="U94" s="1420"/>
      <c r="V94" s="1421"/>
      <c r="W94" s="1448"/>
      <c r="X94" s="1449"/>
      <c r="Y94" s="1449"/>
      <c r="Z94" s="1449"/>
      <c r="AA94" s="1451"/>
      <c r="AB94" s="943" t="s">
        <v>2308</v>
      </c>
      <c r="AC94" s="1419" t="s">
        <v>2311</v>
      </c>
      <c r="AD94" s="1420"/>
      <c r="AE94" s="1421"/>
      <c r="AF94" s="1448"/>
      <c r="AG94" s="1449"/>
      <c r="AH94" s="1449"/>
      <c r="AI94" s="1449"/>
      <c r="AJ94" s="1450"/>
      <c r="AK94" s="916"/>
      <c r="AL94" s="922"/>
      <c r="AM94" s="230" t="str">
        <f>AT94&amp;AT95&amp;AT96&amp;AT97&amp;AT98&amp;AT99</f>
        <v/>
      </c>
      <c r="AN94" s="8"/>
      <c r="AO94" s="8"/>
      <c r="AP94" s="8"/>
      <c r="AS94" s="225"/>
      <c r="AT94" s="6" t="str">
        <f>IF(OR(AND(N94="",COUNTA(N95)=1),
AND(W94="",COUNTA(W95)=1),
AND(AF94="",COUNTA(AF95)=1)),"未入力です。",
IF(OR(AND(J$84="",COUNTA(N94)=1),AND(S$84="",COUNTA(W94)=1),
AND(AB$84="",COUNTA(AF94)=1)),"棟番号を入力してください。",""))</f>
        <v/>
      </c>
    </row>
    <row r="95" spans="1:46" ht="23.1" customHeight="1">
      <c r="A95" s="915"/>
      <c r="B95" s="1438"/>
      <c r="C95" s="1439"/>
      <c r="D95" s="1439"/>
      <c r="E95" s="1439"/>
      <c r="F95" s="1439"/>
      <c r="G95" s="1439"/>
      <c r="H95" s="1439"/>
      <c r="I95" s="1440"/>
      <c r="J95" s="963"/>
      <c r="K95" s="1419" t="s">
        <v>2312</v>
      </c>
      <c r="L95" s="1420"/>
      <c r="M95" s="1421"/>
      <c r="N95" s="1544"/>
      <c r="O95" s="1544"/>
      <c r="P95" s="1544"/>
      <c r="Q95" s="1544"/>
      <c r="R95" s="960" t="s">
        <v>47</v>
      </c>
      <c r="S95" s="925"/>
      <c r="T95" s="1419" t="s">
        <v>2312</v>
      </c>
      <c r="U95" s="1420"/>
      <c r="V95" s="1420"/>
      <c r="W95" s="1452"/>
      <c r="X95" s="1447"/>
      <c r="Y95" s="1447"/>
      <c r="Z95" s="1447"/>
      <c r="AA95" s="960" t="s">
        <v>47</v>
      </c>
      <c r="AB95" s="925"/>
      <c r="AC95" s="1419" t="s">
        <v>2312</v>
      </c>
      <c r="AD95" s="1420"/>
      <c r="AE95" s="1420"/>
      <c r="AF95" s="1452"/>
      <c r="AG95" s="1447"/>
      <c r="AH95" s="1447"/>
      <c r="AI95" s="1447"/>
      <c r="AJ95" s="934" t="s">
        <v>47</v>
      </c>
      <c r="AK95" s="916"/>
      <c r="AL95" s="922"/>
      <c r="AM95" s="230"/>
      <c r="AN95" s="8"/>
      <c r="AO95" s="8"/>
      <c r="AP95" s="8"/>
      <c r="AS95" s="225"/>
      <c r="AT95" s="6" t="str">
        <f>IF(OR(AND(N$94&lt;&gt;"",COUNTA(N95)=0),
AND(W$94&lt;&gt;"",COUNTA(W95)=0),
AND(AF$94&lt;&gt;"",COUNTA(AF95)=0)),"未入力があります。",
IF(OR(AND(J$84="",N94="",COUNTA(N95)=1),AND(S$84="",W94="",COUNTA(W95)=1),
AND(AB$84="",AF94="",COUNTA(AF95)=1)),"棟番号及び用途を入力してください。",
IF(OR(AND(J$84&lt;&gt;"",N94="",COUNTA(N95)=1),AND(S$84&lt;&gt;"",W94="",COUNTA(W95)=1),
AND(AB$84&lt;&gt;"",AF94="",COUNTA(AF95)=1)),"用途を入力してください。",
IF(OR(AND(J$84="",COUNTA(N95)=1),AND(S$84="",COUNTA(W95)=1),
AND(AB$84="",COUNTA(AF95)=1)),"棟番号を入力してください。",""))))</f>
        <v/>
      </c>
    </row>
    <row r="96" spans="1:46" ht="23.1" customHeight="1">
      <c r="A96" s="915"/>
      <c r="B96" s="1438"/>
      <c r="C96" s="1439"/>
      <c r="D96" s="1439"/>
      <c r="E96" s="1439"/>
      <c r="F96" s="1439"/>
      <c r="G96" s="1439"/>
      <c r="H96" s="1439"/>
      <c r="I96" s="1440"/>
      <c r="J96" s="962" t="s">
        <v>2309</v>
      </c>
      <c r="K96" s="1419" t="s">
        <v>2311</v>
      </c>
      <c r="L96" s="1420"/>
      <c r="M96" s="1421"/>
      <c r="N96" s="1449"/>
      <c r="O96" s="1449"/>
      <c r="P96" s="1449"/>
      <c r="Q96" s="1449"/>
      <c r="R96" s="1451"/>
      <c r="S96" s="943" t="s">
        <v>2309</v>
      </c>
      <c r="T96" s="1419" t="s">
        <v>2311</v>
      </c>
      <c r="U96" s="1420"/>
      <c r="V96" s="1421"/>
      <c r="W96" s="1448"/>
      <c r="X96" s="1449"/>
      <c r="Y96" s="1449"/>
      <c r="Z96" s="1449"/>
      <c r="AA96" s="1451"/>
      <c r="AB96" s="943" t="s">
        <v>2309</v>
      </c>
      <c r="AC96" s="1419" t="s">
        <v>2311</v>
      </c>
      <c r="AD96" s="1420"/>
      <c r="AE96" s="1421"/>
      <c r="AF96" s="1448"/>
      <c r="AG96" s="1449"/>
      <c r="AH96" s="1449"/>
      <c r="AI96" s="1449"/>
      <c r="AJ96" s="1450"/>
      <c r="AK96" s="916"/>
      <c r="AL96" s="922"/>
      <c r="AM96" s="230"/>
      <c r="AN96" s="8"/>
      <c r="AO96" s="8"/>
      <c r="AP96" s="8"/>
      <c r="AS96" s="225"/>
      <c r="AT96" s="6" t="str">
        <f>IF(OR(AND(N96="",COUNTA(N97)=1),
AND(W96="",COUNTA(W97)=1),
AND(AF96="",COUNTA(AF97)=1)),"未入力です。",
IF(OR(AND(J$84="",COUNTA(N96)=1),AND(S$84="",COUNTA(W96)=1),
AND(AB$84="",COUNTA(AF96)=1)),"棟番号を入力してください。",""))</f>
        <v/>
      </c>
    </row>
    <row r="97" spans="1:46" ht="23.1" customHeight="1">
      <c r="A97" s="915"/>
      <c r="B97" s="1438"/>
      <c r="C97" s="1439"/>
      <c r="D97" s="1439"/>
      <c r="E97" s="1439"/>
      <c r="F97" s="1439"/>
      <c r="G97" s="1439"/>
      <c r="H97" s="1439"/>
      <c r="I97" s="1440"/>
      <c r="J97" s="963"/>
      <c r="K97" s="1419" t="s">
        <v>2312</v>
      </c>
      <c r="L97" s="1420"/>
      <c r="M97" s="1421"/>
      <c r="N97" s="1544"/>
      <c r="O97" s="1544"/>
      <c r="P97" s="1544"/>
      <c r="Q97" s="1544"/>
      <c r="R97" s="960" t="s">
        <v>47</v>
      </c>
      <c r="S97" s="925"/>
      <c r="T97" s="1419" t="s">
        <v>2312</v>
      </c>
      <c r="U97" s="1420"/>
      <c r="V97" s="1420"/>
      <c r="W97" s="1452"/>
      <c r="X97" s="1447"/>
      <c r="Y97" s="1447"/>
      <c r="Z97" s="1447"/>
      <c r="AA97" s="960" t="s">
        <v>47</v>
      </c>
      <c r="AB97" s="925"/>
      <c r="AC97" s="1419" t="s">
        <v>2312</v>
      </c>
      <c r="AD97" s="1420"/>
      <c r="AE97" s="1420"/>
      <c r="AF97" s="1452"/>
      <c r="AG97" s="1447"/>
      <c r="AH97" s="1447"/>
      <c r="AI97" s="1447"/>
      <c r="AJ97" s="934" t="s">
        <v>47</v>
      </c>
      <c r="AK97" s="916"/>
      <c r="AL97" s="922"/>
      <c r="AM97" s="230"/>
      <c r="AN97" s="8"/>
      <c r="AO97" s="8"/>
      <c r="AP97" s="8"/>
      <c r="AS97" s="225"/>
      <c r="AT97" s="6" t="str">
        <f>IF(OR(AND(N$96&lt;&gt;"",COUNTA(N97)=0),
AND(W$96&lt;&gt;"",COUNTA(W97)=0),
AND(AF$96&lt;&gt;"",COUNTA(AF97)=0)),"未入力があります。",
IF(OR(AND(J$84="",N96="",COUNTA(N97)=1),AND(S$84="",W96="",COUNTA(W97)=1),
AND(AB$84="",AF96="",COUNTA(AF97)=1)),"棟番号及び用途を入力してください。",
IF(OR(AND(J$84&lt;&gt;"",N96="",COUNTA(N97)=1),AND(S$84&lt;&gt;"",W96="",COUNTA(W97)=1),
AND(AB$84&lt;&gt;"",AF96="",COUNTA(AF97)=1)),"用途を入力してください。",
IF(OR(AND(J$84="",COUNTA(N97)=1),AND(S$84="",COUNTA(W97)=1),
AND(AB$84="",COUNTA(AF97)=1)),"棟番号を入力してください。",""))))</f>
        <v/>
      </c>
    </row>
    <row r="98" spans="1:46" ht="23.1" customHeight="1">
      <c r="A98" s="915"/>
      <c r="B98" s="1438"/>
      <c r="C98" s="1439"/>
      <c r="D98" s="1439"/>
      <c r="E98" s="1439"/>
      <c r="F98" s="1439"/>
      <c r="G98" s="1439"/>
      <c r="H98" s="1439"/>
      <c r="I98" s="1440"/>
      <c r="J98" s="945" t="s">
        <v>2310</v>
      </c>
      <c r="K98" s="1419" t="s">
        <v>2311</v>
      </c>
      <c r="L98" s="1420"/>
      <c r="M98" s="1421"/>
      <c r="N98" s="1449"/>
      <c r="O98" s="1449"/>
      <c r="P98" s="1449"/>
      <c r="Q98" s="1449"/>
      <c r="R98" s="1451"/>
      <c r="S98" s="914" t="s">
        <v>2310</v>
      </c>
      <c r="T98" s="1419" t="s">
        <v>2311</v>
      </c>
      <c r="U98" s="1420"/>
      <c r="V98" s="1421"/>
      <c r="W98" s="1448"/>
      <c r="X98" s="1449"/>
      <c r="Y98" s="1449"/>
      <c r="Z98" s="1449"/>
      <c r="AA98" s="1451"/>
      <c r="AB98" s="914" t="s">
        <v>2310</v>
      </c>
      <c r="AC98" s="1419" t="s">
        <v>2311</v>
      </c>
      <c r="AD98" s="1420"/>
      <c r="AE98" s="1421"/>
      <c r="AF98" s="1448"/>
      <c r="AG98" s="1449"/>
      <c r="AH98" s="1449"/>
      <c r="AI98" s="1449"/>
      <c r="AJ98" s="1450"/>
      <c r="AK98" s="916"/>
      <c r="AL98" s="922"/>
      <c r="AM98" s="230"/>
      <c r="AN98" s="8"/>
      <c r="AO98" s="8"/>
      <c r="AP98" s="8"/>
      <c r="AS98" s="225"/>
      <c r="AT98" s="6" t="str">
        <f>IF(OR(AND(N98="",COUNTA(N99)=1),
AND(W98="",COUNTA(W99)=1),
AND(AF98="",COUNTA(AF99)=1)),"未入力です。",
IF(OR(AND(J$84="",COUNTA(N98)=1),AND(S$84="",COUNTA(W98)=1),
AND(AB$84="",COUNTA(AF98)=1)),"棟番号を入力してください。",""))</f>
        <v/>
      </c>
    </row>
    <row r="99" spans="1:46" ht="23.1" customHeight="1">
      <c r="A99" s="915"/>
      <c r="B99" s="1441"/>
      <c r="C99" s="1442"/>
      <c r="D99" s="1442"/>
      <c r="E99" s="1442"/>
      <c r="F99" s="1442"/>
      <c r="G99" s="1442"/>
      <c r="H99" s="1442"/>
      <c r="I99" s="1443"/>
      <c r="J99" s="923"/>
      <c r="K99" s="1419" t="s">
        <v>2312</v>
      </c>
      <c r="L99" s="1420"/>
      <c r="M99" s="1421"/>
      <c r="N99" s="1447"/>
      <c r="O99" s="1447"/>
      <c r="P99" s="1447"/>
      <c r="Q99" s="1447"/>
      <c r="R99" s="960" t="s">
        <v>47</v>
      </c>
      <c r="S99" s="924"/>
      <c r="T99" s="1419" t="s">
        <v>2312</v>
      </c>
      <c r="U99" s="1420"/>
      <c r="V99" s="1420"/>
      <c r="W99" s="1452"/>
      <c r="X99" s="1447"/>
      <c r="Y99" s="1447"/>
      <c r="Z99" s="1447"/>
      <c r="AA99" s="960" t="s">
        <v>47</v>
      </c>
      <c r="AB99" s="924"/>
      <c r="AC99" s="1419" t="s">
        <v>2312</v>
      </c>
      <c r="AD99" s="1420"/>
      <c r="AE99" s="1420"/>
      <c r="AF99" s="1452"/>
      <c r="AG99" s="1447"/>
      <c r="AH99" s="1447"/>
      <c r="AI99" s="1447"/>
      <c r="AJ99" s="934" t="s">
        <v>47</v>
      </c>
      <c r="AK99" s="916"/>
      <c r="AL99" s="922"/>
      <c r="AM99" s="4"/>
      <c r="AN99" s="8"/>
      <c r="AO99" s="8"/>
      <c r="AP99" s="8"/>
      <c r="AS99" s="225"/>
      <c r="AT99" s="6" t="str">
        <f>IF(OR(AND(N$98&lt;&gt;"",COUNTA(N99)=0),
AND(W$98&lt;&gt;"",COUNTA(W99)=0),
AND(AF$98&lt;&gt;"",COUNTA(AF99)=0)),"未入力があります。",
IF(OR(AND(J$84="",N98="",COUNTA(N99)=1),AND(S$84="",W98="",COUNTA(W99)=1),
AND(AB$84="",AF98="",COUNTA(AF99)=1)),"棟番号及び用途を入力してください。",
IF(OR(AND(J$84&lt;&gt;"",N98="",COUNTA(N99)=1),AND(S$84&lt;&gt;"",W98="",COUNTA(W99)=1),
AND(AB$84&lt;&gt;"",AF98="",COUNTA(AF99)=1)),"用途を入力してください。",
IF(OR(AND(J$84="",COUNTA(N99)=1),AND(S$84="",COUNTA(W99)=1),
AND(AB$84="",COUNTA(AF99)=1)),"棟番号を入力してください。",""))))</f>
        <v/>
      </c>
    </row>
    <row r="100" spans="1:46" ht="23.1" customHeight="1">
      <c r="A100" s="915"/>
      <c r="B100" s="1493" t="s">
        <v>2450</v>
      </c>
      <c r="C100" s="1494"/>
      <c r="D100" s="1494"/>
      <c r="E100" s="1494"/>
      <c r="F100" s="1494"/>
      <c r="G100" s="1494"/>
      <c r="H100" s="1494"/>
      <c r="I100" s="1494"/>
      <c r="J100" s="932"/>
      <c r="K100" s="1455"/>
      <c r="L100" s="1455"/>
      <c r="M100" s="1455"/>
      <c r="N100" s="1455"/>
      <c r="O100" s="1455"/>
      <c r="P100" s="1456" t="s">
        <v>48</v>
      </c>
      <c r="Q100" s="1456"/>
      <c r="R100" s="960"/>
      <c r="S100" s="961"/>
      <c r="T100" s="1455"/>
      <c r="U100" s="1455"/>
      <c r="V100" s="1455"/>
      <c r="W100" s="1455"/>
      <c r="X100" s="1455"/>
      <c r="Y100" s="1456" t="s">
        <v>48</v>
      </c>
      <c r="Z100" s="1456"/>
      <c r="AA100" s="960"/>
      <c r="AB100" s="961"/>
      <c r="AC100" s="1455"/>
      <c r="AD100" s="1455"/>
      <c r="AE100" s="1455"/>
      <c r="AF100" s="1455"/>
      <c r="AG100" s="1455"/>
      <c r="AH100" s="1456" t="s">
        <v>48</v>
      </c>
      <c r="AI100" s="1456"/>
      <c r="AJ100" s="934"/>
      <c r="AK100" s="916"/>
      <c r="AL100" s="922"/>
      <c r="AM100" s="230"/>
      <c r="AN100" s="8"/>
      <c r="AO100" s="8"/>
      <c r="AP100" s="8"/>
      <c r="AS100" s="225">
        <f>COUNTIF(AN99:AN104, TRUE)</f>
        <v>0</v>
      </c>
      <c r="AT100" s="6" t="str">
        <f>IF(OR(AND(J$84&lt;&gt;"",COUNTA(K100)=0),
AND(S$84&lt;&gt;"",COUNTA(T100)=0),
AND(AB$84&lt;&gt;"",COUNTA(AC100)=0)),"未入力があります。",
IF(OR(AND(J$84="",COUNTA(K100)=1),AND(S$84="",COUNTA(T100)=1),
AND(AB$84="",COUNTA(AC100)=1)),"棟番号を入力してください。","")
)</f>
        <v>未入力があります。</v>
      </c>
    </row>
    <row r="101" spans="1:46" ht="8.4499999999999993" hidden="1" customHeight="1">
      <c r="A101" s="915"/>
      <c r="B101" s="1495"/>
      <c r="C101" s="1496"/>
      <c r="D101" s="1496"/>
      <c r="E101" s="1496"/>
      <c r="F101" s="1496"/>
      <c r="G101" s="1496"/>
      <c r="H101" s="1496"/>
      <c r="I101" s="1496"/>
      <c r="J101" s="177"/>
      <c r="K101" s="240"/>
      <c r="L101" s="240"/>
      <c r="M101" s="240"/>
      <c r="N101" s="240"/>
      <c r="O101" s="231"/>
      <c r="P101" s="231"/>
      <c r="Q101" s="4"/>
      <c r="R101" s="196"/>
      <c r="S101" s="195"/>
      <c r="T101" s="240"/>
      <c r="U101" s="240"/>
      <c r="V101" s="240"/>
      <c r="W101" s="240"/>
      <c r="X101" s="231"/>
      <c r="Y101" s="231"/>
      <c r="Z101" s="4"/>
      <c r="AA101" s="196"/>
      <c r="AB101" s="195"/>
      <c r="AC101" s="240"/>
      <c r="AD101" s="240"/>
      <c r="AE101" s="240"/>
      <c r="AF101" s="240"/>
      <c r="AG101" s="231"/>
      <c r="AH101" s="231"/>
      <c r="AI101" s="4"/>
      <c r="AJ101" s="178"/>
      <c r="AK101" s="916"/>
      <c r="AL101" s="922"/>
      <c r="AM101" s="230"/>
      <c r="AN101" s="8"/>
      <c r="AO101" s="8"/>
      <c r="AP101" s="8"/>
      <c r="AS101" s="225">
        <f>COUNTIF(AO99:AO104, TRUE)</f>
        <v>0</v>
      </c>
      <c r="AT101" s="6" t="str">
        <f>IFERROR(IF(AND($T$96&lt;&gt;"",AS101&gt;=2),"選択は1つまでです（2列目）。",IF(AND($T$96&lt;&gt;"",AS101=0),"未入力があります（2列目）。",IF(AND($T$96="",AS101&gt;0),"棟番号を入力してください（2列目）。",""))),"")</f>
        <v>未入力があります（2列目）。</v>
      </c>
    </row>
    <row r="102" spans="1:46" ht="17.45" customHeight="1">
      <c r="A102" s="915"/>
      <c r="B102" s="1497"/>
      <c r="C102" s="1498"/>
      <c r="D102" s="1498"/>
      <c r="E102" s="1498"/>
      <c r="F102" s="1498"/>
      <c r="G102" s="1498"/>
      <c r="H102" s="1498"/>
      <c r="I102" s="1498"/>
      <c r="J102" s="179"/>
      <c r="K102" s="965"/>
      <c r="L102" s="911"/>
      <c r="M102" s="965"/>
      <c r="N102" s="966" t="s">
        <v>2265</v>
      </c>
      <c r="O102" s="928"/>
      <c r="P102" s="928"/>
      <c r="Q102" s="924"/>
      <c r="R102" s="958"/>
      <c r="S102" s="193"/>
      <c r="T102" s="965"/>
      <c r="U102" s="911"/>
      <c r="V102" s="965"/>
      <c r="W102" s="966" t="s">
        <v>2265</v>
      </c>
      <c r="X102" s="928"/>
      <c r="Y102" s="928"/>
      <c r="Z102" s="924"/>
      <c r="AA102" s="958"/>
      <c r="AB102" s="193"/>
      <c r="AC102" s="965"/>
      <c r="AD102" s="911"/>
      <c r="AE102" s="965"/>
      <c r="AF102" s="966" t="s">
        <v>2265</v>
      </c>
      <c r="AG102" s="928"/>
      <c r="AH102" s="928"/>
      <c r="AI102" s="924"/>
      <c r="AJ102" s="925"/>
      <c r="AK102" s="916"/>
      <c r="AL102" s="922"/>
      <c r="AM102" s="230"/>
      <c r="AN102" s="8" t="b">
        <v>0</v>
      </c>
      <c r="AO102" s="8" t="b">
        <v>0</v>
      </c>
      <c r="AP102" s="8" t="b">
        <v>0</v>
      </c>
      <c r="AS102" s="225"/>
    </row>
    <row r="103" spans="1:46" ht="11.45" customHeight="1">
      <c r="A103" s="915"/>
      <c r="B103" s="1435" t="s">
        <v>2451</v>
      </c>
      <c r="C103" s="1436"/>
      <c r="D103" s="1436"/>
      <c r="E103" s="1436"/>
      <c r="F103" s="1436"/>
      <c r="G103" s="1436"/>
      <c r="H103" s="1436"/>
      <c r="I103" s="1436"/>
      <c r="J103" s="945"/>
      <c r="K103" s="964"/>
      <c r="L103" s="964"/>
      <c r="M103" s="964"/>
      <c r="N103" s="964"/>
      <c r="O103" s="964"/>
      <c r="P103" s="964"/>
      <c r="Q103" s="914"/>
      <c r="R103" s="956"/>
      <c r="S103" s="957"/>
      <c r="T103" s="964"/>
      <c r="U103" s="964"/>
      <c r="V103" s="964"/>
      <c r="W103" s="964"/>
      <c r="X103" s="964"/>
      <c r="Y103" s="964"/>
      <c r="Z103" s="914"/>
      <c r="AA103" s="956"/>
      <c r="AB103" s="957"/>
      <c r="AC103" s="964"/>
      <c r="AD103" s="964"/>
      <c r="AE103" s="964"/>
      <c r="AF103" s="964"/>
      <c r="AG103" s="964"/>
      <c r="AH103" s="964"/>
      <c r="AI103" s="914"/>
      <c r="AJ103" s="943"/>
      <c r="AK103" s="916"/>
      <c r="AL103" s="922"/>
      <c r="AM103" s="230"/>
      <c r="AN103" s="8"/>
      <c r="AO103" s="8"/>
      <c r="AP103" s="8"/>
      <c r="AS103" s="225"/>
    </row>
    <row r="104" spans="1:46" ht="18.95" customHeight="1">
      <c r="A104" s="915"/>
      <c r="B104" s="1441"/>
      <c r="C104" s="1442"/>
      <c r="D104" s="1442"/>
      <c r="E104" s="1442"/>
      <c r="F104" s="1442"/>
      <c r="G104" s="1442"/>
      <c r="H104" s="1442"/>
      <c r="I104" s="1442"/>
      <c r="J104" s="923"/>
      <c r="K104" s="1423"/>
      <c r="L104" s="1423"/>
      <c r="M104" s="1423"/>
      <c r="N104" s="1423"/>
      <c r="O104" s="1423"/>
      <c r="P104" s="1422" t="s">
        <v>2109</v>
      </c>
      <c r="Q104" s="1422"/>
      <c r="R104" s="958"/>
      <c r="S104" s="959"/>
      <c r="T104" s="1423"/>
      <c r="U104" s="1423"/>
      <c r="V104" s="1423"/>
      <c r="W104" s="1423"/>
      <c r="X104" s="1423"/>
      <c r="Y104" s="1422" t="s">
        <v>2109</v>
      </c>
      <c r="Z104" s="1422"/>
      <c r="AA104" s="958"/>
      <c r="AB104" s="959"/>
      <c r="AC104" s="1423"/>
      <c r="AD104" s="1423"/>
      <c r="AE104" s="1423"/>
      <c r="AF104" s="1423"/>
      <c r="AG104" s="1423"/>
      <c r="AH104" s="1422" t="s">
        <v>2109</v>
      </c>
      <c r="AI104" s="1422"/>
      <c r="AJ104" s="925"/>
      <c r="AK104" s="916"/>
      <c r="AL104" s="922"/>
      <c r="AM104" s="230"/>
      <c r="AN104" s="8"/>
      <c r="AO104" s="8"/>
      <c r="AP104" s="8"/>
      <c r="AS104" s="225"/>
      <c r="AT104" s="6" t="str">
        <f>IF(OR(AND(J$84="",COUNTA(K104)=1),AND(S$84="",COUNTA(T104)=1),
AND(AB$84="",COUNTA(AC104)=1)),"棟番号を入力してください。","")</f>
        <v/>
      </c>
    </row>
    <row r="105" spans="1:46" ht="12" customHeight="1">
      <c r="A105" s="915"/>
      <c r="B105" s="1435" t="s">
        <v>2452</v>
      </c>
      <c r="C105" s="1436"/>
      <c r="D105" s="1436"/>
      <c r="E105" s="1436"/>
      <c r="F105" s="1436"/>
      <c r="G105" s="1436"/>
      <c r="H105" s="1436"/>
      <c r="I105" s="1436"/>
      <c r="J105" s="945"/>
      <c r="K105" s="1492"/>
      <c r="L105" s="1492"/>
      <c r="M105" s="1492"/>
      <c r="N105" s="1492"/>
      <c r="O105" s="1492"/>
      <c r="P105" s="1492"/>
      <c r="Q105" s="914"/>
      <c r="R105" s="956"/>
      <c r="S105" s="957"/>
      <c r="T105" s="1492"/>
      <c r="U105" s="1492"/>
      <c r="V105" s="1492"/>
      <c r="W105" s="1492"/>
      <c r="X105" s="1492"/>
      <c r="Y105" s="1492"/>
      <c r="Z105" s="914"/>
      <c r="AA105" s="956"/>
      <c r="AB105" s="957"/>
      <c r="AC105" s="1492"/>
      <c r="AD105" s="1492"/>
      <c r="AE105" s="1492"/>
      <c r="AF105" s="1492"/>
      <c r="AG105" s="1492"/>
      <c r="AH105" s="1492"/>
      <c r="AI105" s="914"/>
      <c r="AJ105" s="943"/>
      <c r="AK105" s="916"/>
      <c r="AL105" s="922"/>
      <c r="AM105" s="4">
        <f>AT105</f>
        <v>0</v>
      </c>
      <c r="AS105" s="225"/>
    </row>
    <row r="106" spans="1:46" ht="18.95" customHeight="1">
      <c r="A106" s="915"/>
      <c r="B106" s="1441"/>
      <c r="C106" s="1442"/>
      <c r="D106" s="1442"/>
      <c r="E106" s="1442"/>
      <c r="F106" s="1442"/>
      <c r="G106" s="1442"/>
      <c r="H106" s="1442"/>
      <c r="I106" s="1442"/>
      <c r="J106" s="923"/>
      <c r="K106" s="924" t="s">
        <v>2110</v>
      </c>
      <c r="L106" s="924"/>
      <c r="M106" s="1423"/>
      <c r="N106" s="1423"/>
      <c r="O106" s="1423"/>
      <c r="P106" s="1422" t="s">
        <v>2109</v>
      </c>
      <c r="Q106" s="1422"/>
      <c r="R106" s="958"/>
      <c r="S106" s="959"/>
      <c r="T106" s="924" t="s">
        <v>2110</v>
      </c>
      <c r="U106" s="924"/>
      <c r="V106" s="1423"/>
      <c r="W106" s="1423"/>
      <c r="X106" s="1423"/>
      <c r="Y106" s="1422" t="s">
        <v>2109</v>
      </c>
      <c r="Z106" s="1422"/>
      <c r="AA106" s="958"/>
      <c r="AB106" s="959"/>
      <c r="AC106" s="924" t="s">
        <v>2110</v>
      </c>
      <c r="AD106" s="924"/>
      <c r="AE106" s="1423"/>
      <c r="AF106" s="1423"/>
      <c r="AG106" s="1423"/>
      <c r="AH106" s="1422" t="s">
        <v>2109</v>
      </c>
      <c r="AI106" s="1422"/>
      <c r="AJ106" s="925"/>
      <c r="AK106" s="916"/>
      <c r="AL106" s="922"/>
      <c r="AM106" s="4"/>
      <c r="AS106" s="225"/>
      <c r="AT106" s="6" t="str">
        <f>IF(OR(AND(J$84="",COUNTA(M106)=1),AND(S$84="",COUNTA(V106)=1),
AND(AB$84="",COUNTA(AE106)=1)),"棟番号を入力してください。","")</f>
        <v/>
      </c>
    </row>
    <row r="107" spans="1:46" ht="3.95" customHeight="1">
      <c r="A107" s="915"/>
      <c r="B107" s="916"/>
      <c r="C107" s="916"/>
      <c r="D107" s="916"/>
      <c r="E107" s="916"/>
      <c r="F107" s="916"/>
      <c r="G107" s="916"/>
      <c r="H107" s="916"/>
      <c r="I107" s="916"/>
      <c r="J107" s="916"/>
      <c r="K107" s="916"/>
      <c r="L107" s="916"/>
      <c r="M107" s="916"/>
      <c r="N107" s="916"/>
      <c r="O107" s="916"/>
      <c r="P107" s="916"/>
      <c r="Q107" s="916"/>
      <c r="R107" s="916"/>
      <c r="S107" s="916"/>
      <c r="T107" s="916"/>
      <c r="U107" s="916"/>
      <c r="V107" s="916"/>
      <c r="W107" s="916"/>
      <c r="X107" s="916"/>
      <c r="Y107" s="916"/>
      <c r="Z107" s="916"/>
      <c r="AA107" s="916"/>
      <c r="AB107" s="916"/>
      <c r="AC107" s="916"/>
      <c r="AD107" s="916"/>
      <c r="AE107" s="916"/>
      <c r="AF107" s="916"/>
      <c r="AG107" s="916"/>
      <c r="AH107" s="916"/>
      <c r="AI107" s="916"/>
      <c r="AJ107" s="916"/>
      <c r="AK107" s="916"/>
      <c r="AL107" s="922"/>
      <c r="AM107" s="4"/>
      <c r="AS107" s="225"/>
    </row>
    <row r="108" spans="1:46" ht="3.95" customHeight="1">
      <c r="A108" s="915"/>
      <c r="B108" s="916"/>
      <c r="C108" s="916"/>
      <c r="D108" s="916"/>
      <c r="E108" s="916"/>
      <c r="F108" s="916"/>
      <c r="G108" s="916"/>
      <c r="H108" s="916"/>
      <c r="I108" s="916"/>
      <c r="J108" s="916"/>
      <c r="K108" s="916"/>
      <c r="L108" s="916"/>
      <c r="M108" s="916"/>
      <c r="N108" s="916"/>
      <c r="O108" s="916"/>
      <c r="P108" s="916"/>
      <c r="Q108" s="916"/>
      <c r="R108" s="916"/>
      <c r="S108" s="916"/>
      <c r="T108" s="916"/>
      <c r="U108" s="916"/>
      <c r="V108" s="916"/>
      <c r="W108" s="916"/>
      <c r="X108" s="916"/>
      <c r="Y108" s="916"/>
      <c r="Z108" s="916"/>
      <c r="AA108" s="916"/>
      <c r="AB108" s="916"/>
      <c r="AC108" s="916"/>
      <c r="AD108" s="916"/>
      <c r="AE108" s="916"/>
      <c r="AF108" s="916"/>
      <c r="AG108" s="916"/>
      <c r="AH108" s="916"/>
      <c r="AI108" s="916"/>
      <c r="AJ108" s="916"/>
      <c r="AK108" s="916"/>
      <c r="AL108" s="922"/>
      <c r="AM108" s="4"/>
      <c r="AS108" s="225"/>
    </row>
    <row r="109" spans="1:46" ht="23.1" customHeight="1">
      <c r="A109" s="1561" t="s">
        <v>2453</v>
      </c>
      <c r="B109" s="1425"/>
      <c r="C109" s="1425"/>
      <c r="D109" s="1425"/>
      <c r="E109" s="1425"/>
      <c r="F109" s="1425"/>
      <c r="G109" s="1425"/>
      <c r="H109" s="1425"/>
      <c r="I109" s="1425"/>
      <c r="J109" s="1425"/>
      <c r="K109" s="1425"/>
      <c r="L109" s="1425"/>
      <c r="M109" s="1425"/>
      <c r="N109" s="1425"/>
      <c r="O109" s="1425"/>
      <c r="P109" s="911"/>
      <c r="Q109" s="911"/>
      <c r="R109" s="1567"/>
      <c r="S109" s="1544"/>
      <c r="T109" s="1544"/>
      <c r="U109" s="1544"/>
      <c r="V109" s="1544"/>
      <c r="W109" s="1544"/>
      <c r="X109" s="1544"/>
      <c r="Y109" s="1544"/>
      <c r="Z109" s="1544"/>
      <c r="AA109" s="235" t="s">
        <v>47</v>
      </c>
      <c r="AB109" s="197"/>
      <c r="AC109" s="944"/>
      <c r="AD109" s="944"/>
      <c r="AE109" s="911"/>
      <c r="AF109" s="911"/>
      <c r="AG109" s="916"/>
      <c r="AH109" s="916"/>
      <c r="AI109" s="916"/>
      <c r="AJ109" s="916"/>
      <c r="AK109" s="916"/>
      <c r="AL109" s="922"/>
      <c r="AM109" s="4"/>
      <c r="AS109" s="225"/>
      <c r="AT109" s="6" t="str">
        <f>IF(AND($AN$78=TRUE,R109=""),"未入力です。",IF(AND($AN$78=FALSE,R109&lt;&gt;""),"【４．工事種別】が新築以外の場合は回答は不要です。",""))</f>
        <v/>
      </c>
    </row>
    <row r="110" spans="1:46" ht="2.4500000000000002" customHeight="1">
      <c r="A110" s="923"/>
      <c r="B110" s="924"/>
      <c r="C110" s="924"/>
      <c r="D110" s="924"/>
      <c r="E110" s="924"/>
      <c r="F110" s="924"/>
      <c r="G110" s="924"/>
      <c r="H110" s="924"/>
      <c r="I110" s="924"/>
      <c r="J110" s="924"/>
      <c r="K110" s="924"/>
      <c r="L110" s="924"/>
      <c r="M110" s="924"/>
      <c r="N110" s="924"/>
      <c r="O110" s="924"/>
      <c r="P110" s="924"/>
      <c r="Q110" s="924"/>
      <c r="R110" s="924"/>
      <c r="S110" s="924"/>
      <c r="T110" s="924"/>
      <c r="U110" s="924"/>
      <c r="V110" s="924"/>
      <c r="W110" s="924"/>
      <c r="X110" s="924"/>
      <c r="Y110" s="924"/>
      <c r="Z110" s="924"/>
      <c r="AA110" s="924"/>
      <c r="AB110" s="924"/>
      <c r="AC110" s="924"/>
      <c r="AD110" s="924"/>
      <c r="AE110" s="924"/>
      <c r="AF110" s="924"/>
      <c r="AG110" s="924"/>
      <c r="AH110" s="924"/>
      <c r="AI110" s="924"/>
      <c r="AJ110" s="924"/>
      <c r="AK110" s="924"/>
      <c r="AL110" s="925"/>
      <c r="AM110" s="4"/>
      <c r="AS110" s="225"/>
    </row>
    <row r="111" spans="1:46" ht="3.95" customHeight="1">
      <c r="A111" s="916"/>
      <c r="B111" s="916"/>
      <c r="C111" s="916"/>
      <c r="D111" s="916"/>
      <c r="E111" s="916"/>
      <c r="F111" s="916"/>
      <c r="G111" s="916"/>
      <c r="H111" s="916"/>
      <c r="I111" s="916"/>
      <c r="J111" s="916"/>
      <c r="K111" s="916"/>
      <c r="L111" s="916"/>
      <c r="M111" s="916"/>
      <c r="N111" s="916"/>
      <c r="O111" s="916"/>
      <c r="P111" s="916"/>
      <c r="Q111" s="916"/>
      <c r="R111" s="916"/>
      <c r="S111" s="916"/>
      <c r="T111" s="916"/>
      <c r="U111" s="916"/>
      <c r="V111" s="916"/>
      <c r="W111" s="916"/>
      <c r="X111" s="916"/>
      <c r="Y111" s="916"/>
      <c r="Z111" s="916"/>
      <c r="AA111" s="916"/>
      <c r="AB111" s="916"/>
      <c r="AC111" s="916"/>
      <c r="AD111" s="916"/>
      <c r="AE111" s="916"/>
      <c r="AF111" s="916"/>
      <c r="AG111" s="916"/>
      <c r="AH111" s="916"/>
      <c r="AI111" s="916"/>
      <c r="AJ111" s="916"/>
      <c r="AK111" s="916"/>
      <c r="AL111" s="916"/>
      <c r="AM111" s="4"/>
      <c r="AS111" s="225"/>
    </row>
    <row r="112" spans="1:46" ht="15" customHeight="1">
      <c r="A112" s="1425" t="s">
        <v>50</v>
      </c>
      <c r="B112" s="1425"/>
      <c r="C112" s="1425"/>
      <c r="D112" s="1425"/>
      <c r="E112" s="1425"/>
      <c r="F112" s="1425"/>
      <c r="G112" s="1425"/>
      <c r="H112" s="1425"/>
      <c r="I112" s="1425"/>
      <c r="J112" s="1425"/>
      <c r="K112" s="1425"/>
      <c r="L112" s="1425"/>
      <c r="M112" s="1425"/>
      <c r="N112" s="1425"/>
      <c r="O112" s="1425"/>
      <c r="P112" s="1425"/>
      <c r="Q112" s="1425"/>
      <c r="R112" s="1425"/>
      <c r="S112" s="1425"/>
      <c r="T112" s="1425"/>
      <c r="U112" s="1425"/>
      <c r="V112" s="1425"/>
      <c r="W112" s="1425"/>
      <c r="X112" s="1425"/>
      <c r="Y112" s="1425"/>
      <c r="Z112" s="1425"/>
      <c r="AA112" s="1425"/>
      <c r="AB112" s="1425"/>
      <c r="AC112" s="1425"/>
      <c r="AD112" s="1425"/>
      <c r="AE112" s="1425"/>
      <c r="AF112" s="1425"/>
      <c r="AG112" s="1425"/>
      <c r="AH112" s="1425"/>
      <c r="AI112" s="1425"/>
      <c r="AJ112" s="1425"/>
      <c r="AK112" s="927"/>
      <c r="AL112" s="927"/>
      <c r="AM112" s="4"/>
      <c r="AS112" s="225"/>
    </row>
    <row r="113" spans="1:46" ht="2.25" customHeight="1">
      <c r="A113" s="916"/>
      <c r="B113" s="916"/>
      <c r="C113" s="916"/>
      <c r="D113" s="916"/>
      <c r="E113" s="916"/>
      <c r="F113" s="916"/>
      <c r="G113" s="916"/>
      <c r="H113" s="916"/>
      <c r="I113" s="916"/>
      <c r="J113" s="916"/>
      <c r="K113" s="916"/>
      <c r="L113" s="916"/>
      <c r="M113" s="916"/>
      <c r="N113" s="916"/>
      <c r="O113" s="916"/>
      <c r="P113" s="916"/>
      <c r="Q113" s="916"/>
      <c r="R113" s="916"/>
      <c r="S113" s="916"/>
      <c r="T113" s="916"/>
      <c r="U113" s="916"/>
      <c r="V113" s="916"/>
      <c r="W113" s="916"/>
      <c r="X113" s="916"/>
      <c r="Y113" s="916"/>
      <c r="Z113" s="916"/>
      <c r="AA113" s="916"/>
      <c r="AB113" s="916"/>
      <c r="AC113" s="916"/>
      <c r="AD113" s="916"/>
      <c r="AE113" s="916"/>
      <c r="AF113" s="916"/>
      <c r="AG113" s="916"/>
      <c r="AH113" s="916"/>
      <c r="AI113" s="916"/>
      <c r="AJ113" s="916"/>
      <c r="AK113" s="916"/>
      <c r="AL113" s="916"/>
      <c r="AM113" s="4" t="str">
        <f>IF(AND($AL$87=TRUE,R113=""),"未入力",IF(AND($AL$87=FALSE,R113&lt;&gt;""),"入力不要",""))</f>
        <v/>
      </c>
      <c r="AS113" s="225"/>
    </row>
    <row r="114" spans="1:46" ht="2.25" customHeight="1">
      <c r="A114" s="945"/>
      <c r="B114" s="914"/>
      <c r="C114" s="914"/>
      <c r="D114" s="914"/>
      <c r="E114" s="914"/>
      <c r="F114" s="914"/>
      <c r="G114" s="914"/>
      <c r="H114" s="914"/>
      <c r="I114" s="914"/>
      <c r="J114" s="914"/>
      <c r="K114" s="914"/>
      <c r="L114" s="914"/>
      <c r="M114" s="914"/>
      <c r="N114" s="914"/>
      <c r="O114" s="914"/>
      <c r="P114" s="914"/>
      <c r="Q114" s="914"/>
      <c r="R114" s="914"/>
      <c r="S114" s="914"/>
      <c r="T114" s="914"/>
      <c r="U114" s="914"/>
      <c r="V114" s="914"/>
      <c r="W114" s="914"/>
      <c r="X114" s="914"/>
      <c r="Y114" s="914"/>
      <c r="Z114" s="914"/>
      <c r="AA114" s="914"/>
      <c r="AB114" s="914"/>
      <c r="AC114" s="914"/>
      <c r="AD114" s="914"/>
      <c r="AE114" s="914"/>
      <c r="AF114" s="914"/>
      <c r="AG114" s="914"/>
      <c r="AH114" s="914"/>
      <c r="AI114" s="914"/>
      <c r="AJ114" s="914"/>
      <c r="AK114" s="914"/>
      <c r="AL114" s="943"/>
      <c r="AM114" s="4"/>
      <c r="AS114" s="225"/>
    </row>
    <row r="115" spans="1:46" ht="14.45" customHeight="1">
      <c r="A115" s="915" t="s">
        <v>51</v>
      </c>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916"/>
      <c r="AD115" s="916"/>
      <c r="AE115" s="916"/>
      <c r="AF115" s="916"/>
      <c r="AG115" s="916"/>
      <c r="AH115" s="916"/>
      <c r="AI115" s="916"/>
      <c r="AJ115" s="916"/>
      <c r="AK115" s="916"/>
      <c r="AL115" s="922"/>
      <c r="AM115" s="4"/>
      <c r="AS115" s="225"/>
    </row>
    <row r="116" spans="1:46" ht="18" customHeight="1">
      <c r="A116" s="915"/>
      <c r="B116" s="1426" t="s">
        <v>2262</v>
      </c>
      <c r="C116" s="1427"/>
      <c r="D116" s="1427"/>
      <c r="E116" s="1427"/>
      <c r="F116" s="1427"/>
      <c r="G116" s="1427"/>
      <c r="H116" s="1427"/>
      <c r="I116" s="1427"/>
      <c r="J116" s="1464"/>
      <c r="K116" s="1465"/>
      <c r="L116" s="1465"/>
      <c r="M116" s="1465"/>
      <c r="N116" s="1465"/>
      <c r="O116" s="1465"/>
      <c r="P116" s="1466"/>
      <c r="Q116" s="946"/>
      <c r="R116" s="946"/>
      <c r="S116" s="946"/>
      <c r="T116" s="946"/>
      <c r="U116" s="946"/>
      <c r="V116" s="946"/>
      <c r="W116" s="946"/>
      <c r="X116" s="946"/>
      <c r="Y116" s="946"/>
      <c r="Z116" s="946"/>
      <c r="AA116" s="946"/>
      <c r="AB116" s="946"/>
      <c r="AC116" s="946"/>
      <c r="AD116" s="946"/>
      <c r="AE116" s="946"/>
      <c r="AF116" s="946"/>
      <c r="AG116" s="946"/>
      <c r="AH116" s="946"/>
      <c r="AI116" s="946"/>
      <c r="AJ116" s="916"/>
      <c r="AK116" s="916"/>
      <c r="AL116" s="922"/>
      <c r="AM116" s="11"/>
      <c r="AN116" s="252"/>
      <c r="AO116" s="252"/>
      <c r="AP116" s="252"/>
      <c r="AQ116" s="252"/>
      <c r="AR116" s="252"/>
      <c r="AS116" s="225"/>
    </row>
    <row r="117" spans="1:46" ht="30.95" customHeight="1">
      <c r="A117" s="915"/>
      <c r="B117" s="1435" t="s">
        <v>2267</v>
      </c>
      <c r="C117" s="1436"/>
      <c r="D117" s="1436"/>
      <c r="E117" s="1436"/>
      <c r="F117" s="1436"/>
      <c r="G117" s="1436"/>
      <c r="H117" s="1436"/>
      <c r="I117" s="1437"/>
      <c r="J117" s="181"/>
      <c r="K117" s="913" t="s">
        <v>52</v>
      </c>
      <c r="L117" s="913"/>
      <c r="M117" s="913"/>
      <c r="N117" s="913"/>
      <c r="O117" s="914"/>
      <c r="P117" s="230"/>
      <c r="Q117" s="968" t="s">
        <v>53</v>
      </c>
      <c r="R117" s="930"/>
      <c r="S117" s="930"/>
      <c r="T117" s="914"/>
      <c r="U117" s="930"/>
      <c r="V117" s="930"/>
      <c r="W117" s="914"/>
      <c r="X117" s="930"/>
      <c r="Y117" s="930"/>
      <c r="Z117" s="943"/>
      <c r="AA117" s="911"/>
      <c r="AB117" s="916"/>
      <c r="AC117" s="916"/>
      <c r="AD117" s="916"/>
      <c r="AE117" s="916"/>
      <c r="AF117" s="916"/>
      <c r="AG117" s="916"/>
      <c r="AH117" s="916"/>
      <c r="AI117" s="916"/>
      <c r="AJ117" s="916"/>
      <c r="AK117" s="916"/>
      <c r="AL117" s="922"/>
      <c r="AM117" s="226"/>
      <c r="AN117" s="252" t="b">
        <v>0</v>
      </c>
      <c r="AO117" s="252" t="b">
        <v>0</v>
      </c>
      <c r="AP117" s="252"/>
      <c r="AQ117" s="252"/>
      <c r="AR117" s="252"/>
      <c r="AS117" s="225">
        <f>COUNTIF(AN117:AO117, TRUE)</f>
        <v>0</v>
      </c>
      <c r="AT117" s="6" t="str">
        <f>IF(AND($J116&lt;&gt;"",COUNTIF(AN117:AP117,TRUE)=0),"未入力です。",
  IF(AND($J116&lt;&gt;"",COUNTIF(AN117:AP117,TRUE)&gt;1),"選択は1つまでです。",""))</f>
        <v/>
      </c>
    </row>
    <row r="118" spans="1:46" ht="17.100000000000001" customHeight="1">
      <c r="A118" s="915"/>
      <c r="B118" s="1457" t="s">
        <v>2268</v>
      </c>
      <c r="C118" s="1458"/>
      <c r="D118" s="1458"/>
      <c r="E118" s="1458"/>
      <c r="F118" s="1458"/>
      <c r="G118" s="1458"/>
      <c r="H118" s="1458"/>
      <c r="I118" s="1459"/>
      <c r="J118" s="181"/>
      <c r="K118" s="914" t="s">
        <v>54</v>
      </c>
      <c r="L118" s="914"/>
      <c r="M118" s="914"/>
      <c r="N118" s="914"/>
      <c r="O118" s="914"/>
      <c r="P118" s="914"/>
      <c r="Q118" s="914"/>
      <c r="R118" s="3"/>
      <c r="S118" s="1424" t="s">
        <v>55</v>
      </c>
      <c r="T118" s="1424"/>
      <c r="U118" s="1424"/>
      <c r="V118" s="1424"/>
      <c r="W118" s="1424"/>
      <c r="X118" s="914"/>
      <c r="Y118" s="3"/>
      <c r="Z118" s="1424" t="s">
        <v>56</v>
      </c>
      <c r="AA118" s="1424"/>
      <c r="AB118" s="1424"/>
      <c r="AC118" s="1424"/>
      <c r="AD118" s="1424"/>
      <c r="AE118" s="1424"/>
      <c r="AF118" s="1424"/>
      <c r="AG118" s="1424"/>
      <c r="AH118" s="1424"/>
      <c r="AI118" s="1445"/>
      <c r="AJ118" s="916"/>
      <c r="AK118" s="916"/>
      <c r="AL118" s="922"/>
      <c r="AM118" s="11" t="str">
        <f>IF(AND($I120&lt;&gt;"",COUNTIF(AN118:AP119,TRUE)=0),"未入力",
  IF(AND($I120&lt;&gt;"",COUNTIF(AN118:AP119,TRUE)&gt;1),"複数選択",""))</f>
        <v/>
      </c>
      <c r="AN118" s="254" t="b">
        <v>0</v>
      </c>
      <c r="AO118" s="254" t="b">
        <v>0</v>
      </c>
      <c r="AP118" s="254" t="b">
        <v>0</v>
      </c>
      <c r="AQ118" s="254"/>
      <c r="AR118" s="254"/>
      <c r="AS118" s="225">
        <f>COUNTIF(AN118:AP118, TRUE)</f>
        <v>0</v>
      </c>
      <c r="AT118" s="6" t="str">
        <f>IF(AND($J$116&lt;&gt;"",AN117=TRUE,COUNTIF(AN118:AP119,TRUE)=0),"ロで新設を選んだ場合は回答が必要です。",
  IF(AND($J$116&lt;&gt;"",AN117&lt;&gt;TRUE,COUNTIF(AN118:AP119,TRUE)&gt;0),"ロで新設を選んだ場合に回答してください。",""))</f>
        <v/>
      </c>
    </row>
    <row r="119" spans="1:46" ht="17.100000000000001" customHeight="1">
      <c r="A119" s="915"/>
      <c r="B119" s="1460"/>
      <c r="C119" s="1461"/>
      <c r="D119" s="1461"/>
      <c r="E119" s="1461"/>
      <c r="F119" s="1461"/>
      <c r="G119" s="1461"/>
      <c r="H119" s="1461"/>
      <c r="I119" s="1462"/>
      <c r="J119" s="179"/>
      <c r="K119" s="1453" t="s">
        <v>57</v>
      </c>
      <c r="L119" s="1453"/>
      <c r="M119" s="1453"/>
      <c r="N119" s="1453"/>
      <c r="O119" s="1453"/>
      <c r="P119" s="1453"/>
      <c r="Q119" s="1453"/>
      <c r="R119" s="1453"/>
      <c r="S119" s="924"/>
      <c r="T119" s="7"/>
      <c r="U119" s="1453" t="s">
        <v>58</v>
      </c>
      <c r="V119" s="1453"/>
      <c r="W119" s="1453"/>
      <c r="X119" s="1453"/>
      <c r="Y119" s="924"/>
      <c r="Z119" s="924"/>
      <c r="AA119" s="924"/>
      <c r="AB119" s="924"/>
      <c r="AC119" s="924"/>
      <c r="AD119" s="924"/>
      <c r="AE119" s="924"/>
      <c r="AF119" s="924"/>
      <c r="AG119" s="924"/>
      <c r="AH119" s="924"/>
      <c r="AI119" s="925"/>
      <c r="AJ119" s="916"/>
      <c r="AK119" s="916"/>
      <c r="AL119" s="922"/>
      <c r="AM119" s="11"/>
      <c r="AN119" s="254" t="b">
        <v>0</v>
      </c>
      <c r="AO119" s="254" t="b">
        <v>0</v>
      </c>
      <c r="AP119" s="254"/>
      <c r="AQ119" s="254"/>
      <c r="AR119" s="254"/>
      <c r="AS119" s="225">
        <f>COUNTIF(AN119:AO119, TRUE)</f>
        <v>0</v>
      </c>
      <c r="AT119" s="6" t="str">
        <f>IF(AND($J$116&lt;&gt;"",COUNTIF(AN118:AP119,TRUE)&gt;1),"選択は1つまでです。","")</f>
        <v/>
      </c>
    </row>
    <row r="120" spans="1:46" ht="17.100000000000001" customHeight="1">
      <c r="A120" s="915"/>
      <c r="B120" s="1431" t="s">
        <v>2269</v>
      </c>
      <c r="C120" s="1432"/>
      <c r="D120" s="1432"/>
      <c r="E120" s="1432"/>
      <c r="F120" s="1432"/>
      <c r="G120" s="1432"/>
      <c r="H120" s="1432"/>
      <c r="I120" s="1433"/>
      <c r="J120" s="182"/>
      <c r="K120" s="1427" t="s">
        <v>59</v>
      </c>
      <c r="L120" s="1427"/>
      <c r="M120" s="1427"/>
      <c r="N120" s="1427"/>
      <c r="O120" s="1427"/>
      <c r="P120" s="950"/>
      <c r="Q120" s="183"/>
      <c r="R120" s="1432" t="s">
        <v>60</v>
      </c>
      <c r="S120" s="1432"/>
      <c r="T120" s="1432"/>
      <c r="U120" s="1432"/>
      <c r="V120" s="1432"/>
      <c r="W120" s="1432"/>
      <c r="X120" s="183"/>
      <c r="Y120" s="1427" t="s">
        <v>61</v>
      </c>
      <c r="Z120" s="1427"/>
      <c r="AA120" s="1427"/>
      <c r="AB120" s="1427"/>
      <c r="AC120" s="1427"/>
      <c r="AD120" s="1434"/>
      <c r="AE120" s="916"/>
      <c r="AF120" s="916"/>
      <c r="AG120" s="916"/>
      <c r="AH120" s="916"/>
      <c r="AI120" s="911"/>
      <c r="AJ120" s="916"/>
      <c r="AK120" s="916"/>
      <c r="AL120" s="922"/>
      <c r="AM120" s="11" t="str">
        <f>IF(AND($I120&lt;&gt;"",COUNTIF(AN120:AP121,TRUE)=0),"未入力",
  IF(AND($I120&lt;&gt;"",COUNTIF(AN120:AP121,TRUE)&gt;1),"複数選択",""))</f>
        <v/>
      </c>
      <c r="AN120" s="254" t="b">
        <v>0</v>
      </c>
      <c r="AO120" s="254" t="b">
        <v>0</v>
      </c>
      <c r="AP120" s="254" t="b">
        <v>0</v>
      </c>
      <c r="AQ120" s="254"/>
      <c r="AR120" s="254"/>
      <c r="AS120" s="225">
        <f>COUNTIF(AN120:AP120, TRUE)</f>
        <v>0</v>
      </c>
      <c r="AT120" s="6" t="str">
        <f>IF(AND($J$116&lt;&gt;"",COUNTIF(AN120:AP120,TRUE)=0),"未入力です。",
  IF(AND($J$116&lt;&gt;"",COUNTIF(AN120:AP120,TRUE)&gt;1),"選択は1つまでです。",""))</f>
        <v/>
      </c>
    </row>
    <row r="121" spans="1:46" ht="17.100000000000001" customHeight="1">
      <c r="A121" s="915"/>
      <c r="B121" s="1426" t="s">
        <v>2270</v>
      </c>
      <c r="C121" s="1427"/>
      <c r="D121" s="1427"/>
      <c r="E121" s="1427"/>
      <c r="F121" s="1427"/>
      <c r="G121" s="1427"/>
      <c r="H121" s="1427"/>
      <c r="I121" s="1434"/>
      <c r="J121" s="182"/>
      <c r="K121" s="1427" t="s">
        <v>62</v>
      </c>
      <c r="L121" s="1427"/>
      <c r="M121" s="1427"/>
      <c r="N121" s="1427"/>
      <c r="O121" s="1427"/>
      <c r="P121" s="950"/>
      <c r="Q121" s="183"/>
      <c r="R121" s="1427" t="s">
        <v>63</v>
      </c>
      <c r="S121" s="1427"/>
      <c r="T121" s="1427"/>
      <c r="U121" s="1427"/>
      <c r="V121" s="1427"/>
      <c r="W121" s="1427"/>
      <c r="X121" s="183"/>
      <c r="Y121" s="1432" t="s">
        <v>64</v>
      </c>
      <c r="Z121" s="1432"/>
      <c r="AA121" s="1432"/>
      <c r="AB121" s="1432"/>
      <c r="AC121" s="1432"/>
      <c r="AD121" s="1433"/>
      <c r="AE121" s="916"/>
      <c r="AF121" s="916"/>
      <c r="AG121" s="916"/>
      <c r="AH121" s="916"/>
      <c r="AI121" s="911"/>
      <c r="AJ121" s="916"/>
      <c r="AK121" s="916"/>
      <c r="AL121" s="922"/>
      <c r="AM121" s="11"/>
      <c r="AN121" s="254" t="b">
        <v>0</v>
      </c>
      <c r="AO121" s="254" t="b">
        <v>0</v>
      </c>
      <c r="AP121" s="254" t="b">
        <v>0</v>
      </c>
      <c r="AQ121" s="254"/>
      <c r="AR121" s="254"/>
      <c r="AS121" s="225">
        <f>COUNTIF(AN121:AP121, TRUE)</f>
        <v>0</v>
      </c>
      <c r="AT121" s="6" t="str">
        <f>IF(AND(AND(J81&gt;=30,J81&lt;&gt;"01",J81&lt;&gt;"02"),AP121=FALSE,J116&lt;&gt;""),"【５．主要用途】が産業専用建築物の場合、住宅の種類は（３）のみです",
IF(AND($J$116&lt;&gt;"",COUNTIF(AN121:AP121,TRUE)=0),"未入力です。",
  IF(AND($J$116&lt;&gt;"",COUNTIF(AN121:AP121,TRUE)&gt;1),"選択は1つまでです。","")))</f>
        <v/>
      </c>
    </row>
    <row r="122" spans="1:46" ht="17.100000000000001" customHeight="1">
      <c r="A122" s="915"/>
      <c r="B122" s="1426" t="s">
        <v>2271</v>
      </c>
      <c r="C122" s="1427"/>
      <c r="D122" s="1427"/>
      <c r="E122" s="1427"/>
      <c r="F122" s="1427"/>
      <c r="G122" s="1427"/>
      <c r="H122" s="1427"/>
      <c r="I122" s="1434"/>
      <c r="J122" s="181"/>
      <c r="K122" s="1432" t="s">
        <v>65</v>
      </c>
      <c r="L122" s="1432"/>
      <c r="M122" s="1432"/>
      <c r="N122" s="1432"/>
      <c r="O122" s="1432"/>
      <c r="P122" s="1432"/>
      <c r="Q122" s="3"/>
      <c r="R122" s="1424" t="s">
        <v>66</v>
      </c>
      <c r="S122" s="1424"/>
      <c r="T122" s="1424"/>
      <c r="U122" s="1424"/>
      <c r="V122" s="1424"/>
      <c r="W122" s="1424"/>
      <c r="X122" s="3"/>
      <c r="Y122" s="1424" t="s">
        <v>67</v>
      </c>
      <c r="Z122" s="1424"/>
      <c r="AA122" s="1424"/>
      <c r="AB122" s="1424"/>
      <c r="AC122" s="1424"/>
      <c r="AD122" s="943"/>
      <c r="AE122" s="1425"/>
      <c r="AF122" s="1425"/>
      <c r="AG122" s="1425"/>
      <c r="AH122" s="1425"/>
      <c r="AI122" s="1425"/>
      <c r="AJ122" s="916"/>
      <c r="AK122" s="916"/>
      <c r="AL122" s="922"/>
      <c r="AM122" s="11" t="str">
        <f>IF(AND($I120&lt;&gt;"",COUNTIF(AN122:AP122,TRUE)=0),"未入力",
  IF(AND($I120&lt;&gt;"",COUNTIF(AN122:AP122,TRUE)&gt;1),"複数選択",""))</f>
        <v/>
      </c>
      <c r="AN122" s="254" t="b">
        <v>0</v>
      </c>
      <c r="AO122" s="254" t="b">
        <v>0</v>
      </c>
      <c r="AP122" s="254" t="b">
        <v>0</v>
      </c>
      <c r="AQ122" s="254"/>
      <c r="AR122" s="254"/>
      <c r="AS122" s="225">
        <f>COUNTIF(AN122:AP122, TRUE)</f>
        <v>0</v>
      </c>
      <c r="AT122" s="6" t="str">
        <f>IF(AND($J$116&lt;&gt;"",COUNTIF(AN122:AP122,TRUE)=0),"未入力です。",
  IF(AND($J$116&lt;&gt;"",COUNTIF(AN122:AP122,TRUE)&gt;1),"選択は1つまでです。",""))</f>
        <v/>
      </c>
    </row>
    <row r="123" spans="1:46" ht="17.100000000000001" customHeight="1">
      <c r="A123" s="915"/>
      <c r="B123" s="1426" t="s">
        <v>2272</v>
      </c>
      <c r="C123" s="1427"/>
      <c r="D123" s="1427"/>
      <c r="E123" s="1427"/>
      <c r="F123" s="1427"/>
      <c r="G123" s="1427"/>
      <c r="H123" s="1427"/>
      <c r="I123" s="1434"/>
      <c r="J123" s="182"/>
      <c r="K123" s="1427" t="s">
        <v>68</v>
      </c>
      <c r="L123" s="1427"/>
      <c r="M123" s="1427"/>
      <c r="N123" s="1427"/>
      <c r="O123" s="1427"/>
      <c r="P123" s="1444"/>
      <c r="Q123" s="189"/>
      <c r="R123" s="1427" t="s">
        <v>69</v>
      </c>
      <c r="S123" s="1427"/>
      <c r="T123" s="1427"/>
      <c r="U123" s="1427"/>
      <c r="V123" s="1427"/>
      <c r="W123" s="933"/>
      <c r="X123" s="189"/>
      <c r="Y123" s="1427" t="s">
        <v>70</v>
      </c>
      <c r="Z123" s="1427"/>
      <c r="AA123" s="1427"/>
      <c r="AB123" s="1427"/>
      <c r="AC123" s="1427"/>
      <c r="AD123" s="933"/>
      <c r="AE123" s="191"/>
      <c r="AF123" s="1424" t="s">
        <v>71</v>
      </c>
      <c r="AG123" s="1424"/>
      <c r="AH123" s="1424"/>
      <c r="AI123" s="1424"/>
      <c r="AJ123" s="1424"/>
      <c r="AK123" s="913"/>
      <c r="AL123" s="969"/>
      <c r="AM123" s="11"/>
      <c r="AN123" s="254" t="b">
        <v>0</v>
      </c>
      <c r="AO123" s="254" t="b">
        <v>0</v>
      </c>
      <c r="AP123" s="254" t="b">
        <v>0</v>
      </c>
      <c r="AQ123" s="254" t="b">
        <v>0</v>
      </c>
      <c r="AR123" s="254"/>
      <c r="AS123" s="225">
        <f>COUNTIF(AN123:AQ123, TRUE)</f>
        <v>0</v>
      </c>
      <c r="AT123" s="6" t="str">
        <f>IF(AND($J116&lt;&gt;"",COUNTIF(AN123:AQ123,TRUE)=0),"未入力です。","")</f>
        <v/>
      </c>
    </row>
    <row r="124" spans="1:46" ht="20.100000000000001" customHeight="1">
      <c r="A124" s="915"/>
      <c r="B124" s="1426" t="s">
        <v>2273</v>
      </c>
      <c r="C124" s="1427"/>
      <c r="D124" s="1427"/>
      <c r="E124" s="1427"/>
      <c r="F124" s="1427"/>
      <c r="G124" s="1427"/>
      <c r="H124" s="1427"/>
      <c r="I124" s="1434"/>
      <c r="J124" s="1452"/>
      <c r="K124" s="1447"/>
      <c r="L124" s="1447"/>
      <c r="M124" s="1447"/>
      <c r="N124" s="1447"/>
      <c r="O124" s="933" t="s">
        <v>72</v>
      </c>
      <c r="P124" s="933"/>
      <c r="Q124" s="1526"/>
      <c r="R124" s="1447"/>
      <c r="S124" s="1447"/>
      <c r="T124" s="1447"/>
      <c r="U124" s="1447"/>
      <c r="V124" s="933" t="s">
        <v>72</v>
      </c>
      <c r="W124" s="933"/>
      <c r="X124" s="1526"/>
      <c r="Y124" s="1447"/>
      <c r="Z124" s="1447"/>
      <c r="AA124" s="1447"/>
      <c r="AB124" s="1447"/>
      <c r="AC124" s="933" t="s">
        <v>72</v>
      </c>
      <c r="AD124" s="933"/>
      <c r="AE124" s="1526"/>
      <c r="AF124" s="1447"/>
      <c r="AG124" s="1447"/>
      <c r="AH124" s="1447"/>
      <c r="AI124" s="1447"/>
      <c r="AJ124" s="914" t="s">
        <v>72</v>
      </c>
      <c r="AK124" s="914"/>
      <c r="AL124" s="969"/>
      <c r="AM124" s="11" t="str">
        <f>IF(AND($I120&lt;&gt;"",COUNTIF(AN124:AP124,TRUE)=0),"未入力",
  IF(AND($I120&lt;&gt;"",COUNTIF(AN124:AP124,TRUE)&gt;1),"複数選択",""))</f>
        <v/>
      </c>
      <c r="AN124" s="254"/>
      <c r="AO124" s="254"/>
      <c r="AP124" s="254"/>
      <c r="AQ124" s="254"/>
      <c r="AR124" s="254"/>
      <c r="AS124" s="256"/>
      <c r="AT124" s="6" t="str">
        <f>IF(AND($J116&lt;&gt;"",OR($J$81="01",$J$81="02",$J$81&lt;=24)),
  IF(AND($J116&lt;&gt;"",COUNTA(J124,Q124,X124,AE124)=0),"未入力です。",""),"")</f>
        <v/>
      </c>
    </row>
    <row r="125" spans="1:46" ht="27" customHeight="1">
      <c r="A125" s="915"/>
      <c r="B125" s="1446" t="s">
        <v>2274</v>
      </c>
      <c r="C125" s="1446"/>
      <c r="D125" s="1446"/>
      <c r="E125" s="1446"/>
      <c r="F125" s="1446"/>
      <c r="G125" s="1446"/>
      <c r="H125" s="1446"/>
      <c r="I125" s="1446"/>
      <c r="J125" s="1467"/>
      <c r="K125" s="1468"/>
      <c r="L125" s="1468"/>
      <c r="M125" s="1468"/>
      <c r="N125" s="1468"/>
      <c r="O125" s="933" t="s">
        <v>47</v>
      </c>
      <c r="P125" s="933"/>
      <c r="Q125" s="1527"/>
      <c r="R125" s="1468"/>
      <c r="S125" s="1468"/>
      <c r="T125" s="1468"/>
      <c r="U125" s="1468"/>
      <c r="V125" s="933" t="s">
        <v>47</v>
      </c>
      <c r="W125" s="933"/>
      <c r="X125" s="1527"/>
      <c r="Y125" s="1468"/>
      <c r="Z125" s="1468"/>
      <c r="AA125" s="1468"/>
      <c r="AB125" s="1468"/>
      <c r="AC125" s="933" t="s">
        <v>47</v>
      </c>
      <c r="AD125" s="933"/>
      <c r="AE125" s="1527"/>
      <c r="AF125" s="1468"/>
      <c r="AG125" s="1468"/>
      <c r="AH125" s="1468"/>
      <c r="AI125" s="1468"/>
      <c r="AJ125" s="933" t="s">
        <v>47</v>
      </c>
      <c r="AK125" s="933"/>
      <c r="AL125" s="969"/>
      <c r="AM125" s="11" t="str">
        <f>IF(AND($I120&lt;&gt;"",COUNTIF(AN125:AQ125,TRUE)=0),"未入力","")</f>
        <v/>
      </c>
      <c r="AN125" s="254"/>
      <c r="AO125" s="254"/>
      <c r="AP125" s="254"/>
      <c r="AQ125" s="254"/>
      <c r="AR125" s="254"/>
      <c r="AS125" s="225">
        <f>COUNTIF(AN122:AP122, TRUE)</f>
        <v>0</v>
      </c>
      <c r="AT125" s="6" t="str">
        <f>IF(AND($J116&lt;&gt;"",COUNTA(J125,Q125,X125,AE125)=0),"未入力です。","")</f>
        <v/>
      </c>
    </row>
    <row r="126" spans="1:46" ht="3.95" customHeight="1">
      <c r="A126" s="915"/>
      <c r="B126" s="912"/>
      <c r="C126" s="912"/>
      <c r="D126" s="912"/>
      <c r="E126" s="912"/>
      <c r="F126" s="912"/>
      <c r="G126" s="912"/>
      <c r="H126" s="912"/>
      <c r="I126" s="912"/>
      <c r="J126" s="911"/>
      <c r="K126" s="911"/>
      <c r="L126" s="911"/>
      <c r="M126" s="911"/>
      <c r="N126" s="911"/>
      <c r="O126" s="911"/>
      <c r="P126" s="911"/>
      <c r="Q126" s="911"/>
      <c r="R126" s="911"/>
      <c r="S126" s="911"/>
      <c r="T126" s="911"/>
      <c r="U126" s="911"/>
      <c r="V126" s="911"/>
      <c r="W126" s="911"/>
      <c r="X126" s="911"/>
      <c r="Y126" s="911"/>
      <c r="Z126" s="911"/>
      <c r="AA126" s="911"/>
      <c r="AB126" s="911"/>
      <c r="AC126" s="911"/>
      <c r="AD126" s="911"/>
      <c r="AE126" s="911"/>
      <c r="AF126" s="911"/>
      <c r="AG126" s="911"/>
      <c r="AH126" s="911"/>
      <c r="AI126" s="911"/>
      <c r="AJ126" s="916"/>
      <c r="AK126" s="916"/>
      <c r="AL126" s="922"/>
      <c r="AM126" s="4" t="str">
        <f>IF(AND($I120="",COUNTA(M129,S129,Z129,AG129)&gt;0),"回答不要",
  IF(AND($I120&lt;&gt;"",OR($R$90&lt;&gt;"",$R$91&lt;&gt;""),COUNTIF(AN118:AP118,TRUE)&gt;0),
  IF(AND($I120&lt;&gt;"",COUNTA(M129,S129,Z129,AG129)=0),"未入力",""),""))</f>
        <v/>
      </c>
      <c r="AS126" s="225"/>
    </row>
    <row r="127" spans="1:46" ht="3.95" customHeight="1">
      <c r="A127" s="915"/>
      <c r="B127" s="912"/>
      <c r="C127" s="912"/>
      <c r="D127" s="912"/>
      <c r="E127" s="912"/>
      <c r="F127" s="912"/>
      <c r="G127" s="912"/>
      <c r="H127" s="912"/>
      <c r="I127" s="912"/>
      <c r="J127" s="911"/>
      <c r="K127" s="911"/>
      <c r="L127" s="911"/>
      <c r="M127" s="911"/>
      <c r="N127" s="911"/>
      <c r="O127" s="911"/>
      <c r="P127" s="911"/>
      <c r="Q127" s="911"/>
      <c r="R127" s="911"/>
      <c r="S127" s="911"/>
      <c r="T127" s="911"/>
      <c r="U127" s="911"/>
      <c r="V127" s="911"/>
      <c r="W127" s="911"/>
      <c r="X127" s="911"/>
      <c r="Y127" s="911"/>
      <c r="Z127" s="911"/>
      <c r="AA127" s="911"/>
      <c r="AB127" s="911"/>
      <c r="AC127" s="911"/>
      <c r="AD127" s="911"/>
      <c r="AE127" s="911"/>
      <c r="AF127" s="911"/>
      <c r="AG127" s="911"/>
      <c r="AH127" s="911"/>
      <c r="AI127" s="911"/>
      <c r="AJ127" s="916"/>
      <c r="AK127" s="916"/>
      <c r="AL127" s="922"/>
      <c r="AM127" s="4" t="str">
        <f>IF(AND($I120&lt;&gt;"",COUNTA(M130,S130,Z130,AG130)=0),"未入力","")</f>
        <v/>
      </c>
      <c r="AS127" s="225"/>
    </row>
    <row r="128" spans="1:46" ht="18" customHeight="1">
      <c r="A128" s="915"/>
      <c r="B128" s="1426" t="s">
        <v>2262</v>
      </c>
      <c r="C128" s="1427"/>
      <c r="D128" s="1427"/>
      <c r="E128" s="1427"/>
      <c r="F128" s="1427"/>
      <c r="G128" s="1427"/>
      <c r="H128" s="1427"/>
      <c r="I128" s="1427"/>
      <c r="J128" s="1464"/>
      <c r="K128" s="1465"/>
      <c r="L128" s="1465"/>
      <c r="M128" s="1465"/>
      <c r="N128" s="1465"/>
      <c r="O128" s="1465"/>
      <c r="P128" s="1466"/>
      <c r="Q128" s="946"/>
      <c r="R128" s="946"/>
      <c r="S128" s="946"/>
      <c r="T128" s="946"/>
      <c r="U128" s="946"/>
      <c r="V128" s="946"/>
      <c r="W128" s="946"/>
      <c r="X128" s="946"/>
      <c r="Y128" s="946"/>
      <c r="Z128" s="946"/>
      <c r="AA128" s="946"/>
      <c r="AB128" s="946"/>
      <c r="AC128" s="946"/>
      <c r="AD128" s="946"/>
      <c r="AE128" s="946"/>
      <c r="AF128" s="946"/>
      <c r="AG128" s="946"/>
      <c r="AH128" s="946"/>
      <c r="AI128" s="946"/>
      <c r="AJ128" s="916"/>
      <c r="AK128" s="916"/>
      <c r="AL128" s="922"/>
      <c r="AM128" s="4"/>
      <c r="AS128" s="225"/>
    </row>
    <row r="129" spans="1:46" ht="30.95" customHeight="1">
      <c r="A129" s="915"/>
      <c r="B129" s="1435" t="s">
        <v>2267</v>
      </c>
      <c r="C129" s="1436"/>
      <c r="D129" s="1436"/>
      <c r="E129" s="1436"/>
      <c r="F129" s="1436"/>
      <c r="G129" s="1436"/>
      <c r="H129" s="1436"/>
      <c r="I129" s="1437"/>
      <c r="J129" s="181"/>
      <c r="K129" s="913" t="s">
        <v>52</v>
      </c>
      <c r="L129" s="913"/>
      <c r="M129" s="913"/>
      <c r="N129" s="913"/>
      <c r="O129" s="914"/>
      <c r="P129" s="230"/>
      <c r="Q129" s="968" t="s">
        <v>53</v>
      </c>
      <c r="R129" s="930"/>
      <c r="S129" s="930"/>
      <c r="T129" s="914"/>
      <c r="U129" s="930"/>
      <c r="V129" s="930"/>
      <c r="W129" s="914"/>
      <c r="X129" s="930"/>
      <c r="Y129" s="930"/>
      <c r="Z129" s="943"/>
      <c r="AA129" s="915"/>
      <c r="AB129" s="916"/>
      <c r="AC129" s="916"/>
      <c r="AD129" s="916"/>
      <c r="AE129" s="916"/>
      <c r="AF129" s="916"/>
      <c r="AG129" s="916"/>
      <c r="AH129" s="916"/>
      <c r="AI129" s="916"/>
      <c r="AJ129" s="916"/>
      <c r="AK129" s="916"/>
      <c r="AL129" s="922"/>
      <c r="AM129" s="4"/>
      <c r="AN129" s="6" t="b">
        <v>0</v>
      </c>
      <c r="AO129" s="6" t="b">
        <v>0</v>
      </c>
      <c r="AS129" s="225"/>
    </row>
    <row r="130" spans="1:46" ht="17.100000000000001" customHeight="1">
      <c r="A130" s="915"/>
      <c r="B130" s="1457" t="s">
        <v>2268</v>
      </c>
      <c r="C130" s="1458"/>
      <c r="D130" s="1458"/>
      <c r="E130" s="1458"/>
      <c r="F130" s="1458"/>
      <c r="G130" s="1458"/>
      <c r="H130" s="1458"/>
      <c r="I130" s="1459"/>
      <c r="J130" s="181"/>
      <c r="K130" s="914" t="s">
        <v>54</v>
      </c>
      <c r="L130" s="914"/>
      <c r="M130" s="914"/>
      <c r="N130" s="914"/>
      <c r="O130" s="914"/>
      <c r="P130" s="914"/>
      <c r="Q130" s="914"/>
      <c r="R130" s="3"/>
      <c r="S130" s="1463" t="s">
        <v>2435</v>
      </c>
      <c r="T130" s="1463"/>
      <c r="U130" s="1463"/>
      <c r="V130" s="1463"/>
      <c r="W130" s="1463"/>
      <c r="X130" s="914"/>
      <c r="Y130" s="3"/>
      <c r="Z130" s="1424" t="s">
        <v>56</v>
      </c>
      <c r="AA130" s="1424"/>
      <c r="AB130" s="1424"/>
      <c r="AC130" s="1424"/>
      <c r="AD130" s="1424"/>
      <c r="AE130" s="1424"/>
      <c r="AF130" s="1424"/>
      <c r="AG130" s="1424"/>
      <c r="AH130" s="1424"/>
      <c r="AI130" s="1445"/>
      <c r="AJ130" s="916"/>
      <c r="AK130" s="916"/>
      <c r="AL130" s="922"/>
      <c r="AN130" s="6" t="b">
        <v>0</v>
      </c>
      <c r="AO130" s="6" t="b">
        <v>0</v>
      </c>
      <c r="AP130" s="6" t="b">
        <v>0</v>
      </c>
      <c r="AS130" s="225"/>
    </row>
    <row r="131" spans="1:46" ht="17.100000000000001" customHeight="1">
      <c r="A131" s="915"/>
      <c r="B131" s="1460"/>
      <c r="C131" s="1461"/>
      <c r="D131" s="1461"/>
      <c r="E131" s="1461"/>
      <c r="F131" s="1461"/>
      <c r="G131" s="1461"/>
      <c r="H131" s="1461"/>
      <c r="I131" s="1462"/>
      <c r="J131" s="179"/>
      <c r="K131" s="1453" t="s">
        <v>57</v>
      </c>
      <c r="L131" s="1453"/>
      <c r="M131" s="1453"/>
      <c r="N131" s="1453"/>
      <c r="O131" s="1453"/>
      <c r="P131" s="1453"/>
      <c r="Q131" s="1453"/>
      <c r="R131" s="1453"/>
      <c r="S131" s="924"/>
      <c r="T131" s="7"/>
      <c r="U131" s="1453" t="s">
        <v>58</v>
      </c>
      <c r="V131" s="1453"/>
      <c r="W131" s="1453"/>
      <c r="X131" s="1453"/>
      <c r="Y131" s="924"/>
      <c r="Z131" s="924"/>
      <c r="AA131" s="924"/>
      <c r="AB131" s="924"/>
      <c r="AC131" s="924"/>
      <c r="AD131" s="924"/>
      <c r="AE131" s="924"/>
      <c r="AF131" s="924"/>
      <c r="AG131" s="924"/>
      <c r="AH131" s="924"/>
      <c r="AI131" s="925"/>
      <c r="AJ131" s="916"/>
      <c r="AK131" s="916"/>
      <c r="AL131" s="922"/>
      <c r="AN131" s="6" t="b">
        <v>0</v>
      </c>
      <c r="AO131" s="6" t="b">
        <v>0</v>
      </c>
      <c r="AS131" s="225"/>
    </row>
    <row r="132" spans="1:46" ht="17.100000000000001" customHeight="1">
      <c r="A132" s="915"/>
      <c r="B132" s="1431" t="s">
        <v>2269</v>
      </c>
      <c r="C132" s="1432"/>
      <c r="D132" s="1432"/>
      <c r="E132" s="1432"/>
      <c r="F132" s="1432"/>
      <c r="G132" s="1432"/>
      <c r="H132" s="1432"/>
      <c r="I132" s="1433"/>
      <c r="J132" s="182"/>
      <c r="K132" s="1427" t="s">
        <v>59</v>
      </c>
      <c r="L132" s="1427"/>
      <c r="M132" s="1427"/>
      <c r="N132" s="1427"/>
      <c r="O132" s="1427"/>
      <c r="P132" s="950"/>
      <c r="Q132" s="183"/>
      <c r="R132" s="1432" t="s">
        <v>60</v>
      </c>
      <c r="S132" s="1432"/>
      <c r="T132" s="1432"/>
      <c r="U132" s="1432"/>
      <c r="V132" s="1432"/>
      <c r="W132" s="1432"/>
      <c r="X132" s="183"/>
      <c r="Y132" s="1427" t="s">
        <v>61</v>
      </c>
      <c r="Z132" s="1427"/>
      <c r="AA132" s="1427"/>
      <c r="AB132" s="1427"/>
      <c r="AC132" s="1427"/>
      <c r="AD132" s="1434"/>
      <c r="AE132" s="916"/>
      <c r="AF132" s="916"/>
      <c r="AG132" s="916"/>
      <c r="AH132" s="916"/>
      <c r="AI132" s="911"/>
      <c r="AJ132" s="916"/>
      <c r="AK132" s="916"/>
      <c r="AL132" s="922"/>
      <c r="AN132" s="6" t="b">
        <v>0</v>
      </c>
      <c r="AO132" s="6" t="b">
        <v>0</v>
      </c>
      <c r="AP132" s="6" t="b">
        <v>0</v>
      </c>
      <c r="AS132" s="225"/>
    </row>
    <row r="133" spans="1:46" ht="17.100000000000001" customHeight="1">
      <c r="A133" s="915"/>
      <c r="B133" s="1426" t="s">
        <v>2270</v>
      </c>
      <c r="C133" s="1427"/>
      <c r="D133" s="1427"/>
      <c r="E133" s="1427"/>
      <c r="F133" s="1427"/>
      <c r="G133" s="1427"/>
      <c r="H133" s="1427"/>
      <c r="I133" s="1434"/>
      <c r="J133" s="182"/>
      <c r="K133" s="1427" t="s">
        <v>62</v>
      </c>
      <c r="L133" s="1427"/>
      <c r="M133" s="1427"/>
      <c r="N133" s="1427"/>
      <c r="O133" s="1427"/>
      <c r="P133" s="950"/>
      <c r="Q133" s="183"/>
      <c r="R133" s="1427" t="s">
        <v>63</v>
      </c>
      <c r="S133" s="1427"/>
      <c r="T133" s="1427"/>
      <c r="U133" s="1427"/>
      <c r="V133" s="1427"/>
      <c r="W133" s="1427"/>
      <c r="X133" s="183"/>
      <c r="Y133" s="1432" t="s">
        <v>64</v>
      </c>
      <c r="Z133" s="1432"/>
      <c r="AA133" s="1432"/>
      <c r="AB133" s="1432"/>
      <c r="AC133" s="1432"/>
      <c r="AD133" s="1433"/>
      <c r="AE133" s="916"/>
      <c r="AF133" s="916"/>
      <c r="AG133" s="916"/>
      <c r="AH133" s="916"/>
      <c r="AI133" s="911"/>
      <c r="AJ133" s="916"/>
      <c r="AK133" s="916"/>
      <c r="AL133" s="922"/>
      <c r="AM133" s="4"/>
      <c r="AN133" s="6" t="b">
        <v>0</v>
      </c>
      <c r="AO133" s="6" t="b">
        <v>0</v>
      </c>
      <c r="AP133" s="6" t="b">
        <v>0</v>
      </c>
      <c r="AS133" s="225"/>
    </row>
    <row r="134" spans="1:46" ht="17.100000000000001" customHeight="1">
      <c r="A134" s="915"/>
      <c r="B134" s="1426" t="s">
        <v>2271</v>
      </c>
      <c r="C134" s="1427"/>
      <c r="D134" s="1427"/>
      <c r="E134" s="1427"/>
      <c r="F134" s="1427"/>
      <c r="G134" s="1427"/>
      <c r="H134" s="1427"/>
      <c r="I134" s="1434"/>
      <c r="J134" s="181"/>
      <c r="K134" s="1432" t="s">
        <v>65</v>
      </c>
      <c r="L134" s="1432"/>
      <c r="M134" s="1432"/>
      <c r="N134" s="1432"/>
      <c r="O134" s="1432"/>
      <c r="P134" s="1432"/>
      <c r="Q134" s="3"/>
      <c r="R134" s="1424" t="s">
        <v>66</v>
      </c>
      <c r="S134" s="1424"/>
      <c r="T134" s="1424"/>
      <c r="U134" s="1424"/>
      <c r="V134" s="1424"/>
      <c r="W134" s="1424"/>
      <c r="X134" s="3"/>
      <c r="Y134" s="1424" t="s">
        <v>67</v>
      </c>
      <c r="Z134" s="1424"/>
      <c r="AA134" s="1424"/>
      <c r="AB134" s="1424"/>
      <c r="AC134" s="1424"/>
      <c r="AD134" s="943"/>
      <c r="AE134" s="1425"/>
      <c r="AF134" s="1425"/>
      <c r="AG134" s="1425"/>
      <c r="AH134" s="1425"/>
      <c r="AI134" s="1425"/>
      <c r="AJ134" s="916"/>
      <c r="AK134" s="916"/>
      <c r="AL134" s="922"/>
      <c r="AM134" s="4"/>
      <c r="AN134" s="6" t="b">
        <v>0</v>
      </c>
      <c r="AO134" s="6" t="b">
        <v>0</v>
      </c>
      <c r="AP134" s="6" t="b">
        <v>0</v>
      </c>
      <c r="AS134" s="225"/>
      <c r="AT134" s="227"/>
    </row>
    <row r="135" spans="1:46" ht="17.100000000000001" customHeight="1">
      <c r="A135" s="915"/>
      <c r="B135" s="1426" t="s">
        <v>2272</v>
      </c>
      <c r="C135" s="1427"/>
      <c r="D135" s="1427"/>
      <c r="E135" s="1427"/>
      <c r="F135" s="1427"/>
      <c r="G135" s="1427"/>
      <c r="H135" s="1427"/>
      <c r="I135" s="1434"/>
      <c r="J135" s="182"/>
      <c r="K135" s="1427" t="s">
        <v>68</v>
      </c>
      <c r="L135" s="1427"/>
      <c r="M135" s="1427"/>
      <c r="N135" s="1427"/>
      <c r="O135" s="1427"/>
      <c r="P135" s="1444"/>
      <c r="Q135" s="189"/>
      <c r="R135" s="1427" t="s">
        <v>69</v>
      </c>
      <c r="S135" s="1427"/>
      <c r="T135" s="1427"/>
      <c r="U135" s="1427"/>
      <c r="V135" s="1427"/>
      <c r="W135" s="933"/>
      <c r="X135" s="189"/>
      <c r="Y135" s="1427" t="s">
        <v>70</v>
      </c>
      <c r="Z135" s="1427"/>
      <c r="AA135" s="1427"/>
      <c r="AB135" s="1427"/>
      <c r="AC135" s="1427"/>
      <c r="AD135" s="933"/>
      <c r="AE135" s="191"/>
      <c r="AF135" s="1424" t="s">
        <v>71</v>
      </c>
      <c r="AG135" s="1424"/>
      <c r="AH135" s="1424"/>
      <c r="AI135" s="1424"/>
      <c r="AJ135" s="1424"/>
      <c r="AK135" s="913"/>
      <c r="AL135" s="969"/>
      <c r="AM135" s="231"/>
      <c r="AN135" s="6" t="b">
        <v>0</v>
      </c>
      <c r="AO135" s="6" t="b">
        <v>0</v>
      </c>
      <c r="AP135" s="6" t="b">
        <v>0</v>
      </c>
      <c r="AQ135" s="6" t="b">
        <v>0</v>
      </c>
      <c r="AS135" s="225"/>
    </row>
    <row r="136" spans="1:46" ht="20.100000000000001" customHeight="1">
      <c r="A136" s="915"/>
      <c r="B136" s="1426" t="s">
        <v>2273</v>
      </c>
      <c r="C136" s="1427"/>
      <c r="D136" s="1427"/>
      <c r="E136" s="1427"/>
      <c r="F136" s="1427"/>
      <c r="G136" s="1427"/>
      <c r="H136" s="1427"/>
      <c r="I136" s="1434"/>
      <c r="J136" s="1464"/>
      <c r="K136" s="1465"/>
      <c r="L136" s="1465"/>
      <c r="M136" s="1465"/>
      <c r="N136" s="1465"/>
      <c r="O136" s="933" t="s">
        <v>72</v>
      </c>
      <c r="P136" s="933"/>
      <c r="Q136" s="1562"/>
      <c r="R136" s="1465"/>
      <c r="S136" s="1465"/>
      <c r="T136" s="1465"/>
      <c r="U136" s="1465"/>
      <c r="V136" s="933" t="s">
        <v>72</v>
      </c>
      <c r="W136" s="933"/>
      <c r="X136" s="1562"/>
      <c r="Y136" s="1465"/>
      <c r="Z136" s="1465"/>
      <c r="AA136" s="1465"/>
      <c r="AB136" s="1465"/>
      <c r="AC136" s="933" t="s">
        <v>72</v>
      </c>
      <c r="AD136" s="933"/>
      <c r="AE136" s="1526"/>
      <c r="AF136" s="1447"/>
      <c r="AG136" s="1447"/>
      <c r="AH136" s="1447"/>
      <c r="AI136" s="1447"/>
      <c r="AJ136" s="914" t="s">
        <v>72</v>
      </c>
      <c r="AK136" s="914"/>
      <c r="AL136" s="969"/>
      <c r="AM136" s="4"/>
      <c r="AS136" s="225"/>
    </row>
    <row r="137" spans="1:46" ht="27" customHeight="1">
      <c r="A137" s="915"/>
      <c r="B137" s="1441" t="s">
        <v>2274</v>
      </c>
      <c r="C137" s="1442"/>
      <c r="D137" s="1442"/>
      <c r="E137" s="1442"/>
      <c r="F137" s="1442"/>
      <c r="G137" s="1442"/>
      <c r="H137" s="1442"/>
      <c r="I137" s="1443"/>
      <c r="J137" s="1467"/>
      <c r="K137" s="1468"/>
      <c r="L137" s="1468"/>
      <c r="M137" s="1468"/>
      <c r="N137" s="1468"/>
      <c r="O137" s="933" t="s">
        <v>47</v>
      </c>
      <c r="P137" s="933"/>
      <c r="Q137" s="1527"/>
      <c r="R137" s="1468"/>
      <c r="S137" s="1468"/>
      <c r="T137" s="1468"/>
      <c r="U137" s="1468"/>
      <c r="V137" s="933" t="s">
        <v>47</v>
      </c>
      <c r="W137" s="933"/>
      <c r="X137" s="1527"/>
      <c r="Y137" s="1468"/>
      <c r="Z137" s="1468"/>
      <c r="AA137" s="1468"/>
      <c r="AB137" s="1468"/>
      <c r="AC137" s="933" t="s">
        <v>47</v>
      </c>
      <c r="AD137" s="933"/>
      <c r="AE137" s="1527"/>
      <c r="AF137" s="1468"/>
      <c r="AG137" s="1468"/>
      <c r="AH137" s="1468"/>
      <c r="AI137" s="1468"/>
      <c r="AJ137" s="933" t="s">
        <v>47</v>
      </c>
      <c r="AK137" s="933"/>
      <c r="AL137" s="969"/>
      <c r="AM137" s="4"/>
      <c r="AS137" s="225"/>
    </row>
    <row r="138" spans="1:46" ht="3.95" customHeight="1">
      <c r="A138" s="915"/>
      <c r="B138" s="937"/>
      <c r="C138" s="937"/>
      <c r="D138" s="937"/>
      <c r="E138" s="937"/>
      <c r="F138" s="937"/>
      <c r="G138" s="937"/>
      <c r="H138" s="937"/>
      <c r="I138" s="937"/>
      <c r="J138" s="911"/>
      <c r="K138" s="911"/>
      <c r="L138" s="911"/>
      <c r="M138" s="911"/>
      <c r="N138" s="911"/>
      <c r="O138" s="911"/>
      <c r="P138" s="911"/>
      <c r="Q138" s="911"/>
      <c r="R138" s="911"/>
      <c r="S138" s="911"/>
      <c r="T138" s="911"/>
      <c r="U138" s="911"/>
      <c r="V138" s="911"/>
      <c r="W138" s="911"/>
      <c r="X138" s="911"/>
      <c r="Y138" s="911"/>
      <c r="Z138" s="911"/>
      <c r="AA138" s="911"/>
      <c r="AB138" s="911"/>
      <c r="AC138" s="911"/>
      <c r="AD138" s="911"/>
      <c r="AE138" s="911"/>
      <c r="AF138" s="911"/>
      <c r="AG138" s="911"/>
      <c r="AH138" s="911"/>
      <c r="AI138" s="911"/>
      <c r="AJ138" s="916"/>
      <c r="AK138" s="916"/>
      <c r="AL138" s="922"/>
      <c r="AM138" s="4" t="str">
        <f>IF(AND($AN$87=TRUE,COUNTA(T138:V140)=0),"未入力",
IF(COUNTA(T138:V140)&gt;1,"複数選択",""))</f>
        <v/>
      </c>
      <c r="AS138" s="225"/>
    </row>
    <row r="139" spans="1:46" ht="3.95" customHeight="1">
      <c r="A139" s="915"/>
      <c r="B139" s="937"/>
      <c r="C139" s="937"/>
      <c r="D139" s="937"/>
      <c r="E139" s="937"/>
      <c r="F139" s="937"/>
      <c r="G139" s="937"/>
      <c r="H139" s="937"/>
      <c r="I139" s="937"/>
      <c r="J139" s="911"/>
      <c r="K139" s="911"/>
      <c r="L139" s="911"/>
      <c r="M139" s="911"/>
      <c r="N139" s="911"/>
      <c r="O139" s="911"/>
      <c r="P139" s="911"/>
      <c r="Q139" s="911"/>
      <c r="R139" s="911"/>
      <c r="S139" s="911"/>
      <c r="T139" s="911"/>
      <c r="U139" s="911"/>
      <c r="V139" s="911"/>
      <c r="W139" s="911"/>
      <c r="X139" s="911"/>
      <c r="Y139" s="911"/>
      <c r="Z139" s="911"/>
      <c r="AA139" s="911"/>
      <c r="AB139" s="911"/>
      <c r="AC139" s="911"/>
      <c r="AD139" s="911"/>
      <c r="AE139" s="911"/>
      <c r="AF139" s="911"/>
      <c r="AG139" s="911"/>
      <c r="AH139" s="911"/>
      <c r="AI139" s="911"/>
      <c r="AJ139" s="916"/>
      <c r="AK139" s="916"/>
      <c r="AL139" s="922"/>
      <c r="AM139" s="4"/>
      <c r="AS139" s="225"/>
    </row>
    <row r="140" spans="1:46" ht="18" customHeight="1">
      <c r="A140" s="915"/>
      <c r="B140" s="1426" t="s">
        <v>2262</v>
      </c>
      <c r="C140" s="1427"/>
      <c r="D140" s="1427"/>
      <c r="E140" s="1427"/>
      <c r="F140" s="1427"/>
      <c r="G140" s="1427"/>
      <c r="H140" s="1427"/>
      <c r="I140" s="1427"/>
      <c r="J140" s="1464"/>
      <c r="K140" s="1465"/>
      <c r="L140" s="1465"/>
      <c r="M140" s="1465"/>
      <c r="N140" s="1465"/>
      <c r="O140" s="1465"/>
      <c r="P140" s="1466"/>
      <c r="Q140" s="946"/>
      <c r="R140" s="946"/>
      <c r="S140" s="946"/>
      <c r="T140" s="946"/>
      <c r="U140" s="946"/>
      <c r="V140" s="946"/>
      <c r="W140" s="946"/>
      <c r="X140" s="946"/>
      <c r="Y140" s="946"/>
      <c r="Z140" s="946"/>
      <c r="AA140" s="946"/>
      <c r="AB140" s="946"/>
      <c r="AC140" s="946"/>
      <c r="AD140" s="946"/>
      <c r="AE140" s="946"/>
      <c r="AF140" s="946"/>
      <c r="AG140" s="946"/>
      <c r="AH140" s="946"/>
      <c r="AI140" s="946"/>
      <c r="AJ140" s="916"/>
      <c r="AK140" s="916"/>
      <c r="AL140" s="922"/>
      <c r="AM140" s="4"/>
      <c r="AS140" s="225"/>
    </row>
    <row r="141" spans="1:46" ht="30.95" customHeight="1">
      <c r="A141" s="915"/>
      <c r="B141" s="1435" t="s">
        <v>2267</v>
      </c>
      <c r="C141" s="1436"/>
      <c r="D141" s="1436"/>
      <c r="E141" s="1436"/>
      <c r="F141" s="1436"/>
      <c r="G141" s="1436"/>
      <c r="H141" s="1436"/>
      <c r="I141" s="1437"/>
      <c r="J141" s="181"/>
      <c r="K141" s="913" t="s">
        <v>52</v>
      </c>
      <c r="L141" s="913"/>
      <c r="M141" s="913"/>
      <c r="N141" s="913"/>
      <c r="O141" s="914"/>
      <c r="P141" s="230"/>
      <c r="Q141" s="968" t="s">
        <v>53</v>
      </c>
      <c r="R141" s="930"/>
      <c r="S141" s="930"/>
      <c r="T141" s="914"/>
      <c r="U141" s="930"/>
      <c r="V141" s="930"/>
      <c r="W141" s="914"/>
      <c r="X141" s="930"/>
      <c r="Y141" s="930"/>
      <c r="Z141" s="943"/>
      <c r="AA141" s="915"/>
      <c r="AB141" s="916"/>
      <c r="AC141" s="916"/>
      <c r="AD141" s="916"/>
      <c r="AE141" s="916"/>
      <c r="AF141" s="916"/>
      <c r="AG141" s="916"/>
      <c r="AH141" s="916"/>
      <c r="AI141" s="916"/>
      <c r="AJ141" s="916"/>
      <c r="AK141" s="916"/>
      <c r="AL141" s="922"/>
      <c r="AM141" s="916" t="str">
        <f>IF(AND($AN$87=TRUE,COUNTIF(AN141:AP141,TRUE)=0),"未入力",IF(COUNTIF(AN141:AP141,TRUE)=2,"複数選択",""))</f>
        <v/>
      </c>
      <c r="AN141" s="971" t="b">
        <v>0</v>
      </c>
      <c r="AO141" s="971" t="b">
        <v>0</v>
      </c>
      <c r="AP141" s="911"/>
      <c r="AQ141" s="911"/>
      <c r="AR141" s="911"/>
      <c r="AS141" s="911"/>
    </row>
    <row r="142" spans="1:46" ht="17.100000000000001" customHeight="1">
      <c r="A142" s="915"/>
      <c r="B142" s="1457" t="s">
        <v>2268</v>
      </c>
      <c r="C142" s="1458"/>
      <c r="D142" s="1458"/>
      <c r="E142" s="1458"/>
      <c r="F142" s="1458"/>
      <c r="G142" s="1458"/>
      <c r="H142" s="1458"/>
      <c r="I142" s="1459"/>
      <c r="J142" s="181"/>
      <c r="K142" s="914" t="s">
        <v>54</v>
      </c>
      <c r="L142" s="914"/>
      <c r="M142" s="914"/>
      <c r="N142" s="914"/>
      <c r="O142" s="914"/>
      <c r="P142" s="914"/>
      <c r="Q142" s="914"/>
      <c r="R142" s="3"/>
      <c r="S142" s="1424" t="s">
        <v>55</v>
      </c>
      <c r="T142" s="1424"/>
      <c r="U142" s="1424"/>
      <c r="V142" s="1424"/>
      <c r="W142" s="1424"/>
      <c r="X142" s="914"/>
      <c r="Y142" s="3"/>
      <c r="Z142" s="1424" t="s">
        <v>56</v>
      </c>
      <c r="AA142" s="1424"/>
      <c r="AB142" s="1424"/>
      <c r="AC142" s="1424"/>
      <c r="AD142" s="1424"/>
      <c r="AE142" s="1424"/>
      <c r="AF142" s="1424"/>
      <c r="AG142" s="1424"/>
      <c r="AH142" s="1424"/>
      <c r="AI142" s="1445"/>
      <c r="AJ142" s="916"/>
      <c r="AK142" s="916"/>
      <c r="AL142" s="922"/>
      <c r="AM142" s="4" t="str">
        <f>IF(AND($AN$87=TRUE,COUNTIF(AN142:AP142,TRUE)=0),"未入力",IF(COUNTIF(AN142:AP142,TRUE)=2,"複数選択",""))</f>
        <v/>
      </c>
      <c r="AN142" s="8" t="b">
        <v>0</v>
      </c>
      <c r="AO142" s="8" t="b">
        <v>0</v>
      </c>
      <c r="AP142" s="6" t="b">
        <v>0</v>
      </c>
      <c r="AS142" s="225"/>
    </row>
    <row r="143" spans="1:46" ht="17.100000000000001" customHeight="1">
      <c r="A143" s="915"/>
      <c r="B143" s="1460"/>
      <c r="C143" s="1461"/>
      <c r="D143" s="1461"/>
      <c r="E143" s="1461"/>
      <c r="F143" s="1461"/>
      <c r="G143" s="1461"/>
      <c r="H143" s="1461"/>
      <c r="I143" s="1462"/>
      <c r="J143" s="179"/>
      <c r="K143" s="1453" t="s">
        <v>57</v>
      </c>
      <c r="L143" s="1453"/>
      <c r="M143" s="1453"/>
      <c r="N143" s="1453"/>
      <c r="O143" s="1453"/>
      <c r="P143" s="1453"/>
      <c r="Q143" s="1453"/>
      <c r="R143" s="1453"/>
      <c r="S143" s="924"/>
      <c r="T143" s="7"/>
      <c r="U143" s="1453" t="s">
        <v>58</v>
      </c>
      <c r="V143" s="1453"/>
      <c r="W143" s="1453"/>
      <c r="X143" s="1453"/>
      <c r="Y143" s="924"/>
      <c r="Z143" s="924"/>
      <c r="AA143" s="924"/>
      <c r="AB143" s="924"/>
      <c r="AC143" s="924"/>
      <c r="AD143" s="924"/>
      <c r="AE143" s="924"/>
      <c r="AF143" s="924"/>
      <c r="AG143" s="924"/>
      <c r="AH143" s="924"/>
      <c r="AI143" s="925"/>
      <c r="AJ143" s="916"/>
      <c r="AK143" s="916"/>
      <c r="AL143" s="922"/>
      <c r="AM143" s="4" t="str">
        <f>IF(AND($AN$87=TRUE,K143=""),"未入力","")</f>
        <v/>
      </c>
      <c r="AN143" s="6" t="b">
        <v>0</v>
      </c>
      <c r="AO143" s="6" t="b">
        <v>0</v>
      </c>
      <c r="AS143" s="225"/>
    </row>
    <row r="144" spans="1:46" ht="17.100000000000001" customHeight="1">
      <c r="A144" s="915"/>
      <c r="B144" s="1431" t="s">
        <v>2269</v>
      </c>
      <c r="C144" s="1432"/>
      <c r="D144" s="1432"/>
      <c r="E144" s="1432"/>
      <c r="F144" s="1432"/>
      <c r="G144" s="1432"/>
      <c r="H144" s="1432"/>
      <c r="I144" s="1433"/>
      <c r="J144" s="182"/>
      <c r="K144" s="1427" t="s">
        <v>59</v>
      </c>
      <c r="L144" s="1427"/>
      <c r="M144" s="1427"/>
      <c r="N144" s="1427"/>
      <c r="O144" s="1427"/>
      <c r="P144" s="950"/>
      <c r="Q144" s="183"/>
      <c r="R144" s="1432" t="s">
        <v>60</v>
      </c>
      <c r="S144" s="1432"/>
      <c r="T144" s="1432"/>
      <c r="U144" s="1432"/>
      <c r="V144" s="1432"/>
      <c r="W144" s="1432"/>
      <c r="X144" s="183"/>
      <c r="Y144" s="1427" t="s">
        <v>61</v>
      </c>
      <c r="Z144" s="1427"/>
      <c r="AA144" s="1427"/>
      <c r="AB144" s="1427"/>
      <c r="AC144" s="1427"/>
      <c r="AD144" s="1434"/>
      <c r="AE144" s="916"/>
      <c r="AF144" s="916"/>
      <c r="AG144" s="916"/>
      <c r="AH144" s="916"/>
      <c r="AI144" s="911"/>
      <c r="AJ144" s="916"/>
      <c r="AK144" s="916"/>
      <c r="AL144" s="922"/>
      <c r="AM144" s="4" t="str">
        <f>IF(AND($AN$87=TRUE,M144=""),"未入力","")</f>
        <v/>
      </c>
      <c r="AN144" s="6" t="b">
        <v>0</v>
      </c>
      <c r="AO144" s="6" t="b">
        <v>0</v>
      </c>
      <c r="AP144" s="6" t="b">
        <v>0</v>
      </c>
      <c r="AS144" s="225"/>
    </row>
    <row r="145" spans="1:46" ht="17.100000000000001" customHeight="1">
      <c r="A145" s="915"/>
      <c r="B145" s="1426" t="s">
        <v>2270</v>
      </c>
      <c r="C145" s="1427"/>
      <c r="D145" s="1427"/>
      <c r="E145" s="1427"/>
      <c r="F145" s="1427"/>
      <c r="G145" s="1427"/>
      <c r="H145" s="1427"/>
      <c r="I145" s="1434"/>
      <c r="J145" s="182"/>
      <c r="K145" s="1427" t="s">
        <v>62</v>
      </c>
      <c r="L145" s="1427"/>
      <c r="M145" s="1427"/>
      <c r="N145" s="1427"/>
      <c r="O145" s="1427"/>
      <c r="P145" s="950"/>
      <c r="Q145" s="183"/>
      <c r="R145" s="1427" t="s">
        <v>63</v>
      </c>
      <c r="S145" s="1427"/>
      <c r="T145" s="1427"/>
      <c r="U145" s="1427"/>
      <c r="V145" s="1427"/>
      <c r="W145" s="1427"/>
      <c r="X145" s="183"/>
      <c r="Y145" s="1432" t="s">
        <v>64</v>
      </c>
      <c r="Z145" s="1432"/>
      <c r="AA145" s="1432"/>
      <c r="AB145" s="1432"/>
      <c r="AC145" s="1432"/>
      <c r="AD145" s="1433"/>
      <c r="AE145" s="916"/>
      <c r="AF145" s="916"/>
      <c r="AG145" s="916"/>
      <c r="AH145" s="916"/>
      <c r="AI145" s="911"/>
      <c r="AJ145" s="916"/>
      <c r="AK145" s="916"/>
      <c r="AL145" s="922"/>
      <c r="AM145" s="4" t="str">
        <f>IF(AND($AN$87=TRUE,COUNTIF(AN145:AP145,TRUE)=0),"未入力","")</f>
        <v/>
      </c>
      <c r="AN145" s="8" t="b">
        <v>0</v>
      </c>
      <c r="AO145" s="8" t="b">
        <v>0</v>
      </c>
      <c r="AP145" s="8" t="b">
        <v>0</v>
      </c>
      <c r="AS145" s="225"/>
    </row>
    <row r="146" spans="1:46" ht="17.100000000000001" customHeight="1">
      <c r="A146" s="915"/>
      <c r="B146" s="1426" t="s">
        <v>2271</v>
      </c>
      <c r="C146" s="1427"/>
      <c r="D146" s="1427"/>
      <c r="E146" s="1427"/>
      <c r="F146" s="1427"/>
      <c r="G146" s="1427"/>
      <c r="H146" s="1427"/>
      <c r="I146" s="1434"/>
      <c r="J146" s="181"/>
      <c r="K146" s="1432" t="s">
        <v>65</v>
      </c>
      <c r="L146" s="1432"/>
      <c r="M146" s="1432"/>
      <c r="N146" s="1432"/>
      <c r="O146" s="1432"/>
      <c r="P146" s="1432"/>
      <c r="Q146" s="3"/>
      <c r="R146" s="1424" t="s">
        <v>66</v>
      </c>
      <c r="S146" s="1424"/>
      <c r="T146" s="1424"/>
      <c r="U146" s="1424"/>
      <c r="V146" s="1424"/>
      <c r="W146" s="1424"/>
      <c r="X146" s="3"/>
      <c r="Y146" s="1424" t="s">
        <v>67</v>
      </c>
      <c r="Z146" s="1424"/>
      <c r="AA146" s="1424"/>
      <c r="AB146" s="1424"/>
      <c r="AC146" s="1424"/>
      <c r="AD146" s="943"/>
      <c r="AE146" s="1425"/>
      <c r="AF146" s="1425"/>
      <c r="AG146" s="1425"/>
      <c r="AH146" s="1425"/>
      <c r="AI146" s="1425"/>
      <c r="AJ146" s="916"/>
      <c r="AK146" s="916"/>
      <c r="AL146" s="922"/>
      <c r="AM146" s="4" t="str">
        <f>IF(AND($AN$87=TRUE,N146=""),"未入力","")</f>
        <v/>
      </c>
      <c r="AN146" s="6" t="b">
        <v>0</v>
      </c>
      <c r="AO146" s="6" t="b">
        <v>0</v>
      </c>
      <c r="AP146" s="6" t="b">
        <v>0</v>
      </c>
      <c r="AS146" s="225"/>
    </row>
    <row r="147" spans="1:46" ht="17.100000000000001" customHeight="1">
      <c r="A147" s="915"/>
      <c r="B147" s="1426" t="s">
        <v>2272</v>
      </c>
      <c r="C147" s="1427"/>
      <c r="D147" s="1427"/>
      <c r="E147" s="1427"/>
      <c r="F147" s="1427"/>
      <c r="G147" s="1427"/>
      <c r="H147" s="1427"/>
      <c r="I147" s="1434"/>
      <c r="J147" s="182"/>
      <c r="K147" s="1427" t="s">
        <v>68</v>
      </c>
      <c r="L147" s="1427"/>
      <c r="M147" s="1427"/>
      <c r="N147" s="1427"/>
      <c r="O147" s="1427"/>
      <c r="P147" s="1444"/>
      <c r="Q147" s="189"/>
      <c r="R147" s="1427" t="s">
        <v>69</v>
      </c>
      <c r="S147" s="1427"/>
      <c r="T147" s="1427"/>
      <c r="U147" s="1427"/>
      <c r="V147" s="1427"/>
      <c r="W147" s="933"/>
      <c r="X147" s="189"/>
      <c r="Y147" s="1427" t="s">
        <v>70</v>
      </c>
      <c r="Z147" s="1427"/>
      <c r="AA147" s="1427"/>
      <c r="AB147" s="1427"/>
      <c r="AC147" s="1427"/>
      <c r="AD147" s="933"/>
      <c r="AE147" s="191"/>
      <c r="AF147" s="1424" t="s">
        <v>71</v>
      </c>
      <c r="AG147" s="1424"/>
      <c r="AH147" s="1424"/>
      <c r="AI147" s="1424"/>
      <c r="AJ147" s="1424"/>
      <c r="AK147" s="913"/>
      <c r="AL147" s="969"/>
      <c r="AM147" s="4" t="str">
        <f>IF(AND($AN$87=TRUE,N147=""),"未入力","")</f>
        <v/>
      </c>
      <c r="AN147" s="6" t="b">
        <v>0</v>
      </c>
      <c r="AO147" s="6" t="b">
        <v>0</v>
      </c>
      <c r="AP147" s="6" t="b">
        <v>0</v>
      </c>
      <c r="AQ147" s="6" t="b">
        <v>0</v>
      </c>
      <c r="AS147" s="225"/>
    </row>
    <row r="148" spans="1:46" ht="20.100000000000001" customHeight="1">
      <c r="A148" s="915"/>
      <c r="B148" s="1426" t="s">
        <v>2273</v>
      </c>
      <c r="C148" s="1427"/>
      <c r="D148" s="1427"/>
      <c r="E148" s="1427"/>
      <c r="F148" s="1427"/>
      <c r="G148" s="1427"/>
      <c r="H148" s="1427"/>
      <c r="I148" s="1434"/>
      <c r="J148" s="1464"/>
      <c r="K148" s="1465"/>
      <c r="L148" s="1465"/>
      <c r="M148" s="1465"/>
      <c r="N148" s="1465"/>
      <c r="O148" s="183" t="s">
        <v>72</v>
      </c>
      <c r="P148" s="183"/>
      <c r="Q148" s="1562"/>
      <c r="R148" s="1465"/>
      <c r="S148" s="1465"/>
      <c r="T148" s="1465"/>
      <c r="U148" s="1465"/>
      <c r="V148" s="183" t="s">
        <v>72</v>
      </c>
      <c r="W148" s="183"/>
      <c r="X148" s="1562"/>
      <c r="Y148" s="1465"/>
      <c r="Z148" s="1465"/>
      <c r="AA148" s="1465"/>
      <c r="AB148" s="1465"/>
      <c r="AC148" s="183" t="s">
        <v>72</v>
      </c>
      <c r="AD148" s="183"/>
      <c r="AE148" s="1526"/>
      <c r="AF148" s="1447"/>
      <c r="AG148" s="1447"/>
      <c r="AH148" s="1447"/>
      <c r="AI148" s="1447"/>
      <c r="AJ148" s="3" t="s">
        <v>72</v>
      </c>
      <c r="AK148" s="3"/>
      <c r="AL148" s="969"/>
      <c r="AM148" s="4"/>
      <c r="AS148" s="225"/>
    </row>
    <row r="149" spans="1:46" ht="27" customHeight="1">
      <c r="A149" s="915"/>
      <c r="B149" s="1511" t="s">
        <v>2274</v>
      </c>
      <c r="C149" s="1512"/>
      <c r="D149" s="1512"/>
      <c r="E149" s="1512"/>
      <c r="F149" s="1512"/>
      <c r="G149" s="1512"/>
      <c r="H149" s="1512"/>
      <c r="I149" s="1563"/>
      <c r="J149" s="1467"/>
      <c r="K149" s="1468"/>
      <c r="L149" s="1468"/>
      <c r="M149" s="1468"/>
      <c r="N149" s="1468"/>
      <c r="O149" s="183" t="s">
        <v>47</v>
      </c>
      <c r="P149" s="183"/>
      <c r="Q149" s="1527"/>
      <c r="R149" s="1468"/>
      <c r="S149" s="1468"/>
      <c r="T149" s="1468"/>
      <c r="U149" s="1468"/>
      <c r="V149" s="183" t="s">
        <v>47</v>
      </c>
      <c r="W149" s="183"/>
      <c r="X149" s="1527"/>
      <c r="Y149" s="1468"/>
      <c r="Z149" s="1468"/>
      <c r="AA149" s="1468"/>
      <c r="AB149" s="1468"/>
      <c r="AC149" s="183" t="s">
        <v>47</v>
      </c>
      <c r="AD149" s="183"/>
      <c r="AE149" s="1527"/>
      <c r="AF149" s="1468"/>
      <c r="AG149" s="1468"/>
      <c r="AH149" s="1468"/>
      <c r="AI149" s="1468"/>
      <c r="AJ149" s="183" t="s">
        <v>47</v>
      </c>
      <c r="AK149" s="183"/>
      <c r="AL149" s="969"/>
      <c r="AM149" s="4"/>
      <c r="AS149" s="225"/>
    </row>
    <row r="150" spans="1:46" ht="3.95" customHeight="1">
      <c r="A150" s="923"/>
      <c r="B150" s="947"/>
      <c r="C150" s="947"/>
      <c r="D150" s="947"/>
      <c r="E150" s="947"/>
      <c r="F150" s="947"/>
      <c r="G150" s="947"/>
      <c r="H150" s="947"/>
      <c r="I150" s="947"/>
      <c r="J150" s="948"/>
      <c r="K150" s="948"/>
      <c r="L150" s="948"/>
      <c r="M150" s="948"/>
      <c r="N150" s="948"/>
      <c r="O150" s="948"/>
      <c r="P150" s="948"/>
      <c r="Q150" s="948"/>
      <c r="R150" s="948"/>
      <c r="S150" s="948"/>
      <c r="T150" s="948"/>
      <c r="U150" s="948"/>
      <c r="V150" s="948"/>
      <c r="W150" s="948"/>
      <c r="X150" s="948"/>
      <c r="Y150" s="948"/>
      <c r="Z150" s="948"/>
      <c r="AA150" s="948"/>
      <c r="AB150" s="948"/>
      <c r="AC150" s="948"/>
      <c r="AD150" s="948"/>
      <c r="AE150" s="948"/>
      <c r="AF150" s="948"/>
      <c r="AG150" s="948"/>
      <c r="AH150" s="948"/>
      <c r="AI150" s="948"/>
      <c r="AJ150" s="924"/>
      <c r="AK150" s="924"/>
      <c r="AL150" s="925"/>
      <c r="AM150" s="4"/>
      <c r="AS150" s="225"/>
    </row>
    <row r="151" spans="1:46" ht="3.95" customHeight="1">
      <c r="A151" s="933"/>
      <c r="B151" s="949"/>
      <c r="C151" s="949"/>
      <c r="D151" s="949"/>
      <c r="E151" s="949"/>
      <c r="F151" s="949"/>
      <c r="G151" s="949"/>
      <c r="H151" s="949"/>
      <c r="I151" s="949"/>
      <c r="J151" s="950"/>
      <c r="K151" s="950"/>
      <c r="L151" s="950"/>
      <c r="M151" s="950"/>
      <c r="N151" s="950"/>
      <c r="O151" s="950"/>
      <c r="P151" s="950"/>
      <c r="Q151" s="950"/>
      <c r="R151" s="950"/>
      <c r="S151" s="950"/>
      <c r="T151" s="950"/>
      <c r="U151" s="950"/>
      <c r="V151" s="950"/>
      <c r="W151" s="950"/>
      <c r="X151" s="950"/>
      <c r="Y151" s="950"/>
      <c r="Z151" s="950"/>
      <c r="AA151" s="950"/>
      <c r="AB151" s="950"/>
      <c r="AC151" s="950"/>
      <c r="AD151" s="950"/>
      <c r="AE151" s="950"/>
      <c r="AF151" s="950"/>
      <c r="AG151" s="950"/>
      <c r="AH151" s="950"/>
      <c r="AI151" s="950"/>
      <c r="AJ151" s="933"/>
      <c r="AK151" s="933"/>
      <c r="AL151" s="933"/>
      <c r="AM151" s="4"/>
      <c r="AS151" s="225"/>
    </row>
    <row r="152" spans="1:46" ht="17.45" customHeight="1">
      <c r="A152" s="1435" t="s">
        <v>2266</v>
      </c>
      <c r="B152" s="1436"/>
      <c r="C152" s="1436"/>
      <c r="D152" s="1436"/>
      <c r="E152" s="1436"/>
      <c r="F152" s="1436"/>
      <c r="G152" s="1436"/>
      <c r="H152" s="1436"/>
      <c r="I152" s="1436"/>
      <c r="J152" s="1436"/>
      <c r="K152" s="1436"/>
      <c r="L152" s="1436"/>
      <c r="M152" s="1436"/>
      <c r="N152" s="953"/>
      <c r="O152" s="953"/>
      <c r="P152" s="953"/>
      <c r="Q152" s="953"/>
      <c r="R152" s="953"/>
      <c r="S152" s="953"/>
      <c r="T152" s="953"/>
      <c r="U152" s="953"/>
      <c r="V152" s="953"/>
      <c r="W152" s="953"/>
      <c r="X152" s="953"/>
      <c r="Y152" s="953"/>
      <c r="Z152" s="953"/>
      <c r="AA152" s="953"/>
      <c r="AB152" s="953"/>
      <c r="AC152" s="953"/>
      <c r="AD152" s="953"/>
      <c r="AE152" s="953"/>
      <c r="AF152" s="953"/>
      <c r="AG152" s="953"/>
      <c r="AH152" s="953"/>
      <c r="AI152" s="953"/>
      <c r="AJ152" s="914"/>
      <c r="AK152" s="914"/>
      <c r="AL152" s="943"/>
      <c r="AM152" s="4"/>
      <c r="AS152" s="225"/>
    </row>
    <row r="153" spans="1:46" ht="20.100000000000001" customHeight="1">
      <c r="A153" s="915" t="s">
        <v>2454</v>
      </c>
      <c r="B153" s="1426" t="s">
        <v>2275</v>
      </c>
      <c r="C153" s="1427"/>
      <c r="D153" s="1427"/>
      <c r="E153" s="1427"/>
      <c r="F153" s="1427"/>
      <c r="G153" s="1427"/>
      <c r="H153" s="1427"/>
      <c r="I153" s="1427"/>
      <c r="J153" s="1427"/>
      <c r="K153" s="1434"/>
      <c r="L153" s="1559"/>
      <c r="M153" s="1560"/>
      <c r="N153" s="1560"/>
      <c r="O153" s="1560"/>
      <c r="P153" s="1560"/>
      <c r="Q153" s="1560"/>
      <c r="R153" s="1560"/>
      <c r="S153" s="1560"/>
      <c r="T153" s="923" t="s">
        <v>2325</v>
      </c>
      <c r="U153" s="924"/>
      <c r="V153" s="924"/>
      <c r="W153" s="924"/>
      <c r="X153" s="924"/>
      <c r="Y153" s="924"/>
      <c r="Z153" s="924"/>
      <c r="AA153" s="924"/>
      <c r="AB153" s="924"/>
      <c r="AC153" s="916"/>
      <c r="AD153" s="916"/>
      <c r="AE153" s="916"/>
      <c r="AF153" s="916"/>
      <c r="AG153" s="916"/>
      <c r="AH153" s="916"/>
      <c r="AI153" s="916"/>
      <c r="AJ153" s="916"/>
      <c r="AK153" s="916"/>
      <c r="AL153" s="922"/>
      <c r="AM153" s="4"/>
      <c r="AS153" s="225"/>
      <c r="AT153" s="6" t="str">
        <f>IF(AND($AP$78=TRUE,COUNTA(L153)=0),"【４．工事種別】で改築の場合は回答は必須です。","")</f>
        <v/>
      </c>
    </row>
    <row r="154" spans="1:46" ht="17.100000000000001" customHeight="1">
      <c r="A154" s="915" t="s">
        <v>2455</v>
      </c>
      <c r="B154" s="1426" t="s">
        <v>2456</v>
      </c>
      <c r="C154" s="1427"/>
      <c r="D154" s="1427"/>
      <c r="E154" s="1427"/>
      <c r="F154" s="1427"/>
      <c r="G154" s="1427"/>
      <c r="H154" s="1427"/>
      <c r="I154" s="1427"/>
      <c r="J154" s="1427"/>
      <c r="K154" s="1434"/>
      <c r="L154" s="182"/>
      <c r="M154" s="933" t="s">
        <v>73</v>
      </c>
      <c r="N154" s="933"/>
      <c r="O154" s="933"/>
      <c r="P154" s="933"/>
      <c r="Q154" s="933"/>
      <c r="R154" s="933"/>
      <c r="S154" s="933"/>
      <c r="T154" s="933"/>
      <c r="U154" s="933"/>
      <c r="V154" s="933"/>
      <c r="W154" s="933"/>
      <c r="X154" s="183"/>
      <c r="Y154" s="919" t="s">
        <v>53</v>
      </c>
      <c r="Z154" s="919"/>
      <c r="AA154" s="919"/>
      <c r="AB154" s="921"/>
      <c r="AC154" s="916"/>
      <c r="AD154" s="916"/>
      <c r="AE154" s="916"/>
      <c r="AF154" s="916"/>
      <c r="AG154" s="916"/>
      <c r="AH154" s="916"/>
      <c r="AI154" s="916"/>
      <c r="AJ154" s="916"/>
      <c r="AK154" s="916"/>
      <c r="AL154" s="922"/>
      <c r="AM154" s="4"/>
      <c r="AN154" s="6" t="b">
        <v>0</v>
      </c>
      <c r="AO154" s="6" t="b">
        <v>0</v>
      </c>
      <c r="AS154" s="225">
        <f>COUNTIF(AN154:AO154, TRUE)</f>
        <v>0</v>
      </c>
      <c r="AT154" s="6" t="str">
        <f>IFERROR(IF(AS154&gt;=2,"選択は1つまでです。",IF(AND($AP$78=TRUE,COUNTIF(AN154:AO154,TRUE)=0),"【４．工事種別】で改築の場合は回答は必須です。","")),"")</f>
        <v/>
      </c>
    </row>
    <row r="155" spans="1:46" ht="17.100000000000001" customHeight="1">
      <c r="A155" s="915" t="s">
        <v>2457</v>
      </c>
      <c r="B155" s="1426" t="s">
        <v>2458</v>
      </c>
      <c r="C155" s="1427"/>
      <c r="D155" s="1427"/>
      <c r="E155" s="1427"/>
      <c r="F155" s="1427"/>
      <c r="G155" s="1427"/>
      <c r="H155" s="1427"/>
      <c r="I155" s="1427"/>
      <c r="J155" s="1427"/>
      <c r="K155" s="1434"/>
      <c r="L155" s="182"/>
      <c r="M155" s="919" t="s">
        <v>49</v>
      </c>
      <c r="N155" s="919"/>
      <c r="O155" s="919"/>
      <c r="P155" s="919"/>
      <c r="Q155" s="933"/>
      <c r="R155" s="933"/>
      <c r="S155" s="933"/>
      <c r="T155" s="933"/>
      <c r="U155" s="933"/>
      <c r="V155" s="933"/>
      <c r="W155" s="933"/>
      <c r="X155" s="183"/>
      <c r="Y155" s="919" t="s">
        <v>53</v>
      </c>
      <c r="Z155" s="919"/>
      <c r="AA155" s="919"/>
      <c r="AB155" s="921"/>
      <c r="AC155" s="916"/>
      <c r="AD155" s="916"/>
      <c r="AE155" s="916"/>
      <c r="AF155" s="916"/>
      <c r="AG155" s="916"/>
      <c r="AH155" s="916"/>
      <c r="AI155" s="916"/>
      <c r="AJ155" s="916"/>
      <c r="AK155" s="916"/>
      <c r="AL155" s="922"/>
      <c r="AM155" s="4"/>
      <c r="AN155" s="6" t="b">
        <v>0</v>
      </c>
      <c r="AO155" s="6" t="b">
        <v>0</v>
      </c>
      <c r="AS155" s="225">
        <f>COUNTIF(AN155:AO155, TRUE)</f>
        <v>0</v>
      </c>
      <c r="AT155" s="6" t="str">
        <f>IFERROR(IF(AS155&gt;=2,"選択は1つまでです。",IF(AND($AP$78=TRUE,COUNTIF(AN155:AO155,TRUE)=0),"【４．工事種別】で改築の場合は回答は必須です。","")),"")</f>
        <v/>
      </c>
    </row>
    <row r="156" spans="1:46" ht="20.100000000000001" customHeight="1">
      <c r="A156" s="915" t="s">
        <v>2459</v>
      </c>
      <c r="B156" s="1426" t="s">
        <v>2460</v>
      </c>
      <c r="C156" s="1427"/>
      <c r="D156" s="1427"/>
      <c r="E156" s="1427"/>
      <c r="F156" s="1427"/>
      <c r="G156" s="1427"/>
      <c r="H156" s="1427"/>
      <c r="I156" s="1427"/>
      <c r="J156" s="1427"/>
      <c r="K156" s="1434"/>
      <c r="L156" s="1454"/>
      <c r="M156" s="1455"/>
      <c r="N156" s="1455"/>
      <c r="O156" s="1455"/>
      <c r="P156" s="1455"/>
      <c r="Q156" s="1456" t="s">
        <v>2248</v>
      </c>
      <c r="R156" s="1456"/>
      <c r="S156" s="972"/>
      <c r="T156" s="911"/>
      <c r="U156" s="911"/>
      <c r="V156" s="911"/>
      <c r="W156" s="911"/>
      <c r="X156" s="911"/>
      <c r="Y156" s="911"/>
      <c r="Z156" s="954"/>
      <c r="AA156" s="954"/>
      <c r="AB156" s="954"/>
      <c r="AC156" s="954"/>
      <c r="AD156" s="954"/>
      <c r="AE156" s="954"/>
      <c r="AF156" s="954"/>
      <c r="AG156" s="954"/>
      <c r="AH156" s="954"/>
      <c r="AI156" s="954"/>
      <c r="AJ156" s="916"/>
      <c r="AK156" s="916"/>
      <c r="AL156" s="922"/>
      <c r="AM156" s="4"/>
      <c r="AS156" s="225"/>
      <c r="AT156" s="6" t="str">
        <f>IF(AND($AP$78=TRUE,L156=""),"【４．工事種別】で改築の場合は回答は必須です。","")</f>
        <v/>
      </c>
    </row>
    <row r="157" spans="1:46" ht="20.45" customHeight="1">
      <c r="A157" s="915" t="s">
        <v>2461</v>
      </c>
      <c r="B157" s="1426" t="s">
        <v>2462</v>
      </c>
      <c r="C157" s="1427"/>
      <c r="D157" s="1427"/>
      <c r="E157" s="1427"/>
      <c r="F157" s="1427"/>
      <c r="G157" s="1427"/>
      <c r="H157" s="1427"/>
      <c r="I157" s="1427"/>
      <c r="J157" s="1427"/>
      <c r="K157" s="1434"/>
      <c r="L157" s="1454"/>
      <c r="M157" s="1455"/>
      <c r="N157" s="1455"/>
      <c r="O157" s="1455"/>
      <c r="P157" s="1455"/>
      <c r="Q157" s="1456" t="s">
        <v>72</v>
      </c>
      <c r="R157" s="1456"/>
      <c r="S157" s="972"/>
      <c r="T157" s="911"/>
      <c r="U157" s="911"/>
      <c r="V157" s="911"/>
      <c r="W157" s="911"/>
      <c r="X157" s="911"/>
      <c r="Y157" s="911"/>
      <c r="Z157" s="916"/>
      <c r="AA157" s="916"/>
      <c r="AB157" s="916"/>
      <c r="AC157" s="916"/>
      <c r="AD157" s="916"/>
      <c r="AE157" s="916"/>
      <c r="AF157" s="916"/>
      <c r="AG157" s="916"/>
      <c r="AH157" s="916"/>
      <c r="AI157" s="916"/>
      <c r="AJ157" s="916"/>
      <c r="AK157" s="916"/>
      <c r="AL157" s="922"/>
      <c r="AM157" s="4"/>
      <c r="AS157" s="225"/>
      <c r="AT157" s="6" t="str">
        <f>IF(AND($AP$78=TRUE,L157=""),"【４．工事種別】で改築の場合は回答は必須です。","")</f>
        <v/>
      </c>
    </row>
    <row r="158" spans="1:46" ht="17.100000000000001" customHeight="1">
      <c r="A158" s="915" t="s">
        <v>2463</v>
      </c>
      <c r="B158" s="1426" t="s">
        <v>2464</v>
      </c>
      <c r="C158" s="1427"/>
      <c r="D158" s="1427"/>
      <c r="E158" s="1427"/>
      <c r="F158" s="1427"/>
      <c r="G158" s="1427"/>
      <c r="H158" s="1427"/>
      <c r="I158" s="1427"/>
      <c r="J158" s="1427"/>
      <c r="K158" s="1434"/>
      <c r="L158" s="183"/>
      <c r="M158" s="1427" t="s">
        <v>74</v>
      </c>
      <c r="N158" s="1427"/>
      <c r="O158" s="1427"/>
      <c r="P158" s="1427"/>
      <c r="Q158" s="183"/>
      <c r="R158" s="1427" t="s">
        <v>75</v>
      </c>
      <c r="S158" s="1427"/>
      <c r="T158" s="1427"/>
      <c r="U158" s="1427"/>
      <c r="V158" s="183"/>
      <c r="W158" s="1427" t="s">
        <v>70</v>
      </c>
      <c r="X158" s="1427"/>
      <c r="Y158" s="1427"/>
      <c r="Z158" s="1427"/>
      <c r="AA158" s="1427"/>
      <c r="AB158" s="934"/>
      <c r="AC158" s="916"/>
      <c r="AD158" s="916"/>
      <c r="AE158" s="916"/>
      <c r="AF158" s="916"/>
      <c r="AG158" s="916"/>
      <c r="AH158" s="916"/>
      <c r="AI158" s="916"/>
      <c r="AJ158" s="916"/>
      <c r="AK158" s="916"/>
      <c r="AL158" s="922"/>
      <c r="AM158" s="4"/>
      <c r="AN158" s="6" t="b">
        <v>0</v>
      </c>
      <c r="AO158" s="6" t="b">
        <v>0</v>
      </c>
      <c r="AP158" s="6" t="b">
        <v>0</v>
      </c>
      <c r="AS158" s="225">
        <f>COUNTIF(AN158:AP158, TRUE)</f>
        <v>0</v>
      </c>
      <c r="AT158" s="6" t="str">
        <f>IF(AND($AP$78=TRUE,COUNTIF(AN158:AP158,TRUE)=0),"【４．工事種別】で改築の場合は回答は必須です。","")</f>
        <v/>
      </c>
    </row>
    <row r="159" spans="1:46" ht="20.100000000000001" customHeight="1">
      <c r="A159" s="951"/>
      <c r="B159" s="1431" t="s">
        <v>2465</v>
      </c>
      <c r="C159" s="1432"/>
      <c r="D159" s="1432"/>
      <c r="E159" s="1432"/>
      <c r="F159" s="1432"/>
      <c r="G159" s="1432"/>
      <c r="H159" s="1432"/>
      <c r="I159" s="1432"/>
      <c r="J159" s="1432"/>
      <c r="K159" s="1433"/>
      <c r="L159" s="1454"/>
      <c r="M159" s="1455"/>
      <c r="N159" s="1455"/>
      <c r="O159" s="1455"/>
      <c r="P159" s="1455"/>
      <c r="Q159" s="1456" t="s">
        <v>47</v>
      </c>
      <c r="R159" s="1456"/>
      <c r="S159" s="972"/>
      <c r="T159" s="911"/>
      <c r="U159" s="911"/>
      <c r="V159" s="911"/>
      <c r="W159" s="911"/>
      <c r="X159" s="911"/>
      <c r="Y159" s="911"/>
      <c r="Z159" s="916"/>
      <c r="AA159" s="916"/>
      <c r="AB159" s="916"/>
      <c r="AC159" s="916"/>
      <c r="AD159" s="916"/>
      <c r="AE159" s="916"/>
      <c r="AF159" s="916"/>
      <c r="AG159" s="916"/>
      <c r="AH159" s="916"/>
      <c r="AI159" s="916"/>
      <c r="AJ159" s="916"/>
      <c r="AK159" s="916"/>
      <c r="AL159" s="922"/>
      <c r="AM159" s="4"/>
      <c r="AS159" s="225"/>
      <c r="AT159" s="6" t="str">
        <f>IF(AND($AP$78=TRUE,L159=""),"【４．工事種別】で改築の場合は回答は必須です。","")</f>
        <v/>
      </c>
    </row>
    <row r="160" spans="1:46" ht="20.100000000000001" customHeight="1">
      <c r="A160" s="915" t="s">
        <v>2466</v>
      </c>
      <c r="B160" s="1426" t="s">
        <v>2467</v>
      </c>
      <c r="C160" s="1427"/>
      <c r="D160" s="1427"/>
      <c r="E160" s="1427"/>
      <c r="F160" s="1427"/>
      <c r="G160" s="1427"/>
      <c r="H160" s="1427"/>
      <c r="I160" s="1427"/>
      <c r="J160" s="1427"/>
      <c r="K160" s="1434"/>
      <c r="L160" s="1454"/>
      <c r="M160" s="1455"/>
      <c r="N160" s="1455"/>
      <c r="O160" s="1455"/>
      <c r="P160" s="1455"/>
      <c r="Q160" s="1456" t="s">
        <v>2332</v>
      </c>
      <c r="R160" s="1456"/>
      <c r="S160" s="972"/>
      <c r="T160" s="911"/>
      <c r="U160" s="911"/>
      <c r="V160" s="911"/>
      <c r="W160" s="911"/>
      <c r="X160" s="911"/>
      <c r="Y160" s="911"/>
      <c r="Z160" s="916"/>
      <c r="AA160" s="916"/>
      <c r="AB160" s="916"/>
      <c r="AC160" s="916"/>
      <c r="AD160" s="916"/>
      <c r="AE160" s="916"/>
      <c r="AF160" s="916"/>
      <c r="AG160" s="916"/>
      <c r="AH160" s="916"/>
      <c r="AI160" s="916"/>
      <c r="AJ160" s="916"/>
      <c r="AK160" s="916"/>
      <c r="AL160" s="922"/>
      <c r="AM160" s="4"/>
      <c r="AS160" s="225"/>
      <c r="AT160" s="6" t="str">
        <f>IF(AND($AP$78=TRUE,L160=""),"【４．工事種別】で改築の場合は回答は必須です。","")</f>
        <v/>
      </c>
    </row>
    <row r="161" spans="1:39" ht="3.6" customHeight="1">
      <c r="A161" s="952"/>
      <c r="B161" s="920"/>
      <c r="C161" s="920"/>
      <c r="D161" s="920"/>
      <c r="E161" s="920"/>
      <c r="F161" s="920"/>
      <c r="G161" s="920"/>
      <c r="H161" s="920"/>
      <c r="I161" s="920"/>
      <c r="J161" s="920"/>
      <c r="K161" s="920"/>
      <c r="L161" s="955"/>
      <c r="M161" s="955"/>
      <c r="N161" s="955"/>
      <c r="O161" s="955"/>
      <c r="P161" s="955"/>
      <c r="Q161" s="928"/>
      <c r="R161" s="928"/>
      <c r="S161" s="948"/>
      <c r="T161" s="948"/>
      <c r="U161" s="948"/>
      <c r="V161" s="948"/>
      <c r="W161" s="948"/>
      <c r="X161" s="948"/>
      <c r="Y161" s="948"/>
      <c r="Z161" s="924"/>
      <c r="AA161" s="924"/>
      <c r="AB161" s="924"/>
      <c r="AC161" s="924"/>
      <c r="AD161" s="924"/>
      <c r="AE161" s="924"/>
      <c r="AF161" s="924"/>
      <c r="AG161" s="924"/>
      <c r="AH161" s="924"/>
      <c r="AI161" s="924"/>
      <c r="AJ161" s="924"/>
      <c r="AK161" s="924"/>
      <c r="AL161" s="925"/>
      <c r="AM161" s="4"/>
    </row>
    <row r="162" spans="1:39" ht="3.95" customHeight="1">
      <c r="A162" s="914"/>
      <c r="B162" s="916"/>
      <c r="C162" s="916"/>
      <c r="D162" s="916"/>
      <c r="E162" s="916"/>
      <c r="F162" s="916"/>
      <c r="G162" s="916"/>
      <c r="H162" s="916"/>
      <c r="I162" s="916"/>
      <c r="J162" s="916"/>
      <c r="K162" s="916"/>
      <c r="L162" s="916"/>
      <c r="M162" s="916"/>
      <c r="N162" s="916"/>
      <c r="O162" s="916"/>
      <c r="P162" s="916"/>
      <c r="Q162" s="916"/>
      <c r="R162" s="916"/>
      <c r="S162" s="916"/>
      <c r="T162" s="916"/>
      <c r="U162" s="916"/>
      <c r="V162" s="916"/>
      <c r="W162" s="916"/>
      <c r="X162" s="916"/>
      <c r="Y162" s="916"/>
      <c r="Z162" s="916"/>
      <c r="AA162" s="916"/>
      <c r="AB162" s="916"/>
      <c r="AC162" s="916"/>
      <c r="AD162" s="916"/>
      <c r="AE162" s="916"/>
      <c r="AF162" s="916"/>
      <c r="AG162" s="916"/>
      <c r="AH162" s="916"/>
      <c r="AI162" s="916"/>
      <c r="AJ162" s="916"/>
      <c r="AK162" s="916"/>
      <c r="AL162" s="914"/>
      <c r="AM162" s="4"/>
    </row>
    <row r="163" spans="1:39" ht="15" customHeight="1">
      <c r="A163" s="1564"/>
      <c r="B163" s="1564"/>
      <c r="C163" s="1564"/>
      <c r="D163" s="1564"/>
      <c r="E163" s="1564"/>
      <c r="F163" s="1564"/>
      <c r="G163" s="1564"/>
      <c r="H163" s="1564"/>
      <c r="I163" s="1564"/>
      <c r="J163" s="1564"/>
      <c r="K163" s="1564"/>
      <c r="L163" s="1564"/>
      <c r="M163" s="1564"/>
      <c r="N163" s="1564"/>
      <c r="O163" s="1564"/>
      <c r="P163" s="1564"/>
      <c r="Q163" s="1564"/>
      <c r="R163" s="1564"/>
      <c r="S163" s="1564"/>
      <c r="T163" s="1564"/>
      <c r="U163" s="1564"/>
      <c r="V163" s="1564"/>
      <c r="W163" s="1564"/>
      <c r="X163" s="1564"/>
      <c r="Y163" s="1564"/>
      <c r="Z163" s="1564"/>
      <c r="AA163" s="1564"/>
      <c r="AB163" s="1564"/>
      <c r="AC163" s="1564"/>
      <c r="AD163" s="1564"/>
      <c r="AE163" s="1564"/>
      <c r="AF163" s="1564"/>
      <c r="AG163" s="1564"/>
      <c r="AH163" s="1564"/>
      <c r="AI163" s="1564"/>
      <c r="AJ163" s="1564"/>
      <c r="AK163" s="1564"/>
      <c r="AL163" s="1564"/>
      <c r="AM163" s="241"/>
    </row>
    <row r="164" spans="1:39" ht="1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row>
    <row r="165" spans="1:39" ht="15" customHeight="1"/>
    <row r="166" spans="1:39" ht="15" customHeight="1"/>
    <row r="167" spans="1:39" ht="15" customHeight="1"/>
    <row r="168" spans="1:39" ht="15" customHeight="1"/>
    <row r="169" spans="1:39" ht="15" customHeight="1"/>
    <row r="170" spans="1:39" ht="15" customHeight="1"/>
    <row r="171" spans="1:39" ht="15" customHeight="1"/>
    <row r="172" spans="1:39" ht="15" customHeight="1"/>
    <row r="173" spans="1:39" ht="15" customHeight="1"/>
    <row r="174" spans="1:39" ht="15" customHeight="1"/>
    <row r="175" spans="1:39" ht="15" customHeight="1"/>
    <row r="176" spans="1:39"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sheetData>
  <sheetProtection selectLockedCells="1"/>
  <dataConsolidate link="1"/>
  <mergeCells count="342">
    <mergeCell ref="K94:M94"/>
    <mergeCell ref="Z142:AI142"/>
    <mergeCell ref="AE125:AI125"/>
    <mergeCell ref="J136:N136"/>
    <mergeCell ref="Q136:U136"/>
    <mergeCell ref="X136:AB136"/>
    <mergeCell ref="AE136:AI136"/>
    <mergeCell ref="R135:V135"/>
    <mergeCell ref="Y135:AC135"/>
    <mergeCell ref="J128:P128"/>
    <mergeCell ref="AE137:AI137"/>
    <mergeCell ref="X137:AB137"/>
    <mergeCell ref="Q137:U137"/>
    <mergeCell ref="J137:N137"/>
    <mergeCell ref="R133:W133"/>
    <mergeCell ref="Y133:AD133"/>
    <mergeCell ref="R134:W134"/>
    <mergeCell ref="Y134:AC134"/>
    <mergeCell ref="AE134:AI134"/>
    <mergeCell ref="R109:Z109"/>
    <mergeCell ref="J124:N124"/>
    <mergeCell ref="U119:X119"/>
    <mergeCell ref="K122:P122"/>
    <mergeCell ref="R123:V123"/>
    <mergeCell ref="B155:K155"/>
    <mergeCell ref="B153:K153"/>
    <mergeCell ref="A163:AL163"/>
    <mergeCell ref="I22:AJ22"/>
    <mergeCell ref="P23:AJ23"/>
    <mergeCell ref="I25:AJ25"/>
    <mergeCell ref="I31:AJ31"/>
    <mergeCell ref="P32:AJ32"/>
    <mergeCell ref="I34:AJ34"/>
    <mergeCell ref="AD38:AE38"/>
    <mergeCell ref="Q38:AC38"/>
    <mergeCell ref="L40:AE40"/>
    <mergeCell ref="X39:AA39"/>
    <mergeCell ref="S39:V39"/>
    <mergeCell ref="I24:M24"/>
    <mergeCell ref="O24:T24"/>
    <mergeCell ref="I33:M33"/>
    <mergeCell ref="O33:T33"/>
    <mergeCell ref="B160:K160"/>
    <mergeCell ref="L159:P159"/>
    <mergeCell ref="Q159:R159"/>
    <mergeCell ref="U143:X143"/>
    <mergeCell ref="J148:N148"/>
    <mergeCell ref="B158:K158"/>
    <mergeCell ref="B135:I135"/>
    <mergeCell ref="B159:K159"/>
    <mergeCell ref="X148:AB148"/>
    <mergeCell ref="AE148:AI148"/>
    <mergeCell ref="J149:N149"/>
    <mergeCell ref="Q149:U149"/>
    <mergeCell ref="X149:AB149"/>
    <mergeCell ref="K143:R143"/>
    <mergeCell ref="AF135:AJ135"/>
    <mergeCell ref="R147:V147"/>
    <mergeCell ref="Y147:AC147"/>
    <mergeCell ref="Q148:U148"/>
    <mergeCell ref="B154:K154"/>
    <mergeCell ref="B137:I137"/>
    <mergeCell ref="S142:W142"/>
    <mergeCell ref="B149:I149"/>
    <mergeCell ref="B156:K156"/>
    <mergeCell ref="B157:K157"/>
    <mergeCell ref="B147:I147"/>
    <mergeCell ref="AE149:AI149"/>
    <mergeCell ref="AF147:AJ147"/>
    <mergeCell ref="AE146:AI146"/>
    <mergeCell ref="Y144:AD144"/>
    <mergeCell ref="Y146:AC146"/>
    <mergeCell ref="L160:P160"/>
    <mergeCell ref="Q160:R160"/>
    <mergeCell ref="L153:S153"/>
    <mergeCell ref="K97:M97"/>
    <mergeCell ref="AC94:AE94"/>
    <mergeCell ref="P92:Q92"/>
    <mergeCell ref="Y92:Z92"/>
    <mergeCell ref="W94:AA94"/>
    <mergeCell ref="W97:Z97"/>
    <mergeCell ref="M158:P158"/>
    <mergeCell ref="R158:U158"/>
    <mergeCell ref="W158:AA158"/>
    <mergeCell ref="K95:M95"/>
    <mergeCell ref="N97:Q97"/>
    <mergeCell ref="A109:O109"/>
    <mergeCell ref="P104:Q104"/>
    <mergeCell ref="P106:Q106"/>
    <mergeCell ref="B103:I104"/>
    <mergeCell ref="B105:I106"/>
    <mergeCell ref="J116:P116"/>
    <mergeCell ref="R120:W120"/>
    <mergeCell ref="B130:I131"/>
    <mergeCell ref="B136:I136"/>
    <mergeCell ref="Y145:AD145"/>
    <mergeCell ref="J85:R85"/>
    <mergeCell ref="J86:R86"/>
    <mergeCell ref="S86:AA86"/>
    <mergeCell ref="AB86:AJ86"/>
    <mergeCell ref="AF95:AI95"/>
    <mergeCell ref="W95:Z95"/>
    <mergeCell ref="B91:I92"/>
    <mergeCell ref="N95:Q95"/>
    <mergeCell ref="N94:R94"/>
    <mergeCell ref="AH92:AI92"/>
    <mergeCell ref="T95:V95"/>
    <mergeCell ref="T91:X91"/>
    <mergeCell ref="K90:O90"/>
    <mergeCell ref="K92:O92"/>
    <mergeCell ref="B90:I90"/>
    <mergeCell ref="B86:I87"/>
    <mergeCell ref="J88:R89"/>
    <mergeCell ref="S88:AA89"/>
    <mergeCell ref="T94:V94"/>
    <mergeCell ref="AB88:AJ89"/>
    <mergeCell ref="B88:I89"/>
    <mergeCell ref="J87:R87"/>
    <mergeCell ref="S87:AA87"/>
    <mergeCell ref="P90:Q90"/>
    <mergeCell ref="D46:H46"/>
    <mergeCell ref="D47:H47"/>
    <mergeCell ref="AB84:AJ84"/>
    <mergeCell ref="B73:I75"/>
    <mergeCell ref="B72:I72"/>
    <mergeCell ref="J72:N72"/>
    <mergeCell ref="A81:I81"/>
    <mergeCell ref="J81:R81"/>
    <mergeCell ref="U72:AJ72"/>
    <mergeCell ref="I47:M47"/>
    <mergeCell ref="R71:W71"/>
    <mergeCell ref="O72:T72"/>
    <mergeCell ref="U47:Z47"/>
    <mergeCell ref="D48:J48"/>
    <mergeCell ref="K48:AJ48"/>
    <mergeCell ref="D49:J49"/>
    <mergeCell ref="K49:O49"/>
    <mergeCell ref="Q49:U49"/>
    <mergeCell ref="U60:W60"/>
    <mergeCell ref="L61:O61"/>
    <mergeCell ref="Q61:S61"/>
    <mergeCell ref="U61:W61"/>
    <mergeCell ref="R132:W132"/>
    <mergeCell ref="Y132:AD132"/>
    <mergeCell ref="AH100:AI100"/>
    <mergeCell ref="T90:X90"/>
    <mergeCell ref="Q124:U124"/>
    <mergeCell ref="AC104:AG104"/>
    <mergeCell ref="R121:W121"/>
    <mergeCell ref="Y121:AD121"/>
    <mergeCell ref="R122:W122"/>
    <mergeCell ref="Y122:AC122"/>
    <mergeCell ref="Y123:AC123"/>
    <mergeCell ref="W99:Z99"/>
    <mergeCell ref="X124:AB124"/>
    <mergeCell ref="AE124:AI124"/>
    <mergeCell ref="Q125:U125"/>
    <mergeCell ref="X125:AB125"/>
    <mergeCell ref="Y120:AD120"/>
    <mergeCell ref="N96:R96"/>
    <mergeCell ref="N98:R98"/>
    <mergeCell ref="AH104:AI104"/>
    <mergeCell ref="K119:R119"/>
    <mergeCell ref="Y90:Z90"/>
    <mergeCell ref="AH90:AI90"/>
    <mergeCell ref="K123:P123"/>
    <mergeCell ref="W28:AB28"/>
    <mergeCell ref="A1:M2"/>
    <mergeCell ref="A12:L13"/>
    <mergeCell ref="M12:P13"/>
    <mergeCell ref="AI10:AI11"/>
    <mergeCell ref="AF10:AF11"/>
    <mergeCell ref="AC10:AC11"/>
    <mergeCell ref="AD10:AE11"/>
    <mergeCell ref="AG10:AH11"/>
    <mergeCell ref="A4:AJ5"/>
    <mergeCell ref="A6:AJ7"/>
    <mergeCell ref="A8:AJ9"/>
    <mergeCell ref="Y10:AB11"/>
    <mergeCell ref="D23:O23"/>
    <mergeCell ref="I16:AJ16"/>
    <mergeCell ref="I18:AJ18"/>
    <mergeCell ref="I17:M17"/>
    <mergeCell ref="O17:T17"/>
    <mergeCell ref="D22:H22"/>
    <mergeCell ref="D24:H24"/>
    <mergeCell ref="U19:Z19"/>
    <mergeCell ref="U26:Z26"/>
    <mergeCell ref="D14:H14"/>
    <mergeCell ref="A15:M15"/>
    <mergeCell ref="U35:Z35"/>
    <mergeCell ref="D27:J27"/>
    <mergeCell ref="K27:AJ27"/>
    <mergeCell ref="D28:J28"/>
    <mergeCell ref="K28:O28"/>
    <mergeCell ref="Q28:U28"/>
    <mergeCell ref="AC90:AG90"/>
    <mergeCell ref="D39:K39"/>
    <mergeCell ref="I45:M45"/>
    <mergeCell ref="O45:T45"/>
    <mergeCell ref="O47:S47"/>
    <mergeCell ref="I43:AJ43"/>
    <mergeCell ref="I44:AJ44"/>
    <mergeCell ref="I46:AJ46"/>
    <mergeCell ref="D43:H43"/>
    <mergeCell ref="D44:H44"/>
    <mergeCell ref="I71:N71"/>
    <mergeCell ref="B61:I61"/>
    <mergeCell ref="S85:AA85"/>
    <mergeCell ref="A83:K83"/>
    <mergeCell ref="B84:I84"/>
    <mergeCell ref="B85:I85"/>
    <mergeCell ref="J84:R84"/>
    <mergeCell ref="S84:AA84"/>
    <mergeCell ref="D17:H17"/>
    <mergeCell ref="D18:H18"/>
    <mergeCell ref="D19:H19"/>
    <mergeCell ref="D16:H16"/>
    <mergeCell ref="I19:M19"/>
    <mergeCell ref="O26:S26"/>
    <mergeCell ref="O19:S19"/>
    <mergeCell ref="D40:K40"/>
    <mergeCell ref="L38:N38"/>
    <mergeCell ref="A37:M37"/>
    <mergeCell ref="O38:P38"/>
    <mergeCell ref="O35:S35"/>
    <mergeCell ref="D38:K38"/>
    <mergeCell ref="D35:H35"/>
    <mergeCell ref="D31:H31"/>
    <mergeCell ref="D33:H33"/>
    <mergeCell ref="D34:H34"/>
    <mergeCell ref="D25:H25"/>
    <mergeCell ref="D26:H26"/>
    <mergeCell ref="D32:O32"/>
    <mergeCell ref="I35:M35"/>
    <mergeCell ref="I26:M26"/>
    <mergeCell ref="T100:X100"/>
    <mergeCell ref="K105:P105"/>
    <mergeCell ref="A112:AJ112"/>
    <mergeCell ref="K100:O100"/>
    <mergeCell ref="S118:W118"/>
    <mergeCell ref="Y100:Z100"/>
    <mergeCell ref="T104:X104"/>
    <mergeCell ref="Y104:Z104"/>
    <mergeCell ref="V106:X106"/>
    <mergeCell ref="B116:I116"/>
    <mergeCell ref="T105:Y105"/>
    <mergeCell ref="K104:O104"/>
    <mergeCell ref="Y106:Z106"/>
    <mergeCell ref="M106:O106"/>
    <mergeCell ref="B100:I102"/>
    <mergeCell ref="P100:Q100"/>
    <mergeCell ref="B117:I117"/>
    <mergeCell ref="AC105:AH105"/>
    <mergeCell ref="AC100:AG100"/>
    <mergeCell ref="K132:O132"/>
    <mergeCell ref="B141:I141"/>
    <mergeCell ref="J125:N125"/>
    <mergeCell ref="N39:Q39"/>
    <mergeCell ref="B133:I133"/>
    <mergeCell ref="K133:O133"/>
    <mergeCell ref="A52:M52"/>
    <mergeCell ref="A64:F64"/>
    <mergeCell ref="B60:I60"/>
    <mergeCell ref="L60:O60"/>
    <mergeCell ref="Q60:S60"/>
    <mergeCell ref="D45:H45"/>
    <mergeCell ref="B121:I121"/>
    <mergeCell ref="A56:AJ56"/>
    <mergeCell ref="A42:M42"/>
    <mergeCell ref="K120:O120"/>
    <mergeCell ref="Z118:AI118"/>
    <mergeCell ref="AB85:AJ85"/>
    <mergeCell ref="A59:O59"/>
    <mergeCell ref="W49:AB49"/>
    <mergeCell ref="A53:AJ55"/>
    <mergeCell ref="B65:I66"/>
    <mergeCell ref="B67:I68"/>
    <mergeCell ref="B118:I119"/>
    <mergeCell ref="K131:R131"/>
    <mergeCell ref="U131:X131"/>
    <mergeCell ref="B122:I122"/>
    <mergeCell ref="B128:I128"/>
    <mergeCell ref="A152:M152"/>
    <mergeCell ref="B148:I148"/>
    <mergeCell ref="L157:P157"/>
    <mergeCell ref="Q157:R157"/>
    <mergeCell ref="K146:P146"/>
    <mergeCell ref="K134:P134"/>
    <mergeCell ref="Q156:R156"/>
    <mergeCell ref="B142:I143"/>
    <mergeCell ref="B144:I144"/>
    <mergeCell ref="K144:O144"/>
    <mergeCell ref="B123:I123"/>
    <mergeCell ref="K147:P147"/>
    <mergeCell ref="B124:I124"/>
    <mergeCell ref="S130:W130"/>
    <mergeCell ref="J140:P140"/>
    <mergeCell ref="L156:P156"/>
    <mergeCell ref="B146:I146"/>
    <mergeCell ref="R146:W146"/>
    <mergeCell ref="B134:I134"/>
    <mergeCell ref="B132:I132"/>
    <mergeCell ref="N99:Q99"/>
    <mergeCell ref="T92:X92"/>
    <mergeCell ref="T99:V99"/>
    <mergeCell ref="AF94:AJ94"/>
    <mergeCell ref="AC95:AE95"/>
    <mergeCell ref="AF96:AJ96"/>
    <mergeCell ref="AC97:AE97"/>
    <mergeCell ref="AF98:AJ98"/>
    <mergeCell ref="AC99:AE99"/>
    <mergeCell ref="W96:AA96"/>
    <mergeCell ref="T97:V97"/>
    <mergeCell ref="W98:AA98"/>
    <mergeCell ref="AF99:AI99"/>
    <mergeCell ref="AF97:AI97"/>
    <mergeCell ref="AC92:AG92"/>
    <mergeCell ref="K99:M99"/>
    <mergeCell ref="AH106:AI106"/>
    <mergeCell ref="AE106:AG106"/>
    <mergeCell ref="AF123:AJ123"/>
    <mergeCell ref="AE122:AI122"/>
    <mergeCell ref="B140:I140"/>
    <mergeCell ref="AB87:AJ87"/>
    <mergeCell ref="B120:I120"/>
    <mergeCell ref="B145:I145"/>
    <mergeCell ref="R144:W144"/>
    <mergeCell ref="B94:I99"/>
    <mergeCell ref="AC96:AE96"/>
    <mergeCell ref="AC98:AE98"/>
    <mergeCell ref="T96:V96"/>
    <mergeCell ref="T98:V98"/>
    <mergeCell ref="K98:M98"/>
    <mergeCell ref="K96:M96"/>
    <mergeCell ref="K135:P135"/>
    <mergeCell ref="K121:O121"/>
    <mergeCell ref="Z130:AI130"/>
    <mergeCell ref="B125:I125"/>
    <mergeCell ref="K145:O145"/>
    <mergeCell ref="R145:W145"/>
    <mergeCell ref="B129:I129"/>
  </mergeCells>
  <phoneticPr fontId="1"/>
  <conditionalFormatting sqref="B60:I60">
    <cfRule type="expression" dxfId="56" priority="43">
      <formula>$AT$60&lt;&gt;""</formula>
    </cfRule>
  </conditionalFormatting>
  <conditionalFormatting sqref="B61:I61">
    <cfRule type="expression" dxfId="55" priority="42">
      <formula>$AT$61&lt;&gt;""</formula>
    </cfRule>
  </conditionalFormatting>
  <conditionalFormatting sqref="B65:I66">
    <cfRule type="expression" dxfId="54" priority="41">
      <formula>$AT$65&lt;&gt;""</formula>
    </cfRule>
  </conditionalFormatting>
  <conditionalFormatting sqref="B67:I68">
    <cfRule type="expression" dxfId="53" priority="39">
      <formula>$AT$68&lt;&gt;""</formula>
    </cfRule>
    <cfRule type="expression" dxfId="52" priority="40">
      <formula>$AT$67&lt;&gt;""</formula>
    </cfRule>
  </conditionalFormatting>
  <conditionalFormatting sqref="B72:I72">
    <cfRule type="expression" dxfId="51" priority="38">
      <formula>$AT$72&lt;&gt;""</formula>
    </cfRule>
  </conditionalFormatting>
  <conditionalFormatting sqref="B73:I75">
    <cfRule type="expression" dxfId="50" priority="37">
      <formula>$AT$73&lt;&gt;""</formula>
    </cfRule>
  </conditionalFormatting>
  <conditionalFormatting sqref="A78:G78">
    <cfRule type="expression" dxfId="49" priority="36">
      <formula>$AT$78&lt;&gt;""</formula>
    </cfRule>
  </conditionalFormatting>
  <conditionalFormatting sqref="A81:I81">
    <cfRule type="expression" dxfId="48" priority="35">
      <formula>$AT$81&lt;&gt;""</formula>
    </cfRule>
  </conditionalFormatting>
  <conditionalFormatting sqref="B84:I84">
    <cfRule type="expression" dxfId="47" priority="34">
      <formula>$AT$84&lt;&gt;""</formula>
    </cfRule>
  </conditionalFormatting>
  <conditionalFormatting sqref="B85:I85">
    <cfRule type="expression" dxfId="46" priority="33">
      <formula>$AT$85&lt;&gt;""</formula>
    </cfRule>
  </conditionalFormatting>
  <conditionalFormatting sqref="B86:I87">
    <cfRule type="expression" dxfId="45" priority="32">
      <formula>$AT$86&lt;&gt;""</formula>
    </cfRule>
  </conditionalFormatting>
  <conditionalFormatting sqref="B88:I89">
    <cfRule type="expression" dxfId="44" priority="31">
      <formula>$AT$88&lt;&gt;""</formula>
    </cfRule>
  </conditionalFormatting>
  <conditionalFormatting sqref="B90:I90">
    <cfRule type="expression" dxfId="43" priority="30">
      <formula>$AT$90&lt;&gt;""</formula>
    </cfRule>
  </conditionalFormatting>
  <conditionalFormatting sqref="B91:I92">
    <cfRule type="expression" dxfId="42" priority="29">
      <formula>$AT$92&lt;&gt;""</formula>
    </cfRule>
  </conditionalFormatting>
  <conditionalFormatting sqref="B94:I99">
    <cfRule type="expression" dxfId="41" priority="28">
      <formula>$AM$94&lt;&gt;""</formula>
    </cfRule>
  </conditionalFormatting>
  <conditionalFormatting sqref="B100:I102">
    <cfRule type="expression" dxfId="40" priority="27">
      <formula>$AT$100&lt;&gt;""</formula>
    </cfRule>
  </conditionalFormatting>
  <conditionalFormatting sqref="B103:I104">
    <cfRule type="expression" dxfId="39" priority="26">
      <formula>$AT$104&lt;&gt;""</formula>
    </cfRule>
  </conditionalFormatting>
  <conditionalFormatting sqref="B105:I106">
    <cfRule type="expression" dxfId="38" priority="25">
      <formula>$AT$106&lt;&gt;""</formula>
    </cfRule>
  </conditionalFormatting>
  <conditionalFormatting sqref="A109:O109">
    <cfRule type="expression" dxfId="37" priority="24">
      <formula>$AT$109&lt;&gt;""</formula>
    </cfRule>
  </conditionalFormatting>
  <conditionalFormatting sqref="B117:I117">
    <cfRule type="expression" dxfId="36" priority="23">
      <formula>$AT$117&lt;&gt;""</formula>
    </cfRule>
  </conditionalFormatting>
  <conditionalFormatting sqref="B118:I119">
    <cfRule type="expression" dxfId="35" priority="7">
      <formula>$AT$119&lt;&gt;""</formula>
    </cfRule>
    <cfRule type="expression" dxfId="34" priority="22">
      <formula>$AT$118&lt;&gt;""</formula>
    </cfRule>
  </conditionalFormatting>
  <conditionalFormatting sqref="B120:I120">
    <cfRule type="expression" dxfId="33" priority="21">
      <formula>$AT$120&lt;&gt;""</formula>
    </cfRule>
  </conditionalFormatting>
  <conditionalFormatting sqref="B121:I121">
    <cfRule type="expression" dxfId="32" priority="20">
      <formula>$AT$121&lt;&gt;""</formula>
    </cfRule>
  </conditionalFormatting>
  <conditionalFormatting sqref="B122:I122">
    <cfRule type="expression" dxfId="31" priority="19">
      <formula>$AT$122&lt;&gt;""</formula>
    </cfRule>
  </conditionalFormatting>
  <conditionalFormatting sqref="B123:I123">
    <cfRule type="expression" dxfId="30" priority="18">
      <formula>$AT$123&lt;&gt;""</formula>
    </cfRule>
  </conditionalFormatting>
  <conditionalFormatting sqref="B124:I124">
    <cfRule type="expression" dxfId="29" priority="17">
      <formula>$AT$124&lt;&gt;""</formula>
    </cfRule>
  </conditionalFormatting>
  <conditionalFormatting sqref="B125:I125">
    <cfRule type="expression" dxfId="28" priority="16">
      <formula>$AT$125&lt;&gt;""</formula>
    </cfRule>
  </conditionalFormatting>
  <conditionalFormatting sqref="B153:K153">
    <cfRule type="expression" dxfId="27" priority="15">
      <formula>$AT$153&lt;&gt;""</formula>
    </cfRule>
  </conditionalFormatting>
  <conditionalFormatting sqref="B154:K154">
    <cfRule type="expression" dxfId="26" priority="14">
      <formula>$AT$154&lt;&gt;""</formula>
    </cfRule>
  </conditionalFormatting>
  <conditionalFormatting sqref="B155:K155">
    <cfRule type="expression" dxfId="25" priority="13">
      <formula>$AT$155&lt;&gt;""</formula>
    </cfRule>
  </conditionalFormatting>
  <conditionalFormatting sqref="B156:K156">
    <cfRule type="expression" dxfId="24" priority="12">
      <formula>$AT$156&lt;&gt;""</formula>
    </cfRule>
  </conditionalFormatting>
  <conditionalFormatting sqref="B157:K157">
    <cfRule type="expression" dxfId="23" priority="11">
      <formula>$AT$157&lt;&gt;""</formula>
    </cfRule>
  </conditionalFormatting>
  <conditionalFormatting sqref="B158:K158">
    <cfRule type="expression" dxfId="22" priority="10">
      <formula>$AT$158&lt;&gt;""</formula>
    </cfRule>
  </conditionalFormatting>
  <conditionalFormatting sqref="B159:K159">
    <cfRule type="expression" dxfId="21" priority="9">
      <formula>$AT$159&lt;&gt;""</formula>
    </cfRule>
  </conditionalFormatting>
  <conditionalFormatting sqref="B160:K160">
    <cfRule type="expression" dxfId="20" priority="8">
      <formula>$AT$160&lt;&gt;""</formula>
    </cfRule>
  </conditionalFormatting>
  <conditionalFormatting sqref="AT60:AT61">
    <cfRule type="notContainsBlanks" dxfId="19" priority="47">
      <formula>LEN(TRIM(AT60))&gt;0</formula>
    </cfRule>
  </conditionalFormatting>
  <conditionalFormatting sqref="AT67:AT68 AT65 AT72:AT73">
    <cfRule type="notContainsBlanks" dxfId="18" priority="48">
      <formula>LEN(TRIM(AT65))&gt;0</formula>
    </cfRule>
  </conditionalFormatting>
  <conditionalFormatting sqref="AT81 AT78">
    <cfRule type="notContainsBlanks" dxfId="17" priority="49">
      <formula>LEN(TRIM(AT78))&gt;0</formula>
    </cfRule>
  </conditionalFormatting>
  <conditionalFormatting sqref="AT106 AT104 AT94:AT100 AT92 AT90 AT88 AT84:AT86">
    <cfRule type="notContainsBlanks" dxfId="16" priority="50">
      <formula>LEN(TRIM(AT84))&gt;0</formula>
    </cfRule>
  </conditionalFormatting>
  <conditionalFormatting sqref="AT116:AT125">
    <cfRule type="notContainsBlanks" dxfId="15" priority="51">
      <formula>LEN(TRIM(AT116))&gt;0</formula>
    </cfRule>
  </conditionalFormatting>
  <conditionalFormatting sqref="AT153:AT160">
    <cfRule type="notContainsBlanks" dxfId="14" priority="46">
      <formula>LEN(TRIM(AT153))&gt;0</formula>
    </cfRule>
  </conditionalFormatting>
  <dataValidations count="15">
    <dataValidation type="whole" allowBlank="1" showInputMessage="1" showErrorMessage="1" error="エラー07" sqref="T103:Y103 K103:P103 AC103:AH103" xr:uid="{00000000-0002-0000-0000-000001000000}">
      <formula1>1</formula1>
      <formula2>100</formula2>
    </dataValidation>
    <dataValidation type="whole" allowBlank="1" showInputMessage="1" showErrorMessage="1" error="エラー77_x000a_" sqref="K105:P105 T105:Y105 AC105:AH105" xr:uid="{00000000-0002-0000-0000-000002000000}">
      <formula1>0</formula1>
      <formula2>100</formula2>
    </dataValidation>
    <dataValidation type="decimal" operator="greaterThan" allowBlank="1" showInputMessage="1" showErrorMessage="1" sqref="AC93:AF93 K93:N93 T93:W93 L161" xr:uid="{00000000-0002-0000-0000-000009000000}">
      <formula1>0</formula1>
    </dataValidation>
    <dataValidation type="decimal" operator="greaterThan" allowBlank="1" showInputMessage="1" showErrorMessage="1" error="エラー08" sqref="AA109:AD109" xr:uid="{00000000-0002-0000-0000-000004000000}">
      <formula1>0</formula1>
    </dataValidation>
    <dataValidation type="whole" allowBlank="1" showInputMessage="1" showErrorMessage="1" sqref="N39:Q39" xr:uid="{00000000-0002-0000-0000-000005000000}">
      <formula1>1945</formula1>
      <formula2>2999</formula2>
    </dataValidation>
    <dataValidation type="whole" allowBlank="1" showInputMessage="1" showErrorMessage="1" sqref="S39:V39" xr:uid="{00000000-0002-0000-0000-000006000000}">
      <formula1>1</formula1>
      <formula2>12</formula2>
    </dataValidation>
    <dataValidation type="whole" allowBlank="1" showInputMessage="1" showErrorMessage="1" sqref="X39:AA39" xr:uid="{00000000-0002-0000-0000-000007000000}">
      <formula1>1</formula1>
      <formula2>31</formula2>
    </dataValidation>
    <dataValidation operator="greaterThan" allowBlank="1" showInputMessage="1" showErrorMessage="1" sqref="R95 K94:K99 AA97 AJ97 R97 R99 AJ95 AC94:AC99 AA95 AA99 T94:T99 AJ99" xr:uid="{A8963D86-09D3-4269-B394-68DAB6B92B20}"/>
    <dataValidation type="list" allowBlank="1" showInputMessage="1" showErrorMessage="1" sqref="O72:T72" xr:uid="{356B2379-706F-4198-BB9E-5A83D2761C28}">
      <formula1>INDIRECT(J72)</formula1>
    </dataValidation>
    <dataValidation type="whole" operator="greaterThan" allowBlank="1" showInputMessage="1" showErrorMessage="1" sqref="AC92:AG92 T92:X92 K92:O92 N95:Q95 W95:Z95 AF95:AI95 AF97:AI97 W97:Z97 N97:Q97 N99:Q99 W99:Z99 AF99:AI99" xr:uid="{93B7543F-DC76-4915-93B8-8A75DDACDD4A}">
      <formula1>0</formula1>
    </dataValidation>
    <dataValidation type="whole" operator="greaterThanOrEqual" allowBlank="1" showInputMessage="1" showErrorMessage="1" sqref="AC90:AG90 T90:X90 K90:O90 AC100:AG100 T100:X100 K100:O100 Q124:U125 X124:AB125 AE124:AI125 L156:P157 L159:P160 J148:N149 Q148:U149 X148:AB149 AE148:AI149 J136:N137 Q136:U137 X136:AB137 AE136:AI137 J124:N125" xr:uid="{545586C0-FCEB-4FD0-AD12-2060356FF800}">
      <formula1>0</formula1>
    </dataValidation>
    <dataValidation type="whole" operator="greaterThan" allowBlank="1" showInputMessage="1" showErrorMessage="1" error="エラー08" sqref="R109:Z109" xr:uid="{FCCE7293-7148-460F-85A8-05E0AFC4594D}">
      <formula1>0</formula1>
    </dataValidation>
    <dataValidation type="whole" operator="greaterThanOrEqual" allowBlank="1" showInputMessage="1" showErrorMessage="1" sqref="K104:O104 T104:X104 AC104:AG104 AE106:AG106 V106:X106 M106:O106" xr:uid="{F2A7E963-2F9F-4C25-93EB-8B27FEEA756A}">
      <formula1>1</formula1>
    </dataValidation>
    <dataValidation type="list" allowBlank="1" showInputMessage="1" showErrorMessage="1" sqref="BA16" xr:uid="{68EC5EED-608A-490A-88CC-0EF6CC65A139}">
      <formula1>",2又は3名"</formula1>
    </dataValidation>
    <dataValidation type="list" allowBlank="1" showInputMessage="1" showErrorMessage="1" sqref="BA22" xr:uid="{607971FE-FDCB-48AB-93F8-FC91F16B15E3}">
      <formula1>"設計者,代理者"</formula1>
    </dataValidation>
  </dataValidations>
  <printOptions horizontalCentered="1"/>
  <pageMargins left="0.70866141732283472" right="0.70866141732283472" top="0.74803149606299213" bottom="0.74803149606299213" header="0.31496062992125984" footer="0.31496062992125984"/>
  <pageSetup paperSize="9" scale="92" fitToHeight="0" orientation="portrait" blackAndWhite="1" r:id="rId1"/>
  <rowBreaks count="2" manualBreakCount="2">
    <brk id="55" max="16383" man="1"/>
    <brk id="11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16</xdr:col>
                    <xdr:colOff>180975</xdr:colOff>
                    <xdr:row>64</xdr:row>
                    <xdr:rowOff>0</xdr:rowOff>
                  </from>
                  <to>
                    <xdr:col>18</xdr:col>
                    <xdr:colOff>0</xdr:colOff>
                    <xdr:row>65</xdr:row>
                    <xdr:rowOff>0</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26</xdr:col>
                    <xdr:colOff>180975</xdr:colOff>
                    <xdr:row>64</xdr:row>
                    <xdr:rowOff>0</xdr:rowOff>
                  </from>
                  <to>
                    <xdr:col>28</xdr:col>
                    <xdr:colOff>0</xdr:colOff>
                    <xdr:row>65</xdr:row>
                    <xdr:rowOff>0</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16</xdr:col>
                    <xdr:colOff>180975</xdr:colOff>
                    <xdr:row>65</xdr:row>
                    <xdr:rowOff>0</xdr:rowOff>
                  </from>
                  <to>
                    <xdr:col>18</xdr:col>
                    <xdr:colOff>0</xdr:colOff>
                    <xdr:row>66</xdr:row>
                    <xdr:rowOff>0</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26</xdr:col>
                    <xdr:colOff>180975</xdr:colOff>
                    <xdr:row>65</xdr:row>
                    <xdr:rowOff>0</xdr:rowOff>
                  </from>
                  <to>
                    <xdr:col>28</xdr:col>
                    <xdr:colOff>0</xdr:colOff>
                    <xdr:row>66</xdr:row>
                    <xdr:rowOff>0</xdr:rowOff>
                  </to>
                </anchor>
              </controlPr>
            </control>
          </mc:Choice>
        </mc:AlternateContent>
        <mc:AlternateContent xmlns:mc="http://schemas.openxmlformats.org/markup-compatibility/2006">
          <mc:Choice Requires="x14">
            <control shapeId="1042" r:id="rId10" name="チェック17">
              <controlPr defaultSize="0" autoFill="0" autoLine="0" autoPict="0">
                <anchor moveWithCells="1">
                  <from>
                    <xdr:col>8</xdr:col>
                    <xdr:colOff>209550</xdr:colOff>
                    <xdr:row>77</xdr:row>
                    <xdr:rowOff>0</xdr:rowOff>
                  </from>
                  <to>
                    <xdr:col>10</xdr:col>
                    <xdr:colOff>0</xdr:colOff>
                    <xdr:row>77</xdr:row>
                    <xdr:rowOff>219075</xdr:rowOff>
                  </to>
                </anchor>
              </controlPr>
            </control>
          </mc:Choice>
        </mc:AlternateContent>
        <mc:AlternateContent xmlns:mc="http://schemas.openxmlformats.org/markup-compatibility/2006">
          <mc:Choice Requires="x14">
            <control shapeId="1043" r:id="rId11" name="チェック18">
              <controlPr defaultSize="0" autoFill="0" autoLine="0" autoPict="0">
                <anchor moveWithCells="1">
                  <from>
                    <xdr:col>14</xdr:col>
                    <xdr:colOff>0</xdr:colOff>
                    <xdr:row>77</xdr:row>
                    <xdr:rowOff>0</xdr:rowOff>
                  </from>
                  <to>
                    <xdr:col>15</xdr:col>
                    <xdr:colOff>0</xdr:colOff>
                    <xdr:row>77</xdr:row>
                    <xdr:rowOff>219075</xdr:rowOff>
                  </to>
                </anchor>
              </controlPr>
            </control>
          </mc:Choice>
        </mc:AlternateContent>
        <mc:AlternateContent xmlns:mc="http://schemas.openxmlformats.org/markup-compatibility/2006">
          <mc:Choice Requires="x14">
            <control shapeId="1044" r:id="rId12" name="チェック19">
              <controlPr defaultSize="0" autoFill="0" autoLine="0" autoPict="0">
                <anchor moveWithCells="1">
                  <from>
                    <xdr:col>19</xdr:col>
                    <xdr:colOff>0</xdr:colOff>
                    <xdr:row>77</xdr:row>
                    <xdr:rowOff>0</xdr:rowOff>
                  </from>
                  <to>
                    <xdr:col>20</xdr:col>
                    <xdr:colOff>0</xdr:colOff>
                    <xdr:row>77</xdr:row>
                    <xdr:rowOff>219075</xdr:rowOff>
                  </to>
                </anchor>
              </controlPr>
            </control>
          </mc:Choice>
        </mc:AlternateContent>
        <mc:AlternateContent xmlns:mc="http://schemas.openxmlformats.org/markup-compatibility/2006">
          <mc:Choice Requires="x14">
            <control shapeId="1045" r:id="rId13" name="チェック20">
              <controlPr defaultSize="0" autoFill="0" autoLine="0" autoPict="0">
                <anchor moveWithCells="1">
                  <from>
                    <xdr:col>24</xdr:col>
                    <xdr:colOff>0</xdr:colOff>
                    <xdr:row>77</xdr:row>
                    <xdr:rowOff>0</xdr:rowOff>
                  </from>
                  <to>
                    <xdr:col>25</xdr:col>
                    <xdr:colOff>0</xdr:colOff>
                    <xdr:row>77</xdr:row>
                    <xdr:rowOff>219075</xdr:rowOff>
                  </to>
                </anchor>
              </controlPr>
            </control>
          </mc:Choice>
        </mc:AlternateContent>
        <mc:AlternateContent xmlns:mc="http://schemas.openxmlformats.org/markup-compatibility/2006">
          <mc:Choice Requires="x14">
            <control shapeId="1200" r:id="rId14" name="Check Box 176">
              <controlPr defaultSize="0" autoFill="0" autoLine="0" autoPict="0">
                <anchor moveWithCells="1">
                  <from>
                    <xdr:col>30</xdr:col>
                    <xdr:colOff>0</xdr:colOff>
                    <xdr:row>67</xdr:row>
                    <xdr:rowOff>0</xdr:rowOff>
                  </from>
                  <to>
                    <xdr:col>31</xdr:col>
                    <xdr:colOff>0</xdr:colOff>
                    <xdr:row>68</xdr:row>
                    <xdr:rowOff>0</xdr:rowOff>
                  </to>
                </anchor>
              </controlPr>
            </control>
          </mc:Choice>
        </mc:AlternateContent>
        <mc:AlternateContent xmlns:mc="http://schemas.openxmlformats.org/markup-compatibility/2006">
          <mc:Choice Requires="x14">
            <control shapeId="1253" r:id="rId15" name="チェック86">
              <controlPr defaultSize="0" autoFill="0" autoLine="0" autoPict="0">
                <anchor moveWithCells="1">
                  <from>
                    <xdr:col>11</xdr:col>
                    <xdr:colOff>0</xdr:colOff>
                    <xdr:row>153</xdr:row>
                    <xdr:rowOff>0</xdr:rowOff>
                  </from>
                  <to>
                    <xdr:col>11</xdr:col>
                    <xdr:colOff>180975</xdr:colOff>
                    <xdr:row>154</xdr:row>
                    <xdr:rowOff>0</xdr:rowOff>
                  </to>
                </anchor>
              </controlPr>
            </control>
          </mc:Choice>
        </mc:AlternateContent>
        <mc:AlternateContent xmlns:mc="http://schemas.openxmlformats.org/markup-compatibility/2006">
          <mc:Choice Requires="x14">
            <control shapeId="1254" r:id="rId16" name="チェック87">
              <controlPr defaultSize="0" autoFill="0" autoLine="0" autoPict="0">
                <anchor moveWithCells="1">
                  <from>
                    <xdr:col>23</xdr:col>
                    <xdr:colOff>0</xdr:colOff>
                    <xdr:row>153</xdr:row>
                    <xdr:rowOff>0</xdr:rowOff>
                  </from>
                  <to>
                    <xdr:col>24</xdr:col>
                    <xdr:colOff>0</xdr:colOff>
                    <xdr:row>154</xdr:row>
                    <xdr:rowOff>0</xdr:rowOff>
                  </to>
                </anchor>
              </controlPr>
            </control>
          </mc:Choice>
        </mc:AlternateContent>
        <mc:AlternateContent xmlns:mc="http://schemas.openxmlformats.org/markup-compatibility/2006">
          <mc:Choice Requires="x14">
            <control shapeId="1255" r:id="rId17" name="チェック88">
              <controlPr defaultSize="0" autoFill="0" autoLine="0" autoPict="0">
                <anchor moveWithCells="1">
                  <from>
                    <xdr:col>11</xdr:col>
                    <xdr:colOff>0</xdr:colOff>
                    <xdr:row>154</xdr:row>
                    <xdr:rowOff>0</xdr:rowOff>
                  </from>
                  <to>
                    <xdr:col>11</xdr:col>
                    <xdr:colOff>180975</xdr:colOff>
                    <xdr:row>155</xdr:row>
                    <xdr:rowOff>0</xdr:rowOff>
                  </to>
                </anchor>
              </controlPr>
            </control>
          </mc:Choice>
        </mc:AlternateContent>
        <mc:AlternateContent xmlns:mc="http://schemas.openxmlformats.org/markup-compatibility/2006">
          <mc:Choice Requires="x14">
            <control shapeId="1256" r:id="rId18" name="チェック89">
              <controlPr defaultSize="0" autoFill="0" autoLine="0" autoPict="0">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262" r:id="rId19" name="Check Box 238">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63" r:id="rId20" name="Check Box 239">
              <controlPr defaultSize="0" autoFill="0" autoLine="0" autoPict="0">
                <anchor moveWithCells="1">
                  <from>
                    <xdr:col>20</xdr:col>
                    <xdr:colOff>0</xdr:colOff>
                    <xdr:row>66</xdr:row>
                    <xdr:rowOff>0</xdr:rowOff>
                  </from>
                  <to>
                    <xdr:col>21</xdr:col>
                    <xdr:colOff>0</xdr:colOff>
                    <xdr:row>67</xdr:row>
                    <xdr:rowOff>0</xdr:rowOff>
                  </to>
                </anchor>
              </controlPr>
            </control>
          </mc:Choice>
        </mc:AlternateContent>
        <mc:AlternateContent xmlns:mc="http://schemas.openxmlformats.org/markup-compatibility/2006">
          <mc:Choice Requires="x14">
            <control shapeId="1264" r:id="rId21" name="Check Box 240">
              <controlPr defaultSize="0" autoFill="0" autoLine="0" autoPict="0">
                <anchor moveWithCells="1">
                  <from>
                    <xdr:col>9</xdr:col>
                    <xdr:colOff>0</xdr:colOff>
                    <xdr:row>67</xdr:row>
                    <xdr:rowOff>0</xdr:rowOff>
                  </from>
                  <to>
                    <xdr:col>10</xdr:col>
                    <xdr:colOff>0</xdr:colOff>
                    <xdr:row>67</xdr:row>
                    <xdr:rowOff>219075</xdr:rowOff>
                  </to>
                </anchor>
              </controlPr>
            </control>
          </mc:Choice>
        </mc:AlternateContent>
        <mc:AlternateContent xmlns:mc="http://schemas.openxmlformats.org/markup-compatibility/2006">
          <mc:Choice Requires="x14">
            <control shapeId="1265" r:id="rId22" name="Check Box 241">
              <controlPr defaultSize="0" autoFill="0" autoLine="0" autoPict="0">
                <anchor moveWithCells="1">
                  <from>
                    <xdr:col>20</xdr:col>
                    <xdr:colOff>0</xdr:colOff>
                    <xdr:row>67</xdr:row>
                    <xdr:rowOff>0</xdr:rowOff>
                  </from>
                  <to>
                    <xdr:col>21</xdr:col>
                    <xdr:colOff>0</xdr:colOff>
                    <xdr:row>67</xdr:row>
                    <xdr:rowOff>219075</xdr:rowOff>
                  </to>
                </anchor>
              </controlPr>
            </control>
          </mc:Choice>
        </mc:AlternateContent>
        <mc:AlternateContent xmlns:mc="http://schemas.openxmlformats.org/markup-compatibility/2006">
          <mc:Choice Requires="x14">
            <control shapeId="1340" r:id="rId23" name="チェック34">
              <controlPr defaultSize="0" autoFill="0" autoLine="0" autoPict="0">
                <anchor moveWithCells="1">
                  <from>
                    <xdr:col>18</xdr:col>
                    <xdr:colOff>0</xdr:colOff>
                    <xdr:row>100</xdr:row>
                    <xdr:rowOff>0</xdr:rowOff>
                  </from>
                  <to>
                    <xdr:col>19</xdr:col>
                    <xdr:colOff>0</xdr:colOff>
                    <xdr:row>101</xdr:row>
                    <xdr:rowOff>219075</xdr:rowOff>
                  </to>
                </anchor>
              </controlPr>
            </control>
          </mc:Choice>
        </mc:AlternateContent>
        <mc:AlternateContent xmlns:mc="http://schemas.openxmlformats.org/markup-compatibility/2006">
          <mc:Choice Requires="x14">
            <control shapeId="1341" r:id="rId24" name="Check Box 317">
              <controlPr defaultSize="0" autoFill="0" autoLine="0" autoPict="0">
                <anchor moveWithCells="1">
                  <from>
                    <xdr:col>8</xdr:col>
                    <xdr:colOff>209550</xdr:colOff>
                    <xdr:row>100</xdr:row>
                    <xdr:rowOff>0</xdr:rowOff>
                  </from>
                  <to>
                    <xdr:col>10</xdr:col>
                    <xdr:colOff>0</xdr:colOff>
                    <xdr:row>101</xdr:row>
                    <xdr:rowOff>219075</xdr:rowOff>
                  </to>
                </anchor>
              </controlPr>
            </control>
          </mc:Choice>
        </mc:AlternateContent>
        <mc:AlternateContent xmlns:mc="http://schemas.openxmlformats.org/markup-compatibility/2006">
          <mc:Choice Requires="x14">
            <control shapeId="1342" r:id="rId25" name="チェック34">
              <controlPr defaultSize="0" autoFill="0" autoLine="0" autoPict="0">
                <anchor moveWithCells="1">
                  <from>
                    <xdr:col>27</xdr:col>
                    <xdr:colOff>0</xdr:colOff>
                    <xdr:row>100</xdr:row>
                    <xdr:rowOff>0</xdr:rowOff>
                  </from>
                  <to>
                    <xdr:col>28</xdr:col>
                    <xdr:colOff>0</xdr:colOff>
                    <xdr:row>101</xdr:row>
                    <xdr:rowOff>219075</xdr:rowOff>
                  </to>
                </anchor>
              </controlPr>
            </control>
          </mc:Choice>
        </mc:AlternateContent>
        <mc:AlternateContent xmlns:mc="http://schemas.openxmlformats.org/markup-compatibility/2006">
          <mc:Choice Requires="x14">
            <control shapeId="1350" r:id="rId26" name="チェック90">
              <controlPr defaultSize="0" autoFill="0" autoLine="0" autoPict="0">
                <anchor moveWithCells="1">
                  <from>
                    <xdr:col>11</xdr:col>
                    <xdr:colOff>0</xdr:colOff>
                    <xdr:row>157</xdr:row>
                    <xdr:rowOff>0</xdr:rowOff>
                  </from>
                  <to>
                    <xdr:col>11</xdr:col>
                    <xdr:colOff>180975</xdr:colOff>
                    <xdr:row>158</xdr:row>
                    <xdr:rowOff>0</xdr:rowOff>
                  </to>
                </anchor>
              </controlPr>
            </control>
          </mc:Choice>
        </mc:AlternateContent>
        <mc:AlternateContent xmlns:mc="http://schemas.openxmlformats.org/markup-compatibility/2006">
          <mc:Choice Requires="x14">
            <control shapeId="1351" r:id="rId27" name="チェック91">
              <controlPr defaultSize="0" autoFill="0" autoLine="0" autoPict="0">
                <anchor moveWithCells="1">
                  <from>
                    <xdr:col>16</xdr:col>
                    <xdr:colOff>0</xdr:colOff>
                    <xdr:row>157</xdr:row>
                    <xdr:rowOff>0</xdr:rowOff>
                  </from>
                  <to>
                    <xdr:col>17</xdr:col>
                    <xdr:colOff>0</xdr:colOff>
                    <xdr:row>158</xdr:row>
                    <xdr:rowOff>0</xdr:rowOff>
                  </to>
                </anchor>
              </controlPr>
            </control>
          </mc:Choice>
        </mc:AlternateContent>
        <mc:AlternateContent xmlns:mc="http://schemas.openxmlformats.org/markup-compatibility/2006">
          <mc:Choice Requires="x14">
            <control shapeId="1352" r:id="rId28" name="チェック92">
              <controlPr defaultSize="0" autoFill="0" autoLine="0" autoPict="0">
                <anchor moveWithCells="1">
                  <from>
                    <xdr:col>21</xdr:col>
                    <xdr:colOff>0</xdr:colOff>
                    <xdr:row>157</xdr:row>
                    <xdr:rowOff>0</xdr:rowOff>
                  </from>
                  <to>
                    <xdr:col>22</xdr:col>
                    <xdr:colOff>0</xdr:colOff>
                    <xdr:row>158</xdr:row>
                    <xdr:rowOff>0</xdr:rowOff>
                  </to>
                </anchor>
              </controlPr>
            </control>
          </mc:Choice>
        </mc:AlternateContent>
        <mc:AlternateContent xmlns:mc="http://schemas.openxmlformats.org/markup-compatibility/2006">
          <mc:Choice Requires="x14">
            <control shapeId="1362" r:id="rId29" name="チェック15">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370" r:id="rId30" name="Check Box 346">
              <controlPr defaultSize="0" autoFill="0" autoLine="0" autoPict="0">
                <anchor moveWithCells="1">
                  <from>
                    <xdr:col>17</xdr:col>
                    <xdr:colOff>180975</xdr:colOff>
                    <xdr:row>86</xdr:row>
                    <xdr:rowOff>0</xdr:rowOff>
                  </from>
                  <to>
                    <xdr:col>19</xdr:col>
                    <xdr:colOff>0</xdr:colOff>
                    <xdr:row>86</xdr:row>
                    <xdr:rowOff>219075</xdr:rowOff>
                  </to>
                </anchor>
              </controlPr>
            </control>
          </mc:Choice>
        </mc:AlternateContent>
        <mc:AlternateContent xmlns:mc="http://schemas.openxmlformats.org/markup-compatibility/2006">
          <mc:Choice Requires="x14">
            <control shapeId="1373" r:id="rId31" name="Check Box 349">
              <controlPr defaultSize="0" autoFill="0" autoLine="0" autoPict="0">
                <anchor moveWithCells="1">
                  <from>
                    <xdr:col>27</xdr:col>
                    <xdr:colOff>0</xdr:colOff>
                    <xdr:row>86</xdr:row>
                    <xdr:rowOff>0</xdr:rowOff>
                  </from>
                  <to>
                    <xdr:col>28</xdr:col>
                    <xdr:colOff>0</xdr:colOff>
                    <xdr:row>87</xdr:row>
                    <xdr:rowOff>0</xdr:rowOff>
                  </to>
                </anchor>
              </controlPr>
            </control>
          </mc:Choice>
        </mc:AlternateContent>
        <mc:AlternateContent xmlns:mc="http://schemas.openxmlformats.org/markup-compatibility/2006">
          <mc:Choice Requires="x14">
            <control shapeId="1359" r:id="rId32" name="チェック12">
              <controlPr defaultSize="0" autoFill="0" autoLine="0" autoPict="0">
                <anchor moveWithCells="1">
                  <from>
                    <xdr:col>8</xdr:col>
                    <xdr:colOff>209550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361" r:id="rId33" name="チェック14">
              <controlPr defaultSize="0" autoFill="0" autoLine="0" autoPict="0">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363" r:id="rId34" name="チェック16">
              <controlPr defaultSize="0" autoFill="0" autoLine="0" autoPict="0">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360" r:id="rId35" name="チェック13">
              <controlPr defaultSize="0" autoFill="0" autoLine="0" autoPict="0">
                <anchor moveWithCells="1">
                  <from>
                    <xdr:col>25</xdr:col>
                    <xdr:colOff>0</xdr:colOff>
                    <xdr:row>72</xdr:row>
                    <xdr:rowOff>0</xdr:rowOff>
                  </from>
                  <to>
                    <xdr:col>26</xdr:col>
                    <xdr:colOff>0</xdr:colOff>
                    <xdr:row>73</xdr:row>
                    <xdr:rowOff>0</xdr:rowOff>
                  </to>
                </anchor>
              </controlPr>
            </control>
          </mc:Choice>
        </mc:AlternateContent>
        <mc:AlternateContent xmlns:mc="http://schemas.openxmlformats.org/markup-compatibility/2006">
          <mc:Choice Requires="x14">
            <control shapeId="1457" r:id="rId36" name="Check Box 433">
              <controlPr defaultSize="0" autoFill="0" autoLine="0" autoPict="0">
                <anchor moveWithCells="1">
                  <from>
                    <xdr:col>8</xdr:col>
                    <xdr:colOff>209550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093" r:id="rId37" name="チェック68">
              <controlPr defaultSize="0" autoFill="0" autoLine="0" autoPict="0">
                <anchor moveWithCells="1">
                  <from>
                    <xdr:col>9</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094" r:id="rId38" name="チェック69">
              <controlPr defaultSize="0" autoFill="0" autoLine="0" autoPict="0">
                <anchor moveWithCells="1">
                  <from>
                    <xdr:col>16</xdr:col>
                    <xdr:colOff>180975</xdr:colOff>
                    <xdr:row>117</xdr:row>
                    <xdr:rowOff>0</xdr:rowOff>
                  </from>
                  <to>
                    <xdr:col>18</xdr:col>
                    <xdr:colOff>0</xdr:colOff>
                    <xdr:row>118</xdr:row>
                    <xdr:rowOff>0</xdr:rowOff>
                  </to>
                </anchor>
              </controlPr>
            </control>
          </mc:Choice>
        </mc:AlternateContent>
        <mc:AlternateContent xmlns:mc="http://schemas.openxmlformats.org/markup-compatibility/2006">
          <mc:Choice Requires="x14">
            <control shapeId="1095" r:id="rId39" name="チェック70">
              <controlPr defaultSize="0" autoFill="0" autoLine="0" autoPict="0">
                <anchor moveWithCells="1">
                  <from>
                    <xdr:col>24</xdr:col>
                    <xdr:colOff>0</xdr:colOff>
                    <xdr:row>117</xdr:row>
                    <xdr:rowOff>0</xdr:rowOff>
                  </from>
                  <to>
                    <xdr:col>25</xdr:col>
                    <xdr:colOff>0</xdr:colOff>
                    <xdr:row>118</xdr:row>
                    <xdr:rowOff>0</xdr:rowOff>
                  </to>
                </anchor>
              </controlPr>
            </control>
          </mc:Choice>
        </mc:AlternateContent>
        <mc:AlternateContent xmlns:mc="http://schemas.openxmlformats.org/markup-compatibility/2006">
          <mc:Choice Requires="x14">
            <control shapeId="1096" r:id="rId40" name="チェック71">
              <controlPr defaultSize="0" autoFill="0" autoLine="0" autoPict="0">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097" r:id="rId41" name="チェック72">
              <controlPr defaultSize="0" autoFill="0" autoLine="0" autoPict="0">
                <anchor moveWithCells="1">
                  <from>
                    <xdr:col>19</xdr:col>
                    <xdr:colOff>0</xdr:colOff>
                    <xdr:row>118</xdr:row>
                    <xdr:rowOff>0</xdr:rowOff>
                  </from>
                  <to>
                    <xdr:col>20</xdr:col>
                    <xdr:colOff>0</xdr:colOff>
                    <xdr:row>119</xdr:row>
                    <xdr:rowOff>0</xdr:rowOff>
                  </to>
                </anchor>
              </controlPr>
            </control>
          </mc:Choice>
        </mc:AlternateContent>
        <mc:AlternateContent xmlns:mc="http://schemas.openxmlformats.org/markup-compatibility/2006">
          <mc:Choice Requires="x14">
            <control shapeId="1408" r:id="rId42" name="チェック73">
              <controlPr defaultSize="0" autoFill="0" autoLine="0" autoPict="0">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409" r:id="rId43" name="チェック74">
              <controlPr defaultSize="0" autoFill="0" autoLine="0" autoPict="0">
                <anchor moveWithCells="1">
                  <from>
                    <xdr:col>15</xdr:col>
                    <xdr:colOff>180975</xdr:colOff>
                    <xdr:row>119</xdr:row>
                    <xdr:rowOff>0</xdr:rowOff>
                  </from>
                  <to>
                    <xdr:col>16</xdr:col>
                    <xdr:colOff>180975</xdr:colOff>
                    <xdr:row>120</xdr:row>
                    <xdr:rowOff>0</xdr:rowOff>
                  </to>
                </anchor>
              </controlPr>
            </control>
          </mc:Choice>
        </mc:AlternateContent>
        <mc:AlternateContent xmlns:mc="http://schemas.openxmlformats.org/markup-compatibility/2006">
          <mc:Choice Requires="x14">
            <control shapeId="1410" r:id="rId44" name="チェック75">
              <controlPr defaultSize="0" autoFill="0" autoLine="0" autoPict="0">
                <anchor moveWithCells="1">
                  <from>
                    <xdr:col>23</xdr:col>
                    <xdr:colOff>0</xdr:colOff>
                    <xdr:row>119</xdr:row>
                    <xdr:rowOff>0</xdr:rowOff>
                  </from>
                  <to>
                    <xdr:col>24</xdr:col>
                    <xdr:colOff>0</xdr:colOff>
                    <xdr:row>120</xdr:row>
                    <xdr:rowOff>0</xdr:rowOff>
                  </to>
                </anchor>
              </controlPr>
            </control>
          </mc:Choice>
        </mc:AlternateContent>
        <mc:AlternateContent xmlns:mc="http://schemas.openxmlformats.org/markup-compatibility/2006">
          <mc:Choice Requires="x14">
            <control shapeId="1411" r:id="rId45" name="チェック76">
              <controlPr defaultSize="0" autoFill="0" autoLine="0" autoPict="0">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412" r:id="rId46" name="チェック77">
              <controlPr defaultSize="0" autoFill="0" autoLine="0" autoPict="0">
                <anchor moveWithCells="1">
                  <from>
                    <xdr:col>15</xdr:col>
                    <xdr:colOff>180975</xdr:colOff>
                    <xdr:row>120</xdr:row>
                    <xdr:rowOff>0</xdr:rowOff>
                  </from>
                  <to>
                    <xdr:col>16</xdr:col>
                    <xdr:colOff>180975</xdr:colOff>
                    <xdr:row>121</xdr:row>
                    <xdr:rowOff>0</xdr:rowOff>
                  </to>
                </anchor>
              </controlPr>
            </control>
          </mc:Choice>
        </mc:AlternateContent>
        <mc:AlternateContent xmlns:mc="http://schemas.openxmlformats.org/markup-compatibility/2006">
          <mc:Choice Requires="x14">
            <control shapeId="1413" r:id="rId47" name="チェック78">
              <controlPr defaultSize="0" autoFill="0" autoLine="0" autoPict="0">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414" r:id="rId48" name="チェック79">
              <controlPr defaultSize="0" autoFill="0" autoLine="0" autoPict="0">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415" r:id="rId49" name="チェック80">
              <controlPr defaultSize="0" autoFill="0" autoLine="0" autoPict="0">
                <anchor moveWithCells="1">
                  <from>
                    <xdr:col>15</xdr:col>
                    <xdr:colOff>180975</xdr:colOff>
                    <xdr:row>121</xdr:row>
                    <xdr:rowOff>0</xdr:rowOff>
                  </from>
                  <to>
                    <xdr:col>16</xdr:col>
                    <xdr:colOff>180975</xdr:colOff>
                    <xdr:row>122</xdr:row>
                    <xdr:rowOff>0</xdr:rowOff>
                  </to>
                </anchor>
              </controlPr>
            </control>
          </mc:Choice>
        </mc:AlternateContent>
        <mc:AlternateContent xmlns:mc="http://schemas.openxmlformats.org/markup-compatibility/2006">
          <mc:Choice Requires="x14">
            <control shapeId="1416" r:id="rId50" name="チェック81">
              <controlPr defaultSize="0" autoFill="0" autoLine="0" autoPict="0">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403" r:id="rId51" name="Check Box 379">
              <controlPr defaultSize="0" autoFill="0" autoLine="0" autoPict="0">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404" r:id="rId52" name="チェック83">
              <controlPr defaultSize="0" autoFill="0" autoLine="0" autoPict="0">
                <anchor moveWithCells="1">
                  <from>
                    <xdr:col>15</xdr:col>
                    <xdr:colOff>180975</xdr:colOff>
                    <xdr:row>122</xdr:row>
                    <xdr:rowOff>0</xdr:rowOff>
                  </from>
                  <to>
                    <xdr:col>17</xdr:col>
                    <xdr:colOff>0</xdr:colOff>
                    <xdr:row>123</xdr:row>
                    <xdr:rowOff>0</xdr:rowOff>
                  </to>
                </anchor>
              </controlPr>
            </control>
          </mc:Choice>
        </mc:AlternateContent>
        <mc:AlternateContent xmlns:mc="http://schemas.openxmlformats.org/markup-compatibility/2006">
          <mc:Choice Requires="x14">
            <control shapeId="1405" r:id="rId53" name="チェック84">
              <controlPr defaultSize="0" autoFill="0" autoLine="0" autoPict="0">
                <anchor moveWithCells="1">
                  <from>
                    <xdr:col>22</xdr:col>
                    <xdr:colOff>180975</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406" r:id="rId54" name="チェック85">
              <controlPr defaultSize="0" autoFill="0" autoLine="0" autoPict="0">
                <anchor moveWithCells="1">
                  <from>
                    <xdr:col>29</xdr:col>
                    <xdr:colOff>180975</xdr:colOff>
                    <xdr:row>122</xdr:row>
                    <xdr:rowOff>0</xdr:rowOff>
                  </from>
                  <to>
                    <xdr:col>31</xdr:col>
                    <xdr:colOff>0</xdr:colOff>
                    <xdr:row>123</xdr:row>
                    <xdr:rowOff>0</xdr:rowOff>
                  </to>
                </anchor>
              </controlPr>
            </control>
          </mc:Choice>
        </mc:AlternateContent>
        <mc:AlternateContent xmlns:mc="http://schemas.openxmlformats.org/markup-compatibility/2006">
          <mc:Choice Requires="x14">
            <control shapeId="1487" r:id="rId55" name="Check Box 463">
              <controlPr defaultSize="0" autoFill="0" autoLine="0" autoPict="0">
                <anchor moveWithCells="1">
                  <from>
                    <xdr:col>9</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488" r:id="rId56" name="Check Box 464">
              <controlPr defaultSize="0" autoFill="0" autoLine="0" autoPict="0">
                <anchor moveWithCells="1">
                  <from>
                    <xdr:col>16</xdr:col>
                    <xdr:colOff>180975</xdr:colOff>
                    <xdr:row>129</xdr:row>
                    <xdr:rowOff>0</xdr:rowOff>
                  </from>
                  <to>
                    <xdr:col>18</xdr:col>
                    <xdr:colOff>9525</xdr:colOff>
                    <xdr:row>130</xdr:row>
                    <xdr:rowOff>0</xdr:rowOff>
                  </to>
                </anchor>
              </controlPr>
            </control>
          </mc:Choice>
        </mc:AlternateContent>
        <mc:AlternateContent xmlns:mc="http://schemas.openxmlformats.org/markup-compatibility/2006">
          <mc:Choice Requires="x14">
            <control shapeId="1489" r:id="rId57" name="Check Box 465">
              <controlPr defaultSize="0" autoFill="0" autoLine="0" autoPict="0">
                <anchor moveWithCells="1">
                  <from>
                    <xdr:col>24</xdr:col>
                    <xdr:colOff>0</xdr:colOff>
                    <xdr:row>129</xdr:row>
                    <xdr:rowOff>0</xdr:rowOff>
                  </from>
                  <to>
                    <xdr:col>25</xdr:col>
                    <xdr:colOff>0</xdr:colOff>
                    <xdr:row>130</xdr:row>
                    <xdr:rowOff>0</xdr:rowOff>
                  </to>
                </anchor>
              </controlPr>
            </control>
          </mc:Choice>
        </mc:AlternateContent>
        <mc:AlternateContent xmlns:mc="http://schemas.openxmlformats.org/markup-compatibility/2006">
          <mc:Choice Requires="x14">
            <control shapeId="1490" r:id="rId58" name="Check Box 466">
              <controlPr defaultSize="0" autoFill="0" autoLine="0" autoPict="0">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491" r:id="rId59" name="Check Box 467">
              <controlPr defaultSize="0" autoFill="0" autoLine="0" autoPict="0">
                <anchor moveWithCells="1">
                  <from>
                    <xdr:col>19</xdr:col>
                    <xdr:colOff>0</xdr:colOff>
                    <xdr:row>130</xdr:row>
                    <xdr:rowOff>0</xdr:rowOff>
                  </from>
                  <to>
                    <xdr:col>20</xdr:col>
                    <xdr:colOff>0</xdr:colOff>
                    <xdr:row>131</xdr:row>
                    <xdr:rowOff>0</xdr:rowOff>
                  </to>
                </anchor>
              </controlPr>
            </control>
          </mc:Choice>
        </mc:AlternateContent>
        <mc:AlternateContent xmlns:mc="http://schemas.openxmlformats.org/markup-compatibility/2006">
          <mc:Choice Requires="x14">
            <control shapeId="1493" r:id="rId60" name="Check Box 469">
              <controlPr defaultSize="0" autoFill="0" autoLine="0" autoPict="0">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494" r:id="rId61" name="Check Box 470">
              <controlPr defaultSize="0" autoFill="0" autoLine="0" autoPict="0">
                <anchor moveWithCells="1">
                  <from>
                    <xdr:col>15</xdr:col>
                    <xdr:colOff>180975</xdr:colOff>
                    <xdr:row>131</xdr:row>
                    <xdr:rowOff>0</xdr:rowOff>
                  </from>
                  <to>
                    <xdr:col>16</xdr:col>
                    <xdr:colOff>180975</xdr:colOff>
                    <xdr:row>132</xdr:row>
                    <xdr:rowOff>0</xdr:rowOff>
                  </to>
                </anchor>
              </controlPr>
            </control>
          </mc:Choice>
        </mc:AlternateContent>
        <mc:AlternateContent xmlns:mc="http://schemas.openxmlformats.org/markup-compatibility/2006">
          <mc:Choice Requires="x14">
            <control shapeId="1495" r:id="rId62" name="Check Box 471">
              <controlPr defaultSize="0" autoFill="0" autoLine="0" autoPict="0">
                <anchor moveWithCells="1">
                  <from>
                    <xdr:col>23</xdr:col>
                    <xdr:colOff>0</xdr:colOff>
                    <xdr:row>131</xdr:row>
                    <xdr:rowOff>0</xdr:rowOff>
                  </from>
                  <to>
                    <xdr:col>24</xdr:col>
                    <xdr:colOff>0</xdr:colOff>
                    <xdr:row>132</xdr:row>
                    <xdr:rowOff>0</xdr:rowOff>
                  </to>
                </anchor>
              </controlPr>
            </control>
          </mc:Choice>
        </mc:AlternateContent>
        <mc:AlternateContent xmlns:mc="http://schemas.openxmlformats.org/markup-compatibility/2006">
          <mc:Choice Requires="x14">
            <control shapeId="1496" r:id="rId63" name="Check Box 472">
              <controlPr defaultSize="0" autoFill="0" autoLine="0" autoPict="0">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497" r:id="rId64" name="Check Box 473">
              <controlPr defaultSize="0" autoFill="0" autoLine="0" autoPict="0">
                <anchor moveWithCells="1">
                  <from>
                    <xdr:col>16</xdr:col>
                    <xdr:colOff>0</xdr:colOff>
                    <xdr:row>132</xdr:row>
                    <xdr:rowOff>0</xdr:rowOff>
                  </from>
                  <to>
                    <xdr:col>17</xdr:col>
                    <xdr:colOff>0</xdr:colOff>
                    <xdr:row>133</xdr:row>
                    <xdr:rowOff>0</xdr:rowOff>
                  </to>
                </anchor>
              </controlPr>
            </control>
          </mc:Choice>
        </mc:AlternateContent>
        <mc:AlternateContent xmlns:mc="http://schemas.openxmlformats.org/markup-compatibility/2006">
          <mc:Choice Requires="x14">
            <control shapeId="1498" r:id="rId65" name="Check Box 474">
              <controlPr defaultSize="0" autoFill="0" autoLine="0" autoPict="0">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499" r:id="rId66" name="Check Box 475">
              <controlPr defaultSize="0" autoFill="0" autoLine="0" autoPict="0">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500" r:id="rId67" name="Check Box 476">
              <controlPr defaultSize="0" autoFill="0" autoLine="0" autoPict="0">
                <anchor moveWithCells="1">
                  <from>
                    <xdr:col>15</xdr:col>
                    <xdr:colOff>180975</xdr:colOff>
                    <xdr:row>133</xdr:row>
                    <xdr:rowOff>0</xdr:rowOff>
                  </from>
                  <to>
                    <xdr:col>17</xdr:col>
                    <xdr:colOff>0</xdr:colOff>
                    <xdr:row>134</xdr:row>
                    <xdr:rowOff>9525</xdr:rowOff>
                  </to>
                </anchor>
              </controlPr>
            </control>
          </mc:Choice>
        </mc:AlternateContent>
        <mc:AlternateContent xmlns:mc="http://schemas.openxmlformats.org/markup-compatibility/2006">
          <mc:Choice Requires="x14">
            <control shapeId="1501" r:id="rId68" name="Check Box 477">
              <controlPr defaultSize="0" autoFill="0" autoLine="0" autoPict="0">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502" r:id="rId69" name="Check Box 478">
              <controlPr defaultSize="0" autoFill="0" autoLine="0" autoPict="0">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503" r:id="rId70" name="Check Box 479">
              <controlPr defaultSize="0" autoFill="0" autoLine="0" autoPict="0">
                <anchor moveWithCells="1">
                  <from>
                    <xdr:col>15</xdr:col>
                    <xdr:colOff>180975</xdr:colOff>
                    <xdr:row>134</xdr:row>
                    <xdr:rowOff>0</xdr:rowOff>
                  </from>
                  <to>
                    <xdr:col>17</xdr:col>
                    <xdr:colOff>0</xdr:colOff>
                    <xdr:row>135</xdr:row>
                    <xdr:rowOff>0</xdr:rowOff>
                  </to>
                </anchor>
              </controlPr>
            </control>
          </mc:Choice>
        </mc:AlternateContent>
        <mc:AlternateContent xmlns:mc="http://schemas.openxmlformats.org/markup-compatibility/2006">
          <mc:Choice Requires="x14">
            <control shapeId="1504" r:id="rId71" name="Check Box 480">
              <controlPr defaultSize="0" autoFill="0" autoLine="0" autoPict="0">
                <anchor moveWithCells="1">
                  <from>
                    <xdr:col>22</xdr:col>
                    <xdr:colOff>180975</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505" r:id="rId72" name="Check Box 481">
              <controlPr defaultSize="0" autoFill="0" autoLine="0" autoPict="0">
                <anchor moveWithCells="1">
                  <from>
                    <xdr:col>29</xdr:col>
                    <xdr:colOff>180975</xdr:colOff>
                    <xdr:row>134</xdr:row>
                    <xdr:rowOff>0</xdr:rowOff>
                  </from>
                  <to>
                    <xdr:col>31</xdr:col>
                    <xdr:colOff>0</xdr:colOff>
                    <xdr:row>135</xdr:row>
                    <xdr:rowOff>0</xdr:rowOff>
                  </to>
                </anchor>
              </controlPr>
            </control>
          </mc:Choice>
        </mc:AlternateContent>
        <mc:AlternateContent xmlns:mc="http://schemas.openxmlformats.org/markup-compatibility/2006">
          <mc:Choice Requires="x14">
            <control shapeId="1512" r:id="rId73" name="Check Box 488">
              <controlPr defaultSize="0" autoFill="0" autoLine="0" autoPict="0">
                <anchor moveWithCells="1">
                  <from>
                    <xdr:col>9</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513" r:id="rId74" name="Check Box 489">
              <controlPr defaultSize="0" autoFill="0" autoLine="0" autoPict="0">
                <anchor moveWithCells="1">
                  <from>
                    <xdr:col>16</xdr:col>
                    <xdr:colOff>180975</xdr:colOff>
                    <xdr:row>141</xdr:row>
                    <xdr:rowOff>0</xdr:rowOff>
                  </from>
                  <to>
                    <xdr:col>18</xdr:col>
                    <xdr:colOff>0</xdr:colOff>
                    <xdr:row>142</xdr:row>
                    <xdr:rowOff>0</xdr:rowOff>
                  </to>
                </anchor>
              </controlPr>
            </control>
          </mc:Choice>
        </mc:AlternateContent>
        <mc:AlternateContent xmlns:mc="http://schemas.openxmlformats.org/markup-compatibility/2006">
          <mc:Choice Requires="x14">
            <control shapeId="1514" r:id="rId75" name="Check Box 490">
              <controlPr defaultSize="0" autoFill="0" autoLine="0" autoPict="0">
                <anchor moveWithCells="1">
                  <from>
                    <xdr:col>24</xdr:col>
                    <xdr:colOff>0</xdr:colOff>
                    <xdr:row>141</xdr:row>
                    <xdr:rowOff>0</xdr:rowOff>
                  </from>
                  <to>
                    <xdr:col>25</xdr:col>
                    <xdr:colOff>0</xdr:colOff>
                    <xdr:row>142</xdr:row>
                    <xdr:rowOff>0</xdr:rowOff>
                  </to>
                </anchor>
              </controlPr>
            </control>
          </mc:Choice>
        </mc:AlternateContent>
        <mc:AlternateContent xmlns:mc="http://schemas.openxmlformats.org/markup-compatibility/2006">
          <mc:Choice Requires="x14">
            <control shapeId="1515" r:id="rId76" name="Check Box 491">
              <controlPr defaultSize="0" autoFill="0" autoLine="0" autoPict="0">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516" r:id="rId77" name="Check Box 492">
              <controlPr defaultSize="0" autoFill="0" autoLine="0" autoPict="0">
                <anchor moveWithCells="1">
                  <from>
                    <xdr:col>19</xdr:col>
                    <xdr:colOff>0</xdr:colOff>
                    <xdr:row>142</xdr:row>
                    <xdr:rowOff>0</xdr:rowOff>
                  </from>
                  <to>
                    <xdr:col>20</xdr:col>
                    <xdr:colOff>0</xdr:colOff>
                    <xdr:row>143</xdr:row>
                    <xdr:rowOff>0</xdr:rowOff>
                  </to>
                </anchor>
              </controlPr>
            </control>
          </mc:Choice>
        </mc:AlternateContent>
        <mc:AlternateContent xmlns:mc="http://schemas.openxmlformats.org/markup-compatibility/2006">
          <mc:Choice Requires="x14">
            <control shapeId="1518" r:id="rId78" name="Check Box 494">
              <controlPr defaultSize="0" autoFill="0" autoLine="0" autoPict="0">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519" r:id="rId79" name="Check Box 495">
              <controlPr defaultSize="0" autoFill="0" autoLine="0" autoPict="0">
                <anchor moveWithCells="1">
                  <from>
                    <xdr:col>15</xdr:col>
                    <xdr:colOff>180975</xdr:colOff>
                    <xdr:row>143</xdr:row>
                    <xdr:rowOff>0</xdr:rowOff>
                  </from>
                  <to>
                    <xdr:col>16</xdr:col>
                    <xdr:colOff>180975</xdr:colOff>
                    <xdr:row>144</xdr:row>
                    <xdr:rowOff>0</xdr:rowOff>
                  </to>
                </anchor>
              </controlPr>
            </control>
          </mc:Choice>
        </mc:AlternateContent>
        <mc:AlternateContent xmlns:mc="http://schemas.openxmlformats.org/markup-compatibility/2006">
          <mc:Choice Requires="x14">
            <control shapeId="1520" r:id="rId80" name="Check Box 496">
              <controlPr defaultSize="0" autoFill="0" autoLine="0" autoPict="0">
                <anchor moveWithCells="1">
                  <from>
                    <xdr:col>23</xdr:col>
                    <xdr:colOff>0</xdr:colOff>
                    <xdr:row>143</xdr:row>
                    <xdr:rowOff>0</xdr:rowOff>
                  </from>
                  <to>
                    <xdr:col>24</xdr:col>
                    <xdr:colOff>0</xdr:colOff>
                    <xdr:row>144</xdr:row>
                    <xdr:rowOff>0</xdr:rowOff>
                  </to>
                </anchor>
              </controlPr>
            </control>
          </mc:Choice>
        </mc:AlternateContent>
        <mc:AlternateContent xmlns:mc="http://schemas.openxmlformats.org/markup-compatibility/2006">
          <mc:Choice Requires="x14">
            <control shapeId="1521" r:id="rId81" name="Check Box 497">
              <controlPr defaultSize="0" autoFill="0" autoLine="0" autoPict="0">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522" r:id="rId82" name="Check Box 498">
              <controlPr defaultSize="0" autoFill="0" autoLine="0" autoPict="0">
                <anchor moveWithCells="1">
                  <from>
                    <xdr:col>15</xdr:col>
                    <xdr:colOff>180975</xdr:colOff>
                    <xdr:row>144</xdr:row>
                    <xdr:rowOff>0</xdr:rowOff>
                  </from>
                  <to>
                    <xdr:col>16</xdr:col>
                    <xdr:colOff>180975</xdr:colOff>
                    <xdr:row>145</xdr:row>
                    <xdr:rowOff>0</xdr:rowOff>
                  </to>
                </anchor>
              </controlPr>
            </control>
          </mc:Choice>
        </mc:AlternateContent>
        <mc:AlternateContent xmlns:mc="http://schemas.openxmlformats.org/markup-compatibility/2006">
          <mc:Choice Requires="x14">
            <control shapeId="1523" r:id="rId83" name="Check Box 499">
              <controlPr defaultSize="0" autoFill="0" autoLine="0" autoPict="0">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524" r:id="rId84" name="Check Box 500">
              <controlPr defaultSize="0" autoFill="0" autoLine="0" autoPict="0">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525" r:id="rId85" name="Check Box 501">
              <controlPr defaultSize="0" autoFill="0" autoLine="0" autoPict="0">
                <anchor moveWithCells="1">
                  <from>
                    <xdr:col>15</xdr:col>
                    <xdr:colOff>180975</xdr:colOff>
                    <xdr:row>145</xdr:row>
                    <xdr:rowOff>0</xdr:rowOff>
                  </from>
                  <to>
                    <xdr:col>16</xdr:col>
                    <xdr:colOff>180975</xdr:colOff>
                    <xdr:row>146</xdr:row>
                    <xdr:rowOff>0</xdr:rowOff>
                  </to>
                </anchor>
              </controlPr>
            </control>
          </mc:Choice>
        </mc:AlternateContent>
        <mc:AlternateContent xmlns:mc="http://schemas.openxmlformats.org/markup-compatibility/2006">
          <mc:Choice Requires="x14">
            <control shapeId="1526" r:id="rId86" name="Check Box 502">
              <controlPr defaultSize="0" autoFill="0" autoLine="0" autoPict="0">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527" r:id="rId87" name="Check Box 503">
              <controlPr defaultSize="0" autoFill="0" autoLine="0" autoPict="0">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528" r:id="rId88" name="Check Box 504">
              <controlPr defaultSize="0" autoFill="0" autoLine="0" autoPict="0">
                <anchor moveWithCells="1">
                  <from>
                    <xdr:col>15</xdr:col>
                    <xdr:colOff>180975</xdr:colOff>
                    <xdr:row>146</xdr:row>
                    <xdr:rowOff>0</xdr:rowOff>
                  </from>
                  <to>
                    <xdr:col>17</xdr:col>
                    <xdr:colOff>0</xdr:colOff>
                    <xdr:row>147</xdr:row>
                    <xdr:rowOff>0</xdr:rowOff>
                  </to>
                </anchor>
              </controlPr>
            </control>
          </mc:Choice>
        </mc:AlternateContent>
        <mc:AlternateContent xmlns:mc="http://schemas.openxmlformats.org/markup-compatibility/2006">
          <mc:Choice Requires="x14">
            <control shapeId="1529" r:id="rId89" name="Check Box 505">
              <controlPr defaultSize="0" autoFill="0" autoLine="0" autoPict="0">
                <anchor moveWithCells="1">
                  <from>
                    <xdr:col>22</xdr:col>
                    <xdr:colOff>180975</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530" r:id="rId90" name="Check Box 506">
              <controlPr defaultSize="0" autoFill="0" autoLine="0" autoPict="0">
                <anchor moveWithCells="1">
                  <from>
                    <xdr:col>29</xdr:col>
                    <xdr:colOff>180975</xdr:colOff>
                    <xdr:row>146</xdr:row>
                    <xdr:rowOff>0</xdr:rowOff>
                  </from>
                  <to>
                    <xdr:col>31</xdr:col>
                    <xdr:colOff>0</xdr:colOff>
                    <xdr:row>147</xdr:row>
                    <xdr:rowOff>0</xdr:rowOff>
                  </to>
                </anchor>
              </controlPr>
            </control>
          </mc:Choice>
        </mc:AlternateContent>
        <mc:AlternateContent xmlns:mc="http://schemas.openxmlformats.org/markup-compatibility/2006">
          <mc:Choice Requires="x14">
            <control shapeId="1531" r:id="rId91" name="Check Box 507">
              <controlPr defaultSize="0" autoFill="0" autoLine="0" autoPict="0">
                <anchor moveWithCells="1">
                  <from>
                    <xdr:col>9</xdr:col>
                    <xdr:colOff>0</xdr:colOff>
                    <xdr:row>115</xdr:row>
                    <xdr:rowOff>228600</xdr:rowOff>
                  </from>
                  <to>
                    <xdr:col>10</xdr:col>
                    <xdr:colOff>0</xdr:colOff>
                    <xdr:row>116</xdr:row>
                    <xdr:rowOff>390525</xdr:rowOff>
                  </to>
                </anchor>
              </controlPr>
            </control>
          </mc:Choice>
        </mc:AlternateContent>
        <mc:AlternateContent xmlns:mc="http://schemas.openxmlformats.org/markup-compatibility/2006">
          <mc:Choice Requires="x14">
            <control shapeId="1532" r:id="rId92" name="Check Box 508">
              <controlPr defaultSize="0" autoFill="0" autoLine="0" autoPict="0">
                <anchor moveWithCells="1">
                  <from>
                    <xdr:col>14</xdr:col>
                    <xdr:colOff>180975</xdr:colOff>
                    <xdr:row>115</xdr:row>
                    <xdr:rowOff>228600</xdr:rowOff>
                  </from>
                  <to>
                    <xdr:col>15</xdr:col>
                    <xdr:colOff>180975</xdr:colOff>
                    <xdr:row>116</xdr:row>
                    <xdr:rowOff>390525</xdr:rowOff>
                  </to>
                </anchor>
              </controlPr>
            </control>
          </mc:Choice>
        </mc:AlternateContent>
        <mc:AlternateContent xmlns:mc="http://schemas.openxmlformats.org/markup-compatibility/2006">
          <mc:Choice Requires="x14">
            <control shapeId="1533" r:id="rId93" name="Check Box 509">
              <controlPr defaultSize="0" autoFill="0" autoLine="0" autoPict="0">
                <anchor moveWithCells="1">
                  <from>
                    <xdr:col>9</xdr:col>
                    <xdr:colOff>0</xdr:colOff>
                    <xdr:row>127</xdr:row>
                    <xdr:rowOff>228600</xdr:rowOff>
                  </from>
                  <to>
                    <xdr:col>10</xdr:col>
                    <xdr:colOff>0</xdr:colOff>
                    <xdr:row>129</xdr:row>
                    <xdr:rowOff>0</xdr:rowOff>
                  </to>
                </anchor>
              </controlPr>
            </control>
          </mc:Choice>
        </mc:AlternateContent>
        <mc:AlternateContent xmlns:mc="http://schemas.openxmlformats.org/markup-compatibility/2006">
          <mc:Choice Requires="x14">
            <control shapeId="1534" r:id="rId94" name="Check Box 510">
              <controlPr defaultSize="0" autoFill="0" autoLine="0" autoPict="0">
                <anchor moveWithCells="1">
                  <from>
                    <xdr:col>14</xdr:col>
                    <xdr:colOff>180975</xdr:colOff>
                    <xdr:row>127</xdr:row>
                    <xdr:rowOff>228600</xdr:rowOff>
                  </from>
                  <to>
                    <xdr:col>15</xdr:col>
                    <xdr:colOff>180975</xdr:colOff>
                    <xdr:row>129</xdr:row>
                    <xdr:rowOff>0</xdr:rowOff>
                  </to>
                </anchor>
              </controlPr>
            </control>
          </mc:Choice>
        </mc:AlternateContent>
        <mc:AlternateContent xmlns:mc="http://schemas.openxmlformats.org/markup-compatibility/2006">
          <mc:Choice Requires="x14">
            <control shapeId="1535" r:id="rId95" name="Check Box 511">
              <controlPr defaultSize="0" autoFill="0" autoLine="0" autoPict="0">
                <anchor moveWithCells="1">
                  <from>
                    <xdr:col>9</xdr:col>
                    <xdr:colOff>0</xdr:colOff>
                    <xdr:row>139</xdr:row>
                    <xdr:rowOff>228600</xdr:rowOff>
                  </from>
                  <to>
                    <xdr:col>10</xdr:col>
                    <xdr:colOff>0</xdr:colOff>
                    <xdr:row>141</xdr:row>
                    <xdr:rowOff>0</xdr:rowOff>
                  </to>
                </anchor>
              </controlPr>
            </control>
          </mc:Choice>
        </mc:AlternateContent>
        <mc:AlternateContent xmlns:mc="http://schemas.openxmlformats.org/markup-compatibility/2006">
          <mc:Choice Requires="x14">
            <control shapeId="1536" r:id="rId96" name="Check Box 512">
              <controlPr defaultSize="0" autoFill="0" autoLine="0" autoPict="0">
                <anchor moveWithCells="1">
                  <from>
                    <xdr:col>14</xdr:col>
                    <xdr:colOff>180975</xdr:colOff>
                    <xdr:row>139</xdr:row>
                    <xdr:rowOff>228600</xdr:rowOff>
                  </from>
                  <to>
                    <xdr:col>15</xdr:col>
                    <xdr:colOff>180975</xdr:colOff>
                    <xdr:row>141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B000000}">
          <x14:formula1>
            <xm:f>市町村コード!$A$3:$A$49</xm:f>
          </x14:formula1>
          <xm:sqref>J72:N72</xm:sqref>
        </x14:dataValidation>
        <x14:dataValidation type="list" allowBlank="1" showInputMessage="1" showErrorMessage="1" xr:uid="{58242304-8901-4CD6-8DFF-D759289CD14D}">
          <x14:formula1>
            <xm:f>用途番号用!$A$2:$A$33</xm:f>
          </x14:formula1>
          <xm:sqref>J81:R81 L153:S153</xm:sqref>
        </x14:dataValidation>
        <x14:dataValidation type="list" allowBlank="1" showInputMessage="1" showErrorMessage="1" xr:uid="{B2C159CD-9E83-4CED-8DC6-310BBFCCB1FE}">
          <x14:formula1>
            <xm:f>用途番号用!$B$2:$B$73</xm:f>
          </x14:formula1>
          <xm:sqref>J86:AJ86</xm:sqref>
        </x14:dataValidation>
        <x14:dataValidation type="list" allowBlank="1" showInputMessage="1" showErrorMessage="1" xr:uid="{CE55B929-3C05-4A16-99C7-B560A0A5D8F7}">
          <x14:formula1>
            <xm:f>用途番号用!$C$2:$C$7</xm:f>
          </x14:formula1>
          <xm:sqref>J88:AJ89</xm:sqref>
        </x14:dataValidation>
        <x14:dataValidation type="list" operator="greaterThan" allowBlank="1" showInputMessage="1" showErrorMessage="1" xr:uid="{401D6924-750A-49C9-9975-8B044A4F0BB4}">
          <x14:formula1>
            <xm:f>用途番号用!$B$2:$B$73</xm:f>
          </x14:formula1>
          <xm:sqref>AF94:AJ94 W94:AA94 N94:R94 N96:R96 W96:AA96 AF96:AJ96 AF98:AJ98 W98:AA98 N98:R98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F05D-8C1B-44B6-81A4-0A6F2FA4C6B2}">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309" customWidth="1"/>
    <col min="3" max="25" width="6.625" style="309" customWidth="1"/>
    <col min="26" max="29" width="9" style="309"/>
    <col min="30" max="30" width="11" style="309" bestFit="1" customWidth="1"/>
    <col min="31" max="256" width="9" style="309"/>
    <col min="257" max="258" width="14.625" style="309" customWidth="1"/>
    <col min="259" max="281" width="6.625" style="309" customWidth="1"/>
    <col min="282" max="285" width="9" style="309"/>
    <col min="286" max="286" width="11" style="309" bestFit="1" customWidth="1"/>
    <col min="287" max="512" width="9" style="309"/>
    <col min="513" max="514" width="14.625" style="309" customWidth="1"/>
    <col min="515" max="537" width="6.625" style="309" customWidth="1"/>
    <col min="538" max="541" width="9" style="309"/>
    <col min="542" max="542" width="11" style="309" bestFit="1" customWidth="1"/>
    <col min="543" max="768" width="9" style="309"/>
    <col min="769" max="770" width="14.625" style="309" customWidth="1"/>
    <col min="771" max="793" width="6.625" style="309" customWidth="1"/>
    <col min="794" max="797" width="9" style="309"/>
    <col min="798" max="798" width="11" style="309" bestFit="1" customWidth="1"/>
    <col min="799" max="1024" width="9" style="309"/>
    <col min="1025" max="1026" width="14.625" style="309" customWidth="1"/>
    <col min="1027" max="1049" width="6.625" style="309" customWidth="1"/>
    <col min="1050" max="1053" width="9" style="309"/>
    <col min="1054" max="1054" width="11" style="309" bestFit="1" customWidth="1"/>
    <col min="1055" max="1280" width="9" style="309"/>
    <col min="1281" max="1282" width="14.625" style="309" customWidth="1"/>
    <col min="1283" max="1305" width="6.625" style="309" customWidth="1"/>
    <col min="1306" max="1309" width="9" style="309"/>
    <col min="1310" max="1310" width="11" style="309" bestFit="1" customWidth="1"/>
    <col min="1311" max="1536" width="9" style="309"/>
    <col min="1537" max="1538" width="14.625" style="309" customWidth="1"/>
    <col min="1539" max="1561" width="6.625" style="309" customWidth="1"/>
    <col min="1562" max="1565" width="9" style="309"/>
    <col min="1566" max="1566" width="11" style="309" bestFit="1" customWidth="1"/>
    <col min="1567" max="1792" width="9" style="309"/>
    <col min="1793" max="1794" width="14.625" style="309" customWidth="1"/>
    <col min="1795" max="1817" width="6.625" style="309" customWidth="1"/>
    <col min="1818" max="1821" width="9" style="309"/>
    <col min="1822" max="1822" width="11" style="309" bestFit="1" customWidth="1"/>
    <col min="1823" max="2048" width="9" style="309"/>
    <col min="2049" max="2050" width="14.625" style="309" customWidth="1"/>
    <col min="2051" max="2073" width="6.625" style="309" customWidth="1"/>
    <col min="2074" max="2077" width="9" style="309"/>
    <col min="2078" max="2078" width="11" style="309" bestFit="1" customWidth="1"/>
    <col min="2079" max="2304" width="9" style="309"/>
    <col min="2305" max="2306" width="14.625" style="309" customWidth="1"/>
    <col min="2307" max="2329" width="6.625" style="309" customWidth="1"/>
    <col min="2330" max="2333" width="9" style="309"/>
    <col min="2334" max="2334" width="11" style="309" bestFit="1" customWidth="1"/>
    <col min="2335" max="2560" width="9" style="309"/>
    <col min="2561" max="2562" width="14.625" style="309" customWidth="1"/>
    <col min="2563" max="2585" width="6.625" style="309" customWidth="1"/>
    <col min="2586" max="2589" width="9" style="309"/>
    <col min="2590" max="2590" width="11" style="309" bestFit="1" customWidth="1"/>
    <col min="2591" max="2816" width="9" style="309"/>
    <col min="2817" max="2818" width="14.625" style="309" customWidth="1"/>
    <col min="2819" max="2841" width="6.625" style="309" customWidth="1"/>
    <col min="2842" max="2845" width="9" style="309"/>
    <col min="2846" max="2846" width="11" style="309" bestFit="1" customWidth="1"/>
    <col min="2847" max="3072" width="9" style="309"/>
    <col min="3073" max="3074" width="14.625" style="309" customWidth="1"/>
    <col min="3075" max="3097" width="6.625" style="309" customWidth="1"/>
    <col min="3098" max="3101" width="9" style="309"/>
    <col min="3102" max="3102" width="11" style="309" bestFit="1" customWidth="1"/>
    <col min="3103" max="3328" width="9" style="309"/>
    <col min="3329" max="3330" width="14.625" style="309" customWidth="1"/>
    <col min="3331" max="3353" width="6.625" style="309" customWidth="1"/>
    <col min="3354" max="3357" width="9" style="309"/>
    <col min="3358" max="3358" width="11" style="309" bestFit="1" customWidth="1"/>
    <col min="3359" max="3584" width="9" style="309"/>
    <col min="3585" max="3586" width="14.625" style="309" customWidth="1"/>
    <col min="3587" max="3609" width="6.625" style="309" customWidth="1"/>
    <col min="3610" max="3613" width="9" style="309"/>
    <col min="3614" max="3614" width="11" style="309" bestFit="1" customWidth="1"/>
    <col min="3615" max="3840" width="9" style="309"/>
    <col min="3841" max="3842" width="14.625" style="309" customWidth="1"/>
    <col min="3843" max="3865" width="6.625" style="309" customWidth="1"/>
    <col min="3866" max="3869" width="9" style="309"/>
    <col min="3870" max="3870" width="11" style="309" bestFit="1" customWidth="1"/>
    <col min="3871" max="4096" width="9" style="309"/>
    <col min="4097" max="4098" width="14.625" style="309" customWidth="1"/>
    <col min="4099" max="4121" width="6.625" style="309" customWidth="1"/>
    <col min="4122" max="4125" width="9" style="309"/>
    <col min="4126" max="4126" width="11" style="309" bestFit="1" customWidth="1"/>
    <col min="4127" max="4352" width="9" style="309"/>
    <col min="4353" max="4354" width="14.625" style="309" customWidth="1"/>
    <col min="4355" max="4377" width="6.625" style="309" customWidth="1"/>
    <col min="4378" max="4381" width="9" style="309"/>
    <col min="4382" max="4382" width="11" style="309" bestFit="1" customWidth="1"/>
    <col min="4383" max="4608" width="9" style="309"/>
    <col min="4609" max="4610" width="14.625" style="309" customWidth="1"/>
    <col min="4611" max="4633" width="6.625" style="309" customWidth="1"/>
    <col min="4634" max="4637" width="9" style="309"/>
    <col min="4638" max="4638" width="11" style="309" bestFit="1" customWidth="1"/>
    <col min="4639" max="4864" width="9" style="309"/>
    <col min="4865" max="4866" width="14.625" style="309" customWidth="1"/>
    <col min="4867" max="4889" width="6.625" style="309" customWidth="1"/>
    <col min="4890" max="4893" width="9" style="309"/>
    <col min="4894" max="4894" width="11" style="309" bestFit="1" customWidth="1"/>
    <col min="4895" max="5120" width="9" style="309"/>
    <col min="5121" max="5122" width="14.625" style="309" customWidth="1"/>
    <col min="5123" max="5145" width="6.625" style="309" customWidth="1"/>
    <col min="5146" max="5149" width="9" style="309"/>
    <col min="5150" max="5150" width="11" style="309" bestFit="1" customWidth="1"/>
    <col min="5151" max="5376" width="9" style="309"/>
    <col min="5377" max="5378" width="14.625" style="309" customWidth="1"/>
    <col min="5379" max="5401" width="6.625" style="309" customWidth="1"/>
    <col min="5402" max="5405" width="9" style="309"/>
    <col min="5406" max="5406" width="11" style="309" bestFit="1" customWidth="1"/>
    <col min="5407" max="5632" width="9" style="309"/>
    <col min="5633" max="5634" width="14.625" style="309" customWidth="1"/>
    <col min="5635" max="5657" width="6.625" style="309" customWidth="1"/>
    <col min="5658" max="5661" width="9" style="309"/>
    <col min="5662" max="5662" width="11" style="309" bestFit="1" customWidth="1"/>
    <col min="5663" max="5888" width="9" style="309"/>
    <col min="5889" max="5890" width="14.625" style="309" customWidth="1"/>
    <col min="5891" max="5913" width="6.625" style="309" customWidth="1"/>
    <col min="5914" max="5917" width="9" style="309"/>
    <col min="5918" max="5918" width="11" style="309" bestFit="1" customWidth="1"/>
    <col min="5919" max="6144" width="9" style="309"/>
    <col min="6145" max="6146" width="14.625" style="309" customWidth="1"/>
    <col min="6147" max="6169" width="6.625" style="309" customWidth="1"/>
    <col min="6170" max="6173" width="9" style="309"/>
    <col min="6174" max="6174" width="11" style="309" bestFit="1" customWidth="1"/>
    <col min="6175" max="6400" width="9" style="309"/>
    <col min="6401" max="6402" width="14.625" style="309" customWidth="1"/>
    <col min="6403" max="6425" width="6.625" style="309" customWidth="1"/>
    <col min="6426" max="6429" width="9" style="309"/>
    <col min="6430" max="6430" width="11" style="309" bestFit="1" customWidth="1"/>
    <col min="6431" max="6656" width="9" style="309"/>
    <col min="6657" max="6658" width="14.625" style="309" customWidth="1"/>
    <col min="6659" max="6681" width="6.625" style="309" customWidth="1"/>
    <col min="6682" max="6685" width="9" style="309"/>
    <col min="6686" max="6686" width="11" style="309" bestFit="1" customWidth="1"/>
    <col min="6687" max="6912" width="9" style="309"/>
    <col min="6913" max="6914" width="14.625" style="309" customWidth="1"/>
    <col min="6915" max="6937" width="6.625" style="309" customWidth="1"/>
    <col min="6938" max="6941" width="9" style="309"/>
    <col min="6942" max="6942" width="11" style="309" bestFit="1" customWidth="1"/>
    <col min="6943" max="7168" width="9" style="309"/>
    <col min="7169" max="7170" width="14.625" style="309" customWidth="1"/>
    <col min="7171" max="7193" width="6.625" style="309" customWidth="1"/>
    <col min="7194" max="7197" width="9" style="309"/>
    <col min="7198" max="7198" width="11" style="309" bestFit="1" customWidth="1"/>
    <col min="7199" max="7424" width="9" style="309"/>
    <col min="7425" max="7426" width="14.625" style="309" customWidth="1"/>
    <col min="7427" max="7449" width="6.625" style="309" customWidth="1"/>
    <col min="7450" max="7453" width="9" style="309"/>
    <col min="7454" max="7454" width="11" style="309" bestFit="1" customWidth="1"/>
    <col min="7455" max="7680" width="9" style="309"/>
    <col min="7681" max="7682" width="14.625" style="309" customWidth="1"/>
    <col min="7683" max="7705" width="6.625" style="309" customWidth="1"/>
    <col min="7706" max="7709" width="9" style="309"/>
    <col min="7710" max="7710" width="11" style="309" bestFit="1" customWidth="1"/>
    <col min="7711" max="7936" width="9" style="309"/>
    <col min="7937" max="7938" width="14.625" style="309" customWidth="1"/>
    <col min="7939" max="7961" width="6.625" style="309" customWidth="1"/>
    <col min="7962" max="7965" width="9" style="309"/>
    <col min="7966" max="7966" width="11" style="309" bestFit="1" customWidth="1"/>
    <col min="7967" max="8192" width="9" style="309"/>
    <col min="8193" max="8194" width="14.625" style="309" customWidth="1"/>
    <col min="8195" max="8217" width="6.625" style="309" customWidth="1"/>
    <col min="8218" max="8221" width="9" style="309"/>
    <col min="8222" max="8222" width="11" style="309" bestFit="1" customWidth="1"/>
    <col min="8223" max="8448" width="9" style="309"/>
    <col min="8449" max="8450" width="14.625" style="309" customWidth="1"/>
    <col min="8451" max="8473" width="6.625" style="309" customWidth="1"/>
    <col min="8474" max="8477" width="9" style="309"/>
    <col min="8478" max="8478" width="11" style="309" bestFit="1" customWidth="1"/>
    <col min="8479" max="8704" width="9" style="309"/>
    <col min="8705" max="8706" width="14.625" style="309" customWidth="1"/>
    <col min="8707" max="8729" width="6.625" style="309" customWidth="1"/>
    <col min="8730" max="8733" width="9" style="309"/>
    <col min="8734" max="8734" width="11" style="309" bestFit="1" customWidth="1"/>
    <col min="8735" max="8960" width="9" style="309"/>
    <col min="8961" max="8962" width="14.625" style="309" customWidth="1"/>
    <col min="8963" max="8985" width="6.625" style="309" customWidth="1"/>
    <col min="8986" max="8989" width="9" style="309"/>
    <col min="8990" max="8990" width="11" style="309" bestFit="1" customWidth="1"/>
    <col min="8991" max="9216" width="9" style="309"/>
    <col min="9217" max="9218" width="14.625" style="309" customWidth="1"/>
    <col min="9219" max="9241" width="6.625" style="309" customWidth="1"/>
    <col min="9242" max="9245" width="9" style="309"/>
    <col min="9246" max="9246" width="11" style="309" bestFit="1" customWidth="1"/>
    <col min="9247" max="9472" width="9" style="309"/>
    <col min="9473" max="9474" width="14.625" style="309" customWidth="1"/>
    <col min="9475" max="9497" width="6.625" style="309" customWidth="1"/>
    <col min="9498" max="9501" width="9" style="309"/>
    <col min="9502" max="9502" width="11" style="309" bestFit="1" customWidth="1"/>
    <col min="9503" max="9728" width="9" style="309"/>
    <col min="9729" max="9730" width="14.625" style="309" customWidth="1"/>
    <col min="9731" max="9753" width="6.625" style="309" customWidth="1"/>
    <col min="9754" max="9757" width="9" style="309"/>
    <col min="9758" max="9758" width="11" style="309" bestFit="1" customWidth="1"/>
    <col min="9759" max="9984" width="9" style="309"/>
    <col min="9985" max="9986" width="14.625" style="309" customWidth="1"/>
    <col min="9987" max="10009" width="6.625" style="309" customWidth="1"/>
    <col min="10010" max="10013" width="9" style="309"/>
    <col min="10014" max="10014" width="11" style="309" bestFit="1" customWidth="1"/>
    <col min="10015" max="10240" width="9" style="309"/>
    <col min="10241" max="10242" width="14.625" style="309" customWidth="1"/>
    <col min="10243" max="10265" width="6.625" style="309" customWidth="1"/>
    <col min="10266" max="10269" width="9" style="309"/>
    <col min="10270" max="10270" width="11" style="309" bestFit="1" customWidth="1"/>
    <col min="10271" max="10496" width="9" style="309"/>
    <col min="10497" max="10498" width="14.625" style="309" customWidth="1"/>
    <col min="10499" max="10521" width="6.625" style="309" customWidth="1"/>
    <col min="10522" max="10525" width="9" style="309"/>
    <col min="10526" max="10526" width="11" style="309" bestFit="1" customWidth="1"/>
    <col min="10527" max="10752" width="9" style="309"/>
    <col min="10753" max="10754" width="14.625" style="309" customWidth="1"/>
    <col min="10755" max="10777" width="6.625" style="309" customWidth="1"/>
    <col min="10778" max="10781" width="9" style="309"/>
    <col min="10782" max="10782" width="11" style="309" bestFit="1" customWidth="1"/>
    <col min="10783" max="11008" width="9" style="309"/>
    <col min="11009" max="11010" width="14.625" style="309" customWidth="1"/>
    <col min="11011" max="11033" width="6.625" style="309" customWidth="1"/>
    <col min="11034" max="11037" width="9" style="309"/>
    <col min="11038" max="11038" width="11" style="309" bestFit="1" customWidth="1"/>
    <col min="11039" max="11264" width="9" style="309"/>
    <col min="11265" max="11266" width="14.625" style="309" customWidth="1"/>
    <col min="11267" max="11289" width="6.625" style="309" customWidth="1"/>
    <col min="11290" max="11293" width="9" style="309"/>
    <col min="11294" max="11294" width="11" style="309" bestFit="1" customWidth="1"/>
    <col min="11295" max="11520" width="9" style="309"/>
    <col min="11521" max="11522" width="14.625" style="309" customWidth="1"/>
    <col min="11523" max="11545" width="6.625" style="309" customWidth="1"/>
    <col min="11546" max="11549" width="9" style="309"/>
    <col min="11550" max="11550" width="11" style="309" bestFit="1" customWidth="1"/>
    <col min="11551" max="11776" width="9" style="309"/>
    <col min="11777" max="11778" width="14.625" style="309" customWidth="1"/>
    <col min="11779" max="11801" width="6.625" style="309" customWidth="1"/>
    <col min="11802" max="11805" width="9" style="309"/>
    <col min="11806" max="11806" width="11" style="309" bestFit="1" customWidth="1"/>
    <col min="11807" max="12032" width="9" style="309"/>
    <col min="12033" max="12034" width="14.625" style="309" customWidth="1"/>
    <col min="12035" max="12057" width="6.625" style="309" customWidth="1"/>
    <col min="12058" max="12061" width="9" style="309"/>
    <col min="12062" max="12062" width="11" style="309" bestFit="1" customWidth="1"/>
    <col min="12063" max="12288" width="9" style="309"/>
    <col min="12289" max="12290" width="14.625" style="309" customWidth="1"/>
    <col min="12291" max="12313" width="6.625" style="309" customWidth="1"/>
    <col min="12314" max="12317" width="9" style="309"/>
    <col min="12318" max="12318" width="11" style="309" bestFit="1" customWidth="1"/>
    <col min="12319" max="12544" width="9" style="309"/>
    <col min="12545" max="12546" width="14.625" style="309" customWidth="1"/>
    <col min="12547" max="12569" width="6.625" style="309" customWidth="1"/>
    <col min="12570" max="12573" width="9" style="309"/>
    <col min="12574" max="12574" width="11" style="309" bestFit="1" customWidth="1"/>
    <col min="12575" max="12800" width="9" style="309"/>
    <col min="12801" max="12802" width="14.625" style="309" customWidth="1"/>
    <col min="12803" max="12825" width="6.625" style="309" customWidth="1"/>
    <col min="12826" max="12829" width="9" style="309"/>
    <col min="12830" max="12830" width="11" style="309" bestFit="1" customWidth="1"/>
    <col min="12831" max="13056" width="9" style="309"/>
    <col min="13057" max="13058" width="14.625" style="309" customWidth="1"/>
    <col min="13059" max="13081" width="6.625" style="309" customWidth="1"/>
    <col min="13082" max="13085" width="9" style="309"/>
    <col min="13086" max="13086" width="11" style="309" bestFit="1" customWidth="1"/>
    <col min="13087" max="13312" width="9" style="309"/>
    <col min="13313" max="13314" width="14.625" style="309" customWidth="1"/>
    <col min="13315" max="13337" width="6.625" style="309" customWidth="1"/>
    <col min="13338" max="13341" width="9" style="309"/>
    <col min="13342" max="13342" width="11" style="309" bestFit="1" customWidth="1"/>
    <col min="13343" max="13568" width="9" style="309"/>
    <col min="13569" max="13570" width="14.625" style="309" customWidth="1"/>
    <col min="13571" max="13593" width="6.625" style="309" customWidth="1"/>
    <col min="13594" max="13597" width="9" style="309"/>
    <col min="13598" max="13598" width="11" style="309" bestFit="1" customWidth="1"/>
    <col min="13599" max="13824" width="9" style="309"/>
    <col min="13825" max="13826" width="14.625" style="309" customWidth="1"/>
    <col min="13827" max="13849" width="6.625" style="309" customWidth="1"/>
    <col min="13850" max="13853" width="9" style="309"/>
    <col min="13854" max="13854" width="11" style="309" bestFit="1" customWidth="1"/>
    <col min="13855" max="14080" width="9" style="309"/>
    <col min="14081" max="14082" width="14.625" style="309" customWidth="1"/>
    <col min="14083" max="14105" width="6.625" style="309" customWidth="1"/>
    <col min="14106" max="14109" width="9" style="309"/>
    <col min="14110" max="14110" width="11" style="309" bestFit="1" customWidth="1"/>
    <col min="14111" max="14336" width="9" style="309"/>
    <col min="14337" max="14338" width="14.625" style="309" customWidth="1"/>
    <col min="14339" max="14361" width="6.625" style="309" customWidth="1"/>
    <col min="14362" max="14365" width="9" style="309"/>
    <col min="14366" max="14366" width="11" style="309" bestFit="1" customWidth="1"/>
    <col min="14367" max="14592" width="9" style="309"/>
    <col min="14593" max="14594" width="14.625" style="309" customWidth="1"/>
    <col min="14595" max="14617" width="6.625" style="309" customWidth="1"/>
    <col min="14618" max="14621" width="9" style="309"/>
    <col min="14622" max="14622" width="11" style="309" bestFit="1" customWidth="1"/>
    <col min="14623" max="14848" width="9" style="309"/>
    <col min="14849" max="14850" width="14.625" style="309" customWidth="1"/>
    <col min="14851" max="14873" width="6.625" style="309" customWidth="1"/>
    <col min="14874" max="14877" width="9" style="309"/>
    <col min="14878" max="14878" width="11" style="309" bestFit="1" customWidth="1"/>
    <col min="14879" max="15104" width="9" style="309"/>
    <col min="15105" max="15106" width="14.625" style="309" customWidth="1"/>
    <col min="15107" max="15129" width="6.625" style="309" customWidth="1"/>
    <col min="15130" max="15133" width="9" style="309"/>
    <col min="15134" max="15134" width="11" style="309" bestFit="1" customWidth="1"/>
    <col min="15135" max="15360" width="9" style="309"/>
    <col min="15361" max="15362" width="14.625" style="309" customWidth="1"/>
    <col min="15363" max="15385" width="6.625" style="309" customWidth="1"/>
    <col min="15386" max="15389" width="9" style="309"/>
    <col min="15390" max="15390" width="11" style="309" bestFit="1" customWidth="1"/>
    <col min="15391" max="15616" width="9" style="309"/>
    <col min="15617" max="15618" width="14.625" style="309" customWidth="1"/>
    <col min="15619" max="15641" width="6.625" style="309" customWidth="1"/>
    <col min="15642" max="15645" width="9" style="309"/>
    <col min="15646" max="15646" width="11" style="309" bestFit="1" customWidth="1"/>
    <col min="15647" max="15872" width="9" style="309"/>
    <col min="15873" max="15874" width="14.625" style="309" customWidth="1"/>
    <col min="15875" max="15897" width="6.625" style="309" customWidth="1"/>
    <col min="15898" max="15901" width="9" style="309"/>
    <col min="15902" max="15902" width="11" style="309" bestFit="1" customWidth="1"/>
    <col min="15903" max="16128" width="9" style="309"/>
    <col min="16129" max="16130" width="14.625" style="309" customWidth="1"/>
    <col min="16131" max="16153" width="6.625" style="309" customWidth="1"/>
    <col min="16154" max="16157" width="9" style="309"/>
    <col min="16158" max="16158" width="11" style="309" bestFit="1" customWidth="1"/>
    <col min="16159" max="16384" width="9" style="309"/>
  </cols>
  <sheetData>
    <row r="5" spans="1:30" ht="10.5" customHeight="1"/>
    <row r="6" spans="1:30" ht="35.1" customHeight="1" thickBot="1">
      <c r="AA6" s="310" t="s">
        <v>2534</v>
      </c>
    </row>
    <row r="7" spans="1:30" ht="35.1" customHeight="1" thickTop="1" thickBot="1">
      <c r="A7" s="1085" t="s">
        <v>2558</v>
      </c>
      <c r="B7" s="1086"/>
      <c r="C7" s="1092" t="s">
        <v>2559</v>
      </c>
      <c r="D7" s="1092"/>
      <c r="E7" s="1092"/>
      <c r="F7" s="1092"/>
      <c r="G7" s="1093"/>
      <c r="H7" s="1094" t="s">
        <v>2560</v>
      </c>
      <c r="I7" s="1095"/>
      <c r="J7" s="1095"/>
      <c r="K7" s="1095"/>
      <c r="L7" s="1095"/>
      <c r="M7" s="1095"/>
      <c r="N7" s="1095"/>
      <c r="O7" s="1095"/>
      <c r="P7" s="1095"/>
      <c r="Q7" s="1095"/>
      <c r="R7" s="1095"/>
      <c r="S7" s="1095"/>
      <c r="T7" s="1095"/>
      <c r="U7" s="1095"/>
      <c r="V7" s="1095"/>
      <c r="W7" s="1095"/>
      <c r="X7" s="1095"/>
      <c r="Y7" s="1096"/>
      <c r="Z7" s="311"/>
    </row>
    <row r="8" spans="1:30" ht="35.1" customHeight="1" thickTop="1">
      <c r="A8" s="1087"/>
      <c r="B8" s="1088"/>
      <c r="C8" s="1097" t="s">
        <v>2561</v>
      </c>
      <c r="D8" s="1098"/>
      <c r="E8" s="1098"/>
      <c r="F8" s="1098"/>
      <c r="G8" s="1099"/>
      <c r="H8" s="1103"/>
      <c r="I8" s="1104"/>
      <c r="J8" s="1104"/>
      <c r="K8" s="1104"/>
      <c r="L8" s="1104"/>
      <c r="M8" s="1104"/>
      <c r="N8" s="1104"/>
      <c r="O8" s="1104"/>
      <c r="P8" s="1104"/>
      <c r="Q8" s="1104"/>
      <c r="R8" s="1104"/>
      <c r="S8" s="1104"/>
      <c r="T8" s="1104"/>
      <c r="U8" s="1104"/>
      <c r="V8" s="1104"/>
      <c r="W8" s="1104"/>
      <c r="X8" s="1104"/>
      <c r="Y8" s="1105"/>
      <c r="Z8" s="311"/>
      <c r="AA8" s="312" t="s">
        <v>2562</v>
      </c>
      <c r="AB8" s="312"/>
      <c r="AC8" s="312"/>
      <c r="AD8" s="312"/>
    </row>
    <row r="9" spans="1:30" ht="35.1" customHeight="1">
      <c r="A9" s="1089"/>
      <c r="B9" s="1088"/>
      <c r="C9" s="1100"/>
      <c r="D9" s="1101"/>
      <c r="E9" s="1101"/>
      <c r="F9" s="1101"/>
      <c r="G9" s="1102"/>
      <c r="H9" s="1106"/>
      <c r="I9" s="1107"/>
      <c r="J9" s="1107"/>
      <c r="K9" s="1107"/>
      <c r="L9" s="1107"/>
      <c r="M9" s="1107"/>
      <c r="N9" s="1107"/>
      <c r="O9" s="1107"/>
      <c r="P9" s="1107"/>
      <c r="Q9" s="1107"/>
      <c r="R9" s="1107"/>
      <c r="S9" s="1107"/>
      <c r="T9" s="1107"/>
      <c r="U9" s="1107"/>
      <c r="V9" s="1107"/>
      <c r="W9" s="1107"/>
      <c r="X9" s="1107"/>
      <c r="Y9" s="1108"/>
      <c r="Z9" s="311"/>
      <c r="AA9" s="312" t="s">
        <v>2563</v>
      </c>
      <c r="AB9" s="312"/>
      <c r="AC9" s="312"/>
      <c r="AD9" s="312"/>
    </row>
    <row r="10" spans="1:30" ht="35.1" customHeight="1">
      <c r="A10" s="1089"/>
      <c r="B10" s="1088"/>
      <c r="C10" s="1109" t="s">
        <v>2564</v>
      </c>
      <c r="D10" s="1109"/>
      <c r="E10" s="1109"/>
      <c r="F10" s="1109"/>
      <c r="G10" s="1110"/>
      <c r="H10" s="1111"/>
      <c r="I10" s="1112"/>
      <c r="J10" s="1112"/>
      <c r="K10" s="1112"/>
      <c r="L10" s="1112"/>
      <c r="M10" s="1112"/>
      <c r="N10" s="1112"/>
      <c r="O10" s="1112"/>
      <c r="P10" s="1112"/>
      <c r="Q10" s="1112"/>
      <c r="R10" s="1112"/>
      <c r="S10" s="1112"/>
      <c r="T10" s="1112"/>
      <c r="U10" s="1112"/>
      <c r="V10" s="1112"/>
      <c r="W10" s="1112"/>
      <c r="X10" s="1112"/>
      <c r="Y10" s="1113"/>
      <c r="Z10" s="311"/>
      <c r="AA10" s="312" t="s">
        <v>2565</v>
      </c>
      <c r="AB10" s="312"/>
      <c r="AC10" s="312"/>
      <c r="AD10" s="312"/>
    </row>
    <row r="11" spans="1:30" ht="35.1" customHeight="1" thickBot="1">
      <c r="A11" s="1090"/>
      <c r="B11" s="1091"/>
      <c r="C11" s="1109" t="s">
        <v>11</v>
      </c>
      <c r="D11" s="1109"/>
      <c r="E11" s="1109"/>
      <c r="F11" s="1109"/>
      <c r="G11" s="1110"/>
      <c r="H11" s="1114"/>
      <c r="I11" s="1115"/>
      <c r="J11" s="1115"/>
      <c r="K11" s="1115"/>
      <c r="L11" s="1115"/>
      <c r="M11" s="1115"/>
      <c r="N11" s="1115"/>
      <c r="O11" s="1115"/>
      <c r="P11" s="1116"/>
      <c r="Q11" s="1080" t="s">
        <v>9</v>
      </c>
      <c r="R11" s="1081"/>
      <c r="S11" s="1082"/>
      <c r="T11" s="1083"/>
      <c r="U11" s="1083"/>
      <c r="V11" s="1083"/>
      <c r="W11" s="1083"/>
      <c r="X11" s="1083"/>
      <c r="Y11" s="1084"/>
      <c r="Z11" s="313"/>
      <c r="AA11" s="312" t="s">
        <v>2539</v>
      </c>
      <c r="AB11" s="312"/>
      <c r="AC11" s="312"/>
      <c r="AD11" s="312">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1"/>
  <printOptions horizontalCentered="1"/>
  <pageMargins left="0.16" right="0.16" top="0.17" bottom="0.16" header="0.3" footer="0.3"/>
  <pageSetup paperSize="9" scale="57" orientation="portrait" blackAndWhite="1"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8D243-B8B8-43DC-99C7-843620BD052B}">
  <sheetPr>
    <tabColor rgb="FF00B0F0"/>
    <pageSetUpPr fitToPage="1"/>
  </sheetPr>
  <dimension ref="A1:AS683"/>
  <sheetViews>
    <sheetView view="pageBreakPre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39" ht="15" customHeight="1">
      <c r="A1" s="1564" t="s">
        <v>2482</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241"/>
    </row>
    <row r="2" spans="1:39" ht="15" customHeight="1">
      <c r="A2" s="1564"/>
      <c r="B2" s="1564"/>
      <c r="C2" s="1564"/>
      <c r="D2" s="1564"/>
      <c r="E2" s="1564"/>
      <c r="F2" s="1564"/>
      <c r="G2" s="1564"/>
      <c r="H2" s="1564"/>
      <c r="I2" s="1564"/>
      <c r="J2" s="1564"/>
      <c r="K2" s="1564"/>
      <c r="L2" s="1564"/>
      <c r="M2" s="1564"/>
      <c r="N2" s="1564"/>
      <c r="O2" s="1564"/>
      <c r="P2" s="1564"/>
      <c r="Q2" s="1564"/>
      <c r="R2" s="1564"/>
      <c r="S2" s="1564"/>
      <c r="T2" s="1564"/>
      <c r="U2" s="1564"/>
      <c r="V2" s="1564"/>
      <c r="W2" s="1564"/>
      <c r="X2" s="1564"/>
      <c r="Y2" s="1564"/>
      <c r="Z2" s="1564"/>
      <c r="AA2" s="1564"/>
      <c r="AB2" s="1564"/>
      <c r="AC2" s="1564"/>
      <c r="AD2" s="1564"/>
      <c r="AE2" s="1564"/>
      <c r="AF2" s="1564"/>
      <c r="AG2" s="1564"/>
      <c r="AH2" s="1564"/>
      <c r="AI2" s="1564"/>
      <c r="AJ2" s="1564"/>
      <c r="AK2" s="1564"/>
      <c r="AL2" s="1564"/>
      <c r="AM2" s="241"/>
    </row>
    <row r="3" spans="1:39" ht="15" customHeight="1">
      <c r="A3" s="1564"/>
      <c r="B3" s="1564"/>
      <c r="C3" s="1564"/>
      <c r="D3" s="1564"/>
      <c r="E3" s="1564"/>
      <c r="F3" s="1564"/>
      <c r="G3" s="1564"/>
      <c r="H3" s="1564"/>
      <c r="I3" s="1564"/>
      <c r="J3" s="1564"/>
      <c r="K3" s="1564"/>
      <c r="L3" s="1564"/>
      <c r="M3" s="1564"/>
      <c r="N3" s="1564"/>
      <c r="O3" s="1564"/>
      <c r="P3" s="1564"/>
      <c r="Q3" s="1564"/>
      <c r="R3" s="1564"/>
      <c r="S3" s="1564"/>
      <c r="T3" s="1564"/>
      <c r="U3" s="1564"/>
      <c r="V3" s="1564"/>
      <c r="W3" s="1564"/>
      <c r="X3" s="1564"/>
      <c r="Y3" s="1564"/>
      <c r="Z3" s="1564"/>
      <c r="AA3" s="1564"/>
      <c r="AB3" s="1564"/>
      <c r="AC3" s="1564"/>
      <c r="AD3" s="1564"/>
      <c r="AE3" s="1564"/>
      <c r="AF3" s="1564"/>
      <c r="AG3" s="1564"/>
      <c r="AH3" s="1564"/>
      <c r="AI3" s="1564"/>
      <c r="AJ3" s="1564"/>
      <c r="AK3" s="1564"/>
      <c r="AL3" s="1564"/>
      <c r="AM3" s="241"/>
    </row>
    <row r="4" spans="1:39" ht="15" customHeight="1">
      <c r="A4" s="1564"/>
      <c r="B4" s="1564"/>
      <c r="C4" s="1564"/>
      <c r="D4" s="1564"/>
      <c r="E4" s="1564"/>
      <c r="F4" s="1564"/>
      <c r="G4" s="1564"/>
      <c r="H4" s="1564"/>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c r="AF4" s="1564"/>
      <c r="AG4" s="1564"/>
      <c r="AH4" s="1564"/>
      <c r="AI4" s="1564"/>
      <c r="AJ4" s="1564"/>
      <c r="AK4" s="1564"/>
      <c r="AL4" s="1564"/>
      <c r="AM4" s="241"/>
    </row>
    <row r="5" spans="1:39" ht="15" customHeight="1">
      <c r="A5" s="1564"/>
      <c r="B5" s="1564"/>
      <c r="C5" s="1564"/>
      <c r="D5" s="1564"/>
      <c r="E5" s="1564"/>
      <c r="F5" s="1564"/>
      <c r="G5" s="1564"/>
      <c r="H5" s="1564"/>
      <c r="I5" s="1564"/>
      <c r="J5" s="1564"/>
      <c r="K5" s="1564"/>
      <c r="L5" s="1564"/>
      <c r="M5" s="1564"/>
      <c r="N5" s="1564"/>
      <c r="O5" s="1564"/>
      <c r="P5" s="1564"/>
      <c r="Q5" s="1564"/>
      <c r="R5" s="1564"/>
      <c r="S5" s="1564"/>
      <c r="T5" s="1564"/>
      <c r="U5" s="1564"/>
      <c r="V5" s="1564"/>
      <c r="W5" s="1564"/>
      <c r="X5" s="1564"/>
      <c r="Y5" s="1564"/>
      <c r="Z5" s="1564"/>
      <c r="AA5" s="1564"/>
      <c r="AB5" s="1564"/>
      <c r="AC5" s="1564"/>
      <c r="AD5" s="1564"/>
      <c r="AE5" s="1564"/>
      <c r="AF5" s="1564"/>
      <c r="AG5" s="1564"/>
      <c r="AH5" s="1564"/>
      <c r="AI5" s="1564"/>
      <c r="AJ5" s="1564"/>
      <c r="AK5" s="1564"/>
      <c r="AL5" s="1564"/>
      <c r="AM5" s="241"/>
    </row>
    <row r="6" spans="1:39" ht="15" customHeight="1">
      <c r="A6" s="1564"/>
      <c r="B6" s="1564"/>
      <c r="C6" s="1564"/>
      <c r="D6" s="1564"/>
      <c r="E6" s="1564"/>
      <c r="F6" s="1564"/>
      <c r="G6" s="1564"/>
      <c r="H6" s="1564"/>
      <c r="I6" s="1564"/>
      <c r="J6" s="1564"/>
      <c r="K6" s="1564"/>
      <c r="L6" s="1564"/>
      <c r="M6" s="1564"/>
      <c r="N6" s="1564"/>
      <c r="O6" s="1564"/>
      <c r="P6" s="1564"/>
      <c r="Q6" s="1564"/>
      <c r="R6" s="1564"/>
      <c r="S6" s="1564"/>
      <c r="T6" s="1564"/>
      <c r="U6" s="1564"/>
      <c r="V6" s="1564"/>
      <c r="W6" s="1564"/>
      <c r="X6" s="1564"/>
      <c r="Y6" s="1564"/>
      <c r="Z6" s="1564"/>
      <c r="AA6" s="1564"/>
      <c r="AB6" s="1564"/>
      <c r="AC6" s="1564"/>
      <c r="AD6" s="1564"/>
      <c r="AE6" s="1564"/>
      <c r="AF6" s="1564"/>
      <c r="AG6" s="1564"/>
      <c r="AH6" s="1564"/>
      <c r="AI6" s="1564"/>
      <c r="AJ6" s="1564"/>
      <c r="AK6" s="1564"/>
      <c r="AL6" s="1564"/>
      <c r="AM6" s="241"/>
    </row>
    <row r="7" spans="1:39" ht="15" customHeight="1">
      <c r="A7" s="1564"/>
      <c r="B7" s="1564"/>
      <c r="C7" s="1564"/>
      <c r="D7" s="1564"/>
      <c r="E7" s="1564"/>
      <c r="F7" s="1564"/>
      <c r="G7" s="1564"/>
      <c r="H7" s="1564"/>
      <c r="I7" s="1564"/>
      <c r="J7" s="1564"/>
      <c r="K7" s="1564"/>
      <c r="L7" s="1564"/>
      <c r="M7" s="1564"/>
      <c r="N7" s="1564"/>
      <c r="O7" s="1564"/>
      <c r="P7" s="1564"/>
      <c r="Q7" s="1564"/>
      <c r="R7" s="1564"/>
      <c r="S7" s="1564"/>
      <c r="T7" s="1564"/>
      <c r="U7" s="1564"/>
      <c r="V7" s="1564"/>
      <c r="W7" s="1564"/>
      <c r="X7" s="1564"/>
      <c r="Y7" s="1564"/>
      <c r="Z7" s="1564"/>
      <c r="AA7" s="1564"/>
      <c r="AB7" s="1564"/>
      <c r="AC7" s="1564"/>
      <c r="AD7" s="1564"/>
      <c r="AE7" s="1564"/>
      <c r="AF7" s="1564"/>
      <c r="AG7" s="1564"/>
      <c r="AH7" s="1564"/>
      <c r="AI7" s="1564"/>
      <c r="AJ7" s="1564"/>
      <c r="AK7" s="1564"/>
      <c r="AL7" s="1564"/>
      <c r="AM7" s="241"/>
    </row>
    <row r="8" spans="1:39" ht="15" customHeight="1">
      <c r="A8" s="1564"/>
      <c r="B8" s="1564"/>
      <c r="C8" s="1564"/>
      <c r="D8" s="1564"/>
      <c r="E8" s="1564"/>
      <c r="F8" s="1564"/>
      <c r="G8" s="1564"/>
      <c r="H8" s="1564"/>
      <c r="I8" s="1564"/>
      <c r="J8" s="1564"/>
      <c r="K8" s="1564"/>
      <c r="L8" s="1564"/>
      <c r="M8" s="1564"/>
      <c r="N8" s="1564"/>
      <c r="O8" s="1564"/>
      <c r="P8" s="1564"/>
      <c r="Q8" s="1564"/>
      <c r="R8" s="1564"/>
      <c r="S8" s="1564"/>
      <c r="T8" s="1564"/>
      <c r="U8" s="1564"/>
      <c r="V8" s="1564"/>
      <c r="W8" s="1564"/>
      <c r="X8" s="1564"/>
      <c r="Y8" s="1564"/>
      <c r="Z8" s="1564"/>
      <c r="AA8" s="1564"/>
      <c r="AB8" s="1564"/>
      <c r="AC8" s="1564"/>
      <c r="AD8" s="1564"/>
      <c r="AE8" s="1564"/>
      <c r="AF8" s="1564"/>
      <c r="AG8" s="1564"/>
      <c r="AH8" s="1564"/>
      <c r="AI8" s="1564"/>
      <c r="AJ8" s="1564"/>
      <c r="AK8" s="1564"/>
      <c r="AL8" s="1564"/>
      <c r="AM8" s="241"/>
    </row>
    <row r="9" spans="1:39" ht="15" customHeight="1">
      <c r="A9" s="1564"/>
      <c r="B9" s="1564"/>
      <c r="C9" s="1564"/>
      <c r="D9" s="1564"/>
      <c r="E9" s="1564"/>
      <c r="F9" s="1564"/>
      <c r="G9" s="1564"/>
      <c r="H9" s="1564"/>
      <c r="I9" s="1564"/>
      <c r="J9" s="1564"/>
      <c r="K9" s="1564"/>
      <c r="L9" s="1564"/>
      <c r="M9" s="1564"/>
      <c r="N9" s="1564"/>
      <c r="O9" s="1564"/>
      <c r="P9" s="1564"/>
      <c r="Q9" s="1564"/>
      <c r="R9" s="1564"/>
      <c r="S9" s="1564"/>
      <c r="T9" s="1564"/>
      <c r="U9" s="1564"/>
      <c r="V9" s="1564"/>
      <c r="W9" s="1564"/>
      <c r="X9" s="1564"/>
      <c r="Y9" s="1564"/>
      <c r="Z9" s="1564"/>
      <c r="AA9" s="1564"/>
      <c r="AB9" s="1564"/>
      <c r="AC9" s="1564"/>
      <c r="AD9" s="1564"/>
      <c r="AE9" s="1564"/>
      <c r="AF9" s="1564"/>
      <c r="AG9" s="1564"/>
      <c r="AH9" s="1564"/>
      <c r="AI9" s="1564"/>
      <c r="AJ9" s="1564"/>
      <c r="AK9" s="1564"/>
      <c r="AL9" s="1564"/>
      <c r="AM9" s="241"/>
    </row>
    <row r="10" spans="1:39" ht="15" customHeight="1">
      <c r="A10" s="1564"/>
      <c r="B10" s="1564"/>
      <c r="C10" s="1564"/>
      <c r="D10" s="1564"/>
      <c r="E10" s="1564"/>
      <c r="F10" s="1564"/>
      <c r="G10" s="1564"/>
      <c r="H10" s="1564"/>
      <c r="I10" s="1564"/>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241"/>
    </row>
    <row r="11" spans="1:39" ht="15" customHeight="1">
      <c r="A11" s="1564"/>
      <c r="B11" s="1564"/>
      <c r="C11" s="1564"/>
      <c r="D11" s="1564"/>
      <c r="E11" s="1564"/>
      <c r="F11" s="1564"/>
      <c r="G11" s="1564"/>
      <c r="H11" s="1564"/>
      <c r="I11" s="1564"/>
      <c r="J11" s="1564"/>
      <c r="K11" s="1564"/>
      <c r="L11" s="1564"/>
      <c r="M11" s="1564"/>
      <c r="N11" s="1564"/>
      <c r="O11" s="1564"/>
      <c r="P11" s="1564"/>
      <c r="Q11" s="1564"/>
      <c r="R11" s="1564"/>
      <c r="S11" s="1564"/>
      <c r="T11" s="1564"/>
      <c r="U11" s="1564"/>
      <c r="V11" s="1564"/>
      <c r="W11" s="1564"/>
      <c r="X11" s="1564"/>
      <c r="Y11" s="1564"/>
      <c r="Z11" s="1564"/>
      <c r="AA11" s="1564"/>
      <c r="AB11" s="1564"/>
      <c r="AC11" s="1564"/>
      <c r="AD11" s="1564"/>
      <c r="AE11" s="1564"/>
      <c r="AF11" s="1564"/>
      <c r="AG11" s="1564"/>
      <c r="AH11" s="1564"/>
      <c r="AI11" s="1564"/>
      <c r="AJ11" s="1564"/>
      <c r="AK11" s="1564"/>
      <c r="AL11" s="1564"/>
      <c r="AM11" s="241"/>
    </row>
    <row r="12" spans="1:39" ht="15" customHeight="1">
      <c r="A12" s="1564"/>
      <c r="B12" s="1564"/>
      <c r="C12" s="1564"/>
      <c r="D12" s="1564"/>
      <c r="E12" s="1564"/>
      <c r="F12" s="1564"/>
      <c r="G12" s="1564"/>
      <c r="H12" s="1564"/>
      <c r="I12" s="1564"/>
      <c r="J12" s="1564"/>
      <c r="K12" s="1564"/>
      <c r="L12" s="1564"/>
      <c r="M12" s="1564"/>
      <c r="N12" s="1564"/>
      <c r="O12" s="1564"/>
      <c r="P12" s="1564"/>
      <c r="Q12" s="1564"/>
      <c r="R12" s="1564"/>
      <c r="S12" s="1564"/>
      <c r="T12" s="1564"/>
      <c r="U12" s="1564"/>
      <c r="V12" s="1564"/>
      <c r="W12" s="1564"/>
      <c r="X12" s="1564"/>
      <c r="Y12" s="1564"/>
      <c r="Z12" s="1564"/>
      <c r="AA12" s="1564"/>
      <c r="AB12" s="1564"/>
      <c r="AC12" s="1564"/>
      <c r="AD12" s="1564"/>
      <c r="AE12" s="1564"/>
      <c r="AF12" s="1564"/>
      <c r="AG12" s="1564"/>
      <c r="AH12" s="1564"/>
      <c r="AI12" s="1564"/>
      <c r="AJ12" s="1564"/>
      <c r="AK12" s="1564"/>
      <c r="AL12" s="1564"/>
      <c r="AM12" s="241"/>
    </row>
    <row r="13" spans="1:39" ht="15" customHeight="1">
      <c r="A13" s="1564"/>
      <c r="B13" s="1564"/>
      <c r="C13" s="1564"/>
      <c r="D13" s="1564"/>
      <c r="E13" s="1564"/>
      <c r="F13" s="1564"/>
      <c r="G13" s="1564"/>
      <c r="H13" s="1564"/>
      <c r="I13" s="1564"/>
      <c r="J13" s="1564"/>
      <c r="K13" s="1564"/>
      <c r="L13" s="1564"/>
      <c r="M13" s="1564"/>
      <c r="N13" s="1564"/>
      <c r="O13" s="1564"/>
      <c r="P13" s="1564"/>
      <c r="Q13" s="1564"/>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c r="AM13" s="241"/>
    </row>
    <row r="14" spans="1:39" ht="15" customHeight="1">
      <c r="A14" s="1564"/>
      <c r="B14" s="1564"/>
      <c r="C14" s="1564"/>
      <c r="D14" s="1564"/>
      <c r="E14" s="1564"/>
      <c r="F14" s="1564"/>
      <c r="G14" s="1564"/>
      <c r="H14" s="1564"/>
      <c r="I14" s="1564"/>
      <c r="J14" s="1564"/>
      <c r="K14" s="1564"/>
      <c r="L14" s="1564"/>
      <c r="M14" s="1564"/>
      <c r="N14" s="1564"/>
      <c r="O14" s="1564"/>
      <c r="P14" s="1564"/>
      <c r="Q14" s="1564"/>
      <c r="R14" s="1564"/>
      <c r="S14" s="1564"/>
      <c r="T14" s="1564"/>
      <c r="U14" s="1564"/>
      <c r="V14" s="1564"/>
      <c r="W14" s="1564"/>
      <c r="X14" s="1564"/>
      <c r="Y14" s="1564"/>
      <c r="Z14" s="1564"/>
      <c r="AA14" s="1564"/>
      <c r="AB14" s="1564"/>
      <c r="AC14" s="1564"/>
      <c r="AD14" s="1564"/>
      <c r="AE14" s="1564"/>
      <c r="AF14" s="1564"/>
      <c r="AG14" s="1564"/>
      <c r="AH14" s="1564"/>
      <c r="AI14" s="1564"/>
      <c r="AJ14" s="1564"/>
      <c r="AK14" s="1564"/>
      <c r="AL14" s="1564"/>
      <c r="AM14" s="241"/>
    </row>
    <row r="15" spans="1:39" ht="15" customHeight="1">
      <c r="A15" s="1564"/>
      <c r="B15" s="1564"/>
      <c r="C15" s="1564"/>
      <c r="D15" s="1564"/>
      <c r="E15" s="1564"/>
      <c r="F15" s="1564"/>
      <c r="G15" s="1564"/>
      <c r="H15" s="1564"/>
      <c r="I15" s="1564"/>
      <c r="J15" s="1564"/>
      <c r="K15" s="1564"/>
      <c r="L15" s="1564"/>
      <c r="M15" s="1564"/>
      <c r="N15" s="1564"/>
      <c r="O15" s="1564"/>
      <c r="P15" s="1564"/>
      <c r="Q15" s="1564"/>
      <c r="R15" s="1564"/>
      <c r="S15" s="1564"/>
      <c r="T15" s="1564"/>
      <c r="U15" s="1564"/>
      <c r="V15" s="1564"/>
      <c r="W15" s="1564"/>
      <c r="X15" s="1564"/>
      <c r="Y15" s="1564"/>
      <c r="Z15" s="1564"/>
      <c r="AA15" s="1564"/>
      <c r="AB15" s="1564"/>
      <c r="AC15" s="1564"/>
      <c r="AD15" s="1564"/>
      <c r="AE15" s="1564"/>
      <c r="AF15" s="1564"/>
      <c r="AG15" s="1564"/>
      <c r="AH15" s="1564"/>
      <c r="AI15" s="1564"/>
      <c r="AJ15" s="1564"/>
      <c r="AK15" s="1564"/>
      <c r="AL15" s="1564"/>
      <c r="AM15" s="241"/>
    </row>
    <row r="16" spans="1:39" ht="15" customHeight="1">
      <c r="A16" s="1564"/>
      <c r="B16" s="1564"/>
      <c r="C16" s="1564"/>
      <c r="D16" s="1564"/>
      <c r="E16" s="1564"/>
      <c r="F16" s="1564"/>
      <c r="G16" s="1564"/>
      <c r="H16" s="1564"/>
      <c r="I16" s="1564"/>
      <c r="J16" s="1564"/>
      <c r="K16" s="1564"/>
      <c r="L16" s="1564"/>
      <c r="M16" s="1564"/>
      <c r="N16" s="1564"/>
      <c r="O16" s="1564"/>
      <c r="P16" s="1564"/>
      <c r="Q16" s="1564"/>
      <c r="R16" s="1564"/>
      <c r="S16" s="1564"/>
      <c r="T16" s="1564"/>
      <c r="U16" s="1564"/>
      <c r="V16" s="1564"/>
      <c r="W16" s="1564"/>
      <c r="X16" s="1564"/>
      <c r="Y16" s="1564"/>
      <c r="Z16" s="1564"/>
      <c r="AA16" s="1564"/>
      <c r="AB16" s="1564"/>
      <c r="AC16" s="1564"/>
      <c r="AD16" s="1564"/>
      <c r="AE16" s="1564"/>
      <c r="AF16" s="1564"/>
      <c r="AG16" s="1564"/>
      <c r="AH16" s="1564"/>
      <c r="AI16" s="1564"/>
      <c r="AJ16" s="1564"/>
      <c r="AK16" s="1564"/>
      <c r="AL16" s="1564"/>
      <c r="AM16" s="241"/>
    </row>
    <row r="17" spans="1:39" ht="15" customHeight="1">
      <c r="A17" s="1564"/>
      <c r="B17" s="1564"/>
      <c r="C17" s="1564"/>
      <c r="D17" s="1564"/>
      <c r="E17" s="1564"/>
      <c r="F17" s="1564"/>
      <c r="G17" s="1564"/>
      <c r="H17" s="1564"/>
      <c r="I17" s="1564"/>
      <c r="J17" s="1564"/>
      <c r="K17" s="1564"/>
      <c r="L17" s="1564"/>
      <c r="M17" s="1564"/>
      <c r="N17" s="1564"/>
      <c r="O17" s="1564"/>
      <c r="P17" s="1564"/>
      <c r="Q17" s="1564"/>
      <c r="R17" s="1564"/>
      <c r="S17" s="1564"/>
      <c r="T17" s="1564"/>
      <c r="U17" s="1564"/>
      <c r="V17" s="1564"/>
      <c r="W17" s="1564"/>
      <c r="X17" s="1564"/>
      <c r="Y17" s="1564"/>
      <c r="Z17" s="1564"/>
      <c r="AA17" s="1564"/>
      <c r="AB17" s="1564"/>
      <c r="AC17" s="1564"/>
      <c r="AD17" s="1564"/>
      <c r="AE17" s="1564"/>
      <c r="AF17" s="1564"/>
      <c r="AG17" s="1564"/>
      <c r="AH17" s="1564"/>
      <c r="AI17" s="1564"/>
      <c r="AJ17" s="1564"/>
      <c r="AK17" s="1564"/>
      <c r="AL17" s="1564"/>
      <c r="AM17" s="241"/>
    </row>
    <row r="18" spans="1:39" ht="15" customHeight="1">
      <c r="A18" s="1564"/>
      <c r="B18" s="1564"/>
      <c r="C18" s="1564"/>
      <c r="D18" s="1564"/>
      <c r="E18" s="1564"/>
      <c r="F18" s="1564"/>
      <c r="G18" s="1564"/>
      <c r="H18" s="1564"/>
      <c r="I18" s="1564"/>
      <c r="J18" s="1564"/>
      <c r="K18" s="1564"/>
      <c r="L18" s="1564"/>
      <c r="M18" s="1564"/>
      <c r="N18" s="1564"/>
      <c r="O18" s="1564"/>
      <c r="P18" s="1564"/>
      <c r="Q18" s="1564"/>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241"/>
    </row>
    <row r="19" spans="1:39" ht="9.6" customHeight="1">
      <c r="A19" s="1564"/>
      <c r="B19" s="1564"/>
      <c r="C19" s="1564"/>
      <c r="D19" s="1564"/>
      <c r="E19" s="1564"/>
      <c r="F19" s="1564"/>
      <c r="G19" s="1564"/>
      <c r="H19" s="1564"/>
      <c r="I19" s="1564"/>
      <c r="J19" s="1564"/>
      <c r="K19" s="1564"/>
      <c r="L19" s="1564"/>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558" t="s">
        <v>2276</v>
      </c>
      <c r="C21" s="1429"/>
      <c r="D21" s="1429"/>
      <c r="E21" s="1429"/>
      <c r="F21" s="1429"/>
      <c r="G21" s="1429"/>
      <c r="H21" s="1429"/>
      <c r="I21" s="1429"/>
      <c r="J21" s="1429"/>
      <c r="K21" s="1429"/>
      <c r="L21" s="1429"/>
      <c r="M21" s="1429"/>
      <c r="N21" s="1429"/>
      <c r="O21" s="1429"/>
      <c r="P21" s="1429"/>
      <c r="Q21" s="1429"/>
      <c r="R21" s="1429"/>
      <c r="S21" s="1429"/>
      <c r="T21" s="1429"/>
      <c r="U21" s="1429"/>
      <c r="V21" s="1429"/>
      <c r="W21" s="1429"/>
      <c r="X21" s="1429"/>
      <c r="Y21" s="1429"/>
      <c r="Z21" s="1429"/>
      <c r="AA21" s="1429"/>
      <c r="AB21" s="1429"/>
      <c r="AC21" s="1429"/>
      <c r="AD21" s="1429"/>
      <c r="AE21" s="1430"/>
      <c r="AF21" s="1452" t="s">
        <v>2170</v>
      </c>
      <c r="AG21" s="1447"/>
      <c r="AH21" s="1447"/>
      <c r="AI21" s="1447"/>
      <c r="AJ21" s="1447"/>
      <c r="AK21" s="1447"/>
      <c r="AL21" s="177"/>
      <c r="AM21" s="4"/>
    </row>
    <row r="22" spans="1:39" ht="27" customHeight="1">
      <c r="A22" s="4"/>
      <c r="B22" s="1568" t="s">
        <v>2278</v>
      </c>
      <c r="C22" s="1568"/>
      <c r="D22" s="1568"/>
      <c r="E22" s="1568"/>
      <c r="F22" s="1568"/>
      <c r="G22" s="1568"/>
      <c r="H22" s="1568"/>
      <c r="I22" s="1568"/>
      <c r="J22" s="1568" t="s">
        <v>2280</v>
      </c>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58" t="s">
        <v>2281</v>
      </c>
      <c r="AG22" s="1429"/>
      <c r="AH22" s="1429"/>
      <c r="AI22" s="1429"/>
      <c r="AJ22" s="1429"/>
      <c r="AK22" s="1429"/>
      <c r="AL22" s="202"/>
      <c r="AM22" s="4"/>
    </row>
    <row r="23" spans="1:39" ht="27" customHeight="1">
      <c r="A23" s="4"/>
      <c r="B23" s="1568" t="s">
        <v>2279</v>
      </c>
      <c r="C23" s="1568"/>
      <c r="D23" s="1568"/>
      <c r="E23" s="1568"/>
      <c r="F23" s="1568"/>
      <c r="G23" s="1568"/>
      <c r="H23" s="1568"/>
      <c r="I23" s="1568"/>
      <c r="J23" s="1569" t="s">
        <v>2293</v>
      </c>
      <c r="K23" s="1570"/>
      <c r="L23" s="1570"/>
      <c r="M23" s="1570"/>
      <c r="N23" s="1570"/>
      <c r="O23" s="1570"/>
      <c r="P23" s="1570"/>
      <c r="Q23" s="1570"/>
      <c r="R23" s="1570"/>
      <c r="S23" s="1570"/>
      <c r="T23" s="1570"/>
      <c r="U23" s="1570"/>
      <c r="V23" s="1570"/>
      <c r="W23" s="1570"/>
      <c r="X23" s="1570"/>
      <c r="Y23" s="1570"/>
      <c r="Z23" s="1570"/>
      <c r="AA23" s="1570"/>
      <c r="AB23" s="1570"/>
      <c r="AC23" s="1570"/>
      <c r="AD23" s="1570"/>
      <c r="AE23" s="1571"/>
      <c r="AF23" s="1558" t="s">
        <v>2282</v>
      </c>
      <c r="AG23" s="1429"/>
      <c r="AH23" s="1429"/>
      <c r="AI23" s="1429"/>
      <c r="AJ23" s="1429"/>
      <c r="AK23" s="1429"/>
      <c r="AL23" s="202"/>
      <c r="AM23" s="4"/>
    </row>
    <row r="24" spans="1:39" ht="24" customHeight="1">
      <c r="A24" s="1572" t="s">
        <v>2468</v>
      </c>
      <c r="B24" s="1572"/>
      <c r="C24" s="1572"/>
      <c r="D24" s="1572"/>
      <c r="E24" s="1572"/>
      <c r="F24" s="1572"/>
      <c r="G24" s="1572"/>
      <c r="H24" s="1572"/>
      <c r="I24" s="1572"/>
      <c r="J24" s="1572"/>
      <c r="K24" s="1572"/>
      <c r="L24" s="1572"/>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4"/>
    </row>
    <row r="25" spans="1:39" ht="26.1" customHeight="1">
      <c r="A25" s="1572"/>
      <c r="B25" s="1572"/>
      <c r="C25" s="1572"/>
      <c r="D25" s="1572"/>
      <c r="E25" s="1572"/>
      <c r="F25" s="1572"/>
      <c r="G25" s="1572"/>
      <c r="H25" s="1572"/>
      <c r="I25" s="1572"/>
      <c r="J25" s="1572"/>
      <c r="K25" s="1572"/>
      <c r="L25" s="1572"/>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4"/>
    </row>
    <row r="26" spans="1:39" ht="27" customHeight="1">
      <c r="A26" s="4"/>
      <c r="B26" s="1573" t="s">
        <v>2276</v>
      </c>
      <c r="C26" s="1574"/>
      <c r="D26" s="1574"/>
      <c r="E26" s="1574"/>
      <c r="F26" s="1574"/>
      <c r="G26" s="1574"/>
      <c r="H26" s="1574"/>
      <c r="I26" s="1574"/>
      <c r="J26" s="1574"/>
      <c r="K26" s="1574"/>
      <c r="L26" s="1574"/>
      <c r="M26" s="1574"/>
      <c r="N26" s="1574"/>
      <c r="O26" s="1574"/>
      <c r="P26" s="1574"/>
      <c r="Q26" s="1574"/>
      <c r="R26" s="1574"/>
      <c r="S26" s="1574"/>
      <c r="T26" s="1574"/>
      <c r="U26" s="1574"/>
      <c r="V26" s="1574"/>
      <c r="W26" s="1574"/>
      <c r="X26" s="1574"/>
      <c r="Y26" s="1574"/>
      <c r="Z26" s="1574"/>
      <c r="AA26" s="1574"/>
      <c r="AB26" s="1574"/>
      <c r="AC26" s="1574"/>
      <c r="AD26" s="1574"/>
      <c r="AE26" s="1575"/>
      <c r="AF26" s="1452" t="s">
        <v>2170</v>
      </c>
      <c r="AG26" s="1447"/>
      <c r="AH26" s="1447"/>
      <c r="AI26" s="1447"/>
      <c r="AJ26" s="1447"/>
      <c r="AK26" s="1447"/>
      <c r="AL26" s="177"/>
      <c r="AM26" s="4"/>
    </row>
    <row r="27" spans="1:39" ht="42" customHeight="1">
      <c r="A27" s="4"/>
      <c r="B27" s="1576"/>
      <c r="C27" s="1577"/>
      <c r="D27" s="1577"/>
      <c r="E27" s="1577"/>
      <c r="F27" s="1577"/>
      <c r="G27" s="1577"/>
      <c r="H27" s="1577"/>
      <c r="I27" s="1577"/>
      <c r="J27" s="1577"/>
      <c r="K27" s="1577"/>
      <c r="L27" s="1577"/>
      <c r="M27" s="1577"/>
      <c r="N27" s="1577"/>
      <c r="O27" s="1577"/>
      <c r="P27" s="1577"/>
      <c r="Q27" s="1577"/>
      <c r="R27" s="1577"/>
      <c r="S27" s="1577"/>
      <c r="T27" s="1577"/>
      <c r="U27" s="1577"/>
      <c r="V27" s="1577"/>
      <c r="W27" s="1577"/>
      <c r="X27" s="1577"/>
      <c r="Y27" s="1577"/>
      <c r="Z27" s="1577"/>
      <c r="AA27" s="1577"/>
      <c r="AB27" s="1577"/>
      <c r="AC27" s="1577"/>
      <c r="AD27" s="1577"/>
      <c r="AE27" s="1578"/>
      <c r="AF27" s="1558" t="s">
        <v>2303</v>
      </c>
      <c r="AG27" s="1429"/>
      <c r="AH27" s="1430"/>
      <c r="AI27" s="1558" t="s">
        <v>2283</v>
      </c>
      <c r="AJ27" s="1429"/>
      <c r="AK27" s="1429"/>
      <c r="AL27" s="177"/>
      <c r="AM27" s="4"/>
    </row>
    <row r="28" spans="1:39" ht="30" customHeight="1">
      <c r="A28" s="4"/>
      <c r="B28" s="1476" t="s">
        <v>76</v>
      </c>
      <c r="C28" s="1476"/>
      <c r="D28" s="1476"/>
      <c r="E28" s="1476"/>
      <c r="F28" s="1476"/>
      <c r="G28" s="1476"/>
      <c r="H28" s="1476"/>
      <c r="I28" s="1476"/>
      <c r="J28" s="1472" t="s">
        <v>2284</v>
      </c>
      <c r="K28" s="1473"/>
      <c r="L28" s="1473"/>
      <c r="M28" s="1473"/>
      <c r="N28" s="1473"/>
      <c r="O28" s="1473"/>
      <c r="P28" s="1473"/>
      <c r="Q28" s="1473"/>
      <c r="R28" s="1473"/>
      <c r="S28" s="1473"/>
      <c r="T28" s="1473"/>
      <c r="U28" s="1473"/>
      <c r="V28" s="1473"/>
      <c r="W28" s="1473"/>
      <c r="X28" s="1473"/>
      <c r="Y28" s="1473"/>
      <c r="Z28" s="1473"/>
      <c r="AA28" s="1473"/>
      <c r="AB28" s="1473"/>
      <c r="AC28" s="1473"/>
      <c r="AD28" s="1473"/>
      <c r="AE28" s="1530"/>
      <c r="AF28" s="1558">
        <v>10</v>
      </c>
      <c r="AG28" s="1429"/>
      <c r="AH28" s="1430"/>
      <c r="AI28" s="1558">
        <v>30</v>
      </c>
      <c r="AJ28" s="1429"/>
      <c r="AK28" s="1429"/>
      <c r="AL28" s="202"/>
      <c r="AM28" s="4"/>
    </row>
    <row r="29" spans="1:39" ht="30" customHeight="1">
      <c r="A29" s="4"/>
      <c r="B29" s="1569" t="s">
        <v>2285</v>
      </c>
      <c r="C29" s="1570"/>
      <c r="D29" s="1570"/>
      <c r="E29" s="1570"/>
      <c r="F29" s="1570"/>
      <c r="G29" s="1570"/>
      <c r="H29" s="1570"/>
      <c r="I29" s="1570"/>
      <c r="J29" s="1570"/>
      <c r="K29" s="1570"/>
      <c r="L29" s="1570"/>
      <c r="M29" s="1570"/>
      <c r="N29" s="1570"/>
      <c r="O29" s="1570"/>
      <c r="P29" s="1570"/>
      <c r="Q29" s="1570"/>
      <c r="R29" s="1570"/>
      <c r="S29" s="1570"/>
      <c r="T29" s="1570"/>
      <c r="U29" s="1570"/>
      <c r="V29" s="1570"/>
      <c r="W29" s="1570"/>
      <c r="X29" s="1570"/>
      <c r="Y29" s="1570"/>
      <c r="Z29" s="1570"/>
      <c r="AA29" s="1570"/>
      <c r="AB29" s="1570"/>
      <c r="AC29" s="1570"/>
      <c r="AD29" s="1570"/>
      <c r="AE29" s="1571"/>
      <c r="AF29" s="1558">
        <v>11</v>
      </c>
      <c r="AG29" s="1429"/>
      <c r="AH29" s="1430"/>
      <c r="AI29" s="1558">
        <v>31</v>
      </c>
      <c r="AJ29" s="1429"/>
      <c r="AK29" s="1429"/>
      <c r="AL29" s="202"/>
      <c r="AM29" s="4"/>
    </row>
    <row r="30" spans="1:39" ht="129.6" customHeight="1">
      <c r="A30" s="4"/>
      <c r="B30" s="1476" t="s">
        <v>77</v>
      </c>
      <c r="C30" s="1476"/>
      <c r="D30" s="1476"/>
      <c r="E30" s="1476"/>
      <c r="F30" s="1476"/>
      <c r="G30" s="1476"/>
      <c r="H30" s="1476"/>
      <c r="I30" s="1476"/>
      <c r="J30" s="1568" t="s">
        <v>2304</v>
      </c>
      <c r="K30" s="1568"/>
      <c r="L30" s="1568"/>
      <c r="M30" s="1568"/>
      <c r="N30" s="1568"/>
      <c r="O30" s="1568"/>
      <c r="P30" s="1568"/>
      <c r="Q30" s="1568"/>
      <c r="R30" s="1568"/>
      <c r="S30" s="1568"/>
      <c r="T30" s="1568"/>
      <c r="U30" s="1568"/>
      <c r="V30" s="1568"/>
      <c r="W30" s="1568"/>
      <c r="X30" s="1568"/>
      <c r="Y30" s="1568"/>
      <c r="Z30" s="1568"/>
      <c r="AA30" s="1568"/>
      <c r="AB30" s="1568"/>
      <c r="AC30" s="1568"/>
      <c r="AD30" s="1568"/>
      <c r="AE30" s="1568"/>
      <c r="AF30" s="1558">
        <v>12</v>
      </c>
      <c r="AG30" s="1429"/>
      <c r="AH30" s="1430"/>
      <c r="AI30" s="1558">
        <v>32</v>
      </c>
      <c r="AJ30" s="1429"/>
      <c r="AK30" s="1429"/>
      <c r="AL30" s="202"/>
      <c r="AM30" s="4"/>
    </row>
    <row r="31" spans="1:39" ht="30" customHeight="1">
      <c r="A31" s="4"/>
      <c r="B31" s="1569" t="s">
        <v>78</v>
      </c>
      <c r="C31" s="1570"/>
      <c r="D31" s="1570"/>
      <c r="E31" s="1570"/>
      <c r="F31" s="1570"/>
      <c r="G31" s="1570"/>
      <c r="H31" s="1570"/>
      <c r="I31" s="1570"/>
      <c r="J31" s="1570"/>
      <c r="K31" s="1570"/>
      <c r="L31" s="1570"/>
      <c r="M31" s="1570"/>
      <c r="N31" s="1570"/>
      <c r="O31" s="1570"/>
      <c r="P31" s="1570"/>
      <c r="Q31" s="1570"/>
      <c r="R31" s="1570"/>
      <c r="S31" s="1570"/>
      <c r="T31" s="1570"/>
      <c r="U31" s="1570"/>
      <c r="V31" s="1570"/>
      <c r="W31" s="1570"/>
      <c r="X31" s="1570"/>
      <c r="Y31" s="1570"/>
      <c r="Z31" s="1570"/>
      <c r="AA31" s="1570"/>
      <c r="AB31" s="1570"/>
      <c r="AC31" s="1570"/>
      <c r="AD31" s="1570"/>
      <c r="AE31" s="1571"/>
      <c r="AF31" s="1558">
        <v>13</v>
      </c>
      <c r="AG31" s="1429"/>
      <c r="AH31" s="1430"/>
      <c r="AI31" s="1558">
        <v>33</v>
      </c>
      <c r="AJ31" s="1429"/>
      <c r="AK31" s="1429"/>
      <c r="AL31" s="202"/>
      <c r="AM31" s="4"/>
    </row>
    <row r="32" spans="1:39" ht="39.950000000000003" customHeight="1">
      <c r="A32" s="4"/>
      <c r="B32" s="1476" t="s">
        <v>79</v>
      </c>
      <c r="C32" s="1476"/>
      <c r="D32" s="1476"/>
      <c r="E32" s="1476"/>
      <c r="F32" s="1476"/>
      <c r="G32" s="1476"/>
      <c r="H32" s="1476"/>
      <c r="I32" s="1476"/>
      <c r="J32" s="1568" t="s">
        <v>2286</v>
      </c>
      <c r="K32" s="1476"/>
      <c r="L32" s="1476"/>
      <c r="M32" s="1476"/>
      <c r="N32" s="1476"/>
      <c r="O32" s="1476"/>
      <c r="P32" s="1476"/>
      <c r="Q32" s="1476"/>
      <c r="R32" s="1476"/>
      <c r="S32" s="1476"/>
      <c r="T32" s="1476"/>
      <c r="U32" s="1476"/>
      <c r="V32" s="1476"/>
      <c r="W32" s="1476"/>
      <c r="X32" s="1476"/>
      <c r="Y32" s="1476"/>
      <c r="Z32" s="1476"/>
      <c r="AA32" s="1476"/>
      <c r="AB32" s="1476"/>
      <c r="AC32" s="1476"/>
      <c r="AD32" s="1476"/>
      <c r="AE32" s="1476"/>
      <c r="AF32" s="1558">
        <v>14</v>
      </c>
      <c r="AG32" s="1429"/>
      <c r="AH32" s="1430"/>
      <c r="AI32" s="1558">
        <v>34</v>
      </c>
      <c r="AJ32" s="1429"/>
      <c r="AK32" s="1429"/>
      <c r="AL32" s="202"/>
      <c r="AM32" s="4"/>
    </row>
    <row r="33" spans="1:39" ht="39.950000000000003" customHeight="1">
      <c r="A33" s="4"/>
      <c r="B33" s="1476" t="s">
        <v>80</v>
      </c>
      <c r="C33" s="1476"/>
      <c r="D33" s="1476"/>
      <c r="E33" s="1476"/>
      <c r="F33" s="1476"/>
      <c r="G33" s="1476"/>
      <c r="H33" s="1476"/>
      <c r="I33" s="1476"/>
      <c r="J33" s="1568" t="s">
        <v>2287</v>
      </c>
      <c r="K33" s="1568"/>
      <c r="L33" s="1568"/>
      <c r="M33" s="1568"/>
      <c r="N33" s="1568"/>
      <c r="O33" s="1568"/>
      <c r="P33" s="1568"/>
      <c r="Q33" s="1568"/>
      <c r="R33" s="1568"/>
      <c r="S33" s="1568"/>
      <c r="T33" s="1568"/>
      <c r="U33" s="1568"/>
      <c r="V33" s="1568"/>
      <c r="W33" s="1568"/>
      <c r="X33" s="1568"/>
      <c r="Y33" s="1568"/>
      <c r="Z33" s="1568"/>
      <c r="AA33" s="1568"/>
      <c r="AB33" s="1568"/>
      <c r="AC33" s="1568"/>
      <c r="AD33" s="1568"/>
      <c r="AE33" s="1568"/>
      <c r="AF33" s="1558">
        <v>15</v>
      </c>
      <c r="AG33" s="1429"/>
      <c r="AH33" s="1430"/>
      <c r="AI33" s="1558">
        <v>35</v>
      </c>
      <c r="AJ33" s="1429"/>
      <c r="AK33" s="1429"/>
      <c r="AL33" s="202"/>
      <c r="AM33" s="4"/>
    </row>
    <row r="34" spans="1:39" ht="30" customHeight="1">
      <c r="A34" s="4"/>
      <c r="B34" s="1472" t="s">
        <v>81</v>
      </c>
      <c r="C34" s="1473"/>
      <c r="D34" s="1473"/>
      <c r="E34" s="1473"/>
      <c r="F34" s="1473"/>
      <c r="G34" s="1473"/>
      <c r="H34" s="1473"/>
      <c r="I34" s="1473"/>
      <c r="J34" s="1473"/>
      <c r="K34" s="1473"/>
      <c r="L34" s="1473"/>
      <c r="M34" s="1473"/>
      <c r="N34" s="1473"/>
      <c r="O34" s="1473"/>
      <c r="P34" s="1473"/>
      <c r="Q34" s="1473"/>
      <c r="R34" s="1473"/>
      <c r="S34" s="1473"/>
      <c r="T34" s="1473"/>
      <c r="U34" s="1473"/>
      <c r="V34" s="1473"/>
      <c r="W34" s="1473"/>
      <c r="X34" s="1473"/>
      <c r="Y34" s="1473"/>
      <c r="Z34" s="1473"/>
      <c r="AA34" s="1473"/>
      <c r="AB34" s="1473"/>
      <c r="AC34" s="1473"/>
      <c r="AD34" s="1473"/>
      <c r="AE34" s="1530"/>
      <c r="AF34" s="1558">
        <v>16</v>
      </c>
      <c r="AG34" s="1429"/>
      <c r="AH34" s="1430"/>
      <c r="AI34" s="1558">
        <v>36</v>
      </c>
      <c r="AJ34" s="1429"/>
      <c r="AK34" s="1429"/>
      <c r="AL34" s="202"/>
      <c r="AM34" s="4"/>
    </row>
    <row r="35" spans="1:39" ht="30" customHeight="1">
      <c r="A35" s="4"/>
      <c r="B35" s="1472" t="s">
        <v>82</v>
      </c>
      <c r="C35" s="1473"/>
      <c r="D35" s="1473"/>
      <c r="E35" s="1473"/>
      <c r="F35" s="1473"/>
      <c r="G35" s="1473"/>
      <c r="H35" s="1473"/>
      <c r="I35" s="1473"/>
      <c r="J35" s="1473"/>
      <c r="K35" s="1473"/>
      <c r="L35" s="1473"/>
      <c r="M35" s="1473"/>
      <c r="N35" s="1473"/>
      <c r="O35" s="1473"/>
      <c r="P35" s="1473"/>
      <c r="Q35" s="1473"/>
      <c r="R35" s="1473"/>
      <c r="S35" s="1473"/>
      <c r="T35" s="1473"/>
      <c r="U35" s="1473"/>
      <c r="V35" s="1473"/>
      <c r="W35" s="1473"/>
      <c r="X35" s="1473"/>
      <c r="Y35" s="1473"/>
      <c r="Z35" s="1473"/>
      <c r="AA35" s="1473"/>
      <c r="AB35" s="1473"/>
      <c r="AC35" s="1473"/>
      <c r="AD35" s="1473"/>
      <c r="AE35" s="1530"/>
      <c r="AF35" s="1558">
        <v>17</v>
      </c>
      <c r="AG35" s="1429"/>
      <c r="AH35" s="1430"/>
      <c r="AI35" s="1558">
        <v>37</v>
      </c>
      <c r="AJ35" s="1429"/>
      <c r="AK35" s="1429"/>
      <c r="AL35" s="202"/>
      <c r="AM35" s="4"/>
    </row>
    <row r="36" spans="1:39" ht="30" customHeight="1">
      <c r="A36" s="4"/>
      <c r="B36" s="1476" t="s">
        <v>83</v>
      </c>
      <c r="C36" s="1476"/>
      <c r="D36" s="1476"/>
      <c r="E36" s="1476"/>
      <c r="F36" s="1476"/>
      <c r="G36" s="1476"/>
      <c r="H36" s="1476"/>
      <c r="I36" s="1476"/>
      <c r="J36" s="1568" t="s">
        <v>2288</v>
      </c>
      <c r="K36" s="1568"/>
      <c r="L36" s="1568"/>
      <c r="M36" s="1568"/>
      <c r="N36" s="1568"/>
      <c r="O36" s="1568"/>
      <c r="P36" s="1568"/>
      <c r="Q36" s="1568"/>
      <c r="R36" s="1568"/>
      <c r="S36" s="1568"/>
      <c r="T36" s="1568"/>
      <c r="U36" s="1568"/>
      <c r="V36" s="1568"/>
      <c r="W36" s="1568"/>
      <c r="X36" s="1568"/>
      <c r="Y36" s="1568"/>
      <c r="Z36" s="1568"/>
      <c r="AA36" s="1568"/>
      <c r="AB36" s="1568"/>
      <c r="AC36" s="1568"/>
      <c r="AD36" s="1568"/>
      <c r="AE36" s="1568"/>
      <c r="AF36" s="1558">
        <v>18</v>
      </c>
      <c r="AG36" s="1429"/>
      <c r="AH36" s="1430"/>
      <c r="AI36" s="1558">
        <v>38</v>
      </c>
      <c r="AJ36" s="1429"/>
      <c r="AK36" s="1429"/>
      <c r="AL36" s="202"/>
      <c r="AM36" s="4"/>
    </row>
    <row r="37" spans="1:39" ht="39.950000000000003" customHeight="1">
      <c r="A37" s="4"/>
      <c r="B37" s="1568" t="s">
        <v>84</v>
      </c>
      <c r="C37" s="1568"/>
      <c r="D37" s="1568"/>
      <c r="E37" s="1568"/>
      <c r="F37" s="1568"/>
      <c r="G37" s="1568"/>
      <c r="H37" s="1568"/>
      <c r="I37" s="1568"/>
      <c r="J37" s="1476" t="s">
        <v>2289</v>
      </c>
      <c r="K37" s="1476"/>
      <c r="L37" s="1476"/>
      <c r="M37" s="1476"/>
      <c r="N37" s="1476"/>
      <c r="O37" s="1476"/>
      <c r="P37" s="1476"/>
      <c r="Q37" s="1476"/>
      <c r="R37" s="1476"/>
      <c r="S37" s="1476"/>
      <c r="T37" s="1476"/>
      <c r="U37" s="1476"/>
      <c r="V37" s="1476"/>
      <c r="W37" s="1476"/>
      <c r="X37" s="1476"/>
      <c r="Y37" s="1476"/>
      <c r="Z37" s="1476"/>
      <c r="AA37" s="1476"/>
      <c r="AB37" s="1476"/>
      <c r="AC37" s="1476"/>
      <c r="AD37" s="1476"/>
      <c r="AE37" s="1476"/>
      <c r="AF37" s="1558">
        <v>19</v>
      </c>
      <c r="AG37" s="1429"/>
      <c r="AH37" s="1430"/>
      <c r="AI37" s="1558">
        <v>39</v>
      </c>
      <c r="AJ37" s="1429"/>
      <c r="AK37" s="1429"/>
      <c r="AL37" s="202"/>
      <c r="AM37" s="4"/>
    </row>
    <row r="38" spans="1:39" ht="39.950000000000003" customHeight="1">
      <c r="A38" s="4"/>
      <c r="B38" s="1472" t="s">
        <v>85</v>
      </c>
      <c r="C38" s="1473"/>
      <c r="D38" s="1473"/>
      <c r="E38" s="1473"/>
      <c r="F38" s="1473"/>
      <c r="G38" s="1473"/>
      <c r="H38" s="1473"/>
      <c r="I38" s="1530"/>
      <c r="J38" s="1568" t="s">
        <v>2290</v>
      </c>
      <c r="K38" s="1568"/>
      <c r="L38" s="1568"/>
      <c r="M38" s="1568"/>
      <c r="N38" s="1568"/>
      <c r="O38" s="1568"/>
      <c r="P38" s="1568"/>
      <c r="Q38" s="1568"/>
      <c r="R38" s="1568"/>
      <c r="S38" s="1568"/>
      <c r="T38" s="1568"/>
      <c r="U38" s="1568"/>
      <c r="V38" s="1568"/>
      <c r="W38" s="1568"/>
      <c r="X38" s="1568"/>
      <c r="Y38" s="1568"/>
      <c r="Z38" s="1568"/>
      <c r="AA38" s="1568"/>
      <c r="AB38" s="1568"/>
      <c r="AC38" s="1568"/>
      <c r="AD38" s="1568"/>
      <c r="AE38" s="1568"/>
      <c r="AF38" s="1558">
        <v>20</v>
      </c>
      <c r="AG38" s="1429"/>
      <c r="AH38" s="1430"/>
      <c r="AI38" s="1558">
        <v>40</v>
      </c>
      <c r="AJ38" s="1429"/>
      <c r="AK38" s="1429"/>
      <c r="AL38" s="202"/>
      <c r="AM38" s="4"/>
    </row>
    <row r="39" spans="1:39" ht="30" customHeight="1">
      <c r="A39" s="4"/>
      <c r="B39" s="1476" t="s">
        <v>86</v>
      </c>
      <c r="C39" s="1476"/>
      <c r="D39" s="1476"/>
      <c r="E39" s="1476"/>
      <c r="F39" s="1476"/>
      <c r="G39" s="1476"/>
      <c r="H39" s="1476"/>
      <c r="I39" s="1476"/>
      <c r="J39" s="1476" t="s">
        <v>2291</v>
      </c>
      <c r="K39" s="1476"/>
      <c r="L39" s="1476"/>
      <c r="M39" s="1476"/>
      <c r="N39" s="1476"/>
      <c r="O39" s="1476"/>
      <c r="P39" s="1476"/>
      <c r="Q39" s="1476"/>
      <c r="R39" s="1476"/>
      <c r="S39" s="1476"/>
      <c r="T39" s="1476"/>
      <c r="U39" s="1476"/>
      <c r="V39" s="1476"/>
      <c r="W39" s="1476"/>
      <c r="X39" s="1476"/>
      <c r="Y39" s="1476"/>
      <c r="Z39" s="1476"/>
      <c r="AA39" s="1476"/>
      <c r="AB39" s="1476"/>
      <c r="AC39" s="1476"/>
      <c r="AD39" s="1476"/>
      <c r="AE39" s="1476"/>
      <c r="AF39" s="1558">
        <v>21</v>
      </c>
      <c r="AG39" s="1429"/>
      <c r="AH39" s="1430"/>
      <c r="AI39" s="1558">
        <v>41</v>
      </c>
      <c r="AJ39" s="1429"/>
      <c r="AK39" s="1429"/>
      <c r="AL39" s="202"/>
      <c r="AM39" s="4"/>
    </row>
    <row r="40" spans="1:39" ht="69.599999999999994" customHeight="1">
      <c r="A40" s="4"/>
      <c r="B40" s="1476" t="s">
        <v>87</v>
      </c>
      <c r="C40" s="1476"/>
      <c r="D40" s="1476"/>
      <c r="E40" s="1476"/>
      <c r="F40" s="1476"/>
      <c r="G40" s="1476"/>
      <c r="H40" s="1476"/>
      <c r="I40" s="1476"/>
      <c r="J40" s="1568" t="s">
        <v>2292</v>
      </c>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58">
        <v>22</v>
      </c>
      <c r="AG40" s="1429"/>
      <c r="AH40" s="1430"/>
      <c r="AI40" s="1558">
        <v>42</v>
      </c>
      <c r="AJ40" s="1429"/>
      <c r="AK40" s="1429"/>
      <c r="AL40" s="202"/>
      <c r="AM40" s="4"/>
    </row>
    <row r="41" spans="1:39" ht="30" customHeight="1">
      <c r="A41" s="4"/>
      <c r="B41" s="1472" t="s">
        <v>2277</v>
      </c>
      <c r="C41" s="1473"/>
      <c r="D41" s="1473"/>
      <c r="E41" s="1473"/>
      <c r="F41" s="1473"/>
      <c r="G41" s="1473"/>
      <c r="H41" s="1473"/>
      <c r="I41" s="1473"/>
      <c r="J41" s="1473"/>
      <c r="K41" s="1473"/>
      <c r="L41" s="1473"/>
      <c r="M41" s="1473"/>
      <c r="N41" s="1473"/>
      <c r="O41" s="1473"/>
      <c r="P41" s="1473"/>
      <c r="Q41" s="1473"/>
      <c r="R41" s="1473"/>
      <c r="S41" s="1473"/>
      <c r="T41" s="1473"/>
      <c r="U41" s="1473"/>
      <c r="V41" s="1473"/>
      <c r="W41" s="1473"/>
      <c r="X41" s="1473"/>
      <c r="Y41" s="1473"/>
      <c r="Z41" s="1473"/>
      <c r="AA41" s="1473"/>
      <c r="AB41" s="1473"/>
      <c r="AC41" s="1473"/>
      <c r="AD41" s="1473"/>
      <c r="AE41" s="1530"/>
      <c r="AF41" s="1558">
        <v>23</v>
      </c>
      <c r="AG41" s="1429"/>
      <c r="AH41" s="1430"/>
      <c r="AI41" s="1558">
        <v>43</v>
      </c>
      <c r="AJ41" s="1429"/>
      <c r="AK41" s="1429"/>
      <c r="AL41" s="202"/>
      <c r="AM41" s="4"/>
    </row>
    <row r="42" spans="1:39" ht="30" customHeight="1">
      <c r="A42" s="4"/>
      <c r="B42" s="1472" t="s">
        <v>2256</v>
      </c>
      <c r="C42" s="1473"/>
      <c r="D42" s="1473"/>
      <c r="E42" s="1473"/>
      <c r="F42" s="1473"/>
      <c r="G42" s="1473"/>
      <c r="H42" s="1473"/>
      <c r="I42" s="1473"/>
      <c r="J42" s="1473"/>
      <c r="K42" s="1473"/>
      <c r="L42" s="1473"/>
      <c r="M42" s="1473"/>
      <c r="N42" s="1473"/>
      <c r="O42" s="1473"/>
      <c r="P42" s="1473"/>
      <c r="Q42" s="1473"/>
      <c r="R42" s="1473"/>
      <c r="S42" s="1473"/>
      <c r="T42" s="1473"/>
      <c r="U42" s="1473"/>
      <c r="V42" s="1473"/>
      <c r="W42" s="1473"/>
      <c r="X42" s="1473"/>
      <c r="Y42" s="1473"/>
      <c r="Z42" s="1473"/>
      <c r="AA42" s="1473"/>
      <c r="AB42" s="1473"/>
      <c r="AC42" s="1473"/>
      <c r="AD42" s="1473"/>
      <c r="AE42" s="1530"/>
      <c r="AF42" s="1558">
        <v>24</v>
      </c>
      <c r="AG42" s="1429"/>
      <c r="AH42" s="1430"/>
      <c r="AI42" s="1558">
        <v>44</v>
      </c>
      <c r="AJ42" s="1429"/>
      <c r="AK42" s="1429"/>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564" t="s">
        <v>2306</v>
      </c>
      <c r="B44" s="1564"/>
      <c r="C44" s="1564"/>
      <c r="D44" s="1564"/>
      <c r="E44" s="1564"/>
      <c r="F44" s="1564"/>
      <c r="G44" s="1564"/>
      <c r="H44" s="1564"/>
      <c r="I44" s="1564"/>
      <c r="J44" s="1564"/>
      <c r="K44" s="1564"/>
      <c r="L44" s="1564"/>
      <c r="M44" s="1564"/>
      <c r="N44" s="1564"/>
      <c r="O44" s="1564"/>
      <c r="P44" s="1564"/>
      <c r="Q44" s="1564"/>
      <c r="R44" s="1564"/>
      <c r="S44" s="1564"/>
      <c r="T44" s="1564"/>
      <c r="U44" s="1564"/>
      <c r="V44" s="1564"/>
      <c r="W44" s="1564"/>
      <c r="X44" s="1564"/>
      <c r="Y44" s="1564"/>
      <c r="Z44" s="1564"/>
      <c r="AA44" s="1564"/>
      <c r="AB44" s="1564"/>
      <c r="AC44" s="1564"/>
      <c r="AD44" s="1564"/>
      <c r="AE44" s="1564"/>
      <c r="AF44" s="1564"/>
      <c r="AG44" s="1564"/>
      <c r="AH44" s="1564"/>
      <c r="AI44" s="1564"/>
      <c r="AJ44" s="1564"/>
      <c r="AK44" s="1564"/>
      <c r="AL44" s="1564"/>
      <c r="AM44" s="241"/>
    </row>
    <row r="45" spans="1:39" ht="15" customHeight="1">
      <c r="A45" s="1564"/>
      <c r="B45" s="1564"/>
      <c r="C45" s="1564"/>
      <c r="D45" s="1564"/>
      <c r="E45" s="1564"/>
      <c r="F45" s="1564"/>
      <c r="G45" s="1564"/>
      <c r="H45" s="1564"/>
      <c r="I45" s="1564"/>
      <c r="J45" s="1564"/>
      <c r="K45" s="1564"/>
      <c r="L45" s="1564"/>
      <c r="M45" s="1564"/>
      <c r="N45" s="1564"/>
      <c r="O45" s="1564"/>
      <c r="P45" s="1564"/>
      <c r="Q45" s="1564"/>
      <c r="R45" s="1564"/>
      <c r="S45" s="1564"/>
      <c r="T45" s="1564"/>
      <c r="U45" s="1564"/>
      <c r="V45" s="1564"/>
      <c r="W45" s="1564"/>
      <c r="X45" s="1564"/>
      <c r="Y45" s="1564"/>
      <c r="Z45" s="1564"/>
      <c r="AA45" s="1564"/>
      <c r="AB45" s="1564"/>
      <c r="AC45" s="1564"/>
      <c r="AD45" s="1564"/>
      <c r="AE45" s="1564"/>
      <c r="AF45" s="1564"/>
      <c r="AG45" s="1564"/>
      <c r="AH45" s="1564"/>
      <c r="AI45" s="1564"/>
      <c r="AJ45" s="1564"/>
      <c r="AK45" s="1564"/>
      <c r="AL45" s="1564"/>
      <c r="AM45" s="241"/>
    </row>
    <row r="46" spans="1:39" ht="15" customHeight="1">
      <c r="A46" s="1564"/>
      <c r="B46" s="1564"/>
      <c r="C46" s="1564"/>
      <c r="D46" s="1564"/>
      <c r="E46" s="1564"/>
      <c r="F46" s="1564"/>
      <c r="G46" s="1564"/>
      <c r="H46" s="1564"/>
      <c r="I46" s="1564"/>
      <c r="J46" s="1564"/>
      <c r="K46" s="1564"/>
      <c r="L46" s="1564"/>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241"/>
    </row>
    <row r="47" spans="1:39" ht="15" customHeight="1">
      <c r="A47" s="1564"/>
      <c r="B47" s="1564"/>
      <c r="C47" s="1564"/>
      <c r="D47" s="1564"/>
      <c r="E47" s="1564"/>
      <c r="F47" s="1564"/>
      <c r="G47" s="1564"/>
      <c r="H47" s="1564"/>
      <c r="I47" s="1564"/>
      <c r="J47" s="1564"/>
      <c r="K47" s="1564"/>
      <c r="L47" s="1564"/>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c r="AI47" s="1564"/>
      <c r="AJ47" s="1564"/>
      <c r="AK47" s="1564"/>
      <c r="AL47" s="1564"/>
      <c r="AM47" s="241"/>
    </row>
    <row r="48" spans="1:39" ht="15" customHeight="1">
      <c r="A48" s="1564"/>
      <c r="B48" s="1564"/>
      <c r="C48" s="1564"/>
      <c r="D48" s="1564"/>
      <c r="E48" s="1564"/>
      <c r="F48" s="1564"/>
      <c r="G48" s="1564"/>
      <c r="H48" s="1564"/>
      <c r="I48" s="1564"/>
      <c r="J48" s="1564"/>
      <c r="K48" s="1564"/>
      <c r="L48" s="1564"/>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241"/>
    </row>
    <row r="49" spans="1:39" ht="9.6" customHeight="1">
      <c r="A49" s="1564"/>
      <c r="B49" s="1564"/>
      <c r="C49" s="1564"/>
      <c r="D49" s="1564"/>
      <c r="E49" s="1564"/>
      <c r="F49" s="1564"/>
      <c r="G49" s="1564"/>
      <c r="H49" s="1564"/>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241"/>
    </row>
    <row r="50" spans="1:39" ht="15" customHeight="1">
      <c r="A50" s="174"/>
      <c r="B50" s="1579" t="s">
        <v>2302</v>
      </c>
      <c r="C50" s="1580"/>
      <c r="D50" s="1580"/>
      <c r="E50" s="1580"/>
      <c r="F50" s="1580"/>
      <c r="G50" s="1580"/>
      <c r="H50" s="1580"/>
      <c r="I50" s="1580"/>
      <c r="J50" s="1580"/>
      <c r="K50" s="1580"/>
      <c r="L50" s="1580"/>
      <c r="M50" s="1580"/>
      <c r="N50" s="1580"/>
      <c r="O50" s="1580"/>
      <c r="P50" s="1580"/>
      <c r="Q50" s="1580"/>
      <c r="R50" s="1580"/>
      <c r="S50" s="1580"/>
      <c r="T50" s="1580"/>
      <c r="U50" s="1580"/>
      <c r="V50" s="1580"/>
      <c r="W50" s="1580"/>
      <c r="X50" s="1580"/>
      <c r="Y50" s="1580"/>
      <c r="Z50" s="1580"/>
      <c r="AA50" s="1580"/>
      <c r="AB50" s="1580"/>
      <c r="AC50" s="1580"/>
      <c r="AD50" s="1580"/>
      <c r="AE50" s="1580"/>
      <c r="AF50" s="1580"/>
      <c r="AG50" s="1581"/>
      <c r="AH50" s="1579" t="s">
        <v>2170</v>
      </c>
      <c r="AI50" s="1580"/>
      <c r="AJ50" s="1580"/>
      <c r="AK50" s="1581"/>
      <c r="AL50" s="174"/>
      <c r="AM50" s="241"/>
    </row>
    <row r="51" spans="1:39" ht="15" customHeight="1">
      <c r="A51" s="174"/>
      <c r="B51" s="1587" t="s">
        <v>2111</v>
      </c>
      <c r="C51" s="1587"/>
      <c r="D51" s="1587"/>
      <c r="E51" s="1587"/>
      <c r="F51" s="1587"/>
      <c r="G51" s="1587"/>
      <c r="H51" s="1587"/>
      <c r="I51" s="1587"/>
      <c r="J51" s="1587"/>
      <c r="K51" s="1587"/>
      <c r="L51" s="1587"/>
      <c r="M51" s="1587"/>
      <c r="N51" s="1587"/>
      <c r="O51" s="1587"/>
      <c r="P51" s="1587"/>
      <c r="Q51" s="1587"/>
      <c r="R51" s="1587"/>
      <c r="S51" s="1587"/>
      <c r="T51" s="1587"/>
      <c r="U51" s="1587"/>
      <c r="V51" s="1587"/>
      <c r="W51" s="1587"/>
      <c r="X51" s="1587"/>
      <c r="Y51" s="1587"/>
      <c r="Z51" s="1587"/>
      <c r="AA51" s="1587"/>
      <c r="AB51" s="1587"/>
      <c r="AC51" s="1587"/>
      <c r="AD51" s="1587"/>
      <c r="AE51" s="1587"/>
      <c r="AF51" s="1587"/>
      <c r="AG51" s="1587"/>
      <c r="AH51" s="1584" t="s">
        <v>2171</v>
      </c>
      <c r="AI51" s="1585"/>
      <c r="AJ51" s="1585"/>
      <c r="AK51" s="1586"/>
      <c r="AL51" s="174"/>
      <c r="AM51" s="241"/>
    </row>
    <row r="52" spans="1:39" ht="15" customHeight="1">
      <c r="A52" s="174"/>
      <c r="B52" s="1582" t="s">
        <v>2115</v>
      </c>
      <c r="C52" s="1583"/>
      <c r="D52" s="1583"/>
      <c r="E52" s="1583"/>
      <c r="F52" s="1583"/>
      <c r="G52" s="1583"/>
      <c r="H52" s="1583"/>
      <c r="I52" s="1583"/>
      <c r="J52" s="1583"/>
      <c r="K52" s="1583"/>
      <c r="L52" s="1583"/>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4" t="s">
        <v>2172</v>
      </c>
      <c r="AI52" s="1585"/>
      <c r="AJ52" s="1585"/>
      <c r="AK52" s="1586"/>
      <c r="AL52" s="174"/>
      <c r="AM52" s="241"/>
    </row>
    <row r="53" spans="1:39" ht="15" customHeight="1">
      <c r="A53" s="174"/>
      <c r="B53" s="1582" t="s">
        <v>2305</v>
      </c>
      <c r="C53" s="1583"/>
      <c r="D53" s="1583"/>
      <c r="E53" s="1583"/>
      <c r="F53" s="1583"/>
      <c r="G53" s="1583"/>
      <c r="H53" s="1583"/>
      <c r="I53" s="1583"/>
      <c r="J53" s="1583"/>
      <c r="K53" s="1583"/>
      <c r="L53" s="1583"/>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4" t="s">
        <v>2173</v>
      </c>
      <c r="AI53" s="1585"/>
      <c r="AJ53" s="1585"/>
      <c r="AK53" s="1586"/>
      <c r="AL53" s="174"/>
      <c r="AM53" s="241"/>
    </row>
    <row r="54" spans="1:39" ht="15" customHeight="1">
      <c r="A54" s="174"/>
      <c r="B54" s="1582" t="s">
        <v>2113</v>
      </c>
      <c r="C54" s="1583"/>
      <c r="D54" s="1583"/>
      <c r="E54" s="1583"/>
      <c r="F54" s="1583"/>
      <c r="G54" s="1583"/>
      <c r="H54" s="1583"/>
      <c r="I54" s="1583"/>
      <c r="J54" s="1583"/>
      <c r="K54" s="1583"/>
      <c r="L54" s="1583"/>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4" t="s">
        <v>2174</v>
      </c>
      <c r="AI54" s="1585"/>
      <c r="AJ54" s="1585"/>
      <c r="AK54" s="1586"/>
      <c r="AL54" s="174"/>
      <c r="AM54" s="241"/>
    </row>
    <row r="55" spans="1:39" ht="15" customHeight="1">
      <c r="A55" s="174"/>
      <c r="B55" s="1582" t="s">
        <v>2114</v>
      </c>
      <c r="C55" s="1583"/>
      <c r="D55" s="1583"/>
      <c r="E55" s="1583"/>
      <c r="F55" s="1583"/>
      <c r="G55" s="1583"/>
      <c r="H55" s="1583"/>
      <c r="I55" s="1583"/>
      <c r="J55" s="1583"/>
      <c r="K55" s="1583"/>
      <c r="L55" s="1583"/>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4" t="s">
        <v>2175</v>
      </c>
      <c r="AI55" s="1585"/>
      <c r="AJ55" s="1585"/>
      <c r="AK55" s="1586"/>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564" t="s">
        <v>2307</v>
      </c>
      <c r="B57" s="1564"/>
      <c r="C57" s="1564"/>
      <c r="D57" s="1564"/>
      <c r="E57" s="1564"/>
      <c r="F57" s="1564"/>
      <c r="G57" s="1564"/>
      <c r="H57" s="1564"/>
      <c r="I57" s="1564"/>
      <c r="J57" s="1564"/>
      <c r="K57" s="1564"/>
      <c r="L57" s="1564"/>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241"/>
    </row>
    <row r="58" spans="1:39" ht="15" customHeight="1">
      <c r="A58" s="1564"/>
      <c r="B58" s="1564"/>
      <c r="C58" s="1564"/>
      <c r="D58" s="1564"/>
      <c r="E58" s="1564"/>
      <c r="F58" s="1564"/>
      <c r="G58" s="1564"/>
      <c r="H58" s="1564"/>
      <c r="I58" s="1564"/>
      <c r="J58" s="1564"/>
      <c r="K58" s="1564"/>
      <c r="L58" s="1564"/>
      <c r="M58" s="1564"/>
      <c r="N58" s="1564"/>
      <c r="O58" s="1564"/>
      <c r="P58" s="1564"/>
      <c r="Q58" s="1564"/>
      <c r="R58" s="1564"/>
      <c r="S58" s="1564"/>
      <c r="T58" s="1564"/>
      <c r="U58" s="1564"/>
      <c r="V58" s="1564"/>
      <c r="W58" s="1564"/>
      <c r="X58" s="1564"/>
      <c r="Y58" s="1564"/>
      <c r="Z58" s="1564"/>
      <c r="AA58" s="1564"/>
      <c r="AB58" s="1564"/>
      <c r="AC58" s="1564"/>
      <c r="AD58" s="1564"/>
      <c r="AE58" s="1564"/>
      <c r="AF58" s="1564"/>
      <c r="AG58" s="1564"/>
      <c r="AH58" s="1564"/>
      <c r="AI58" s="1564"/>
      <c r="AJ58" s="1564"/>
      <c r="AK58" s="1564"/>
      <c r="AL58" s="1564"/>
      <c r="AM58" s="241"/>
    </row>
    <row r="59" spans="1:39" ht="15" customHeight="1">
      <c r="A59" s="1564"/>
      <c r="B59" s="1564"/>
      <c r="C59" s="1564"/>
      <c r="D59" s="1564"/>
      <c r="E59" s="1564"/>
      <c r="F59" s="1564"/>
      <c r="G59" s="1564"/>
      <c r="H59" s="1564"/>
      <c r="I59" s="1564"/>
      <c r="J59" s="1564"/>
      <c r="K59" s="1564"/>
      <c r="L59" s="1564"/>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1564"/>
      <c r="AM59" s="241"/>
    </row>
    <row r="60" spans="1:39" ht="15" customHeight="1">
      <c r="A60" s="1564"/>
      <c r="B60" s="1564"/>
      <c r="C60" s="1564"/>
      <c r="D60" s="1564"/>
      <c r="E60" s="1564"/>
      <c r="F60" s="1564"/>
      <c r="G60" s="1564"/>
      <c r="H60" s="1564"/>
      <c r="I60" s="1564"/>
      <c r="J60" s="1564"/>
      <c r="K60" s="1564"/>
      <c r="L60" s="1564"/>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241"/>
    </row>
    <row r="61" spans="1:39" ht="15" customHeight="1">
      <c r="A61" s="1564"/>
      <c r="B61" s="1564"/>
      <c r="C61" s="1564"/>
      <c r="D61" s="1564"/>
      <c r="E61" s="1564"/>
      <c r="F61" s="1564"/>
      <c r="G61" s="1564"/>
      <c r="H61" s="1564"/>
      <c r="I61" s="1564"/>
      <c r="J61" s="1564"/>
      <c r="K61" s="1564"/>
      <c r="L61" s="1564"/>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241"/>
    </row>
    <row r="62" spans="1:39" ht="3.95" customHeight="1">
      <c r="A62" s="1564"/>
      <c r="B62" s="1564"/>
      <c r="C62" s="1564"/>
      <c r="D62" s="1564"/>
      <c r="E62" s="1564"/>
      <c r="F62" s="1564"/>
      <c r="G62" s="1564"/>
      <c r="H62" s="1564"/>
      <c r="I62" s="1564"/>
      <c r="J62" s="1564"/>
      <c r="K62" s="1564"/>
      <c r="L62" s="1564"/>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241"/>
    </row>
    <row r="63" spans="1:39" ht="15" customHeight="1">
      <c r="A63" s="174"/>
      <c r="B63" s="1579" t="s">
        <v>2302</v>
      </c>
      <c r="C63" s="1580"/>
      <c r="D63" s="1580"/>
      <c r="E63" s="1580"/>
      <c r="F63" s="1580"/>
      <c r="G63" s="1580"/>
      <c r="H63" s="1580"/>
      <c r="I63" s="1580"/>
      <c r="J63" s="1580"/>
      <c r="K63" s="1580"/>
      <c r="L63" s="1580"/>
      <c r="M63" s="1580"/>
      <c r="N63" s="1580"/>
      <c r="O63" s="1580"/>
      <c r="P63" s="1580"/>
      <c r="Q63" s="1580"/>
      <c r="R63" s="1580"/>
      <c r="S63" s="1580"/>
      <c r="T63" s="1580"/>
      <c r="U63" s="1580"/>
      <c r="V63" s="1580"/>
      <c r="W63" s="1580"/>
      <c r="X63" s="1580"/>
      <c r="Y63" s="1580"/>
      <c r="Z63" s="1580"/>
      <c r="AA63" s="1580"/>
      <c r="AB63" s="1580"/>
      <c r="AC63" s="1580"/>
      <c r="AD63" s="1580"/>
      <c r="AE63" s="1580"/>
      <c r="AF63" s="1580"/>
      <c r="AG63" s="1581"/>
      <c r="AH63" s="1579" t="s">
        <v>2170</v>
      </c>
      <c r="AI63" s="1580"/>
      <c r="AJ63" s="1580"/>
      <c r="AK63" s="1581"/>
      <c r="AL63" s="258"/>
      <c r="AM63" s="241"/>
    </row>
    <row r="64" spans="1:39" ht="15" hidden="1" customHeight="1">
      <c r="A64" s="174"/>
      <c r="B64" s="1582" t="s">
        <v>2111</v>
      </c>
      <c r="C64" s="1583"/>
      <c r="D64" s="1583"/>
      <c r="E64" s="1583"/>
      <c r="F64" s="1583"/>
      <c r="G64" s="1583"/>
      <c r="H64" s="1583"/>
      <c r="I64" s="1583"/>
      <c r="J64" s="1583"/>
      <c r="K64" s="1583"/>
      <c r="L64" s="1583"/>
      <c r="M64" s="1583"/>
      <c r="N64" s="1583"/>
      <c r="O64" s="1583"/>
      <c r="P64" s="1583"/>
      <c r="Q64" s="1583"/>
      <c r="R64" s="1583"/>
      <c r="S64" s="1583"/>
      <c r="T64" s="1583"/>
      <c r="U64" s="1583"/>
      <c r="V64" s="1583"/>
      <c r="W64" s="1583"/>
      <c r="X64" s="1583"/>
      <c r="Y64" s="1583"/>
      <c r="Z64" s="1583"/>
      <c r="AA64" s="1583"/>
      <c r="AB64" s="1583"/>
      <c r="AC64" s="1583"/>
      <c r="AD64" s="1583"/>
      <c r="AE64" s="1588"/>
      <c r="AF64" s="259" t="s">
        <v>2171</v>
      </c>
      <c r="AG64" s="260"/>
      <c r="AH64" s="261" t="s">
        <v>2171</v>
      </c>
      <c r="AI64" s="261"/>
      <c r="AJ64" s="261"/>
      <c r="AK64" s="261"/>
      <c r="AL64" s="262"/>
      <c r="AM64" s="241"/>
    </row>
    <row r="65" spans="1:39" ht="15" hidden="1" customHeight="1">
      <c r="A65" s="174"/>
      <c r="B65" s="1582" t="s">
        <v>2115</v>
      </c>
      <c r="C65" s="1583"/>
      <c r="D65" s="1583"/>
      <c r="E65" s="1583"/>
      <c r="F65" s="1583"/>
      <c r="G65" s="1583"/>
      <c r="H65" s="1583"/>
      <c r="I65" s="1583"/>
      <c r="J65" s="1583"/>
      <c r="K65" s="1583"/>
      <c r="L65" s="1583"/>
      <c r="M65" s="1583"/>
      <c r="N65" s="1583"/>
      <c r="O65" s="1583"/>
      <c r="P65" s="1583"/>
      <c r="Q65" s="1583"/>
      <c r="R65" s="1583"/>
      <c r="S65" s="1583"/>
      <c r="T65" s="1583"/>
      <c r="U65" s="1583"/>
      <c r="V65" s="1583"/>
      <c r="W65" s="1583"/>
      <c r="X65" s="1583"/>
      <c r="Y65" s="1583"/>
      <c r="Z65" s="1583"/>
      <c r="AA65" s="1583"/>
      <c r="AB65" s="1583"/>
      <c r="AC65" s="1583"/>
      <c r="AD65" s="1583"/>
      <c r="AE65" s="1588"/>
      <c r="AF65" s="259" t="s">
        <v>2172</v>
      </c>
      <c r="AG65" s="260"/>
      <c r="AH65" s="261" t="s">
        <v>2172</v>
      </c>
      <c r="AI65" s="261"/>
      <c r="AJ65" s="261"/>
      <c r="AK65" s="261"/>
      <c r="AL65" s="262"/>
      <c r="AM65" s="241"/>
    </row>
    <row r="66" spans="1:39" ht="15" hidden="1" customHeight="1">
      <c r="A66" s="174"/>
      <c r="B66" s="1582" t="s">
        <v>2112</v>
      </c>
      <c r="C66" s="1583"/>
      <c r="D66" s="1583"/>
      <c r="E66" s="1583"/>
      <c r="F66" s="1583"/>
      <c r="G66" s="1583"/>
      <c r="H66" s="1583"/>
      <c r="I66" s="1583"/>
      <c r="J66" s="1583"/>
      <c r="K66" s="1583"/>
      <c r="L66" s="1583"/>
      <c r="M66" s="1583"/>
      <c r="N66" s="1583"/>
      <c r="O66" s="1583"/>
      <c r="P66" s="1583"/>
      <c r="Q66" s="1583"/>
      <c r="R66" s="1583"/>
      <c r="S66" s="1583"/>
      <c r="T66" s="1583"/>
      <c r="U66" s="1583"/>
      <c r="V66" s="1583"/>
      <c r="W66" s="1583"/>
      <c r="X66" s="1583"/>
      <c r="Y66" s="1583"/>
      <c r="Z66" s="1583"/>
      <c r="AA66" s="1583"/>
      <c r="AB66" s="1583"/>
      <c r="AC66" s="1583"/>
      <c r="AD66" s="1583"/>
      <c r="AE66" s="1588"/>
      <c r="AF66" s="259" t="s">
        <v>2173</v>
      </c>
      <c r="AG66" s="260"/>
      <c r="AH66" s="261" t="s">
        <v>2173</v>
      </c>
      <c r="AI66" s="261"/>
      <c r="AJ66" s="261"/>
      <c r="AK66" s="261"/>
      <c r="AL66" s="262"/>
      <c r="AM66" s="241"/>
    </row>
    <row r="67" spans="1:39" ht="15" hidden="1" customHeight="1">
      <c r="A67" s="174"/>
      <c r="B67" s="1582" t="s">
        <v>2113</v>
      </c>
      <c r="C67" s="1583"/>
      <c r="D67" s="1583"/>
      <c r="E67" s="1583"/>
      <c r="F67" s="1583"/>
      <c r="G67" s="1583"/>
      <c r="H67" s="1583"/>
      <c r="I67" s="1583"/>
      <c r="J67" s="1583"/>
      <c r="K67" s="1583"/>
      <c r="L67" s="1583"/>
      <c r="M67" s="1583"/>
      <c r="N67" s="1583"/>
      <c r="O67" s="1583"/>
      <c r="P67" s="1583"/>
      <c r="Q67" s="1583"/>
      <c r="R67" s="1583"/>
      <c r="S67" s="1583"/>
      <c r="T67" s="1583"/>
      <c r="U67" s="1583"/>
      <c r="V67" s="1583"/>
      <c r="W67" s="1583"/>
      <c r="X67" s="1583"/>
      <c r="Y67" s="1583"/>
      <c r="Z67" s="1583"/>
      <c r="AA67" s="1583"/>
      <c r="AB67" s="1583"/>
      <c r="AC67" s="1583"/>
      <c r="AD67" s="1583"/>
      <c r="AE67" s="1588"/>
      <c r="AF67" s="259" t="s">
        <v>2174</v>
      </c>
      <c r="AG67" s="260"/>
      <c r="AH67" s="261" t="s">
        <v>2174</v>
      </c>
      <c r="AI67" s="261"/>
      <c r="AJ67" s="261"/>
      <c r="AK67" s="261"/>
      <c r="AL67" s="262"/>
      <c r="AM67" s="241"/>
    </row>
    <row r="68" spans="1:39" ht="15" hidden="1" customHeight="1">
      <c r="A68" s="174"/>
      <c r="B68" s="1582" t="s">
        <v>2114</v>
      </c>
      <c r="C68" s="1583"/>
      <c r="D68" s="1583"/>
      <c r="E68" s="1583"/>
      <c r="F68" s="1583"/>
      <c r="G68" s="1583"/>
      <c r="H68" s="1583"/>
      <c r="I68" s="1583"/>
      <c r="J68" s="1583"/>
      <c r="K68" s="1583"/>
      <c r="L68" s="1583"/>
      <c r="M68" s="1583"/>
      <c r="N68" s="1583"/>
      <c r="O68" s="1583"/>
      <c r="P68" s="1583"/>
      <c r="Q68" s="1583"/>
      <c r="R68" s="1583"/>
      <c r="S68" s="1583"/>
      <c r="T68" s="1583"/>
      <c r="U68" s="1583"/>
      <c r="V68" s="1583"/>
      <c r="W68" s="1583"/>
      <c r="X68" s="1583"/>
      <c r="Y68" s="1583"/>
      <c r="Z68" s="1583"/>
      <c r="AA68" s="1583"/>
      <c r="AB68" s="1583"/>
      <c r="AC68" s="1583"/>
      <c r="AD68" s="1583"/>
      <c r="AE68" s="1588"/>
      <c r="AF68" s="259" t="s">
        <v>2175</v>
      </c>
      <c r="AG68" s="260"/>
      <c r="AH68" s="261" t="s">
        <v>2175</v>
      </c>
      <c r="AI68" s="261"/>
      <c r="AJ68" s="261"/>
      <c r="AK68" s="261"/>
      <c r="AL68" s="262"/>
      <c r="AM68" s="241"/>
    </row>
    <row r="69" spans="1:39" ht="15" hidden="1" customHeight="1">
      <c r="A69" s="174"/>
      <c r="B69" s="1582" t="s">
        <v>2116</v>
      </c>
      <c r="C69" s="1583"/>
      <c r="D69" s="1583"/>
      <c r="E69" s="1583"/>
      <c r="F69" s="1583"/>
      <c r="G69" s="1583"/>
      <c r="H69" s="1583"/>
      <c r="I69" s="1583"/>
      <c r="J69" s="1583"/>
      <c r="K69" s="1583"/>
      <c r="L69" s="1583"/>
      <c r="M69" s="1583"/>
      <c r="N69" s="1583"/>
      <c r="O69" s="1583"/>
      <c r="P69" s="1583"/>
      <c r="Q69" s="1583"/>
      <c r="R69" s="1583"/>
      <c r="S69" s="1583"/>
      <c r="T69" s="1583"/>
      <c r="U69" s="1583"/>
      <c r="V69" s="1583"/>
      <c r="W69" s="1583"/>
      <c r="X69" s="1583"/>
      <c r="Y69" s="1583"/>
      <c r="Z69" s="1583"/>
      <c r="AA69" s="1583"/>
      <c r="AB69" s="1583"/>
      <c r="AC69" s="1583"/>
      <c r="AD69" s="1583"/>
      <c r="AE69" s="1588"/>
      <c r="AF69" s="259" t="s">
        <v>2176</v>
      </c>
      <c r="AG69" s="260"/>
      <c r="AH69" s="261" t="s">
        <v>2176</v>
      </c>
      <c r="AI69" s="261"/>
      <c r="AJ69" s="261"/>
      <c r="AK69" s="261"/>
      <c r="AL69" s="262"/>
      <c r="AM69" s="241"/>
    </row>
    <row r="70" spans="1:39" ht="15" customHeight="1">
      <c r="A70" s="174"/>
      <c r="B70" s="1587" t="s">
        <v>2117</v>
      </c>
      <c r="C70" s="1587"/>
      <c r="D70" s="1587"/>
      <c r="E70" s="1587"/>
      <c r="F70" s="1587"/>
      <c r="G70" s="1587"/>
      <c r="H70" s="1587"/>
      <c r="I70" s="1587"/>
      <c r="J70" s="1587"/>
      <c r="K70" s="1587"/>
      <c r="L70" s="1587"/>
      <c r="M70" s="1587"/>
      <c r="N70" s="1587"/>
      <c r="O70" s="1587"/>
      <c r="P70" s="1587"/>
      <c r="Q70" s="1587"/>
      <c r="R70" s="1587"/>
      <c r="S70" s="1587"/>
      <c r="T70" s="1587"/>
      <c r="U70" s="1587"/>
      <c r="V70" s="1587"/>
      <c r="W70" s="1587"/>
      <c r="X70" s="1587"/>
      <c r="Y70" s="1587"/>
      <c r="Z70" s="1587"/>
      <c r="AA70" s="1587"/>
      <c r="AB70" s="1587"/>
      <c r="AC70" s="1587"/>
      <c r="AD70" s="1587"/>
      <c r="AE70" s="1587"/>
      <c r="AF70" s="1587"/>
      <c r="AG70" s="1587"/>
      <c r="AH70" s="1584" t="s">
        <v>2177</v>
      </c>
      <c r="AI70" s="1585"/>
      <c r="AJ70" s="1585"/>
      <c r="AK70" s="1586"/>
      <c r="AL70" s="262"/>
      <c r="AM70" s="241"/>
    </row>
    <row r="71" spans="1:39" ht="15" customHeight="1">
      <c r="A71" s="174"/>
      <c r="B71" s="1582" t="s">
        <v>2118</v>
      </c>
      <c r="C71" s="1583"/>
      <c r="D71" s="1583"/>
      <c r="E71" s="1583"/>
      <c r="F71" s="1583"/>
      <c r="G71" s="1583"/>
      <c r="H71" s="1583"/>
      <c r="I71" s="1583"/>
      <c r="J71" s="1583"/>
      <c r="K71" s="1583"/>
      <c r="L71" s="1583"/>
      <c r="M71" s="1583"/>
      <c r="N71" s="1583"/>
      <c r="O71" s="1583"/>
      <c r="P71" s="1583"/>
      <c r="Q71" s="1583"/>
      <c r="R71" s="1583"/>
      <c r="S71" s="1583"/>
      <c r="T71" s="1583"/>
      <c r="U71" s="1583"/>
      <c r="V71" s="1583"/>
      <c r="W71" s="1583"/>
      <c r="X71" s="1583"/>
      <c r="Y71" s="1583"/>
      <c r="Z71" s="1583"/>
      <c r="AA71" s="1583"/>
      <c r="AB71" s="1583"/>
      <c r="AC71" s="1583"/>
      <c r="AD71" s="1583"/>
      <c r="AE71" s="1583"/>
      <c r="AF71" s="1583"/>
      <c r="AG71" s="1583"/>
      <c r="AH71" s="1584" t="s">
        <v>2178</v>
      </c>
      <c r="AI71" s="1585"/>
      <c r="AJ71" s="1585"/>
      <c r="AK71" s="1586"/>
      <c r="AL71" s="262"/>
      <c r="AM71" s="241"/>
    </row>
    <row r="72" spans="1:39" ht="15" customHeight="1">
      <c r="A72" s="174"/>
      <c r="B72" s="1582" t="s">
        <v>2119</v>
      </c>
      <c r="C72" s="1583"/>
      <c r="D72" s="1583"/>
      <c r="E72" s="1583"/>
      <c r="F72" s="1583"/>
      <c r="G72" s="1583"/>
      <c r="H72" s="1583"/>
      <c r="I72" s="1583"/>
      <c r="J72" s="1583"/>
      <c r="K72" s="1583"/>
      <c r="L72" s="1583"/>
      <c r="M72" s="1583"/>
      <c r="N72" s="1583"/>
      <c r="O72" s="1583"/>
      <c r="P72" s="1583"/>
      <c r="Q72" s="1583"/>
      <c r="R72" s="1583"/>
      <c r="S72" s="1583"/>
      <c r="T72" s="1583"/>
      <c r="U72" s="1583"/>
      <c r="V72" s="1583"/>
      <c r="W72" s="1583"/>
      <c r="X72" s="1583"/>
      <c r="Y72" s="1583"/>
      <c r="Z72" s="1583"/>
      <c r="AA72" s="1583"/>
      <c r="AB72" s="1583"/>
      <c r="AC72" s="1583"/>
      <c r="AD72" s="1583"/>
      <c r="AE72" s="1583"/>
      <c r="AF72" s="1583"/>
      <c r="AG72" s="1583"/>
      <c r="AH72" s="1584" t="s">
        <v>2179</v>
      </c>
      <c r="AI72" s="1585"/>
      <c r="AJ72" s="1585"/>
      <c r="AK72" s="1586"/>
      <c r="AL72" s="262"/>
      <c r="AM72" s="241"/>
    </row>
    <row r="73" spans="1:39" ht="15" customHeight="1">
      <c r="A73" s="174"/>
      <c r="B73" s="1582" t="s">
        <v>2120</v>
      </c>
      <c r="C73" s="1583"/>
      <c r="D73" s="1583"/>
      <c r="E73" s="1583"/>
      <c r="F73" s="1583"/>
      <c r="G73" s="1583"/>
      <c r="H73" s="1583"/>
      <c r="I73" s="1583"/>
      <c r="J73" s="1583"/>
      <c r="K73" s="1583"/>
      <c r="L73" s="1583"/>
      <c r="M73" s="1583"/>
      <c r="N73" s="1583"/>
      <c r="O73" s="1583"/>
      <c r="P73" s="1583"/>
      <c r="Q73" s="1583"/>
      <c r="R73" s="1583"/>
      <c r="S73" s="1583"/>
      <c r="T73" s="1583"/>
      <c r="U73" s="1583"/>
      <c r="V73" s="1583"/>
      <c r="W73" s="1583"/>
      <c r="X73" s="1583"/>
      <c r="Y73" s="1583"/>
      <c r="Z73" s="1583"/>
      <c r="AA73" s="1583"/>
      <c r="AB73" s="1583"/>
      <c r="AC73" s="1583"/>
      <c r="AD73" s="1583"/>
      <c r="AE73" s="1583"/>
      <c r="AF73" s="1583"/>
      <c r="AG73" s="1583"/>
      <c r="AH73" s="1584" t="s">
        <v>2180</v>
      </c>
      <c r="AI73" s="1585"/>
      <c r="AJ73" s="1585"/>
      <c r="AK73" s="1586"/>
      <c r="AL73" s="262"/>
      <c r="AM73" s="241"/>
    </row>
    <row r="74" spans="1:39" ht="15" customHeight="1">
      <c r="A74" s="174"/>
      <c r="B74" s="1582" t="s">
        <v>2121</v>
      </c>
      <c r="C74" s="1583"/>
      <c r="D74" s="1583"/>
      <c r="E74" s="1583"/>
      <c r="F74" s="1583"/>
      <c r="G74" s="1583"/>
      <c r="H74" s="1583"/>
      <c r="I74" s="1583"/>
      <c r="J74" s="1583"/>
      <c r="K74" s="1583"/>
      <c r="L74" s="1583"/>
      <c r="M74" s="1583"/>
      <c r="N74" s="1583"/>
      <c r="O74" s="1583"/>
      <c r="P74" s="1583"/>
      <c r="Q74" s="1583"/>
      <c r="R74" s="1583"/>
      <c r="S74" s="1583"/>
      <c r="T74" s="1583"/>
      <c r="U74" s="1583"/>
      <c r="V74" s="1583"/>
      <c r="W74" s="1583"/>
      <c r="X74" s="1583"/>
      <c r="Y74" s="1583"/>
      <c r="Z74" s="1583"/>
      <c r="AA74" s="1583"/>
      <c r="AB74" s="1583"/>
      <c r="AC74" s="1583"/>
      <c r="AD74" s="1583"/>
      <c r="AE74" s="1583"/>
      <c r="AF74" s="1583"/>
      <c r="AG74" s="1583"/>
      <c r="AH74" s="1584" t="s">
        <v>2181</v>
      </c>
      <c r="AI74" s="1585"/>
      <c r="AJ74" s="1585"/>
      <c r="AK74" s="1586"/>
      <c r="AL74" s="262"/>
      <c r="AM74" s="241"/>
    </row>
    <row r="75" spans="1:39" ht="15" customHeight="1">
      <c r="A75" s="174"/>
      <c r="B75" s="1582" t="s">
        <v>2122</v>
      </c>
      <c r="C75" s="1583"/>
      <c r="D75" s="1583"/>
      <c r="E75" s="1583"/>
      <c r="F75" s="1583"/>
      <c r="G75" s="1583"/>
      <c r="H75" s="1583"/>
      <c r="I75" s="1583"/>
      <c r="J75" s="1583"/>
      <c r="K75" s="1583"/>
      <c r="L75" s="1583"/>
      <c r="M75" s="1583"/>
      <c r="N75" s="1583"/>
      <c r="O75" s="1583"/>
      <c r="P75" s="1583"/>
      <c r="Q75" s="1583"/>
      <c r="R75" s="1583"/>
      <c r="S75" s="1583"/>
      <c r="T75" s="1583"/>
      <c r="U75" s="1583"/>
      <c r="V75" s="1583"/>
      <c r="W75" s="1583"/>
      <c r="X75" s="1583"/>
      <c r="Y75" s="1583"/>
      <c r="Z75" s="1583"/>
      <c r="AA75" s="1583"/>
      <c r="AB75" s="1583"/>
      <c r="AC75" s="1583"/>
      <c r="AD75" s="1583"/>
      <c r="AE75" s="1583"/>
      <c r="AF75" s="1583"/>
      <c r="AG75" s="1583"/>
      <c r="AH75" s="1584" t="s">
        <v>2182</v>
      </c>
      <c r="AI75" s="1585"/>
      <c r="AJ75" s="1585"/>
      <c r="AK75" s="1586"/>
      <c r="AL75" s="262"/>
      <c r="AM75" s="241"/>
    </row>
    <row r="76" spans="1:39" ht="15" customHeight="1">
      <c r="A76" s="174"/>
      <c r="B76" s="1582" t="s">
        <v>2123</v>
      </c>
      <c r="C76" s="1583"/>
      <c r="D76" s="1583"/>
      <c r="E76" s="1583"/>
      <c r="F76" s="1583"/>
      <c r="G76" s="1583"/>
      <c r="H76" s="1583"/>
      <c r="I76" s="1583"/>
      <c r="J76" s="1583"/>
      <c r="K76" s="1583"/>
      <c r="L76" s="1583"/>
      <c r="M76" s="1583"/>
      <c r="N76" s="1583"/>
      <c r="O76" s="1583"/>
      <c r="P76" s="1583"/>
      <c r="Q76" s="1583"/>
      <c r="R76" s="1583"/>
      <c r="S76" s="1583"/>
      <c r="T76" s="1583"/>
      <c r="U76" s="1583"/>
      <c r="V76" s="1583"/>
      <c r="W76" s="1583"/>
      <c r="X76" s="1583"/>
      <c r="Y76" s="1583"/>
      <c r="Z76" s="1583"/>
      <c r="AA76" s="1583"/>
      <c r="AB76" s="1583"/>
      <c r="AC76" s="1583"/>
      <c r="AD76" s="1583"/>
      <c r="AE76" s="1583"/>
      <c r="AF76" s="1583"/>
      <c r="AG76" s="1583"/>
      <c r="AH76" s="1584" t="s">
        <v>2183</v>
      </c>
      <c r="AI76" s="1585"/>
      <c r="AJ76" s="1585"/>
      <c r="AK76" s="1586"/>
      <c r="AL76" s="262"/>
      <c r="AM76" s="241"/>
    </row>
    <row r="77" spans="1:39" ht="15" customHeight="1">
      <c r="A77" s="174"/>
      <c r="B77" s="1582" t="s">
        <v>2124</v>
      </c>
      <c r="C77" s="1583"/>
      <c r="D77" s="1583"/>
      <c r="E77" s="1583"/>
      <c r="F77" s="1583"/>
      <c r="G77" s="1583"/>
      <c r="H77" s="1583"/>
      <c r="I77" s="1583"/>
      <c r="J77" s="1583"/>
      <c r="K77" s="1583"/>
      <c r="L77" s="1583"/>
      <c r="M77" s="1583"/>
      <c r="N77" s="1583"/>
      <c r="O77" s="1583"/>
      <c r="P77" s="1583"/>
      <c r="Q77" s="1583"/>
      <c r="R77" s="1583"/>
      <c r="S77" s="1583"/>
      <c r="T77" s="1583"/>
      <c r="U77" s="1583"/>
      <c r="V77" s="1583"/>
      <c r="W77" s="1583"/>
      <c r="X77" s="1583"/>
      <c r="Y77" s="1583"/>
      <c r="Z77" s="1583"/>
      <c r="AA77" s="1583"/>
      <c r="AB77" s="1583"/>
      <c r="AC77" s="1583"/>
      <c r="AD77" s="1583"/>
      <c r="AE77" s="1583"/>
      <c r="AF77" s="1583"/>
      <c r="AG77" s="1583"/>
      <c r="AH77" s="1584" t="s">
        <v>2184</v>
      </c>
      <c r="AI77" s="1585"/>
      <c r="AJ77" s="1585"/>
      <c r="AK77" s="1586"/>
      <c r="AL77" s="262"/>
      <c r="AM77" s="241"/>
    </row>
    <row r="78" spans="1:39" ht="15" customHeight="1">
      <c r="A78" s="174"/>
      <c r="B78" s="1582" t="s">
        <v>2125</v>
      </c>
      <c r="C78" s="1583"/>
      <c r="D78" s="1583"/>
      <c r="E78" s="1583"/>
      <c r="F78" s="1583"/>
      <c r="G78" s="1583"/>
      <c r="H78" s="1583"/>
      <c r="I78" s="1583"/>
      <c r="J78" s="1583"/>
      <c r="K78" s="1583"/>
      <c r="L78" s="1583"/>
      <c r="M78" s="1583"/>
      <c r="N78" s="1583"/>
      <c r="O78" s="1583"/>
      <c r="P78" s="1583"/>
      <c r="Q78" s="1583"/>
      <c r="R78" s="1583"/>
      <c r="S78" s="1583"/>
      <c r="T78" s="1583"/>
      <c r="U78" s="1583"/>
      <c r="V78" s="1583"/>
      <c r="W78" s="1583"/>
      <c r="X78" s="1583"/>
      <c r="Y78" s="1583"/>
      <c r="Z78" s="1583"/>
      <c r="AA78" s="1583"/>
      <c r="AB78" s="1583"/>
      <c r="AC78" s="1583"/>
      <c r="AD78" s="1583"/>
      <c r="AE78" s="1583"/>
      <c r="AF78" s="1583"/>
      <c r="AG78" s="1583"/>
      <c r="AH78" s="1584" t="s">
        <v>2299</v>
      </c>
      <c r="AI78" s="1585"/>
      <c r="AJ78" s="1585"/>
      <c r="AK78" s="1586"/>
      <c r="AL78" s="262"/>
      <c r="AM78" s="241"/>
    </row>
    <row r="79" spans="1:39" ht="15" customHeight="1">
      <c r="A79" s="174"/>
      <c r="B79" s="1582" t="s">
        <v>2126</v>
      </c>
      <c r="C79" s="1583"/>
      <c r="D79" s="1583"/>
      <c r="E79" s="1583"/>
      <c r="F79" s="1583"/>
      <c r="G79" s="1583"/>
      <c r="H79" s="1583"/>
      <c r="I79" s="1583"/>
      <c r="J79" s="1583"/>
      <c r="K79" s="1583"/>
      <c r="L79" s="1583"/>
      <c r="M79" s="1583"/>
      <c r="N79" s="1583"/>
      <c r="O79" s="1583"/>
      <c r="P79" s="1583"/>
      <c r="Q79" s="1583"/>
      <c r="R79" s="1583"/>
      <c r="S79" s="1583"/>
      <c r="T79" s="1583"/>
      <c r="U79" s="1583"/>
      <c r="V79" s="1583"/>
      <c r="W79" s="1583"/>
      <c r="X79" s="1583"/>
      <c r="Y79" s="1583"/>
      <c r="Z79" s="1583"/>
      <c r="AA79" s="1583"/>
      <c r="AB79" s="1583"/>
      <c r="AC79" s="1583"/>
      <c r="AD79" s="1583"/>
      <c r="AE79" s="1583"/>
      <c r="AF79" s="1583"/>
      <c r="AG79" s="1583"/>
      <c r="AH79" s="1584" t="s">
        <v>2185</v>
      </c>
      <c r="AI79" s="1585"/>
      <c r="AJ79" s="1585"/>
      <c r="AK79" s="1586"/>
      <c r="AL79" s="262"/>
      <c r="AM79" s="241"/>
    </row>
    <row r="80" spans="1:39" ht="15" customHeight="1">
      <c r="A80" s="174"/>
      <c r="B80" s="1582" t="s">
        <v>2127</v>
      </c>
      <c r="C80" s="1583"/>
      <c r="D80" s="1583"/>
      <c r="E80" s="1583"/>
      <c r="F80" s="1583"/>
      <c r="G80" s="1583"/>
      <c r="H80" s="1583"/>
      <c r="I80" s="1583"/>
      <c r="J80" s="1583"/>
      <c r="K80" s="1583"/>
      <c r="L80" s="1583"/>
      <c r="M80" s="1583"/>
      <c r="N80" s="1583"/>
      <c r="O80" s="1583"/>
      <c r="P80" s="1583"/>
      <c r="Q80" s="1583"/>
      <c r="R80" s="1583"/>
      <c r="S80" s="1583"/>
      <c r="T80" s="1583"/>
      <c r="U80" s="1583"/>
      <c r="V80" s="1583"/>
      <c r="W80" s="1583"/>
      <c r="X80" s="1583"/>
      <c r="Y80" s="1583"/>
      <c r="Z80" s="1583"/>
      <c r="AA80" s="1583"/>
      <c r="AB80" s="1583"/>
      <c r="AC80" s="1583"/>
      <c r="AD80" s="1583"/>
      <c r="AE80" s="1583"/>
      <c r="AF80" s="1583"/>
      <c r="AG80" s="1583"/>
      <c r="AH80" s="1584" t="s">
        <v>2187</v>
      </c>
      <c r="AI80" s="1585"/>
      <c r="AJ80" s="1585"/>
      <c r="AK80" s="1586"/>
      <c r="AL80" s="262"/>
      <c r="AM80" s="241"/>
    </row>
    <row r="81" spans="1:39" ht="15" customHeight="1">
      <c r="A81" s="174"/>
      <c r="B81" s="1582" t="s">
        <v>2186</v>
      </c>
      <c r="C81" s="1583"/>
      <c r="D81" s="1583"/>
      <c r="E81" s="1583"/>
      <c r="F81" s="1583"/>
      <c r="G81" s="1583"/>
      <c r="H81" s="1583"/>
      <c r="I81" s="1583"/>
      <c r="J81" s="1583"/>
      <c r="K81" s="1583"/>
      <c r="L81" s="1583"/>
      <c r="M81" s="1583"/>
      <c r="N81" s="1583"/>
      <c r="O81" s="1583"/>
      <c r="P81" s="1583"/>
      <c r="Q81" s="1583"/>
      <c r="R81" s="1583"/>
      <c r="S81" s="1583"/>
      <c r="T81" s="1583"/>
      <c r="U81" s="1583"/>
      <c r="V81" s="1583"/>
      <c r="W81" s="1583"/>
      <c r="X81" s="1583"/>
      <c r="Y81" s="1583"/>
      <c r="Z81" s="1583"/>
      <c r="AA81" s="1583"/>
      <c r="AB81" s="1583"/>
      <c r="AC81" s="1583"/>
      <c r="AD81" s="1583"/>
      <c r="AE81" s="1583"/>
      <c r="AF81" s="1583"/>
      <c r="AG81" s="1583"/>
      <c r="AH81" s="1584" t="s">
        <v>2188</v>
      </c>
      <c r="AI81" s="1585"/>
      <c r="AJ81" s="1585"/>
      <c r="AK81" s="1586"/>
      <c r="AL81" s="262"/>
      <c r="AM81" s="241"/>
    </row>
    <row r="82" spans="1:39" ht="15" customHeight="1">
      <c r="A82" s="174"/>
      <c r="B82" s="1582" t="s">
        <v>2128</v>
      </c>
      <c r="C82" s="1583"/>
      <c r="D82" s="1583"/>
      <c r="E82" s="1583"/>
      <c r="F82" s="1583"/>
      <c r="G82" s="1583"/>
      <c r="H82" s="1583"/>
      <c r="I82" s="1583"/>
      <c r="J82" s="1583"/>
      <c r="K82" s="1583"/>
      <c r="L82" s="1583"/>
      <c r="M82" s="1583"/>
      <c r="N82" s="1583"/>
      <c r="O82" s="1583"/>
      <c r="P82" s="1583"/>
      <c r="Q82" s="1583"/>
      <c r="R82" s="1583"/>
      <c r="S82" s="1583"/>
      <c r="T82" s="1583"/>
      <c r="U82" s="1583"/>
      <c r="V82" s="1583"/>
      <c r="W82" s="1583"/>
      <c r="X82" s="1583"/>
      <c r="Y82" s="1583"/>
      <c r="Z82" s="1583"/>
      <c r="AA82" s="1583"/>
      <c r="AB82" s="1583"/>
      <c r="AC82" s="1583"/>
      <c r="AD82" s="1583"/>
      <c r="AE82" s="1583"/>
      <c r="AF82" s="1583"/>
      <c r="AG82" s="1583"/>
      <c r="AH82" s="1584" t="s">
        <v>2189</v>
      </c>
      <c r="AI82" s="1585"/>
      <c r="AJ82" s="1585"/>
      <c r="AK82" s="1586"/>
      <c r="AL82" s="262"/>
      <c r="AM82" s="241"/>
    </row>
    <row r="83" spans="1:39" ht="15" customHeight="1">
      <c r="A83" s="174"/>
      <c r="B83" s="1582" t="s">
        <v>2129</v>
      </c>
      <c r="C83" s="1583"/>
      <c r="D83" s="1583"/>
      <c r="E83" s="1583"/>
      <c r="F83" s="1583"/>
      <c r="G83" s="1583"/>
      <c r="H83" s="1583"/>
      <c r="I83" s="1583"/>
      <c r="J83" s="1583"/>
      <c r="K83" s="1583"/>
      <c r="L83" s="1583"/>
      <c r="M83" s="1583"/>
      <c r="N83" s="1583"/>
      <c r="O83" s="1583"/>
      <c r="P83" s="1583"/>
      <c r="Q83" s="1583"/>
      <c r="R83" s="1583"/>
      <c r="S83" s="1583"/>
      <c r="T83" s="1583"/>
      <c r="U83" s="1583"/>
      <c r="V83" s="1583"/>
      <c r="W83" s="1583"/>
      <c r="X83" s="1583"/>
      <c r="Y83" s="1583"/>
      <c r="Z83" s="1583"/>
      <c r="AA83" s="1583"/>
      <c r="AB83" s="1583"/>
      <c r="AC83" s="1583"/>
      <c r="AD83" s="1583"/>
      <c r="AE83" s="1583"/>
      <c r="AF83" s="1583"/>
      <c r="AG83" s="1583"/>
      <c r="AH83" s="1584" t="s">
        <v>2190</v>
      </c>
      <c r="AI83" s="1585"/>
      <c r="AJ83" s="1585"/>
      <c r="AK83" s="1586"/>
      <c r="AL83" s="262"/>
      <c r="AM83" s="241"/>
    </row>
    <row r="84" spans="1:39" ht="15" customHeight="1">
      <c r="A84" s="174"/>
      <c r="B84" s="1582" t="s">
        <v>2130</v>
      </c>
      <c r="C84" s="1583"/>
      <c r="D84" s="1583"/>
      <c r="E84" s="1583"/>
      <c r="F84" s="1583"/>
      <c r="G84" s="1583"/>
      <c r="H84" s="1583"/>
      <c r="I84" s="1583"/>
      <c r="J84" s="1583"/>
      <c r="K84" s="1583"/>
      <c r="L84" s="1583"/>
      <c r="M84" s="1583"/>
      <c r="N84" s="1583"/>
      <c r="O84" s="1583"/>
      <c r="P84" s="1583"/>
      <c r="Q84" s="1583"/>
      <c r="R84" s="1583"/>
      <c r="S84" s="1583"/>
      <c r="T84" s="1583"/>
      <c r="U84" s="1583"/>
      <c r="V84" s="1583"/>
      <c r="W84" s="1583"/>
      <c r="X84" s="1583"/>
      <c r="Y84" s="1583"/>
      <c r="Z84" s="1583"/>
      <c r="AA84" s="1583"/>
      <c r="AB84" s="1583"/>
      <c r="AC84" s="1583"/>
      <c r="AD84" s="1583"/>
      <c r="AE84" s="1583"/>
      <c r="AF84" s="1583"/>
      <c r="AG84" s="1583"/>
      <c r="AH84" s="1584" t="s">
        <v>2191</v>
      </c>
      <c r="AI84" s="1585"/>
      <c r="AJ84" s="1585"/>
      <c r="AK84" s="1586"/>
      <c r="AL84" s="262"/>
      <c r="AM84" s="241"/>
    </row>
    <row r="85" spans="1:39" ht="15" customHeight="1">
      <c r="A85" s="174"/>
      <c r="B85" s="1582" t="s">
        <v>2295</v>
      </c>
      <c r="C85" s="1583"/>
      <c r="D85" s="1583"/>
      <c r="E85" s="1583"/>
      <c r="F85" s="1583"/>
      <c r="G85" s="1583"/>
      <c r="H85" s="1583"/>
      <c r="I85" s="1583"/>
      <c r="J85" s="1583"/>
      <c r="K85" s="1583"/>
      <c r="L85" s="1583"/>
      <c r="M85" s="1583"/>
      <c r="N85" s="1583"/>
      <c r="O85" s="1583"/>
      <c r="P85" s="1583"/>
      <c r="Q85" s="1583"/>
      <c r="R85" s="1583"/>
      <c r="S85" s="1583"/>
      <c r="T85" s="1583"/>
      <c r="U85" s="1583"/>
      <c r="V85" s="1583"/>
      <c r="W85" s="1583"/>
      <c r="X85" s="1583"/>
      <c r="Y85" s="1583"/>
      <c r="Z85" s="1583"/>
      <c r="AA85" s="1583"/>
      <c r="AB85" s="1583"/>
      <c r="AC85" s="1583"/>
      <c r="AD85" s="1583"/>
      <c r="AE85" s="1583"/>
      <c r="AF85" s="1583"/>
      <c r="AG85" s="1583"/>
      <c r="AH85" s="1584" t="s">
        <v>2192</v>
      </c>
      <c r="AI85" s="1585"/>
      <c r="AJ85" s="1585"/>
      <c r="AK85" s="1586"/>
      <c r="AL85" s="262"/>
      <c r="AM85" s="241"/>
    </row>
    <row r="86" spans="1:39" ht="15" customHeight="1">
      <c r="A86" s="174"/>
      <c r="B86" s="1582" t="s">
        <v>2296</v>
      </c>
      <c r="C86" s="1583"/>
      <c r="D86" s="1583"/>
      <c r="E86" s="1583"/>
      <c r="F86" s="1583"/>
      <c r="G86" s="1583"/>
      <c r="H86" s="1583"/>
      <c r="I86" s="1583"/>
      <c r="J86" s="1583"/>
      <c r="K86" s="1583"/>
      <c r="L86" s="1583"/>
      <c r="M86" s="1583"/>
      <c r="N86" s="1583"/>
      <c r="O86" s="1583"/>
      <c r="P86" s="1583"/>
      <c r="Q86" s="1583"/>
      <c r="R86" s="1583"/>
      <c r="S86" s="1583"/>
      <c r="T86" s="1583"/>
      <c r="U86" s="1583"/>
      <c r="V86" s="1583"/>
      <c r="W86" s="1583"/>
      <c r="X86" s="1583"/>
      <c r="Y86" s="1583"/>
      <c r="Z86" s="1583"/>
      <c r="AA86" s="1583"/>
      <c r="AB86" s="1583"/>
      <c r="AC86" s="1583"/>
      <c r="AD86" s="1583"/>
      <c r="AE86" s="1583"/>
      <c r="AF86" s="1583"/>
      <c r="AG86" s="1583"/>
      <c r="AH86" s="1584" t="s">
        <v>2196</v>
      </c>
      <c r="AI86" s="1585"/>
      <c r="AJ86" s="1585"/>
      <c r="AK86" s="1586"/>
      <c r="AL86" s="262"/>
      <c r="AM86" s="241"/>
    </row>
    <row r="87" spans="1:39" ht="27.6" customHeight="1">
      <c r="A87" s="174"/>
      <c r="B87" s="1582" t="s">
        <v>2297</v>
      </c>
      <c r="C87" s="1583"/>
      <c r="D87" s="1583"/>
      <c r="E87" s="1583"/>
      <c r="F87" s="1583"/>
      <c r="G87" s="1583"/>
      <c r="H87" s="1583"/>
      <c r="I87" s="1583"/>
      <c r="J87" s="1583"/>
      <c r="K87" s="1583"/>
      <c r="L87" s="1583"/>
      <c r="M87" s="1583"/>
      <c r="N87" s="1583"/>
      <c r="O87" s="1583"/>
      <c r="P87" s="1583"/>
      <c r="Q87" s="1583"/>
      <c r="R87" s="1583"/>
      <c r="S87" s="1583"/>
      <c r="T87" s="1583"/>
      <c r="U87" s="1583"/>
      <c r="V87" s="1583"/>
      <c r="W87" s="1583"/>
      <c r="X87" s="1583"/>
      <c r="Y87" s="1583"/>
      <c r="Z87" s="1583"/>
      <c r="AA87" s="1583"/>
      <c r="AB87" s="1583"/>
      <c r="AC87" s="1583"/>
      <c r="AD87" s="1583"/>
      <c r="AE87" s="1583"/>
      <c r="AF87" s="1583"/>
      <c r="AG87" s="1583"/>
      <c r="AH87" s="1589" t="s">
        <v>2195</v>
      </c>
      <c r="AI87" s="1590"/>
      <c r="AJ87" s="1590"/>
      <c r="AK87" s="1591"/>
      <c r="AL87" s="263"/>
      <c r="AM87" s="241"/>
    </row>
    <row r="88" spans="1:39" ht="15" customHeight="1">
      <c r="A88" s="174"/>
      <c r="B88" s="1582" t="s">
        <v>2298</v>
      </c>
      <c r="C88" s="1583"/>
      <c r="D88" s="1583"/>
      <c r="E88" s="1583"/>
      <c r="F88" s="1583"/>
      <c r="G88" s="1583"/>
      <c r="H88" s="1583"/>
      <c r="I88" s="1583"/>
      <c r="J88" s="1583"/>
      <c r="K88" s="1583"/>
      <c r="L88" s="1583"/>
      <c r="M88" s="1583"/>
      <c r="N88" s="1583"/>
      <c r="O88" s="1583"/>
      <c r="P88" s="1583"/>
      <c r="Q88" s="1583"/>
      <c r="R88" s="1583"/>
      <c r="S88" s="1583"/>
      <c r="T88" s="1583"/>
      <c r="U88" s="1583"/>
      <c r="V88" s="1583"/>
      <c r="W88" s="1583"/>
      <c r="X88" s="1583"/>
      <c r="Y88" s="1583"/>
      <c r="Z88" s="1583"/>
      <c r="AA88" s="1583"/>
      <c r="AB88" s="1583"/>
      <c r="AC88" s="1583"/>
      <c r="AD88" s="1583"/>
      <c r="AE88" s="1583"/>
      <c r="AF88" s="1583"/>
      <c r="AG88" s="1583"/>
      <c r="AH88" s="1589" t="s">
        <v>2194</v>
      </c>
      <c r="AI88" s="1590"/>
      <c r="AJ88" s="1590"/>
      <c r="AK88" s="1591"/>
      <c r="AL88" s="263"/>
      <c r="AM88" s="241"/>
    </row>
    <row r="89" spans="1:39" ht="15" customHeight="1">
      <c r="A89" s="174"/>
      <c r="B89" s="1582" t="s">
        <v>2131</v>
      </c>
      <c r="C89" s="1583"/>
      <c r="D89" s="1583"/>
      <c r="E89" s="1583"/>
      <c r="F89" s="1583"/>
      <c r="G89" s="1583"/>
      <c r="H89" s="1583"/>
      <c r="I89" s="1583"/>
      <c r="J89" s="1583"/>
      <c r="K89" s="1583"/>
      <c r="L89" s="1583"/>
      <c r="M89" s="1583"/>
      <c r="N89" s="1583"/>
      <c r="O89" s="1583"/>
      <c r="P89" s="1583"/>
      <c r="Q89" s="1583"/>
      <c r="R89" s="1583"/>
      <c r="S89" s="1583"/>
      <c r="T89" s="1583"/>
      <c r="U89" s="1583"/>
      <c r="V89" s="1583"/>
      <c r="W89" s="1583"/>
      <c r="X89" s="1583"/>
      <c r="Y89" s="1583"/>
      <c r="Z89" s="1583"/>
      <c r="AA89" s="1583"/>
      <c r="AB89" s="1583"/>
      <c r="AC89" s="1583"/>
      <c r="AD89" s="1583"/>
      <c r="AE89" s="1583"/>
      <c r="AF89" s="1583"/>
      <c r="AG89" s="1583"/>
      <c r="AH89" s="1584" t="s">
        <v>2197</v>
      </c>
      <c r="AI89" s="1585"/>
      <c r="AJ89" s="1585"/>
      <c r="AK89" s="1586"/>
      <c r="AL89" s="262"/>
      <c r="AM89" s="241"/>
    </row>
    <row r="90" spans="1:39" ht="15" customHeight="1">
      <c r="A90" s="174"/>
      <c r="B90" s="1582" t="s">
        <v>2132</v>
      </c>
      <c r="C90" s="1583"/>
      <c r="D90" s="1583"/>
      <c r="E90" s="1583"/>
      <c r="F90" s="1583"/>
      <c r="G90" s="1583"/>
      <c r="H90" s="1583"/>
      <c r="I90" s="1583"/>
      <c r="J90" s="1583"/>
      <c r="K90" s="1583"/>
      <c r="L90" s="1583"/>
      <c r="M90" s="1583"/>
      <c r="N90" s="1583"/>
      <c r="O90" s="1583"/>
      <c r="P90" s="1583"/>
      <c r="Q90" s="1583"/>
      <c r="R90" s="1583"/>
      <c r="S90" s="1583"/>
      <c r="T90" s="1583"/>
      <c r="U90" s="1583"/>
      <c r="V90" s="1583"/>
      <c r="W90" s="1583"/>
      <c r="X90" s="1583"/>
      <c r="Y90" s="1583"/>
      <c r="Z90" s="1583"/>
      <c r="AA90" s="1583"/>
      <c r="AB90" s="1583"/>
      <c r="AC90" s="1583"/>
      <c r="AD90" s="1583"/>
      <c r="AE90" s="1583"/>
      <c r="AF90" s="1583"/>
      <c r="AG90" s="1583"/>
      <c r="AH90" s="1584" t="s">
        <v>2198</v>
      </c>
      <c r="AI90" s="1585"/>
      <c r="AJ90" s="1585"/>
      <c r="AK90" s="1586"/>
      <c r="AL90" s="262"/>
      <c r="AM90" s="241"/>
    </row>
    <row r="91" spans="1:39" ht="15" customHeight="1">
      <c r="A91" s="174"/>
      <c r="B91" s="1582" t="s">
        <v>2199</v>
      </c>
      <c r="C91" s="1583"/>
      <c r="D91" s="1583"/>
      <c r="E91" s="1583"/>
      <c r="F91" s="1583"/>
      <c r="G91" s="1583"/>
      <c r="H91" s="1583"/>
      <c r="I91" s="1583"/>
      <c r="J91" s="1583"/>
      <c r="K91" s="1583"/>
      <c r="L91" s="1583"/>
      <c r="M91" s="1583"/>
      <c r="N91" s="1583"/>
      <c r="O91" s="1583"/>
      <c r="P91" s="1583"/>
      <c r="Q91" s="1583"/>
      <c r="R91" s="1583"/>
      <c r="S91" s="1583"/>
      <c r="T91" s="1583"/>
      <c r="U91" s="1583"/>
      <c r="V91" s="1583"/>
      <c r="W91" s="1583"/>
      <c r="X91" s="1583"/>
      <c r="Y91" s="1583"/>
      <c r="Z91" s="1583"/>
      <c r="AA91" s="1583"/>
      <c r="AB91" s="1583"/>
      <c r="AC91" s="1583"/>
      <c r="AD91" s="1583"/>
      <c r="AE91" s="1583"/>
      <c r="AF91" s="1583"/>
      <c r="AG91" s="1583"/>
      <c r="AH91" s="1584" t="s">
        <v>2200</v>
      </c>
      <c r="AI91" s="1585"/>
      <c r="AJ91" s="1585"/>
      <c r="AK91" s="1586"/>
      <c r="AL91" s="262"/>
      <c r="AM91" s="241"/>
    </row>
    <row r="92" spans="1:39" ht="15" customHeight="1">
      <c r="A92" s="174"/>
      <c r="B92" s="1582" t="s">
        <v>2133</v>
      </c>
      <c r="C92" s="1583"/>
      <c r="D92" s="1583"/>
      <c r="E92" s="1583"/>
      <c r="F92" s="1583"/>
      <c r="G92" s="1583"/>
      <c r="H92" s="1583"/>
      <c r="I92" s="1583"/>
      <c r="J92" s="1583"/>
      <c r="K92" s="1583"/>
      <c r="L92" s="1583"/>
      <c r="M92" s="1583"/>
      <c r="N92" s="1583"/>
      <c r="O92" s="1583"/>
      <c r="P92" s="1583"/>
      <c r="Q92" s="1583"/>
      <c r="R92" s="1583"/>
      <c r="S92" s="1583"/>
      <c r="T92" s="1583"/>
      <c r="U92" s="1583"/>
      <c r="V92" s="1583"/>
      <c r="W92" s="1583"/>
      <c r="X92" s="1583"/>
      <c r="Y92" s="1583"/>
      <c r="Z92" s="1583"/>
      <c r="AA92" s="1583"/>
      <c r="AB92" s="1583"/>
      <c r="AC92" s="1583"/>
      <c r="AD92" s="1583"/>
      <c r="AE92" s="1583"/>
      <c r="AF92" s="1583"/>
      <c r="AG92" s="1588"/>
      <c r="AH92" s="1584" t="s">
        <v>2201</v>
      </c>
      <c r="AI92" s="1585"/>
      <c r="AJ92" s="1585"/>
      <c r="AK92" s="1586"/>
      <c r="AL92" s="262"/>
      <c r="AM92" s="241"/>
    </row>
    <row r="93" spans="1:39" ht="15" customHeight="1">
      <c r="A93" s="174"/>
      <c r="B93" s="1582" t="s">
        <v>2134</v>
      </c>
      <c r="C93" s="1583"/>
      <c r="D93" s="1583"/>
      <c r="E93" s="1583"/>
      <c r="F93" s="1583"/>
      <c r="G93" s="1583"/>
      <c r="H93" s="1583"/>
      <c r="I93" s="1583"/>
      <c r="J93" s="1583"/>
      <c r="K93" s="1583"/>
      <c r="L93" s="1583"/>
      <c r="M93" s="1583"/>
      <c r="N93" s="1583"/>
      <c r="O93" s="1583"/>
      <c r="P93" s="1583"/>
      <c r="Q93" s="1583"/>
      <c r="R93" s="1583"/>
      <c r="S93" s="1583"/>
      <c r="T93" s="1583"/>
      <c r="U93" s="1583"/>
      <c r="V93" s="1583"/>
      <c r="W93" s="1583"/>
      <c r="X93" s="1583"/>
      <c r="Y93" s="1583"/>
      <c r="Z93" s="1583"/>
      <c r="AA93" s="1583"/>
      <c r="AB93" s="1583"/>
      <c r="AC93" s="1583"/>
      <c r="AD93" s="1583"/>
      <c r="AE93" s="1583"/>
      <c r="AF93" s="1583"/>
      <c r="AG93" s="1588"/>
      <c r="AH93" s="1584" t="s">
        <v>2202</v>
      </c>
      <c r="AI93" s="1585"/>
      <c r="AJ93" s="1585"/>
      <c r="AK93" s="1586"/>
      <c r="AL93" s="262"/>
      <c r="AM93" s="241"/>
    </row>
    <row r="94" spans="1:39" ht="15" customHeight="1">
      <c r="A94" s="174"/>
      <c r="B94" s="1582" t="s">
        <v>2135</v>
      </c>
      <c r="C94" s="1583"/>
      <c r="D94" s="1583"/>
      <c r="E94" s="1583"/>
      <c r="F94" s="1583"/>
      <c r="G94" s="1583"/>
      <c r="H94" s="1583"/>
      <c r="I94" s="1583"/>
      <c r="J94" s="1583"/>
      <c r="K94" s="1583"/>
      <c r="L94" s="1583"/>
      <c r="M94" s="1583"/>
      <c r="N94" s="1583"/>
      <c r="O94" s="1583"/>
      <c r="P94" s="1583"/>
      <c r="Q94" s="1583"/>
      <c r="R94" s="1583"/>
      <c r="S94" s="1583"/>
      <c r="T94" s="1583"/>
      <c r="U94" s="1583"/>
      <c r="V94" s="1583"/>
      <c r="W94" s="1583"/>
      <c r="X94" s="1583"/>
      <c r="Y94" s="1583"/>
      <c r="Z94" s="1583"/>
      <c r="AA94" s="1583"/>
      <c r="AB94" s="1583"/>
      <c r="AC94" s="1583"/>
      <c r="AD94" s="1583"/>
      <c r="AE94" s="1583"/>
      <c r="AF94" s="1583"/>
      <c r="AG94" s="1588"/>
      <c r="AH94" s="1584" t="s">
        <v>2203</v>
      </c>
      <c r="AI94" s="1585"/>
      <c r="AJ94" s="1585"/>
      <c r="AK94" s="1586"/>
      <c r="AL94" s="262"/>
      <c r="AM94" s="241"/>
    </row>
    <row r="95" spans="1:39" ht="15" customHeight="1">
      <c r="A95" s="174"/>
      <c r="B95" s="1582" t="s">
        <v>2193</v>
      </c>
      <c r="C95" s="1583"/>
      <c r="D95" s="1583"/>
      <c r="E95" s="1583"/>
      <c r="F95" s="1583"/>
      <c r="G95" s="1583"/>
      <c r="H95" s="1583"/>
      <c r="I95" s="1583"/>
      <c r="J95" s="1583"/>
      <c r="K95" s="1583"/>
      <c r="L95" s="1583"/>
      <c r="M95" s="1583"/>
      <c r="N95" s="1583"/>
      <c r="O95" s="1583"/>
      <c r="P95" s="1583"/>
      <c r="Q95" s="1583"/>
      <c r="R95" s="1583"/>
      <c r="S95" s="1583"/>
      <c r="T95" s="1583"/>
      <c r="U95" s="1583"/>
      <c r="V95" s="1583"/>
      <c r="W95" s="1583"/>
      <c r="X95" s="1583"/>
      <c r="Y95" s="1583"/>
      <c r="Z95" s="1583"/>
      <c r="AA95" s="1583"/>
      <c r="AB95" s="1583"/>
      <c r="AC95" s="1583"/>
      <c r="AD95" s="1583"/>
      <c r="AE95" s="1583"/>
      <c r="AF95" s="1583"/>
      <c r="AG95" s="1588"/>
      <c r="AH95" s="1589" t="s">
        <v>2204</v>
      </c>
      <c r="AI95" s="1590"/>
      <c r="AJ95" s="1590"/>
      <c r="AK95" s="1591"/>
      <c r="AL95" s="263"/>
      <c r="AM95" s="241"/>
    </row>
    <row r="96" spans="1:39" ht="15" customHeight="1">
      <c r="A96" s="174"/>
      <c r="B96" s="1582" t="s">
        <v>2136</v>
      </c>
      <c r="C96" s="1583"/>
      <c r="D96" s="1583"/>
      <c r="E96" s="1583"/>
      <c r="F96" s="1583"/>
      <c r="G96" s="1583"/>
      <c r="H96" s="1583"/>
      <c r="I96" s="1583"/>
      <c r="J96" s="1583"/>
      <c r="K96" s="1583"/>
      <c r="L96" s="1583"/>
      <c r="M96" s="1583"/>
      <c r="N96" s="1583"/>
      <c r="O96" s="1583"/>
      <c r="P96" s="1583"/>
      <c r="Q96" s="1583"/>
      <c r="R96" s="1583"/>
      <c r="S96" s="1583"/>
      <c r="T96" s="1583"/>
      <c r="U96" s="1583"/>
      <c r="V96" s="1583"/>
      <c r="W96" s="1583"/>
      <c r="X96" s="1583"/>
      <c r="Y96" s="1583"/>
      <c r="Z96" s="1583"/>
      <c r="AA96" s="1583"/>
      <c r="AB96" s="1583"/>
      <c r="AC96" s="1583"/>
      <c r="AD96" s="1583"/>
      <c r="AE96" s="1583"/>
      <c r="AF96" s="1583"/>
      <c r="AG96" s="1588"/>
      <c r="AH96" s="1589" t="s">
        <v>2205</v>
      </c>
      <c r="AI96" s="1590"/>
      <c r="AJ96" s="1590"/>
      <c r="AK96" s="1591"/>
      <c r="AL96" s="263"/>
      <c r="AM96" s="241"/>
    </row>
    <row r="97" spans="1:39" ht="15" customHeight="1">
      <c r="A97" s="174"/>
      <c r="B97" s="1582" t="s">
        <v>2137</v>
      </c>
      <c r="C97" s="1583"/>
      <c r="D97" s="1583"/>
      <c r="E97" s="1583"/>
      <c r="F97" s="1583"/>
      <c r="G97" s="1583"/>
      <c r="H97" s="1583"/>
      <c r="I97" s="1583"/>
      <c r="J97" s="1583"/>
      <c r="K97" s="1583"/>
      <c r="L97" s="1583"/>
      <c r="M97" s="1583"/>
      <c r="N97" s="1583"/>
      <c r="O97" s="1583"/>
      <c r="P97" s="1583"/>
      <c r="Q97" s="1583"/>
      <c r="R97" s="1583"/>
      <c r="S97" s="1583"/>
      <c r="T97" s="1583"/>
      <c r="U97" s="1583"/>
      <c r="V97" s="1583"/>
      <c r="W97" s="1583"/>
      <c r="X97" s="1583"/>
      <c r="Y97" s="1583"/>
      <c r="Z97" s="1583"/>
      <c r="AA97" s="1583"/>
      <c r="AB97" s="1583"/>
      <c r="AC97" s="1583"/>
      <c r="AD97" s="1583"/>
      <c r="AE97" s="1583"/>
      <c r="AF97" s="1583"/>
      <c r="AG97" s="1588"/>
      <c r="AH97" s="1589" t="s">
        <v>2206</v>
      </c>
      <c r="AI97" s="1590"/>
      <c r="AJ97" s="1590"/>
      <c r="AK97" s="1591"/>
      <c r="AL97" s="263"/>
      <c r="AM97" s="241"/>
    </row>
    <row r="98" spans="1:39" ht="15" customHeight="1">
      <c r="A98" s="174"/>
      <c r="B98" s="1582" t="s">
        <v>2208</v>
      </c>
      <c r="C98" s="1583"/>
      <c r="D98" s="1583"/>
      <c r="E98" s="1583"/>
      <c r="F98" s="1583"/>
      <c r="G98" s="1583"/>
      <c r="H98" s="1583"/>
      <c r="I98" s="1583"/>
      <c r="J98" s="1583"/>
      <c r="K98" s="1583"/>
      <c r="L98" s="1583"/>
      <c r="M98" s="1583"/>
      <c r="N98" s="1583"/>
      <c r="O98" s="1583"/>
      <c r="P98" s="1583"/>
      <c r="Q98" s="1583"/>
      <c r="R98" s="1583"/>
      <c r="S98" s="1583"/>
      <c r="T98" s="1583"/>
      <c r="U98" s="1583"/>
      <c r="V98" s="1583"/>
      <c r="W98" s="1583"/>
      <c r="X98" s="1583"/>
      <c r="Y98" s="1583"/>
      <c r="Z98" s="1583"/>
      <c r="AA98" s="1583"/>
      <c r="AB98" s="1583"/>
      <c r="AC98" s="1583"/>
      <c r="AD98" s="1583"/>
      <c r="AE98" s="1583"/>
      <c r="AF98" s="1583"/>
      <c r="AG98" s="1588"/>
      <c r="AH98" s="1589" t="s">
        <v>2207</v>
      </c>
      <c r="AI98" s="1590"/>
      <c r="AJ98" s="1590"/>
      <c r="AK98" s="1591"/>
      <c r="AL98" s="263"/>
      <c r="AM98" s="241"/>
    </row>
    <row r="99" spans="1:39" ht="15" customHeight="1">
      <c r="A99" s="174"/>
      <c r="B99" s="1582" t="s">
        <v>2138</v>
      </c>
      <c r="C99" s="1583"/>
      <c r="D99" s="1583"/>
      <c r="E99" s="1583"/>
      <c r="F99" s="1583"/>
      <c r="G99" s="1583"/>
      <c r="H99" s="1583"/>
      <c r="I99" s="1583"/>
      <c r="J99" s="1583"/>
      <c r="K99" s="1583"/>
      <c r="L99" s="1583"/>
      <c r="M99" s="1583"/>
      <c r="N99" s="1583"/>
      <c r="O99" s="1583"/>
      <c r="P99" s="1583"/>
      <c r="Q99" s="1583"/>
      <c r="R99" s="1583"/>
      <c r="S99" s="1583"/>
      <c r="T99" s="1583"/>
      <c r="U99" s="1583"/>
      <c r="V99" s="1583"/>
      <c r="W99" s="1583"/>
      <c r="X99" s="1583"/>
      <c r="Y99" s="1583"/>
      <c r="Z99" s="1583"/>
      <c r="AA99" s="1583"/>
      <c r="AB99" s="1583"/>
      <c r="AC99" s="1583"/>
      <c r="AD99" s="1583"/>
      <c r="AE99" s="1583"/>
      <c r="AF99" s="1583"/>
      <c r="AG99" s="1588"/>
      <c r="AH99" s="1589" t="s">
        <v>2209</v>
      </c>
      <c r="AI99" s="1590"/>
      <c r="AJ99" s="1590"/>
      <c r="AK99" s="1591"/>
      <c r="AL99" s="263"/>
      <c r="AM99" s="241"/>
    </row>
    <row r="100" spans="1:39" ht="15" customHeight="1">
      <c r="A100" s="174"/>
      <c r="B100" s="1582" t="s">
        <v>2139</v>
      </c>
      <c r="C100" s="1583"/>
      <c r="D100" s="1583"/>
      <c r="E100" s="1583"/>
      <c r="F100" s="1583"/>
      <c r="G100" s="1583"/>
      <c r="H100" s="1583"/>
      <c r="I100" s="1583"/>
      <c r="J100" s="1583"/>
      <c r="K100" s="1583"/>
      <c r="L100" s="1583"/>
      <c r="M100" s="1583"/>
      <c r="N100" s="1583"/>
      <c r="O100" s="1583"/>
      <c r="P100" s="1583"/>
      <c r="Q100" s="1583"/>
      <c r="R100" s="1583"/>
      <c r="S100" s="1583"/>
      <c r="T100" s="1583"/>
      <c r="U100" s="1583"/>
      <c r="V100" s="1583"/>
      <c r="W100" s="1583"/>
      <c r="X100" s="1583"/>
      <c r="Y100" s="1583"/>
      <c r="Z100" s="1583"/>
      <c r="AA100" s="1583"/>
      <c r="AB100" s="1583"/>
      <c r="AC100" s="1583"/>
      <c r="AD100" s="1583"/>
      <c r="AE100" s="1583"/>
      <c r="AF100" s="1583"/>
      <c r="AG100" s="1588"/>
      <c r="AH100" s="1589" t="s">
        <v>2210</v>
      </c>
      <c r="AI100" s="1590"/>
      <c r="AJ100" s="1590"/>
      <c r="AK100" s="1591"/>
      <c r="AL100" s="263"/>
      <c r="AM100" s="241"/>
    </row>
    <row r="101" spans="1:39" ht="15" customHeight="1">
      <c r="A101" s="174"/>
      <c r="B101" s="1582" t="s">
        <v>2140</v>
      </c>
      <c r="C101" s="1583"/>
      <c r="D101" s="1583"/>
      <c r="E101" s="1583"/>
      <c r="F101" s="1583"/>
      <c r="G101" s="1583"/>
      <c r="H101" s="1583"/>
      <c r="I101" s="1583"/>
      <c r="J101" s="1583"/>
      <c r="K101" s="1583"/>
      <c r="L101" s="1583"/>
      <c r="M101" s="1583"/>
      <c r="N101" s="1583"/>
      <c r="O101" s="1583"/>
      <c r="P101" s="1583"/>
      <c r="Q101" s="1583"/>
      <c r="R101" s="1583"/>
      <c r="S101" s="1583"/>
      <c r="T101" s="1583"/>
      <c r="U101" s="1583"/>
      <c r="V101" s="1583"/>
      <c r="W101" s="1583"/>
      <c r="X101" s="1583"/>
      <c r="Y101" s="1583"/>
      <c r="Z101" s="1583"/>
      <c r="AA101" s="1583"/>
      <c r="AB101" s="1583"/>
      <c r="AC101" s="1583"/>
      <c r="AD101" s="1583"/>
      <c r="AE101" s="1583"/>
      <c r="AF101" s="1583"/>
      <c r="AG101" s="1588"/>
      <c r="AH101" s="1589" t="s">
        <v>2211</v>
      </c>
      <c r="AI101" s="1590"/>
      <c r="AJ101" s="1590"/>
      <c r="AK101" s="1591"/>
      <c r="AL101" s="263"/>
      <c r="AM101" s="241"/>
    </row>
    <row r="102" spans="1:39" ht="15" customHeight="1">
      <c r="A102" s="174"/>
      <c r="B102" s="1582" t="s">
        <v>2141</v>
      </c>
      <c r="C102" s="1583"/>
      <c r="D102" s="1583"/>
      <c r="E102" s="1583"/>
      <c r="F102" s="1583"/>
      <c r="G102" s="1583"/>
      <c r="H102" s="1583"/>
      <c r="I102" s="1583"/>
      <c r="J102" s="1583"/>
      <c r="K102" s="1583"/>
      <c r="L102" s="1583"/>
      <c r="M102" s="1583"/>
      <c r="N102" s="1583"/>
      <c r="O102" s="1583"/>
      <c r="P102" s="1583"/>
      <c r="Q102" s="1583"/>
      <c r="R102" s="1583"/>
      <c r="S102" s="1583"/>
      <c r="T102" s="1583"/>
      <c r="U102" s="1583"/>
      <c r="V102" s="1583"/>
      <c r="W102" s="1583"/>
      <c r="X102" s="1583"/>
      <c r="Y102" s="1583"/>
      <c r="Z102" s="1583"/>
      <c r="AA102" s="1583"/>
      <c r="AB102" s="1583"/>
      <c r="AC102" s="1583"/>
      <c r="AD102" s="1583"/>
      <c r="AE102" s="1583"/>
      <c r="AF102" s="1583"/>
      <c r="AG102" s="1588"/>
      <c r="AH102" s="1589" t="s">
        <v>2212</v>
      </c>
      <c r="AI102" s="1590"/>
      <c r="AJ102" s="1590"/>
      <c r="AK102" s="1591"/>
      <c r="AL102" s="263"/>
      <c r="AM102" s="241"/>
    </row>
    <row r="103" spans="1:39" ht="15" customHeight="1">
      <c r="A103" s="174"/>
      <c r="B103" s="1582" t="s">
        <v>2142</v>
      </c>
      <c r="C103" s="1583"/>
      <c r="D103" s="1583"/>
      <c r="E103" s="1583"/>
      <c r="F103" s="1583"/>
      <c r="G103" s="1583"/>
      <c r="H103" s="1583"/>
      <c r="I103" s="1583"/>
      <c r="J103" s="1583"/>
      <c r="K103" s="1583"/>
      <c r="L103" s="1583"/>
      <c r="M103" s="1583"/>
      <c r="N103" s="1583"/>
      <c r="O103" s="1583"/>
      <c r="P103" s="1583"/>
      <c r="Q103" s="1583"/>
      <c r="R103" s="1583"/>
      <c r="S103" s="1583"/>
      <c r="T103" s="1583"/>
      <c r="U103" s="1583"/>
      <c r="V103" s="1583"/>
      <c r="W103" s="1583"/>
      <c r="X103" s="1583"/>
      <c r="Y103" s="1583"/>
      <c r="Z103" s="1583"/>
      <c r="AA103" s="1583"/>
      <c r="AB103" s="1583"/>
      <c r="AC103" s="1583"/>
      <c r="AD103" s="1583"/>
      <c r="AE103" s="1583"/>
      <c r="AF103" s="1583"/>
      <c r="AG103" s="1588"/>
      <c r="AH103" s="1589" t="s">
        <v>2213</v>
      </c>
      <c r="AI103" s="1590"/>
      <c r="AJ103" s="1590"/>
      <c r="AK103" s="1591"/>
      <c r="AL103" s="263"/>
      <c r="AM103" s="241"/>
    </row>
    <row r="104" spans="1:39" ht="15" customHeight="1">
      <c r="A104" s="174"/>
      <c r="B104" s="1582" t="s">
        <v>2143</v>
      </c>
      <c r="C104" s="1583"/>
      <c r="D104" s="1583"/>
      <c r="E104" s="1583"/>
      <c r="F104" s="1583"/>
      <c r="G104" s="1583"/>
      <c r="H104" s="1583"/>
      <c r="I104" s="1583"/>
      <c r="J104" s="1583"/>
      <c r="K104" s="1583"/>
      <c r="L104" s="1583"/>
      <c r="M104" s="1583"/>
      <c r="N104" s="1583"/>
      <c r="O104" s="1583"/>
      <c r="P104" s="1583"/>
      <c r="Q104" s="1583"/>
      <c r="R104" s="1583"/>
      <c r="S104" s="1583"/>
      <c r="T104" s="1583"/>
      <c r="U104" s="1583"/>
      <c r="V104" s="1583"/>
      <c r="W104" s="1583"/>
      <c r="X104" s="1583"/>
      <c r="Y104" s="1583"/>
      <c r="Z104" s="1583"/>
      <c r="AA104" s="1583"/>
      <c r="AB104" s="1583"/>
      <c r="AC104" s="1583"/>
      <c r="AD104" s="1583"/>
      <c r="AE104" s="1583"/>
      <c r="AF104" s="1583"/>
      <c r="AG104" s="1588"/>
      <c r="AH104" s="1589" t="s">
        <v>2214</v>
      </c>
      <c r="AI104" s="1590"/>
      <c r="AJ104" s="1590"/>
      <c r="AK104" s="1591"/>
      <c r="AL104" s="263"/>
      <c r="AM104" s="241"/>
    </row>
    <row r="105" spans="1:39" ht="30" customHeight="1">
      <c r="A105" s="174"/>
      <c r="B105" s="1582" t="s">
        <v>2144</v>
      </c>
      <c r="C105" s="1583"/>
      <c r="D105" s="1583"/>
      <c r="E105" s="1583"/>
      <c r="F105" s="1583"/>
      <c r="G105" s="1583"/>
      <c r="H105" s="1583"/>
      <c r="I105" s="1583"/>
      <c r="J105" s="1583"/>
      <c r="K105" s="1583"/>
      <c r="L105" s="1583"/>
      <c r="M105" s="1583"/>
      <c r="N105" s="1583"/>
      <c r="O105" s="1583"/>
      <c r="P105" s="1583"/>
      <c r="Q105" s="1583"/>
      <c r="R105" s="1583"/>
      <c r="S105" s="1583"/>
      <c r="T105" s="1583"/>
      <c r="U105" s="1583"/>
      <c r="V105" s="1583"/>
      <c r="W105" s="1583"/>
      <c r="X105" s="1583"/>
      <c r="Y105" s="1583"/>
      <c r="Z105" s="1583"/>
      <c r="AA105" s="1583"/>
      <c r="AB105" s="1583"/>
      <c r="AC105" s="1583"/>
      <c r="AD105" s="1583"/>
      <c r="AE105" s="1583"/>
      <c r="AF105" s="1583"/>
      <c r="AG105" s="1588"/>
      <c r="AH105" s="1589" t="s">
        <v>2215</v>
      </c>
      <c r="AI105" s="1590"/>
      <c r="AJ105" s="1590"/>
      <c r="AK105" s="1591"/>
      <c r="AL105" s="263"/>
      <c r="AM105" s="241"/>
    </row>
    <row r="106" spans="1:39" ht="15" customHeight="1">
      <c r="A106" s="174"/>
      <c r="B106" s="1582" t="s">
        <v>2145</v>
      </c>
      <c r="C106" s="1583"/>
      <c r="D106" s="1583"/>
      <c r="E106" s="1583"/>
      <c r="F106" s="1583"/>
      <c r="G106" s="1583"/>
      <c r="H106" s="1583"/>
      <c r="I106" s="1583"/>
      <c r="J106" s="1583"/>
      <c r="K106" s="1583"/>
      <c r="L106" s="1583"/>
      <c r="M106" s="1583"/>
      <c r="N106" s="1583"/>
      <c r="O106" s="1583"/>
      <c r="P106" s="1583"/>
      <c r="Q106" s="1583"/>
      <c r="R106" s="1583"/>
      <c r="S106" s="1583"/>
      <c r="T106" s="1583"/>
      <c r="U106" s="1583"/>
      <c r="V106" s="1583"/>
      <c r="W106" s="1583"/>
      <c r="X106" s="1583"/>
      <c r="Y106" s="1583"/>
      <c r="Z106" s="1583"/>
      <c r="AA106" s="1583"/>
      <c r="AB106" s="1583"/>
      <c r="AC106" s="1583"/>
      <c r="AD106" s="1583"/>
      <c r="AE106" s="1583"/>
      <c r="AF106" s="1583"/>
      <c r="AG106" s="1588"/>
      <c r="AH106" s="1589" t="s">
        <v>2216</v>
      </c>
      <c r="AI106" s="1590"/>
      <c r="AJ106" s="1590"/>
      <c r="AK106" s="1591"/>
      <c r="AL106" s="263"/>
      <c r="AM106" s="241"/>
    </row>
    <row r="107" spans="1:39" ht="15" customHeight="1">
      <c r="A107" s="174"/>
      <c r="B107" s="1582" t="s">
        <v>2146</v>
      </c>
      <c r="C107" s="1583"/>
      <c r="D107" s="1583"/>
      <c r="E107" s="1583"/>
      <c r="F107" s="1583"/>
      <c r="G107" s="1583"/>
      <c r="H107" s="1583"/>
      <c r="I107" s="1583"/>
      <c r="J107" s="1583"/>
      <c r="K107" s="1583"/>
      <c r="L107" s="1583"/>
      <c r="M107" s="1583"/>
      <c r="N107" s="1583"/>
      <c r="O107" s="1583"/>
      <c r="P107" s="1583"/>
      <c r="Q107" s="1583"/>
      <c r="R107" s="1583"/>
      <c r="S107" s="1583"/>
      <c r="T107" s="1583"/>
      <c r="U107" s="1583"/>
      <c r="V107" s="1583"/>
      <c r="W107" s="1583"/>
      <c r="X107" s="1583"/>
      <c r="Y107" s="1583"/>
      <c r="Z107" s="1583"/>
      <c r="AA107" s="1583"/>
      <c r="AB107" s="1583"/>
      <c r="AC107" s="1583"/>
      <c r="AD107" s="1583"/>
      <c r="AE107" s="1583"/>
      <c r="AF107" s="1583"/>
      <c r="AG107" s="1588"/>
      <c r="AH107" s="1589" t="s">
        <v>2217</v>
      </c>
      <c r="AI107" s="1590"/>
      <c r="AJ107" s="1590"/>
      <c r="AK107" s="1591"/>
      <c r="AL107" s="263"/>
      <c r="AM107" s="241"/>
    </row>
    <row r="108" spans="1:39" ht="15" customHeight="1">
      <c r="A108" s="174"/>
      <c r="B108" s="1582" t="s">
        <v>2147</v>
      </c>
      <c r="C108" s="1583"/>
      <c r="D108" s="1583"/>
      <c r="E108" s="1583"/>
      <c r="F108" s="1583"/>
      <c r="G108" s="1583"/>
      <c r="H108" s="1583"/>
      <c r="I108" s="1583"/>
      <c r="J108" s="1583"/>
      <c r="K108" s="1583"/>
      <c r="L108" s="1583"/>
      <c r="M108" s="1583"/>
      <c r="N108" s="1583"/>
      <c r="O108" s="1583"/>
      <c r="P108" s="1583"/>
      <c r="Q108" s="1583"/>
      <c r="R108" s="1583"/>
      <c r="S108" s="1583"/>
      <c r="T108" s="1583"/>
      <c r="U108" s="1583"/>
      <c r="V108" s="1583"/>
      <c r="W108" s="1583"/>
      <c r="X108" s="1583"/>
      <c r="Y108" s="1583"/>
      <c r="Z108" s="1583"/>
      <c r="AA108" s="1583"/>
      <c r="AB108" s="1583"/>
      <c r="AC108" s="1583"/>
      <c r="AD108" s="1583"/>
      <c r="AE108" s="1583"/>
      <c r="AF108" s="1583"/>
      <c r="AG108" s="1588"/>
      <c r="AH108" s="1589" t="s">
        <v>2218</v>
      </c>
      <c r="AI108" s="1590"/>
      <c r="AJ108" s="1590"/>
      <c r="AK108" s="1591"/>
      <c r="AL108" s="263"/>
      <c r="AM108" s="241"/>
    </row>
    <row r="109" spans="1:39" ht="15" customHeight="1">
      <c r="A109" s="174"/>
      <c r="B109" s="1582" t="s">
        <v>2148</v>
      </c>
      <c r="C109" s="1583"/>
      <c r="D109" s="1583"/>
      <c r="E109" s="1583"/>
      <c r="F109" s="1583"/>
      <c r="G109" s="1583"/>
      <c r="H109" s="1583"/>
      <c r="I109" s="1583"/>
      <c r="J109" s="1583"/>
      <c r="K109" s="1583"/>
      <c r="L109" s="1583"/>
      <c r="M109" s="1583"/>
      <c r="N109" s="1583"/>
      <c r="O109" s="1583"/>
      <c r="P109" s="1583"/>
      <c r="Q109" s="1583"/>
      <c r="R109" s="1583"/>
      <c r="S109" s="1583"/>
      <c r="T109" s="1583"/>
      <c r="U109" s="1583"/>
      <c r="V109" s="1583"/>
      <c r="W109" s="1583"/>
      <c r="X109" s="1583"/>
      <c r="Y109" s="1583"/>
      <c r="Z109" s="1583"/>
      <c r="AA109" s="1583"/>
      <c r="AB109" s="1583"/>
      <c r="AC109" s="1583"/>
      <c r="AD109" s="1583"/>
      <c r="AE109" s="1583"/>
      <c r="AF109" s="1583"/>
      <c r="AG109" s="1588"/>
      <c r="AH109" s="1589" t="s">
        <v>2219</v>
      </c>
      <c r="AI109" s="1590"/>
      <c r="AJ109" s="1590"/>
      <c r="AK109" s="1591"/>
      <c r="AL109" s="263"/>
      <c r="AM109" s="241"/>
    </row>
    <row r="110" spans="1:39" ht="15" customHeight="1">
      <c r="A110" s="174"/>
      <c r="B110" s="1582" t="s">
        <v>2149</v>
      </c>
      <c r="C110" s="1583"/>
      <c r="D110" s="1583"/>
      <c r="E110" s="1583"/>
      <c r="F110" s="1583"/>
      <c r="G110" s="1583"/>
      <c r="H110" s="1583"/>
      <c r="I110" s="1583"/>
      <c r="J110" s="1583"/>
      <c r="K110" s="1583"/>
      <c r="L110" s="1583"/>
      <c r="M110" s="1583"/>
      <c r="N110" s="1583"/>
      <c r="O110" s="1583"/>
      <c r="P110" s="1583"/>
      <c r="Q110" s="1583"/>
      <c r="R110" s="1583"/>
      <c r="S110" s="1583"/>
      <c r="T110" s="1583"/>
      <c r="U110" s="1583"/>
      <c r="V110" s="1583"/>
      <c r="W110" s="1583"/>
      <c r="X110" s="1583"/>
      <c r="Y110" s="1583"/>
      <c r="Z110" s="1583"/>
      <c r="AA110" s="1583"/>
      <c r="AB110" s="1583"/>
      <c r="AC110" s="1583"/>
      <c r="AD110" s="1583"/>
      <c r="AE110" s="1583"/>
      <c r="AF110" s="1583"/>
      <c r="AG110" s="1588"/>
      <c r="AH110" s="1589" t="s">
        <v>2220</v>
      </c>
      <c r="AI110" s="1590"/>
      <c r="AJ110" s="1590"/>
      <c r="AK110" s="1591"/>
      <c r="AL110" s="263"/>
      <c r="AM110" s="241"/>
    </row>
    <row r="111" spans="1:39" ht="45" customHeight="1">
      <c r="A111" s="174"/>
      <c r="B111" s="1582" t="s">
        <v>2327</v>
      </c>
      <c r="C111" s="1583"/>
      <c r="D111" s="1583"/>
      <c r="E111" s="1583"/>
      <c r="F111" s="1583"/>
      <c r="G111" s="1583"/>
      <c r="H111" s="1583"/>
      <c r="I111" s="1583"/>
      <c r="J111" s="1583"/>
      <c r="K111" s="1583"/>
      <c r="L111" s="1583"/>
      <c r="M111" s="1583"/>
      <c r="N111" s="1583"/>
      <c r="O111" s="1583"/>
      <c r="P111" s="1583"/>
      <c r="Q111" s="1583"/>
      <c r="R111" s="1583"/>
      <c r="S111" s="1583"/>
      <c r="T111" s="1583"/>
      <c r="U111" s="1583"/>
      <c r="V111" s="1583"/>
      <c r="W111" s="1583"/>
      <c r="X111" s="1583"/>
      <c r="Y111" s="1583"/>
      <c r="Z111" s="1583"/>
      <c r="AA111" s="1583"/>
      <c r="AB111" s="1583"/>
      <c r="AC111" s="1583"/>
      <c r="AD111" s="1583"/>
      <c r="AE111" s="1583"/>
      <c r="AF111" s="1583"/>
      <c r="AG111" s="1588"/>
      <c r="AH111" s="1589" t="s">
        <v>2221</v>
      </c>
      <c r="AI111" s="1590"/>
      <c r="AJ111" s="1590"/>
      <c r="AK111" s="1591"/>
      <c r="AL111" s="263"/>
      <c r="AM111" s="241"/>
    </row>
    <row r="112" spans="1:39" ht="30" customHeight="1">
      <c r="A112" s="174"/>
      <c r="B112" s="1582" t="s">
        <v>2328</v>
      </c>
      <c r="C112" s="1583"/>
      <c r="D112" s="1583"/>
      <c r="E112" s="1583"/>
      <c r="F112" s="1583"/>
      <c r="G112" s="1583"/>
      <c r="H112" s="1583"/>
      <c r="I112" s="1583"/>
      <c r="J112" s="1583"/>
      <c r="K112" s="1583"/>
      <c r="L112" s="1583"/>
      <c r="M112" s="1583"/>
      <c r="N112" s="1583"/>
      <c r="O112" s="1583"/>
      <c r="P112" s="1583"/>
      <c r="Q112" s="1583"/>
      <c r="R112" s="1583"/>
      <c r="S112" s="1583"/>
      <c r="T112" s="1583"/>
      <c r="U112" s="1583"/>
      <c r="V112" s="1583"/>
      <c r="W112" s="1583"/>
      <c r="X112" s="1583"/>
      <c r="Y112" s="1583"/>
      <c r="Z112" s="1583"/>
      <c r="AA112" s="1583"/>
      <c r="AB112" s="1583"/>
      <c r="AC112" s="1583"/>
      <c r="AD112" s="1583"/>
      <c r="AE112" s="1583"/>
      <c r="AF112" s="1583"/>
      <c r="AG112" s="1588"/>
      <c r="AH112" s="1589" t="s">
        <v>2222</v>
      </c>
      <c r="AI112" s="1590"/>
      <c r="AJ112" s="1590"/>
      <c r="AK112" s="1591"/>
      <c r="AL112" s="263"/>
      <c r="AM112" s="241"/>
    </row>
    <row r="113" spans="1:39" ht="15" customHeight="1">
      <c r="A113" s="174"/>
      <c r="B113" s="1582" t="s">
        <v>2150</v>
      </c>
      <c r="C113" s="1583"/>
      <c r="D113" s="1583"/>
      <c r="E113" s="1583"/>
      <c r="F113" s="1583"/>
      <c r="G113" s="1583"/>
      <c r="H113" s="1583"/>
      <c r="I113" s="1583"/>
      <c r="J113" s="1583"/>
      <c r="K113" s="1583"/>
      <c r="L113" s="1583"/>
      <c r="M113" s="1583"/>
      <c r="N113" s="1583"/>
      <c r="O113" s="1583"/>
      <c r="P113" s="1583"/>
      <c r="Q113" s="1583"/>
      <c r="R113" s="1583"/>
      <c r="S113" s="1583"/>
      <c r="T113" s="1583"/>
      <c r="U113" s="1583"/>
      <c r="V113" s="1583"/>
      <c r="W113" s="1583"/>
      <c r="X113" s="1583"/>
      <c r="Y113" s="1583"/>
      <c r="Z113" s="1583"/>
      <c r="AA113" s="1583"/>
      <c r="AB113" s="1583"/>
      <c r="AC113" s="1583"/>
      <c r="AD113" s="1583"/>
      <c r="AE113" s="1583"/>
      <c r="AF113" s="1583"/>
      <c r="AG113" s="1588"/>
      <c r="AH113" s="1589" t="s">
        <v>2223</v>
      </c>
      <c r="AI113" s="1590"/>
      <c r="AJ113" s="1590"/>
      <c r="AK113" s="1591"/>
      <c r="AL113" s="263"/>
      <c r="AM113" s="241"/>
    </row>
    <row r="114" spans="1:39" ht="120" customHeight="1">
      <c r="A114" s="174"/>
      <c r="B114" s="1582" t="s">
        <v>2326</v>
      </c>
      <c r="C114" s="1583"/>
      <c r="D114" s="1583"/>
      <c r="E114" s="1583"/>
      <c r="F114" s="1583"/>
      <c r="G114" s="1583"/>
      <c r="H114" s="1583"/>
      <c r="I114" s="1583"/>
      <c r="J114" s="1583"/>
      <c r="K114" s="1583"/>
      <c r="L114" s="1583"/>
      <c r="M114" s="1583"/>
      <c r="N114" s="1583"/>
      <c r="O114" s="1583"/>
      <c r="P114" s="1583"/>
      <c r="Q114" s="1583"/>
      <c r="R114" s="1583"/>
      <c r="S114" s="1583"/>
      <c r="T114" s="1583"/>
      <c r="U114" s="1583"/>
      <c r="V114" s="1583"/>
      <c r="W114" s="1583"/>
      <c r="X114" s="1583"/>
      <c r="Y114" s="1583"/>
      <c r="Z114" s="1583"/>
      <c r="AA114" s="1583"/>
      <c r="AB114" s="1583"/>
      <c r="AC114" s="1583"/>
      <c r="AD114" s="1583"/>
      <c r="AE114" s="1583"/>
      <c r="AF114" s="1583"/>
      <c r="AG114" s="1588"/>
      <c r="AH114" s="1589" t="s">
        <v>2224</v>
      </c>
      <c r="AI114" s="1590"/>
      <c r="AJ114" s="1590"/>
      <c r="AK114" s="1591"/>
      <c r="AL114" s="263"/>
      <c r="AM114" s="241"/>
    </row>
    <row r="115" spans="1:39" ht="30" customHeight="1">
      <c r="A115" s="174"/>
      <c r="B115" s="1582" t="s">
        <v>2151</v>
      </c>
      <c r="C115" s="1583"/>
      <c r="D115" s="1583"/>
      <c r="E115" s="1583"/>
      <c r="F115" s="1583"/>
      <c r="G115" s="1583"/>
      <c r="H115" s="1583"/>
      <c r="I115" s="1583"/>
      <c r="J115" s="1583"/>
      <c r="K115" s="1583"/>
      <c r="L115" s="1583"/>
      <c r="M115" s="1583"/>
      <c r="N115" s="1583"/>
      <c r="O115" s="1583"/>
      <c r="P115" s="1583"/>
      <c r="Q115" s="1583"/>
      <c r="R115" s="1583"/>
      <c r="S115" s="1583"/>
      <c r="T115" s="1583"/>
      <c r="U115" s="1583"/>
      <c r="V115" s="1583"/>
      <c r="W115" s="1583"/>
      <c r="X115" s="1583"/>
      <c r="Y115" s="1583"/>
      <c r="Z115" s="1583"/>
      <c r="AA115" s="1583"/>
      <c r="AB115" s="1583"/>
      <c r="AC115" s="1583"/>
      <c r="AD115" s="1583"/>
      <c r="AE115" s="1583"/>
      <c r="AF115" s="1583"/>
      <c r="AG115" s="1588"/>
      <c r="AH115" s="1589" t="s">
        <v>2225</v>
      </c>
      <c r="AI115" s="1590"/>
      <c r="AJ115" s="1590"/>
      <c r="AK115" s="1591"/>
      <c r="AL115" s="263"/>
      <c r="AM115" s="241"/>
    </row>
    <row r="116" spans="1:39" ht="15" customHeight="1">
      <c r="A116" s="174"/>
      <c r="B116" s="1582" t="s">
        <v>2152</v>
      </c>
      <c r="C116" s="1583"/>
      <c r="D116" s="1583"/>
      <c r="E116" s="1583"/>
      <c r="F116" s="1583"/>
      <c r="G116" s="1583"/>
      <c r="H116" s="1583"/>
      <c r="I116" s="1583"/>
      <c r="J116" s="1583"/>
      <c r="K116" s="1583"/>
      <c r="L116" s="1583"/>
      <c r="M116" s="1583"/>
      <c r="N116" s="1583"/>
      <c r="O116" s="1583"/>
      <c r="P116" s="1583"/>
      <c r="Q116" s="1583"/>
      <c r="R116" s="1583"/>
      <c r="S116" s="1583"/>
      <c r="T116" s="1583"/>
      <c r="U116" s="1583"/>
      <c r="V116" s="1583"/>
      <c r="W116" s="1583"/>
      <c r="X116" s="1583"/>
      <c r="Y116" s="1583"/>
      <c r="Z116" s="1583"/>
      <c r="AA116" s="1583"/>
      <c r="AB116" s="1583"/>
      <c r="AC116" s="1583"/>
      <c r="AD116" s="1583"/>
      <c r="AE116" s="1583"/>
      <c r="AF116" s="1583"/>
      <c r="AG116" s="1588"/>
      <c r="AH116" s="1589" t="s">
        <v>2226</v>
      </c>
      <c r="AI116" s="1590"/>
      <c r="AJ116" s="1590"/>
      <c r="AK116" s="1591"/>
      <c r="AL116" s="263"/>
      <c r="AM116" s="241"/>
    </row>
    <row r="117" spans="1:39" ht="15" customHeight="1">
      <c r="A117" s="174"/>
      <c r="B117" s="1582" t="s">
        <v>2153</v>
      </c>
      <c r="C117" s="1583"/>
      <c r="D117" s="1583"/>
      <c r="E117" s="1583"/>
      <c r="F117" s="1583"/>
      <c r="G117" s="1583"/>
      <c r="H117" s="1583"/>
      <c r="I117" s="1583"/>
      <c r="J117" s="1583"/>
      <c r="K117" s="1583"/>
      <c r="L117" s="1583"/>
      <c r="M117" s="1583"/>
      <c r="N117" s="1583"/>
      <c r="O117" s="1583"/>
      <c r="P117" s="1583"/>
      <c r="Q117" s="1583"/>
      <c r="R117" s="1583"/>
      <c r="S117" s="1583"/>
      <c r="T117" s="1583"/>
      <c r="U117" s="1583"/>
      <c r="V117" s="1583"/>
      <c r="W117" s="1583"/>
      <c r="X117" s="1583"/>
      <c r="Y117" s="1583"/>
      <c r="Z117" s="1583"/>
      <c r="AA117" s="1583"/>
      <c r="AB117" s="1583"/>
      <c r="AC117" s="1583"/>
      <c r="AD117" s="1583"/>
      <c r="AE117" s="1583"/>
      <c r="AF117" s="1583"/>
      <c r="AG117" s="1588"/>
      <c r="AH117" s="1589" t="s">
        <v>2227</v>
      </c>
      <c r="AI117" s="1590"/>
      <c r="AJ117" s="1590"/>
      <c r="AK117" s="1591"/>
      <c r="AL117" s="263"/>
      <c r="AM117" s="241"/>
    </row>
    <row r="118" spans="1:39" ht="15" customHeight="1">
      <c r="A118" s="174"/>
      <c r="B118" s="1582" t="s">
        <v>2154</v>
      </c>
      <c r="C118" s="1583"/>
      <c r="D118" s="1583"/>
      <c r="E118" s="1583"/>
      <c r="F118" s="1583"/>
      <c r="G118" s="1583"/>
      <c r="H118" s="1583"/>
      <c r="I118" s="1583"/>
      <c r="J118" s="1583"/>
      <c r="K118" s="1583"/>
      <c r="L118" s="1583"/>
      <c r="M118" s="1583"/>
      <c r="N118" s="1583"/>
      <c r="O118" s="1583"/>
      <c r="P118" s="1583"/>
      <c r="Q118" s="1583"/>
      <c r="R118" s="1583"/>
      <c r="S118" s="1583"/>
      <c r="T118" s="1583"/>
      <c r="U118" s="1583"/>
      <c r="V118" s="1583"/>
      <c r="W118" s="1583"/>
      <c r="X118" s="1583"/>
      <c r="Y118" s="1583"/>
      <c r="Z118" s="1583"/>
      <c r="AA118" s="1583"/>
      <c r="AB118" s="1583"/>
      <c r="AC118" s="1583"/>
      <c r="AD118" s="1583"/>
      <c r="AE118" s="1583"/>
      <c r="AF118" s="1583"/>
      <c r="AG118" s="1588"/>
      <c r="AH118" s="1589" t="s">
        <v>2228</v>
      </c>
      <c r="AI118" s="1590"/>
      <c r="AJ118" s="1590"/>
      <c r="AK118" s="1591"/>
      <c r="AL118" s="263"/>
      <c r="AM118" s="241"/>
    </row>
    <row r="119" spans="1:39" ht="15" customHeight="1">
      <c r="A119" s="174"/>
      <c r="B119" s="1582" t="s">
        <v>2155</v>
      </c>
      <c r="C119" s="1583"/>
      <c r="D119" s="1583"/>
      <c r="E119" s="1583"/>
      <c r="F119" s="1583"/>
      <c r="G119" s="1583"/>
      <c r="H119" s="1583"/>
      <c r="I119" s="1583"/>
      <c r="J119" s="1583"/>
      <c r="K119" s="1583"/>
      <c r="L119" s="1583"/>
      <c r="M119" s="1583"/>
      <c r="N119" s="1583"/>
      <c r="O119" s="1583"/>
      <c r="P119" s="1583"/>
      <c r="Q119" s="1583"/>
      <c r="R119" s="1583"/>
      <c r="S119" s="1583"/>
      <c r="T119" s="1583"/>
      <c r="U119" s="1583"/>
      <c r="V119" s="1583"/>
      <c r="W119" s="1583"/>
      <c r="X119" s="1583"/>
      <c r="Y119" s="1583"/>
      <c r="Z119" s="1583"/>
      <c r="AA119" s="1583"/>
      <c r="AB119" s="1583"/>
      <c r="AC119" s="1583"/>
      <c r="AD119" s="1583"/>
      <c r="AE119" s="1583"/>
      <c r="AF119" s="1583"/>
      <c r="AG119" s="1588"/>
      <c r="AH119" s="1589" t="s">
        <v>2229</v>
      </c>
      <c r="AI119" s="1590"/>
      <c r="AJ119" s="1590"/>
      <c r="AK119" s="1591"/>
      <c r="AL119" s="263"/>
      <c r="AM119" s="241"/>
    </row>
    <row r="120" spans="1:39" ht="15" customHeight="1">
      <c r="A120" s="174"/>
      <c r="B120" s="1582" t="s">
        <v>2156</v>
      </c>
      <c r="C120" s="1583"/>
      <c r="D120" s="1583"/>
      <c r="E120" s="1583"/>
      <c r="F120" s="1583"/>
      <c r="G120" s="1583"/>
      <c r="H120" s="1583"/>
      <c r="I120" s="1583"/>
      <c r="J120" s="1583"/>
      <c r="K120" s="1583"/>
      <c r="L120" s="1583"/>
      <c r="M120" s="1583"/>
      <c r="N120" s="1583"/>
      <c r="O120" s="1583"/>
      <c r="P120" s="1583"/>
      <c r="Q120" s="1583"/>
      <c r="R120" s="1583"/>
      <c r="S120" s="1583"/>
      <c r="T120" s="1583"/>
      <c r="U120" s="1583"/>
      <c r="V120" s="1583"/>
      <c r="W120" s="1583"/>
      <c r="X120" s="1583"/>
      <c r="Y120" s="1583"/>
      <c r="Z120" s="1583"/>
      <c r="AA120" s="1583"/>
      <c r="AB120" s="1583"/>
      <c r="AC120" s="1583"/>
      <c r="AD120" s="1583"/>
      <c r="AE120" s="1583"/>
      <c r="AF120" s="1583"/>
      <c r="AG120" s="1588"/>
      <c r="AH120" s="1589" t="s">
        <v>2230</v>
      </c>
      <c r="AI120" s="1590"/>
      <c r="AJ120" s="1590"/>
      <c r="AK120" s="1591"/>
      <c r="AL120" s="263"/>
      <c r="AM120" s="241"/>
    </row>
    <row r="121" spans="1:39" ht="15" customHeight="1">
      <c r="A121" s="174"/>
      <c r="B121" s="1582" t="s">
        <v>2157</v>
      </c>
      <c r="C121" s="1583"/>
      <c r="D121" s="1583"/>
      <c r="E121" s="1583"/>
      <c r="F121" s="1583"/>
      <c r="G121" s="1583"/>
      <c r="H121" s="1583"/>
      <c r="I121" s="1583"/>
      <c r="J121" s="1583"/>
      <c r="K121" s="1583"/>
      <c r="L121" s="1583"/>
      <c r="M121" s="1583"/>
      <c r="N121" s="1583"/>
      <c r="O121" s="1583"/>
      <c r="P121" s="1583"/>
      <c r="Q121" s="1583"/>
      <c r="R121" s="1583"/>
      <c r="S121" s="1583"/>
      <c r="T121" s="1583"/>
      <c r="U121" s="1583"/>
      <c r="V121" s="1583"/>
      <c r="W121" s="1583"/>
      <c r="X121" s="1583"/>
      <c r="Y121" s="1583"/>
      <c r="Z121" s="1583"/>
      <c r="AA121" s="1583"/>
      <c r="AB121" s="1583"/>
      <c r="AC121" s="1583"/>
      <c r="AD121" s="1583"/>
      <c r="AE121" s="1583"/>
      <c r="AF121" s="1583"/>
      <c r="AG121" s="1588"/>
      <c r="AH121" s="1589" t="s">
        <v>2231</v>
      </c>
      <c r="AI121" s="1590"/>
      <c r="AJ121" s="1590"/>
      <c r="AK121" s="1591"/>
      <c r="AL121" s="263"/>
      <c r="AM121" s="241"/>
    </row>
    <row r="122" spans="1:39" ht="15" customHeight="1">
      <c r="A122" s="174"/>
      <c r="B122" s="1582" t="s">
        <v>2158</v>
      </c>
      <c r="C122" s="1583"/>
      <c r="D122" s="1583"/>
      <c r="E122" s="1583"/>
      <c r="F122" s="1583"/>
      <c r="G122" s="1583"/>
      <c r="H122" s="1583"/>
      <c r="I122" s="1583"/>
      <c r="J122" s="1583"/>
      <c r="K122" s="1583"/>
      <c r="L122" s="1583"/>
      <c r="M122" s="1583"/>
      <c r="N122" s="1583"/>
      <c r="O122" s="1583"/>
      <c r="P122" s="1583"/>
      <c r="Q122" s="1583"/>
      <c r="R122" s="1583"/>
      <c r="S122" s="1583"/>
      <c r="T122" s="1583"/>
      <c r="U122" s="1583"/>
      <c r="V122" s="1583"/>
      <c r="W122" s="1583"/>
      <c r="X122" s="1583"/>
      <c r="Y122" s="1583"/>
      <c r="Z122" s="1583"/>
      <c r="AA122" s="1583"/>
      <c r="AB122" s="1583"/>
      <c r="AC122" s="1583"/>
      <c r="AD122" s="1583"/>
      <c r="AE122" s="1583"/>
      <c r="AF122" s="1583"/>
      <c r="AG122" s="1588"/>
      <c r="AH122" s="1589" t="s">
        <v>2232</v>
      </c>
      <c r="AI122" s="1590"/>
      <c r="AJ122" s="1590"/>
      <c r="AK122" s="1591"/>
      <c r="AL122" s="263"/>
      <c r="AM122" s="241"/>
    </row>
    <row r="123" spans="1:39" ht="15" customHeight="1">
      <c r="A123" s="174"/>
      <c r="B123" s="1582" t="s">
        <v>2159</v>
      </c>
      <c r="C123" s="1583"/>
      <c r="D123" s="1583"/>
      <c r="E123" s="1583"/>
      <c r="F123" s="1583"/>
      <c r="G123" s="1583"/>
      <c r="H123" s="1583"/>
      <c r="I123" s="1583"/>
      <c r="J123" s="1583"/>
      <c r="K123" s="1583"/>
      <c r="L123" s="1583"/>
      <c r="M123" s="1583"/>
      <c r="N123" s="1583"/>
      <c r="O123" s="1583"/>
      <c r="P123" s="1583"/>
      <c r="Q123" s="1583"/>
      <c r="R123" s="1583"/>
      <c r="S123" s="1583"/>
      <c r="T123" s="1583"/>
      <c r="U123" s="1583"/>
      <c r="V123" s="1583"/>
      <c r="W123" s="1583"/>
      <c r="X123" s="1583"/>
      <c r="Y123" s="1583"/>
      <c r="Z123" s="1583"/>
      <c r="AA123" s="1583"/>
      <c r="AB123" s="1583"/>
      <c r="AC123" s="1583"/>
      <c r="AD123" s="1583"/>
      <c r="AE123" s="1583"/>
      <c r="AF123" s="1583"/>
      <c r="AG123" s="1588"/>
      <c r="AH123" s="1589" t="s">
        <v>2233</v>
      </c>
      <c r="AI123" s="1590"/>
      <c r="AJ123" s="1590"/>
      <c r="AK123" s="1591"/>
      <c r="AL123" s="263"/>
      <c r="AM123" s="241"/>
    </row>
    <row r="124" spans="1:39" ht="15" customHeight="1">
      <c r="A124" s="174"/>
      <c r="B124" s="1582" t="s">
        <v>2160</v>
      </c>
      <c r="C124" s="1583"/>
      <c r="D124" s="1583"/>
      <c r="E124" s="1583"/>
      <c r="F124" s="1583"/>
      <c r="G124" s="1583"/>
      <c r="H124" s="1583"/>
      <c r="I124" s="1583"/>
      <c r="J124" s="1583"/>
      <c r="K124" s="1583"/>
      <c r="L124" s="1583"/>
      <c r="M124" s="1583"/>
      <c r="N124" s="1583"/>
      <c r="O124" s="1583"/>
      <c r="P124" s="1583"/>
      <c r="Q124" s="1583"/>
      <c r="R124" s="1583"/>
      <c r="S124" s="1583"/>
      <c r="T124" s="1583"/>
      <c r="U124" s="1583"/>
      <c r="V124" s="1583"/>
      <c r="W124" s="1583"/>
      <c r="X124" s="1583"/>
      <c r="Y124" s="1583"/>
      <c r="Z124" s="1583"/>
      <c r="AA124" s="1583"/>
      <c r="AB124" s="1583"/>
      <c r="AC124" s="1583"/>
      <c r="AD124" s="1583"/>
      <c r="AE124" s="1583"/>
      <c r="AF124" s="1583"/>
      <c r="AG124" s="1588"/>
      <c r="AH124" s="1589" t="s">
        <v>2234</v>
      </c>
      <c r="AI124" s="1590"/>
      <c r="AJ124" s="1590"/>
      <c r="AK124" s="1591"/>
      <c r="AL124" s="263"/>
      <c r="AM124" s="241"/>
    </row>
    <row r="125" spans="1:39" ht="15" customHeight="1">
      <c r="A125" s="174"/>
      <c r="B125" s="1582" t="s">
        <v>2161</v>
      </c>
      <c r="C125" s="1583"/>
      <c r="D125" s="1583"/>
      <c r="E125" s="1583"/>
      <c r="F125" s="1583"/>
      <c r="G125" s="1583"/>
      <c r="H125" s="1583"/>
      <c r="I125" s="1583"/>
      <c r="J125" s="1583"/>
      <c r="K125" s="1583"/>
      <c r="L125" s="1583"/>
      <c r="M125" s="1583"/>
      <c r="N125" s="1583"/>
      <c r="O125" s="1583"/>
      <c r="P125" s="1583"/>
      <c r="Q125" s="1583"/>
      <c r="R125" s="1583"/>
      <c r="S125" s="1583"/>
      <c r="T125" s="1583"/>
      <c r="U125" s="1583"/>
      <c r="V125" s="1583"/>
      <c r="W125" s="1583"/>
      <c r="X125" s="1583"/>
      <c r="Y125" s="1583"/>
      <c r="Z125" s="1583"/>
      <c r="AA125" s="1583"/>
      <c r="AB125" s="1583"/>
      <c r="AC125" s="1583"/>
      <c r="AD125" s="1583"/>
      <c r="AE125" s="1583"/>
      <c r="AF125" s="1583"/>
      <c r="AG125" s="1588"/>
      <c r="AH125" s="1589" t="s">
        <v>2235</v>
      </c>
      <c r="AI125" s="1590"/>
      <c r="AJ125" s="1590"/>
      <c r="AK125" s="1591"/>
      <c r="AL125" s="263"/>
      <c r="AM125" s="241"/>
    </row>
    <row r="126" spans="1:39" ht="15" customHeight="1">
      <c r="A126" s="174"/>
      <c r="B126" s="1582" t="s">
        <v>2162</v>
      </c>
      <c r="C126" s="1583"/>
      <c r="D126" s="1583"/>
      <c r="E126" s="1583"/>
      <c r="F126" s="1583"/>
      <c r="G126" s="1583"/>
      <c r="H126" s="1583"/>
      <c r="I126" s="1583"/>
      <c r="J126" s="1583"/>
      <c r="K126" s="1583"/>
      <c r="L126" s="1583"/>
      <c r="M126" s="1583"/>
      <c r="N126" s="1583"/>
      <c r="O126" s="1583"/>
      <c r="P126" s="1583"/>
      <c r="Q126" s="1583"/>
      <c r="R126" s="1583"/>
      <c r="S126" s="1583"/>
      <c r="T126" s="1583"/>
      <c r="U126" s="1583"/>
      <c r="V126" s="1583"/>
      <c r="W126" s="1583"/>
      <c r="X126" s="1583"/>
      <c r="Y126" s="1583"/>
      <c r="Z126" s="1583"/>
      <c r="AA126" s="1583"/>
      <c r="AB126" s="1583"/>
      <c r="AC126" s="1583"/>
      <c r="AD126" s="1583"/>
      <c r="AE126" s="1583"/>
      <c r="AF126" s="1583"/>
      <c r="AG126" s="1588"/>
      <c r="AH126" s="1589" t="s">
        <v>2236</v>
      </c>
      <c r="AI126" s="1590"/>
      <c r="AJ126" s="1590"/>
      <c r="AK126" s="1591"/>
      <c r="AL126" s="263"/>
      <c r="AM126" s="241"/>
    </row>
    <row r="127" spans="1:39" ht="15" customHeight="1">
      <c r="A127" s="174"/>
      <c r="B127" s="1582" t="s">
        <v>2163</v>
      </c>
      <c r="C127" s="1583"/>
      <c r="D127" s="1583"/>
      <c r="E127" s="1583"/>
      <c r="F127" s="1583"/>
      <c r="G127" s="1583"/>
      <c r="H127" s="1583"/>
      <c r="I127" s="1583"/>
      <c r="J127" s="1583"/>
      <c r="K127" s="1583"/>
      <c r="L127" s="1583"/>
      <c r="M127" s="1583"/>
      <c r="N127" s="1583"/>
      <c r="O127" s="1583"/>
      <c r="P127" s="1583"/>
      <c r="Q127" s="1583"/>
      <c r="R127" s="1583"/>
      <c r="S127" s="1583"/>
      <c r="T127" s="1583"/>
      <c r="U127" s="1583"/>
      <c r="V127" s="1583"/>
      <c r="W127" s="1583"/>
      <c r="X127" s="1583"/>
      <c r="Y127" s="1583"/>
      <c r="Z127" s="1583"/>
      <c r="AA127" s="1583"/>
      <c r="AB127" s="1583"/>
      <c r="AC127" s="1583"/>
      <c r="AD127" s="1583"/>
      <c r="AE127" s="1583"/>
      <c r="AF127" s="1583"/>
      <c r="AG127" s="1588"/>
      <c r="AH127" s="1589" t="s">
        <v>2237</v>
      </c>
      <c r="AI127" s="1590"/>
      <c r="AJ127" s="1590"/>
      <c r="AK127" s="1591"/>
      <c r="AL127" s="263"/>
      <c r="AM127" s="241"/>
    </row>
    <row r="128" spans="1:39" ht="15" customHeight="1">
      <c r="A128" s="174"/>
      <c r="B128" s="1582" t="s">
        <v>2164</v>
      </c>
      <c r="C128" s="1583"/>
      <c r="D128" s="1583"/>
      <c r="E128" s="1583"/>
      <c r="F128" s="1583"/>
      <c r="G128" s="1583"/>
      <c r="H128" s="1583"/>
      <c r="I128" s="1583"/>
      <c r="J128" s="1583"/>
      <c r="K128" s="1583"/>
      <c r="L128" s="1583"/>
      <c r="M128" s="1583"/>
      <c r="N128" s="1583"/>
      <c r="O128" s="1583"/>
      <c r="P128" s="1583"/>
      <c r="Q128" s="1583"/>
      <c r="R128" s="1583"/>
      <c r="S128" s="1583"/>
      <c r="T128" s="1583"/>
      <c r="U128" s="1583"/>
      <c r="V128" s="1583"/>
      <c r="W128" s="1583"/>
      <c r="X128" s="1583"/>
      <c r="Y128" s="1583"/>
      <c r="Z128" s="1583"/>
      <c r="AA128" s="1583"/>
      <c r="AB128" s="1583"/>
      <c r="AC128" s="1583"/>
      <c r="AD128" s="1583"/>
      <c r="AE128" s="1583"/>
      <c r="AF128" s="1583"/>
      <c r="AG128" s="1588"/>
      <c r="AH128" s="1589" t="s">
        <v>2238</v>
      </c>
      <c r="AI128" s="1590"/>
      <c r="AJ128" s="1590"/>
      <c r="AK128" s="1591"/>
      <c r="AL128" s="263"/>
      <c r="AM128" s="241"/>
    </row>
    <row r="129" spans="1:39" ht="15" customHeight="1">
      <c r="A129" s="174"/>
      <c r="B129" s="1582" t="s">
        <v>2165</v>
      </c>
      <c r="C129" s="1583"/>
      <c r="D129" s="1583"/>
      <c r="E129" s="1583"/>
      <c r="F129" s="1583"/>
      <c r="G129" s="1583"/>
      <c r="H129" s="1583"/>
      <c r="I129" s="1583"/>
      <c r="J129" s="1583"/>
      <c r="K129" s="1583"/>
      <c r="L129" s="1583"/>
      <c r="M129" s="1583"/>
      <c r="N129" s="1583"/>
      <c r="O129" s="1583"/>
      <c r="P129" s="1583"/>
      <c r="Q129" s="1583"/>
      <c r="R129" s="1583"/>
      <c r="S129" s="1583"/>
      <c r="T129" s="1583"/>
      <c r="U129" s="1583"/>
      <c r="V129" s="1583"/>
      <c r="W129" s="1583"/>
      <c r="X129" s="1583"/>
      <c r="Y129" s="1583"/>
      <c r="Z129" s="1583"/>
      <c r="AA129" s="1583"/>
      <c r="AB129" s="1583"/>
      <c r="AC129" s="1583"/>
      <c r="AD129" s="1583"/>
      <c r="AE129" s="1583"/>
      <c r="AF129" s="1583"/>
      <c r="AG129" s="1588"/>
      <c r="AH129" s="1589" t="s">
        <v>2239</v>
      </c>
      <c r="AI129" s="1590"/>
      <c r="AJ129" s="1590"/>
      <c r="AK129" s="1591"/>
      <c r="AL129" s="263"/>
      <c r="AM129" s="241"/>
    </row>
    <row r="130" spans="1:39" ht="45" customHeight="1">
      <c r="A130" s="174"/>
      <c r="B130" s="1582" t="s">
        <v>2166</v>
      </c>
      <c r="C130" s="1583"/>
      <c r="D130" s="1583"/>
      <c r="E130" s="1583"/>
      <c r="F130" s="1583"/>
      <c r="G130" s="1583"/>
      <c r="H130" s="1583"/>
      <c r="I130" s="1583"/>
      <c r="J130" s="1583"/>
      <c r="K130" s="1583"/>
      <c r="L130" s="1583"/>
      <c r="M130" s="1583"/>
      <c r="N130" s="1583"/>
      <c r="O130" s="1583"/>
      <c r="P130" s="1583"/>
      <c r="Q130" s="1583"/>
      <c r="R130" s="1583"/>
      <c r="S130" s="1583"/>
      <c r="T130" s="1583"/>
      <c r="U130" s="1583"/>
      <c r="V130" s="1583"/>
      <c r="W130" s="1583"/>
      <c r="X130" s="1583"/>
      <c r="Y130" s="1583"/>
      <c r="Z130" s="1583"/>
      <c r="AA130" s="1583"/>
      <c r="AB130" s="1583"/>
      <c r="AC130" s="1583"/>
      <c r="AD130" s="1583"/>
      <c r="AE130" s="1583"/>
      <c r="AF130" s="1583"/>
      <c r="AG130" s="1588"/>
      <c r="AH130" s="1589" t="s">
        <v>2240</v>
      </c>
      <c r="AI130" s="1590"/>
      <c r="AJ130" s="1590"/>
      <c r="AK130" s="1591"/>
      <c r="AL130" s="263"/>
      <c r="AM130" s="241"/>
    </row>
    <row r="131" spans="1:39" ht="15" customHeight="1">
      <c r="A131" s="174"/>
      <c r="B131" s="1582" t="s">
        <v>2167</v>
      </c>
      <c r="C131" s="1583"/>
      <c r="D131" s="1583"/>
      <c r="E131" s="1583"/>
      <c r="F131" s="1583"/>
      <c r="G131" s="1583"/>
      <c r="H131" s="1583"/>
      <c r="I131" s="1583"/>
      <c r="J131" s="1583"/>
      <c r="K131" s="1583"/>
      <c r="L131" s="1583"/>
      <c r="M131" s="1583"/>
      <c r="N131" s="1583"/>
      <c r="O131" s="1583"/>
      <c r="P131" s="1583"/>
      <c r="Q131" s="1583"/>
      <c r="R131" s="1583"/>
      <c r="S131" s="1583"/>
      <c r="T131" s="1583"/>
      <c r="U131" s="1583"/>
      <c r="V131" s="1583"/>
      <c r="W131" s="1583"/>
      <c r="X131" s="1583"/>
      <c r="Y131" s="1583"/>
      <c r="Z131" s="1583"/>
      <c r="AA131" s="1583"/>
      <c r="AB131" s="1583"/>
      <c r="AC131" s="1583"/>
      <c r="AD131" s="1583"/>
      <c r="AE131" s="1583"/>
      <c r="AF131" s="1583"/>
      <c r="AG131" s="1588"/>
      <c r="AH131" s="1589" t="s">
        <v>2241</v>
      </c>
      <c r="AI131" s="1590"/>
      <c r="AJ131" s="1590"/>
      <c r="AK131" s="1591"/>
      <c r="AL131" s="263"/>
      <c r="AM131" s="241"/>
    </row>
    <row r="132" spans="1:39" ht="15" customHeight="1">
      <c r="A132" s="174"/>
      <c r="B132" s="1582" t="s">
        <v>2168</v>
      </c>
      <c r="C132" s="1583"/>
      <c r="D132" s="1583"/>
      <c r="E132" s="1583"/>
      <c r="F132" s="1583"/>
      <c r="G132" s="1583"/>
      <c r="H132" s="1583"/>
      <c r="I132" s="1583"/>
      <c r="J132" s="1583"/>
      <c r="K132" s="1583"/>
      <c r="L132" s="1583"/>
      <c r="M132" s="1583"/>
      <c r="N132" s="1583"/>
      <c r="O132" s="1583"/>
      <c r="P132" s="1583"/>
      <c r="Q132" s="1583"/>
      <c r="R132" s="1583"/>
      <c r="S132" s="1583"/>
      <c r="T132" s="1583"/>
      <c r="U132" s="1583"/>
      <c r="V132" s="1583"/>
      <c r="W132" s="1583"/>
      <c r="X132" s="1583"/>
      <c r="Y132" s="1583"/>
      <c r="Z132" s="1583"/>
      <c r="AA132" s="1583"/>
      <c r="AB132" s="1583"/>
      <c r="AC132" s="1583"/>
      <c r="AD132" s="1583"/>
      <c r="AE132" s="1583"/>
      <c r="AF132" s="1583"/>
      <c r="AG132" s="1588"/>
      <c r="AH132" s="1589" t="s">
        <v>2242</v>
      </c>
      <c r="AI132" s="1590"/>
      <c r="AJ132" s="1590"/>
      <c r="AK132" s="1591"/>
      <c r="AL132" s="263"/>
      <c r="AM132" s="241"/>
    </row>
    <row r="133" spans="1:39" ht="15" customHeight="1">
      <c r="A133" s="174"/>
      <c r="B133" s="1582" t="s">
        <v>2329</v>
      </c>
      <c r="C133" s="1583"/>
      <c r="D133" s="1583"/>
      <c r="E133" s="1583"/>
      <c r="F133" s="1583"/>
      <c r="G133" s="1583"/>
      <c r="H133" s="1583"/>
      <c r="I133" s="1583"/>
      <c r="J133" s="1583"/>
      <c r="K133" s="1583"/>
      <c r="L133" s="1583"/>
      <c r="M133" s="1583"/>
      <c r="N133" s="1583"/>
      <c r="O133" s="1583"/>
      <c r="P133" s="1583"/>
      <c r="Q133" s="1583"/>
      <c r="R133" s="1583"/>
      <c r="S133" s="1583"/>
      <c r="T133" s="1583"/>
      <c r="U133" s="1583"/>
      <c r="V133" s="1583"/>
      <c r="W133" s="1583"/>
      <c r="X133" s="1583"/>
      <c r="Y133" s="1583"/>
      <c r="Z133" s="1583"/>
      <c r="AA133" s="1583"/>
      <c r="AB133" s="1583"/>
      <c r="AC133" s="1583"/>
      <c r="AD133" s="1583"/>
      <c r="AE133" s="1583"/>
      <c r="AF133" s="1583"/>
      <c r="AG133" s="1588"/>
      <c r="AH133" s="1589" t="s">
        <v>2243</v>
      </c>
      <c r="AI133" s="1590"/>
      <c r="AJ133" s="1590"/>
      <c r="AK133" s="1591"/>
      <c r="AL133" s="263"/>
      <c r="AM133" s="241"/>
    </row>
    <row r="134" spans="1:39" ht="15" customHeight="1">
      <c r="A134" s="174"/>
      <c r="B134" s="1582" t="s">
        <v>2330</v>
      </c>
      <c r="C134" s="1583"/>
      <c r="D134" s="1583"/>
      <c r="E134" s="1583"/>
      <c r="F134" s="1583"/>
      <c r="G134" s="1583"/>
      <c r="H134" s="1583"/>
      <c r="I134" s="1583"/>
      <c r="J134" s="1583"/>
      <c r="K134" s="1583"/>
      <c r="L134" s="1583"/>
      <c r="M134" s="1583"/>
      <c r="N134" s="1583"/>
      <c r="O134" s="1583"/>
      <c r="P134" s="1583"/>
      <c r="Q134" s="1583"/>
      <c r="R134" s="1583"/>
      <c r="S134" s="1583"/>
      <c r="T134" s="1583"/>
      <c r="U134" s="1583"/>
      <c r="V134" s="1583"/>
      <c r="W134" s="1583"/>
      <c r="X134" s="1583"/>
      <c r="Y134" s="1583"/>
      <c r="Z134" s="1583"/>
      <c r="AA134" s="1583"/>
      <c r="AB134" s="1583"/>
      <c r="AC134" s="1583"/>
      <c r="AD134" s="1583"/>
      <c r="AE134" s="1583"/>
      <c r="AF134" s="1583"/>
      <c r="AG134" s="1588"/>
      <c r="AH134" s="1589" t="s">
        <v>2244</v>
      </c>
      <c r="AI134" s="1590"/>
      <c r="AJ134" s="1590"/>
      <c r="AK134" s="1591"/>
      <c r="AL134" s="263"/>
      <c r="AM134" s="241"/>
    </row>
    <row r="135" spans="1:39" ht="84.95" customHeight="1">
      <c r="A135" s="174"/>
      <c r="B135" s="1582" t="s">
        <v>2331</v>
      </c>
      <c r="C135" s="1583"/>
      <c r="D135" s="1583"/>
      <c r="E135" s="1583"/>
      <c r="F135" s="1583"/>
      <c r="G135" s="1583"/>
      <c r="H135" s="1583"/>
      <c r="I135" s="1583"/>
      <c r="J135" s="1583"/>
      <c r="K135" s="1583"/>
      <c r="L135" s="1583"/>
      <c r="M135" s="1583"/>
      <c r="N135" s="1583"/>
      <c r="O135" s="1583"/>
      <c r="P135" s="1583"/>
      <c r="Q135" s="1583"/>
      <c r="R135" s="1583"/>
      <c r="S135" s="1583"/>
      <c r="T135" s="1583"/>
      <c r="U135" s="1583"/>
      <c r="V135" s="1583"/>
      <c r="W135" s="1583"/>
      <c r="X135" s="1583"/>
      <c r="Y135" s="1583"/>
      <c r="Z135" s="1583"/>
      <c r="AA135" s="1583"/>
      <c r="AB135" s="1583"/>
      <c r="AC135" s="1583"/>
      <c r="AD135" s="1583"/>
      <c r="AE135" s="1583"/>
      <c r="AF135" s="1583"/>
      <c r="AG135" s="1588"/>
      <c r="AH135" s="1589" t="s">
        <v>2245</v>
      </c>
      <c r="AI135" s="1590"/>
      <c r="AJ135" s="1590"/>
      <c r="AK135" s="1591"/>
      <c r="AL135" s="263"/>
      <c r="AM135" s="241"/>
    </row>
    <row r="136" spans="1:39" ht="15" customHeight="1">
      <c r="A136" s="174"/>
      <c r="B136" s="1582" t="s">
        <v>2169</v>
      </c>
      <c r="C136" s="1583"/>
      <c r="D136" s="1583"/>
      <c r="E136" s="1583"/>
      <c r="F136" s="1583"/>
      <c r="G136" s="1583"/>
      <c r="H136" s="1583"/>
      <c r="I136" s="1583"/>
      <c r="J136" s="1583"/>
      <c r="K136" s="1583"/>
      <c r="L136" s="1583"/>
      <c r="M136" s="1583"/>
      <c r="N136" s="1583"/>
      <c r="O136" s="1583"/>
      <c r="P136" s="1583"/>
      <c r="Q136" s="1583"/>
      <c r="R136" s="1583"/>
      <c r="S136" s="1583"/>
      <c r="T136" s="1583"/>
      <c r="U136" s="1583"/>
      <c r="V136" s="1583"/>
      <c r="W136" s="1583"/>
      <c r="X136" s="1583"/>
      <c r="Y136" s="1583"/>
      <c r="Z136" s="1583"/>
      <c r="AA136" s="1583"/>
      <c r="AB136" s="1583"/>
      <c r="AC136" s="1583"/>
      <c r="AD136" s="1583"/>
      <c r="AE136" s="1583"/>
      <c r="AF136" s="1583"/>
      <c r="AG136" s="1588"/>
      <c r="AH136" s="1589" t="s">
        <v>2246</v>
      </c>
      <c r="AI136" s="1590"/>
      <c r="AJ136" s="1590"/>
      <c r="AK136" s="1591"/>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564" t="s">
        <v>2469</v>
      </c>
      <c r="B138" s="1564"/>
      <c r="C138" s="1564"/>
      <c r="D138" s="1564"/>
      <c r="E138" s="1564"/>
      <c r="F138" s="1564"/>
      <c r="G138" s="1564"/>
      <c r="H138" s="1564"/>
      <c r="I138" s="1564"/>
      <c r="J138" s="1564"/>
      <c r="K138" s="1564"/>
      <c r="L138" s="1564"/>
      <c r="M138" s="1564"/>
      <c r="N138" s="1564"/>
      <c r="O138" s="1564"/>
      <c r="P138" s="1564"/>
      <c r="Q138" s="1564"/>
      <c r="R138" s="1564"/>
      <c r="S138" s="1564"/>
      <c r="T138" s="1564"/>
      <c r="U138" s="1564"/>
      <c r="V138" s="1564"/>
      <c r="W138" s="1564"/>
      <c r="X138" s="1564"/>
      <c r="Y138" s="1564"/>
      <c r="Z138" s="1564"/>
      <c r="AA138" s="1564"/>
      <c r="AB138" s="1564"/>
      <c r="AC138" s="1564"/>
      <c r="AD138" s="1564"/>
      <c r="AE138" s="1564"/>
      <c r="AF138" s="1564"/>
      <c r="AG138" s="1564"/>
      <c r="AH138" s="1564"/>
      <c r="AI138" s="1564"/>
      <c r="AJ138" s="1564"/>
      <c r="AK138" s="1564"/>
      <c r="AL138" s="1564"/>
      <c r="AM138" s="241"/>
    </row>
    <row r="139" spans="1:39" ht="12.6" customHeight="1">
      <c r="A139" s="1564"/>
      <c r="B139" s="1564"/>
      <c r="C139" s="1564"/>
      <c r="D139" s="1564"/>
      <c r="E139" s="1564"/>
      <c r="F139" s="1564"/>
      <c r="G139" s="1564"/>
      <c r="H139" s="1564"/>
      <c r="I139" s="1564"/>
      <c r="J139" s="1564"/>
      <c r="K139" s="1564"/>
      <c r="L139" s="1564"/>
      <c r="M139" s="1564"/>
      <c r="N139" s="1564"/>
      <c r="O139" s="1564"/>
      <c r="P139" s="1564"/>
      <c r="Q139" s="1564"/>
      <c r="R139" s="1564"/>
      <c r="S139" s="1564"/>
      <c r="T139" s="1564"/>
      <c r="U139" s="1564"/>
      <c r="V139" s="1564"/>
      <c r="W139" s="1564"/>
      <c r="X139" s="1564"/>
      <c r="Y139" s="1564"/>
      <c r="Z139" s="1564"/>
      <c r="AA139" s="1564"/>
      <c r="AB139" s="1564"/>
      <c r="AC139" s="1564"/>
      <c r="AD139" s="1564"/>
      <c r="AE139" s="1564"/>
      <c r="AF139" s="1564"/>
      <c r="AG139" s="1564"/>
      <c r="AH139" s="1564"/>
      <c r="AI139" s="1564"/>
      <c r="AJ139" s="1564"/>
      <c r="AK139" s="1564"/>
      <c r="AL139" s="1564"/>
      <c r="AM139" s="241"/>
    </row>
    <row r="140" spans="1:39" ht="15" customHeight="1">
      <c r="A140" s="174"/>
      <c r="B140" s="1592" t="s">
        <v>2314</v>
      </c>
      <c r="C140" s="1592"/>
      <c r="D140" s="1592"/>
      <c r="E140" s="1592"/>
      <c r="F140" s="1592"/>
      <c r="G140" s="1592"/>
      <c r="H140" s="1592"/>
      <c r="I140" s="1592"/>
      <c r="J140" s="1592"/>
      <c r="K140" s="1592"/>
      <c r="L140" s="1592"/>
      <c r="M140" s="1592"/>
      <c r="N140" s="1592"/>
      <c r="O140" s="1592"/>
      <c r="P140" s="1592"/>
      <c r="Q140" s="1592"/>
      <c r="R140" s="1592"/>
      <c r="S140" s="1592"/>
      <c r="T140" s="1592"/>
      <c r="U140" s="1592"/>
      <c r="V140" s="1592"/>
      <c r="W140" s="1592"/>
      <c r="X140" s="1592"/>
      <c r="Y140" s="1592"/>
      <c r="Z140" s="1592"/>
      <c r="AA140" s="1592"/>
      <c r="AB140" s="1592"/>
      <c r="AC140" s="1592"/>
      <c r="AD140" s="1592"/>
      <c r="AE140" s="1592"/>
      <c r="AF140" s="1592"/>
      <c r="AG140" s="1592"/>
      <c r="AH140" s="1592" t="s">
        <v>2170</v>
      </c>
      <c r="AI140" s="1592"/>
      <c r="AJ140" s="1592"/>
      <c r="AK140" s="1592"/>
      <c r="AL140" s="174"/>
      <c r="AM140" s="241"/>
    </row>
    <row r="141" spans="1:39" ht="15" customHeight="1">
      <c r="A141" s="174"/>
      <c r="B141" s="1587" t="s">
        <v>2315</v>
      </c>
      <c r="C141" s="1587"/>
      <c r="D141" s="1587"/>
      <c r="E141" s="1587"/>
      <c r="F141" s="1587"/>
      <c r="G141" s="1587"/>
      <c r="H141" s="1587"/>
      <c r="I141" s="1587"/>
      <c r="J141" s="1587"/>
      <c r="K141" s="1587"/>
      <c r="L141" s="1587"/>
      <c r="M141" s="1587"/>
      <c r="N141" s="1587"/>
      <c r="O141" s="1587"/>
      <c r="P141" s="1587"/>
      <c r="Q141" s="1587"/>
      <c r="R141" s="1587"/>
      <c r="S141" s="1587"/>
      <c r="T141" s="1587"/>
      <c r="U141" s="1587"/>
      <c r="V141" s="1587"/>
      <c r="W141" s="1587"/>
      <c r="X141" s="1587"/>
      <c r="Y141" s="1587"/>
      <c r="Z141" s="1587"/>
      <c r="AA141" s="1587"/>
      <c r="AB141" s="1587"/>
      <c r="AC141" s="1587"/>
      <c r="AD141" s="1587"/>
      <c r="AE141" s="1587"/>
      <c r="AF141" s="1587"/>
      <c r="AG141" s="1587"/>
      <c r="AH141" s="1584" t="s">
        <v>2281</v>
      </c>
      <c r="AI141" s="1585"/>
      <c r="AJ141" s="1585"/>
      <c r="AK141" s="1586"/>
      <c r="AL141" s="174"/>
      <c r="AM141" s="241"/>
    </row>
    <row r="142" spans="1:39" ht="15" customHeight="1">
      <c r="A142" s="174"/>
      <c r="B142" s="1587" t="s">
        <v>2316</v>
      </c>
      <c r="C142" s="1587"/>
      <c r="D142" s="1587"/>
      <c r="E142" s="1587"/>
      <c r="F142" s="1587"/>
      <c r="G142" s="1587"/>
      <c r="H142" s="1587"/>
      <c r="I142" s="1587"/>
      <c r="J142" s="1587"/>
      <c r="K142" s="1587"/>
      <c r="L142" s="1587"/>
      <c r="M142" s="1587"/>
      <c r="N142" s="1587"/>
      <c r="O142" s="1587"/>
      <c r="P142" s="1587"/>
      <c r="Q142" s="1587"/>
      <c r="R142" s="1587"/>
      <c r="S142" s="1587"/>
      <c r="T142" s="1587"/>
      <c r="U142" s="1587"/>
      <c r="V142" s="1587"/>
      <c r="W142" s="1587"/>
      <c r="X142" s="1587"/>
      <c r="Y142" s="1587"/>
      <c r="Z142" s="1587"/>
      <c r="AA142" s="1587"/>
      <c r="AB142" s="1587"/>
      <c r="AC142" s="1587"/>
      <c r="AD142" s="1587"/>
      <c r="AE142" s="1587"/>
      <c r="AF142" s="1587"/>
      <c r="AG142" s="1587"/>
      <c r="AH142" s="1584" t="s">
        <v>2319</v>
      </c>
      <c r="AI142" s="1585"/>
      <c r="AJ142" s="1585"/>
      <c r="AK142" s="1586"/>
      <c r="AL142" s="174"/>
      <c r="AM142" s="241"/>
    </row>
    <row r="143" spans="1:39" ht="15" customHeight="1">
      <c r="A143" s="174"/>
      <c r="B143" s="1587" t="s">
        <v>2317</v>
      </c>
      <c r="C143" s="1587"/>
      <c r="D143" s="1587"/>
      <c r="E143" s="1587"/>
      <c r="F143" s="1587"/>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4" t="s">
        <v>2320</v>
      </c>
      <c r="AI143" s="1585"/>
      <c r="AJ143" s="1585"/>
      <c r="AK143" s="1586"/>
      <c r="AL143" s="174"/>
      <c r="AM143" s="241"/>
    </row>
    <row r="144" spans="1:39" ht="15" customHeight="1">
      <c r="A144" s="174"/>
      <c r="B144" s="1587" t="s">
        <v>2318</v>
      </c>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4" t="s">
        <v>2321</v>
      </c>
      <c r="AI144" s="1585"/>
      <c r="AJ144" s="1585"/>
      <c r="AK144" s="1586"/>
      <c r="AL144" s="174"/>
      <c r="AM144" s="241"/>
    </row>
    <row r="145" spans="1:44" ht="15" customHeight="1">
      <c r="A145" s="174"/>
      <c r="B145" s="1587" t="s">
        <v>2333</v>
      </c>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4" t="s">
        <v>2322</v>
      </c>
      <c r="AI145" s="1585"/>
      <c r="AJ145" s="1585"/>
      <c r="AK145" s="1586"/>
      <c r="AL145" s="174"/>
      <c r="AM145" s="241"/>
    </row>
    <row r="146" spans="1:44" ht="15" customHeight="1">
      <c r="A146" s="174"/>
      <c r="B146" s="1587" t="s">
        <v>2169</v>
      </c>
      <c r="C146" s="1587"/>
      <c r="D146" s="1587"/>
      <c r="E146" s="1587"/>
      <c r="F146" s="1587"/>
      <c r="G146" s="1587"/>
      <c r="H146" s="1587"/>
      <c r="I146" s="1587"/>
      <c r="J146" s="1587"/>
      <c r="K146" s="1587"/>
      <c r="L146" s="1587"/>
      <c r="M146" s="1587"/>
      <c r="N146" s="1587"/>
      <c r="O146" s="1587"/>
      <c r="P146" s="1587"/>
      <c r="Q146" s="1587"/>
      <c r="R146" s="1587"/>
      <c r="S146" s="1587"/>
      <c r="T146" s="1587"/>
      <c r="U146" s="1587"/>
      <c r="V146" s="1587"/>
      <c r="W146" s="1587"/>
      <c r="X146" s="1587"/>
      <c r="Y146" s="1587"/>
      <c r="Z146" s="1587"/>
      <c r="AA146" s="1587"/>
      <c r="AB146" s="1587"/>
      <c r="AC146" s="1587"/>
      <c r="AD146" s="1587"/>
      <c r="AE146" s="1587"/>
      <c r="AF146" s="1587"/>
      <c r="AG146" s="1587"/>
      <c r="AH146" s="1584" t="s">
        <v>2323</v>
      </c>
      <c r="AI146" s="1585"/>
      <c r="AJ146" s="1585"/>
      <c r="AK146" s="1586"/>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564" t="s">
        <v>2470</v>
      </c>
      <c r="B148" s="1564"/>
      <c r="C148" s="1564"/>
      <c r="D148" s="1564"/>
      <c r="E148" s="1564"/>
      <c r="F148" s="1564"/>
      <c r="G148" s="1564"/>
      <c r="H148" s="1564"/>
      <c r="I148" s="1564"/>
      <c r="J148" s="1564"/>
      <c r="K148" s="1564"/>
      <c r="L148" s="1564"/>
      <c r="M148" s="1564"/>
      <c r="N148" s="1564"/>
      <c r="O148" s="1564"/>
      <c r="P148" s="1564"/>
      <c r="Q148" s="1564"/>
      <c r="R148" s="1564"/>
      <c r="S148" s="1564"/>
      <c r="T148" s="1564"/>
      <c r="U148" s="1564"/>
      <c r="V148" s="1564"/>
      <c r="W148" s="1564"/>
      <c r="X148" s="1564"/>
      <c r="Y148" s="1564"/>
      <c r="Z148" s="1564"/>
      <c r="AA148" s="1564"/>
      <c r="AB148" s="1564"/>
      <c r="AC148" s="1564"/>
      <c r="AD148" s="1564"/>
      <c r="AE148" s="1564"/>
      <c r="AF148" s="1564"/>
      <c r="AG148" s="1564"/>
      <c r="AH148" s="1564"/>
      <c r="AI148" s="1564"/>
      <c r="AJ148" s="1564"/>
      <c r="AK148" s="1564"/>
      <c r="AL148" s="1564"/>
      <c r="AM148" s="4"/>
      <c r="AN148" s="4"/>
      <c r="AO148" s="4"/>
      <c r="AP148" s="4"/>
      <c r="AQ148" s="4"/>
      <c r="AR148" s="4"/>
    </row>
    <row r="149" spans="1:44" ht="15" customHeight="1">
      <c r="A149" s="1564"/>
      <c r="B149" s="1564"/>
      <c r="C149" s="1564"/>
      <c r="D149" s="1564"/>
      <c r="E149" s="1564"/>
      <c r="F149" s="1564"/>
      <c r="G149" s="1564"/>
      <c r="H149" s="1564"/>
      <c r="I149" s="1564"/>
      <c r="J149" s="1564"/>
      <c r="K149" s="1564"/>
      <c r="L149" s="1564"/>
      <c r="M149" s="1564"/>
      <c r="N149" s="1564"/>
      <c r="O149" s="1564"/>
      <c r="P149" s="1564"/>
      <c r="Q149" s="1564"/>
      <c r="R149" s="1564"/>
      <c r="S149" s="1564"/>
      <c r="T149" s="1564"/>
      <c r="U149" s="1564"/>
      <c r="V149" s="1564"/>
      <c r="W149" s="1564"/>
      <c r="X149" s="1564"/>
      <c r="Y149" s="1564"/>
      <c r="Z149" s="1564"/>
      <c r="AA149" s="1564"/>
      <c r="AB149" s="1564"/>
      <c r="AC149" s="1564"/>
      <c r="AD149" s="1564"/>
      <c r="AE149" s="1564"/>
      <c r="AF149" s="1564"/>
      <c r="AG149" s="1564"/>
      <c r="AH149" s="1564"/>
      <c r="AI149" s="1564"/>
      <c r="AJ149" s="1564"/>
      <c r="AK149" s="1564"/>
      <c r="AL149" s="1564"/>
      <c r="AM149" s="4"/>
      <c r="AN149" s="4"/>
      <c r="AO149" s="4"/>
      <c r="AP149" s="4"/>
      <c r="AQ149" s="4"/>
      <c r="AR149" s="4"/>
    </row>
    <row r="150" spans="1:44" ht="15" customHeight="1">
      <c r="A150" s="1564"/>
      <c r="B150" s="1564"/>
      <c r="C150" s="1564"/>
      <c r="D150" s="1564"/>
      <c r="E150" s="1564"/>
      <c r="F150" s="1564"/>
      <c r="G150" s="1564"/>
      <c r="H150" s="1564"/>
      <c r="I150" s="1564"/>
      <c r="J150" s="1564"/>
      <c r="K150" s="1564"/>
      <c r="L150" s="1564"/>
      <c r="M150" s="1564"/>
      <c r="N150" s="1564"/>
      <c r="O150" s="1564"/>
      <c r="P150" s="1564"/>
      <c r="Q150" s="1564"/>
      <c r="R150" s="1564"/>
      <c r="S150" s="1564"/>
      <c r="T150" s="1564"/>
      <c r="U150" s="1564"/>
      <c r="V150" s="1564"/>
      <c r="W150" s="1564"/>
      <c r="X150" s="1564"/>
      <c r="Y150" s="1564"/>
      <c r="Z150" s="1564"/>
      <c r="AA150" s="1564"/>
      <c r="AB150" s="1564"/>
      <c r="AC150" s="1564"/>
      <c r="AD150" s="1564"/>
      <c r="AE150" s="1564"/>
      <c r="AF150" s="1564"/>
      <c r="AG150" s="1564"/>
      <c r="AH150" s="1564"/>
      <c r="AI150" s="1564"/>
      <c r="AJ150" s="1564"/>
      <c r="AK150" s="1564"/>
      <c r="AL150" s="1564"/>
      <c r="AM150" s="4"/>
      <c r="AN150" s="4"/>
      <c r="AO150" s="4"/>
      <c r="AP150" s="4"/>
      <c r="AQ150" s="4"/>
      <c r="AR150" s="4"/>
    </row>
    <row r="151" spans="1:44" ht="15" customHeight="1">
      <c r="A151" s="1564"/>
      <c r="B151" s="1564"/>
      <c r="C151" s="1564"/>
      <c r="D151" s="1564"/>
      <c r="E151" s="1564"/>
      <c r="F151" s="1564"/>
      <c r="G151" s="1564"/>
      <c r="H151" s="1564"/>
      <c r="I151" s="1564"/>
      <c r="J151" s="1564"/>
      <c r="K151" s="1564"/>
      <c r="L151" s="1564"/>
      <c r="M151" s="1564"/>
      <c r="N151" s="1564"/>
      <c r="O151" s="1564"/>
      <c r="P151" s="1564"/>
      <c r="Q151" s="1564"/>
      <c r="R151" s="1564"/>
      <c r="S151" s="1564"/>
      <c r="T151" s="1564"/>
      <c r="U151" s="1564"/>
      <c r="V151" s="1564"/>
      <c r="W151" s="1564"/>
      <c r="X151" s="1564"/>
      <c r="Y151" s="1564"/>
      <c r="Z151" s="1564"/>
      <c r="AA151" s="1564"/>
      <c r="AB151" s="1564"/>
      <c r="AC151" s="1564"/>
      <c r="AD151" s="1564"/>
      <c r="AE151" s="1564"/>
      <c r="AF151" s="1564"/>
      <c r="AG151" s="1564"/>
      <c r="AH151" s="1564"/>
      <c r="AI151" s="1564"/>
      <c r="AJ151" s="1564"/>
      <c r="AK151" s="1564"/>
      <c r="AL151" s="1564"/>
      <c r="AM151" s="4"/>
      <c r="AN151" s="4"/>
      <c r="AO151" s="4"/>
      <c r="AP151" s="4"/>
      <c r="AQ151" s="4"/>
      <c r="AR151" s="4"/>
    </row>
    <row r="152" spans="1:44" ht="7.5" customHeight="1">
      <c r="A152" s="1564"/>
      <c r="B152" s="1564"/>
      <c r="C152" s="1564"/>
      <c r="D152" s="1564"/>
      <c r="E152" s="1564"/>
      <c r="F152" s="1564"/>
      <c r="G152" s="1564"/>
      <c r="H152" s="1564"/>
      <c r="I152" s="1564"/>
      <c r="J152" s="1564"/>
      <c r="K152" s="1564"/>
      <c r="L152" s="1564"/>
      <c r="M152" s="1564"/>
      <c r="N152" s="1564"/>
      <c r="O152" s="1564"/>
      <c r="P152" s="1564"/>
      <c r="Q152" s="1564"/>
      <c r="R152" s="1564"/>
      <c r="S152" s="1564"/>
      <c r="T152" s="1564"/>
      <c r="U152" s="1564"/>
      <c r="V152" s="1564"/>
      <c r="W152" s="1564"/>
      <c r="X152" s="1564"/>
      <c r="Y152" s="1564"/>
      <c r="Z152" s="1564"/>
      <c r="AA152" s="1564"/>
      <c r="AB152" s="1564"/>
      <c r="AC152" s="1564"/>
      <c r="AD152" s="1564"/>
      <c r="AE152" s="1564"/>
      <c r="AF152" s="1564"/>
      <c r="AG152" s="1564"/>
      <c r="AH152" s="1564"/>
      <c r="AI152" s="1564"/>
      <c r="AJ152" s="1564"/>
      <c r="AK152" s="1564"/>
      <c r="AL152" s="1564"/>
      <c r="AM152" s="4"/>
      <c r="AN152" s="4"/>
      <c r="AO152" s="4"/>
      <c r="AP152" s="4"/>
      <c r="AQ152" s="4"/>
      <c r="AR152" s="4"/>
    </row>
    <row r="153" spans="1:44" ht="15" customHeight="1">
      <c r="A153" s="1564" t="s">
        <v>2471</v>
      </c>
      <c r="B153" s="1564"/>
      <c r="C153" s="1564"/>
      <c r="D153" s="1564"/>
      <c r="E153" s="1564"/>
      <c r="F153" s="1564"/>
      <c r="G153" s="1564"/>
      <c r="H153" s="1564"/>
      <c r="I153" s="1564"/>
      <c r="J153" s="1564"/>
      <c r="K153" s="1564"/>
      <c r="L153" s="1564"/>
      <c r="M153" s="1564"/>
      <c r="N153" s="1564"/>
      <c r="O153" s="1564"/>
      <c r="P153" s="1564"/>
      <c r="Q153" s="1564"/>
      <c r="R153" s="1564"/>
      <c r="S153" s="1564"/>
      <c r="T153" s="1564"/>
      <c r="U153" s="1564"/>
      <c r="V153" s="1564"/>
      <c r="W153" s="1564"/>
      <c r="X153" s="1564"/>
      <c r="Y153" s="1564"/>
      <c r="Z153" s="1564"/>
      <c r="AA153" s="1564"/>
      <c r="AB153" s="1564"/>
      <c r="AC153" s="1564"/>
      <c r="AD153" s="1564"/>
      <c r="AE153" s="1564"/>
      <c r="AF153" s="1564"/>
      <c r="AG153" s="1564"/>
      <c r="AH153" s="1564"/>
      <c r="AI153" s="1564"/>
      <c r="AJ153" s="1564"/>
      <c r="AK153" s="1564"/>
      <c r="AL153" s="1564"/>
      <c r="AM153" s="241"/>
    </row>
    <row r="154" spans="1:44" ht="15" customHeight="1">
      <c r="A154" s="1564"/>
      <c r="B154" s="1564"/>
      <c r="C154" s="1564"/>
      <c r="D154" s="1564"/>
      <c r="E154" s="1564"/>
      <c r="F154" s="1564"/>
      <c r="G154" s="1564"/>
      <c r="H154" s="1564"/>
      <c r="I154" s="1564"/>
      <c r="J154" s="1564"/>
      <c r="K154" s="1564"/>
      <c r="L154" s="1564"/>
      <c r="M154" s="1564"/>
      <c r="N154" s="1564"/>
      <c r="O154" s="1564"/>
      <c r="P154" s="1564"/>
      <c r="Q154" s="1564"/>
      <c r="R154" s="1564"/>
      <c r="S154" s="1564"/>
      <c r="T154" s="1564"/>
      <c r="U154" s="1564"/>
      <c r="V154" s="1564"/>
      <c r="W154" s="1564"/>
      <c r="X154" s="1564"/>
      <c r="Y154" s="1564"/>
      <c r="Z154" s="1564"/>
      <c r="AA154" s="1564"/>
      <c r="AB154" s="1564"/>
      <c r="AC154" s="1564"/>
      <c r="AD154" s="1564"/>
      <c r="AE154" s="1564"/>
      <c r="AF154" s="1564"/>
      <c r="AG154" s="1564"/>
      <c r="AH154" s="1564"/>
      <c r="AI154" s="1564"/>
      <c r="AJ154" s="1564"/>
      <c r="AK154" s="1564"/>
      <c r="AL154" s="1564"/>
      <c r="AM154" s="241"/>
    </row>
    <row r="155" spans="1:44" ht="15" customHeight="1">
      <c r="A155" s="1564"/>
      <c r="B155" s="1564"/>
      <c r="C155" s="1564"/>
      <c r="D155" s="1564"/>
      <c r="E155" s="1564"/>
      <c r="F155" s="1564"/>
      <c r="G155" s="1564"/>
      <c r="H155" s="1564"/>
      <c r="I155" s="1564"/>
      <c r="J155" s="1564"/>
      <c r="K155" s="1564"/>
      <c r="L155" s="1564"/>
      <c r="M155" s="1564"/>
      <c r="N155" s="1564"/>
      <c r="O155" s="1564"/>
      <c r="P155" s="1564"/>
      <c r="Q155" s="1564"/>
      <c r="R155" s="1564"/>
      <c r="S155" s="1564"/>
      <c r="T155" s="1564"/>
      <c r="U155" s="1564"/>
      <c r="V155" s="1564"/>
      <c r="W155" s="1564"/>
      <c r="X155" s="1564"/>
      <c r="Y155" s="1564"/>
      <c r="Z155" s="1564"/>
      <c r="AA155" s="1564"/>
      <c r="AB155" s="1564"/>
      <c r="AC155" s="1564"/>
      <c r="AD155" s="1564"/>
      <c r="AE155" s="1564"/>
      <c r="AF155" s="1564"/>
      <c r="AG155" s="1564"/>
      <c r="AH155" s="1564"/>
      <c r="AI155" s="1564"/>
      <c r="AJ155" s="1564"/>
      <c r="AK155" s="1564"/>
      <c r="AL155" s="1564"/>
      <c r="AM155" s="241"/>
    </row>
    <row r="156" spans="1:44" ht="15" customHeight="1">
      <c r="A156" s="1564"/>
      <c r="B156" s="1564"/>
      <c r="C156" s="1564"/>
      <c r="D156" s="1564"/>
      <c r="E156" s="1564"/>
      <c r="F156" s="1564"/>
      <c r="G156" s="1564"/>
      <c r="H156" s="1564"/>
      <c r="I156" s="1564"/>
      <c r="J156" s="1564"/>
      <c r="K156" s="1564"/>
      <c r="L156" s="1564"/>
      <c r="M156" s="1564"/>
      <c r="N156" s="1564"/>
      <c r="O156" s="1564"/>
      <c r="P156" s="1564"/>
      <c r="Q156" s="1564"/>
      <c r="R156" s="1564"/>
      <c r="S156" s="1564"/>
      <c r="T156" s="1564"/>
      <c r="U156" s="1564"/>
      <c r="V156" s="1564"/>
      <c r="W156" s="1564"/>
      <c r="X156" s="1564"/>
      <c r="Y156" s="1564"/>
      <c r="Z156" s="1564"/>
      <c r="AA156" s="1564"/>
      <c r="AB156" s="1564"/>
      <c r="AC156" s="1564"/>
      <c r="AD156" s="1564"/>
      <c r="AE156" s="1564"/>
      <c r="AF156" s="1564"/>
      <c r="AG156" s="1564"/>
      <c r="AH156" s="1564"/>
      <c r="AI156" s="1564"/>
      <c r="AJ156" s="1564"/>
      <c r="AK156" s="1564"/>
      <c r="AL156" s="1564"/>
      <c r="AM156" s="241"/>
    </row>
    <row r="157" spans="1:44" ht="15" customHeight="1">
      <c r="A157" s="1564"/>
      <c r="B157" s="1564"/>
      <c r="C157" s="1564"/>
      <c r="D157" s="1564"/>
      <c r="E157" s="1564"/>
      <c r="F157" s="1564"/>
      <c r="G157" s="1564"/>
      <c r="H157" s="1564"/>
      <c r="I157" s="1564"/>
      <c r="J157" s="1564"/>
      <c r="K157" s="1564"/>
      <c r="L157" s="1564"/>
      <c r="M157" s="1564"/>
      <c r="N157" s="1564"/>
      <c r="O157" s="1564"/>
      <c r="P157" s="1564"/>
      <c r="Q157" s="1564"/>
      <c r="R157" s="1564"/>
      <c r="S157" s="1564"/>
      <c r="T157" s="1564"/>
      <c r="U157" s="1564"/>
      <c r="V157" s="1564"/>
      <c r="W157" s="1564"/>
      <c r="X157" s="1564"/>
      <c r="Y157" s="1564"/>
      <c r="Z157" s="1564"/>
      <c r="AA157" s="1564"/>
      <c r="AB157" s="1564"/>
      <c r="AC157" s="1564"/>
      <c r="AD157" s="1564"/>
      <c r="AE157" s="1564"/>
      <c r="AF157" s="1564"/>
      <c r="AG157" s="1564"/>
      <c r="AH157" s="1564"/>
      <c r="AI157" s="1564"/>
      <c r="AJ157" s="1564"/>
      <c r="AK157" s="1564"/>
      <c r="AL157" s="1564"/>
      <c r="AM157" s="241"/>
    </row>
    <row r="158" spans="1:44" ht="15" customHeight="1">
      <c r="A158" s="1564"/>
      <c r="B158" s="1564"/>
      <c r="C158" s="1564"/>
      <c r="D158" s="1564"/>
      <c r="E158" s="1564"/>
      <c r="F158" s="1564"/>
      <c r="G158" s="1564"/>
      <c r="H158" s="1564"/>
      <c r="I158" s="1564"/>
      <c r="J158" s="1564"/>
      <c r="K158" s="1564"/>
      <c r="L158" s="1564"/>
      <c r="M158" s="1564"/>
      <c r="N158" s="1564"/>
      <c r="O158" s="1564"/>
      <c r="P158" s="1564"/>
      <c r="Q158" s="1564"/>
      <c r="R158" s="1564"/>
      <c r="S158" s="1564"/>
      <c r="T158" s="1564"/>
      <c r="U158" s="1564"/>
      <c r="V158" s="1564"/>
      <c r="W158" s="1564"/>
      <c r="X158" s="1564"/>
      <c r="Y158" s="1564"/>
      <c r="Z158" s="1564"/>
      <c r="AA158" s="1564"/>
      <c r="AB158" s="1564"/>
      <c r="AC158" s="1564"/>
      <c r="AD158" s="1564"/>
      <c r="AE158" s="1564"/>
      <c r="AF158" s="1564"/>
      <c r="AG158" s="1564"/>
      <c r="AH158" s="1564"/>
      <c r="AI158" s="1564"/>
      <c r="AJ158" s="1564"/>
      <c r="AK158" s="1564"/>
      <c r="AL158" s="1564"/>
      <c r="AM158" s="241"/>
    </row>
    <row r="159" spans="1:44" ht="15" customHeight="1">
      <c r="A159" s="1564"/>
      <c r="B159" s="1564"/>
      <c r="C159" s="1564"/>
      <c r="D159" s="1564"/>
      <c r="E159" s="1564"/>
      <c r="F159" s="1564"/>
      <c r="G159" s="1564"/>
      <c r="H159" s="1564"/>
      <c r="I159" s="1564"/>
      <c r="J159" s="1564"/>
      <c r="K159" s="1564"/>
      <c r="L159" s="1564"/>
      <c r="M159" s="1564"/>
      <c r="N159" s="1564"/>
      <c r="O159" s="1564"/>
      <c r="P159" s="1564"/>
      <c r="Q159" s="1564"/>
      <c r="R159" s="1564"/>
      <c r="S159" s="1564"/>
      <c r="T159" s="1564"/>
      <c r="U159" s="1564"/>
      <c r="V159" s="1564"/>
      <c r="W159" s="1564"/>
      <c r="X159" s="1564"/>
      <c r="Y159" s="1564"/>
      <c r="Z159" s="1564"/>
      <c r="AA159" s="1564"/>
      <c r="AB159" s="1564"/>
      <c r="AC159" s="1564"/>
      <c r="AD159" s="1564"/>
      <c r="AE159" s="1564"/>
      <c r="AF159" s="1564"/>
      <c r="AG159" s="1564"/>
      <c r="AH159" s="1564"/>
      <c r="AI159" s="1564"/>
      <c r="AJ159" s="1564"/>
      <c r="AK159" s="1564"/>
      <c r="AL159" s="1564"/>
      <c r="AM159" s="241"/>
    </row>
    <row r="160" spans="1:44" ht="15" customHeight="1">
      <c r="A160" s="1564"/>
      <c r="B160" s="1564"/>
      <c r="C160" s="1564"/>
      <c r="D160" s="1564"/>
      <c r="E160" s="1564"/>
      <c r="F160" s="1564"/>
      <c r="G160" s="1564"/>
      <c r="H160" s="1564"/>
      <c r="I160" s="1564"/>
      <c r="J160" s="1564"/>
      <c r="K160" s="1564"/>
      <c r="L160" s="1564"/>
      <c r="M160" s="1564"/>
      <c r="N160" s="1564"/>
      <c r="O160" s="1564"/>
      <c r="P160" s="1564"/>
      <c r="Q160" s="1564"/>
      <c r="R160" s="1564"/>
      <c r="S160" s="1564"/>
      <c r="T160" s="1564"/>
      <c r="U160" s="1564"/>
      <c r="V160" s="1564"/>
      <c r="W160" s="1564"/>
      <c r="X160" s="1564"/>
      <c r="Y160" s="1564"/>
      <c r="Z160" s="1564"/>
      <c r="AA160" s="1564"/>
      <c r="AB160" s="1564"/>
      <c r="AC160" s="1564"/>
      <c r="AD160" s="1564"/>
      <c r="AE160" s="1564"/>
      <c r="AF160" s="1564"/>
      <c r="AG160" s="1564"/>
      <c r="AH160" s="1564"/>
      <c r="AI160" s="1564"/>
      <c r="AJ160" s="1564"/>
      <c r="AK160" s="1564"/>
      <c r="AL160" s="1564"/>
      <c r="AM160" s="241"/>
    </row>
    <row r="161" spans="1:39" ht="15" customHeight="1">
      <c r="A161" s="1564"/>
      <c r="B161" s="1564"/>
      <c r="C161" s="1564"/>
      <c r="D161" s="1564"/>
      <c r="E161" s="1564"/>
      <c r="F161" s="1564"/>
      <c r="G161" s="1564"/>
      <c r="H161" s="1564"/>
      <c r="I161" s="1564"/>
      <c r="J161" s="1564"/>
      <c r="K161" s="1564"/>
      <c r="L161" s="1564"/>
      <c r="M161" s="1564"/>
      <c r="N161" s="1564"/>
      <c r="O161" s="1564"/>
      <c r="P161" s="1564"/>
      <c r="Q161" s="1564"/>
      <c r="R161" s="1564"/>
      <c r="S161" s="1564"/>
      <c r="T161" s="1564"/>
      <c r="U161" s="1564"/>
      <c r="V161" s="1564"/>
      <c r="W161" s="1564"/>
      <c r="X161" s="1564"/>
      <c r="Y161" s="1564"/>
      <c r="Z161" s="1564"/>
      <c r="AA161" s="1564"/>
      <c r="AB161" s="1564"/>
      <c r="AC161" s="1564"/>
      <c r="AD161" s="1564"/>
      <c r="AE161" s="1564"/>
      <c r="AF161" s="1564"/>
      <c r="AG161" s="1564"/>
      <c r="AH161" s="1564"/>
      <c r="AI161" s="1564"/>
      <c r="AJ161" s="1564"/>
      <c r="AK161" s="1564"/>
      <c r="AL161" s="1564"/>
      <c r="AM161" s="241"/>
    </row>
    <row r="162" spans="1:39" ht="15" customHeight="1">
      <c r="A162" s="1564"/>
      <c r="B162" s="1564"/>
      <c r="C162" s="1564"/>
      <c r="D162" s="1564"/>
      <c r="E162" s="1564"/>
      <c r="F162" s="1564"/>
      <c r="G162" s="1564"/>
      <c r="H162" s="1564"/>
      <c r="I162" s="1564"/>
      <c r="J162" s="1564"/>
      <c r="K162" s="1564"/>
      <c r="L162" s="1564"/>
      <c r="M162" s="1564"/>
      <c r="N162" s="1564"/>
      <c r="O162" s="1564"/>
      <c r="P162" s="1564"/>
      <c r="Q162" s="1564"/>
      <c r="R162" s="1564"/>
      <c r="S162" s="1564"/>
      <c r="T162" s="1564"/>
      <c r="U162" s="1564"/>
      <c r="V162" s="1564"/>
      <c r="W162" s="1564"/>
      <c r="X162" s="1564"/>
      <c r="Y162" s="1564"/>
      <c r="Z162" s="1564"/>
      <c r="AA162" s="1564"/>
      <c r="AB162" s="1564"/>
      <c r="AC162" s="1564"/>
      <c r="AD162" s="1564"/>
      <c r="AE162" s="1564"/>
      <c r="AF162" s="1564"/>
      <c r="AG162" s="1564"/>
      <c r="AH162" s="1564"/>
      <c r="AI162" s="1564"/>
      <c r="AJ162" s="1564"/>
      <c r="AK162" s="1564"/>
      <c r="AL162" s="1564"/>
      <c r="AM162" s="241"/>
    </row>
    <row r="163" spans="1:39" ht="15" customHeight="1">
      <c r="A163" s="1564"/>
      <c r="B163" s="1564"/>
      <c r="C163" s="1564"/>
      <c r="D163" s="1564"/>
      <c r="E163" s="1564"/>
      <c r="F163" s="1564"/>
      <c r="G163" s="1564"/>
      <c r="H163" s="1564"/>
      <c r="I163" s="1564"/>
      <c r="J163" s="1564"/>
      <c r="K163" s="1564"/>
      <c r="L163" s="1564"/>
      <c r="M163" s="1564"/>
      <c r="N163" s="1564"/>
      <c r="O163" s="1564"/>
      <c r="P163" s="1564"/>
      <c r="Q163" s="1564"/>
      <c r="R163" s="1564"/>
      <c r="S163" s="1564"/>
      <c r="T163" s="1564"/>
      <c r="U163" s="1564"/>
      <c r="V163" s="1564"/>
      <c r="W163" s="1564"/>
      <c r="X163" s="1564"/>
      <c r="Y163" s="1564"/>
      <c r="Z163" s="1564"/>
      <c r="AA163" s="1564"/>
      <c r="AB163" s="1564"/>
      <c r="AC163" s="1564"/>
      <c r="AD163" s="1564"/>
      <c r="AE163" s="1564"/>
      <c r="AF163" s="1564"/>
      <c r="AG163" s="1564"/>
      <c r="AH163" s="1564"/>
      <c r="AI163" s="1564"/>
      <c r="AJ163" s="1564"/>
      <c r="AK163" s="1564"/>
      <c r="AL163" s="1564"/>
      <c r="AM163" s="241"/>
    </row>
    <row r="164" spans="1:39" ht="15" customHeight="1">
      <c r="A164" s="1564"/>
      <c r="B164" s="1564"/>
      <c r="C164" s="1564"/>
      <c r="D164" s="1564"/>
      <c r="E164" s="1564"/>
      <c r="F164" s="1564"/>
      <c r="G164" s="1564"/>
      <c r="H164" s="1564"/>
      <c r="I164" s="1564"/>
      <c r="J164" s="1564"/>
      <c r="K164" s="1564"/>
      <c r="L164" s="1564"/>
      <c r="M164" s="1564"/>
      <c r="N164" s="1564"/>
      <c r="O164" s="1564"/>
      <c r="P164" s="1564"/>
      <c r="Q164" s="1564"/>
      <c r="R164" s="1564"/>
      <c r="S164" s="1564"/>
      <c r="T164" s="1564"/>
      <c r="U164" s="1564"/>
      <c r="V164" s="1564"/>
      <c r="W164" s="1564"/>
      <c r="X164" s="1564"/>
      <c r="Y164" s="1564"/>
      <c r="Z164" s="1564"/>
      <c r="AA164" s="1564"/>
      <c r="AB164" s="1564"/>
      <c r="AC164" s="1564"/>
      <c r="AD164" s="1564"/>
      <c r="AE164" s="1564"/>
      <c r="AF164" s="1564"/>
      <c r="AG164" s="1564"/>
      <c r="AH164" s="1564"/>
      <c r="AI164" s="1564"/>
      <c r="AJ164" s="1564"/>
      <c r="AK164" s="1564"/>
      <c r="AL164" s="1564"/>
      <c r="AM164" s="241"/>
    </row>
    <row r="165" spans="1:39" ht="15" customHeight="1">
      <c r="A165" s="1564"/>
      <c r="B165" s="1564"/>
      <c r="C165" s="1564"/>
      <c r="D165" s="1564"/>
      <c r="E165" s="1564"/>
      <c r="F165" s="1564"/>
      <c r="G165" s="1564"/>
      <c r="H165" s="1564"/>
      <c r="I165" s="1564"/>
      <c r="J165" s="1564"/>
      <c r="K165" s="1564"/>
      <c r="L165" s="1564"/>
      <c r="M165" s="1564"/>
      <c r="N165" s="1564"/>
      <c r="O165" s="1564"/>
      <c r="P165" s="1564"/>
      <c r="Q165" s="1564"/>
      <c r="R165" s="1564"/>
      <c r="S165" s="1564"/>
      <c r="T165" s="1564"/>
      <c r="U165" s="1564"/>
      <c r="V165" s="1564"/>
      <c r="W165" s="1564"/>
      <c r="X165" s="1564"/>
      <c r="Y165" s="1564"/>
      <c r="Z165" s="1564"/>
      <c r="AA165" s="1564"/>
      <c r="AB165" s="1564"/>
      <c r="AC165" s="1564"/>
      <c r="AD165" s="1564"/>
      <c r="AE165" s="1564"/>
      <c r="AF165" s="1564"/>
      <c r="AG165" s="1564"/>
      <c r="AH165" s="1564"/>
      <c r="AI165" s="1564"/>
      <c r="AJ165" s="1564"/>
      <c r="AK165" s="1564"/>
      <c r="AL165" s="1564"/>
      <c r="AM165" s="241"/>
    </row>
    <row r="166" spans="1:39" ht="15" customHeight="1">
      <c r="A166" s="1564"/>
      <c r="B166" s="1564"/>
      <c r="C166" s="1564"/>
      <c r="D166" s="1564"/>
      <c r="E166" s="1564"/>
      <c r="F166" s="1564"/>
      <c r="G166" s="1564"/>
      <c r="H166" s="1564"/>
      <c r="I166" s="1564"/>
      <c r="J166" s="1564"/>
      <c r="K166" s="1564"/>
      <c r="L166" s="1564"/>
      <c r="M166" s="1564"/>
      <c r="N166" s="1564"/>
      <c r="O166" s="1564"/>
      <c r="P166" s="1564"/>
      <c r="Q166" s="1564"/>
      <c r="R166" s="1564"/>
      <c r="S166" s="1564"/>
      <c r="T166" s="1564"/>
      <c r="U166" s="1564"/>
      <c r="V166" s="1564"/>
      <c r="W166" s="1564"/>
      <c r="X166" s="1564"/>
      <c r="Y166" s="1564"/>
      <c r="Z166" s="1564"/>
      <c r="AA166" s="1564"/>
      <c r="AB166" s="1564"/>
      <c r="AC166" s="1564"/>
      <c r="AD166" s="1564"/>
      <c r="AE166" s="1564"/>
      <c r="AF166" s="1564"/>
      <c r="AG166" s="1564"/>
      <c r="AH166" s="1564"/>
      <c r="AI166" s="1564"/>
      <c r="AJ166" s="1564"/>
      <c r="AK166" s="1564"/>
      <c r="AL166" s="1564"/>
      <c r="AM166" s="241"/>
    </row>
    <row r="167" spans="1:39" ht="2.4500000000000002" customHeight="1">
      <c r="A167" s="1564"/>
      <c r="B167" s="1564"/>
      <c r="C167" s="1564"/>
      <c r="D167" s="1564"/>
      <c r="E167" s="1564"/>
      <c r="F167" s="1564"/>
      <c r="G167" s="1564"/>
      <c r="H167" s="1564"/>
      <c r="I167" s="1564"/>
      <c r="J167" s="1564"/>
      <c r="K167" s="1564"/>
      <c r="L167" s="1564"/>
      <c r="M167" s="1564"/>
      <c r="N167" s="1564"/>
      <c r="O167" s="1564"/>
      <c r="P167" s="1564"/>
      <c r="Q167" s="1564"/>
      <c r="R167" s="1564"/>
      <c r="S167" s="1564"/>
      <c r="T167" s="1564"/>
      <c r="U167" s="1564"/>
      <c r="V167" s="1564"/>
      <c r="W167" s="1564"/>
      <c r="X167" s="1564"/>
      <c r="Y167" s="1564"/>
      <c r="Z167" s="1564"/>
      <c r="AA167" s="1564"/>
      <c r="AB167" s="1564"/>
      <c r="AC167" s="1564"/>
      <c r="AD167" s="1564"/>
      <c r="AE167" s="1564"/>
      <c r="AF167" s="1564"/>
      <c r="AG167" s="1564"/>
      <c r="AH167" s="1564"/>
      <c r="AI167" s="1564"/>
      <c r="AJ167" s="1564"/>
      <c r="AK167" s="1564"/>
      <c r="AL167" s="1564"/>
      <c r="AM167" s="241"/>
    </row>
    <row r="168" spans="1:39" ht="15" customHeight="1">
      <c r="A168" s="1564" t="s">
        <v>2472</v>
      </c>
      <c r="B168" s="1564"/>
      <c r="C168" s="1564"/>
      <c r="D168" s="1564"/>
      <c r="E168" s="1564"/>
      <c r="F168" s="1564"/>
      <c r="G168" s="1564"/>
      <c r="H168" s="1564"/>
      <c r="I168" s="1564"/>
      <c r="J168" s="1564"/>
      <c r="K168" s="1564"/>
      <c r="L168" s="1564"/>
      <c r="M168" s="1564"/>
      <c r="N168" s="1564"/>
      <c r="O168" s="1564"/>
      <c r="P168" s="1564"/>
      <c r="Q168" s="1564"/>
      <c r="R168" s="1564"/>
      <c r="S168" s="1564"/>
      <c r="T168" s="1564"/>
      <c r="U168" s="1564"/>
      <c r="V168" s="1564"/>
      <c r="W168" s="1564"/>
      <c r="X168" s="1564"/>
      <c r="Y168" s="1564"/>
      <c r="Z168" s="1564"/>
      <c r="AA168" s="1564"/>
      <c r="AB168" s="1564"/>
      <c r="AC168" s="1564"/>
      <c r="AD168" s="1564"/>
      <c r="AE168" s="1564"/>
      <c r="AF168" s="1564"/>
      <c r="AG168" s="1564"/>
      <c r="AH168" s="1564"/>
      <c r="AI168" s="1564"/>
      <c r="AJ168" s="1564"/>
      <c r="AK168" s="1564"/>
      <c r="AL168" s="1564"/>
      <c r="AM168" s="241"/>
    </row>
    <row r="169" spans="1:39" ht="15" customHeight="1">
      <c r="A169" s="1564"/>
      <c r="B169" s="1564"/>
      <c r="C169" s="1564"/>
      <c r="D169" s="1564"/>
      <c r="E169" s="1564"/>
      <c r="F169" s="1564"/>
      <c r="G169" s="1564"/>
      <c r="H169" s="1564"/>
      <c r="I169" s="1564"/>
      <c r="J169" s="1564"/>
      <c r="K169" s="1564"/>
      <c r="L169" s="1564"/>
      <c r="M169" s="1564"/>
      <c r="N169" s="1564"/>
      <c r="O169" s="1564"/>
      <c r="P169" s="1564"/>
      <c r="Q169" s="1564"/>
      <c r="R169" s="1564"/>
      <c r="S169" s="1564"/>
      <c r="T169" s="1564"/>
      <c r="U169" s="1564"/>
      <c r="V169" s="1564"/>
      <c r="W169" s="1564"/>
      <c r="X169" s="1564"/>
      <c r="Y169" s="1564"/>
      <c r="Z169" s="1564"/>
      <c r="AA169" s="1564"/>
      <c r="AB169" s="1564"/>
      <c r="AC169" s="1564"/>
      <c r="AD169" s="1564"/>
      <c r="AE169" s="1564"/>
      <c r="AF169" s="1564"/>
      <c r="AG169" s="1564"/>
      <c r="AH169" s="1564"/>
      <c r="AI169" s="1564"/>
      <c r="AJ169" s="1564"/>
      <c r="AK169" s="1564"/>
      <c r="AL169" s="1564"/>
      <c r="AM169" s="241"/>
    </row>
    <row r="170" spans="1:39" ht="15" customHeight="1">
      <c r="A170" s="1564"/>
      <c r="B170" s="1564"/>
      <c r="C170" s="1564"/>
      <c r="D170" s="1564"/>
      <c r="E170" s="1564"/>
      <c r="F170" s="1564"/>
      <c r="G170" s="1564"/>
      <c r="H170" s="1564"/>
      <c r="I170" s="1564"/>
      <c r="J170" s="1564"/>
      <c r="K170" s="1564"/>
      <c r="L170" s="1564"/>
      <c r="M170" s="1564"/>
      <c r="N170" s="1564"/>
      <c r="O170" s="1564"/>
      <c r="P170" s="1564"/>
      <c r="Q170" s="1564"/>
      <c r="R170" s="1564"/>
      <c r="S170" s="1564"/>
      <c r="T170" s="1564"/>
      <c r="U170" s="1564"/>
      <c r="V170" s="1564"/>
      <c r="W170" s="1564"/>
      <c r="X170" s="1564"/>
      <c r="Y170" s="1564"/>
      <c r="Z170" s="1564"/>
      <c r="AA170" s="1564"/>
      <c r="AB170" s="1564"/>
      <c r="AC170" s="1564"/>
      <c r="AD170" s="1564"/>
      <c r="AE170" s="1564"/>
      <c r="AF170" s="1564"/>
      <c r="AG170" s="1564"/>
      <c r="AH170" s="1564"/>
      <c r="AI170" s="1564"/>
      <c r="AJ170" s="1564"/>
      <c r="AK170" s="1564"/>
      <c r="AL170" s="1564"/>
      <c r="AM170" s="241"/>
    </row>
    <row r="171" spans="1:39" ht="15" customHeight="1">
      <c r="A171" s="1564"/>
      <c r="B171" s="1564"/>
      <c r="C171" s="1564"/>
      <c r="D171" s="1564"/>
      <c r="E171" s="1564"/>
      <c r="F171" s="1564"/>
      <c r="G171" s="1564"/>
      <c r="H171" s="1564"/>
      <c r="I171" s="1564"/>
      <c r="J171" s="1564"/>
      <c r="K171" s="1564"/>
      <c r="L171" s="1564"/>
      <c r="M171" s="1564"/>
      <c r="N171" s="1564"/>
      <c r="O171" s="1564"/>
      <c r="P171" s="1564"/>
      <c r="Q171" s="1564"/>
      <c r="R171" s="1564"/>
      <c r="S171" s="1564"/>
      <c r="T171" s="1564"/>
      <c r="U171" s="1564"/>
      <c r="V171" s="1564"/>
      <c r="W171" s="1564"/>
      <c r="X171" s="1564"/>
      <c r="Y171" s="1564"/>
      <c r="Z171" s="1564"/>
      <c r="AA171" s="1564"/>
      <c r="AB171" s="1564"/>
      <c r="AC171" s="1564"/>
      <c r="AD171" s="1564"/>
      <c r="AE171" s="1564"/>
      <c r="AF171" s="1564"/>
      <c r="AG171" s="1564"/>
      <c r="AH171" s="1564"/>
      <c r="AI171" s="1564"/>
      <c r="AJ171" s="1564"/>
      <c r="AK171" s="1564"/>
      <c r="AL171" s="1564"/>
      <c r="AM171" s="241"/>
    </row>
    <row r="172" spans="1:39" ht="15" customHeight="1">
      <c r="A172" s="1564"/>
      <c r="B172" s="1564"/>
      <c r="C172" s="1564"/>
      <c r="D172" s="1564"/>
      <c r="E172" s="1564"/>
      <c r="F172" s="1564"/>
      <c r="G172" s="1564"/>
      <c r="H172" s="1564"/>
      <c r="I172" s="1564"/>
      <c r="J172" s="1564"/>
      <c r="K172" s="1564"/>
      <c r="L172" s="1564"/>
      <c r="M172" s="1564"/>
      <c r="N172" s="1564"/>
      <c r="O172" s="1564"/>
      <c r="P172" s="1564"/>
      <c r="Q172" s="1564"/>
      <c r="R172" s="1564"/>
      <c r="S172" s="1564"/>
      <c r="T172" s="1564"/>
      <c r="U172" s="1564"/>
      <c r="V172" s="1564"/>
      <c r="W172" s="1564"/>
      <c r="X172" s="1564"/>
      <c r="Y172" s="1564"/>
      <c r="Z172" s="1564"/>
      <c r="AA172" s="1564"/>
      <c r="AB172" s="1564"/>
      <c r="AC172" s="1564"/>
      <c r="AD172" s="1564"/>
      <c r="AE172" s="1564"/>
      <c r="AF172" s="1564"/>
      <c r="AG172" s="1564"/>
      <c r="AH172" s="1564"/>
      <c r="AI172" s="1564"/>
      <c r="AJ172" s="1564"/>
      <c r="AK172" s="1564"/>
      <c r="AL172" s="1564"/>
      <c r="AM172" s="241"/>
    </row>
    <row r="173" spans="1:39" ht="15" customHeight="1">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c r="AA173" s="1564"/>
      <c r="AB173" s="1564"/>
      <c r="AC173" s="1564"/>
      <c r="AD173" s="1564"/>
      <c r="AE173" s="1564"/>
      <c r="AF173" s="1564"/>
      <c r="AG173" s="1564"/>
      <c r="AH173" s="1564"/>
      <c r="AI173" s="1564"/>
      <c r="AJ173" s="1564"/>
      <c r="AK173" s="1564"/>
      <c r="AL173" s="1564"/>
      <c r="AM173" s="241"/>
    </row>
    <row r="174" spans="1:39" ht="15" customHeight="1">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c r="AA174" s="1564"/>
      <c r="AB174" s="1564"/>
      <c r="AC174" s="1564"/>
      <c r="AD174" s="1564"/>
      <c r="AE174" s="1564"/>
      <c r="AF174" s="1564"/>
      <c r="AG174" s="1564"/>
      <c r="AH174" s="1564"/>
      <c r="AI174" s="1564"/>
      <c r="AJ174" s="1564"/>
      <c r="AK174" s="1564"/>
      <c r="AL174" s="1564"/>
      <c r="AM174" s="241"/>
    </row>
    <row r="175" spans="1:39" ht="15" customHeight="1">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c r="AA175" s="1564"/>
      <c r="AB175" s="1564"/>
      <c r="AC175" s="1564"/>
      <c r="AD175" s="1564"/>
      <c r="AE175" s="1564"/>
      <c r="AF175" s="1564"/>
      <c r="AG175" s="1564"/>
      <c r="AH175" s="1564"/>
      <c r="AI175" s="1564"/>
      <c r="AJ175" s="1564"/>
      <c r="AK175" s="1564"/>
      <c r="AL175" s="1564"/>
      <c r="AM175" s="241"/>
    </row>
    <row r="176" spans="1:39" ht="15" customHeight="1">
      <c r="A176" s="1564"/>
      <c r="B176" s="1564"/>
      <c r="C176" s="1564"/>
      <c r="D176" s="1564"/>
      <c r="E176" s="1564"/>
      <c r="F176" s="1564"/>
      <c r="G176" s="1564"/>
      <c r="H176" s="1564"/>
      <c r="I176" s="1564"/>
      <c r="J176" s="1564"/>
      <c r="K176" s="1564"/>
      <c r="L176" s="1564"/>
      <c r="M176" s="1564"/>
      <c r="N176" s="1564"/>
      <c r="O176" s="1564"/>
      <c r="P176" s="1564"/>
      <c r="Q176" s="1564"/>
      <c r="R176" s="1564"/>
      <c r="S176" s="1564"/>
      <c r="T176" s="1564"/>
      <c r="U176" s="1564"/>
      <c r="V176" s="1564"/>
      <c r="W176" s="1564"/>
      <c r="X176" s="1564"/>
      <c r="Y176" s="1564"/>
      <c r="Z176" s="1564"/>
      <c r="AA176" s="1564"/>
      <c r="AB176" s="1564"/>
      <c r="AC176" s="1564"/>
      <c r="AD176" s="1564"/>
      <c r="AE176" s="1564"/>
      <c r="AF176" s="1564"/>
      <c r="AG176" s="1564"/>
      <c r="AH176" s="1564"/>
      <c r="AI176" s="1564"/>
      <c r="AJ176" s="1564"/>
      <c r="AK176" s="1564"/>
      <c r="AL176" s="1564"/>
      <c r="AM176" s="241"/>
    </row>
    <row r="177" spans="1:39" ht="15" customHeight="1">
      <c r="A177" s="1564"/>
      <c r="B177" s="1564"/>
      <c r="C177" s="1564"/>
      <c r="D177" s="1564"/>
      <c r="E177" s="1564"/>
      <c r="F177" s="1564"/>
      <c r="G177" s="1564"/>
      <c r="H177" s="1564"/>
      <c r="I177" s="1564"/>
      <c r="J177" s="1564"/>
      <c r="K177" s="1564"/>
      <c r="L177" s="1564"/>
      <c r="M177" s="1564"/>
      <c r="N177" s="1564"/>
      <c r="O177" s="1564"/>
      <c r="P177" s="1564"/>
      <c r="Q177" s="1564"/>
      <c r="R177" s="1564"/>
      <c r="S177" s="1564"/>
      <c r="T177" s="1564"/>
      <c r="U177" s="1564"/>
      <c r="V177" s="1564"/>
      <c r="W177" s="1564"/>
      <c r="X177" s="1564"/>
      <c r="Y177" s="1564"/>
      <c r="Z177" s="1564"/>
      <c r="AA177" s="1564"/>
      <c r="AB177" s="1564"/>
      <c r="AC177" s="1564"/>
      <c r="AD177" s="1564"/>
      <c r="AE177" s="1564"/>
      <c r="AF177" s="1564"/>
      <c r="AG177" s="1564"/>
      <c r="AH177" s="1564"/>
      <c r="AI177" s="1564"/>
      <c r="AJ177" s="1564"/>
      <c r="AK177" s="1564"/>
      <c r="AL177" s="1564"/>
      <c r="AM177" s="241"/>
    </row>
    <row r="178" spans="1:39" ht="15" customHeight="1">
      <c r="A178" s="1564"/>
      <c r="B178" s="1564"/>
      <c r="C178" s="1564"/>
      <c r="D178" s="1564"/>
      <c r="E178" s="1564"/>
      <c r="F178" s="1564"/>
      <c r="G178" s="1564"/>
      <c r="H178" s="1564"/>
      <c r="I178" s="1564"/>
      <c r="J178" s="1564"/>
      <c r="K178" s="1564"/>
      <c r="L178" s="1564"/>
      <c r="M178" s="1564"/>
      <c r="N178" s="1564"/>
      <c r="O178" s="1564"/>
      <c r="P178" s="1564"/>
      <c r="Q178" s="1564"/>
      <c r="R178" s="1564"/>
      <c r="S178" s="1564"/>
      <c r="T178" s="1564"/>
      <c r="U178" s="1564"/>
      <c r="V178" s="1564"/>
      <c r="W178" s="1564"/>
      <c r="X178" s="1564"/>
      <c r="Y178" s="1564"/>
      <c r="Z178" s="1564"/>
      <c r="AA178" s="1564"/>
      <c r="AB178" s="1564"/>
      <c r="AC178" s="1564"/>
      <c r="AD178" s="1564"/>
      <c r="AE178" s="1564"/>
      <c r="AF178" s="1564"/>
      <c r="AG178" s="1564"/>
      <c r="AH178" s="1564"/>
      <c r="AI178" s="1564"/>
      <c r="AJ178" s="1564"/>
      <c r="AK178" s="1564"/>
      <c r="AL178" s="1564"/>
      <c r="AM178" s="241"/>
    </row>
    <row r="179" spans="1:39" ht="15" customHeight="1">
      <c r="A179" s="1564"/>
      <c r="B179" s="1564"/>
      <c r="C179" s="1564"/>
      <c r="D179" s="1564"/>
      <c r="E179" s="1564"/>
      <c r="F179" s="1564"/>
      <c r="G179" s="1564"/>
      <c r="H179" s="1564"/>
      <c r="I179" s="1564"/>
      <c r="J179" s="1564"/>
      <c r="K179" s="1564"/>
      <c r="L179" s="1564"/>
      <c r="M179" s="1564"/>
      <c r="N179" s="1564"/>
      <c r="O179" s="1564"/>
      <c r="P179" s="1564"/>
      <c r="Q179" s="1564"/>
      <c r="R179" s="1564"/>
      <c r="S179" s="1564"/>
      <c r="T179" s="1564"/>
      <c r="U179" s="1564"/>
      <c r="V179" s="1564"/>
      <c r="W179" s="1564"/>
      <c r="X179" s="1564"/>
      <c r="Y179" s="1564"/>
      <c r="Z179" s="1564"/>
      <c r="AA179" s="1564"/>
      <c r="AB179" s="1564"/>
      <c r="AC179" s="1564"/>
      <c r="AD179" s="1564"/>
      <c r="AE179" s="1564"/>
      <c r="AF179" s="1564"/>
      <c r="AG179" s="1564"/>
      <c r="AH179" s="1564"/>
      <c r="AI179" s="1564"/>
      <c r="AJ179" s="1564"/>
      <c r="AK179" s="1564"/>
      <c r="AL179" s="1564"/>
      <c r="AM179" s="241"/>
    </row>
    <row r="180" spans="1:39" ht="15" customHeight="1">
      <c r="A180" s="1564"/>
      <c r="B180" s="1564"/>
      <c r="C180" s="1564"/>
      <c r="D180" s="1564"/>
      <c r="E180" s="1564"/>
      <c r="F180" s="1564"/>
      <c r="G180" s="1564"/>
      <c r="H180" s="1564"/>
      <c r="I180" s="1564"/>
      <c r="J180" s="1564"/>
      <c r="K180" s="1564"/>
      <c r="L180" s="1564"/>
      <c r="M180" s="1564"/>
      <c r="N180" s="1564"/>
      <c r="O180" s="1564"/>
      <c r="P180" s="1564"/>
      <c r="Q180" s="1564"/>
      <c r="R180" s="1564"/>
      <c r="S180" s="1564"/>
      <c r="T180" s="1564"/>
      <c r="U180" s="1564"/>
      <c r="V180" s="1564"/>
      <c r="W180" s="1564"/>
      <c r="X180" s="1564"/>
      <c r="Y180" s="1564"/>
      <c r="Z180" s="1564"/>
      <c r="AA180" s="1564"/>
      <c r="AB180" s="1564"/>
      <c r="AC180" s="1564"/>
      <c r="AD180" s="1564"/>
      <c r="AE180" s="1564"/>
      <c r="AF180" s="1564"/>
      <c r="AG180" s="1564"/>
      <c r="AH180" s="1564"/>
      <c r="AI180" s="1564"/>
      <c r="AJ180" s="1564"/>
      <c r="AK180" s="1564"/>
      <c r="AL180" s="1564"/>
      <c r="AM180" s="241"/>
    </row>
    <row r="181" spans="1:39" ht="15" customHeight="1">
      <c r="A181" s="1564"/>
      <c r="B181" s="1564"/>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241"/>
    </row>
    <row r="182" spans="1:39" ht="6" customHeight="1">
      <c r="A182" s="1564"/>
      <c r="B182" s="1564"/>
      <c r="C182" s="1564"/>
      <c r="D182" s="1564"/>
      <c r="E182" s="1564"/>
      <c r="F182" s="1564"/>
      <c r="G182" s="1564"/>
      <c r="H182" s="1564"/>
      <c r="I182" s="1564"/>
      <c r="J182" s="1564"/>
      <c r="K182" s="1564"/>
      <c r="L182" s="1564"/>
      <c r="M182" s="1564"/>
      <c r="N182" s="1564"/>
      <c r="O182" s="1564"/>
      <c r="P182" s="1564"/>
      <c r="Q182" s="1564"/>
      <c r="R182" s="1564"/>
      <c r="S182" s="1564"/>
      <c r="T182" s="1564"/>
      <c r="U182" s="1564"/>
      <c r="V182" s="1564"/>
      <c r="W182" s="1564"/>
      <c r="X182" s="1564"/>
      <c r="Y182" s="1564"/>
      <c r="Z182" s="1564"/>
      <c r="AA182" s="1564"/>
      <c r="AB182" s="1564"/>
      <c r="AC182" s="1564"/>
      <c r="AD182" s="1564"/>
      <c r="AE182" s="1564"/>
      <c r="AF182" s="1564"/>
      <c r="AG182" s="1564"/>
      <c r="AH182" s="1564"/>
      <c r="AI182" s="1564"/>
      <c r="AJ182" s="1564"/>
      <c r="AK182" s="1564"/>
      <c r="AL182" s="1564"/>
      <c r="AM182" s="241"/>
    </row>
    <row r="183" spans="1:39" ht="15" customHeight="1">
      <c r="A183" s="1564" t="s">
        <v>2473</v>
      </c>
      <c r="B183" s="1564"/>
      <c r="C183" s="1564"/>
      <c r="D183" s="1564"/>
      <c r="E183" s="1564"/>
      <c r="F183" s="1564"/>
      <c r="G183" s="1564"/>
      <c r="H183" s="1564"/>
      <c r="I183" s="1564"/>
      <c r="J183" s="1564"/>
      <c r="K183" s="1564"/>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241"/>
    </row>
    <row r="184" spans="1:39" ht="15" customHeight="1">
      <c r="A184" s="1564"/>
      <c r="B184" s="1564"/>
      <c r="C184" s="1564"/>
      <c r="D184" s="1564"/>
      <c r="E184" s="1564"/>
      <c r="F184" s="1564"/>
      <c r="G184" s="1564"/>
      <c r="H184" s="1564"/>
      <c r="I184" s="1564"/>
      <c r="J184" s="1564"/>
      <c r="K184" s="1564"/>
      <c r="L184" s="1564"/>
      <c r="M184" s="1564"/>
      <c r="N184" s="1564"/>
      <c r="O184" s="1564"/>
      <c r="P184" s="1564"/>
      <c r="Q184" s="1564"/>
      <c r="R184" s="1564"/>
      <c r="S184" s="1564"/>
      <c r="T184" s="1564"/>
      <c r="U184" s="1564"/>
      <c r="V184" s="1564"/>
      <c r="W184" s="1564"/>
      <c r="X184" s="1564"/>
      <c r="Y184" s="1564"/>
      <c r="Z184" s="1564"/>
      <c r="AA184" s="1564"/>
      <c r="AB184" s="1564"/>
      <c r="AC184" s="1564"/>
      <c r="AD184" s="1564"/>
      <c r="AE184" s="1564"/>
      <c r="AF184" s="1564"/>
      <c r="AG184" s="1564"/>
      <c r="AH184" s="1564"/>
      <c r="AI184" s="1564"/>
      <c r="AJ184" s="1564"/>
      <c r="AK184" s="1564"/>
      <c r="AL184" s="1564"/>
      <c r="AM184" s="241"/>
    </row>
    <row r="185" spans="1:39" ht="15" customHeight="1">
      <c r="A185" s="1564"/>
      <c r="B185" s="1564"/>
      <c r="C185" s="1564"/>
      <c r="D185" s="1564"/>
      <c r="E185" s="1564"/>
      <c r="F185" s="1564"/>
      <c r="G185" s="1564"/>
      <c r="H185" s="1564"/>
      <c r="I185" s="1564"/>
      <c r="J185" s="1564"/>
      <c r="K185" s="1564"/>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241"/>
    </row>
    <row r="186" spans="1:39" ht="15" customHeight="1">
      <c r="A186" s="1564"/>
      <c r="B186" s="1564"/>
      <c r="C186" s="1564"/>
      <c r="D186" s="1564"/>
      <c r="E186" s="1564"/>
      <c r="F186" s="1564"/>
      <c r="G186" s="1564"/>
      <c r="H186" s="1564"/>
      <c r="I186" s="1564"/>
      <c r="J186" s="1564"/>
      <c r="K186" s="1564"/>
      <c r="L186" s="1564"/>
      <c r="M186" s="1564"/>
      <c r="N186" s="1564"/>
      <c r="O186" s="1564"/>
      <c r="P186" s="1564"/>
      <c r="Q186" s="1564"/>
      <c r="R186" s="1564"/>
      <c r="S186" s="1564"/>
      <c r="T186" s="1564"/>
      <c r="U186" s="1564"/>
      <c r="V186" s="1564"/>
      <c r="W186" s="1564"/>
      <c r="X186" s="1564"/>
      <c r="Y186" s="1564"/>
      <c r="Z186" s="1564"/>
      <c r="AA186" s="1564"/>
      <c r="AB186" s="1564"/>
      <c r="AC186" s="1564"/>
      <c r="AD186" s="1564"/>
      <c r="AE186" s="1564"/>
      <c r="AF186" s="1564"/>
      <c r="AG186" s="1564"/>
      <c r="AH186" s="1564"/>
      <c r="AI186" s="1564"/>
      <c r="AJ186" s="1564"/>
      <c r="AK186" s="1564"/>
      <c r="AL186" s="1564"/>
      <c r="AM186" s="241"/>
    </row>
    <row r="187" spans="1:39" ht="18" customHeight="1">
      <c r="A187" s="1564"/>
      <c r="B187" s="1564"/>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241"/>
    </row>
    <row r="188" spans="1:39" ht="15" customHeight="1">
      <c r="A188" s="1564"/>
      <c r="B188" s="1564"/>
      <c r="C188" s="1564"/>
      <c r="D188" s="1564"/>
      <c r="E188" s="1564"/>
      <c r="F188" s="1564"/>
      <c r="G188" s="1564"/>
      <c r="H188" s="1564"/>
      <c r="I188" s="1564"/>
      <c r="J188" s="1564"/>
      <c r="K188" s="1564"/>
      <c r="L188" s="1564"/>
      <c r="M188" s="1564"/>
      <c r="N188" s="1564"/>
      <c r="O188" s="1564"/>
      <c r="P188" s="1564"/>
      <c r="Q188" s="1564"/>
      <c r="R188" s="1564"/>
      <c r="S188" s="1564"/>
      <c r="T188" s="1564"/>
      <c r="U188" s="1564"/>
      <c r="V188" s="1564"/>
      <c r="W188" s="1564"/>
      <c r="X188" s="1564"/>
      <c r="Y188" s="1564"/>
      <c r="Z188" s="1564"/>
      <c r="AA188" s="1564"/>
      <c r="AB188" s="1564"/>
      <c r="AC188" s="1564"/>
      <c r="AD188" s="1564"/>
      <c r="AE188" s="1564"/>
      <c r="AF188" s="1564"/>
      <c r="AG188" s="1564"/>
      <c r="AH188" s="1564"/>
      <c r="AI188" s="1564"/>
      <c r="AJ188" s="1564"/>
      <c r="AK188" s="1564"/>
      <c r="AL188" s="1564"/>
      <c r="AM188" s="241"/>
    </row>
    <row r="189" spans="1:39" ht="15" customHeight="1">
      <c r="A189" s="1564"/>
      <c r="B189" s="1564"/>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241"/>
    </row>
    <row r="190" spans="1:39" ht="15" customHeight="1">
      <c r="A190" s="1564"/>
      <c r="B190" s="1564"/>
      <c r="C190" s="1564"/>
      <c r="D190" s="1564"/>
      <c r="E190" s="1564"/>
      <c r="F190" s="1564"/>
      <c r="G190" s="1564"/>
      <c r="H190" s="1564"/>
      <c r="I190" s="1564"/>
      <c r="J190" s="1564"/>
      <c r="K190" s="1564"/>
      <c r="L190" s="1564"/>
      <c r="M190" s="1564"/>
      <c r="N190" s="1564"/>
      <c r="O190" s="1564"/>
      <c r="P190" s="1564"/>
      <c r="Q190" s="1564"/>
      <c r="R190" s="1564"/>
      <c r="S190" s="1564"/>
      <c r="T190" s="1564"/>
      <c r="U190" s="1564"/>
      <c r="V190" s="1564"/>
      <c r="W190" s="1564"/>
      <c r="X190" s="1564"/>
      <c r="Y190" s="1564"/>
      <c r="Z190" s="1564"/>
      <c r="AA190" s="1564"/>
      <c r="AB190" s="1564"/>
      <c r="AC190" s="1564"/>
      <c r="AD190" s="1564"/>
      <c r="AE190" s="1564"/>
      <c r="AF190" s="1564"/>
      <c r="AG190" s="1564"/>
      <c r="AH190" s="1564"/>
      <c r="AI190" s="1564"/>
      <c r="AJ190" s="1564"/>
      <c r="AK190" s="1564"/>
      <c r="AL190" s="1564"/>
      <c r="AM190" s="241"/>
    </row>
    <row r="191" spans="1:39" ht="15" customHeight="1">
      <c r="A191" s="1564"/>
      <c r="B191" s="1564"/>
      <c r="C191" s="1564"/>
      <c r="D191" s="1564"/>
      <c r="E191" s="1564"/>
      <c r="F191" s="1564"/>
      <c r="G191" s="1564"/>
      <c r="H191" s="1564"/>
      <c r="I191" s="1564"/>
      <c r="J191" s="1564"/>
      <c r="K191" s="1564"/>
      <c r="L191" s="1564"/>
      <c r="M191" s="1564"/>
      <c r="N191" s="1564"/>
      <c r="O191" s="1564"/>
      <c r="P191" s="1564"/>
      <c r="Q191" s="1564"/>
      <c r="R191" s="1564"/>
      <c r="S191" s="1564"/>
      <c r="T191" s="1564"/>
      <c r="U191" s="1564"/>
      <c r="V191" s="1564"/>
      <c r="W191" s="1564"/>
      <c r="X191" s="1564"/>
      <c r="Y191" s="1564"/>
      <c r="Z191" s="1564"/>
      <c r="AA191" s="1564"/>
      <c r="AB191" s="1564"/>
      <c r="AC191" s="1564"/>
      <c r="AD191" s="1564"/>
      <c r="AE191" s="1564"/>
      <c r="AF191" s="1564"/>
      <c r="AG191" s="1564"/>
      <c r="AH191" s="1564"/>
      <c r="AI191" s="1564"/>
      <c r="AJ191" s="1564"/>
      <c r="AK191" s="1564"/>
      <c r="AL191" s="1564"/>
      <c r="AM191" s="241"/>
    </row>
    <row r="192" spans="1:39" ht="15" customHeight="1">
      <c r="A192" s="1564"/>
      <c r="B192" s="1564"/>
      <c r="C192" s="1564"/>
      <c r="D192" s="1564"/>
      <c r="E192" s="1564"/>
      <c r="F192" s="1564"/>
      <c r="G192" s="1564"/>
      <c r="H192" s="1564"/>
      <c r="I192" s="1564"/>
      <c r="J192" s="1564"/>
      <c r="K192" s="1564"/>
      <c r="L192" s="1564"/>
      <c r="M192" s="1564"/>
      <c r="N192" s="1564"/>
      <c r="O192" s="1564"/>
      <c r="P192" s="1564"/>
      <c r="Q192" s="1564"/>
      <c r="R192" s="1564"/>
      <c r="S192" s="1564"/>
      <c r="T192" s="1564"/>
      <c r="U192" s="1564"/>
      <c r="V192" s="1564"/>
      <c r="W192" s="1564"/>
      <c r="X192" s="1564"/>
      <c r="Y192" s="1564"/>
      <c r="Z192" s="1564"/>
      <c r="AA192" s="1564"/>
      <c r="AB192" s="1564"/>
      <c r="AC192" s="1564"/>
      <c r="AD192" s="1564"/>
      <c r="AE192" s="1564"/>
      <c r="AF192" s="1564"/>
      <c r="AG192" s="1564"/>
      <c r="AH192" s="1564"/>
      <c r="AI192" s="1564"/>
      <c r="AJ192" s="1564"/>
      <c r="AK192" s="1564"/>
      <c r="AL192" s="1564"/>
      <c r="AM192" s="241"/>
    </row>
    <row r="193" spans="1:39" ht="15" customHeight="1">
      <c r="A193" s="1564"/>
      <c r="B193" s="1564"/>
      <c r="C193" s="1564"/>
      <c r="D193" s="1564"/>
      <c r="E193" s="1564"/>
      <c r="F193" s="1564"/>
      <c r="G193" s="1564"/>
      <c r="H193" s="1564"/>
      <c r="I193" s="1564"/>
      <c r="J193" s="1564"/>
      <c r="K193" s="1564"/>
      <c r="L193" s="1564"/>
      <c r="M193" s="1564"/>
      <c r="N193" s="1564"/>
      <c r="O193" s="1564"/>
      <c r="P193" s="1564"/>
      <c r="Q193" s="1564"/>
      <c r="R193" s="1564"/>
      <c r="S193" s="1564"/>
      <c r="T193" s="1564"/>
      <c r="U193" s="1564"/>
      <c r="V193" s="1564"/>
      <c r="W193" s="1564"/>
      <c r="X193" s="1564"/>
      <c r="Y193" s="1564"/>
      <c r="Z193" s="1564"/>
      <c r="AA193" s="1564"/>
      <c r="AB193" s="1564"/>
      <c r="AC193" s="1564"/>
      <c r="AD193" s="1564"/>
      <c r="AE193" s="1564"/>
      <c r="AF193" s="1564"/>
      <c r="AG193" s="1564"/>
      <c r="AH193" s="1564"/>
      <c r="AI193" s="1564"/>
      <c r="AJ193" s="1564"/>
      <c r="AK193" s="1564"/>
      <c r="AL193" s="1564"/>
      <c r="AM193" s="241"/>
    </row>
    <row r="194" spans="1:39" ht="15" customHeight="1">
      <c r="A194" s="1564"/>
      <c r="B194" s="1564"/>
      <c r="C194" s="1564"/>
      <c r="D194" s="1564"/>
      <c r="E194" s="1564"/>
      <c r="F194" s="1564"/>
      <c r="G194" s="1564"/>
      <c r="H194" s="1564"/>
      <c r="I194" s="1564"/>
      <c r="J194" s="1564"/>
      <c r="K194" s="1564"/>
      <c r="L194" s="1564"/>
      <c r="M194" s="1564"/>
      <c r="N194" s="1564"/>
      <c r="O194" s="1564"/>
      <c r="P194" s="1564"/>
      <c r="Q194" s="1564"/>
      <c r="R194" s="1564"/>
      <c r="S194" s="1564"/>
      <c r="T194" s="1564"/>
      <c r="U194" s="1564"/>
      <c r="V194" s="1564"/>
      <c r="W194" s="1564"/>
      <c r="X194" s="1564"/>
      <c r="Y194" s="1564"/>
      <c r="Z194" s="1564"/>
      <c r="AA194" s="1564"/>
      <c r="AB194" s="1564"/>
      <c r="AC194" s="1564"/>
      <c r="AD194" s="1564"/>
      <c r="AE194" s="1564"/>
      <c r="AF194" s="1564"/>
      <c r="AG194" s="1564"/>
      <c r="AH194" s="1564"/>
      <c r="AI194" s="1564"/>
      <c r="AJ194" s="1564"/>
      <c r="AK194" s="1564"/>
      <c r="AL194" s="1564"/>
      <c r="AM194" s="241"/>
    </row>
    <row r="195" spans="1:39" ht="15" customHeight="1">
      <c r="A195" s="1564"/>
      <c r="B195" s="1564"/>
      <c r="C195" s="1564"/>
      <c r="D195" s="1564"/>
      <c r="E195" s="1564"/>
      <c r="F195" s="1564"/>
      <c r="G195" s="1564"/>
      <c r="H195" s="1564"/>
      <c r="I195" s="1564"/>
      <c r="J195" s="1564"/>
      <c r="K195" s="1564"/>
      <c r="L195" s="1564"/>
      <c r="M195" s="1564"/>
      <c r="N195" s="1564"/>
      <c r="O195" s="1564"/>
      <c r="P195" s="1564"/>
      <c r="Q195" s="1564"/>
      <c r="R195" s="1564"/>
      <c r="S195" s="1564"/>
      <c r="T195" s="1564"/>
      <c r="U195" s="1564"/>
      <c r="V195" s="1564"/>
      <c r="W195" s="1564"/>
      <c r="X195" s="1564"/>
      <c r="Y195" s="1564"/>
      <c r="Z195" s="1564"/>
      <c r="AA195" s="1564"/>
      <c r="AB195" s="1564"/>
      <c r="AC195" s="1564"/>
      <c r="AD195" s="1564"/>
      <c r="AE195" s="1564"/>
      <c r="AF195" s="1564"/>
      <c r="AG195" s="1564"/>
      <c r="AH195" s="1564"/>
      <c r="AI195" s="1564"/>
      <c r="AJ195" s="1564"/>
      <c r="AK195" s="1564"/>
      <c r="AL195" s="1564"/>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94:AG94"/>
    <mergeCell ref="AH94:AK94"/>
    <mergeCell ref="B95:AG95"/>
    <mergeCell ref="AH95:AK95"/>
    <mergeCell ref="B96:AG96"/>
    <mergeCell ref="AH96:AK96"/>
    <mergeCell ref="B91:AG91"/>
    <mergeCell ref="AH91:AK91"/>
    <mergeCell ref="B92:AG92"/>
    <mergeCell ref="AH92:AK92"/>
    <mergeCell ref="B93:AG93"/>
    <mergeCell ref="AH93:AK93"/>
    <mergeCell ref="B88:AG88"/>
    <mergeCell ref="AH88:AK88"/>
    <mergeCell ref="B89:AG89"/>
    <mergeCell ref="AH89:AK89"/>
    <mergeCell ref="B90:AG90"/>
    <mergeCell ref="AH90:AK90"/>
    <mergeCell ref="B85:AG85"/>
    <mergeCell ref="AH85:AK85"/>
    <mergeCell ref="B86:AG86"/>
    <mergeCell ref="AH86:AK86"/>
    <mergeCell ref="B87:AG87"/>
    <mergeCell ref="AH87:AK87"/>
    <mergeCell ref="B82:AG82"/>
    <mergeCell ref="AH82:AK82"/>
    <mergeCell ref="B83:AG83"/>
    <mergeCell ref="AH83:AK83"/>
    <mergeCell ref="B84:AG84"/>
    <mergeCell ref="AH84:AK84"/>
    <mergeCell ref="B79:AG79"/>
    <mergeCell ref="AH79:AK79"/>
    <mergeCell ref="B80:AG80"/>
    <mergeCell ref="AH80:AK80"/>
    <mergeCell ref="B81:AG81"/>
    <mergeCell ref="AH81:AK81"/>
    <mergeCell ref="B76:AG76"/>
    <mergeCell ref="AH76:AK76"/>
    <mergeCell ref="B77:AG77"/>
    <mergeCell ref="AH77:AK77"/>
    <mergeCell ref="B78:AG78"/>
    <mergeCell ref="AH78:AK78"/>
    <mergeCell ref="B73:AG73"/>
    <mergeCell ref="AH73:AK73"/>
    <mergeCell ref="B74:AG74"/>
    <mergeCell ref="AH74:AK74"/>
    <mergeCell ref="B75:AG75"/>
    <mergeCell ref="AH75:AK75"/>
    <mergeCell ref="B70:AG70"/>
    <mergeCell ref="AH70:AK70"/>
    <mergeCell ref="B71:AG71"/>
    <mergeCell ref="AH71:AK71"/>
    <mergeCell ref="B72:AG72"/>
    <mergeCell ref="AH72:AK72"/>
    <mergeCell ref="B64:AE64"/>
    <mergeCell ref="B65:AE65"/>
    <mergeCell ref="B66:AE66"/>
    <mergeCell ref="B67:AE67"/>
    <mergeCell ref="B68:AE68"/>
    <mergeCell ref="B69:AE69"/>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AD1CD-9659-4046-A6B0-367050B5B152}">
  <sheetPr>
    <tabColor rgb="FFFF0000"/>
  </sheetPr>
  <dimension ref="A1:BB92"/>
  <sheetViews>
    <sheetView view="pageBreakPreview" zoomScale="115" zoomScaleNormal="100" zoomScaleSheetLayoutView="115" workbookViewId="0">
      <selection activeCell="AF1" sqref="AF1"/>
    </sheetView>
  </sheetViews>
  <sheetFormatPr defaultColWidth="3.125" defaultRowHeight="16.5" customHeight="1"/>
  <cols>
    <col min="1" max="80" width="2.625" style="568" customWidth="1"/>
    <col min="81" max="99" width="3.125" style="568" customWidth="1"/>
    <col min="100" max="256" width="3.125" style="568"/>
    <col min="257" max="336" width="2.625" style="568" customWidth="1"/>
    <col min="337" max="512" width="3.125" style="568"/>
    <col min="513" max="592" width="2.625" style="568" customWidth="1"/>
    <col min="593" max="768" width="3.125" style="568"/>
    <col min="769" max="848" width="2.625" style="568" customWidth="1"/>
    <col min="849" max="1024" width="3.125" style="568"/>
    <col min="1025" max="1104" width="2.625" style="568" customWidth="1"/>
    <col min="1105" max="1280" width="3.125" style="568"/>
    <col min="1281" max="1360" width="2.625" style="568" customWidth="1"/>
    <col min="1361" max="1536" width="3.125" style="568"/>
    <col min="1537" max="1616" width="2.625" style="568" customWidth="1"/>
    <col min="1617" max="1792" width="3.125" style="568"/>
    <col min="1793" max="1872" width="2.625" style="568" customWidth="1"/>
    <col min="1873" max="2048" width="3.125" style="568"/>
    <col min="2049" max="2128" width="2.625" style="568" customWidth="1"/>
    <col min="2129" max="2304" width="3.125" style="568"/>
    <col min="2305" max="2384" width="2.625" style="568" customWidth="1"/>
    <col min="2385" max="2560" width="3.125" style="568"/>
    <col min="2561" max="2640" width="2.625" style="568" customWidth="1"/>
    <col min="2641" max="2816" width="3.125" style="568"/>
    <col min="2817" max="2896" width="2.625" style="568" customWidth="1"/>
    <col min="2897" max="3072" width="3.125" style="568"/>
    <col min="3073" max="3152" width="2.625" style="568" customWidth="1"/>
    <col min="3153" max="3328" width="3.125" style="568"/>
    <col min="3329" max="3408" width="2.625" style="568" customWidth="1"/>
    <col min="3409" max="3584" width="3.125" style="568"/>
    <col min="3585" max="3664" width="2.625" style="568" customWidth="1"/>
    <col min="3665" max="3840" width="3.125" style="568"/>
    <col min="3841" max="3920" width="2.625" style="568" customWidth="1"/>
    <col min="3921" max="4096" width="3.125" style="568"/>
    <col min="4097" max="4176" width="2.625" style="568" customWidth="1"/>
    <col min="4177" max="4352" width="3.125" style="568"/>
    <col min="4353" max="4432" width="2.625" style="568" customWidth="1"/>
    <col min="4433" max="4608" width="3.125" style="568"/>
    <col min="4609" max="4688" width="2.625" style="568" customWidth="1"/>
    <col min="4689" max="4864" width="3.125" style="568"/>
    <col min="4865" max="4944" width="2.625" style="568" customWidth="1"/>
    <col min="4945" max="5120" width="3.125" style="568"/>
    <col min="5121" max="5200" width="2.625" style="568" customWidth="1"/>
    <col min="5201" max="5376" width="3.125" style="568"/>
    <col min="5377" max="5456" width="2.625" style="568" customWidth="1"/>
    <col min="5457" max="5632" width="3.125" style="568"/>
    <col min="5633" max="5712" width="2.625" style="568" customWidth="1"/>
    <col min="5713" max="5888" width="3.125" style="568"/>
    <col min="5889" max="5968" width="2.625" style="568" customWidth="1"/>
    <col min="5969" max="6144" width="3.125" style="568"/>
    <col min="6145" max="6224" width="2.625" style="568" customWidth="1"/>
    <col min="6225" max="6400" width="3.125" style="568"/>
    <col min="6401" max="6480" width="2.625" style="568" customWidth="1"/>
    <col min="6481" max="6656" width="3.125" style="568"/>
    <col min="6657" max="6736" width="2.625" style="568" customWidth="1"/>
    <col min="6737" max="6912" width="3.125" style="568"/>
    <col min="6913" max="6992" width="2.625" style="568" customWidth="1"/>
    <col min="6993" max="7168" width="3.125" style="568"/>
    <col min="7169" max="7248" width="2.625" style="568" customWidth="1"/>
    <col min="7249" max="7424" width="3.125" style="568"/>
    <col min="7425" max="7504" width="2.625" style="568" customWidth="1"/>
    <col min="7505" max="7680" width="3.125" style="568"/>
    <col min="7681" max="7760" width="2.625" style="568" customWidth="1"/>
    <col min="7761" max="7936" width="3.125" style="568"/>
    <col min="7937" max="8016" width="2.625" style="568" customWidth="1"/>
    <col min="8017" max="8192" width="3.125" style="568"/>
    <col min="8193" max="8272" width="2.625" style="568" customWidth="1"/>
    <col min="8273" max="8448" width="3.125" style="568"/>
    <col min="8449" max="8528" width="2.625" style="568" customWidth="1"/>
    <col min="8529" max="8704" width="3.125" style="568"/>
    <col min="8705" max="8784" width="2.625" style="568" customWidth="1"/>
    <col min="8785" max="8960" width="3.125" style="568"/>
    <col min="8961" max="9040" width="2.625" style="568" customWidth="1"/>
    <col min="9041" max="9216" width="3.125" style="568"/>
    <col min="9217" max="9296" width="2.625" style="568" customWidth="1"/>
    <col min="9297" max="9472" width="3.125" style="568"/>
    <col min="9473" max="9552" width="2.625" style="568" customWidth="1"/>
    <col min="9553" max="9728" width="3.125" style="568"/>
    <col min="9729" max="9808" width="2.625" style="568" customWidth="1"/>
    <col min="9809" max="9984" width="3.125" style="568"/>
    <col min="9985" max="10064" width="2.625" style="568" customWidth="1"/>
    <col min="10065" max="10240" width="3.125" style="568"/>
    <col min="10241" max="10320" width="2.625" style="568" customWidth="1"/>
    <col min="10321" max="10496" width="3.125" style="568"/>
    <col min="10497" max="10576" width="2.625" style="568" customWidth="1"/>
    <col min="10577" max="10752" width="3.125" style="568"/>
    <col min="10753" max="10832" width="2.625" style="568" customWidth="1"/>
    <col min="10833" max="11008" width="3.125" style="568"/>
    <col min="11009" max="11088" width="2.625" style="568" customWidth="1"/>
    <col min="11089" max="11264" width="3.125" style="568"/>
    <col min="11265" max="11344" width="2.625" style="568" customWidth="1"/>
    <col min="11345" max="11520" width="3.125" style="568"/>
    <col min="11521" max="11600" width="2.625" style="568" customWidth="1"/>
    <col min="11601" max="11776" width="3.125" style="568"/>
    <col min="11777" max="11856" width="2.625" style="568" customWidth="1"/>
    <col min="11857" max="12032" width="3.125" style="568"/>
    <col min="12033" max="12112" width="2.625" style="568" customWidth="1"/>
    <col min="12113" max="12288" width="3.125" style="568"/>
    <col min="12289" max="12368" width="2.625" style="568" customWidth="1"/>
    <col min="12369" max="12544" width="3.125" style="568"/>
    <col min="12545" max="12624" width="2.625" style="568" customWidth="1"/>
    <col min="12625" max="12800" width="3.125" style="568"/>
    <col min="12801" max="12880" width="2.625" style="568" customWidth="1"/>
    <col min="12881" max="13056" width="3.125" style="568"/>
    <col min="13057" max="13136" width="2.625" style="568" customWidth="1"/>
    <col min="13137" max="13312" width="3.125" style="568"/>
    <col min="13313" max="13392" width="2.625" style="568" customWidth="1"/>
    <col min="13393" max="13568" width="3.125" style="568"/>
    <col min="13569" max="13648" width="2.625" style="568" customWidth="1"/>
    <col min="13649" max="13824" width="3.125" style="568"/>
    <col min="13825" max="13904" width="2.625" style="568" customWidth="1"/>
    <col min="13905" max="14080" width="3.125" style="568"/>
    <col min="14081" max="14160" width="2.625" style="568" customWidth="1"/>
    <col min="14161" max="14336" width="3.125" style="568"/>
    <col min="14337" max="14416" width="2.625" style="568" customWidth="1"/>
    <col min="14417" max="14592" width="3.125" style="568"/>
    <col min="14593" max="14672" width="2.625" style="568" customWidth="1"/>
    <col min="14673" max="14848" width="3.125" style="568"/>
    <col min="14849" max="14928" width="2.625" style="568" customWidth="1"/>
    <col min="14929" max="15104" width="3.125" style="568"/>
    <col min="15105" max="15184" width="2.625" style="568" customWidth="1"/>
    <col min="15185" max="15360" width="3.125" style="568"/>
    <col min="15361" max="15440" width="2.625" style="568" customWidth="1"/>
    <col min="15441" max="15616" width="3.125" style="568"/>
    <col min="15617" max="15696" width="2.625" style="568" customWidth="1"/>
    <col min="15697" max="15872" width="3.125" style="568"/>
    <col min="15873" max="15952" width="2.625" style="568" customWidth="1"/>
    <col min="15953" max="16128" width="3.125" style="568"/>
    <col min="16129" max="16208" width="2.625" style="568" customWidth="1"/>
    <col min="16209" max="16384" width="3.125" style="568"/>
  </cols>
  <sheetData>
    <row r="1" spans="1:31" ht="16.5" customHeight="1">
      <c r="A1" s="565" t="s">
        <v>3312</v>
      </c>
      <c r="B1" s="565"/>
      <c r="C1" s="565"/>
      <c r="D1" s="565"/>
      <c r="E1" s="565"/>
      <c r="F1" s="565"/>
      <c r="G1" s="565"/>
      <c r="H1" s="565"/>
      <c r="I1" s="565"/>
      <c r="J1" s="565"/>
      <c r="K1" s="565"/>
      <c r="L1" s="565"/>
      <c r="M1" s="565"/>
      <c r="N1" s="565"/>
      <c r="O1" s="565"/>
      <c r="P1" s="566"/>
      <c r="Q1" s="566"/>
      <c r="R1" s="566"/>
      <c r="S1" s="566"/>
      <c r="T1" s="566"/>
      <c r="U1" s="566"/>
      <c r="V1" s="566"/>
      <c r="W1" s="566"/>
      <c r="X1" s="566"/>
      <c r="Y1" s="566"/>
      <c r="Z1" s="566"/>
      <c r="AA1" s="566"/>
      <c r="AB1" s="566"/>
      <c r="AC1" s="566"/>
      <c r="AD1" s="566"/>
      <c r="AE1" s="567"/>
    </row>
    <row r="2" spans="1:31" ht="16.5" customHeight="1">
      <c r="A2" s="565"/>
      <c r="B2" s="565"/>
      <c r="C2" s="565"/>
      <c r="D2" s="565"/>
      <c r="E2" s="565"/>
      <c r="F2" s="565"/>
      <c r="G2" s="565"/>
      <c r="H2" s="565"/>
      <c r="I2" s="565"/>
      <c r="J2" s="565"/>
      <c r="K2" s="565"/>
      <c r="L2" s="565"/>
      <c r="M2" s="565"/>
      <c r="N2" s="565"/>
      <c r="O2" s="565"/>
      <c r="P2" s="566"/>
      <c r="Q2" s="566"/>
      <c r="R2" s="566"/>
      <c r="S2" s="566"/>
      <c r="T2" s="566"/>
      <c r="U2" s="566"/>
      <c r="V2" s="566"/>
      <c r="W2" s="566"/>
      <c r="X2" s="566"/>
      <c r="Y2" s="566"/>
      <c r="Z2" s="566"/>
      <c r="AA2" s="566"/>
      <c r="AB2" s="566"/>
      <c r="AC2" s="566"/>
      <c r="AD2" s="566"/>
      <c r="AE2" s="567"/>
    </row>
    <row r="3" spans="1:31" ht="16.5" customHeight="1">
      <c r="A3" s="565"/>
      <c r="B3" s="565"/>
      <c r="C3" s="565"/>
      <c r="D3" s="565"/>
      <c r="E3" s="565"/>
      <c r="F3" s="565"/>
      <c r="G3" s="565"/>
      <c r="H3" s="565"/>
      <c r="I3" s="565"/>
      <c r="J3" s="565"/>
      <c r="K3" s="565"/>
      <c r="L3" s="565"/>
      <c r="M3" s="565"/>
      <c r="N3" s="565"/>
      <c r="O3" s="565"/>
      <c r="P3" s="566"/>
      <c r="Q3" s="566"/>
      <c r="R3" s="566"/>
      <c r="S3" s="566"/>
      <c r="T3" s="566"/>
      <c r="U3" s="566"/>
      <c r="V3" s="566"/>
      <c r="W3" s="566"/>
      <c r="X3" s="566"/>
      <c r="Y3" s="566"/>
      <c r="Z3" s="566"/>
      <c r="AA3" s="566"/>
      <c r="AB3" s="566"/>
      <c r="AC3" s="566"/>
      <c r="AD3" s="566"/>
      <c r="AE3" s="567"/>
    </row>
    <row r="4" spans="1:31" ht="16.5" customHeight="1">
      <c r="A4" s="569"/>
      <c r="B4" s="569"/>
      <c r="C4" s="569"/>
      <c r="D4" s="569"/>
      <c r="E4" s="569"/>
      <c r="F4" s="569"/>
      <c r="G4" s="569"/>
      <c r="H4" s="570"/>
      <c r="I4" s="570"/>
      <c r="J4" s="571"/>
      <c r="K4" s="571"/>
      <c r="L4" s="571"/>
      <c r="M4" s="566"/>
      <c r="N4" s="566"/>
      <c r="O4" s="566"/>
      <c r="P4" s="566"/>
      <c r="Q4" s="566"/>
      <c r="R4" s="566"/>
      <c r="S4" s="566"/>
      <c r="T4" s="566"/>
      <c r="U4" s="566"/>
      <c r="V4" s="566"/>
      <c r="W4" s="566"/>
      <c r="X4" s="566"/>
      <c r="Y4" s="566"/>
      <c r="Z4" s="566"/>
      <c r="AA4" s="566"/>
      <c r="AB4" s="566"/>
      <c r="AC4" s="566"/>
      <c r="AD4" s="566"/>
      <c r="AE4" s="567"/>
    </row>
    <row r="5" spans="1:31" ht="16.5" customHeight="1">
      <c r="A5" s="1616" t="s">
        <v>3313</v>
      </c>
      <c r="B5" s="1616"/>
      <c r="C5" s="1616"/>
      <c r="D5" s="1616"/>
      <c r="E5" s="1616"/>
      <c r="F5" s="1616"/>
      <c r="G5" s="1616"/>
      <c r="H5" s="1616"/>
      <c r="I5" s="1616"/>
      <c r="J5" s="1616"/>
      <c r="K5" s="1616"/>
      <c r="L5" s="1616"/>
      <c r="M5" s="1616"/>
      <c r="N5" s="1616"/>
      <c r="O5" s="1616"/>
      <c r="P5" s="1616"/>
      <c r="Q5" s="1616"/>
      <c r="R5" s="1616"/>
      <c r="S5" s="1616"/>
      <c r="T5" s="1616"/>
      <c r="U5" s="1616"/>
      <c r="V5" s="1616"/>
      <c r="W5" s="1616"/>
      <c r="X5" s="1616"/>
      <c r="Y5" s="1616"/>
      <c r="Z5" s="1616"/>
      <c r="AA5" s="1616"/>
      <c r="AB5" s="1616"/>
      <c r="AC5" s="1616"/>
      <c r="AD5" s="1616"/>
      <c r="AE5" s="1616"/>
    </row>
    <row r="6" spans="1:31" ht="16.5" customHeight="1">
      <c r="A6" s="1616"/>
      <c r="B6" s="1616"/>
      <c r="C6" s="1616"/>
      <c r="D6" s="1616"/>
      <c r="E6" s="1616"/>
      <c r="F6" s="1616"/>
      <c r="G6" s="1616"/>
      <c r="H6" s="1616"/>
      <c r="I6" s="1616"/>
      <c r="J6" s="1616"/>
      <c r="K6" s="1616"/>
      <c r="L6" s="1616"/>
      <c r="M6" s="1616"/>
      <c r="N6" s="1616"/>
      <c r="O6" s="1616"/>
      <c r="P6" s="1616"/>
      <c r="Q6" s="1616"/>
      <c r="R6" s="1616"/>
      <c r="S6" s="1616"/>
      <c r="T6" s="1616"/>
      <c r="U6" s="1616"/>
      <c r="V6" s="1616"/>
      <c r="W6" s="1616"/>
      <c r="X6" s="1616"/>
      <c r="Y6" s="1616"/>
      <c r="Z6" s="1616"/>
      <c r="AA6" s="1616"/>
      <c r="AB6" s="1616"/>
      <c r="AC6" s="1616"/>
      <c r="AD6" s="1616"/>
      <c r="AE6" s="1616"/>
    </row>
    <row r="7" spans="1:31" ht="18.75">
      <c r="A7" s="1617" t="s">
        <v>3314</v>
      </c>
      <c r="B7" s="1617"/>
      <c r="C7" s="1617"/>
      <c r="D7" s="1617"/>
      <c r="E7" s="1617"/>
      <c r="F7" s="1617"/>
      <c r="G7" s="1617"/>
      <c r="H7" s="1617"/>
      <c r="I7" s="1617"/>
      <c r="J7" s="1617"/>
      <c r="K7" s="1617"/>
      <c r="L7" s="1617"/>
      <c r="M7" s="1617"/>
      <c r="N7" s="1617"/>
      <c r="O7" s="1617"/>
      <c r="P7" s="1617"/>
      <c r="Q7" s="1617"/>
      <c r="R7" s="1617"/>
      <c r="S7" s="1617"/>
      <c r="T7" s="1617"/>
      <c r="U7" s="1617"/>
      <c r="V7" s="1617"/>
      <c r="W7" s="1617"/>
      <c r="X7" s="1617"/>
      <c r="Y7" s="1617"/>
      <c r="Z7" s="1617"/>
      <c r="AA7" s="1617"/>
      <c r="AB7" s="1617"/>
      <c r="AC7" s="1617"/>
      <c r="AD7" s="1617"/>
      <c r="AE7" s="1617"/>
    </row>
    <row r="8" spans="1:31" ht="16.5" customHeight="1">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2"/>
    </row>
    <row r="9" spans="1:31" ht="16.5" customHeight="1">
      <c r="A9" s="1618" t="s">
        <v>3315</v>
      </c>
      <c r="B9" s="1618"/>
      <c r="C9" s="1618"/>
      <c r="D9" s="1618"/>
      <c r="E9" s="1618"/>
      <c r="F9" s="1618"/>
      <c r="G9" s="1618"/>
      <c r="H9" s="1618"/>
      <c r="I9" s="1618"/>
      <c r="J9" s="1618"/>
      <c r="K9" s="1618"/>
      <c r="L9" s="1618"/>
      <c r="M9" s="1618"/>
      <c r="N9" s="1618"/>
      <c r="O9" s="1618"/>
      <c r="P9" s="1618"/>
      <c r="Q9" s="1618"/>
      <c r="R9" s="1618"/>
      <c r="S9" s="1618"/>
      <c r="T9" s="1618"/>
      <c r="U9" s="1618"/>
      <c r="V9" s="1618"/>
      <c r="W9" s="1618"/>
      <c r="X9" s="1618"/>
      <c r="Y9" s="1618"/>
      <c r="Z9" s="1618"/>
      <c r="AA9" s="1618"/>
      <c r="AB9" s="1618"/>
      <c r="AC9" s="1618"/>
      <c r="AD9" s="1618"/>
      <c r="AE9" s="1618"/>
    </row>
    <row r="10" spans="1:31" ht="16.5" customHeight="1">
      <c r="A10" s="1618"/>
      <c r="B10" s="1618"/>
      <c r="C10" s="1618"/>
      <c r="D10" s="1618"/>
      <c r="E10" s="1618"/>
      <c r="F10" s="1618"/>
      <c r="G10" s="1618"/>
      <c r="H10" s="1618"/>
      <c r="I10" s="1618"/>
      <c r="J10" s="1618"/>
      <c r="K10" s="1618"/>
      <c r="L10" s="1618"/>
      <c r="M10" s="1618"/>
      <c r="N10" s="1618"/>
      <c r="O10" s="1618"/>
      <c r="P10" s="1618"/>
      <c r="Q10" s="1618"/>
      <c r="R10" s="1618"/>
      <c r="S10" s="1618"/>
      <c r="T10" s="1618"/>
      <c r="U10" s="1618"/>
      <c r="V10" s="1618"/>
      <c r="W10" s="1618"/>
      <c r="X10" s="1618"/>
      <c r="Y10" s="1618"/>
      <c r="Z10" s="1618"/>
      <c r="AA10" s="1618"/>
      <c r="AB10" s="1618"/>
      <c r="AC10" s="1618"/>
      <c r="AD10" s="1618"/>
      <c r="AE10" s="1618"/>
    </row>
    <row r="11" spans="1:31" ht="16.5" customHeight="1">
      <c r="A11" s="1618"/>
      <c r="B11" s="1618"/>
      <c r="C11" s="1618"/>
      <c r="D11" s="1618"/>
      <c r="E11" s="1618"/>
      <c r="F11" s="1618"/>
      <c r="G11" s="1618"/>
      <c r="H11" s="1618"/>
      <c r="I11" s="1618"/>
      <c r="J11" s="1618"/>
      <c r="K11" s="1618"/>
      <c r="L11" s="1618"/>
      <c r="M11" s="1618"/>
      <c r="N11" s="1618"/>
      <c r="O11" s="1618"/>
      <c r="P11" s="1618"/>
      <c r="Q11" s="1618"/>
      <c r="R11" s="1618"/>
      <c r="S11" s="1618"/>
      <c r="T11" s="1618"/>
      <c r="U11" s="1618"/>
      <c r="V11" s="1618"/>
      <c r="W11" s="1618"/>
      <c r="X11" s="1618"/>
      <c r="Y11" s="1618"/>
      <c r="Z11" s="1618"/>
      <c r="AA11" s="1618"/>
      <c r="AB11" s="1618"/>
      <c r="AC11" s="1618"/>
      <c r="AD11" s="1618"/>
      <c r="AE11" s="1618"/>
    </row>
    <row r="12" spans="1:31" ht="16.5" customHeight="1">
      <c r="A12" s="1618"/>
      <c r="B12" s="1618"/>
      <c r="C12" s="1618"/>
      <c r="D12" s="1618"/>
      <c r="E12" s="1618"/>
      <c r="F12" s="1618"/>
      <c r="G12" s="1618"/>
      <c r="H12" s="1618"/>
      <c r="I12" s="1618"/>
      <c r="J12" s="1618"/>
      <c r="K12" s="1618"/>
      <c r="L12" s="1618"/>
      <c r="M12" s="1618"/>
      <c r="N12" s="1618"/>
      <c r="O12" s="1618"/>
      <c r="P12" s="1618"/>
      <c r="Q12" s="1618"/>
      <c r="R12" s="1618"/>
      <c r="S12" s="1618"/>
      <c r="T12" s="1618"/>
      <c r="U12" s="1618"/>
      <c r="V12" s="1618"/>
      <c r="W12" s="1618"/>
      <c r="X12" s="1618"/>
      <c r="Y12" s="1618"/>
      <c r="Z12" s="1618"/>
      <c r="AA12" s="1618"/>
      <c r="AB12" s="1618"/>
      <c r="AC12" s="1618"/>
      <c r="AD12" s="1618"/>
      <c r="AE12" s="1618"/>
    </row>
    <row r="13" spans="1:31" ht="16.5" customHeight="1">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row>
    <row r="14" spans="1:31" ht="16.5" customHeight="1">
      <c r="A14" s="573"/>
      <c r="B14" s="573"/>
      <c r="C14" s="573"/>
      <c r="D14" s="573"/>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row>
    <row r="15" spans="1:31" ht="16.5" customHeight="1">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row>
    <row r="16" spans="1:31" ht="16.5" customHeight="1">
      <c r="A16" s="571"/>
      <c r="B16" s="571"/>
      <c r="C16" s="571"/>
      <c r="D16" s="571"/>
      <c r="E16" s="571"/>
      <c r="F16" s="571"/>
      <c r="G16" s="571"/>
      <c r="H16" s="571"/>
      <c r="I16" s="571"/>
      <c r="J16" s="571"/>
      <c r="K16" s="571"/>
      <c r="L16" s="571"/>
      <c r="M16" s="566"/>
      <c r="N16" s="566"/>
      <c r="O16" s="566"/>
      <c r="P16" s="566"/>
      <c r="Q16" s="566"/>
      <c r="R16" s="566"/>
      <c r="S16" s="566"/>
      <c r="T16" s="566"/>
      <c r="U16" s="566"/>
      <c r="V16" s="566"/>
      <c r="W16" s="566"/>
      <c r="X16" s="566"/>
      <c r="Y16" s="566"/>
      <c r="Z16" s="566"/>
      <c r="AA16" s="566"/>
      <c r="AB16" s="566"/>
      <c r="AC16" s="566"/>
      <c r="AD16" s="566"/>
      <c r="AE16" s="566"/>
    </row>
    <row r="17" spans="1:54" ht="16.5" customHeight="1">
      <c r="A17" s="1619" t="s">
        <v>3316</v>
      </c>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19"/>
      <c r="Z17" s="1619"/>
      <c r="AA17" s="1619"/>
      <c r="AB17" s="1619"/>
      <c r="AC17" s="1619"/>
      <c r="AD17" s="1619"/>
      <c r="AE17" s="1619"/>
    </row>
    <row r="18" spans="1:54" ht="16.5" customHeight="1">
      <c r="A18" s="571"/>
      <c r="B18" s="571"/>
      <c r="C18" s="571"/>
      <c r="D18" s="571"/>
      <c r="E18" s="571"/>
      <c r="F18" s="571"/>
      <c r="G18" s="571"/>
      <c r="H18" s="571"/>
      <c r="I18" s="571"/>
      <c r="J18" s="571"/>
      <c r="K18" s="571"/>
      <c r="L18" s="571"/>
      <c r="M18" s="566"/>
      <c r="N18" s="566"/>
      <c r="O18" s="566"/>
      <c r="P18" s="574"/>
      <c r="Q18" s="574"/>
      <c r="R18" s="574"/>
      <c r="S18" s="574"/>
      <c r="T18" s="574"/>
      <c r="U18" s="574"/>
      <c r="V18" s="574"/>
      <c r="W18" s="574"/>
      <c r="X18" s="574"/>
      <c r="Y18" s="574"/>
      <c r="Z18" s="574"/>
      <c r="AA18" s="574"/>
      <c r="AB18" s="574"/>
      <c r="AC18" s="574"/>
      <c r="AD18" s="566"/>
      <c r="AE18" s="566"/>
    </row>
    <row r="19" spans="1:54" ht="16.5" customHeight="1">
      <c r="A19" s="566"/>
      <c r="B19" s="566"/>
      <c r="C19" s="566"/>
      <c r="D19" s="566"/>
      <c r="E19" s="566"/>
      <c r="F19" s="566"/>
      <c r="G19" s="566"/>
      <c r="H19" s="566"/>
      <c r="I19" s="566"/>
      <c r="J19" s="566"/>
      <c r="K19" s="566"/>
      <c r="L19" s="566"/>
      <c r="M19" s="566"/>
      <c r="N19" s="566"/>
      <c r="O19" s="566"/>
      <c r="P19" s="574"/>
      <c r="Q19" s="574"/>
      <c r="R19" s="574"/>
      <c r="S19" s="574"/>
      <c r="T19" s="574"/>
      <c r="U19" s="574"/>
      <c r="V19" s="574"/>
      <c r="W19" s="574"/>
      <c r="X19" s="574"/>
      <c r="Y19" s="574"/>
      <c r="Z19" s="574"/>
      <c r="AA19" s="574"/>
      <c r="AB19" s="574"/>
      <c r="AC19" s="574"/>
      <c r="AD19" s="575"/>
      <c r="AE19" s="566"/>
    </row>
    <row r="20" spans="1:54" ht="16.5" customHeight="1">
      <c r="A20" s="1620" t="s">
        <v>3317</v>
      </c>
      <c r="B20" s="1600"/>
      <c r="C20" s="1600"/>
      <c r="D20" s="1600"/>
      <c r="E20" s="1600"/>
      <c r="F20" s="1600"/>
      <c r="G20" s="1600"/>
      <c r="H20" s="576"/>
      <c r="I20" s="577"/>
      <c r="J20" s="577"/>
      <c r="K20" s="577"/>
      <c r="L20" s="577"/>
      <c r="M20" s="577"/>
      <c r="N20" s="577"/>
      <c r="O20" s="577"/>
      <c r="P20" s="578"/>
      <c r="Q20" s="578"/>
      <c r="R20" s="578"/>
      <c r="S20" s="578"/>
      <c r="T20" s="578"/>
      <c r="U20" s="578"/>
      <c r="V20" s="578"/>
      <c r="W20" s="578"/>
      <c r="X20" s="578"/>
      <c r="Y20" s="578"/>
      <c r="Z20" s="578"/>
      <c r="AA20" s="578"/>
      <c r="AB20" s="578"/>
      <c r="AC20" s="578"/>
      <c r="AD20" s="579"/>
      <c r="AE20" s="580"/>
    </row>
    <row r="21" spans="1:54" ht="16.5" customHeight="1">
      <c r="A21" s="1621"/>
      <c r="B21" s="1595"/>
      <c r="C21" s="1595"/>
      <c r="D21" s="1595"/>
      <c r="E21" s="1595"/>
      <c r="F21" s="1595"/>
      <c r="G21" s="1595"/>
      <c r="H21" s="581"/>
      <c r="I21" s="582" t="s">
        <v>2823</v>
      </c>
      <c r="J21" s="566" t="s">
        <v>3318</v>
      </c>
      <c r="K21" s="566"/>
      <c r="L21" s="566"/>
      <c r="M21" s="566"/>
      <c r="N21" s="566"/>
      <c r="O21" s="566"/>
      <c r="P21" s="574"/>
      <c r="Q21" s="574"/>
      <c r="R21" s="574"/>
      <c r="S21" s="574"/>
      <c r="T21" s="574"/>
      <c r="U21" s="582" t="s">
        <v>2823</v>
      </c>
      <c r="V21" s="583" t="s">
        <v>3319</v>
      </c>
      <c r="W21" s="574"/>
      <c r="X21" s="574"/>
      <c r="Y21" s="574"/>
      <c r="Z21" s="574"/>
      <c r="AA21" s="574"/>
      <c r="AB21" s="574"/>
      <c r="AC21" s="574"/>
      <c r="AD21" s="575"/>
      <c r="AE21" s="584"/>
      <c r="BB21" s="582"/>
    </row>
    <row r="22" spans="1:54" ht="16.5" customHeight="1">
      <c r="A22" s="1621"/>
      <c r="B22" s="1595"/>
      <c r="C22" s="1595"/>
      <c r="D22" s="1595"/>
      <c r="E22" s="1595"/>
      <c r="F22" s="1595"/>
      <c r="G22" s="1595"/>
      <c r="H22" s="581"/>
      <c r="I22" s="566"/>
      <c r="J22" s="566"/>
      <c r="K22" s="566"/>
      <c r="L22" s="566"/>
      <c r="M22" s="566"/>
      <c r="N22" s="566"/>
      <c r="O22" s="566"/>
      <c r="P22" s="574"/>
      <c r="Q22" s="574"/>
      <c r="R22" s="574"/>
      <c r="S22" s="574"/>
      <c r="T22" s="574"/>
      <c r="U22" s="574"/>
      <c r="V22" s="574"/>
      <c r="W22" s="574"/>
      <c r="X22" s="574"/>
      <c r="Y22" s="574"/>
      <c r="Z22" s="574"/>
      <c r="AA22" s="574"/>
      <c r="AB22" s="574"/>
      <c r="AC22" s="574"/>
      <c r="AD22" s="575"/>
      <c r="AE22" s="584"/>
    </row>
    <row r="23" spans="1:54" ht="16.5" customHeight="1">
      <c r="A23" s="1621"/>
      <c r="B23" s="1595"/>
      <c r="C23" s="1595"/>
      <c r="D23" s="1595"/>
      <c r="E23" s="1595"/>
      <c r="F23" s="1595"/>
      <c r="G23" s="1595"/>
      <c r="H23" s="581"/>
      <c r="I23" s="582" t="s">
        <v>2823</v>
      </c>
      <c r="J23" s="566" t="s">
        <v>3320</v>
      </c>
      <c r="K23" s="566"/>
      <c r="L23" s="566"/>
      <c r="M23" s="566"/>
      <c r="N23" s="566"/>
      <c r="O23" s="566"/>
      <c r="P23" s="574"/>
      <c r="Q23" s="574"/>
      <c r="R23" s="574"/>
      <c r="S23" s="574"/>
      <c r="T23" s="574"/>
      <c r="U23" s="582" t="s">
        <v>2823</v>
      </c>
      <c r="V23" s="583" t="s">
        <v>3321</v>
      </c>
      <c r="W23" s="583"/>
      <c r="X23" s="574"/>
      <c r="Y23" s="574"/>
      <c r="Z23" s="574"/>
      <c r="AA23" s="574"/>
      <c r="AB23" s="574"/>
      <c r="AC23" s="574"/>
      <c r="AD23" s="575"/>
      <c r="AE23" s="584"/>
    </row>
    <row r="24" spans="1:54" ht="16.5" customHeight="1">
      <c r="A24" s="1621"/>
      <c r="B24" s="1595"/>
      <c r="C24" s="1595"/>
      <c r="D24" s="1595"/>
      <c r="E24" s="1595"/>
      <c r="F24" s="1595"/>
      <c r="G24" s="1595"/>
      <c r="H24" s="581"/>
      <c r="I24" s="566"/>
      <c r="J24" s="566"/>
      <c r="K24" s="566"/>
      <c r="L24" s="566"/>
      <c r="M24" s="566"/>
      <c r="N24" s="566"/>
      <c r="O24" s="566"/>
      <c r="P24" s="574"/>
      <c r="Q24" s="574"/>
      <c r="R24" s="574"/>
      <c r="S24" s="574"/>
      <c r="T24" s="574"/>
      <c r="U24" s="574"/>
      <c r="V24" s="574"/>
      <c r="W24" s="574"/>
      <c r="X24" s="574"/>
      <c r="Y24" s="574"/>
      <c r="Z24" s="574"/>
      <c r="AA24" s="574"/>
      <c r="AB24" s="574"/>
      <c r="AC24" s="574"/>
      <c r="AD24" s="575"/>
      <c r="AE24" s="584"/>
    </row>
    <row r="25" spans="1:54" ht="16.5" customHeight="1">
      <c r="A25" s="1611"/>
      <c r="B25" s="1595"/>
      <c r="C25" s="1595"/>
      <c r="D25" s="1595"/>
      <c r="E25" s="1595"/>
      <c r="F25" s="1595"/>
      <c r="G25" s="1595"/>
      <c r="H25" s="581"/>
      <c r="I25" s="582" t="s">
        <v>2823</v>
      </c>
      <c r="J25" s="566" t="s">
        <v>3322</v>
      </c>
      <c r="K25" s="566"/>
      <c r="L25" s="566"/>
      <c r="M25" s="566"/>
      <c r="N25" s="566"/>
      <c r="O25" s="566"/>
      <c r="P25" s="574"/>
      <c r="Q25" s="574"/>
      <c r="R25" s="574"/>
      <c r="S25" s="574"/>
      <c r="T25" s="574"/>
      <c r="U25" s="582" t="s">
        <v>2823</v>
      </c>
      <c r="V25" s="583" t="s">
        <v>3323</v>
      </c>
      <c r="W25" s="574"/>
      <c r="X25" s="574"/>
      <c r="Y25" s="574"/>
      <c r="Z25" s="574"/>
      <c r="AA25" s="574"/>
      <c r="AB25" s="574"/>
      <c r="AC25" s="574"/>
      <c r="AD25" s="575"/>
      <c r="AE25" s="584"/>
    </row>
    <row r="26" spans="1:54" ht="16.5" customHeight="1">
      <c r="A26" s="1602"/>
      <c r="B26" s="1603"/>
      <c r="C26" s="1603"/>
      <c r="D26" s="1603"/>
      <c r="E26" s="1603"/>
      <c r="F26" s="1603"/>
      <c r="G26" s="1603"/>
      <c r="H26" s="586"/>
      <c r="I26" s="587"/>
      <c r="J26" s="587"/>
      <c r="K26" s="587"/>
      <c r="L26" s="585"/>
      <c r="M26" s="587"/>
      <c r="N26" s="587"/>
      <c r="O26" s="587"/>
      <c r="P26" s="587"/>
      <c r="Q26" s="587"/>
      <c r="R26" s="587"/>
      <c r="S26" s="587"/>
      <c r="T26" s="587"/>
      <c r="U26" s="587"/>
      <c r="V26" s="587"/>
      <c r="W26" s="587"/>
      <c r="X26" s="587"/>
      <c r="Y26" s="587"/>
      <c r="Z26" s="587"/>
      <c r="AA26" s="587"/>
      <c r="AB26" s="587"/>
      <c r="AC26" s="587"/>
      <c r="AD26" s="587"/>
      <c r="AE26" s="588"/>
    </row>
    <row r="27" spans="1:54" ht="16.5" customHeight="1">
      <c r="A27" s="1599" t="s">
        <v>3324</v>
      </c>
      <c r="B27" s="1600"/>
      <c r="C27" s="1600"/>
      <c r="D27" s="1600"/>
      <c r="E27" s="1600"/>
      <c r="F27" s="1600"/>
      <c r="G27" s="1601"/>
      <c r="H27" s="1615">
        <f>'第二面-3'!A52</f>
        <v>0</v>
      </c>
      <c r="I27" s="1613"/>
      <c r="J27" s="1613"/>
      <c r="K27" s="1613"/>
      <c r="L27" s="1613"/>
      <c r="M27" s="1613"/>
      <c r="N27" s="1613"/>
      <c r="O27" s="1613"/>
      <c r="P27" s="1613"/>
      <c r="Q27" s="1613"/>
      <c r="R27" s="1613"/>
      <c r="S27" s="1613"/>
      <c r="T27" s="1613"/>
      <c r="U27" s="1613"/>
      <c r="V27" s="1613"/>
      <c r="W27" s="1613"/>
      <c r="X27" s="1613"/>
      <c r="Y27" s="1613"/>
      <c r="Z27" s="1613"/>
      <c r="AA27" s="1613"/>
      <c r="AB27" s="1613"/>
      <c r="AC27" s="1613"/>
      <c r="AD27" s="1613"/>
      <c r="AE27" s="1614"/>
    </row>
    <row r="28" spans="1:54" ht="16.5" customHeight="1">
      <c r="A28" s="1602"/>
      <c r="B28" s="1603"/>
      <c r="C28" s="1603"/>
      <c r="D28" s="1603"/>
      <c r="E28" s="1603"/>
      <c r="F28" s="1603"/>
      <c r="G28" s="1604"/>
      <c r="H28" s="1608"/>
      <c r="I28" s="1609"/>
      <c r="J28" s="1609"/>
      <c r="K28" s="1609"/>
      <c r="L28" s="1609"/>
      <c r="M28" s="1609"/>
      <c r="N28" s="1609"/>
      <c r="O28" s="1609"/>
      <c r="P28" s="1609"/>
      <c r="Q28" s="1609"/>
      <c r="R28" s="1609"/>
      <c r="S28" s="1609"/>
      <c r="T28" s="1609"/>
      <c r="U28" s="1609"/>
      <c r="V28" s="1609"/>
      <c r="W28" s="1609"/>
      <c r="X28" s="1609"/>
      <c r="Y28" s="1609"/>
      <c r="Z28" s="1609"/>
      <c r="AA28" s="1609"/>
      <c r="AB28" s="1609"/>
      <c r="AC28" s="1609"/>
      <c r="AD28" s="1609"/>
      <c r="AE28" s="1610"/>
    </row>
    <row r="29" spans="1:54" ht="16.5" customHeight="1">
      <c r="A29" s="1599" t="s">
        <v>3325</v>
      </c>
      <c r="B29" s="1600"/>
      <c r="C29" s="1600"/>
      <c r="D29" s="1600"/>
      <c r="E29" s="1600"/>
      <c r="F29" s="1600"/>
      <c r="G29" s="1601"/>
      <c r="H29" s="1605">
        <f>第三面!F4</f>
        <v>0</v>
      </c>
      <c r="I29" s="1606"/>
      <c r="J29" s="1606"/>
      <c r="K29" s="1606"/>
      <c r="L29" s="1606"/>
      <c r="M29" s="1606"/>
      <c r="N29" s="1606"/>
      <c r="O29" s="1606"/>
      <c r="P29" s="1606"/>
      <c r="Q29" s="1606"/>
      <c r="R29" s="1606"/>
      <c r="S29" s="1606"/>
      <c r="T29" s="1606"/>
      <c r="U29" s="1606"/>
      <c r="V29" s="1606"/>
      <c r="W29" s="1606"/>
      <c r="X29" s="1606"/>
      <c r="Y29" s="1606"/>
      <c r="Z29" s="1606"/>
      <c r="AA29" s="1606"/>
      <c r="AB29" s="1606"/>
      <c r="AC29" s="1606"/>
      <c r="AD29" s="1606"/>
      <c r="AE29" s="1607"/>
    </row>
    <row r="30" spans="1:54" ht="16.5" customHeight="1">
      <c r="A30" s="1602"/>
      <c r="B30" s="1603"/>
      <c r="C30" s="1603"/>
      <c r="D30" s="1603"/>
      <c r="E30" s="1603"/>
      <c r="F30" s="1603"/>
      <c r="G30" s="1604"/>
      <c r="H30" s="1608"/>
      <c r="I30" s="1609"/>
      <c r="J30" s="1609"/>
      <c r="K30" s="1609"/>
      <c r="L30" s="1609"/>
      <c r="M30" s="1609"/>
      <c r="N30" s="1609"/>
      <c r="O30" s="1609"/>
      <c r="P30" s="1609"/>
      <c r="Q30" s="1609"/>
      <c r="R30" s="1609"/>
      <c r="S30" s="1609"/>
      <c r="T30" s="1609"/>
      <c r="U30" s="1609"/>
      <c r="V30" s="1609"/>
      <c r="W30" s="1609"/>
      <c r="X30" s="1609"/>
      <c r="Y30" s="1609"/>
      <c r="Z30" s="1609"/>
      <c r="AA30" s="1609"/>
      <c r="AB30" s="1609"/>
      <c r="AC30" s="1609"/>
      <c r="AD30" s="1609"/>
      <c r="AE30" s="1610"/>
    </row>
    <row r="31" spans="1:54" ht="16.5" customHeight="1">
      <c r="A31" s="1611" t="s">
        <v>3326</v>
      </c>
      <c r="B31" s="1595"/>
      <c r="C31" s="1595"/>
      <c r="D31" s="1595"/>
      <c r="E31" s="1595"/>
      <c r="F31" s="1595"/>
      <c r="G31" s="1612"/>
      <c r="H31" s="1599" t="s">
        <v>3327</v>
      </c>
      <c r="I31" s="1600"/>
      <c r="J31" s="1600"/>
      <c r="K31" s="1600"/>
      <c r="L31" s="1601"/>
      <c r="M31" s="1613" t="str">
        <f>第二面!K12</f>
        <v/>
      </c>
      <c r="N31" s="1613"/>
      <c r="O31" s="1613"/>
      <c r="P31" s="1613"/>
      <c r="Q31" s="1613"/>
      <c r="R31" s="1613"/>
      <c r="S31" s="1613"/>
      <c r="T31" s="1613"/>
      <c r="U31" s="1613"/>
      <c r="V31" s="1613"/>
      <c r="W31" s="1613"/>
      <c r="X31" s="1613"/>
      <c r="Y31" s="1613"/>
      <c r="Z31" s="1613"/>
      <c r="AA31" s="1613"/>
      <c r="AB31" s="1613"/>
      <c r="AC31" s="1613"/>
      <c r="AD31" s="1613"/>
      <c r="AE31" s="1614"/>
    </row>
    <row r="32" spans="1:54" ht="16.5" customHeight="1">
      <c r="A32" s="1611"/>
      <c r="B32" s="1595"/>
      <c r="C32" s="1595"/>
      <c r="D32" s="1595"/>
      <c r="E32" s="1595"/>
      <c r="F32" s="1595"/>
      <c r="G32" s="1612"/>
      <c r="H32" s="1611"/>
      <c r="I32" s="1595"/>
      <c r="J32" s="1595"/>
      <c r="K32" s="1595"/>
      <c r="L32" s="1612"/>
      <c r="M32" s="1613"/>
      <c r="N32" s="1613"/>
      <c r="O32" s="1613"/>
      <c r="P32" s="1613"/>
      <c r="Q32" s="1613"/>
      <c r="R32" s="1613"/>
      <c r="S32" s="1613"/>
      <c r="T32" s="1613"/>
      <c r="U32" s="1613"/>
      <c r="V32" s="1613"/>
      <c r="W32" s="1613"/>
      <c r="X32" s="1613"/>
      <c r="Y32" s="1613"/>
      <c r="Z32" s="1613"/>
      <c r="AA32" s="1613"/>
      <c r="AB32" s="1613"/>
      <c r="AC32" s="1613"/>
      <c r="AD32" s="1613"/>
      <c r="AE32" s="1614"/>
    </row>
    <row r="33" spans="1:31" ht="16.5" customHeight="1">
      <c r="A33" s="1611"/>
      <c r="B33" s="1595"/>
      <c r="C33" s="1595"/>
      <c r="D33" s="1595"/>
      <c r="E33" s="1595"/>
      <c r="F33" s="1595"/>
      <c r="G33" s="1612"/>
      <c r="H33" s="1599" t="s">
        <v>3328</v>
      </c>
      <c r="I33" s="1600"/>
      <c r="J33" s="1600"/>
      <c r="K33" s="1600"/>
      <c r="L33" s="1601"/>
      <c r="M33" s="1606" t="str">
        <f>第二面!K14</f>
        <v/>
      </c>
      <c r="N33" s="1606"/>
      <c r="O33" s="1606"/>
      <c r="P33" s="1606"/>
      <c r="Q33" s="1606"/>
      <c r="R33" s="1606"/>
      <c r="S33" s="1606"/>
      <c r="T33" s="1606"/>
      <c r="U33" s="1606"/>
      <c r="V33" s="1606"/>
      <c r="W33" s="1606"/>
      <c r="X33" s="1606"/>
      <c r="Y33" s="1606"/>
      <c r="Z33" s="1606"/>
      <c r="AA33" s="1606"/>
      <c r="AB33" s="1606"/>
      <c r="AC33" s="1606"/>
      <c r="AD33" s="1606"/>
      <c r="AE33" s="1607"/>
    </row>
    <row r="34" spans="1:31" ht="16.5" customHeight="1">
      <c r="A34" s="1611"/>
      <c r="B34" s="1595"/>
      <c r="C34" s="1595"/>
      <c r="D34" s="1595"/>
      <c r="E34" s="1595"/>
      <c r="F34" s="1595"/>
      <c r="G34" s="1612"/>
      <c r="H34" s="1602"/>
      <c r="I34" s="1603"/>
      <c r="J34" s="1603"/>
      <c r="K34" s="1603"/>
      <c r="L34" s="1604"/>
      <c r="M34" s="1609"/>
      <c r="N34" s="1609"/>
      <c r="O34" s="1609"/>
      <c r="P34" s="1609"/>
      <c r="Q34" s="1609"/>
      <c r="R34" s="1609"/>
      <c r="S34" s="1609"/>
      <c r="T34" s="1609"/>
      <c r="U34" s="1609"/>
      <c r="V34" s="1609"/>
      <c r="W34" s="1609"/>
      <c r="X34" s="1609"/>
      <c r="Y34" s="1609"/>
      <c r="Z34" s="1609"/>
      <c r="AA34" s="1609"/>
      <c r="AB34" s="1609"/>
      <c r="AC34" s="1609"/>
      <c r="AD34" s="1609"/>
      <c r="AE34" s="1610"/>
    </row>
    <row r="35" spans="1:31" ht="16.5" customHeight="1">
      <c r="A35" s="1611"/>
      <c r="B35" s="1595"/>
      <c r="C35" s="1595"/>
      <c r="D35" s="1595"/>
      <c r="E35" s="1595"/>
      <c r="F35" s="1595"/>
      <c r="G35" s="1612"/>
      <c r="H35" s="1611" t="s">
        <v>3329</v>
      </c>
      <c r="I35" s="1595"/>
      <c r="J35" s="1595"/>
      <c r="K35" s="1595"/>
      <c r="L35" s="1612"/>
      <c r="M35" s="1613" t="str">
        <f>第二面!K16</f>
        <v/>
      </c>
      <c r="N35" s="1613"/>
      <c r="O35" s="1613"/>
      <c r="P35" s="1613"/>
      <c r="Q35" s="1613"/>
      <c r="R35" s="1613"/>
      <c r="S35" s="1613"/>
      <c r="T35" s="1613"/>
      <c r="U35" s="1613"/>
      <c r="V35" s="1613"/>
      <c r="W35" s="1613"/>
      <c r="X35" s="1613"/>
      <c r="Y35" s="1613"/>
      <c r="Z35" s="1613"/>
      <c r="AA35" s="1613"/>
      <c r="AB35" s="1613"/>
      <c r="AC35" s="1613"/>
      <c r="AD35" s="1613"/>
      <c r="AE35" s="1614"/>
    </row>
    <row r="36" spans="1:31" ht="16.5" customHeight="1">
      <c r="A36" s="1602"/>
      <c r="B36" s="1603"/>
      <c r="C36" s="1603"/>
      <c r="D36" s="1603"/>
      <c r="E36" s="1603"/>
      <c r="F36" s="1603"/>
      <c r="G36" s="1604"/>
      <c r="H36" s="1602"/>
      <c r="I36" s="1603"/>
      <c r="J36" s="1603"/>
      <c r="K36" s="1603"/>
      <c r="L36" s="1604"/>
      <c r="M36" s="1609"/>
      <c r="N36" s="1609"/>
      <c r="O36" s="1609"/>
      <c r="P36" s="1609"/>
      <c r="Q36" s="1609"/>
      <c r="R36" s="1609"/>
      <c r="S36" s="1609"/>
      <c r="T36" s="1609"/>
      <c r="U36" s="1609"/>
      <c r="V36" s="1609"/>
      <c r="W36" s="1609"/>
      <c r="X36" s="1609"/>
      <c r="Y36" s="1609"/>
      <c r="Z36" s="1609"/>
      <c r="AA36" s="1609"/>
      <c r="AB36" s="1609"/>
      <c r="AC36" s="1609"/>
      <c r="AD36" s="1609"/>
      <c r="AE36" s="1610"/>
    </row>
    <row r="37" spans="1:31" ht="16.5" customHeight="1">
      <c r="A37" s="566"/>
      <c r="B37" s="566"/>
      <c r="C37" s="566"/>
      <c r="D37" s="566"/>
      <c r="E37" s="566"/>
      <c r="F37" s="566"/>
      <c r="G37" s="566"/>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row>
    <row r="38" spans="1:31" ht="16.5" customHeight="1">
      <c r="A38" s="566"/>
      <c r="B38" s="566"/>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row>
    <row r="39" spans="1:31" ht="16.5" customHeight="1">
      <c r="A39" s="566"/>
      <c r="B39" s="566"/>
      <c r="C39" s="566"/>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row>
    <row r="40" spans="1:31" ht="16.5" customHeight="1">
      <c r="A40" s="566"/>
      <c r="B40" s="566"/>
      <c r="C40" s="566"/>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row>
    <row r="41" spans="1:31" ht="16.5" customHeight="1">
      <c r="A41" s="566"/>
      <c r="B41" s="566"/>
      <c r="C41" s="566"/>
      <c r="D41" s="566"/>
      <c r="E41" s="566"/>
      <c r="F41" s="566"/>
      <c r="G41" s="566"/>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row>
    <row r="42" spans="1:31" ht="16.5" customHeight="1">
      <c r="A42" s="589"/>
      <c r="B42" s="589"/>
      <c r="C42" s="589"/>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589"/>
      <c r="AB42" s="589"/>
      <c r="AC42" s="589"/>
      <c r="AD42" s="589"/>
      <c r="AE42" s="589"/>
    </row>
    <row r="43" spans="1:31" ht="16.5" customHeight="1">
      <c r="A43" s="589"/>
      <c r="B43" s="589"/>
      <c r="C43" s="589"/>
      <c r="D43" s="589"/>
      <c r="E43" s="589"/>
      <c r="F43" s="589"/>
      <c r="G43" s="589"/>
      <c r="H43" s="589"/>
      <c r="I43" s="589"/>
      <c r="J43" s="589"/>
      <c r="K43" s="589"/>
      <c r="L43" s="1595" t="s">
        <v>2712</v>
      </c>
      <c r="M43" s="1595"/>
      <c r="N43" s="1598"/>
      <c r="O43" s="1598"/>
      <c r="P43" s="589" t="s">
        <v>5</v>
      </c>
      <c r="Q43" s="1598"/>
      <c r="R43" s="1598"/>
      <c r="S43" s="589" t="s">
        <v>2713</v>
      </c>
      <c r="T43" s="1598"/>
      <c r="U43" s="1598"/>
      <c r="V43" s="589" t="s">
        <v>3</v>
      </c>
      <c r="W43" s="589"/>
      <c r="X43" s="589"/>
      <c r="Y43" s="589"/>
      <c r="Z43" s="589"/>
      <c r="AA43" s="589"/>
      <c r="AB43" s="589"/>
      <c r="AC43" s="589"/>
      <c r="AD43" s="589"/>
      <c r="AE43" s="589"/>
    </row>
    <row r="44" spans="1:31" ht="16.5" customHeight="1">
      <c r="A44" s="566"/>
      <c r="B44" s="566"/>
      <c r="C44" s="566"/>
      <c r="D44" s="566"/>
      <c r="E44" s="566"/>
      <c r="F44" s="566"/>
      <c r="G44" s="566"/>
      <c r="H44" s="566"/>
      <c r="I44" s="566"/>
      <c r="J44" s="566"/>
      <c r="K44" s="566"/>
      <c r="L44" s="566"/>
      <c r="M44" s="566"/>
      <c r="N44" s="566"/>
      <c r="O44" s="566"/>
      <c r="P44" s="566"/>
      <c r="Q44" s="566"/>
      <c r="R44" s="566"/>
      <c r="S44" s="566"/>
      <c r="T44" s="566"/>
      <c r="U44" s="566"/>
      <c r="V44" s="566"/>
      <c r="W44" s="566"/>
      <c r="X44" s="566"/>
      <c r="Y44" s="566"/>
      <c r="Z44" s="566"/>
      <c r="AA44" s="566"/>
      <c r="AB44" s="566"/>
      <c r="AC44" s="566"/>
      <c r="AD44" s="566"/>
      <c r="AE44" s="566"/>
    </row>
    <row r="45" spans="1:31" ht="16.5" customHeight="1">
      <c r="A45" s="566"/>
      <c r="B45" s="566"/>
      <c r="C45" s="566"/>
      <c r="D45" s="566"/>
      <c r="E45" s="566"/>
      <c r="F45" s="566"/>
      <c r="G45" s="566"/>
      <c r="H45" s="566"/>
      <c r="I45" s="566"/>
      <c r="J45" s="566"/>
      <c r="K45" s="566"/>
      <c r="L45" s="566"/>
      <c r="M45" s="1595" t="s">
        <v>3330</v>
      </c>
      <c r="N45" s="1595"/>
      <c r="O45" s="1595"/>
      <c r="P45" s="1596">
        <f>第二面!K7</f>
        <v>0</v>
      </c>
      <c r="Q45" s="1596"/>
      <c r="R45" s="1596"/>
      <c r="S45" s="1596"/>
      <c r="T45" s="1596"/>
      <c r="U45" s="1596"/>
      <c r="V45" s="1596"/>
      <c r="W45" s="1596"/>
      <c r="X45" s="1596"/>
      <c r="Y45" s="1596"/>
      <c r="Z45" s="1596"/>
      <c r="AA45" s="1596"/>
      <c r="AB45" s="1596"/>
      <c r="AC45" s="1596"/>
      <c r="AD45" s="1596"/>
      <c r="AE45" s="1596"/>
    </row>
    <row r="46" spans="1:31" ht="16.5" customHeight="1">
      <c r="A46" s="566"/>
      <c r="B46" s="566"/>
      <c r="C46" s="566"/>
      <c r="D46" s="566"/>
      <c r="E46" s="566"/>
      <c r="F46" s="566"/>
      <c r="G46" s="566"/>
      <c r="H46" s="566"/>
      <c r="I46" s="566"/>
      <c r="J46" s="566"/>
      <c r="K46" s="566"/>
      <c r="L46" s="566"/>
      <c r="M46" s="566"/>
      <c r="N46" s="566"/>
      <c r="O46" s="566"/>
      <c r="P46" s="1596"/>
      <c r="Q46" s="1596"/>
      <c r="R46" s="1596"/>
      <c r="S46" s="1596"/>
      <c r="T46" s="1596"/>
      <c r="U46" s="1596"/>
      <c r="V46" s="1596"/>
      <c r="W46" s="1596"/>
      <c r="X46" s="1596"/>
      <c r="Y46" s="1596"/>
      <c r="Z46" s="1596"/>
      <c r="AA46" s="1596"/>
      <c r="AB46" s="1596"/>
      <c r="AC46" s="1596"/>
      <c r="AD46" s="1596"/>
      <c r="AE46" s="1596"/>
    </row>
    <row r="47" spans="1:31" ht="16.5" customHeight="1">
      <c r="A47" s="566"/>
      <c r="B47" s="566"/>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row>
    <row r="48" spans="1:31" ht="16.5" customHeight="1">
      <c r="A48" s="566"/>
      <c r="B48" s="566"/>
      <c r="C48" s="566"/>
      <c r="D48" s="566"/>
      <c r="E48" s="566"/>
      <c r="F48" s="566"/>
      <c r="G48" s="566"/>
      <c r="H48" s="566"/>
      <c r="I48" s="566"/>
      <c r="J48" s="566"/>
      <c r="K48" s="566"/>
      <c r="L48" s="566"/>
      <c r="M48" s="1595" t="s">
        <v>3331</v>
      </c>
      <c r="N48" s="1595"/>
      <c r="O48" s="1595"/>
      <c r="P48" s="1596" t="str">
        <f>建築主１!B2&amp;CHAR(10)&amp;建築主１!D2</f>
        <v xml:space="preserve">0
</v>
      </c>
      <c r="Q48" s="1596"/>
      <c r="R48" s="1596"/>
      <c r="S48" s="1596"/>
      <c r="T48" s="1596"/>
      <c r="U48" s="1596"/>
      <c r="V48" s="1596"/>
      <c r="W48" s="1596"/>
      <c r="X48" s="1596"/>
      <c r="Y48" s="1596"/>
      <c r="Z48" s="1596"/>
      <c r="AA48" s="1596"/>
      <c r="AB48" s="1596"/>
      <c r="AC48" s="1596"/>
      <c r="AD48" s="1595"/>
      <c r="AE48" s="1595"/>
    </row>
    <row r="49" spans="1:31" ht="16.5" customHeight="1">
      <c r="A49" s="566"/>
      <c r="B49" s="566"/>
      <c r="C49" s="566"/>
      <c r="D49" s="566"/>
      <c r="E49" s="566"/>
      <c r="F49" s="566"/>
      <c r="G49" s="566"/>
      <c r="H49" s="566"/>
      <c r="I49" s="566"/>
      <c r="J49" s="566"/>
      <c r="K49" s="566"/>
      <c r="L49" s="566"/>
      <c r="M49" s="566"/>
      <c r="N49" s="566"/>
      <c r="O49" s="566"/>
      <c r="P49" s="1596"/>
      <c r="Q49" s="1596"/>
      <c r="R49" s="1596"/>
      <c r="S49" s="1596"/>
      <c r="T49" s="1596"/>
      <c r="U49" s="1596"/>
      <c r="V49" s="1596"/>
      <c r="W49" s="1596"/>
      <c r="X49" s="1596"/>
      <c r="Y49" s="1596"/>
      <c r="Z49" s="1596"/>
      <c r="AA49" s="1596"/>
      <c r="AB49" s="1596"/>
      <c r="AC49" s="1596"/>
      <c r="AD49" s="1595"/>
      <c r="AE49" s="1595"/>
    </row>
    <row r="50" spans="1:31" ht="16.5" customHeight="1">
      <c r="A50" s="566"/>
      <c r="B50" s="566"/>
      <c r="C50" s="566"/>
      <c r="D50" s="566"/>
      <c r="E50" s="566"/>
      <c r="F50" s="566"/>
      <c r="G50" s="566"/>
      <c r="H50" s="566"/>
      <c r="I50" s="566"/>
      <c r="J50" s="566"/>
      <c r="K50" s="566"/>
      <c r="L50" s="566"/>
      <c r="M50" s="566"/>
      <c r="N50" s="566"/>
      <c r="O50" s="566"/>
      <c r="P50" s="566"/>
      <c r="Q50" s="566"/>
      <c r="R50" s="566"/>
      <c r="S50" s="566"/>
      <c r="T50" s="566"/>
      <c r="U50" s="566"/>
      <c r="V50" s="566"/>
      <c r="W50" s="566"/>
      <c r="X50" s="566"/>
      <c r="Y50" s="566"/>
      <c r="Z50" s="566"/>
      <c r="AA50" s="566"/>
      <c r="AB50" s="566"/>
      <c r="AC50" s="566"/>
      <c r="AD50" s="566"/>
      <c r="AE50" s="566"/>
    </row>
    <row r="53" spans="1:31" ht="16.5" customHeight="1">
      <c r="A53" s="590"/>
      <c r="B53" s="590"/>
      <c r="E53" s="590"/>
      <c r="F53" s="590"/>
      <c r="G53" s="590"/>
      <c r="J53" s="590"/>
      <c r="K53" s="590"/>
      <c r="M53" s="590"/>
      <c r="N53" s="590"/>
      <c r="P53" s="590"/>
      <c r="Q53" s="590"/>
    </row>
    <row r="54" spans="1:31" ht="16.5" customHeight="1">
      <c r="A54" s="590"/>
      <c r="B54" s="590"/>
      <c r="E54" s="590"/>
      <c r="F54" s="590"/>
      <c r="G54" s="590"/>
      <c r="J54" s="590"/>
      <c r="K54" s="590"/>
      <c r="M54" s="590"/>
      <c r="N54" s="590"/>
      <c r="P54" s="590"/>
      <c r="Q54" s="590"/>
    </row>
    <row r="55" spans="1:31" ht="16.5" customHeight="1">
      <c r="H55" s="591"/>
      <c r="I55" s="591"/>
      <c r="Q55" s="591"/>
      <c r="R55" s="591"/>
      <c r="S55" s="591"/>
    </row>
    <row r="56" spans="1:31" ht="16.5" customHeight="1">
      <c r="H56" s="591"/>
      <c r="I56" s="591"/>
      <c r="Q56" s="591"/>
      <c r="R56" s="591"/>
      <c r="S56" s="591"/>
    </row>
    <row r="62" spans="1:31" ht="16.5" customHeight="1">
      <c r="A62" s="1597"/>
      <c r="B62" s="1597"/>
      <c r="C62" s="1597"/>
      <c r="D62" s="1597"/>
      <c r="E62" s="1597"/>
      <c r="F62" s="1597"/>
      <c r="G62" s="1597"/>
      <c r="H62" s="1597"/>
      <c r="I62" s="1597"/>
      <c r="J62" s="1597"/>
      <c r="K62" s="1597"/>
      <c r="L62" s="1597"/>
      <c r="M62" s="1597"/>
      <c r="N62" s="1597"/>
      <c r="O62" s="1597"/>
      <c r="P62" s="1597"/>
      <c r="Q62" s="1597"/>
      <c r="R62" s="1597"/>
      <c r="S62" s="1597"/>
      <c r="T62" s="1597"/>
      <c r="U62" s="1597"/>
      <c r="V62" s="1597"/>
      <c r="W62" s="1597"/>
      <c r="X62" s="1597"/>
      <c r="Y62" s="1597"/>
      <c r="Z62" s="1597"/>
      <c r="AA62" s="1597"/>
      <c r="AB62" s="1597"/>
      <c r="AC62" s="1597"/>
    </row>
    <row r="63" spans="1:31" ht="16.5" customHeight="1">
      <c r="B63" s="592"/>
      <c r="C63" s="592"/>
      <c r="D63" s="592"/>
      <c r="E63" s="592"/>
      <c r="F63" s="592"/>
      <c r="G63" s="592"/>
      <c r="H63" s="592"/>
      <c r="I63" s="592"/>
      <c r="J63" s="592"/>
      <c r="K63" s="592"/>
      <c r="L63" s="592"/>
      <c r="M63" s="592"/>
      <c r="N63" s="592"/>
      <c r="O63" s="592"/>
      <c r="P63" s="592"/>
      <c r="Q63" s="592"/>
      <c r="R63" s="592"/>
      <c r="S63" s="592"/>
      <c r="T63" s="592"/>
      <c r="U63" s="592"/>
      <c r="V63" s="592"/>
      <c r="W63" s="592"/>
      <c r="X63" s="592"/>
      <c r="Y63" s="592"/>
      <c r="Z63" s="592"/>
      <c r="AA63" s="592"/>
      <c r="AB63" s="592"/>
      <c r="AC63" s="592"/>
      <c r="AD63" s="592"/>
    </row>
    <row r="64" spans="1:31" ht="16.5" customHeight="1">
      <c r="B64" s="592"/>
      <c r="C64" s="592"/>
      <c r="D64" s="592"/>
      <c r="E64" s="592"/>
      <c r="F64" s="592"/>
      <c r="G64" s="592"/>
      <c r="H64" s="592"/>
      <c r="I64" s="592"/>
      <c r="J64" s="592"/>
      <c r="K64" s="592"/>
      <c r="L64" s="592"/>
      <c r="M64" s="592"/>
      <c r="N64" s="592"/>
      <c r="O64" s="592"/>
      <c r="P64" s="592"/>
      <c r="Q64" s="592"/>
      <c r="R64" s="592"/>
      <c r="S64" s="592"/>
      <c r="T64" s="592"/>
      <c r="U64" s="592"/>
      <c r="V64" s="592"/>
      <c r="W64" s="592"/>
      <c r="X64" s="592"/>
      <c r="Y64" s="592"/>
      <c r="Z64" s="592"/>
      <c r="AA64" s="592"/>
      <c r="AB64" s="592"/>
      <c r="AC64" s="592"/>
      <c r="AD64" s="592"/>
    </row>
    <row r="65" spans="2:30" ht="16.5" customHeight="1">
      <c r="B65" s="592"/>
      <c r="C65" s="592"/>
      <c r="D65" s="592"/>
      <c r="E65" s="592"/>
      <c r="F65" s="592"/>
      <c r="G65" s="592"/>
      <c r="H65" s="592"/>
      <c r="I65" s="592"/>
      <c r="J65" s="592"/>
      <c r="K65" s="592"/>
      <c r="L65" s="592"/>
      <c r="M65" s="592"/>
      <c r="N65" s="592"/>
      <c r="O65" s="592"/>
      <c r="P65" s="592"/>
      <c r="Q65" s="592"/>
      <c r="R65" s="592"/>
      <c r="S65" s="592"/>
      <c r="T65" s="592"/>
      <c r="U65" s="592"/>
      <c r="V65" s="592"/>
      <c r="W65" s="592"/>
      <c r="X65" s="592"/>
      <c r="Y65" s="592"/>
      <c r="Z65" s="592"/>
      <c r="AA65" s="592"/>
      <c r="AB65" s="592"/>
      <c r="AC65" s="592"/>
      <c r="AD65" s="592"/>
    </row>
    <row r="66" spans="2:30" ht="16.5" customHeight="1">
      <c r="B66" s="592"/>
      <c r="C66" s="592"/>
      <c r="D66" s="592"/>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2:30" ht="16.5" customHeight="1">
      <c r="B67" s="592"/>
      <c r="C67" s="592"/>
      <c r="D67" s="592"/>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92"/>
      <c r="AC67" s="592"/>
      <c r="AD67" s="592"/>
    </row>
    <row r="68" spans="2:30" ht="16.5" customHeight="1">
      <c r="B68" s="592"/>
      <c r="C68" s="592"/>
      <c r="D68" s="592"/>
      <c r="E68" s="592"/>
      <c r="F68" s="592"/>
      <c r="G68" s="592"/>
      <c r="H68" s="592"/>
      <c r="I68" s="592"/>
      <c r="J68" s="592"/>
      <c r="K68" s="592"/>
      <c r="L68" s="592"/>
      <c r="M68" s="592"/>
      <c r="N68" s="592"/>
      <c r="O68" s="592"/>
      <c r="P68" s="592"/>
      <c r="Q68" s="592"/>
      <c r="R68" s="592"/>
      <c r="S68" s="592"/>
      <c r="T68" s="592"/>
      <c r="U68" s="592"/>
      <c r="V68" s="592"/>
      <c r="W68" s="592"/>
      <c r="X68" s="592"/>
      <c r="Y68" s="592"/>
      <c r="Z68" s="592"/>
      <c r="AA68" s="592"/>
      <c r="AB68" s="592"/>
      <c r="AC68" s="592"/>
      <c r="AD68" s="592"/>
    </row>
    <row r="71" spans="2:30" ht="16.5" customHeight="1">
      <c r="H71" s="1593"/>
      <c r="I71" s="1593"/>
      <c r="J71" s="1593"/>
      <c r="K71" s="1593"/>
      <c r="L71" s="1593"/>
      <c r="M71" s="1593"/>
      <c r="N71" s="1594"/>
      <c r="O71" s="1594"/>
      <c r="P71" s="1594"/>
      <c r="Q71" s="1594"/>
      <c r="R71" s="1594"/>
      <c r="S71" s="1594"/>
      <c r="T71" s="1594"/>
      <c r="U71" s="1594"/>
      <c r="V71" s="1594"/>
      <c r="W71" s="1594"/>
      <c r="X71" s="1594"/>
      <c r="Y71" s="1594"/>
      <c r="Z71" s="1594"/>
      <c r="AA71" s="593"/>
      <c r="AB71" s="593"/>
    </row>
    <row r="72" spans="2:30" ht="16.5" customHeight="1">
      <c r="H72" s="1593"/>
      <c r="I72" s="1593"/>
      <c r="J72" s="1593"/>
      <c r="K72" s="1593"/>
      <c r="L72" s="1593"/>
      <c r="M72" s="1593"/>
      <c r="N72" s="1594"/>
      <c r="O72" s="1594"/>
      <c r="P72" s="1594"/>
      <c r="Q72" s="1594"/>
      <c r="R72" s="1594"/>
      <c r="S72" s="1594"/>
      <c r="T72" s="1594"/>
      <c r="U72" s="1594"/>
      <c r="V72" s="1594"/>
      <c r="W72" s="1594"/>
      <c r="X72" s="1594"/>
      <c r="Y72" s="1594"/>
      <c r="Z72" s="1594"/>
      <c r="AA72" s="593"/>
      <c r="AB72" s="593"/>
    </row>
    <row r="73" spans="2:30" ht="16.5" customHeight="1">
      <c r="H73" s="1593"/>
      <c r="I73" s="1593"/>
      <c r="J73" s="1593"/>
      <c r="K73" s="1593"/>
      <c r="L73" s="1593"/>
      <c r="M73" s="1593"/>
      <c r="N73" s="1594"/>
      <c r="O73" s="1594"/>
      <c r="P73" s="1594"/>
      <c r="Q73" s="1594"/>
      <c r="R73" s="1594"/>
      <c r="S73" s="1594"/>
      <c r="T73" s="1594"/>
      <c r="U73" s="1594"/>
      <c r="V73" s="1594"/>
      <c r="W73" s="1594"/>
      <c r="X73" s="1594"/>
      <c r="Y73" s="1594"/>
      <c r="Z73" s="1594"/>
      <c r="AA73" s="593"/>
      <c r="AB73" s="593"/>
    </row>
    <row r="75" spans="2:30" ht="16.5" customHeight="1">
      <c r="H75" s="1593"/>
      <c r="I75" s="1593"/>
      <c r="J75" s="1593"/>
      <c r="K75" s="1593"/>
      <c r="L75" s="1593"/>
      <c r="M75" s="1593"/>
      <c r="N75" s="1594"/>
      <c r="O75" s="1594"/>
      <c r="P75" s="1594"/>
      <c r="Q75" s="1594"/>
      <c r="R75" s="1594"/>
      <c r="S75" s="1594"/>
      <c r="T75" s="1594"/>
      <c r="U75" s="1594"/>
      <c r="V75" s="1594"/>
      <c r="W75" s="1594"/>
      <c r="X75" s="1594"/>
      <c r="Y75" s="1594"/>
      <c r="Z75" s="1594"/>
      <c r="AA75" s="593"/>
      <c r="AB75" s="593"/>
    </row>
    <row r="76" spans="2:30" ht="16.5" customHeight="1">
      <c r="H76" s="1593"/>
      <c r="I76" s="1593"/>
      <c r="J76" s="1593"/>
      <c r="K76" s="1593"/>
      <c r="L76" s="1593"/>
      <c r="M76" s="1593"/>
      <c r="N76" s="1594"/>
      <c r="O76" s="1594"/>
      <c r="P76" s="1594"/>
      <c r="Q76" s="1594"/>
      <c r="R76" s="1594"/>
      <c r="S76" s="1594"/>
      <c r="T76" s="1594"/>
      <c r="U76" s="1594"/>
      <c r="V76" s="1594"/>
      <c r="W76" s="1594"/>
      <c r="X76" s="1594"/>
      <c r="Y76" s="1594"/>
      <c r="Z76" s="1594"/>
      <c r="AA76" s="593"/>
      <c r="AB76" s="593"/>
    </row>
    <row r="77" spans="2:30" ht="16.5" customHeight="1">
      <c r="H77" s="1593"/>
      <c r="I77" s="1593"/>
      <c r="J77" s="1593"/>
      <c r="K77" s="1593"/>
      <c r="L77" s="1593"/>
      <c r="M77" s="1593"/>
      <c r="N77" s="1594"/>
      <c r="O77" s="1594"/>
      <c r="P77" s="1594"/>
      <c r="Q77" s="1594"/>
      <c r="R77" s="1594"/>
      <c r="S77" s="1594"/>
      <c r="T77" s="1594"/>
      <c r="U77" s="1594"/>
      <c r="V77" s="1594"/>
      <c r="W77" s="1594"/>
      <c r="X77" s="1594"/>
      <c r="Y77" s="1594"/>
      <c r="Z77" s="1594"/>
      <c r="AA77" s="593"/>
      <c r="AB77" s="593"/>
    </row>
    <row r="79" spans="2:30" ht="16.5" customHeight="1">
      <c r="H79" s="1593"/>
      <c r="I79" s="1593"/>
      <c r="J79" s="1593"/>
      <c r="K79" s="1593"/>
      <c r="L79" s="1593"/>
      <c r="M79" s="1593"/>
      <c r="N79" s="1594"/>
      <c r="O79" s="1594"/>
      <c r="P79" s="1594"/>
      <c r="Q79" s="1594"/>
      <c r="R79" s="1594"/>
      <c r="S79" s="1594"/>
      <c r="T79" s="1594"/>
      <c r="U79" s="1594"/>
      <c r="V79" s="1594"/>
      <c r="W79" s="1594"/>
      <c r="X79" s="1594"/>
      <c r="Y79" s="1594"/>
      <c r="Z79" s="1594"/>
      <c r="AA79" s="593"/>
      <c r="AB79" s="593"/>
    </row>
    <row r="80" spans="2:30" ht="16.5" customHeight="1">
      <c r="H80" s="1593"/>
      <c r="I80" s="1593"/>
      <c r="J80" s="1593"/>
      <c r="K80" s="1593"/>
      <c r="L80" s="1593"/>
      <c r="M80" s="1593"/>
      <c r="N80" s="1594"/>
      <c r="O80" s="1594"/>
      <c r="P80" s="1594"/>
      <c r="Q80" s="1594"/>
      <c r="R80" s="1594"/>
      <c r="S80" s="1594"/>
      <c r="T80" s="1594"/>
      <c r="U80" s="1594"/>
      <c r="V80" s="1594"/>
      <c r="W80" s="1594"/>
      <c r="X80" s="1594"/>
      <c r="Y80" s="1594"/>
      <c r="Z80" s="1594"/>
      <c r="AA80" s="593"/>
      <c r="AB80" s="593"/>
    </row>
    <row r="81" spans="8:28" ht="16.5" customHeight="1">
      <c r="H81" s="1593"/>
      <c r="I81" s="1593"/>
      <c r="J81" s="1593"/>
      <c r="K81" s="1593"/>
      <c r="L81" s="1593"/>
      <c r="M81" s="1593"/>
      <c r="N81" s="1594"/>
      <c r="O81" s="1594"/>
      <c r="P81" s="1594"/>
      <c r="Q81" s="1594"/>
      <c r="R81" s="1594"/>
      <c r="S81" s="1594"/>
      <c r="T81" s="1594"/>
      <c r="U81" s="1594"/>
      <c r="V81" s="1594"/>
      <c r="W81" s="1594"/>
      <c r="X81" s="1594"/>
      <c r="Y81" s="1594"/>
      <c r="Z81" s="1594"/>
      <c r="AA81" s="593"/>
      <c r="AB81" s="593"/>
    </row>
    <row r="83" spans="8:28" ht="16.5" customHeight="1">
      <c r="H83" s="1593"/>
      <c r="I83" s="1593"/>
      <c r="J83" s="1593"/>
      <c r="K83" s="1593"/>
      <c r="L83" s="1593"/>
      <c r="M83" s="1593"/>
      <c r="N83" s="1594"/>
      <c r="O83" s="1594"/>
      <c r="P83" s="1594"/>
      <c r="Q83" s="1594"/>
      <c r="R83" s="1594"/>
      <c r="S83" s="1594"/>
      <c r="T83" s="1594"/>
      <c r="U83" s="1594"/>
      <c r="V83" s="1594"/>
      <c r="W83" s="1594"/>
      <c r="X83" s="1594"/>
      <c r="Y83" s="1594"/>
      <c r="Z83" s="1594"/>
      <c r="AA83" s="593"/>
      <c r="AB83" s="593"/>
    </row>
    <row r="84" spans="8:28" ht="16.5" customHeight="1">
      <c r="H84" s="1593"/>
      <c r="I84" s="1593"/>
      <c r="J84" s="1593"/>
      <c r="K84" s="1593"/>
      <c r="L84" s="1593"/>
      <c r="M84" s="1593"/>
      <c r="N84" s="1594"/>
      <c r="O84" s="1594"/>
      <c r="P84" s="1594"/>
      <c r="Q84" s="1594"/>
      <c r="R84" s="1594"/>
      <c r="S84" s="1594"/>
      <c r="T84" s="1594"/>
      <c r="U84" s="1594"/>
      <c r="V84" s="1594"/>
      <c r="W84" s="1594"/>
      <c r="X84" s="1594"/>
      <c r="Y84" s="1594"/>
      <c r="Z84" s="1594"/>
      <c r="AA84" s="593"/>
      <c r="AB84" s="593"/>
    </row>
    <row r="85" spans="8:28" ht="16.5" customHeight="1">
      <c r="H85" s="1593"/>
      <c r="I85" s="1593"/>
      <c r="J85" s="1593"/>
      <c r="K85" s="1593"/>
      <c r="L85" s="1593"/>
      <c r="M85" s="1593"/>
      <c r="N85" s="1594"/>
      <c r="O85" s="1594"/>
      <c r="P85" s="1594"/>
      <c r="Q85" s="1594"/>
      <c r="R85" s="1594"/>
      <c r="S85" s="1594"/>
      <c r="T85" s="1594"/>
      <c r="U85" s="1594"/>
      <c r="V85" s="1594"/>
      <c r="W85" s="1594"/>
      <c r="X85" s="1594"/>
      <c r="Y85" s="1594"/>
      <c r="Z85" s="1594"/>
      <c r="AA85" s="593"/>
      <c r="AB85" s="593"/>
    </row>
    <row r="87" spans="8:28" ht="16.5" customHeight="1">
      <c r="H87" s="1593"/>
      <c r="I87" s="1593"/>
      <c r="J87" s="1593"/>
      <c r="K87" s="1593"/>
      <c r="L87" s="1593"/>
      <c r="M87" s="1593"/>
      <c r="N87" s="1594"/>
      <c r="O87" s="1594"/>
      <c r="P87" s="1594"/>
      <c r="Q87" s="1594"/>
      <c r="R87" s="1594"/>
      <c r="S87" s="1594"/>
      <c r="T87" s="1594"/>
      <c r="U87" s="1594"/>
      <c r="V87" s="1594"/>
      <c r="W87" s="1594"/>
      <c r="X87" s="1594"/>
      <c r="Y87" s="1594"/>
      <c r="Z87" s="1594"/>
      <c r="AA87" s="593"/>
      <c r="AB87" s="593"/>
    </row>
    <row r="88" spans="8:28" ht="16.5" customHeight="1">
      <c r="H88" s="1593"/>
      <c r="I88" s="1593"/>
      <c r="J88" s="1593"/>
      <c r="K88" s="1593"/>
      <c r="L88" s="1593"/>
      <c r="M88" s="1593"/>
      <c r="N88" s="1594"/>
      <c r="O88" s="1594"/>
      <c r="P88" s="1594"/>
      <c r="Q88" s="1594"/>
      <c r="R88" s="1594"/>
      <c r="S88" s="1594"/>
      <c r="T88" s="1594"/>
      <c r="U88" s="1594"/>
      <c r="V88" s="1594"/>
      <c r="W88" s="1594"/>
      <c r="X88" s="1594"/>
      <c r="Y88" s="1594"/>
      <c r="Z88" s="1594"/>
      <c r="AA88" s="593"/>
      <c r="AB88" s="593"/>
    </row>
    <row r="89" spans="8:28" ht="16.5" customHeight="1">
      <c r="H89" s="1593"/>
      <c r="I89" s="1593"/>
      <c r="J89" s="1593"/>
      <c r="K89" s="1593"/>
      <c r="L89" s="1593"/>
      <c r="M89" s="1593"/>
      <c r="N89" s="1594"/>
      <c r="O89" s="1594"/>
      <c r="P89" s="1594"/>
      <c r="Q89" s="1594"/>
      <c r="R89" s="1594"/>
      <c r="S89" s="1594"/>
      <c r="T89" s="1594"/>
      <c r="U89" s="1594"/>
      <c r="V89" s="1594"/>
      <c r="W89" s="1594"/>
      <c r="X89" s="1594"/>
      <c r="Y89" s="1594"/>
      <c r="Z89" s="1594"/>
      <c r="AA89" s="593"/>
      <c r="AB89" s="593"/>
    </row>
    <row r="90" spans="8:28" s="590" customFormat="1" ht="16.5" customHeight="1"/>
    <row r="91" spans="8:28" s="590" customFormat="1" ht="16.5" customHeight="1"/>
    <row r="92" spans="8:28" s="590" customFormat="1" ht="16.5" customHeight="1"/>
  </sheetData>
  <mergeCells count="56">
    <mergeCell ref="A27:G28"/>
    <mergeCell ref="H27:AE28"/>
    <mergeCell ref="A5:AE6"/>
    <mergeCell ref="A7:AE7"/>
    <mergeCell ref="A9:AE12"/>
    <mergeCell ref="A17:AE17"/>
    <mergeCell ref="A20:G26"/>
    <mergeCell ref="A29:G30"/>
    <mergeCell ref="H29:AE30"/>
    <mergeCell ref="A31:G36"/>
    <mergeCell ref="H31:L32"/>
    <mergeCell ref="M31:AE32"/>
    <mergeCell ref="H33:L34"/>
    <mergeCell ref="M33:AE34"/>
    <mergeCell ref="H35:L36"/>
    <mergeCell ref="M35:AE36"/>
    <mergeCell ref="L43:M43"/>
    <mergeCell ref="N43:O43"/>
    <mergeCell ref="Q43:R43"/>
    <mergeCell ref="T43:U43"/>
    <mergeCell ref="M45:O45"/>
    <mergeCell ref="P45:AE46"/>
    <mergeCell ref="M48:O48"/>
    <mergeCell ref="P48:AC49"/>
    <mergeCell ref="AD48:AE49"/>
    <mergeCell ref="A62:AC62"/>
    <mergeCell ref="H71:M71"/>
    <mergeCell ref="N71:Z71"/>
    <mergeCell ref="H72:M72"/>
    <mergeCell ref="N72:Z72"/>
    <mergeCell ref="H73:M73"/>
    <mergeCell ref="N73:Z73"/>
    <mergeCell ref="H75:M75"/>
    <mergeCell ref="N75:Z75"/>
    <mergeCell ref="H76:M76"/>
    <mergeCell ref="N76:Z76"/>
    <mergeCell ref="H77:M77"/>
    <mergeCell ref="N77:Z77"/>
    <mergeCell ref="H79:M79"/>
    <mergeCell ref="N79:Z79"/>
    <mergeCell ref="H80:M80"/>
    <mergeCell ref="N80:Z80"/>
    <mergeCell ref="H81:M81"/>
    <mergeCell ref="N81:Z81"/>
    <mergeCell ref="H83:M83"/>
    <mergeCell ref="N83:Z83"/>
    <mergeCell ref="H88:M88"/>
    <mergeCell ref="N88:Z88"/>
    <mergeCell ref="H89:M89"/>
    <mergeCell ref="N89:Z89"/>
    <mergeCell ref="H84:M84"/>
    <mergeCell ref="N84:Z84"/>
    <mergeCell ref="H85:M85"/>
    <mergeCell ref="N85:Z85"/>
    <mergeCell ref="H87:M87"/>
    <mergeCell ref="N87:Z87"/>
  </mergeCells>
  <phoneticPr fontId="1"/>
  <dataValidations count="5">
    <dataValidation type="list" allowBlank="1" showInputMessage="1" showErrorMessage="1" sqref="T43:U43 JP43:JQ43 TL43:TM43 ADH43:ADI43 AND43:ANE43 AWZ43:AXA43 BGV43:BGW43 BQR43:BQS43 CAN43:CAO43 CKJ43:CKK43 CUF43:CUG43 DEB43:DEC43 DNX43:DNY43 DXT43:DXU43 EHP43:EHQ43 ERL43:ERM43 FBH43:FBI43 FLD43:FLE43 FUZ43:FVA43 GEV43:GEW43 GOR43:GOS43 GYN43:GYO43 HIJ43:HIK43 HSF43:HSG43 ICB43:ICC43 ILX43:ILY43 IVT43:IVU43 JFP43:JFQ43 JPL43:JPM43 JZH43:JZI43 KJD43:KJE43 KSZ43:KTA43 LCV43:LCW43 LMR43:LMS43 LWN43:LWO43 MGJ43:MGK43 MQF43:MQG43 NAB43:NAC43 NJX43:NJY43 NTT43:NTU43 ODP43:ODQ43 ONL43:ONM43 OXH43:OXI43 PHD43:PHE43 PQZ43:PRA43 QAV43:QAW43 QKR43:QKS43 QUN43:QUO43 REJ43:REK43 ROF43:ROG43 RYB43:RYC43 SHX43:SHY43 SRT43:SRU43 TBP43:TBQ43 TLL43:TLM43 TVH43:TVI43 UFD43:UFE43 UOZ43:UPA43 UYV43:UYW43 VIR43:VIS43 VSN43:VSO43 WCJ43:WCK43 WMF43:WMG43 WWB43:WWC43 T65579:U65579 JP65579:JQ65579 TL65579:TM65579 ADH65579:ADI65579 AND65579:ANE65579 AWZ65579:AXA65579 BGV65579:BGW65579 BQR65579:BQS65579 CAN65579:CAO65579 CKJ65579:CKK65579 CUF65579:CUG65579 DEB65579:DEC65579 DNX65579:DNY65579 DXT65579:DXU65579 EHP65579:EHQ65579 ERL65579:ERM65579 FBH65579:FBI65579 FLD65579:FLE65579 FUZ65579:FVA65579 GEV65579:GEW65579 GOR65579:GOS65579 GYN65579:GYO65579 HIJ65579:HIK65579 HSF65579:HSG65579 ICB65579:ICC65579 ILX65579:ILY65579 IVT65579:IVU65579 JFP65579:JFQ65579 JPL65579:JPM65579 JZH65579:JZI65579 KJD65579:KJE65579 KSZ65579:KTA65579 LCV65579:LCW65579 LMR65579:LMS65579 LWN65579:LWO65579 MGJ65579:MGK65579 MQF65579:MQG65579 NAB65579:NAC65579 NJX65579:NJY65579 NTT65579:NTU65579 ODP65579:ODQ65579 ONL65579:ONM65579 OXH65579:OXI65579 PHD65579:PHE65579 PQZ65579:PRA65579 QAV65579:QAW65579 QKR65579:QKS65579 QUN65579:QUO65579 REJ65579:REK65579 ROF65579:ROG65579 RYB65579:RYC65579 SHX65579:SHY65579 SRT65579:SRU65579 TBP65579:TBQ65579 TLL65579:TLM65579 TVH65579:TVI65579 UFD65579:UFE65579 UOZ65579:UPA65579 UYV65579:UYW65579 VIR65579:VIS65579 VSN65579:VSO65579 WCJ65579:WCK65579 WMF65579:WMG65579 WWB65579:WWC65579 T131115:U131115 JP131115:JQ131115 TL131115:TM131115 ADH131115:ADI131115 AND131115:ANE131115 AWZ131115:AXA131115 BGV131115:BGW131115 BQR131115:BQS131115 CAN131115:CAO131115 CKJ131115:CKK131115 CUF131115:CUG131115 DEB131115:DEC131115 DNX131115:DNY131115 DXT131115:DXU131115 EHP131115:EHQ131115 ERL131115:ERM131115 FBH131115:FBI131115 FLD131115:FLE131115 FUZ131115:FVA131115 GEV131115:GEW131115 GOR131115:GOS131115 GYN131115:GYO131115 HIJ131115:HIK131115 HSF131115:HSG131115 ICB131115:ICC131115 ILX131115:ILY131115 IVT131115:IVU131115 JFP131115:JFQ131115 JPL131115:JPM131115 JZH131115:JZI131115 KJD131115:KJE131115 KSZ131115:KTA131115 LCV131115:LCW131115 LMR131115:LMS131115 LWN131115:LWO131115 MGJ131115:MGK131115 MQF131115:MQG131115 NAB131115:NAC131115 NJX131115:NJY131115 NTT131115:NTU131115 ODP131115:ODQ131115 ONL131115:ONM131115 OXH131115:OXI131115 PHD131115:PHE131115 PQZ131115:PRA131115 QAV131115:QAW131115 QKR131115:QKS131115 QUN131115:QUO131115 REJ131115:REK131115 ROF131115:ROG131115 RYB131115:RYC131115 SHX131115:SHY131115 SRT131115:SRU131115 TBP131115:TBQ131115 TLL131115:TLM131115 TVH131115:TVI131115 UFD131115:UFE131115 UOZ131115:UPA131115 UYV131115:UYW131115 VIR131115:VIS131115 VSN131115:VSO131115 WCJ131115:WCK131115 WMF131115:WMG131115 WWB131115:WWC131115 T196651:U196651 JP196651:JQ196651 TL196651:TM196651 ADH196651:ADI196651 AND196651:ANE196651 AWZ196651:AXA196651 BGV196651:BGW196651 BQR196651:BQS196651 CAN196651:CAO196651 CKJ196651:CKK196651 CUF196651:CUG196651 DEB196651:DEC196651 DNX196651:DNY196651 DXT196651:DXU196651 EHP196651:EHQ196651 ERL196651:ERM196651 FBH196651:FBI196651 FLD196651:FLE196651 FUZ196651:FVA196651 GEV196651:GEW196651 GOR196651:GOS196651 GYN196651:GYO196651 HIJ196651:HIK196651 HSF196651:HSG196651 ICB196651:ICC196651 ILX196651:ILY196651 IVT196651:IVU196651 JFP196651:JFQ196651 JPL196651:JPM196651 JZH196651:JZI196651 KJD196651:KJE196651 KSZ196651:KTA196651 LCV196651:LCW196651 LMR196651:LMS196651 LWN196651:LWO196651 MGJ196651:MGK196651 MQF196651:MQG196651 NAB196651:NAC196651 NJX196651:NJY196651 NTT196651:NTU196651 ODP196651:ODQ196651 ONL196651:ONM196651 OXH196651:OXI196651 PHD196651:PHE196651 PQZ196651:PRA196651 QAV196651:QAW196651 QKR196651:QKS196651 QUN196651:QUO196651 REJ196651:REK196651 ROF196651:ROG196651 RYB196651:RYC196651 SHX196651:SHY196651 SRT196651:SRU196651 TBP196651:TBQ196651 TLL196651:TLM196651 TVH196651:TVI196651 UFD196651:UFE196651 UOZ196651:UPA196651 UYV196651:UYW196651 VIR196651:VIS196651 VSN196651:VSO196651 WCJ196651:WCK196651 WMF196651:WMG196651 WWB196651:WWC196651 T262187:U262187 JP262187:JQ262187 TL262187:TM262187 ADH262187:ADI262187 AND262187:ANE262187 AWZ262187:AXA262187 BGV262187:BGW262187 BQR262187:BQS262187 CAN262187:CAO262187 CKJ262187:CKK262187 CUF262187:CUG262187 DEB262187:DEC262187 DNX262187:DNY262187 DXT262187:DXU262187 EHP262187:EHQ262187 ERL262187:ERM262187 FBH262187:FBI262187 FLD262187:FLE262187 FUZ262187:FVA262187 GEV262187:GEW262187 GOR262187:GOS262187 GYN262187:GYO262187 HIJ262187:HIK262187 HSF262187:HSG262187 ICB262187:ICC262187 ILX262187:ILY262187 IVT262187:IVU262187 JFP262187:JFQ262187 JPL262187:JPM262187 JZH262187:JZI262187 KJD262187:KJE262187 KSZ262187:KTA262187 LCV262187:LCW262187 LMR262187:LMS262187 LWN262187:LWO262187 MGJ262187:MGK262187 MQF262187:MQG262187 NAB262187:NAC262187 NJX262187:NJY262187 NTT262187:NTU262187 ODP262187:ODQ262187 ONL262187:ONM262187 OXH262187:OXI262187 PHD262187:PHE262187 PQZ262187:PRA262187 QAV262187:QAW262187 QKR262187:QKS262187 QUN262187:QUO262187 REJ262187:REK262187 ROF262187:ROG262187 RYB262187:RYC262187 SHX262187:SHY262187 SRT262187:SRU262187 TBP262187:TBQ262187 TLL262187:TLM262187 TVH262187:TVI262187 UFD262187:UFE262187 UOZ262187:UPA262187 UYV262187:UYW262187 VIR262187:VIS262187 VSN262187:VSO262187 WCJ262187:WCK262187 WMF262187:WMG262187 WWB262187:WWC262187 T327723:U327723 JP327723:JQ327723 TL327723:TM327723 ADH327723:ADI327723 AND327723:ANE327723 AWZ327723:AXA327723 BGV327723:BGW327723 BQR327723:BQS327723 CAN327723:CAO327723 CKJ327723:CKK327723 CUF327723:CUG327723 DEB327723:DEC327723 DNX327723:DNY327723 DXT327723:DXU327723 EHP327723:EHQ327723 ERL327723:ERM327723 FBH327723:FBI327723 FLD327723:FLE327723 FUZ327723:FVA327723 GEV327723:GEW327723 GOR327723:GOS327723 GYN327723:GYO327723 HIJ327723:HIK327723 HSF327723:HSG327723 ICB327723:ICC327723 ILX327723:ILY327723 IVT327723:IVU327723 JFP327723:JFQ327723 JPL327723:JPM327723 JZH327723:JZI327723 KJD327723:KJE327723 KSZ327723:KTA327723 LCV327723:LCW327723 LMR327723:LMS327723 LWN327723:LWO327723 MGJ327723:MGK327723 MQF327723:MQG327723 NAB327723:NAC327723 NJX327723:NJY327723 NTT327723:NTU327723 ODP327723:ODQ327723 ONL327723:ONM327723 OXH327723:OXI327723 PHD327723:PHE327723 PQZ327723:PRA327723 QAV327723:QAW327723 QKR327723:QKS327723 QUN327723:QUO327723 REJ327723:REK327723 ROF327723:ROG327723 RYB327723:RYC327723 SHX327723:SHY327723 SRT327723:SRU327723 TBP327723:TBQ327723 TLL327723:TLM327723 TVH327723:TVI327723 UFD327723:UFE327723 UOZ327723:UPA327723 UYV327723:UYW327723 VIR327723:VIS327723 VSN327723:VSO327723 WCJ327723:WCK327723 WMF327723:WMG327723 WWB327723:WWC327723 T393259:U393259 JP393259:JQ393259 TL393259:TM393259 ADH393259:ADI393259 AND393259:ANE393259 AWZ393259:AXA393259 BGV393259:BGW393259 BQR393259:BQS393259 CAN393259:CAO393259 CKJ393259:CKK393259 CUF393259:CUG393259 DEB393259:DEC393259 DNX393259:DNY393259 DXT393259:DXU393259 EHP393259:EHQ393259 ERL393259:ERM393259 FBH393259:FBI393259 FLD393259:FLE393259 FUZ393259:FVA393259 GEV393259:GEW393259 GOR393259:GOS393259 GYN393259:GYO393259 HIJ393259:HIK393259 HSF393259:HSG393259 ICB393259:ICC393259 ILX393259:ILY393259 IVT393259:IVU393259 JFP393259:JFQ393259 JPL393259:JPM393259 JZH393259:JZI393259 KJD393259:KJE393259 KSZ393259:KTA393259 LCV393259:LCW393259 LMR393259:LMS393259 LWN393259:LWO393259 MGJ393259:MGK393259 MQF393259:MQG393259 NAB393259:NAC393259 NJX393259:NJY393259 NTT393259:NTU393259 ODP393259:ODQ393259 ONL393259:ONM393259 OXH393259:OXI393259 PHD393259:PHE393259 PQZ393259:PRA393259 QAV393259:QAW393259 QKR393259:QKS393259 QUN393259:QUO393259 REJ393259:REK393259 ROF393259:ROG393259 RYB393259:RYC393259 SHX393259:SHY393259 SRT393259:SRU393259 TBP393259:TBQ393259 TLL393259:TLM393259 TVH393259:TVI393259 UFD393259:UFE393259 UOZ393259:UPA393259 UYV393259:UYW393259 VIR393259:VIS393259 VSN393259:VSO393259 WCJ393259:WCK393259 WMF393259:WMG393259 WWB393259:WWC393259 T458795:U458795 JP458795:JQ458795 TL458795:TM458795 ADH458795:ADI458795 AND458795:ANE458795 AWZ458795:AXA458795 BGV458795:BGW458795 BQR458795:BQS458795 CAN458795:CAO458795 CKJ458795:CKK458795 CUF458795:CUG458795 DEB458795:DEC458795 DNX458795:DNY458795 DXT458795:DXU458795 EHP458795:EHQ458795 ERL458795:ERM458795 FBH458795:FBI458795 FLD458795:FLE458795 FUZ458795:FVA458795 GEV458795:GEW458795 GOR458795:GOS458795 GYN458795:GYO458795 HIJ458795:HIK458795 HSF458795:HSG458795 ICB458795:ICC458795 ILX458795:ILY458795 IVT458795:IVU458795 JFP458795:JFQ458795 JPL458795:JPM458795 JZH458795:JZI458795 KJD458795:KJE458795 KSZ458795:KTA458795 LCV458795:LCW458795 LMR458795:LMS458795 LWN458795:LWO458795 MGJ458795:MGK458795 MQF458795:MQG458795 NAB458795:NAC458795 NJX458795:NJY458795 NTT458795:NTU458795 ODP458795:ODQ458795 ONL458795:ONM458795 OXH458795:OXI458795 PHD458795:PHE458795 PQZ458795:PRA458795 QAV458795:QAW458795 QKR458795:QKS458795 QUN458795:QUO458795 REJ458795:REK458795 ROF458795:ROG458795 RYB458795:RYC458795 SHX458795:SHY458795 SRT458795:SRU458795 TBP458795:TBQ458795 TLL458795:TLM458795 TVH458795:TVI458795 UFD458795:UFE458795 UOZ458795:UPA458795 UYV458795:UYW458795 VIR458795:VIS458795 VSN458795:VSO458795 WCJ458795:WCK458795 WMF458795:WMG458795 WWB458795:WWC458795 T524331:U524331 JP524331:JQ524331 TL524331:TM524331 ADH524331:ADI524331 AND524331:ANE524331 AWZ524331:AXA524331 BGV524331:BGW524331 BQR524331:BQS524331 CAN524331:CAO524331 CKJ524331:CKK524331 CUF524331:CUG524331 DEB524331:DEC524331 DNX524331:DNY524331 DXT524331:DXU524331 EHP524331:EHQ524331 ERL524331:ERM524331 FBH524331:FBI524331 FLD524331:FLE524331 FUZ524331:FVA524331 GEV524331:GEW524331 GOR524331:GOS524331 GYN524331:GYO524331 HIJ524331:HIK524331 HSF524331:HSG524331 ICB524331:ICC524331 ILX524331:ILY524331 IVT524331:IVU524331 JFP524331:JFQ524331 JPL524331:JPM524331 JZH524331:JZI524331 KJD524331:KJE524331 KSZ524331:KTA524331 LCV524331:LCW524331 LMR524331:LMS524331 LWN524331:LWO524331 MGJ524331:MGK524331 MQF524331:MQG524331 NAB524331:NAC524331 NJX524331:NJY524331 NTT524331:NTU524331 ODP524331:ODQ524331 ONL524331:ONM524331 OXH524331:OXI524331 PHD524331:PHE524331 PQZ524331:PRA524331 QAV524331:QAW524331 QKR524331:QKS524331 QUN524331:QUO524331 REJ524331:REK524331 ROF524331:ROG524331 RYB524331:RYC524331 SHX524331:SHY524331 SRT524331:SRU524331 TBP524331:TBQ524331 TLL524331:TLM524331 TVH524331:TVI524331 UFD524331:UFE524331 UOZ524331:UPA524331 UYV524331:UYW524331 VIR524331:VIS524331 VSN524331:VSO524331 WCJ524331:WCK524331 WMF524331:WMG524331 WWB524331:WWC524331 T589867:U589867 JP589867:JQ589867 TL589867:TM589867 ADH589867:ADI589867 AND589867:ANE589867 AWZ589867:AXA589867 BGV589867:BGW589867 BQR589867:BQS589867 CAN589867:CAO589867 CKJ589867:CKK589867 CUF589867:CUG589867 DEB589867:DEC589867 DNX589867:DNY589867 DXT589867:DXU589867 EHP589867:EHQ589867 ERL589867:ERM589867 FBH589867:FBI589867 FLD589867:FLE589867 FUZ589867:FVA589867 GEV589867:GEW589867 GOR589867:GOS589867 GYN589867:GYO589867 HIJ589867:HIK589867 HSF589867:HSG589867 ICB589867:ICC589867 ILX589867:ILY589867 IVT589867:IVU589867 JFP589867:JFQ589867 JPL589867:JPM589867 JZH589867:JZI589867 KJD589867:KJE589867 KSZ589867:KTA589867 LCV589867:LCW589867 LMR589867:LMS589867 LWN589867:LWO589867 MGJ589867:MGK589867 MQF589867:MQG589867 NAB589867:NAC589867 NJX589867:NJY589867 NTT589867:NTU589867 ODP589867:ODQ589867 ONL589867:ONM589867 OXH589867:OXI589867 PHD589867:PHE589867 PQZ589867:PRA589867 QAV589867:QAW589867 QKR589867:QKS589867 QUN589867:QUO589867 REJ589867:REK589867 ROF589867:ROG589867 RYB589867:RYC589867 SHX589867:SHY589867 SRT589867:SRU589867 TBP589867:TBQ589867 TLL589867:TLM589867 TVH589867:TVI589867 UFD589867:UFE589867 UOZ589867:UPA589867 UYV589867:UYW589867 VIR589867:VIS589867 VSN589867:VSO589867 WCJ589867:WCK589867 WMF589867:WMG589867 WWB589867:WWC589867 T655403:U655403 JP655403:JQ655403 TL655403:TM655403 ADH655403:ADI655403 AND655403:ANE655403 AWZ655403:AXA655403 BGV655403:BGW655403 BQR655403:BQS655403 CAN655403:CAO655403 CKJ655403:CKK655403 CUF655403:CUG655403 DEB655403:DEC655403 DNX655403:DNY655403 DXT655403:DXU655403 EHP655403:EHQ655403 ERL655403:ERM655403 FBH655403:FBI655403 FLD655403:FLE655403 FUZ655403:FVA655403 GEV655403:GEW655403 GOR655403:GOS655403 GYN655403:GYO655403 HIJ655403:HIK655403 HSF655403:HSG655403 ICB655403:ICC655403 ILX655403:ILY655403 IVT655403:IVU655403 JFP655403:JFQ655403 JPL655403:JPM655403 JZH655403:JZI655403 KJD655403:KJE655403 KSZ655403:KTA655403 LCV655403:LCW655403 LMR655403:LMS655403 LWN655403:LWO655403 MGJ655403:MGK655403 MQF655403:MQG655403 NAB655403:NAC655403 NJX655403:NJY655403 NTT655403:NTU655403 ODP655403:ODQ655403 ONL655403:ONM655403 OXH655403:OXI655403 PHD655403:PHE655403 PQZ655403:PRA655403 QAV655403:QAW655403 QKR655403:QKS655403 QUN655403:QUO655403 REJ655403:REK655403 ROF655403:ROG655403 RYB655403:RYC655403 SHX655403:SHY655403 SRT655403:SRU655403 TBP655403:TBQ655403 TLL655403:TLM655403 TVH655403:TVI655403 UFD655403:UFE655403 UOZ655403:UPA655403 UYV655403:UYW655403 VIR655403:VIS655403 VSN655403:VSO655403 WCJ655403:WCK655403 WMF655403:WMG655403 WWB655403:WWC655403 T720939:U720939 JP720939:JQ720939 TL720939:TM720939 ADH720939:ADI720939 AND720939:ANE720939 AWZ720939:AXA720939 BGV720939:BGW720939 BQR720939:BQS720939 CAN720939:CAO720939 CKJ720939:CKK720939 CUF720939:CUG720939 DEB720939:DEC720939 DNX720939:DNY720939 DXT720939:DXU720939 EHP720939:EHQ720939 ERL720939:ERM720939 FBH720939:FBI720939 FLD720939:FLE720939 FUZ720939:FVA720939 GEV720939:GEW720939 GOR720939:GOS720939 GYN720939:GYO720939 HIJ720939:HIK720939 HSF720939:HSG720939 ICB720939:ICC720939 ILX720939:ILY720939 IVT720939:IVU720939 JFP720939:JFQ720939 JPL720939:JPM720939 JZH720939:JZI720939 KJD720939:KJE720939 KSZ720939:KTA720939 LCV720939:LCW720939 LMR720939:LMS720939 LWN720939:LWO720939 MGJ720939:MGK720939 MQF720939:MQG720939 NAB720939:NAC720939 NJX720939:NJY720939 NTT720939:NTU720939 ODP720939:ODQ720939 ONL720939:ONM720939 OXH720939:OXI720939 PHD720939:PHE720939 PQZ720939:PRA720939 QAV720939:QAW720939 QKR720939:QKS720939 QUN720939:QUO720939 REJ720939:REK720939 ROF720939:ROG720939 RYB720939:RYC720939 SHX720939:SHY720939 SRT720939:SRU720939 TBP720939:TBQ720939 TLL720939:TLM720939 TVH720939:TVI720939 UFD720939:UFE720939 UOZ720939:UPA720939 UYV720939:UYW720939 VIR720939:VIS720939 VSN720939:VSO720939 WCJ720939:WCK720939 WMF720939:WMG720939 WWB720939:WWC720939 T786475:U786475 JP786475:JQ786475 TL786475:TM786475 ADH786475:ADI786475 AND786475:ANE786475 AWZ786475:AXA786475 BGV786475:BGW786475 BQR786475:BQS786475 CAN786475:CAO786475 CKJ786475:CKK786475 CUF786475:CUG786475 DEB786475:DEC786475 DNX786475:DNY786475 DXT786475:DXU786475 EHP786475:EHQ786475 ERL786475:ERM786475 FBH786475:FBI786475 FLD786475:FLE786475 FUZ786475:FVA786475 GEV786475:GEW786475 GOR786475:GOS786475 GYN786475:GYO786475 HIJ786475:HIK786475 HSF786475:HSG786475 ICB786475:ICC786475 ILX786475:ILY786475 IVT786475:IVU786475 JFP786475:JFQ786475 JPL786475:JPM786475 JZH786475:JZI786475 KJD786475:KJE786475 KSZ786475:KTA786475 LCV786475:LCW786475 LMR786475:LMS786475 LWN786475:LWO786475 MGJ786475:MGK786475 MQF786475:MQG786475 NAB786475:NAC786475 NJX786475:NJY786475 NTT786475:NTU786475 ODP786475:ODQ786475 ONL786475:ONM786475 OXH786475:OXI786475 PHD786475:PHE786475 PQZ786475:PRA786475 QAV786475:QAW786475 QKR786475:QKS786475 QUN786475:QUO786475 REJ786475:REK786475 ROF786475:ROG786475 RYB786475:RYC786475 SHX786475:SHY786475 SRT786475:SRU786475 TBP786475:TBQ786475 TLL786475:TLM786475 TVH786475:TVI786475 UFD786475:UFE786475 UOZ786475:UPA786475 UYV786475:UYW786475 VIR786475:VIS786475 VSN786475:VSO786475 WCJ786475:WCK786475 WMF786475:WMG786475 WWB786475:WWC786475 T852011:U852011 JP852011:JQ852011 TL852011:TM852011 ADH852011:ADI852011 AND852011:ANE852011 AWZ852011:AXA852011 BGV852011:BGW852011 BQR852011:BQS852011 CAN852011:CAO852011 CKJ852011:CKK852011 CUF852011:CUG852011 DEB852011:DEC852011 DNX852011:DNY852011 DXT852011:DXU852011 EHP852011:EHQ852011 ERL852011:ERM852011 FBH852011:FBI852011 FLD852011:FLE852011 FUZ852011:FVA852011 GEV852011:GEW852011 GOR852011:GOS852011 GYN852011:GYO852011 HIJ852011:HIK852011 HSF852011:HSG852011 ICB852011:ICC852011 ILX852011:ILY852011 IVT852011:IVU852011 JFP852011:JFQ852011 JPL852011:JPM852011 JZH852011:JZI852011 KJD852011:KJE852011 KSZ852011:KTA852011 LCV852011:LCW852011 LMR852011:LMS852011 LWN852011:LWO852011 MGJ852011:MGK852011 MQF852011:MQG852011 NAB852011:NAC852011 NJX852011:NJY852011 NTT852011:NTU852011 ODP852011:ODQ852011 ONL852011:ONM852011 OXH852011:OXI852011 PHD852011:PHE852011 PQZ852011:PRA852011 QAV852011:QAW852011 QKR852011:QKS852011 QUN852011:QUO852011 REJ852011:REK852011 ROF852011:ROG852011 RYB852011:RYC852011 SHX852011:SHY852011 SRT852011:SRU852011 TBP852011:TBQ852011 TLL852011:TLM852011 TVH852011:TVI852011 UFD852011:UFE852011 UOZ852011:UPA852011 UYV852011:UYW852011 VIR852011:VIS852011 VSN852011:VSO852011 WCJ852011:WCK852011 WMF852011:WMG852011 WWB852011:WWC852011 T917547:U917547 JP917547:JQ917547 TL917547:TM917547 ADH917547:ADI917547 AND917547:ANE917547 AWZ917547:AXA917547 BGV917547:BGW917547 BQR917547:BQS917547 CAN917547:CAO917547 CKJ917547:CKK917547 CUF917547:CUG917547 DEB917547:DEC917547 DNX917547:DNY917547 DXT917547:DXU917547 EHP917547:EHQ917547 ERL917547:ERM917547 FBH917547:FBI917547 FLD917547:FLE917547 FUZ917547:FVA917547 GEV917547:GEW917547 GOR917547:GOS917547 GYN917547:GYO917547 HIJ917547:HIK917547 HSF917547:HSG917547 ICB917547:ICC917547 ILX917547:ILY917547 IVT917547:IVU917547 JFP917547:JFQ917547 JPL917547:JPM917547 JZH917547:JZI917547 KJD917547:KJE917547 KSZ917547:KTA917547 LCV917547:LCW917547 LMR917547:LMS917547 LWN917547:LWO917547 MGJ917547:MGK917547 MQF917547:MQG917547 NAB917547:NAC917547 NJX917547:NJY917547 NTT917547:NTU917547 ODP917547:ODQ917547 ONL917547:ONM917547 OXH917547:OXI917547 PHD917547:PHE917547 PQZ917547:PRA917547 QAV917547:QAW917547 QKR917547:QKS917547 QUN917547:QUO917547 REJ917547:REK917547 ROF917547:ROG917547 RYB917547:RYC917547 SHX917547:SHY917547 SRT917547:SRU917547 TBP917547:TBQ917547 TLL917547:TLM917547 TVH917547:TVI917547 UFD917547:UFE917547 UOZ917547:UPA917547 UYV917547:UYW917547 VIR917547:VIS917547 VSN917547:VSO917547 WCJ917547:WCK917547 WMF917547:WMG917547 WWB917547:WWC917547 T983083:U983083 JP983083:JQ983083 TL983083:TM983083 ADH983083:ADI983083 AND983083:ANE983083 AWZ983083:AXA983083 BGV983083:BGW983083 BQR983083:BQS983083 CAN983083:CAO983083 CKJ983083:CKK983083 CUF983083:CUG983083 DEB983083:DEC983083 DNX983083:DNY983083 DXT983083:DXU983083 EHP983083:EHQ983083 ERL983083:ERM983083 FBH983083:FBI983083 FLD983083:FLE983083 FUZ983083:FVA983083 GEV983083:GEW983083 GOR983083:GOS983083 GYN983083:GYO983083 HIJ983083:HIK983083 HSF983083:HSG983083 ICB983083:ICC983083 ILX983083:ILY983083 IVT983083:IVU983083 JFP983083:JFQ983083 JPL983083:JPM983083 JZH983083:JZI983083 KJD983083:KJE983083 KSZ983083:KTA983083 LCV983083:LCW983083 LMR983083:LMS983083 LWN983083:LWO983083 MGJ983083:MGK983083 MQF983083:MQG983083 NAB983083:NAC983083 NJX983083:NJY983083 NTT983083:NTU983083 ODP983083:ODQ983083 ONL983083:ONM983083 OXH983083:OXI983083 PHD983083:PHE983083 PQZ983083:PRA983083 QAV983083:QAW983083 QKR983083:QKS983083 QUN983083:QUO983083 REJ983083:REK983083 ROF983083:ROG983083 RYB983083:RYC983083 SHX983083:SHY983083 SRT983083:SRU983083 TBP983083:TBQ983083 TLL983083:TLM983083 TVH983083:TVI983083 UFD983083:UFE983083 UOZ983083:UPA983083 UYV983083:UYW983083 VIR983083:VIS983083 VSN983083:VSO983083 WCJ983083:WCK983083 WMF983083:WMG983083 WWB983083:WWC983083" xr:uid="{C58D2765-9E09-45A8-BC93-3168562B687C}">
      <formula1>"1,2,3,4,5,6,7,8,9,10,11,12,13,14,15,16,17,18,19,20,21,22,23,24,25,26,27,28,29,30,31"</formula1>
    </dataValidation>
    <dataValidation type="list" allowBlank="1" showInputMessage="1" showErrorMessage="1" sqref="Q43:R43 JM43:JN43 TI43:TJ43 ADE43:ADF43 ANA43:ANB43 AWW43:AWX43 BGS43:BGT43 BQO43:BQP43 CAK43:CAL43 CKG43:CKH43 CUC43:CUD43 DDY43:DDZ43 DNU43:DNV43 DXQ43:DXR43 EHM43:EHN43 ERI43:ERJ43 FBE43:FBF43 FLA43:FLB43 FUW43:FUX43 GES43:GET43 GOO43:GOP43 GYK43:GYL43 HIG43:HIH43 HSC43:HSD43 IBY43:IBZ43 ILU43:ILV43 IVQ43:IVR43 JFM43:JFN43 JPI43:JPJ43 JZE43:JZF43 KJA43:KJB43 KSW43:KSX43 LCS43:LCT43 LMO43:LMP43 LWK43:LWL43 MGG43:MGH43 MQC43:MQD43 MZY43:MZZ43 NJU43:NJV43 NTQ43:NTR43 ODM43:ODN43 ONI43:ONJ43 OXE43:OXF43 PHA43:PHB43 PQW43:PQX43 QAS43:QAT43 QKO43:QKP43 QUK43:QUL43 REG43:REH43 ROC43:ROD43 RXY43:RXZ43 SHU43:SHV43 SRQ43:SRR43 TBM43:TBN43 TLI43:TLJ43 TVE43:TVF43 UFA43:UFB43 UOW43:UOX43 UYS43:UYT43 VIO43:VIP43 VSK43:VSL43 WCG43:WCH43 WMC43:WMD43 WVY43:WVZ43 Q65579:R65579 JM65579:JN65579 TI65579:TJ65579 ADE65579:ADF65579 ANA65579:ANB65579 AWW65579:AWX65579 BGS65579:BGT65579 BQO65579:BQP65579 CAK65579:CAL65579 CKG65579:CKH65579 CUC65579:CUD65579 DDY65579:DDZ65579 DNU65579:DNV65579 DXQ65579:DXR65579 EHM65579:EHN65579 ERI65579:ERJ65579 FBE65579:FBF65579 FLA65579:FLB65579 FUW65579:FUX65579 GES65579:GET65579 GOO65579:GOP65579 GYK65579:GYL65579 HIG65579:HIH65579 HSC65579:HSD65579 IBY65579:IBZ65579 ILU65579:ILV65579 IVQ65579:IVR65579 JFM65579:JFN65579 JPI65579:JPJ65579 JZE65579:JZF65579 KJA65579:KJB65579 KSW65579:KSX65579 LCS65579:LCT65579 LMO65579:LMP65579 LWK65579:LWL65579 MGG65579:MGH65579 MQC65579:MQD65579 MZY65579:MZZ65579 NJU65579:NJV65579 NTQ65579:NTR65579 ODM65579:ODN65579 ONI65579:ONJ65579 OXE65579:OXF65579 PHA65579:PHB65579 PQW65579:PQX65579 QAS65579:QAT65579 QKO65579:QKP65579 QUK65579:QUL65579 REG65579:REH65579 ROC65579:ROD65579 RXY65579:RXZ65579 SHU65579:SHV65579 SRQ65579:SRR65579 TBM65579:TBN65579 TLI65579:TLJ65579 TVE65579:TVF65579 UFA65579:UFB65579 UOW65579:UOX65579 UYS65579:UYT65579 VIO65579:VIP65579 VSK65579:VSL65579 WCG65579:WCH65579 WMC65579:WMD65579 WVY65579:WVZ65579 Q131115:R131115 JM131115:JN131115 TI131115:TJ131115 ADE131115:ADF131115 ANA131115:ANB131115 AWW131115:AWX131115 BGS131115:BGT131115 BQO131115:BQP131115 CAK131115:CAL131115 CKG131115:CKH131115 CUC131115:CUD131115 DDY131115:DDZ131115 DNU131115:DNV131115 DXQ131115:DXR131115 EHM131115:EHN131115 ERI131115:ERJ131115 FBE131115:FBF131115 FLA131115:FLB131115 FUW131115:FUX131115 GES131115:GET131115 GOO131115:GOP131115 GYK131115:GYL131115 HIG131115:HIH131115 HSC131115:HSD131115 IBY131115:IBZ131115 ILU131115:ILV131115 IVQ131115:IVR131115 JFM131115:JFN131115 JPI131115:JPJ131115 JZE131115:JZF131115 KJA131115:KJB131115 KSW131115:KSX131115 LCS131115:LCT131115 LMO131115:LMP131115 LWK131115:LWL131115 MGG131115:MGH131115 MQC131115:MQD131115 MZY131115:MZZ131115 NJU131115:NJV131115 NTQ131115:NTR131115 ODM131115:ODN131115 ONI131115:ONJ131115 OXE131115:OXF131115 PHA131115:PHB131115 PQW131115:PQX131115 QAS131115:QAT131115 QKO131115:QKP131115 QUK131115:QUL131115 REG131115:REH131115 ROC131115:ROD131115 RXY131115:RXZ131115 SHU131115:SHV131115 SRQ131115:SRR131115 TBM131115:TBN131115 TLI131115:TLJ131115 TVE131115:TVF131115 UFA131115:UFB131115 UOW131115:UOX131115 UYS131115:UYT131115 VIO131115:VIP131115 VSK131115:VSL131115 WCG131115:WCH131115 WMC131115:WMD131115 WVY131115:WVZ131115 Q196651:R196651 JM196651:JN196651 TI196651:TJ196651 ADE196651:ADF196651 ANA196651:ANB196651 AWW196651:AWX196651 BGS196651:BGT196651 BQO196651:BQP196651 CAK196651:CAL196651 CKG196651:CKH196651 CUC196651:CUD196651 DDY196651:DDZ196651 DNU196651:DNV196651 DXQ196651:DXR196651 EHM196651:EHN196651 ERI196651:ERJ196651 FBE196651:FBF196651 FLA196651:FLB196651 FUW196651:FUX196651 GES196651:GET196651 GOO196651:GOP196651 GYK196651:GYL196651 HIG196651:HIH196651 HSC196651:HSD196651 IBY196651:IBZ196651 ILU196651:ILV196651 IVQ196651:IVR196651 JFM196651:JFN196651 JPI196651:JPJ196651 JZE196651:JZF196651 KJA196651:KJB196651 KSW196651:KSX196651 LCS196651:LCT196651 LMO196651:LMP196651 LWK196651:LWL196651 MGG196651:MGH196651 MQC196651:MQD196651 MZY196651:MZZ196651 NJU196651:NJV196651 NTQ196651:NTR196651 ODM196651:ODN196651 ONI196651:ONJ196651 OXE196651:OXF196651 PHA196651:PHB196651 PQW196651:PQX196651 QAS196651:QAT196651 QKO196651:QKP196651 QUK196651:QUL196651 REG196651:REH196651 ROC196651:ROD196651 RXY196651:RXZ196651 SHU196651:SHV196651 SRQ196651:SRR196651 TBM196651:TBN196651 TLI196651:TLJ196651 TVE196651:TVF196651 UFA196651:UFB196651 UOW196651:UOX196651 UYS196651:UYT196651 VIO196651:VIP196651 VSK196651:VSL196651 WCG196651:WCH196651 WMC196651:WMD196651 WVY196651:WVZ196651 Q262187:R262187 JM262187:JN262187 TI262187:TJ262187 ADE262187:ADF262187 ANA262187:ANB262187 AWW262187:AWX262187 BGS262187:BGT262187 BQO262187:BQP262187 CAK262187:CAL262187 CKG262187:CKH262187 CUC262187:CUD262187 DDY262187:DDZ262187 DNU262187:DNV262187 DXQ262187:DXR262187 EHM262187:EHN262187 ERI262187:ERJ262187 FBE262187:FBF262187 FLA262187:FLB262187 FUW262187:FUX262187 GES262187:GET262187 GOO262187:GOP262187 GYK262187:GYL262187 HIG262187:HIH262187 HSC262187:HSD262187 IBY262187:IBZ262187 ILU262187:ILV262187 IVQ262187:IVR262187 JFM262187:JFN262187 JPI262187:JPJ262187 JZE262187:JZF262187 KJA262187:KJB262187 KSW262187:KSX262187 LCS262187:LCT262187 LMO262187:LMP262187 LWK262187:LWL262187 MGG262187:MGH262187 MQC262187:MQD262187 MZY262187:MZZ262187 NJU262187:NJV262187 NTQ262187:NTR262187 ODM262187:ODN262187 ONI262187:ONJ262187 OXE262187:OXF262187 PHA262187:PHB262187 PQW262187:PQX262187 QAS262187:QAT262187 QKO262187:QKP262187 QUK262187:QUL262187 REG262187:REH262187 ROC262187:ROD262187 RXY262187:RXZ262187 SHU262187:SHV262187 SRQ262187:SRR262187 TBM262187:TBN262187 TLI262187:TLJ262187 TVE262187:TVF262187 UFA262187:UFB262187 UOW262187:UOX262187 UYS262187:UYT262187 VIO262187:VIP262187 VSK262187:VSL262187 WCG262187:WCH262187 WMC262187:WMD262187 WVY262187:WVZ262187 Q327723:R327723 JM327723:JN327723 TI327723:TJ327723 ADE327723:ADF327723 ANA327723:ANB327723 AWW327723:AWX327723 BGS327723:BGT327723 BQO327723:BQP327723 CAK327723:CAL327723 CKG327723:CKH327723 CUC327723:CUD327723 DDY327723:DDZ327723 DNU327723:DNV327723 DXQ327723:DXR327723 EHM327723:EHN327723 ERI327723:ERJ327723 FBE327723:FBF327723 FLA327723:FLB327723 FUW327723:FUX327723 GES327723:GET327723 GOO327723:GOP327723 GYK327723:GYL327723 HIG327723:HIH327723 HSC327723:HSD327723 IBY327723:IBZ327723 ILU327723:ILV327723 IVQ327723:IVR327723 JFM327723:JFN327723 JPI327723:JPJ327723 JZE327723:JZF327723 KJA327723:KJB327723 KSW327723:KSX327723 LCS327723:LCT327723 LMO327723:LMP327723 LWK327723:LWL327723 MGG327723:MGH327723 MQC327723:MQD327723 MZY327723:MZZ327723 NJU327723:NJV327723 NTQ327723:NTR327723 ODM327723:ODN327723 ONI327723:ONJ327723 OXE327723:OXF327723 PHA327723:PHB327723 PQW327723:PQX327723 QAS327723:QAT327723 QKO327723:QKP327723 QUK327723:QUL327723 REG327723:REH327723 ROC327723:ROD327723 RXY327723:RXZ327723 SHU327723:SHV327723 SRQ327723:SRR327723 TBM327723:TBN327723 TLI327723:TLJ327723 TVE327723:TVF327723 UFA327723:UFB327723 UOW327723:UOX327723 UYS327723:UYT327723 VIO327723:VIP327723 VSK327723:VSL327723 WCG327723:WCH327723 WMC327723:WMD327723 WVY327723:WVZ327723 Q393259:R393259 JM393259:JN393259 TI393259:TJ393259 ADE393259:ADF393259 ANA393259:ANB393259 AWW393259:AWX393259 BGS393259:BGT393259 BQO393259:BQP393259 CAK393259:CAL393259 CKG393259:CKH393259 CUC393259:CUD393259 DDY393259:DDZ393259 DNU393259:DNV393259 DXQ393259:DXR393259 EHM393259:EHN393259 ERI393259:ERJ393259 FBE393259:FBF393259 FLA393259:FLB393259 FUW393259:FUX393259 GES393259:GET393259 GOO393259:GOP393259 GYK393259:GYL393259 HIG393259:HIH393259 HSC393259:HSD393259 IBY393259:IBZ393259 ILU393259:ILV393259 IVQ393259:IVR393259 JFM393259:JFN393259 JPI393259:JPJ393259 JZE393259:JZF393259 KJA393259:KJB393259 KSW393259:KSX393259 LCS393259:LCT393259 LMO393259:LMP393259 LWK393259:LWL393259 MGG393259:MGH393259 MQC393259:MQD393259 MZY393259:MZZ393259 NJU393259:NJV393259 NTQ393259:NTR393259 ODM393259:ODN393259 ONI393259:ONJ393259 OXE393259:OXF393259 PHA393259:PHB393259 PQW393259:PQX393259 QAS393259:QAT393259 QKO393259:QKP393259 QUK393259:QUL393259 REG393259:REH393259 ROC393259:ROD393259 RXY393259:RXZ393259 SHU393259:SHV393259 SRQ393259:SRR393259 TBM393259:TBN393259 TLI393259:TLJ393259 TVE393259:TVF393259 UFA393259:UFB393259 UOW393259:UOX393259 UYS393259:UYT393259 VIO393259:VIP393259 VSK393259:VSL393259 WCG393259:WCH393259 WMC393259:WMD393259 WVY393259:WVZ393259 Q458795:R458795 JM458795:JN458795 TI458795:TJ458795 ADE458795:ADF458795 ANA458795:ANB458795 AWW458795:AWX458795 BGS458795:BGT458795 BQO458795:BQP458795 CAK458795:CAL458795 CKG458795:CKH458795 CUC458795:CUD458795 DDY458795:DDZ458795 DNU458795:DNV458795 DXQ458795:DXR458795 EHM458795:EHN458795 ERI458795:ERJ458795 FBE458795:FBF458795 FLA458795:FLB458795 FUW458795:FUX458795 GES458795:GET458795 GOO458795:GOP458795 GYK458795:GYL458795 HIG458795:HIH458795 HSC458795:HSD458795 IBY458795:IBZ458795 ILU458795:ILV458795 IVQ458795:IVR458795 JFM458795:JFN458795 JPI458795:JPJ458795 JZE458795:JZF458795 KJA458795:KJB458795 KSW458795:KSX458795 LCS458795:LCT458795 LMO458795:LMP458795 LWK458795:LWL458795 MGG458795:MGH458795 MQC458795:MQD458795 MZY458795:MZZ458795 NJU458795:NJV458795 NTQ458795:NTR458795 ODM458795:ODN458795 ONI458795:ONJ458795 OXE458795:OXF458795 PHA458795:PHB458795 PQW458795:PQX458795 QAS458795:QAT458795 QKO458795:QKP458795 QUK458795:QUL458795 REG458795:REH458795 ROC458795:ROD458795 RXY458795:RXZ458795 SHU458795:SHV458795 SRQ458795:SRR458795 TBM458795:TBN458795 TLI458795:TLJ458795 TVE458795:TVF458795 UFA458795:UFB458795 UOW458795:UOX458795 UYS458795:UYT458795 VIO458795:VIP458795 VSK458795:VSL458795 WCG458795:WCH458795 WMC458795:WMD458795 WVY458795:WVZ458795 Q524331:R524331 JM524331:JN524331 TI524331:TJ524331 ADE524331:ADF524331 ANA524331:ANB524331 AWW524331:AWX524331 BGS524331:BGT524331 BQO524331:BQP524331 CAK524331:CAL524331 CKG524331:CKH524331 CUC524331:CUD524331 DDY524331:DDZ524331 DNU524331:DNV524331 DXQ524331:DXR524331 EHM524331:EHN524331 ERI524331:ERJ524331 FBE524331:FBF524331 FLA524331:FLB524331 FUW524331:FUX524331 GES524331:GET524331 GOO524331:GOP524331 GYK524331:GYL524331 HIG524331:HIH524331 HSC524331:HSD524331 IBY524331:IBZ524331 ILU524331:ILV524331 IVQ524331:IVR524331 JFM524331:JFN524331 JPI524331:JPJ524331 JZE524331:JZF524331 KJA524331:KJB524331 KSW524331:KSX524331 LCS524331:LCT524331 LMO524331:LMP524331 LWK524331:LWL524331 MGG524331:MGH524331 MQC524331:MQD524331 MZY524331:MZZ524331 NJU524331:NJV524331 NTQ524331:NTR524331 ODM524331:ODN524331 ONI524331:ONJ524331 OXE524331:OXF524331 PHA524331:PHB524331 PQW524331:PQX524331 QAS524331:QAT524331 QKO524331:QKP524331 QUK524331:QUL524331 REG524331:REH524331 ROC524331:ROD524331 RXY524331:RXZ524331 SHU524331:SHV524331 SRQ524331:SRR524331 TBM524331:TBN524331 TLI524331:TLJ524331 TVE524331:TVF524331 UFA524331:UFB524331 UOW524331:UOX524331 UYS524331:UYT524331 VIO524331:VIP524331 VSK524331:VSL524331 WCG524331:WCH524331 WMC524331:WMD524331 WVY524331:WVZ524331 Q589867:R589867 JM589867:JN589867 TI589867:TJ589867 ADE589867:ADF589867 ANA589867:ANB589867 AWW589867:AWX589867 BGS589867:BGT589867 BQO589867:BQP589867 CAK589867:CAL589867 CKG589867:CKH589867 CUC589867:CUD589867 DDY589867:DDZ589867 DNU589867:DNV589867 DXQ589867:DXR589867 EHM589867:EHN589867 ERI589867:ERJ589867 FBE589867:FBF589867 FLA589867:FLB589867 FUW589867:FUX589867 GES589867:GET589867 GOO589867:GOP589867 GYK589867:GYL589867 HIG589867:HIH589867 HSC589867:HSD589867 IBY589867:IBZ589867 ILU589867:ILV589867 IVQ589867:IVR589867 JFM589867:JFN589867 JPI589867:JPJ589867 JZE589867:JZF589867 KJA589867:KJB589867 KSW589867:KSX589867 LCS589867:LCT589867 LMO589867:LMP589867 LWK589867:LWL589867 MGG589867:MGH589867 MQC589867:MQD589867 MZY589867:MZZ589867 NJU589867:NJV589867 NTQ589867:NTR589867 ODM589867:ODN589867 ONI589867:ONJ589867 OXE589867:OXF589867 PHA589867:PHB589867 PQW589867:PQX589867 QAS589867:QAT589867 QKO589867:QKP589867 QUK589867:QUL589867 REG589867:REH589867 ROC589867:ROD589867 RXY589867:RXZ589867 SHU589867:SHV589867 SRQ589867:SRR589867 TBM589867:TBN589867 TLI589867:TLJ589867 TVE589867:TVF589867 UFA589867:UFB589867 UOW589867:UOX589867 UYS589867:UYT589867 VIO589867:VIP589867 VSK589867:VSL589867 WCG589867:WCH589867 WMC589867:WMD589867 WVY589867:WVZ589867 Q655403:R655403 JM655403:JN655403 TI655403:TJ655403 ADE655403:ADF655403 ANA655403:ANB655403 AWW655403:AWX655403 BGS655403:BGT655403 BQO655403:BQP655403 CAK655403:CAL655403 CKG655403:CKH655403 CUC655403:CUD655403 DDY655403:DDZ655403 DNU655403:DNV655403 DXQ655403:DXR655403 EHM655403:EHN655403 ERI655403:ERJ655403 FBE655403:FBF655403 FLA655403:FLB655403 FUW655403:FUX655403 GES655403:GET655403 GOO655403:GOP655403 GYK655403:GYL655403 HIG655403:HIH655403 HSC655403:HSD655403 IBY655403:IBZ655403 ILU655403:ILV655403 IVQ655403:IVR655403 JFM655403:JFN655403 JPI655403:JPJ655403 JZE655403:JZF655403 KJA655403:KJB655403 KSW655403:KSX655403 LCS655403:LCT655403 LMO655403:LMP655403 LWK655403:LWL655403 MGG655403:MGH655403 MQC655403:MQD655403 MZY655403:MZZ655403 NJU655403:NJV655403 NTQ655403:NTR655403 ODM655403:ODN655403 ONI655403:ONJ655403 OXE655403:OXF655403 PHA655403:PHB655403 PQW655403:PQX655403 QAS655403:QAT655403 QKO655403:QKP655403 QUK655403:QUL655403 REG655403:REH655403 ROC655403:ROD655403 RXY655403:RXZ655403 SHU655403:SHV655403 SRQ655403:SRR655403 TBM655403:TBN655403 TLI655403:TLJ655403 TVE655403:TVF655403 UFA655403:UFB655403 UOW655403:UOX655403 UYS655403:UYT655403 VIO655403:VIP655403 VSK655403:VSL655403 WCG655403:WCH655403 WMC655403:WMD655403 WVY655403:WVZ655403 Q720939:R720939 JM720939:JN720939 TI720939:TJ720939 ADE720939:ADF720939 ANA720939:ANB720939 AWW720939:AWX720939 BGS720939:BGT720939 BQO720939:BQP720939 CAK720939:CAL720939 CKG720939:CKH720939 CUC720939:CUD720939 DDY720939:DDZ720939 DNU720939:DNV720939 DXQ720939:DXR720939 EHM720939:EHN720939 ERI720939:ERJ720939 FBE720939:FBF720939 FLA720939:FLB720939 FUW720939:FUX720939 GES720939:GET720939 GOO720939:GOP720939 GYK720939:GYL720939 HIG720939:HIH720939 HSC720939:HSD720939 IBY720939:IBZ720939 ILU720939:ILV720939 IVQ720939:IVR720939 JFM720939:JFN720939 JPI720939:JPJ720939 JZE720939:JZF720939 KJA720939:KJB720939 KSW720939:KSX720939 LCS720939:LCT720939 LMO720939:LMP720939 LWK720939:LWL720939 MGG720939:MGH720939 MQC720939:MQD720939 MZY720939:MZZ720939 NJU720939:NJV720939 NTQ720939:NTR720939 ODM720939:ODN720939 ONI720939:ONJ720939 OXE720939:OXF720939 PHA720939:PHB720939 PQW720939:PQX720939 QAS720939:QAT720939 QKO720939:QKP720939 QUK720939:QUL720939 REG720939:REH720939 ROC720939:ROD720939 RXY720939:RXZ720939 SHU720939:SHV720939 SRQ720939:SRR720939 TBM720939:TBN720939 TLI720939:TLJ720939 TVE720939:TVF720939 UFA720939:UFB720939 UOW720939:UOX720939 UYS720939:UYT720939 VIO720939:VIP720939 VSK720939:VSL720939 WCG720939:WCH720939 WMC720939:WMD720939 WVY720939:WVZ720939 Q786475:R786475 JM786475:JN786475 TI786475:TJ786475 ADE786475:ADF786475 ANA786475:ANB786475 AWW786475:AWX786475 BGS786475:BGT786475 BQO786475:BQP786475 CAK786475:CAL786475 CKG786475:CKH786475 CUC786475:CUD786475 DDY786475:DDZ786475 DNU786475:DNV786475 DXQ786475:DXR786475 EHM786475:EHN786475 ERI786475:ERJ786475 FBE786475:FBF786475 FLA786475:FLB786475 FUW786475:FUX786475 GES786475:GET786475 GOO786475:GOP786475 GYK786475:GYL786475 HIG786475:HIH786475 HSC786475:HSD786475 IBY786475:IBZ786475 ILU786475:ILV786475 IVQ786475:IVR786475 JFM786475:JFN786475 JPI786475:JPJ786475 JZE786475:JZF786475 KJA786475:KJB786475 KSW786475:KSX786475 LCS786475:LCT786475 LMO786475:LMP786475 LWK786475:LWL786475 MGG786475:MGH786475 MQC786475:MQD786475 MZY786475:MZZ786475 NJU786475:NJV786475 NTQ786475:NTR786475 ODM786475:ODN786475 ONI786475:ONJ786475 OXE786475:OXF786475 PHA786475:PHB786475 PQW786475:PQX786475 QAS786475:QAT786475 QKO786475:QKP786475 QUK786475:QUL786475 REG786475:REH786475 ROC786475:ROD786475 RXY786475:RXZ786475 SHU786475:SHV786475 SRQ786475:SRR786475 TBM786475:TBN786475 TLI786475:TLJ786475 TVE786475:TVF786475 UFA786475:UFB786475 UOW786475:UOX786475 UYS786475:UYT786475 VIO786475:VIP786475 VSK786475:VSL786475 WCG786475:WCH786475 WMC786475:WMD786475 WVY786475:WVZ786475 Q852011:R852011 JM852011:JN852011 TI852011:TJ852011 ADE852011:ADF852011 ANA852011:ANB852011 AWW852011:AWX852011 BGS852011:BGT852011 BQO852011:BQP852011 CAK852011:CAL852011 CKG852011:CKH852011 CUC852011:CUD852011 DDY852011:DDZ852011 DNU852011:DNV852011 DXQ852011:DXR852011 EHM852011:EHN852011 ERI852011:ERJ852011 FBE852011:FBF852011 FLA852011:FLB852011 FUW852011:FUX852011 GES852011:GET852011 GOO852011:GOP852011 GYK852011:GYL852011 HIG852011:HIH852011 HSC852011:HSD852011 IBY852011:IBZ852011 ILU852011:ILV852011 IVQ852011:IVR852011 JFM852011:JFN852011 JPI852011:JPJ852011 JZE852011:JZF852011 KJA852011:KJB852011 KSW852011:KSX852011 LCS852011:LCT852011 LMO852011:LMP852011 LWK852011:LWL852011 MGG852011:MGH852011 MQC852011:MQD852011 MZY852011:MZZ852011 NJU852011:NJV852011 NTQ852011:NTR852011 ODM852011:ODN852011 ONI852011:ONJ852011 OXE852011:OXF852011 PHA852011:PHB852011 PQW852011:PQX852011 QAS852011:QAT852011 QKO852011:QKP852011 QUK852011:QUL852011 REG852011:REH852011 ROC852011:ROD852011 RXY852011:RXZ852011 SHU852011:SHV852011 SRQ852011:SRR852011 TBM852011:TBN852011 TLI852011:TLJ852011 TVE852011:TVF852011 UFA852011:UFB852011 UOW852011:UOX852011 UYS852011:UYT852011 VIO852011:VIP852011 VSK852011:VSL852011 WCG852011:WCH852011 WMC852011:WMD852011 WVY852011:WVZ852011 Q917547:R917547 JM917547:JN917547 TI917547:TJ917547 ADE917547:ADF917547 ANA917547:ANB917547 AWW917547:AWX917547 BGS917547:BGT917547 BQO917547:BQP917547 CAK917547:CAL917547 CKG917547:CKH917547 CUC917547:CUD917547 DDY917547:DDZ917547 DNU917547:DNV917547 DXQ917547:DXR917547 EHM917547:EHN917547 ERI917547:ERJ917547 FBE917547:FBF917547 FLA917547:FLB917547 FUW917547:FUX917547 GES917547:GET917547 GOO917547:GOP917547 GYK917547:GYL917547 HIG917547:HIH917547 HSC917547:HSD917547 IBY917547:IBZ917547 ILU917547:ILV917547 IVQ917547:IVR917547 JFM917547:JFN917547 JPI917547:JPJ917547 JZE917547:JZF917547 KJA917547:KJB917547 KSW917547:KSX917547 LCS917547:LCT917547 LMO917547:LMP917547 LWK917547:LWL917547 MGG917547:MGH917547 MQC917547:MQD917547 MZY917547:MZZ917547 NJU917547:NJV917547 NTQ917547:NTR917547 ODM917547:ODN917547 ONI917547:ONJ917547 OXE917547:OXF917547 PHA917547:PHB917547 PQW917547:PQX917547 QAS917547:QAT917547 QKO917547:QKP917547 QUK917547:QUL917547 REG917547:REH917547 ROC917547:ROD917547 RXY917547:RXZ917547 SHU917547:SHV917547 SRQ917547:SRR917547 TBM917547:TBN917547 TLI917547:TLJ917547 TVE917547:TVF917547 UFA917547:UFB917547 UOW917547:UOX917547 UYS917547:UYT917547 VIO917547:VIP917547 VSK917547:VSL917547 WCG917547:WCH917547 WMC917547:WMD917547 WVY917547:WVZ917547 Q983083:R983083 JM983083:JN983083 TI983083:TJ983083 ADE983083:ADF983083 ANA983083:ANB983083 AWW983083:AWX983083 BGS983083:BGT983083 BQO983083:BQP983083 CAK983083:CAL983083 CKG983083:CKH983083 CUC983083:CUD983083 DDY983083:DDZ983083 DNU983083:DNV983083 DXQ983083:DXR983083 EHM983083:EHN983083 ERI983083:ERJ983083 FBE983083:FBF983083 FLA983083:FLB983083 FUW983083:FUX983083 GES983083:GET983083 GOO983083:GOP983083 GYK983083:GYL983083 HIG983083:HIH983083 HSC983083:HSD983083 IBY983083:IBZ983083 ILU983083:ILV983083 IVQ983083:IVR983083 JFM983083:JFN983083 JPI983083:JPJ983083 JZE983083:JZF983083 KJA983083:KJB983083 KSW983083:KSX983083 LCS983083:LCT983083 LMO983083:LMP983083 LWK983083:LWL983083 MGG983083:MGH983083 MQC983083:MQD983083 MZY983083:MZZ983083 NJU983083:NJV983083 NTQ983083:NTR983083 ODM983083:ODN983083 ONI983083:ONJ983083 OXE983083:OXF983083 PHA983083:PHB983083 PQW983083:PQX983083 QAS983083:QAT983083 QKO983083:QKP983083 QUK983083:QUL983083 REG983083:REH983083 ROC983083:ROD983083 RXY983083:RXZ983083 SHU983083:SHV983083 SRQ983083:SRR983083 TBM983083:TBN983083 TLI983083:TLJ983083 TVE983083:TVF983083 UFA983083:UFB983083 UOW983083:UOX983083 UYS983083:UYT983083 VIO983083:VIP983083 VSK983083:VSL983083 WCG983083:WCH983083 WMC983083:WMD983083 WVY983083:WVZ983083" xr:uid="{90D3923C-E803-4C34-ADB0-868E9DB55E28}">
      <formula1>"1,2,3,4,5,6,7,8,9,10,11,12"</formula1>
    </dataValidation>
    <dataValidation type="list" allowBlank="1" showInputMessage="1" showErrorMessage="1" sqref="WVV983083:WVW983083 JJ43:JK43 TF43:TG43 ADB43:ADC43 AMX43:AMY43 AWT43:AWU43 BGP43:BGQ43 BQL43:BQM43 CAH43:CAI43 CKD43:CKE43 CTZ43:CUA43 DDV43:DDW43 DNR43:DNS43 DXN43:DXO43 EHJ43:EHK43 ERF43:ERG43 FBB43:FBC43 FKX43:FKY43 FUT43:FUU43 GEP43:GEQ43 GOL43:GOM43 GYH43:GYI43 HID43:HIE43 HRZ43:HSA43 IBV43:IBW43 ILR43:ILS43 IVN43:IVO43 JFJ43:JFK43 JPF43:JPG43 JZB43:JZC43 KIX43:KIY43 KST43:KSU43 LCP43:LCQ43 LML43:LMM43 LWH43:LWI43 MGD43:MGE43 MPZ43:MQA43 MZV43:MZW43 NJR43:NJS43 NTN43:NTO43 ODJ43:ODK43 ONF43:ONG43 OXB43:OXC43 PGX43:PGY43 PQT43:PQU43 QAP43:QAQ43 QKL43:QKM43 QUH43:QUI43 RED43:REE43 RNZ43:ROA43 RXV43:RXW43 SHR43:SHS43 SRN43:SRO43 TBJ43:TBK43 TLF43:TLG43 TVB43:TVC43 UEX43:UEY43 UOT43:UOU43 UYP43:UYQ43 VIL43:VIM43 VSH43:VSI43 WCD43:WCE43 WLZ43:WMA43 WVV43:WVW43 N65579:O65579 JJ65579:JK65579 TF65579:TG65579 ADB65579:ADC65579 AMX65579:AMY65579 AWT65579:AWU65579 BGP65579:BGQ65579 BQL65579:BQM65579 CAH65579:CAI65579 CKD65579:CKE65579 CTZ65579:CUA65579 DDV65579:DDW65579 DNR65579:DNS65579 DXN65579:DXO65579 EHJ65579:EHK65579 ERF65579:ERG65579 FBB65579:FBC65579 FKX65579:FKY65579 FUT65579:FUU65579 GEP65579:GEQ65579 GOL65579:GOM65579 GYH65579:GYI65579 HID65579:HIE65579 HRZ65579:HSA65579 IBV65579:IBW65579 ILR65579:ILS65579 IVN65579:IVO65579 JFJ65579:JFK65579 JPF65579:JPG65579 JZB65579:JZC65579 KIX65579:KIY65579 KST65579:KSU65579 LCP65579:LCQ65579 LML65579:LMM65579 LWH65579:LWI65579 MGD65579:MGE65579 MPZ65579:MQA65579 MZV65579:MZW65579 NJR65579:NJS65579 NTN65579:NTO65579 ODJ65579:ODK65579 ONF65579:ONG65579 OXB65579:OXC65579 PGX65579:PGY65579 PQT65579:PQU65579 QAP65579:QAQ65579 QKL65579:QKM65579 QUH65579:QUI65579 RED65579:REE65579 RNZ65579:ROA65579 RXV65579:RXW65579 SHR65579:SHS65579 SRN65579:SRO65579 TBJ65579:TBK65579 TLF65579:TLG65579 TVB65579:TVC65579 UEX65579:UEY65579 UOT65579:UOU65579 UYP65579:UYQ65579 VIL65579:VIM65579 VSH65579:VSI65579 WCD65579:WCE65579 WLZ65579:WMA65579 WVV65579:WVW65579 N131115:O131115 JJ131115:JK131115 TF131115:TG131115 ADB131115:ADC131115 AMX131115:AMY131115 AWT131115:AWU131115 BGP131115:BGQ131115 BQL131115:BQM131115 CAH131115:CAI131115 CKD131115:CKE131115 CTZ131115:CUA131115 DDV131115:DDW131115 DNR131115:DNS131115 DXN131115:DXO131115 EHJ131115:EHK131115 ERF131115:ERG131115 FBB131115:FBC131115 FKX131115:FKY131115 FUT131115:FUU131115 GEP131115:GEQ131115 GOL131115:GOM131115 GYH131115:GYI131115 HID131115:HIE131115 HRZ131115:HSA131115 IBV131115:IBW131115 ILR131115:ILS131115 IVN131115:IVO131115 JFJ131115:JFK131115 JPF131115:JPG131115 JZB131115:JZC131115 KIX131115:KIY131115 KST131115:KSU131115 LCP131115:LCQ131115 LML131115:LMM131115 LWH131115:LWI131115 MGD131115:MGE131115 MPZ131115:MQA131115 MZV131115:MZW131115 NJR131115:NJS131115 NTN131115:NTO131115 ODJ131115:ODK131115 ONF131115:ONG131115 OXB131115:OXC131115 PGX131115:PGY131115 PQT131115:PQU131115 QAP131115:QAQ131115 QKL131115:QKM131115 QUH131115:QUI131115 RED131115:REE131115 RNZ131115:ROA131115 RXV131115:RXW131115 SHR131115:SHS131115 SRN131115:SRO131115 TBJ131115:TBK131115 TLF131115:TLG131115 TVB131115:TVC131115 UEX131115:UEY131115 UOT131115:UOU131115 UYP131115:UYQ131115 VIL131115:VIM131115 VSH131115:VSI131115 WCD131115:WCE131115 WLZ131115:WMA131115 WVV131115:WVW131115 N196651:O196651 JJ196651:JK196651 TF196651:TG196651 ADB196651:ADC196651 AMX196651:AMY196651 AWT196651:AWU196651 BGP196651:BGQ196651 BQL196651:BQM196651 CAH196651:CAI196651 CKD196651:CKE196651 CTZ196651:CUA196651 DDV196651:DDW196651 DNR196651:DNS196651 DXN196651:DXO196651 EHJ196651:EHK196651 ERF196651:ERG196651 FBB196651:FBC196651 FKX196651:FKY196651 FUT196651:FUU196651 GEP196651:GEQ196651 GOL196651:GOM196651 GYH196651:GYI196651 HID196651:HIE196651 HRZ196651:HSA196651 IBV196651:IBW196651 ILR196651:ILS196651 IVN196651:IVO196651 JFJ196651:JFK196651 JPF196651:JPG196651 JZB196651:JZC196651 KIX196651:KIY196651 KST196651:KSU196651 LCP196651:LCQ196651 LML196651:LMM196651 LWH196651:LWI196651 MGD196651:MGE196651 MPZ196651:MQA196651 MZV196651:MZW196651 NJR196651:NJS196651 NTN196651:NTO196651 ODJ196651:ODK196651 ONF196651:ONG196651 OXB196651:OXC196651 PGX196651:PGY196651 PQT196651:PQU196651 QAP196651:QAQ196651 QKL196651:QKM196651 QUH196651:QUI196651 RED196651:REE196651 RNZ196651:ROA196651 RXV196651:RXW196651 SHR196651:SHS196651 SRN196651:SRO196651 TBJ196651:TBK196651 TLF196651:TLG196651 TVB196651:TVC196651 UEX196651:UEY196651 UOT196651:UOU196651 UYP196651:UYQ196651 VIL196651:VIM196651 VSH196651:VSI196651 WCD196651:WCE196651 WLZ196651:WMA196651 WVV196651:WVW196651 N262187:O262187 JJ262187:JK262187 TF262187:TG262187 ADB262187:ADC262187 AMX262187:AMY262187 AWT262187:AWU262187 BGP262187:BGQ262187 BQL262187:BQM262187 CAH262187:CAI262187 CKD262187:CKE262187 CTZ262187:CUA262187 DDV262187:DDW262187 DNR262187:DNS262187 DXN262187:DXO262187 EHJ262187:EHK262187 ERF262187:ERG262187 FBB262187:FBC262187 FKX262187:FKY262187 FUT262187:FUU262187 GEP262187:GEQ262187 GOL262187:GOM262187 GYH262187:GYI262187 HID262187:HIE262187 HRZ262187:HSA262187 IBV262187:IBW262187 ILR262187:ILS262187 IVN262187:IVO262187 JFJ262187:JFK262187 JPF262187:JPG262187 JZB262187:JZC262187 KIX262187:KIY262187 KST262187:KSU262187 LCP262187:LCQ262187 LML262187:LMM262187 LWH262187:LWI262187 MGD262187:MGE262187 MPZ262187:MQA262187 MZV262187:MZW262187 NJR262187:NJS262187 NTN262187:NTO262187 ODJ262187:ODK262187 ONF262187:ONG262187 OXB262187:OXC262187 PGX262187:PGY262187 PQT262187:PQU262187 QAP262187:QAQ262187 QKL262187:QKM262187 QUH262187:QUI262187 RED262187:REE262187 RNZ262187:ROA262187 RXV262187:RXW262187 SHR262187:SHS262187 SRN262187:SRO262187 TBJ262187:TBK262187 TLF262187:TLG262187 TVB262187:TVC262187 UEX262187:UEY262187 UOT262187:UOU262187 UYP262187:UYQ262187 VIL262187:VIM262187 VSH262187:VSI262187 WCD262187:WCE262187 WLZ262187:WMA262187 WVV262187:WVW262187 N327723:O327723 JJ327723:JK327723 TF327723:TG327723 ADB327723:ADC327723 AMX327723:AMY327723 AWT327723:AWU327723 BGP327723:BGQ327723 BQL327723:BQM327723 CAH327723:CAI327723 CKD327723:CKE327723 CTZ327723:CUA327723 DDV327723:DDW327723 DNR327723:DNS327723 DXN327723:DXO327723 EHJ327723:EHK327723 ERF327723:ERG327723 FBB327723:FBC327723 FKX327723:FKY327723 FUT327723:FUU327723 GEP327723:GEQ327723 GOL327723:GOM327723 GYH327723:GYI327723 HID327723:HIE327723 HRZ327723:HSA327723 IBV327723:IBW327723 ILR327723:ILS327723 IVN327723:IVO327723 JFJ327723:JFK327723 JPF327723:JPG327723 JZB327723:JZC327723 KIX327723:KIY327723 KST327723:KSU327723 LCP327723:LCQ327723 LML327723:LMM327723 LWH327723:LWI327723 MGD327723:MGE327723 MPZ327723:MQA327723 MZV327723:MZW327723 NJR327723:NJS327723 NTN327723:NTO327723 ODJ327723:ODK327723 ONF327723:ONG327723 OXB327723:OXC327723 PGX327723:PGY327723 PQT327723:PQU327723 QAP327723:QAQ327723 QKL327723:QKM327723 QUH327723:QUI327723 RED327723:REE327723 RNZ327723:ROA327723 RXV327723:RXW327723 SHR327723:SHS327723 SRN327723:SRO327723 TBJ327723:TBK327723 TLF327723:TLG327723 TVB327723:TVC327723 UEX327723:UEY327723 UOT327723:UOU327723 UYP327723:UYQ327723 VIL327723:VIM327723 VSH327723:VSI327723 WCD327723:WCE327723 WLZ327723:WMA327723 WVV327723:WVW327723 N393259:O393259 JJ393259:JK393259 TF393259:TG393259 ADB393259:ADC393259 AMX393259:AMY393259 AWT393259:AWU393259 BGP393259:BGQ393259 BQL393259:BQM393259 CAH393259:CAI393259 CKD393259:CKE393259 CTZ393259:CUA393259 DDV393259:DDW393259 DNR393259:DNS393259 DXN393259:DXO393259 EHJ393259:EHK393259 ERF393259:ERG393259 FBB393259:FBC393259 FKX393259:FKY393259 FUT393259:FUU393259 GEP393259:GEQ393259 GOL393259:GOM393259 GYH393259:GYI393259 HID393259:HIE393259 HRZ393259:HSA393259 IBV393259:IBW393259 ILR393259:ILS393259 IVN393259:IVO393259 JFJ393259:JFK393259 JPF393259:JPG393259 JZB393259:JZC393259 KIX393259:KIY393259 KST393259:KSU393259 LCP393259:LCQ393259 LML393259:LMM393259 LWH393259:LWI393259 MGD393259:MGE393259 MPZ393259:MQA393259 MZV393259:MZW393259 NJR393259:NJS393259 NTN393259:NTO393259 ODJ393259:ODK393259 ONF393259:ONG393259 OXB393259:OXC393259 PGX393259:PGY393259 PQT393259:PQU393259 QAP393259:QAQ393259 QKL393259:QKM393259 QUH393259:QUI393259 RED393259:REE393259 RNZ393259:ROA393259 RXV393259:RXW393259 SHR393259:SHS393259 SRN393259:SRO393259 TBJ393259:TBK393259 TLF393259:TLG393259 TVB393259:TVC393259 UEX393259:UEY393259 UOT393259:UOU393259 UYP393259:UYQ393259 VIL393259:VIM393259 VSH393259:VSI393259 WCD393259:WCE393259 WLZ393259:WMA393259 WVV393259:WVW393259 N458795:O458795 JJ458795:JK458795 TF458795:TG458795 ADB458795:ADC458795 AMX458795:AMY458795 AWT458795:AWU458795 BGP458795:BGQ458795 BQL458795:BQM458795 CAH458795:CAI458795 CKD458795:CKE458795 CTZ458795:CUA458795 DDV458795:DDW458795 DNR458795:DNS458795 DXN458795:DXO458795 EHJ458795:EHK458795 ERF458795:ERG458795 FBB458795:FBC458795 FKX458795:FKY458795 FUT458795:FUU458795 GEP458795:GEQ458795 GOL458795:GOM458795 GYH458795:GYI458795 HID458795:HIE458795 HRZ458795:HSA458795 IBV458795:IBW458795 ILR458795:ILS458795 IVN458795:IVO458795 JFJ458795:JFK458795 JPF458795:JPG458795 JZB458795:JZC458795 KIX458795:KIY458795 KST458795:KSU458795 LCP458795:LCQ458795 LML458795:LMM458795 LWH458795:LWI458795 MGD458795:MGE458795 MPZ458795:MQA458795 MZV458795:MZW458795 NJR458795:NJS458795 NTN458795:NTO458795 ODJ458795:ODK458795 ONF458795:ONG458795 OXB458795:OXC458795 PGX458795:PGY458795 PQT458795:PQU458795 QAP458795:QAQ458795 QKL458795:QKM458795 QUH458795:QUI458795 RED458795:REE458795 RNZ458795:ROA458795 RXV458795:RXW458795 SHR458795:SHS458795 SRN458795:SRO458795 TBJ458795:TBK458795 TLF458795:TLG458795 TVB458795:TVC458795 UEX458795:UEY458795 UOT458795:UOU458795 UYP458795:UYQ458795 VIL458795:VIM458795 VSH458795:VSI458795 WCD458795:WCE458795 WLZ458795:WMA458795 WVV458795:WVW458795 N524331:O524331 JJ524331:JK524331 TF524331:TG524331 ADB524331:ADC524331 AMX524331:AMY524331 AWT524331:AWU524331 BGP524331:BGQ524331 BQL524331:BQM524331 CAH524331:CAI524331 CKD524331:CKE524331 CTZ524331:CUA524331 DDV524331:DDW524331 DNR524331:DNS524331 DXN524331:DXO524331 EHJ524331:EHK524331 ERF524331:ERG524331 FBB524331:FBC524331 FKX524331:FKY524331 FUT524331:FUU524331 GEP524331:GEQ524331 GOL524331:GOM524331 GYH524331:GYI524331 HID524331:HIE524331 HRZ524331:HSA524331 IBV524331:IBW524331 ILR524331:ILS524331 IVN524331:IVO524331 JFJ524331:JFK524331 JPF524331:JPG524331 JZB524331:JZC524331 KIX524331:KIY524331 KST524331:KSU524331 LCP524331:LCQ524331 LML524331:LMM524331 LWH524331:LWI524331 MGD524331:MGE524331 MPZ524331:MQA524331 MZV524331:MZW524331 NJR524331:NJS524331 NTN524331:NTO524331 ODJ524331:ODK524331 ONF524331:ONG524331 OXB524331:OXC524331 PGX524331:PGY524331 PQT524331:PQU524331 QAP524331:QAQ524331 QKL524331:QKM524331 QUH524331:QUI524331 RED524331:REE524331 RNZ524331:ROA524331 RXV524331:RXW524331 SHR524331:SHS524331 SRN524331:SRO524331 TBJ524331:TBK524331 TLF524331:TLG524331 TVB524331:TVC524331 UEX524331:UEY524331 UOT524331:UOU524331 UYP524331:UYQ524331 VIL524331:VIM524331 VSH524331:VSI524331 WCD524331:WCE524331 WLZ524331:WMA524331 WVV524331:WVW524331 N589867:O589867 JJ589867:JK589867 TF589867:TG589867 ADB589867:ADC589867 AMX589867:AMY589867 AWT589867:AWU589867 BGP589867:BGQ589867 BQL589867:BQM589867 CAH589867:CAI589867 CKD589867:CKE589867 CTZ589867:CUA589867 DDV589867:DDW589867 DNR589867:DNS589867 DXN589867:DXO589867 EHJ589867:EHK589867 ERF589867:ERG589867 FBB589867:FBC589867 FKX589867:FKY589867 FUT589867:FUU589867 GEP589867:GEQ589867 GOL589867:GOM589867 GYH589867:GYI589867 HID589867:HIE589867 HRZ589867:HSA589867 IBV589867:IBW589867 ILR589867:ILS589867 IVN589867:IVO589867 JFJ589867:JFK589867 JPF589867:JPG589867 JZB589867:JZC589867 KIX589867:KIY589867 KST589867:KSU589867 LCP589867:LCQ589867 LML589867:LMM589867 LWH589867:LWI589867 MGD589867:MGE589867 MPZ589867:MQA589867 MZV589867:MZW589867 NJR589867:NJS589867 NTN589867:NTO589867 ODJ589867:ODK589867 ONF589867:ONG589867 OXB589867:OXC589867 PGX589867:PGY589867 PQT589867:PQU589867 QAP589867:QAQ589867 QKL589867:QKM589867 QUH589867:QUI589867 RED589867:REE589867 RNZ589867:ROA589867 RXV589867:RXW589867 SHR589867:SHS589867 SRN589867:SRO589867 TBJ589867:TBK589867 TLF589867:TLG589867 TVB589867:TVC589867 UEX589867:UEY589867 UOT589867:UOU589867 UYP589867:UYQ589867 VIL589867:VIM589867 VSH589867:VSI589867 WCD589867:WCE589867 WLZ589867:WMA589867 WVV589867:WVW589867 N655403:O655403 JJ655403:JK655403 TF655403:TG655403 ADB655403:ADC655403 AMX655403:AMY655403 AWT655403:AWU655403 BGP655403:BGQ655403 BQL655403:BQM655403 CAH655403:CAI655403 CKD655403:CKE655403 CTZ655403:CUA655403 DDV655403:DDW655403 DNR655403:DNS655403 DXN655403:DXO655403 EHJ655403:EHK655403 ERF655403:ERG655403 FBB655403:FBC655403 FKX655403:FKY655403 FUT655403:FUU655403 GEP655403:GEQ655403 GOL655403:GOM655403 GYH655403:GYI655403 HID655403:HIE655403 HRZ655403:HSA655403 IBV655403:IBW655403 ILR655403:ILS655403 IVN655403:IVO655403 JFJ655403:JFK655403 JPF655403:JPG655403 JZB655403:JZC655403 KIX655403:KIY655403 KST655403:KSU655403 LCP655403:LCQ655403 LML655403:LMM655403 LWH655403:LWI655403 MGD655403:MGE655403 MPZ655403:MQA655403 MZV655403:MZW655403 NJR655403:NJS655403 NTN655403:NTO655403 ODJ655403:ODK655403 ONF655403:ONG655403 OXB655403:OXC655403 PGX655403:PGY655403 PQT655403:PQU655403 QAP655403:QAQ655403 QKL655403:QKM655403 QUH655403:QUI655403 RED655403:REE655403 RNZ655403:ROA655403 RXV655403:RXW655403 SHR655403:SHS655403 SRN655403:SRO655403 TBJ655403:TBK655403 TLF655403:TLG655403 TVB655403:TVC655403 UEX655403:UEY655403 UOT655403:UOU655403 UYP655403:UYQ655403 VIL655403:VIM655403 VSH655403:VSI655403 WCD655403:WCE655403 WLZ655403:WMA655403 WVV655403:WVW655403 N720939:O720939 JJ720939:JK720939 TF720939:TG720939 ADB720939:ADC720939 AMX720939:AMY720939 AWT720939:AWU720939 BGP720939:BGQ720939 BQL720939:BQM720939 CAH720939:CAI720939 CKD720939:CKE720939 CTZ720939:CUA720939 DDV720939:DDW720939 DNR720939:DNS720939 DXN720939:DXO720939 EHJ720939:EHK720939 ERF720939:ERG720939 FBB720939:FBC720939 FKX720939:FKY720939 FUT720939:FUU720939 GEP720939:GEQ720939 GOL720939:GOM720939 GYH720939:GYI720939 HID720939:HIE720939 HRZ720939:HSA720939 IBV720939:IBW720939 ILR720939:ILS720939 IVN720939:IVO720939 JFJ720939:JFK720939 JPF720939:JPG720939 JZB720939:JZC720939 KIX720939:KIY720939 KST720939:KSU720939 LCP720939:LCQ720939 LML720939:LMM720939 LWH720939:LWI720939 MGD720939:MGE720939 MPZ720939:MQA720939 MZV720939:MZW720939 NJR720939:NJS720939 NTN720939:NTO720939 ODJ720939:ODK720939 ONF720939:ONG720939 OXB720939:OXC720939 PGX720939:PGY720939 PQT720939:PQU720939 QAP720939:QAQ720939 QKL720939:QKM720939 QUH720939:QUI720939 RED720939:REE720939 RNZ720939:ROA720939 RXV720939:RXW720939 SHR720939:SHS720939 SRN720939:SRO720939 TBJ720939:TBK720939 TLF720939:TLG720939 TVB720939:TVC720939 UEX720939:UEY720939 UOT720939:UOU720939 UYP720939:UYQ720939 VIL720939:VIM720939 VSH720939:VSI720939 WCD720939:WCE720939 WLZ720939:WMA720939 WVV720939:WVW720939 N786475:O786475 JJ786475:JK786475 TF786475:TG786475 ADB786475:ADC786475 AMX786475:AMY786475 AWT786475:AWU786475 BGP786475:BGQ786475 BQL786475:BQM786475 CAH786475:CAI786475 CKD786475:CKE786475 CTZ786475:CUA786475 DDV786475:DDW786475 DNR786475:DNS786475 DXN786475:DXO786475 EHJ786475:EHK786475 ERF786475:ERG786475 FBB786475:FBC786475 FKX786475:FKY786475 FUT786475:FUU786475 GEP786475:GEQ786475 GOL786475:GOM786475 GYH786475:GYI786475 HID786475:HIE786475 HRZ786475:HSA786475 IBV786475:IBW786475 ILR786475:ILS786475 IVN786475:IVO786475 JFJ786475:JFK786475 JPF786475:JPG786475 JZB786475:JZC786475 KIX786475:KIY786475 KST786475:KSU786475 LCP786475:LCQ786475 LML786475:LMM786475 LWH786475:LWI786475 MGD786475:MGE786475 MPZ786475:MQA786475 MZV786475:MZW786475 NJR786475:NJS786475 NTN786475:NTO786475 ODJ786475:ODK786475 ONF786475:ONG786475 OXB786475:OXC786475 PGX786475:PGY786475 PQT786475:PQU786475 QAP786475:QAQ786475 QKL786475:QKM786475 QUH786475:QUI786475 RED786475:REE786475 RNZ786475:ROA786475 RXV786475:RXW786475 SHR786475:SHS786475 SRN786475:SRO786475 TBJ786475:TBK786475 TLF786475:TLG786475 TVB786475:TVC786475 UEX786475:UEY786475 UOT786475:UOU786475 UYP786475:UYQ786475 VIL786475:VIM786475 VSH786475:VSI786475 WCD786475:WCE786475 WLZ786475:WMA786475 WVV786475:WVW786475 N852011:O852011 JJ852011:JK852011 TF852011:TG852011 ADB852011:ADC852011 AMX852011:AMY852011 AWT852011:AWU852011 BGP852011:BGQ852011 BQL852011:BQM852011 CAH852011:CAI852011 CKD852011:CKE852011 CTZ852011:CUA852011 DDV852011:DDW852011 DNR852011:DNS852011 DXN852011:DXO852011 EHJ852011:EHK852011 ERF852011:ERG852011 FBB852011:FBC852011 FKX852011:FKY852011 FUT852011:FUU852011 GEP852011:GEQ852011 GOL852011:GOM852011 GYH852011:GYI852011 HID852011:HIE852011 HRZ852011:HSA852011 IBV852011:IBW852011 ILR852011:ILS852011 IVN852011:IVO852011 JFJ852011:JFK852011 JPF852011:JPG852011 JZB852011:JZC852011 KIX852011:KIY852011 KST852011:KSU852011 LCP852011:LCQ852011 LML852011:LMM852011 LWH852011:LWI852011 MGD852011:MGE852011 MPZ852011:MQA852011 MZV852011:MZW852011 NJR852011:NJS852011 NTN852011:NTO852011 ODJ852011:ODK852011 ONF852011:ONG852011 OXB852011:OXC852011 PGX852011:PGY852011 PQT852011:PQU852011 QAP852011:QAQ852011 QKL852011:QKM852011 QUH852011:QUI852011 RED852011:REE852011 RNZ852011:ROA852011 RXV852011:RXW852011 SHR852011:SHS852011 SRN852011:SRO852011 TBJ852011:TBK852011 TLF852011:TLG852011 TVB852011:TVC852011 UEX852011:UEY852011 UOT852011:UOU852011 UYP852011:UYQ852011 VIL852011:VIM852011 VSH852011:VSI852011 WCD852011:WCE852011 WLZ852011:WMA852011 WVV852011:WVW852011 N917547:O917547 JJ917547:JK917547 TF917547:TG917547 ADB917547:ADC917547 AMX917547:AMY917547 AWT917547:AWU917547 BGP917547:BGQ917547 BQL917547:BQM917547 CAH917547:CAI917547 CKD917547:CKE917547 CTZ917547:CUA917547 DDV917547:DDW917547 DNR917547:DNS917547 DXN917547:DXO917547 EHJ917547:EHK917547 ERF917547:ERG917547 FBB917547:FBC917547 FKX917547:FKY917547 FUT917547:FUU917547 GEP917547:GEQ917547 GOL917547:GOM917547 GYH917547:GYI917547 HID917547:HIE917547 HRZ917547:HSA917547 IBV917547:IBW917547 ILR917547:ILS917547 IVN917547:IVO917547 JFJ917547:JFK917547 JPF917547:JPG917547 JZB917547:JZC917547 KIX917547:KIY917547 KST917547:KSU917547 LCP917547:LCQ917547 LML917547:LMM917547 LWH917547:LWI917547 MGD917547:MGE917547 MPZ917547:MQA917547 MZV917547:MZW917547 NJR917547:NJS917547 NTN917547:NTO917547 ODJ917547:ODK917547 ONF917547:ONG917547 OXB917547:OXC917547 PGX917547:PGY917547 PQT917547:PQU917547 QAP917547:QAQ917547 QKL917547:QKM917547 QUH917547:QUI917547 RED917547:REE917547 RNZ917547:ROA917547 RXV917547:RXW917547 SHR917547:SHS917547 SRN917547:SRO917547 TBJ917547:TBK917547 TLF917547:TLG917547 TVB917547:TVC917547 UEX917547:UEY917547 UOT917547:UOU917547 UYP917547:UYQ917547 VIL917547:VIM917547 VSH917547:VSI917547 WCD917547:WCE917547 WLZ917547:WMA917547 WVV917547:WVW917547 N983083:O983083 JJ983083:JK983083 TF983083:TG983083 ADB983083:ADC983083 AMX983083:AMY983083 AWT983083:AWU983083 BGP983083:BGQ983083 BQL983083:BQM983083 CAH983083:CAI983083 CKD983083:CKE983083 CTZ983083:CUA983083 DDV983083:DDW983083 DNR983083:DNS983083 DXN983083:DXO983083 EHJ983083:EHK983083 ERF983083:ERG983083 FBB983083:FBC983083 FKX983083:FKY983083 FUT983083:FUU983083 GEP983083:GEQ983083 GOL983083:GOM983083 GYH983083:GYI983083 HID983083:HIE983083 HRZ983083:HSA983083 IBV983083:IBW983083 ILR983083:ILS983083 IVN983083:IVO983083 JFJ983083:JFK983083 JPF983083:JPG983083 JZB983083:JZC983083 KIX983083:KIY983083 KST983083:KSU983083 LCP983083:LCQ983083 LML983083:LMM983083 LWH983083:LWI983083 MGD983083:MGE983083 MPZ983083:MQA983083 MZV983083:MZW983083 NJR983083:NJS983083 NTN983083:NTO983083 ODJ983083:ODK983083 ONF983083:ONG983083 OXB983083:OXC983083 PGX983083:PGY983083 PQT983083:PQU983083 QAP983083:QAQ983083 QKL983083:QKM983083 QUH983083:QUI983083 RED983083:REE983083 RNZ983083:ROA983083 RXV983083:RXW983083 SHR983083:SHS983083 SRN983083:SRO983083 TBJ983083:TBK983083 TLF983083:TLG983083 TVB983083:TVC983083 UEX983083:UEY983083 UOT983083:UOU983083 UYP983083:UYQ983083 VIL983083:VIM983083 VSH983083:VSI983083 WCD983083:WCE983083 WLZ983083:WMA983083" xr:uid="{A2D13C3B-8DDD-4046-913B-0565CAAECBAF}">
      <formula1>"元,2,3,4,5,6"</formula1>
    </dataValidation>
    <dataValidation type="list" allowBlank="1" showInputMessage="1" showErrorMessage="1" sqref="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I23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U2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U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U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U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U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U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U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U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U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U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U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U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U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U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U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U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xr:uid="{F51A4964-F1B2-43B9-8C51-B5CDFF3FE6B6}">
      <formula1>"□,■"</formula1>
    </dataValidation>
    <dataValidation type="list" allowBlank="1" showInputMessage="1" showErrorMessage="1" sqref="N43:O43" xr:uid="{F55A347E-3A36-4E5B-BDF4-8793516D78FC}">
      <formula1>"5,6,7,8,9,10,11,12"</formula1>
    </dataValidation>
  </dataValidations>
  <printOptions horizontalCentered="1" verticalCentered="1"/>
  <pageMargins left="1.1811023622047245" right="0.78740157480314965" top="0.78740157480314965" bottom="0.59055118110236227" header="0.31496062992125984" footer="0.31496062992125984"/>
  <pageSetup paperSize="9" scale="99" orientation="portrait" blackAndWhite="1" verticalDpi="300"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E43D-3553-49BA-8C8B-ECEDC71E6B67}">
  <sheetPr>
    <pageSetUpPr fitToPage="1"/>
  </sheetPr>
  <dimension ref="A1:AE52"/>
  <sheetViews>
    <sheetView view="pageBreakPreview" zoomScale="70" zoomScaleNormal="70" zoomScaleSheetLayoutView="70" workbookViewId="0">
      <selection activeCell="AA2" sqref="AA2:AB2"/>
    </sheetView>
  </sheetViews>
  <sheetFormatPr defaultRowHeight="13.5"/>
  <cols>
    <col min="1" max="2" width="14.625" style="594" customWidth="1"/>
    <col min="3" max="25" width="6.625" style="594" customWidth="1"/>
    <col min="26" max="256" width="9" style="594"/>
    <col min="257" max="258" width="14.625" style="594" customWidth="1"/>
    <col min="259" max="281" width="6.625" style="594" customWidth="1"/>
    <col min="282" max="512" width="9" style="594"/>
    <col min="513" max="514" width="14.625" style="594" customWidth="1"/>
    <col min="515" max="537" width="6.625" style="594" customWidth="1"/>
    <col min="538" max="768" width="9" style="594"/>
    <col min="769" max="770" width="14.625" style="594" customWidth="1"/>
    <col min="771" max="793" width="6.625" style="594" customWidth="1"/>
    <col min="794" max="1024" width="9" style="594"/>
    <col min="1025" max="1026" width="14.625" style="594" customWidth="1"/>
    <col min="1027" max="1049" width="6.625" style="594" customWidth="1"/>
    <col min="1050" max="1280" width="9" style="594"/>
    <col min="1281" max="1282" width="14.625" style="594" customWidth="1"/>
    <col min="1283" max="1305" width="6.625" style="594" customWidth="1"/>
    <col min="1306" max="1536" width="9" style="594"/>
    <col min="1537" max="1538" width="14.625" style="594" customWidth="1"/>
    <col min="1539" max="1561" width="6.625" style="594" customWidth="1"/>
    <col min="1562" max="1792" width="9" style="594"/>
    <col min="1793" max="1794" width="14.625" style="594" customWidth="1"/>
    <col min="1795" max="1817" width="6.625" style="594" customWidth="1"/>
    <col min="1818" max="2048" width="9" style="594"/>
    <col min="2049" max="2050" width="14.625" style="594" customWidth="1"/>
    <col min="2051" max="2073" width="6.625" style="594" customWidth="1"/>
    <col min="2074" max="2304" width="9" style="594"/>
    <col min="2305" max="2306" width="14.625" style="594" customWidth="1"/>
    <col min="2307" max="2329" width="6.625" style="594" customWidth="1"/>
    <col min="2330" max="2560" width="9" style="594"/>
    <col min="2561" max="2562" width="14.625" style="594" customWidth="1"/>
    <col min="2563" max="2585" width="6.625" style="594" customWidth="1"/>
    <col min="2586" max="2816" width="9" style="594"/>
    <col min="2817" max="2818" width="14.625" style="594" customWidth="1"/>
    <col min="2819" max="2841" width="6.625" style="594" customWidth="1"/>
    <col min="2842" max="3072" width="9" style="594"/>
    <col min="3073" max="3074" width="14.625" style="594" customWidth="1"/>
    <col min="3075" max="3097" width="6.625" style="594" customWidth="1"/>
    <col min="3098" max="3328" width="9" style="594"/>
    <col min="3329" max="3330" width="14.625" style="594" customWidth="1"/>
    <col min="3331" max="3353" width="6.625" style="594" customWidth="1"/>
    <col min="3354" max="3584" width="9" style="594"/>
    <col min="3585" max="3586" width="14.625" style="594" customWidth="1"/>
    <col min="3587" max="3609" width="6.625" style="594" customWidth="1"/>
    <col min="3610" max="3840" width="9" style="594"/>
    <col min="3841" max="3842" width="14.625" style="594" customWidth="1"/>
    <col min="3843" max="3865" width="6.625" style="594" customWidth="1"/>
    <col min="3866" max="4096" width="9" style="594"/>
    <col min="4097" max="4098" width="14.625" style="594" customWidth="1"/>
    <col min="4099" max="4121" width="6.625" style="594" customWidth="1"/>
    <col min="4122" max="4352" width="9" style="594"/>
    <col min="4353" max="4354" width="14.625" style="594" customWidth="1"/>
    <col min="4355" max="4377" width="6.625" style="594" customWidth="1"/>
    <col min="4378" max="4608" width="9" style="594"/>
    <col min="4609" max="4610" width="14.625" style="594" customWidth="1"/>
    <col min="4611" max="4633" width="6.625" style="594" customWidth="1"/>
    <col min="4634" max="4864" width="9" style="594"/>
    <col min="4865" max="4866" width="14.625" style="594" customWidth="1"/>
    <col min="4867" max="4889" width="6.625" style="594" customWidth="1"/>
    <col min="4890" max="5120" width="9" style="594"/>
    <col min="5121" max="5122" width="14.625" style="594" customWidth="1"/>
    <col min="5123" max="5145" width="6.625" style="594" customWidth="1"/>
    <col min="5146" max="5376" width="9" style="594"/>
    <col min="5377" max="5378" width="14.625" style="594" customWidth="1"/>
    <col min="5379" max="5401" width="6.625" style="594" customWidth="1"/>
    <col min="5402" max="5632" width="9" style="594"/>
    <col min="5633" max="5634" width="14.625" style="594" customWidth="1"/>
    <col min="5635" max="5657" width="6.625" style="594" customWidth="1"/>
    <col min="5658" max="5888" width="9" style="594"/>
    <col min="5889" max="5890" width="14.625" style="594" customWidth="1"/>
    <col min="5891" max="5913" width="6.625" style="594" customWidth="1"/>
    <col min="5914" max="6144" width="9" style="594"/>
    <col min="6145" max="6146" width="14.625" style="594" customWidth="1"/>
    <col min="6147" max="6169" width="6.625" style="594" customWidth="1"/>
    <col min="6170" max="6400" width="9" style="594"/>
    <col min="6401" max="6402" width="14.625" style="594" customWidth="1"/>
    <col min="6403" max="6425" width="6.625" style="594" customWidth="1"/>
    <col min="6426" max="6656" width="9" style="594"/>
    <col min="6657" max="6658" width="14.625" style="594" customWidth="1"/>
    <col min="6659" max="6681" width="6.625" style="594" customWidth="1"/>
    <col min="6682" max="6912" width="9" style="594"/>
    <col min="6913" max="6914" width="14.625" style="594" customWidth="1"/>
    <col min="6915" max="6937" width="6.625" style="594" customWidth="1"/>
    <col min="6938" max="7168" width="9" style="594"/>
    <col min="7169" max="7170" width="14.625" style="594" customWidth="1"/>
    <col min="7171" max="7193" width="6.625" style="594" customWidth="1"/>
    <col min="7194" max="7424" width="9" style="594"/>
    <col min="7425" max="7426" width="14.625" style="594" customWidth="1"/>
    <col min="7427" max="7449" width="6.625" style="594" customWidth="1"/>
    <col min="7450" max="7680" width="9" style="594"/>
    <col min="7681" max="7682" width="14.625" style="594" customWidth="1"/>
    <col min="7683" max="7705" width="6.625" style="594" customWidth="1"/>
    <col min="7706" max="7936" width="9" style="594"/>
    <col min="7937" max="7938" width="14.625" style="594" customWidth="1"/>
    <col min="7939" max="7961" width="6.625" style="594" customWidth="1"/>
    <col min="7962" max="8192" width="9" style="594"/>
    <col min="8193" max="8194" width="14.625" style="594" customWidth="1"/>
    <col min="8195" max="8217" width="6.625" style="594" customWidth="1"/>
    <col min="8218" max="8448" width="9" style="594"/>
    <col min="8449" max="8450" width="14.625" style="594" customWidth="1"/>
    <col min="8451" max="8473" width="6.625" style="594" customWidth="1"/>
    <col min="8474" max="8704" width="9" style="594"/>
    <col min="8705" max="8706" width="14.625" style="594" customWidth="1"/>
    <col min="8707" max="8729" width="6.625" style="594" customWidth="1"/>
    <col min="8730" max="8960" width="9" style="594"/>
    <col min="8961" max="8962" width="14.625" style="594" customWidth="1"/>
    <col min="8963" max="8985" width="6.625" style="594" customWidth="1"/>
    <col min="8986" max="9216" width="9" style="594"/>
    <col min="9217" max="9218" width="14.625" style="594" customWidth="1"/>
    <col min="9219" max="9241" width="6.625" style="594" customWidth="1"/>
    <col min="9242" max="9472" width="9" style="594"/>
    <col min="9473" max="9474" width="14.625" style="594" customWidth="1"/>
    <col min="9475" max="9497" width="6.625" style="594" customWidth="1"/>
    <col min="9498" max="9728" width="9" style="594"/>
    <col min="9729" max="9730" width="14.625" style="594" customWidth="1"/>
    <col min="9731" max="9753" width="6.625" style="594" customWidth="1"/>
    <col min="9754" max="9984" width="9" style="594"/>
    <col min="9985" max="9986" width="14.625" style="594" customWidth="1"/>
    <col min="9987" max="10009" width="6.625" style="594" customWidth="1"/>
    <col min="10010" max="10240" width="9" style="594"/>
    <col min="10241" max="10242" width="14.625" style="594" customWidth="1"/>
    <col min="10243" max="10265" width="6.625" style="594" customWidth="1"/>
    <col min="10266" max="10496" width="9" style="594"/>
    <col min="10497" max="10498" width="14.625" style="594" customWidth="1"/>
    <col min="10499" max="10521" width="6.625" style="594" customWidth="1"/>
    <col min="10522" max="10752" width="9" style="594"/>
    <col min="10753" max="10754" width="14.625" style="594" customWidth="1"/>
    <col min="10755" max="10777" width="6.625" style="594" customWidth="1"/>
    <col min="10778" max="11008" width="9" style="594"/>
    <col min="11009" max="11010" width="14.625" style="594" customWidth="1"/>
    <col min="11011" max="11033" width="6.625" style="594" customWidth="1"/>
    <col min="11034" max="11264" width="9" style="594"/>
    <col min="11265" max="11266" width="14.625" style="594" customWidth="1"/>
    <col min="11267" max="11289" width="6.625" style="594" customWidth="1"/>
    <col min="11290" max="11520" width="9" style="594"/>
    <col min="11521" max="11522" width="14.625" style="594" customWidth="1"/>
    <col min="11523" max="11545" width="6.625" style="594" customWidth="1"/>
    <col min="11546" max="11776" width="9" style="594"/>
    <col min="11777" max="11778" width="14.625" style="594" customWidth="1"/>
    <col min="11779" max="11801" width="6.625" style="594" customWidth="1"/>
    <col min="11802" max="12032" width="9" style="594"/>
    <col min="12033" max="12034" width="14.625" style="594" customWidth="1"/>
    <col min="12035" max="12057" width="6.625" style="594" customWidth="1"/>
    <col min="12058" max="12288" width="9" style="594"/>
    <col min="12289" max="12290" width="14.625" style="594" customWidth="1"/>
    <col min="12291" max="12313" width="6.625" style="594" customWidth="1"/>
    <col min="12314" max="12544" width="9" style="594"/>
    <col min="12545" max="12546" width="14.625" style="594" customWidth="1"/>
    <col min="12547" max="12569" width="6.625" style="594" customWidth="1"/>
    <col min="12570" max="12800" width="9" style="594"/>
    <col min="12801" max="12802" width="14.625" style="594" customWidth="1"/>
    <col min="12803" max="12825" width="6.625" style="594" customWidth="1"/>
    <col min="12826" max="13056" width="9" style="594"/>
    <col min="13057" max="13058" width="14.625" style="594" customWidth="1"/>
    <col min="13059" max="13081" width="6.625" style="594" customWidth="1"/>
    <col min="13082" max="13312" width="9" style="594"/>
    <col min="13313" max="13314" width="14.625" style="594" customWidth="1"/>
    <col min="13315" max="13337" width="6.625" style="594" customWidth="1"/>
    <col min="13338" max="13568" width="9" style="594"/>
    <col min="13569" max="13570" width="14.625" style="594" customWidth="1"/>
    <col min="13571" max="13593" width="6.625" style="594" customWidth="1"/>
    <col min="13594" max="13824" width="9" style="594"/>
    <col min="13825" max="13826" width="14.625" style="594" customWidth="1"/>
    <col min="13827" max="13849" width="6.625" style="594" customWidth="1"/>
    <col min="13850" max="14080" width="9" style="594"/>
    <col min="14081" max="14082" width="14.625" style="594" customWidth="1"/>
    <col min="14083" max="14105" width="6.625" style="594" customWidth="1"/>
    <col min="14106" max="14336" width="9" style="594"/>
    <col min="14337" max="14338" width="14.625" style="594" customWidth="1"/>
    <col min="14339" max="14361" width="6.625" style="594" customWidth="1"/>
    <col min="14362" max="14592" width="9" style="594"/>
    <col min="14593" max="14594" width="14.625" style="594" customWidth="1"/>
    <col min="14595" max="14617" width="6.625" style="594" customWidth="1"/>
    <col min="14618" max="14848" width="9" style="594"/>
    <col min="14849" max="14850" width="14.625" style="594" customWidth="1"/>
    <col min="14851" max="14873" width="6.625" style="594" customWidth="1"/>
    <col min="14874" max="15104" width="9" style="594"/>
    <col min="15105" max="15106" width="14.625" style="594" customWidth="1"/>
    <col min="15107" max="15129" width="6.625" style="594" customWidth="1"/>
    <col min="15130" max="15360" width="9" style="594"/>
    <col min="15361" max="15362" width="14.625" style="594" customWidth="1"/>
    <col min="15363" max="15385" width="6.625" style="594" customWidth="1"/>
    <col min="15386" max="15616" width="9" style="594"/>
    <col min="15617" max="15618" width="14.625" style="594" customWidth="1"/>
    <col min="15619" max="15641" width="6.625" style="594" customWidth="1"/>
    <col min="15642" max="15872" width="9" style="594"/>
    <col min="15873" max="15874" width="14.625" style="594" customWidth="1"/>
    <col min="15875" max="15897" width="6.625" style="594" customWidth="1"/>
    <col min="15898" max="16128" width="9" style="594"/>
    <col min="16129" max="16130" width="14.625" style="594" customWidth="1"/>
    <col min="16131" max="16153" width="6.625" style="594" customWidth="1"/>
    <col min="16154" max="16384" width="9" style="594"/>
  </cols>
  <sheetData>
    <row r="1" spans="1:31" ht="14.25" thickBot="1"/>
    <row r="2" spans="1:31" ht="35.1" customHeight="1" thickBot="1">
      <c r="A2" s="595" t="s">
        <v>3332</v>
      </c>
      <c r="B2" s="596"/>
      <c r="C2" s="596"/>
      <c r="D2" s="596"/>
      <c r="E2" s="596"/>
      <c r="F2" s="596"/>
      <c r="G2" s="596"/>
      <c r="H2" s="596"/>
      <c r="I2" s="596"/>
      <c r="J2" s="596"/>
      <c r="K2" s="596"/>
      <c r="L2" s="596"/>
      <c r="M2" s="596"/>
      <c r="N2" s="596"/>
      <c r="O2" s="596"/>
      <c r="P2" s="596"/>
      <c r="Q2" s="596"/>
      <c r="R2" s="596"/>
      <c r="S2" s="596"/>
      <c r="T2" s="1768" t="str">
        <f>IF(AA2="","",IF(AA2&lt;43586,TEXT(AA2,"ggge年m月d日"),IF(AA2&lt;43831,TEXT(AA2,"令和元年m月d日"),("令和"&amp;(YEAR(AA2)-2018)&amp;"年")&amp;TEXT(AA2,"m月d日"))))</f>
        <v/>
      </c>
      <c r="U2" s="1768"/>
      <c r="V2" s="1768"/>
      <c r="W2" s="1768"/>
      <c r="X2" s="1768"/>
      <c r="Y2" s="1769"/>
      <c r="Z2" s="597"/>
      <c r="AA2" s="1743"/>
      <c r="AB2" s="1744"/>
      <c r="AC2" s="598"/>
      <c r="AD2" s="599"/>
      <c r="AE2" s="599"/>
    </row>
    <row r="3" spans="1:31" ht="35.1" customHeight="1">
      <c r="A3" s="1745" t="s">
        <v>3333</v>
      </c>
      <c r="B3" s="1746"/>
      <c r="C3" s="1746"/>
      <c r="D3" s="1746"/>
      <c r="E3" s="1746"/>
      <c r="F3" s="1746"/>
      <c r="G3" s="1746"/>
      <c r="H3" s="1746"/>
      <c r="I3" s="1746"/>
      <c r="J3" s="1746"/>
      <c r="K3" s="1746"/>
      <c r="L3" s="1746"/>
      <c r="M3" s="1746"/>
      <c r="N3" s="1746"/>
      <c r="O3" s="1746"/>
      <c r="P3" s="1746"/>
      <c r="Q3" s="1746"/>
      <c r="R3" s="1746"/>
      <c r="S3" s="1746"/>
      <c r="T3" s="1746"/>
      <c r="U3" s="1746"/>
      <c r="V3" s="1746"/>
      <c r="W3" s="1746"/>
      <c r="X3" s="1746"/>
      <c r="Y3" s="1747"/>
      <c r="Z3" s="597"/>
    </row>
    <row r="4" spans="1:31" ht="35.1" customHeight="1" thickBot="1">
      <c r="A4" s="600"/>
      <c r="B4" s="601"/>
      <c r="C4" s="601"/>
      <c r="D4" s="601"/>
      <c r="E4" s="601"/>
      <c r="F4" s="601"/>
      <c r="G4" s="601"/>
      <c r="H4" s="601"/>
      <c r="I4" s="601"/>
      <c r="J4" s="601"/>
      <c r="K4" s="601"/>
      <c r="L4" s="601"/>
      <c r="M4" s="1748" t="s">
        <v>3334</v>
      </c>
      <c r="N4" s="1748"/>
      <c r="O4" s="1748"/>
      <c r="P4" s="1748"/>
      <c r="Q4" s="1748"/>
      <c r="R4" s="1748"/>
      <c r="S4" s="1748"/>
      <c r="T4" s="1748"/>
      <c r="U4" s="1748"/>
      <c r="V4" s="1748"/>
      <c r="W4" s="1748"/>
      <c r="X4" s="1748"/>
      <c r="Y4" s="1749"/>
      <c r="Z4" s="597"/>
    </row>
    <row r="5" spans="1:31" ht="35.1" customHeight="1">
      <c r="A5" s="1636" t="s">
        <v>3335</v>
      </c>
      <c r="B5" s="1750"/>
      <c r="C5" s="1752" t="str">
        <f>IF('第二面-3'!A52&lt;&gt;"",'第二面-3'!A52,"")</f>
        <v/>
      </c>
      <c r="D5" s="1753"/>
      <c r="E5" s="1753"/>
      <c r="F5" s="1753"/>
      <c r="G5" s="1753"/>
      <c r="H5" s="1753"/>
      <c r="I5" s="1753"/>
      <c r="J5" s="1753"/>
      <c r="K5" s="1753"/>
      <c r="L5" s="1753"/>
      <c r="M5" s="1753"/>
      <c r="N5" s="1753"/>
      <c r="O5" s="1753"/>
      <c r="P5" s="1753"/>
      <c r="Q5" s="1753"/>
      <c r="R5" s="1753"/>
      <c r="S5" s="1753"/>
      <c r="T5" s="1753"/>
      <c r="U5" s="1753"/>
      <c r="V5" s="1753"/>
      <c r="W5" s="1753"/>
      <c r="X5" s="1753"/>
      <c r="Y5" s="1754"/>
      <c r="Z5" s="597"/>
    </row>
    <row r="6" spans="1:31" ht="35.1" customHeight="1" thickBot="1">
      <c r="A6" s="1654"/>
      <c r="B6" s="1751"/>
      <c r="C6" s="1755"/>
      <c r="D6" s="1756"/>
      <c r="E6" s="1756"/>
      <c r="F6" s="1756"/>
      <c r="G6" s="1756"/>
      <c r="H6" s="1756"/>
      <c r="I6" s="1756"/>
      <c r="J6" s="1756"/>
      <c r="K6" s="1756"/>
      <c r="L6" s="1756"/>
      <c r="M6" s="1756"/>
      <c r="N6" s="1756"/>
      <c r="O6" s="1756"/>
      <c r="P6" s="1756"/>
      <c r="Q6" s="1756"/>
      <c r="R6" s="1756"/>
      <c r="S6" s="1756"/>
      <c r="T6" s="1756"/>
      <c r="U6" s="1756"/>
      <c r="V6" s="1756"/>
      <c r="W6" s="1756"/>
      <c r="X6" s="1756"/>
      <c r="Y6" s="1757"/>
      <c r="Z6" s="597"/>
    </row>
    <row r="7" spans="1:31" ht="35.1" customHeight="1">
      <c r="A7" s="1770" t="s">
        <v>3336</v>
      </c>
      <c r="B7" s="1771"/>
      <c r="C7" s="1776" t="s">
        <v>3337</v>
      </c>
      <c r="D7" s="1777"/>
      <c r="E7" s="1777"/>
      <c r="F7" s="1777"/>
      <c r="G7" s="1778"/>
      <c r="H7" s="1784" t="s">
        <v>3338</v>
      </c>
      <c r="I7" s="1785"/>
      <c r="J7" s="1786"/>
      <c r="K7" s="1787"/>
      <c r="L7" s="1787"/>
      <c r="M7" s="1787"/>
      <c r="N7" s="1787"/>
      <c r="O7" s="1787"/>
      <c r="P7" s="1787"/>
      <c r="Q7" s="1787"/>
      <c r="R7" s="1787"/>
      <c r="S7" s="1787"/>
      <c r="T7" s="1787"/>
      <c r="U7" s="1787"/>
      <c r="V7" s="1787"/>
      <c r="W7" s="1787"/>
      <c r="X7" s="1787"/>
      <c r="Y7" s="1788"/>
      <c r="Z7" s="597"/>
    </row>
    <row r="8" spans="1:31" ht="35.1" customHeight="1">
      <c r="A8" s="1772"/>
      <c r="B8" s="1773"/>
      <c r="C8" s="1779"/>
      <c r="D8" s="1686"/>
      <c r="E8" s="1686"/>
      <c r="F8" s="1686"/>
      <c r="G8" s="1780"/>
      <c r="H8" s="1789" t="s">
        <v>3339</v>
      </c>
      <c r="I8" s="1697"/>
      <c r="J8" s="1698"/>
      <c r="K8" s="1699"/>
      <c r="L8" s="1699"/>
      <c r="M8" s="1699"/>
      <c r="N8" s="1699"/>
      <c r="O8" s="1699"/>
      <c r="P8" s="1699"/>
      <c r="Q8" s="1700"/>
      <c r="R8" s="1699"/>
      <c r="S8" s="1699"/>
      <c r="T8" s="1699"/>
      <c r="U8" s="1699"/>
      <c r="V8" s="1699"/>
      <c r="W8" s="1699"/>
      <c r="X8" s="1699"/>
      <c r="Y8" s="1701"/>
      <c r="Z8" s="597"/>
    </row>
    <row r="9" spans="1:31" ht="35.1" customHeight="1">
      <c r="A9" s="1772"/>
      <c r="B9" s="1773"/>
      <c r="C9" s="1779"/>
      <c r="D9" s="1686"/>
      <c r="E9" s="1686"/>
      <c r="F9" s="1686"/>
      <c r="G9" s="1780"/>
      <c r="H9" s="1789" t="s">
        <v>3340</v>
      </c>
      <c r="I9" s="1697"/>
      <c r="J9" s="1698"/>
      <c r="K9" s="1699"/>
      <c r="L9" s="1699"/>
      <c r="M9" s="1699"/>
      <c r="N9" s="1699"/>
      <c r="O9" s="1699"/>
      <c r="P9" s="1719"/>
      <c r="Q9" s="1696" t="s">
        <v>3341</v>
      </c>
      <c r="R9" s="1697"/>
      <c r="S9" s="1698"/>
      <c r="T9" s="1699"/>
      <c r="U9" s="1699"/>
      <c r="V9" s="1699"/>
      <c r="W9" s="1699"/>
      <c r="X9" s="1699"/>
      <c r="Y9" s="1701"/>
      <c r="Z9" s="597"/>
    </row>
    <row r="10" spans="1:31" ht="35.1" customHeight="1" thickBot="1">
      <c r="A10" s="1772"/>
      <c r="B10" s="1773"/>
      <c r="C10" s="1781"/>
      <c r="D10" s="1782"/>
      <c r="E10" s="1782"/>
      <c r="F10" s="1782"/>
      <c r="G10" s="1783"/>
      <c r="H10" s="1726" t="s">
        <v>3342</v>
      </c>
      <c r="I10" s="1727"/>
      <c r="J10" s="1728"/>
      <c r="K10" s="1729"/>
      <c r="L10" s="1729"/>
      <c r="M10" s="1729"/>
      <c r="N10" s="1729"/>
      <c r="O10" s="1729"/>
      <c r="P10" s="1729"/>
      <c r="Q10" s="1730"/>
      <c r="R10" s="1729"/>
      <c r="S10" s="1729"/>
      <c r="T10" s="1729"/>
      <c r="U10" s="1729"/>
      <c r="V10" s="1729"/>
      <c r="W10" s="1729"/>
      <c r="X10" s="1729"/>
      <c r="Y10" s="1731"/>
      <c r="Z10" s="597"/>
      <c r="AA10" s="602"/>
    </row>
    <row r="11" spans="1:31" ht="35.1" customHeight="1" thickTop="1">
      <c r="A11" s="1772"/>
      <c r="B11" s="1773"/>
      <c r="C11" s="1732" t="s">
        <v>3343</v>
      </c>
      <c r="D11" s="1733"/>
      <c r="E11" s="1733"/>
      <c r="F11" s="1733"/>
      <c r="G11" s="1734"/>
      <c r="H11" s="1738" t="s">
        <v>3338</v>
      </c>
      <c r="I11" s="1739"/>
      <c r="J11" s="1740"/>
      <c r="K11" s="1741"/>
      <c r="L11" s="1741"/>
      <c r="M11" s="1741"/>
      <c r="N11" s="1741"/>
      <c r="O11" s="1741"/>
      <c r="P11" s="1741"/>
      <c r="Q11" s="1741"/>
      <c r="R11" s="1741"/>
      <c r="S11" s="1741"/>
      <c r="T11" s="1741"/>
      <c r="U11" s="1741"/>
      <c r="V11" s="1741"/>
      <c r="W11" s="1741"/>
      <c r="X11" s="1741"/>
      <c r="Y11" s="1742"/>
      <c r="Z11" s="597"/>
    </row>
    <row r="12" spans="1:31" ht="35.1" customHeight="1">
      <c r="A12" s="1772"/>
      <c r="B12" s="1773"/>
      <c r="C12" s="1685"/>
      <c r="D12" s="1686"/>
      <c r="E12" s="1686"/>
      <c r="F12" s="1686"/>
      <c r="G12" s="1687"/>
      <c r="H12" s="1696" t="s">
        <v>3339</v>
      </c>
      <c r="I12" s="1697"/>
      <c r="J12" s="1698"/>
      <c r="K12" s="1699"/>
      <c r="L12" s="1699"/>
      <c r="M12" s="1699"/>
      <c r="N12" s="1699"/>
      <c r="O12" s="1699"/>
      <c r="P12" s="1699"/>
      <c r="Q12" s="1700"/>
      <c r="R12" s="1699"/>
      <c r="S12" s="1699"/>
      <c r="T12" s="1699"/>
      <c r="U12" s="1699"/>
      <c r="V12" s="1699"/>
      <c r="W12" s="1699"/>
      <c r="X12" s="1699"/>
      <c r="Y12" s="1701"/>
      <c r="Z12" s="597"/>
    </row>
    <row r="13" spans="1:31" ht="35.1" customHeight="1">
      <c r="A13" s="1772"/>
      <c r="B13" s="1773"/>
      <c r="C13" s="1685"/>
      <c r="D13" s="1686"/>
      <c r="E13" s="1686"/>
      <c r="F13" s="1686"/>
      <c r="G13" s="1687"/>
      <c r="H13" s="1696" t="s">
        <v>3340</v>
      </c>
      <c r="I13" s="1697"/>
      <c r="J13" s="1698"/>
      <c r="K13" s="1699"/>
      <c r="L13" s="1699"/>
      <c r="M13" s="1699"/>
      <c r="N13" s="1699"/>
      <c r="O13" s="1699"/>
      <c r="P13" s="1719"/>
      <c r="Q13" s="1696" t="s">
        <v>3341</v>
      </c>
      <c r="R13" s="1697"/>
      <c r="S13" s="1698"/>
      <c r="T13" s="1699"/>
      <c r="U13" s="1699"/>
      <c r="V13" s="1699"/>
      <c r="W13" s="1699"/>
      <c r="X13" s="1699"/>
      <c r="Y13" s="1701"/>
      <c r="Z13" s="597"/>
    </row>
    <row r="14" spans="1:31" ht="35.1" customHeight="1" thickBot="1">
      <c r="A14" s="1772"/>
      <c r="B14" s="1773"/>
      <c r="C14" s="1735"/>
      <c r="D14" s="1736"/>
      <c r="E14" s="1736"/>
      <c r="F14" s="1736"/>
      <c r="G14" s="1737"/>
      <c r="H14" s="1720" t="s">
        <v>3342</v>
      </c>
      <c r="I14" s="1721"/>
      <c r="J14" s="1722"/>
      <c r="K14" s="1723"/>
      <c r="L14" s="1723"/>
      <c r="M14" s="1723"/>
      <c r="N14" s="1723"/>
      <c r="O14" s="1723"/>
      <c r="P14" s="1723"/>
      <c r="Q14" s="1724"/>
      <c r="R14" s="1723"/>
      <c r="S14" s="1723"/>
      <c r="T14" s="1723"/>
      <c r="U14" s="1723"/>
      <c r="V14" s="1723"/>
      <c r="W14" s="1723"/>
      <c r="X14" s="1723"/>
      <c r="Y14" s="1725"/>
      <c r="Z14" s="597"/>
    </row>
    <row r="15" spans="1:31" ht="35.1" customHeight="1" thickTop="1">
      <c r="A15" s="1772"/>
      <c r="B15" s="1773"/>
      <c r="C15" s="1685" t="s">
        <v>3344</v>
      </c>
      <c r="D15" s="1686"/>
      <c r="E15" s="1686"/>
      <c r="F15" s="1686"/>
      <c r="G15" s="1687"/>
      <c r="H15" s="1691" t="s">
        <v>3338</v>
      </c>
      <c r="I15" s="1692"/>
      <c r="J15" s="1693"/>
      <c r="K15" s="1694"/>
      <c r="L15" s="1694"/>
      <c r="M15" s="1694"/>
      <c r="N15" s="1694"/>
      <c r="O15" s="1694"/>
      <c r="P15" s="1694"/>
      <c r="Q15" s="1694"/>
      <c r="R15" s="1694"/>
      <c r="S15" s="1694"/>
      <c r="T15" s="1694"/>
      <c r="U15" s="1694"/>
      <c r="V15" s="1694"/>
      <c r="W15" s="1694"/>
      <c r="X15" s="1694"/>
      <c r="Y15" s="1695"/>
      <c r="Z15" s="597"/>
    </row>
    <row r="16" spans="1:31" ht="35.1" customHeight="1">
      <c r="A16" s="1772"/>
      <c r="B16" s="1773"/>
      <c r="C16" s="1685"/>
      <c r="D16" s="1686"/>
      <c r="E16" s="1686"/>
      <c r="F16" s="1686"/>
      <c r="G16" s="1687"/>
      <c r="H16" s="1696" t="s">
        <v>3339</v>
      </c>
      <c r="I16" s="1697"/>
      <c r="J16" s="1698"/>
      <c r="K16" s="1699"/>
      <c r="L16" s="1699"/>
      <c r="M16" s="1699"/>
      <c r="N16" s="1699"/>
      <c r="O16" s="1699"/>
      <c r="P16" s="1699"/>
      <c r="Q16" s="1700"/>
      <c r="R16" s="1699"/>
      <c r="S16" s="1699"/>
      <c r="T16" s="1699"/>
      <c r="U16" s="1699"/>
      <c r="V16" s="1699"/>
      <c r="W16" s="1699"/>
      <c r="X16" s="1699"/>
      <c r="Y16" s="1701"/>
      <c r="Z16" s="597"/>
    </row>
    <row r="17" spans="1:26" ht="35.1" customHeight="1">
      <c r="A17" s="1772"/>
      <c r="B17" s="1773"/>
      <c r="C17" s="1685"/>
      <c r="D17" s="1686"/>
      <c r="E17" s="1686"/>
      <c r="F17" s="1686"/>
      <c r="G17" s="1687"/>
      <c r="H17" s="1696" t="s">
        <v>3340</v>
      </c>
      <c r="I17" s="1697"/>
      <c r="J17" s="1698"/>
      <c r="K17" s="1699"/>
      <c r="L17" s="1699"/>
      <c r="M17" s="1699"/>
      <c r="N17" s="1699"/>
      <c r="O17" s="1699"/>
      <c r="P17" s="1719"/>
      <c r="Q17" s="1696" t="s">
        <v>3341</v>
      </c>
      <c r="R17" s="1697"/>
      <c r="S17" s="1698"/>
      <c r="T17" s="1699"/>
      <c r="U17" s="1699"/>
      <c r="V17" s="1699"/>
      <c r="W17" s="1699"/>
      <c r="X17" s="1699"/>
      <c r="Y17" s="1701"/>
      <c r="Z17" s="597"/>
    </row>
    <row r="18" spans="1:26" ht="35.1" customHeight="1" thickBot="1">
      <c r="A18" s="1774"/>
      <c r="B18" s="1775"/>
      <c r="C18" s="1688"/>
      <c r="D18" s="1689"/>
      <c r="E18" s="1689"/>
      <c r="F18" s="1689"/>
      <c r="G18" s="1690"/>
      <c r="H18" s="1704" t="s">
        <v>3342</v>
      </c>
      <c r="I18" s="1705"/>
      <c r="J18" s="1706"/>
      <c r="K18" s="1707"/>
      <c r="L18" s="1707"/>
      <c r="M18" s="1707"/>
      <c r="N18" s="1707"/>
      <c r="O18" s="1707"/>
      <c r="P18" s="1707"/>
      <c r="Q18" s="1708"/>
      <c r="R18" s="1707"/>
      <c r="S18" s="1707"/>
      <c r="T18" s="1707"/>
      <c r="U18" s="1707"/>
      <c r="V18" s="1707"/>
      <c r="W18" s="1707"/>
      <c r="X18" s="1707"/>
      <c r="Y18" s="1709"/>
      <c r="Z18" s="597"/>
    </row>
    <row r="19" spans="1:26" ht="35.1" customHeight="1">
      <c r="A19" s="1710" t="s">
        <v>3345</v>
      </c>
      <c r="B19" s="1711"/>
      <c r="C19" s="1711"/>
      <c r="D19" s="1711"/>
      <c r="E19" s="1711"/>
      <c r="F19" s="1711"/>
      <c r="G19" s="1711"/>
      <c r="H19" s="1711"/>
      <c r="I19" s="1711"/>
      <c r="J19" s="1711"/>
      <c r="K19" s="1711"/>
      <c r="L19" s="1711"/>
      <c r="M19" s="1711"/>
      <c r="N19" s="1711"/>
      <c r="O19" s="1711"/>
      <c r="P19" s="1711"/>
      <c r="Q19" s="1711"/>
      <c r="R19" s="1711"/>
      <c r="S19" s="1711"/>
      <c r="T19" s="1711"/>
      <c r="U19" s="1711"/>
      <c r="V19" s="1711"/>
      <c r="W19" s="1711"/>
      <c r="X19" s="1711"/>
      <c r="Y19" s="1712"/>
      <c r="Z19" s="597"/>
    </row>
    <row r="20" spans="1:26" ht="35.1" customHeight="1">
      <c r="A20" s="1758" t="s">
        <v>3346</v>
      </c>
      <c r="B20" s="1759"/>
      <c r="C20" s="1713" t="s">
        <v>3347</v>
      </c>
      <c r="D20" s="1714"/>
      <c r="E20" s="1714"/>
      <c r="F20" s="1714"/>
      <c r="G20" s="1715"/>
      <c r="H20" s="1716"/>
      <c r="I20" s="1717"/>
      <c r="J20" s="1717"/>
      <c r="K20" s="1717"/>
      <c r="L20" s="1717"/>
      <c r="M20" s="1717"/>
      <c r="N20" s="1717"/>
      <c r="O20" s="1717"/>
      <c r="P20" s="1717"/>
      <c r="Q20" s="1717"/>
      <c r="R20" s="1717"/>
      <c r="S20" s="1717"/>
      <c r="T20" s="1717"/>
      <c r="U20" s="1717"/>
      <c r="V20" s="1717"/>
      <c r="W20" s="1717"/>
      <c r="X20" s="1717"/>
      <c r="Y20" s="1718"/>
      <c r="Z20" s="597"/>
    </row>
    <row r="21" spans="1:26" ht="35.1" customHeight="1" thickBot="1">
      <c r="A21" s="1638"/>
      <c r="B21" s="1653"/>
      <c r="C21" s="1676" t="s">
        <v>3348</v>
      </c>
      <c r="D21" s="1677"/>
      <c r="E21" s="1677"/>
      <c r="F21" s="1677"/>
      <c r="G21" s="1678"/>
      <c r="H21" s="1679"/>
      <c r="I21" s="1680"/>
      <c r="J21" s="1680"/>
      <c r="K21" s="1680"/>
      <c r="L21" s="1680"/>
      <c r="M21" s="1680"/>
      <c r="N21" s="1680"/>
      <c r="O21" s="1680"/>
      <c r="P21" s="1680"/>
      <c r="Q21" s="1680"/>
      <c r="R21" s="1680"/>
      <c r="S21" s="1680"/>
      <c r="T21" s="1680"/>
      <c r="U21" s="1680"/>
      <c r="V21" s="1680"/>
      <c r="W21" s="1680"/>
      <c r="X21" s="1680"/>
      <c r="Y21" s="1681"/>
      <c r="Z21" s="597"/>
    </row>
    <row r="22" spans="1:26" ht="35.1" customHeight="1" thickTop="1">
      <c r="A22" s="1638"/>
      <c r="B22" s="1653"/>
      <c r="C22" s="1682" t="s">
        <v>3349</v>
      </c>
      <c r="D22" s="1683"/>
      <c r="E22" s="1683"/>
      <c r="F22" s="1683"/>
      <c r="G22" s="1684"/>
      <c r="H22" s="1702"/>
      <c r="I22" s="1702"/>
      <c r="J22" s="1702"/>
      <c r="K22" s="1702"/>
      <c r="L22" s="1702"/>
      <c r="M22" s="1702"/>
      <c r="N22" s="1702"/>
      <c r="O22" s="1702"/>
      <c r="P22" s="1702"/>
      <c r="Q22" s="1702"/>
      <c r="R22" s="1702"/>
      <c r="S22" s="1702"/>
      <c r="T22" s="1702"/>
      <c r="U22" s="1702"/>
      <c r="V22" s="1702"/>
      <c r="W22" s="1702"/>
      <c r="X22" s="1702"/>
      <c r="Y22" s="1703"/>
      <c r="Z22" s="597"/>
    </row>
    <row r="23" spans="1:26" ht="35.1" customHeight="1">
      <c r="A23" s="1638"/>
      <c r="B23" s="1653"/>
      <c r="C23" s="1664" t="s">
        <v>2564</v>
      </c>
      <c r="D23" s="1665"/>
      <c r="E23" s="1665"/>
      <c r="F23" s="1665"/>
      <c r="G23" s="1666"/>
      <c r="H23" s="1667"/>
      <c r="I23" s="1667"/>
      <c r="J23" s="1667"/>
      <c r="K23" s="1667"/>
      <c r="L23" s="1667"/>
      <c r="M23" s="1667"/>
      <c r="N23" s="1667"/>
      <c r="O23" s="1667"/>
      <c r="P23" s="1667"/>
      <c r="Q23" s="1667"/>
      <c r="R23" s="1667"/>
      <c r="S23" s="1667"/>
      <c r="T23" s="1667"/>
      <c r="U23" s="1667"/>
      <c r="V23" s="1667"/>
      <c r="W23" s="1667"/>
      <c r="X23" s="1667"/>
      <c r="Y23" s="1668"/>
      <c r="Z23" s="597"/>
    </row>
    <row r="24" spans="1:26" ht="35.1" customHeight="1">
      <c r="A24" s="1638"/>
      <c r="B24" s="1653"/>
      <c r="C24" s="1664" t="s">
        <v>11</v>
      </c>
      <c r="D24" s="1665"/>
      <c r="E24" s="1665"/>
      <c r="F24" s="1665"/>
      <c r="G24" s="1666"/>
      <c r="H24" s="1669"/>
      <c r="I24" s="1669"/>
      <c r="J24" s="1669"/>
      <c r="K24" s="1669"/>
      <c r="L24" s="1669"/>
      <c r="M24" s="1669"/>
      <c r="N24" s="1669"/>
      <c r="O24" s="1669"/>
      <c r="P24" s="1670"/>
      <c r="Q24" s="1671" t="s">
        <v>9</v>
      </c>
      <c r="R24" s="1672"/>
      <c r="S24" s="1673"/>
      <c r="T24" s="1674"/>
      <c r="U24" s="1674"/>
      <c r="V24" s="1674"/>
      <c r="W24" s="1674"/>
      <c r="X24" s="1674"/>
      <c r="Y24" s="1675"/>
      <c r="Z24" s="603"/>
    </row>
    <row r="25" spans="1:26" ht="35.1" customHeight="1" thickBot="1">
      <c r="A25" s="1654"/>
      <c r="B25" s="1655"/>
      <c r="C25" s="1760" t="s">
        <v>4205</v>
      </c>
      <c r="D25" s="1761"/>
      <c r="E25" s="1761"/>
      <c r="F25" s="1761"/>
      <c r="G25" s="1762"/>
      <c r="H25" s="1763"/>
      <c r="I25" s="1763"/>
      <c r="J25" s="1763"/>
      <c r="K25" s="1763"/>
      <c r="L25" s="1763"/>
      <c r="M25" s="1763"/>
      <c r="N25" s="1763"/>
      <c r="O25" s="1763"/>
      <c r="P25" s="1763"/>
      <c r="Q25" s="1763"/>
      <c r="R25" s="1763"/>
      <c r="S25" s="1763"/>
      <c r="T25" s="1763"/>
      <c r="U25" s="1763"/>
      <c r="V25" s="1763"/>
      <c r="W25" s="1763"/>
      <c r="X25" s="1763"/>
      <c r="Y25" s="1764"/>
      <c r="Z25" s="603"/>
    </row>
    <row r="26" spans="1:26" ht="35.1" customHeight="1">
      <c r="A26" s="1636" t="s">
        <v>3350</v>
      </c>
      <c r="B26" s="1652"/>
      <c r="C26" s="1640" t="s">
        <v>3351</v>
      </c>
      <c r="D26" s="1641"/>
      <c r="E26" s="1641"/>
      <c r="F26" s="1641"/>
      <c r="G26" s="1641"/>
      <c r="H26" s="1641"/>
      <c r="I26" s="1641"/>
      <c r="J26" s="1641"/>
      <c r="K26" s="1641"/>
      <c r="L26" s="1641"/>
      <c r="M26" s="1641"/>
      <c r="N26" s="1641"/>
      <c r="O26" s="1641"/>
      <c r="P26" s="1641"/>
      <c r="Q26" s="1641"/>
      <c r="R26" s="1641"/>
      <c r="S26" s="1641"/>
      <c r="T26" s="1641"/>
      <c r="U26" s="1641"/>
      <c r="V26" s="1641"/>
      <c r="W26" s="1641"/>
      <c r="X26" s="1641"/>
      <c r="Y26" s="1643"/>
    </row>
    <row r="27" spans="1:26" ht="35.1" customHeight="1" thickBot="1">
      <c r="A27" s="1638"/>
      <c r="B27" s="1653"/>
      <c r="C27" s="604" t="s">
        <v>3352</v>
      </c>
      <c r="D27" s="605" t="s">
        <v>3353</v>
      </c>
      <c r="E27" s="1644" t="s">
        <v>3354</v>
      </c>
      <c r="F27" s="1645"/>
      <c r="G27" s="1645"/>
      <c r="H27" s="1645"/>
      <c r="I27" s="1645"/>
      <c r="J27" s="1645"/>
      <c r="K27" s="1645"/>
      <c r="L27" s="1645"/>
      <c r="M27" s="1645"/>
      <c r="N27" s="1646"/>
      <c r="O27" s="606" t="s">
        <v>3355</v>
      </c>
      <c r="P27" s="607"/>
      <c r="Q27" s="607"/>
      <c r="R27" s="607"/>
      <c r="S27" s="607"/>
      <c r="T27" s="607"/>
      <c r="U27" s="607"/>
      <c r="V27" s="607"/>
      <c r="W27" s="607"/>
      <c r="X27" s="607"/>
      <c r="Y27" s="608"/>
    </row>
    <row r="28" spans="1:26" ht="35.1" customHeight="1" thickTop="1">
      <c r="A28" s="1638"/>
      <c r="B28" s="1653"/>
      <c r="C28" s="609" t="s">
        <v>2823</v>
      </c>
      <c r="D28" s="609" t="s">
        <v>2823</v>
      </c>
      <c r="E28" s="610" t="s">
        <v>3356</v>
      </c>
      <c r="F28" s="610"/>
      <c r="G28" s="611"/>
      <c r="H28" s="611"/>
      <c r="I28" s="611"/>
      <c r="J28" s="612"/>
      <c r="K28" s="612"/>
      <c r="L28" s="612"/>
      <c r="M28" s="612"/>
      <c r="N28" s="612"/>
      <c r="O28" s="613"/>
      <c r="P28" s="614"/>
      <c r="Q28" s="614"/>
      <c r="R28" s="614"/>
      <c r="S28" s="614"/>
      <c r="T28" s="614"/>
      <c r="U28" s="614"/>
      <c r="V28" s="614"/>
      <c r="W28" s="614"/>
      <c r="X28" s="614"/>
      <c r="Y28" s="615"/>
    </row>
    <row r="29" spans="1:26" ht="35.1" customHeight="1">
      <c r="A29" s="1638"/>
      <c r="B29" s="1653"/>
      <c r="C29" s="609" t="s">
        <v>2823</v>
      </c>
      <c r="D29" s="609" t="s">
        <v>2823</v>
      </c>
      <c r="E29" s="610" t="s">
        <v>3357</v>
      </c>
      <c r="F29" s="610"/>
      <c r="G29" s="611"/>
      <c r="H29" s="611"/>
      <c r="I29" s="611"/>
      <c r="J29" s="611"/>
      <c r="K29" s="611"/>
      <c r="L29" s="616"/>
      <c r="M29" s="616"/>
      <c r="N29" s="616"/>
      <c r="O29" s="617"/>
      <c r="P29" s="618"/>
      <c r="Q29" s="618"/>
      <c r="R29" s="618"/>
      <c r="S29" s="618"/>
      <c r="T29" s="614"/>
      <c r="U29" s="614"/>
      <c r="V29" s="614"/>
      <c r="W29" s="614"/>
      <c r="X29" s="614"/>
      <c r="Y29" s="619"/>
    </row>
    <row r="30" spans="1:26" ht="35.1" customHeight="1">
      <c r="A30" s="1638"/>
      <c r="B30" s="1653"/>
      <c r="C30" s="609" t="s">
        <v>2823</v>
      </c>
      <c r="D30" s="609" t="s">
        <v>2823</v>
      </c>
      <c r="E30" s="610" t="s">
        <v>3358</v>
      </c>
      <c r="F30" s="610"/>
      <c r="G30" s="611"/>
      <c r="H30" s="611"/>
      <c r="I30" s="611"/>
      <c r="J30" s="611"/>
      <c r="K30" s="611"/>
      <c r="L30" s="611"/>
      <c r="M30" s="616"/>
      <c r="N30" s="616"/>
      <c r="O30" s="617"/>
      <c r="P30" s="618"/>
      <c r="Q30" s="618"/>
      <c r="R30" s="618"/>
      <c r="S30" s="618"/>
      <c r="T30" s="614"/>
      <c r="U30" s="614"/>
      <c r="V30" s="614"/>
      <c r="W30" s="614"/>
      <c r="X30" s="614"/>
      <c r="Y30" s="619"/>
    </row>
    <row r="31" spans="1:26" ht="35.1" customHeight="1">
      <c r="A31" s="1638"/>
      <c r="B31" s="1653"/>
      <c r="C31" s="609" t="s">
        <v>2823</v>
      </c>
      <c r="D31" s="609" t="s">
        <v>2823</v>
      </c>
      <c r="E31" s="610" t="s">
        <v>3359</v>
      </c>
      <c r="F31" s="610"/>
      <c r="G31" s="611"/>
      <c r="H31" s="611"/>
      <c r="I31" s="611"/>
      <c r="J31" s="611"/>
      <c r="K31" s="611"/>
      <c r="L31" s="616"/>
      <c r="M31" s="616"/>
      <c r="N31" s="616"/>
      <c r="O31" s="617"/>
      <c r="P31" s="618"/>
      <c r="Q31" s="618"/>
      <c r="R31" s="618"/>
      <c r="S31" s="618"/>
      <c r="T31" s="614"/>
      <c r="U31" s="614"/>
      <c r="V31" s="614"/>
      <c r="W31" s="614"/>
      <c r="X31" s="614"/>
      <c r="Y31" s="619"/>
    </row>
    <row r="32" spans="1:26" ht="35.1" customHeight="1" thickBot="1">
      <c r="A32" s="1654"/>
      <c r="B32" s="1655"/>
      <c r="C32" s="620" t="s">
        <v>2823</v>
      </c>
      <c r="D32" s="620" t="s">
        <v>2823</v>
      </c>
      <c r="E32" s="621"/>
      <c r="F32" s="621"/>
      <c r="G32" s="622"/>
      <c r="H32" s="622"/>
      <c r="I32" s="622"/>
      <c r="J32" s="622"/>
      <c r="K32" s="622"/>
      <c r="L32" s="623"/>
      <c r="M32" s="623"/>
      <c r="N32" s="623"/>
      <c r="O32" s="624"/>
      <c r="P32" s="625"/>
      <c r="Q32" s="625"/>
      <c r="R32" s="625"/>
      <c r="S32" s="625"/>
      <c r="T32" s="625"/>
      <c r="U32" s="625"/>
      <c r="V32" s="625"/>
      <c r="W32" s="625"/>
      <c r="X32" s="625"/>
      <c r="Y32" s="626"/>
    </row>
    <row r="33" spans="1:26" ht="35.1" customHeight="1" thickBot="1">
      <c r="A33" s="1636" t="s">
        <v>3360</v>
      </c>
      <c r="B33" s="1652"/>
      <c r="C33" s="1656" t="s">
        <v>3043</v>
      </c>
      <c r="D33" s="1657"/>
      <c r="E33" s="1658" t="s">
        <v>3361</v>
      </c>
      <c r="F33" s="1659"/>
      <c r="G33" s="1659"/>
      <c r="H33" s="1659"/>
      <c r="I33" s="1659"/>
      <c r="J33" s="1659"/>
      <c r="K33" s="1659"/>
      <c r="L33" s="1659"/>
      <c r="M33" s="1659"/>
      <c r="N33" s="1660"/>
      <c r="O33" s="1658" t="s">
        <v>3362</v>
      </c>
      <c r="P33" s="1659"/>
      <c r="Q33" s="1659"/>
      <c r="R33" s="1659"/>
      <c r="S33" s="1659"/>
      <c r="T33" s="1659"/>
      <c r="U33" s="1659"/>
      <c r="V33" s="1659"/>
      <c r="W33" s="1659"/>
      <c r="X33" s="1659"/>
      <c r="Y33" s="1661"/>
    </row>
    <row r="34" spans="1:26" ht="35.1" customHeight="1" thickTop="1">
      <c r="A34" s="1638"/>
      <c r="B34" s="1653"/>
      <c r="C34" s="1662" t="s">
        <v>2823</v>
      </c>
      <c r="D34" s="1663"/>
      <c r="E34" s="627" t="s">
        <v>3363</v>
      </c>
      <c r="F34" s="611"/>
      <c r="G34" s="611"/>
      <c r="H34" s="611"/>
      <c r="I34" s="611"/>
      <c r="J34" s="611"/>
      <c r="K34" s="611"/>
      <c r="L34" s="612"/>
      <c r="M34" s="612"/>
      <c r="N34" s="612"/>
      <c r="O34" s="628"/>
      <c r="P34" s="629"/>
      <c r="Q34" s="629"/>
      <c r="R34" s="629"/>
      <c r="S34" s="629"/>
      <c r="T34" s="629"/>
      <c r="U34" s="629"/>
      <c r="V34" s="629"/>
      <c r="W34" s="629"/>
      <c r="X34" s="629"/>
      <c r="Y34" s="630"/>
    </row>
    <row r="35" spans="1:26" ht="35.1" customHeight="1">
      <c r="A35" s="1638"/>
      <c r="B35" s="1653"/>
      <c r="C35" s="1662" t="s">
        <v>2823</v>
      </c>
      <c r="D35" s="1663"/>
      <c r="E35" s="627" t="s">
        <v>3364</v>
      </c>
      <c r="F35" s="627"/>
      <c r="G35" s="627"/>
      <c r="H35" s="627"/>
      <c r="I35" s="627"/>
      <c r="J35" s="627"/>
      <c r="K35" s="627"/>
      <c r="L35" s="627"/>
      <c r="M35" s="627"/>
      <c r="N35" s="627"/>
      <c r="O35" s="631"/>
      <c r="P35" s="632"/>
      <c r="Q35" s="632"/>
      <c r="R35" s="632"/>
      <c r="S35" s="632"/>
      <c r="Y35" s="633"/>
      <c r="Z35" s="634"/>
    </row>
    <row r="36" spans="1:26" ht="35.1" customHeight="1">
      <c r="A36" s="1638"/>
      <c r="B36" s="1653"/>
      <c r="C36" s="1662" t="s">
        <v>2823</v>
      </c>
      <c r="D36" s="1663"/>
      <c r="E36" s="627" t="s">
        <v>3365</v>
      </c>
      <c r="F36" s="627"/>
      <c r="G36" s="627"/>
      <c r="H36" s="627"/>
      <c r="I36" s="627"/>
      <c r="J36" s="627"/>
      <c r="K36" s="627"/>
      <c r="L36" s="627"/>
      <c r="M36" s="627"/>
      <c r="N36" s="627"/>
      <c r="O36" s="631"/>
      <c r="P36" s="632"/>
      <c r="Q36" s="632"/>
      <c r="R36" s="632"/>
      <c r="S36" s="632"/>
      <c r="U36" s="597"/>
      <c r="Y36" s="633"/>
    </row>
    <row r="37" spans="1:26" ht="35.1" customHeight="1" thickBot="1">
      <c r="A37" s="1654"/>
      <c r="B37" s="1655"/>
      <c r="C37" s="1634" t="s">
        <v>2823</v>
      </c>
      <c r="D37" s="1635"/>
      <c r="E37" s="1765"/>
      <c r="F37" s="1766"/>
      <c r="G37" s="1766"/>
      <c r="H37" s="1766"/>
      <c r="I37" s="1766"/>
      <c r="J37" s="1766"/>
      <c r="K37" s="1766"/>
      <c r="L37" s="1766"/>
      <c r="M37" s="1766"/>
      <c r="N37" s="1767"/>
      <c r="O37" s="635"/>
      <c r="P37" s="632"/>
      <c r="Q37" s="632"/>
      <c r="R37" s="632"/>
      <c r="S37" s="632"/>
      <c r="U37" s="597"/>
      <c r="Y37" s="633"/>
    </row>
    <row r="38" spans="1:26" ht="35.1" customHeight="1">
      <c r="A38" s="1636" t="s">
        <v>3366</v>
      </c>
      <c r="B38" s="1637"/>
      <c r="C38" s="1640" t="s">
        <v>3367</v>
      </c>
      <c r="D38" s="1641"/>
      <c r="E38" s="1641"/>
      <c r="F38" s="1641"/>
      <c r="G38" s="1641"/>
      <c r="H38" s="1641"/>
      <c r="I38" s="1641"/>
      <c r="J38" s="1641"/>
      <c r="K38" s="1641"/>
      <c r="L38" s="1641"/>
      <c r="M38" s="1641"/>
      <c r="N38" s="1641"/>
      <c r="O38" s="1642"/>
      <c r="P38" s="1641"/>
      <c r="Q38" s="1641"/>
      <c r="R38" s="1641"/>
      <c r="S38" s="1641"/>
      <c r="T38" s="1641"/>
      <c r="U38" s="1641"/>
      <c r="V38" s="1641"/>
      <c r="W38" s="1641"/>
      <c r="X38" s="1641"/>
      <c r="Y38" s="1643"/>
    </row>
    <row r="39" spans="1:26" ht="35.1" customHeight="1" thickBot="1">
      <c r="A39" s="1638"/>
      <c r="B39" s="1639"/>
      <c r="C39" s="636" t="s">
        <v>3368</v>
      </c>
      <c r="D39" s="637" t="s">
        <v>3369</v>
      </c>
      <c r="E39" s="1644" t="s">
        <v>3370</v>
      </c>
      <c r="F39" s="1645"/>
      <c r="G39" s="1645"/>
      <c r="H39" s="1645"/>
      <c r="I39" s="1645"/>
      <c r="J39" s="1645"/>
      <c r="K39" s="1645"/>
      <c r="L39" s="1645"/>
      <c r="M39" s="1645"/>
      <c r="N39" s="1646"/>
      <c r="O39" s="1644" t="s">
        <v>3371</v>
      </c>
      <c r="P39" s="1645"/>
      <c r="Q39" s="1645"/>
      <c r="R39" s="1645"/>
      <c r="S39" s="1645"/>
      <c r="T39" s="1645"/>
      <c r="U39" s="1645"/>
      <c r="V39" s="1645"/>
      <c r="W39" s="1645"/>
      <c r="X39" s="1645"/>
      <c r="Y39" s="1647"/>
    </row>
    <row r="40" spans="1:26" ht="35.1" customHeight="1" thickTop="1">
      <c r="A40" s="1638"/>
      <c r="B40" s="1639"/>
      <c r="C40" s="609" t="s">
        <v>2823</v>
      </c>
      <c r="D40" s="609" t="s">
        <v>2823</v>
      </c>
      <c r="E40" s="627" t="s">
        <v>3372</v>
      </c>
      <c r="F40" s="611"/>
      <c r="G40" s="611"/>
      <c r="H40" s="611"/>
      <c r="I40" s="611"/>
      <c r="J40" s="612"/>
      <c r="K40" s="612"/>
      <c r="L40" s="612"/>
      <c r="M40" s="612"/>
      <c r="N40" s="612"/>
      <c r="O40" s="638" t="s">
        <v>3373</v>
      </c>
      <c r="P40" s="612"/>
      <c r="Q40" s="612"/>
      <c r="R40" s="612"/>
      <c r="S40" s="612"/>
      <c r="T40" s="612"/>
      <c r="U40" s="612"/>
      <c r="V40" s="612"/>
      <c r="W40" s="612"/>
      <c r="X40" s="612"/>
      <c r="Y40" s="639"/>
    </row>
    <row r="41" spans="1:26" ht="35.1" customHeight="1">
      <c r="A41" s="1638"/>
      <c r="B41" s="1639"/>
      <c r="C41" s="609" t="s">
        <v>2823</v>
      </c>
      <c r="D41" s="609" t="s">
        <v>2823</v>
      </c>
      <c r="E41" s="627" t="s">
        <v>4206</v>
      </c>
      <c r="F41" s="611"/>
      <c r="G41" s="611"/>
      <c r="H41" s="611"/>
      <c r="I41" s="611"/>
      <c r="J41" s="611"/>
      <c r="K41" s="611"/>
      <c r="L41" s="616"/>
      <c r="M41" s="616"/>
      <c r="N41" s="616"/>
      <c r="O41" s="638"/>
      <c r="P41" s="616"/>
      <c r="Q41" s="616"/>
      <c r="R41" s="616"/>
      <c r="S41" s="616"/>
      <c r="T41" s="612"/>
      <c r="U41" s="612"/>
      <c r="V41" s="612"/>
      <c r="W41" s="612"/>
      <c r="X41" s="612"/>
      <c r="Y41" s="640"/>
    </row>
    <row r="42" spans="1:26" ht="35.1" customHeight="1">
      <c r="A42" s="1638"/>
      <c r="B42" s="1639"/>
      <c r="C42" s="609" t="s">
        <v>2823</v>
      </c>
      <c r="D42" s="609" t="s">
        <v>2823</v>
      </c>
      <c r="E42" s="627" t="s">
        <v>3374</v>
      </c>
      <c r="F42" s="611"/>
      <c r="G42" s="611"/>
      <c r="H42" s="611"/>
      <c r="I42" s="611"/>
      <c r="J42" s="611"/>
      <c r="K42" s="611"/>
      <c r="L42" s="611"/>
      <c r="M42" s="616"/>
      <c r="N42" s="616"/>
      <c r="O42" s="638" t="s">
        <v>3375</v>
      </c>
      <c r="P42" s="616"/>
      <c r="Q42" s="616"/>
      <c r="R42" s="616"/>
      <c r="S42" s="616"/>
      <c r="T42" s="612"/>
      <c r="U42" s="612"/>
      <c r="V42" s="612"/>
      <c r="W42" s="612"/>
      <c r="X42" s="612"/>
      <c r="Y42" s="640"/>
    </row>
    <row r="43" spans="1:26" ht="35.1" customHeight="1">
      <c r="A43" s="1638"/>
      <c r="B43" s="1639"/>
      <c r="C43" s="609" t="s">
        <v>2823</v>
      </c>
      <c r="D43" s="609" t="s">
        <v>2823</v>
      </c>
      <c r="E43" s="627" t="s">
        <v>3376</v>
      </c>
      <c r="F43" s="611"/>
      <c r="G43" s="611"/>
      <c r="H43" s="611"/>
      <c r="I43" s="611"/>
      <c r="J43" s="611"/>
      <c r="K43" s="611"/>
      <c r="L43" s="616"/>
      <c r="M43" s="616"/>
      <c r="N43" s="616"/>
      <c r="O43" s="638" t="s">
        <v>3377</v>
      </c>
      <c r="P43" s="616"/>
      <c r="Q43" s="616"/>
      <c r="R43" s="616"/>
      <c r="S43" s="616"/>
      <c r="T43" s="612"/>
      <c r="U43" s="612"/>
      <c r="V43" s="612"/>
      <c r="W43" s="612"/>
      <c r="X43" s="612"/>
      <c r="Y43" s="640"/>
    </row>
    <row r="44" spans="1:26" ht="35.1" customHeight="1">
      <c r="A44" s="1638"/>
      <c r="B44" s="1639"/>
      <c r="C44" s="609" t="s">
        <v>2823</v>
      </c>
      <c r="D44" s="609" t="s">
        <v>2823</v>
      </c>
      <c r="E44" s="627" t="s">
        <v>3378</v>
      </c>
      <c r="F44" s="611"/>
      <c r="G44" s="611"/>
      <c r="H44" s="611"/>
      <c r="I44" s="611"/>
      <c r="J44" s="611"/>
      <c r="K44" s="611"/>
      <c r="L44" s="612"/>
      <c r="M44" s="641"/>
      <c r="N44" s="641"/>
      <c r="O44" s="638" t="s">
        <v>3379</v>
      </c>
      <c r="P44" s="641"/>
      <c r="Q44" s="641"/>
      <c r="R44" s="641"/>
      <c r="S44" s="641"/>
      <c r="T44" s="612"/>
      <c r="U44" s="612"/>
      <c r="V44" s="612"/>
      <c r="W44" s="612"/>
      <c r="X44" s="612"/>
      <c r="Y44" s="642"/>
    </row>
    <row r="45" spans="1:26" ht="35.1" customHeight="1">
      <c r="A45" s="1638"/>
      <c r="B45" s="1639"/>
      <c r="C45" s="609" t="s">
        <v>2823</v>
      </c>
      <c r="D45" s="609" t="s">
        <v>2823</v>
      </c>
      <c r="E45" s="627" t="s">
        <v>4207</v>
      </c>
      <c r="F45" s="611"/>
      <c r="G45" s="611"/>
      <c r="H45" s="611"/>
      <c r="I45" s="611"/>
      <c r="J45" s="611"/>
      <c r="K45" s="611"/>
      <c r="L45" s="616"/>
      <c r="M45" s="616"/>
      <c r="N45" s="616"/>
      <c r="O45" s="638"/>
      <c r="P45" s="616"/>
      <c r="Q45" s="616"/>
      <c r="R45" s="616"/>
      <c r="S45" s="616"/>
      <c r="T45" s="612"/>
      <c r="U45" s="612"/>
      <c r="V45" s="612"/>
      <c r="W45" s="612"/>
      <c r="X45" s="612"/>
      <c r="Y45" s="640"/>
    </row>
    <row r="46" spans="1:26" ht="35.1" customHeight="1">
      <c r="A46" s="1638"/>
      <c r="B46" s="1639"/>
      <c r="C46" s="609" t="s">
        <v>2823</v>
      </c>
      <c r="D46" s="609" t="s">
        <v>2823</v>
      </c>
      <c r="E46" s="627" t="s">
        <v>3380</v>
      </c>
      <c r="F46" s="611"/>
      <c r="G46" s="611"/>
      <c r="H46" s="611"/>
      <c r="I46" s="611"/>
      <c r="J46" s="611"/>
      <c r="K46" s="611"/>
      <c r="L46" s="616"/>
      <c r="M46" s="616"/>
      <c r="N46" s="616"/>
      <c r="O46" s="638" t="s">
        <v>3381</v>
      </c>
      <c r="P46" s="616"/>
      <c r="Q46" s="616"/>
      <c r="R46" s="616"/>
      <c r="S46" s="616"/>
      <c r="T46" s="612"/>
      <c r="U46" s="612"/>
      <c r="V46" s="612"/>
      <c r="W46" s="612"/>
      <c r="X46" s="612"/>
      <c r="Y46" s="640"/>
    </row>
    <row r="47" spans="1:26" ht="35.1" customHeight="1">
      <c r="A47" s="1638"/>
      <c r="B47" s="1639"/>
      <c r="C47" s="609" t="s">
        <v>2823</v>
      </c>
      <c r="D47" s="609" t="s">
        <v>2823</v>
      </c>
      <c r="E47" s="627" t="s">
        <v>3382</v>
      </c>
      <c r="F47" s="611"/>
      <c r="G47" s="611"/>
      <c r="H47" s="611"/>
      <c r="I47" s="611"/>
      <c r="J47" s="611"/>
      <c r="K47" s="611"/>
      <c r="L47" s="612"/>
      <c r="M47" s="612"/>
      <c r="N47" s="612"/>
      <c r="O47" s="638" t="s">
        <v>3383</v>
      </c>
      <c r="P47" s="612"/>
      <c r="Q47" s="612"/>
      <c r="R47" s="612"/>
      <c r="S47" s="612"/>
      <c r="T47" s="612"/>
      <c r="U47" s="612"/>
      <c r="V47" s="612"/>
      <c r="W47" s="612"/>
      <c r="X47" s="612"/>
      <c r="Y47" s="639"/>
    </row>
    <row r="48" spans="1:26" ht="35.1" customHeight="1" thickBot="1">
      <c r="A48" s="1638"/>
      <c r="B48" s="1639"/>
      <c r="C48" s="609" t="s">
        <v>2823</v>
      </c>
      <c r="D48" s="609" t="s">
        <v>2823</v>
      </c>
      <c r="E48" s="1648"/>
      <c r="F48" s="1649"/>
      <c r="G48" s="1649"/>
      <c r="H48" s="1649"/>
      <c r="I48" s="1649"/>
      <c r="J48" s="1649"/>
      <c r="K48" s="1649"/>
      <c r="L48" s="1649"/>
      <c r="M48" s="1649"/>
      <c r="N48" s="1650"/>
      <c r="O48" s="1648"/>
      <c r="P48" s="1649"/>
      <c r="Q48" s="1649"/>
      <c r="R48" s="1649"/>
      <c r="S48" s="1649"/>
      <c r="T48" s="1649"/>
      <c r="U48" s="1649"/>
      <c r="V48" s="1649"/>
      <c r="W48" s="1649"/>
      <c r="X48" s="1649"/>
      <c r="Y48" s="1651"/>
    </row>
    <row r="49" spans="1:26" ht="35.1" customHeight="1">
      <c r="A49" s="1622" t="s">
        <v>3384</v>
      </c>
      <c r="B49" s="1623"/>
      <c r="C49" s="1623"/>
      <c r="D49" s="1623"/>
      <c r="E49" s="1623"/>
      <c r="F49" s="1623"/>
      <c r="G49" s="1623"/>
      <c r="H49" s="1623"/>
      <c r="I49" s="1623"/>
      <c r="J49" s="1623"/>
      <c r="K49" s="1623"/>
      <c r="L49" s="1623"/>
      <c r="M49" s="1623"/>
      <c r="N49" s="1623"/>
      <c r="O49" s="1623"/>
      <c r="P49" s="1623"/>
      <c r="Q49" s="1623"/>
      <c r="R49" s="1623"/>
      <c r="S49" s="1623"/>
      <c r="T49" s="1623"/>
      <c r="U49" s="1623"/>
      <c r="V49" s="1623"/>
      <c r="W49" s="1623"/>
      <c r="X49" s="1623"/>
      <c r="Y49" s="1624"/>
      <c r="Z49" s="597"/>
    </row>
    <row r="50" spans="1:26" ht="35.1" customHeight="1">
      <c r="A50" s="1625"/>
      <c r="B50" s="1626"/>
      <c r="C50" s="1626"/>
      <c r="D50" s="1626"/>
      <c r="E50" s="1626"/>
      <c r="F50" s="1626"/>
      <c r="G50" s="1626"/>
      <c r="H50" s="1626"/>
      <c r="I50" s="1626"/>
      <c r="J50" s="1626"/>
      <c r="K50" s="1626"/>
      <c r="L50" s="1626"/>
      <c r="M50" s="1626"/>
      <c r="N50" s="1626"/>
      <c r="O50" s="1626"/>
      <c r="P50" s="1626"/>
      <c r="Q50" s="1626"/>
      <c r="R50" s="1626"/>
      <c r="S50" s="1626"/>
      <c r="T50" s="1626"/>
      <c r="U50" s="1626"/>
      <c r="V50" s="1626"/>
      <c r="W50" s="1626"/>
      <c r="X50" s="1626"/>
      <c r="Y50" s="1627"/>
    </row>
    <row r="51" spans="1:26" ht="35.1" customHeight="1">
      <c r="A51" s="1628"/>
      <c r="B51" s="1629"/>
      <c r="C51" s="1629"/>
      <c r="D51" s="1629"/>
      <c r="E51" s="1629"/>
      <c r="F51" s="1629"/>
      <c r="G51" s="1629"/>
      <c r="H51" s="1629"/>
      <c r="I51" s="1629"/>
      <c r="J51" s="1629"/>
      <c r="K51" s="1629"/>
      <c r="L51" s="1629"/>
      <c r="M51" s="1629"/>
      <c r="N51" s="1629"/>
      <c r="O51" s="1629"/>
      <c r="P51" s="1629"/>
      <c r="Q51" s="1629"/>
      <c r="R51" s="1629"/>
      <c r="S51" s="1629"/>
      <c r="T51" s="1629"/>
      <c r="U51" s="1629"/>
      <c r="V51" s="1629"/>
      <c r="W51" s="1629"/>
      <c r="X51" s="1629"/>
      <c r="Y51" s="1630"/>
    </row>
    <row r="52" spans="1:26" ht="35.1" customHeight="1" thickBot="1">
      <c r="A52" s="1631"/>
      <c r="B52" s="1632"/>
      <c r="C52" s="1632"/>
      <c r="D52" s="1632"/>
      <c r="E52" s="1632"/>
      <c r="F52" s="1632"/>
      <c r="G52" s="1632"/>
      <c r="H52" s="1632"/>
      <c r="I52" s="1632"/>
      <c r="J52" s="1632"/>
      <c r="K52" s="1632"/>
      <c r="L52" s="1632"/>
      <c r="M52" s="1632"/>
      <c r="N52" s="1632"/>
      <c r="O52" s="1632"/>
      <c r="P52" s="1632"/>
      <c r="Q52" s="1632"/>
      <c r="R52" s="1632"/>
      <c r="S52" s="1632"/>
      <c r="T52" s="1632"/>
      <c r="U52" s="1632"/>
      <c r="V52" s="1632"/>
      <c r="W52" s="1632"/>
      <c r="X52" s="1632"/>
      <c r="Y52" s="1633"/>
    </row>
  </sheetData>
  <mergeCells count="84">
    <mergeCell ref="A20:B25"/>
    <mergeCell ref="C25:G25"/>
    <mergeCell ref="H25:Y25"/>
    <mergeCell ref="E37:N37"/>
    <mergeCell ref="T2:Y2"/>
    <mergeCell ref="A7:B18"/>
    <mergeCell ref="C7:G10"/>
    <mergeCell ref="H7:I7"/>
    <mergeCell ref="J7:Y7"/>
    <mergeCell ref="H8:I8"/>
    <mergeCell ref="J8:P8"/>
    <mergeCell ref="Q8:Y8"/>
    <mergeCell ref="H9:I9"/>
    <mergeCell ref="J9:P9"/>
    <mergeCell ref="Q9:R9"/>
    <mergeCell ref="S9:Y9"/>
    <mergeCell ref="AA2:AB2"/>
    <mergeCell ref="A3:Y3"/>
    <mergeCell ref="M4:Y4"/>
    <mergeCell ref="A5:B6"/>
    <mergeCell ref="C5:Y6"/>
    <mergeCell ref="H10:I10"/>
    <mergeCell ref="J10:P10"/>
    <mergeCell ref="Q10:Y10"/>
    <mergeCell ref="C11:G14"/>
    <mergeCell ref="H11:I11"/>
    <mergeCell ref="J11:Y11"/>
    <mergeCell ref="H12:I12"/>
    <mergeCell ref="J12:P12"/>
    <mergeCell ref="Q12:Y12"/>
    <mergeCell ref="H17:I17"/>
    <mergeCell ref="J17:P17"/>
    <mergeCell ref="Q17:R17"/>
    <mergeCell ref="S17:Y17"/>
    <mergeCell ref="H13:I13"/>
    <mergeCell ref="J13:P13"/>
    <mergeCell ref="Q13:R13"/>
    <mergeCell ref="S13:Y13"/>
    <mergeCell ref="H14:I14"/>
    <mergeCell ref="J14:P14"/>
    <mergeCell ref="Q14:Y14"/>
    <mergeCell ref="C21:G21"/>
    <mergeCell ref="H21:Y21"/>
    <mergeCell ref="C22:G22"/>
    <mergeCell ref="C15:G18"/>
    <mergeCell ref="H15:I15"/>
    <mergeCell ref="J15:Y15"/>
    <mergeCell ref="H16:I16"/>
    <mergeCell ref="J16:P16"/>
    <mergeCell ref="Q16:Y16"/>
    <mergeCell ref="H22:Y22"/>
    <mergeCell ref="H18:I18"/>
    <mergeCell ref="J18:P18"/>
    <mergeCell ref="Q18:Y18"/>
    <mergeCell ref="A19:Y19"/>
    <mergeCell ref="C20:G20"/>
    <mergeCell ref="H20:Y20"/>
    <mergeCell ref="C23:G23"/>
    <mergeCell ref="H23:Y23"/>
    <mergeCell ref="C24:G24"/>
    <mergeCell ref="H24:P24"/>
    <mergeCell ref="Q24:R24"/>
    <mergeCell ref="S24:Y24"/>
    <mergeCell ref="A26:B32"/>
    <mergeCell ref="C26:Y26"/>
    <mergeCell ref="E27:N27"/>
    <mergeCell ref="A33:B37"/>
    <mergeCell ref="C33:D33"/>
    <mergeCell ref="E33:N33"/>
    <mergeCell ref="O33:Y33"/>
    <mergeCell ref="C34:D34"/>
    <mergeCell ref="C35:D35"/>
    <mergeCell ref="C36:D36"/>
    <mergeCell ref="A49:Y49"/>
    <mergeCell ref="A50:Y50"/>
    <mergeCell ref="A51:Y51"/>
    <mergeCell ref="A52:Y52"/>
    <mergeCell ref="C37:D37"/>
    <mergeCell ref="A38:B48"/>
    <mergeCell ref="C38:Y38"/>
    <mergeCell ref="E39:N39"/>
    <mergeCell ref="O39:Y39"/>
    <mergeCell ref="E48:N48"/>
    <mergeCell ref="O48:Y48"/>
  </mergeCells>
  <phoneticPr fontId="1"/>
  <dataValidations count="1">
    <dataValidation type="list" allowBlank="1" showInputMessage="1" showErrorMessage="1" sqref="C40:D48 IY40:IZ48 SU40:SV48 ACQ40:ACR48 AMM40:AMN48 AWI40:AWJ48 BGE40:BGF48 BQA40:BQB48 BZW40:BZX48 CJS40:CJT48 CTO40:CTP48 DDK40:DDL48 DNG40:DNH48 DXC40:DXD48 EGY40:EGZ48 EQU40:EQV48 FAQ40:FAR48 FKM40:FKN48 FUI40:FUJ48 GEE40:GEF48 GOA40:GOB48 GXW40:GXX48 HHS40:HHT48 HRO40:HRP48 IBK40:IBL48 ILG40:ILH48 IVC40:IVD48 JEY40:JEZ48 JOU40:JOV48 JYQ40:JYR48 KIM40:KIN48 KSI40:KSJ48 LCE40:LCF48 LMA40:LMB48 LVW40:LVX48 MFS40:MFT48 MPO40:MPP48 MZK40:MZL48 NJG40:NJH48 NTC40:NTD48 OCY40:OCZ48 OMU40:OMV48 OWQ40:OWR48 PGM40:PGN48 PQI40:PQJ48 QAE40:QAF48 QKA40:QKB48 QTW40:QTX48 RDS40:RDT48 RNO40:RNP48 RXK40:RXL48 SHG40:SHH48 SRC40:SRD48 TAY40:TAZ48 TKU40:TKV48 TUQ40:TUR48 UEM40:UEN48 UOI40:UOJ48 UYE40:UYF48 VIA40:VIB48 VRW40:VRX48 WBS40:WBT48 WLO40:WLP48 WVK40:WVL48 C65576:D65584 IY65576:IZ65584 SU65576:SV65584 ACQ65576:ACR65584 AMM65576:AMN65584 AWI65576:AWJ65584 BGE65576:BGF65584 BQA65576:BQB65584 BZW65576:BZX65584 CJS65576:CJT65584 CTO65576:CTP65584 DDK65576:DDL65584 DNG65576:DNH65584 DXC65576:DXD65584 EGY65576:EGZ65584 EQU65576:EQV65584 FAQ65576:FAR65584 FKM65576:FKN65584 FUI65576:FUJ65584 GEE65576:GEF65584 GOA65576:GOB65584 GXW65576:GXX65584 HHS65576:HHT65584 HRO65576:HRP65584 IBK65576:IBL65584 ILG65576:ILH65584 IVC65576:IVD65584 JEY65576:JEZ65584 JOU65576:JOV65584 JYQ65576:JYR65584 KIM65576:KIN65584 KSI65576:KSJ65584 LCE65576:LCF65584 LMA65576:LMB65584 LVW65576:LVX65584 MFS65576:MFT65584 MPO65576:MPP65584 MZK65576:MZL65584 NJG65576:NJH65584 NTC65576:NTD65584 OCY65576:OCZ65584 OMU65576:OMV65584 OWQ65576:OWR65584 PGM65576:PGN65584 PQI65576:PQJ65584 QAE65576:QAF65584 QKA65576:QKB65584 QTW65576:QTX65584 RDS65576:RDT65584 RNO65576:RNP65584 RXK65576:RXL65584 SHG65576:SHH65584 SRC65576:SRD65584 TAY65576:TAZ65584 TKU65576:TKV65584 TUQ65576:TUR65584 UEM65576:UEN65584 UOI65576:UOJ65584 UYE65576:UYF65584 VIA65576:VIB65584 VRW65576:VRX65584 WBS65576:WBT65584 WLO65576:WLP65584 WVK65576:WVL65584 C131112:D131120 IY131112:IZ131120 SU131112:SV131120 ACQ131112:ACR131120 AMM131112:AMN131120 AWI131112:AWJ131120 BGE131112:BGF131120 BQA131112:BQB131120 BZW131112:BZX131120 CJS131112:CJT131120 CTO131112:CTP131120 DDK131112:DDL131120 DNG131112:DNH131120 DXC131112:DXD131120 EGY131112:EGZ131120 EQU131112:EQV131120 FAQ131112:FAR131120 FKM131112:FKN131120 FUI131112:FUJ131120 GEE131112:GEF131120 GOA131112:GOB131120 GXW131112:GXX131120 HHS131112:HHT131120 HRO131112:HRP131120 IBK131112:IBL131120 ILG131112:ILH131120 IVC131112:IVD131120 JEY131112:JEZ131120 JOU131112:JOV131120 JYQ131112:JYR131120 KIM131112:KIN131120 KSI131112:KSJ131120 LCE131112:LCF131120 LMA131112:LMB131120 LVW131112:LVX131120 MFS131112:MFT131120 MPO131112:MPP131120 MZK131112:MZL131120 NJG131112:NJH131120 NTC131112:NTD131120 OCY131112:OCZ131120 OMU131112:OMV131120 OWQ131112:OWR131120 PGM131112:PGN131120 PQI131112:PQJ131120 QAE131112:QAF131120 QKA131112:QKB131120 QTW131112:QTX131120 RDS131112:RDT131120 RNO131112:RNP131120 RXK131112:RXL131120 SHG131112:SHH131120 SRC131112:SRD131120 TAY131112:TAZ131120 TKU131112:TKV131120 TUQ131112:TUR131120 UEM131112:UEN131120 UOI131112:UOJ131120 UYE131112:UYF131120 VIA131112:VIB131120 VRW131112:VRX131120 WBS131112:WBT131120 WLO131112:WLP131120 WVK131112:WVL131120 C196648:D196656 IY196648:IZ196656 SU196648:SV196656 ACQ196648:ACR196656 AMM196648:AMN196656 AWI196648:AWJ196656 BGE196648:BGF196656 BQA196648:BQB196656 BZW196648:BZX196656 CJS196648:CJT196656 CTO196648:CTP196656 DDK196648:DDL196656 DNG196648:DNH196656 DXC196648:DXD196656 EGY196648:EGZ196656 EQU196648:EQV196656 FAQ196648:FAR196656 FKM196648:FKN196656 FUI196648:FUJ196656 GEE196648:GEF196656 GOA196648:GOB196656 GXW196648:GXX196656 HHS196648:HHT196656 HRO196648:HRP196656 IBK196648:IBL196656 ILG196648:ILH196656 IVC196648:IVD196656 JEY196648:JEZ196656 JOU196648:JOV196656 JYQ196648:JYR196656 KIM196648:KIN196656 KSI196648:KSJ196656 LCE196648:LCF196656 LMA196648:LMB196656 LVW196648:LVX196656 MFS196648:MFT196656 MPO196648:MPP196656 MZK196648:MZL196656 NJG196648:NJH196656 NTC196648:NTD196656 OCY196648:OCZ196656 OMU196648:OMV196656 OWQ196648:OWR196656 PGM196648:PGN196656 PQI196648:PQJ196656 QAE196648:QAF196656 QKA196648:QKB196656 QTW196648:QTX196656 RDS196648:RDT196656 RNO196648:RNP196656 RXK196648:RXL196656 SHG196648:SHH196656 SRC196648:SRD196656 TAY196648:TAZ196656 TKU196648:TKV196656 TUQ196648:TUR196656 UEM196648:UEN196656 UOI196648:UOJ196656 UYE196648:UYF196656 VIA196648:VIB196656 VRW196648:VRX196656 WBS196648:WBT196656 WLO196648:WLP196656 WVK196648:WVL196656 C262184:D262192 IY262184:IZ262192 SU262184:SV262192 ACQ262184:ACR262192 AMM262184:AMN262192 AWI262184:AWJ262192 BGE262184:BGF262192 BQA262184:BQB262192 BZW262184:BZX262192 CJS262184:CJT262192 CTO262184:CTP262192 DDK262184:DDL262192 DNG262184:DNH262192 DXC262184:DXD262192 EGY262184:EGZ262192 EQU262184:EQV262192 FAQ262184:FAR262192 FKM262184:FKN262192 FUI262184:FUJ262192 GEE262184:GEF262192 GOA262184:GOB262192 GXW262184:GXX262192 HHS262184:HHT262192 HRO262184:HRP262192 IBK262184:IBL262192 ILG262184:ILH262192 IVC262184:IVD262192 JEY262184:JEZ262192 JOU262184:JOV262192 JYQ262184:JYR262192 KIM262184:KIN262192 KSI262184:KSJ262192 LCE262184:LCF262192 LMA262184:LMB262192 LVW262184:LVX262192 MFS262184:MFT262192 MPO262184:MPP262192 MZK262184:MZL262192 NJG262184:NJH262192 NTC262184:NTD262192 OCY262184:OCZ262192 OMU262184:OMV262192 OWQ262184:OWR262192 PGM262184:PGN262192 PQI262184:PQJ262192 QAE262184:QAF262192 QKA262184:QKB262192 QTW262184:QTX262192 RDS262184:RDT262192 RNO262184:RNP262192 RXK262184:RXL262192 SHG262184:SHH262192 SRC262184:SRD262192 TAY262184:TAZ262192 TKU262184:TKV262192 TUQ262184:TUR262192 UEM262184:UEN262192 UOI262184:UOJ262192 UYE262184:UYF262192 VIA262184:VIB262192 VRW262184:VRX262192 WBS262184:WBT262192 WLO262184:WLP262192 WVK262184:WVL262192 C327720:D327728 IY327720:IZ327728 SU327720:SV327728 ACQ327720:ACR327728 AMM327720:AMN327728 AWI327720:AWJ327728 BGE327720:BGF327728 BQA327720:BQB327728 BZW327720:BZX327728 CJS327720:CJT327728 CTO327720:CTP327728 DDK327720:DDL327728 DNG327720:DNH327728 DXC327720:DXD327728 EGY327720:EGZ327728 EQU327720:EQV327728 FAQ327720:FAR327728 FKM327720:FKN327728 FUI327720:FUJ327728 GEE327720:GEF327728 GOA327720:GOB327728 GXW327720:GXX327728 HHS327720:HHT327728 HRO327720:HRP327728 IBK327720:IBL327728 ILG327720:ILH327728 IVC327720:IVD327728 JEY327720:JEZ327728 JOU327720:JOV327728 JYQ327720:JYR327728 KIM327720:KIN327728 KSI327720:KSJ327728 LCE327720:LCF327728 LMA327720:LMB327728 LVW327720:LVX327728 MFS327720:MFT327728 MPO327720:MPP327728 MZK327720:MZL327728 NJG327720:NJH327728 NTC327720:NTD327728 OCY327720:OCZ327728 OMU327720:OMV327728 OWQ327720:OWR327728 PGM327720:PGN327728 PQI327720:PQJ327728 QAE327720:QAF327728 QKA327720:QKB327728 QTW327720:QTX327728 RDS327720:RDT327728 RNO327720:RNP327728 RXK327720:RXL327728 SHG327720:SHH327728 SRC327720:SRD327728 TAY327720:TAZ327728 TKU327720:TKV327728 TUQ327720:TUR327728 UEM327720:UEN327728 UOI327720:UOJ327728 UYE327720:UYF327728 VIA327720:VIB327728 VRW327720:VRX327728 WBS327720:WBT327728 WLO327720:WLP327728 WVK327720:WVL327728 C393256:D393264 IY393256:IZ393264 SU393256:SV393264 ACQ393256:ACR393264 AMM393256:AMN393264 AWI393256:AWJ393264 BGE393256:BGF393264 BQA393256:BQB393264 BZW393256:BZX393264 CJS393256:CJT393264 CTO393256:CTP393264 DDK393256:DDL393264 DNG393256:DNH393264 DXC393256:DXD393264 EGY393256:EGZ393264 EQU393256:EQV393264 FAQ393256:FAR393264 FKM393256:FKN393264 FUI393256:FUJ393264 GEE393256:GEF393264 GOA393256:GOB393264 GXW393256:GXX393264 HHS393256:HHT393264 HRO393256:HRP393264 IBK393256:IBL393264 ILG393256:ILH393264 IVC393256:IVD393264 JEY393256:JEZ393264 JOU393256:JOV393264 JYQ393256:JYR393264 KIM393256:KIN393264 KSI393256:KSJ393264 LCE393256:LCF393264 LMA393256:LMB393264 LVW393256:LVX393264 MFS393256:MFT393264 MPO393256:MPP393264 MZK393256:MZL393264 NJG393256:NJH393264 NTC393256:NTD393264 OCY393256:OCZ393264 OMU393256:OMV393264 OWQ393256:OWR393264 PGM393256:PGN393264 PQI393256:PQJ393264 QAE393256:QAF393264 QKA393256:QKB393264 QTW393256:QTX393264 RDS393256:RDT393264 RNO393256:RNP393264 RXK393256:RXL393264 SHG393256:SHH393264 SRC393256:SRD393264 TAY393256:TAZ393264 TKU393256:TKV393264 TUQ393256:TUR393264 UEM393256:UEN393264 UOI393256:UOJ393264 UYE393256:UYF393264 VIA393256:VIB393264 VRW393256:VRX393264 WBS393256:WBT393264 WLO393256:WLP393264 WVK393256:WVL393264 C458792:D458800 IY458792:IZ458800 SU458792:SV458800 ACQ458792:ACR458800 AMM458792:AMN458800 AWI458792:AWJ458800 BGE458792:BGF458800 BQA458792:BQB458800 BZW458792:BZX458800 CJS458792:CJT458800 CTO458792:CTP458800 DDK458792:DDL458800 DNG458792:DNH458800 DXC458792:DXD458800 EGY458792:EGZ458800 EQU458792:EQV458800 FAQ458792:FAR458800 FKM458792:FKN458800 FUI458792:FUJ458800 GEE458792:GEF458800 GOA458792:GOB458800 GXW458792:GXX458800 HHS458792:HHT458800 HRO458792:HRP458800 IBK458792:IBL458800 ILG458792:ILH458800 IVC458792:IVD458800 JEY458792:JEZ458800 JOU458792:JOV458800 JYQ458792:JYR458800 KIM458792:KIN458800 KSI458792:KSJ458800 LCE458792:LCF458800 LMA458792:LMB458800 LVW458792:LVX458800 MFS458792:MFT458800 MPO458792:MPP458800 MZK458792:MZL458800 NJG458792:NJH458800 NTC458792:NTD458800 OCY458792:OCZ458800 OMU458792:OMV458800 OWQ458792:OWR458800 PGM458792:PGN458800 PQI458792:PQJ458800 QAE458792:QAF458800 QKA458792:QKB458800 QTW458792:QTX458800 RDS458792:RDT458800 RNO458792:RNP458800 RXK458792:RXL458800 SHG458792:SHH458800 SRC458792:SRD458800 TAY458792:TAZ458800 TKU458792:TKV458800 TUQ458792:TUR458800 UEM458792:UEN458800 UOI458792:UOJ458800 UYE458792:UYF458800 VIA458792:VIB458800 VRW458792:VRX458800 WBS458792:WBT458800 WLO458792:WLP458800 WVK458792:WVL458800 C524328:D524336 IY524328:IZ524336 SU524328:SV524336 ACQ524328:ACR524336 AMM524328:AMN524336 AWI524328:AWJ524336 BGE524328:BGF524336 BQA524328:BQB524336 BZW524328:BZX524336 CJS524328:CJT524336 CTO524328:CTP524336 DDK524328:DDL524336 DNG524328:DNH524336 DXC524328:DXD524336 EGY524328:EGZ524336 EQU524328:EQV524336 FAQ524328:FAR524336 FKM524328:FKN524336 FUI524328:FUJ524336 GEE524328:GEF524336 GOA524328:GOB524336 GXW524328:GXX524336 HHS524328:HHT524336 HRO524328:HRP524336 IBK524328:IBL524336 ILG524328:ILH524336 IVC524328:IVD524336 JEY524328:JEZ524336 JOU524328:JOV524336 JYQ524328:JYR524336 KIM524328:KIN524336 KSI524328:KSJ524336 LCE524328:LCF524336 LMA524328:LMB524336 LVW524328:LVX524336 MFS524328:MFT524336 MPO524328:MPP524336 MZK524328:MZL524336 NJG524328:NJH524336 NTC524328:NTD524336 OCY524328:OCZ524336 OMU524328:OMV524336 OWQ524328:OWR524336 PGM524328:PGN524336 PQI524328:PQJ524336 QAE524328:QAF524336 QKA524328:QKB524336 QTW524328:QTX524336 RDS524328:RDT524336 RNO524328:RNP524336 RXK524328:RXL524336 SHG524328:SHH524336 SRC524328:SRD524336 TAY524328:TAZ524336 TKU524328:TKV524336 TUQ524328:TUR524336 UEM524328:UEN524336 UOI524328:UOJ524336 UYE524328:UYF524336 VIA524328:VIB524336 VRW524328:VRX524336 WBS524328:WBT524336 WLO524328:WLP524336 WVK524328:WVL524336 C589864:D589872 IY589864:IZ589872 SU589864:SV589872 ACQ589864:ACR589872 AMM589864:AMN589872 AWI589864:AWJ589872 BGE589864:BGF589872 BQA589864:BQB589872 BZW589864:BZX589872 CJS589864:CJT589872 CTO589864:CTP589872 DDK589864:DDL589872 DNG589864:DNH589872 DXC589864:DXD589872 EGY589864:EGZ589872 EQU589864:EQV589872 FAQ589864:FAR589872 FKM589864:FKN589872 FUI589864:FUJ589872 GEE589864:GEF589872 GOA589864:GOB589872 GXW589864:GXX589872 HHS589864:HHT589872 HRO589864:HRP589872 IBK589864:IBL589872 ILG589864:ILH589872 IVC589864:IVD589872 JEY589864:JEZ589872 JOU589864:JOV589872 JYQ589864:JYR589872 KIM589864:KIN589872 KSI589864:KSJ589872 LCE589864:LCF589872 LMA589864:LMB589872 LVW589864:LVX589872 MFS589864:MFT589872 MPO589864:MPP589872 MZK589864:MZL589872 NJG589864:NJH589872 NTC589864:NTD589872 OCY589864:OCZ589872 OMU589864:OMV589872 OWQ589864:OWR589872 PGM589864:PGN589872 PQI589864:PQJ589872 QAE589864:QAF589872 QKA589864:QKB589872 QTW589864:QTX589872 RDS589864:RDT589872 RNO589864:RNP589872 RXK589864:RXL589872 SHG589864:SHH589872 SRC589864:SRD589872 TAY589864:TAZ589872 TKU589864:TKV589872 TUQ589864:TUR589872 UEM589864:UEN589872 UOI589864:UOJ589872 UYE589864:UYF589872 VIA589864:VIB589872 VRW589864:VRX589872 WBS589864:WBT589872 WLO589864:WLP589872 WVK589864:WVL589872 C655400:D655408 IY655400:IZ655408 SU655400:SV655408 ACQ655400:ACR655408 AMM655400:AMN655408 AWI655400:AWJ655408 BGE655400:BGF655408 BQA655400:BQB655408 BZW655400:BZX655408 CJS655400:CJT655408 CTO655400:CTP655408 DDK655400:DDL655408 DNG655400:DNH655408 DXC655400:DXD655408 EGY655400:EGZ655408 EQU655400:EQV655408 FAQ655400:FAR655408 FKM655400:FKN655408 FUI655400:FUJ655408 GEE655400:GEF655408 GOA655400:GOB655408 GXW655400:GXX655408 HHS655400:HHT655408 HRO655400:HRP655408 IBK655400:IBL655408 ILG655400:ILH655408 IVC655400:IVD655408 JEY655400:JEZ655408 JOU655400:JOV655408 JYQ655400:JYR655408 KIM655400:KIN655408 KSI655400:KSJ655408 LCE655400:LCF655408 LMA655400:LMB655408 LVW655400:LVX655408 MFS655400:MFT655408 MPO655400:MPP655408 MZK655400:MZL655408 NJG655400:NJH655408 NTC655400:NTD655408 OCY655400:OCZ655408 OMU655400:OMV655408 OWQ655400:OWR655408 PGM655400:PGN655408 PQI655400:PQJ655408 QAE655400:QAF655408 QKA655400:QKB655408 QTW655400:QTX655408 RDS655400:RDT655408 RNO655400:RNP655408 RXK655400:RXL655408 SHG655400:SHH655408 SRC655400:SRD655408 TAY655400:TAZ655408 TKU655400:TKV655408 TUQ655400:TUR655408 UEM655400:UEN655408 UOI655400:UOJ655408 UYE655400:UYF655408 VIA655400:VIB655408 VRW655400:VRX655408 WBS655400:WBT655408 WLO655400:WLP655408 WVK655400:WVL655408 C720936:D720944 IY720936:IZ720944 SU720936:SV720944 ACQ720936:ACR720944 AMM720936:AMN720944 AWI720936:AWJ720944 BGE720936:BGF720944 BQA720936:BQB720944 BZW720936:BZX720944 CJS720936:CJT720944 CTO720936:CTP720944 DDK720936:DDL720944 DNG720936:DNH720944 DXC720936:DXD720944 EGY720936:EGZ720944 EQU720936:EQV720944 FAQ720936:FAR720944 FKM720936:FKN720944 FUI720936:FUJ720944 GEE720936:GEF720944 GOA720936:GOB720944 GXW720936:GXX720944 HHS720936:HHT720944 HRO720936:HRP720944 IBK720936:IBL720944 ILG720936:ILH720944 IVC720936:IVD720944 JEY720936:JEZ720944 JOU720936:JOV720944 JYQ720936:JYR720944 KIM720936:KIN720944 KSI720936:KSJ720944 LCE720936:LCF720944 LMA720936:LMB720944 LVW720936:LVX720944 MFS720936:MFT720944 MPO720936:MPP720944 MZK720936:MZL720944 NJG720936:NJH720944 NTC720936:NTD720944 OCY720936:OCZ720944 OMU720936:OMV720944 OWQ720936:OWR720944 PGM720936:PGN720944 PQI720936:PQJ720944 QAE720936:QAF720944 QKA720936:QKB720944 QTW720936:QTX720944 RDS720936:RDT720944 RNO720936:RNP720944 RXK720936:RXL720944 SHG720936:SHH720944 SRC720936:SRD720944 TAY720936:TAZ720944 TKU720936:TKV720944 TUQ720936:TUR720944 UEM720936:UEN720944 UOI720936:UOJ720944 UYE720936:UYF720944 VIA720936:VIB720944 VRW720936:VRX720944 WBS720936:WBT720944 WLO720936:WLP720944 WVK720936:WVL720944 C786472:D786480 IY786472:IZ786480 SU786472:SV786480 ACQ786472:ACR786480 AMM786472:AMN786480 AWI786472:AWJ786480 BGE786472:BGF786480 BQA786472:BQB786480 BZW786472:BZX786480 CJS786472:CJT786480 CTO786472:CTP786480 DDK786472:DDL786480 DNG786472:DNH786480 DXC786472:DXD786480 EGY786472:EGZ786480 EQU786472:EQV786480 FAQ786472:FAR786480 FKM786472:FKN786480 FUI786472:FUJ786480 GEE786472:GEF786480 GOA786472:GOB786480 GXW786472:GXX786480 HHS786472:HHT786480 HRO786472:HRP786480 IBK786472:IBL786480 ILG786472:ILH786480 IVC786472:IVD786480 JEY786472:JEZ786480 JOU786472:JOV786480 JYQ786472:JYR786480 KIM786472:KIN786480 KSI786472:KSJ786480 LCE786472:LCF786480 LMA786472:LMB786480 LVW786472:LVX786480 MFS786472:MFT786480 MPO786472:MPP786480 MZK786472:MZL786480 NJG786472:NJH786480 NTC786472:NTD786480 OCY786472:OCZ786480 OMU786472:OMV786480 OWQ786472:OWR786480 PGM786472:PGN786480 PQI786472:PQJ786480 QAE786472:QAF786480 QKA786472:QKB786480 QTW786472:QTX786480 RDS786472:RDT786480 RNO786472:RNP786480 RXK786472:RXL786480 SHG786472:SHH786480 SRC786472:SRD786480 TAY786472:TAZ786480 TKU786472:TKV786480 TUQ786472:TUR786480 UEM786472:UEN786480 UOI786472:UOJ786480 UYE786472:UYF786480 VIA786472:VIB786480 VRW786472:VRX786480 WBS786472:WBT786480 WLO786472:WLP786480 WVK786472:WVL786480 C852008:D852016 IY852008:IZ852016 SU852008:SV852016 ACQ852008:ACR852016 AMM852008:AMN852016 AWI852008:AWJ852016 BGE852008:BGF852016 BQA852008:BQB852016 BZW852008:BZX852016 CJS852008:CJT852016 CTO852008:CTP852016 DDK852008:DDL852016 DNG852008:DNH852016 DXC852008:DXD852016 EGY852008:EGZ852016 EQU852008:EQV852016 FAQ852008:FAR852016 FKM852008:FKN852016 FUI852008:FUJ852016 GEE852008:GEF852016 GOA852008:GOB852016 GXW852008:GXX852016 HHS852008:HHT852016 HRO852008:HRP852016 IBK852008:IBL852016 ILG852008:ILH852016 IVC852008:IVD852016 JEY852008:JEZ852016 JOU852008:JOV852016 JYQ852008:JYR852016 KIM852008:KIN852016 KSI852008:KSJ852016 LCE852008:LCF852016 LMA852008:LMB852016 LVW852008:LVX852016 MFS852008:MFT852016 MPO852008:MPP852016 MZK852008:MZL852016 NJG852008:NJH852016 NTC852008:NTD852016 OCY852008:OCZ852016 OMU852008:OMV852016 OWQ852008:OWR852016 PGM852008:PGN852016 PQI852008:PQJ852016 QAE852008:QAF852016 QKA852008:QKB852016 QTW852008:QTX852016 RDS852008:RDT852016 RNO852008:RNP852016 RXK852008:RXL852016 SHG852008:SHH852016 SRC852008:SRD852016 TAY852008:TAZ852016 TKU852008:TKV852016 TUQ852008:TUR852016 UEM852008:UEN852016 UOI852008:UOJ852016 UYE852008:UYF852016 VIA852008:VIB852016 VRW852008:VRX852016 WBS852008:WBT852016 WLO852008:WLP852016 WVK852008:WVL852016 C917544:D917552 IY917544:IZ917552 SU917544:SV917552 ACQ917544:ACR917552 AMM917544:AMN917552 AWI917544:AWJ917552 BGE917544:BGF917552 BQA917544:BQB917552 BZW917544:BZX917552 CJS917544:CJT917552 CTO917544:CTP917552 DDK917544:DDL917552 DNG917544:DNH917552 DXC917544:DXD917552 EGY917544:EGZ917552 EQU917544:EQV917552 FAQ917544:FAR917552 FKM917544:FKN917552 FUI917544:FUJ917552 GEE917544:GEF917552 GOA917544:GOB917552 GXW917544:GXX917552 HHS917544:HHT917552 HRO917544:HRP917552 IBK917544:IBL917552 ILG917544:ILH917552 IVC917544:IVD917552 JEY917544:JEZ917552 JOU917544:JOV917552 JYQ917544:JYR917552 KIM917544:KIN917552 KSI917544:KSJ917552 LCE917544:LCF917552 LMA917544:LMB917552 LVW917544:LVX917552 MFS917544:MFT917552 MPO917544:MPP917552 MZK917544:MZL917552 NJG917544:NJH917552 NTC917544:NTD917552 OCY917544:OCZ917552 OMU917544:OMV917552 OWQ917544:OWR917552 PGM917544:PGN917552 PQI917544:PQJ917552 QAE917544:QAF917552 QKA917544:QKB917552 QTW917544:QTX917552 RDS917544:RDT917552 RNO917544:RNP917552 RXK917544:RXL917552 SHG917544:SHH917552 SRC917544:SRD917552 TAY917544:TAZ917552 TKU917544:TKV917552 TUQ917544:TUR917552 UEM917544:UEN917552 UOI917544:UOJ917552 UYE917544:UYF917552 VIA917544:VIB917552 VRW917544:VRX917552 WBS917544:WBT917552 WLO917544:WLP917552 WVK917544:WVL917552 C983080:D983088 IY983080:IZ983088 SU983080:SV983088 ACQ983080:ACR983088 AMM983080:AMN983088 AWI983080:AWJ983088 BGE983080:BGF983088 BQA983080:BQB983088 BZW983080:BZX983088 CJS983080:CJT983088 CTO983080:CTP983088 DDK983080:DDL983088 DNG983080:DNH983088 DXC983080:DXD983088 EGY983080:EGZ983088 EQU983080:EQV983088 FAQ983080:FAR983088 FKM983080:FKN983088 FUI983080:FUJ983088 GEE983080:GEF983088 GOA983080:GOB983088 GXW983080:GXX983088 HHS983080:HHT983088 HRO983080:HRP983088 IBK983080:IBL983088 ILG983080:ILH983088 IVC983080:IVD983088 JEY983080:JEZ983088 JOU983080:JOV983088 JYQ983080:JYR983088 KIM983080:KIN983088 KSI983080:KSJ983088 LCE983080:LCF983088 LMA983080:LMB983088 LVW983080:LVX983088 MFS983080:MFT983088 MPO983080:MPP983088 MZK983080:MZL983088 NJG983080:NJH983088 NTC983080:NTD983088 OCY983080:OCZ983088 OMU983080:OMV983088 OWQ983080:OWR983088 PGM983080:PGN983088 PQI983080:PQJ983088 QAE983080:QAF983088 QKA983080:QKB983088 QTW983080:QTX983088 RDS983080:RDT983088 RNO983080:RNP983088 RXK983080:RXL983088 SHG983080:SHH983088 SRC983080:SRD983088 TAY983080:TAZ983088 TKU983080:TKV983088 TUQ983080:TUR983088 UEM983080:UEN983088 UOI983080:UOJ983088 UYE983080:UYF983088 VIA983080:VIB983088 VRW983080:VRX983088 WBS983080:WBT983088 WLO983080:WLP983088 WVK983080:WVL983088 IT26:IT28 SP26:SP28 ACL26:ACL28 AMH26:AMH28 AWD26:AWD28 BFZ26:BFZ28 BPV26:BPV28 BZR26:BZR28 CJN26:CJN28 CTJ26:CTJ28 DDF26:DDF28 DNB26:DNB28 DWX26:DWX28 EGT26:EGT28 EQP26:EQP28 FAL26:FAL28 FKH26:FKH28 FUD26:FUD28 GDZ26:GDZ28 GNV26:GNV28 GXR26:GXR28 HHN26:HHN28 HRJ26:HRJ28 IBF26:IBF28 ILB26:ILB28 IUX26:IUX28 JET26:JET28 JOP26:JOP28 JYL26:JYL28 KIH26:KIH28 KSD26:KSD28 LBZ26:LBZ28 LLV26:LLV28 LVR26:LVR28 MFN26:MFN28 MPJ26:MPJ28 MZF26:MZF28 NJB26:NJB28 NSX26:NSX28 OCT26:OCT28 OMP26:OMP28 OWL26:OWL28 PGH26:PGH28 PQD26:PQD28 PZZ26:PZZ28 QJV26:QJV28 QTR26:QTR28 RDN26:RDN28 RNJ26:RNJ28 RXF26:RXF28 SHB26:SHB28 SQX26:SQX28 TAT26:TAT28 TKP26:TKP28 TUL26:TUL28 UEH26:UEH28 UOD26:UOD28 UXZ26:UXZ28 VHV26:VHV28 VRR26:VRR28 WBN26:WBN28 WLJ26:WLJ28 WVF26:WVF28 XFB26:XFB28 IT65562:IT65564 SP65562:SP65564 ACL65562:ACL65564 AMH65562:AMH65564 AWD65562:AWD65564 BFZ65562:BFZ65564 BPV65562:BPV65564 BZR65562:BZR65564 CJN65562:CJN65564 CTJ65562:CTJ65564 DDF65562:DDF65564 DNB65562:DNB65564 DWX65562:DWX65564 EGT65562:EGT65564 EQP65562:EQP65564 FAL65562:FAL65564 FKH65562:FKH65564 FUD65562:FUD65564 GDZ65562:GDZ65564 GNV65562:GNV65564 GXR65562:GXR65564 HHN65562:HHN65564 HRJ65562:HRJ65564 IBF65562:IBF65564 ILB65562:ILB65564 IUX65562:IUX65564 JET65562:JET65564 JOP65562:JOP65564 JYL65562:JYL65564 KIH65562:KIH65564 KSD65562:KSD65564 LBZ65562:LBZ65564 LLV65562:LLV65564 LVR65562:LVR65564 MFN65562:MFN65564 MPJ65562:MPJ65564 MZF65562:MZF65564 NJB65562:NJB65564 NSX65562:NSX65564 OCT65562:OCT65564 OMP65562:OMP65564 OWL65562:OWL65564 PGH65562:PGH65564 PQD65562:PQD65564 PZZ65562:PZZ65564 QJV65562:QJV65564 QTR65562:QTR65564 RDN65562:RDN65564 RNJ65562:RNJ65564 RXF65562:RXF65564 SHB65562:SHB65564 SQX65562:SQX65564 TAT65562:TAT65564 TKP65562:TKP65564 TUL65562:TUL65564 UEH65562:UEH65564 UOD65562:UOD65564 UXZ65562:UXZ65564 VHV65562:VHV65564 VRR65562:VRR65564 WBN65562:WBN65564 WLJ65562:WLJ65564 WVF65562:WVF65564 XFB65562:XFB65564 IT131098:IT131100 SP131098:SP131100 ACL131098:ACL131100 AMH131098:AMH131100 AWD131098:AWD131100 BFZ131098:BFZ131100 BPV131098:BPV131100 BZR131098:BZR131100 CJN131098:CJN131100 CTJ131098:CTJ131100 DDF131098:DDF131100 DNB131098:DNB131100 DWX131098:DWX131100 EGT131098:EGT131100 EQP131098:EQP131100 FAL131098:FAL131100 FKH131098:FKH131100 FUD131098:FUD131100 GDZ131098:GDZ131100 GNV131098:GNV131100 GXR131098:GXR131100 HHN131098:HHN131100 HRJ131098:HRJ131100 IBF131098:IBF131100 ILB131098:ILB131100 IUX131098:IUX131100 JET131098:JET131100 JOP131098:JOP131100 JYL131098:JYL131100 KIH131098:KIH131100 KSD131098:KSD131100 LBZ131098:LBZ131100 LLV131098:LLV131100 LVR131098:LVR131100 MFN131098:MFN131100 MPJ131098:MPJ131100 MZF131098:MZF131100 NJB131098:NJB131100 NSX131098:NSX131100 OCT131098:OCT131100 OMP131098:OMP131100 OWL131098:OWL131100 PGH131098:PGH131100 PQD131098:PQD131100 PZZ131098:PZZ131100 QJV131098:QJV131100 QTR131098:QTR131100 RDN131098:RDN131100 RNJ131098:RNJ131100 RXF131098:RXF131100 SHB131098:SHB131100 SQX131098:SQX131100 TAT131098:TAT131100 TKP131098:TKP131100 TUL131098:TUL131100 UEH131098:UEH131100 UOD131098:UOD131100 UXZ131098:UXZ131100 VHV131098:VHV131100 VRR131098:VRR131100 WBN131098:WBN131100 WLJ131098:WLJ131100 WVF131098:WVF131100 XFB131098:XFB131100 IT196634:IT196636 SP196634:SP196636 ACL196634:ACL196636 AMH196634:AMH196636 AWD196634:AWD196636 BFZ196634:BFZ196636 BPV196634:BPV196636 BZR196634:BZR196636 CJN196634:CJN196636 CTJ196634:CTJ196636 DDF196634:DDF196636 DNB196634:DNB196636 DWX196634:DWX196636 EGT196634:EGT196636 EQP196634:EQP196636 FAL196634:FAL196636 FKH196634:FKH196636 FUD196634:FUD196636 GDZ196634:GDZ196636 GNV196634:GNV196636 GXR196634:GXR196636 HHN196634:HHN196636 HRJ196634:HRJ196636 IBF196634:IBF196636 ILB196634:ILB196636 IUX196634:IUX196636 JET196634:JET196636 JOP196634:JOP196636 JYL196634:JYL196636 KIH196634:KIH196636 KSD196634:KSD196636 LBZ196634:LBZ196636 LLV196634:LLV196636 LVR196634:LVR196636 MFN196634:MFN196636 MPJ196634:MPJ196636 MZF196634:MZF196636 NJB196634:NJB196636 NSX196634:NSX196636 OCT196634:OCT196636 OMP196634:OMP196636 OWL196634:OWL196636 PGH196634:PGH196636 PQD196634:PQD196636 PZZ196634:PZZ196636 QJV196634:QJV196636 QTR196634:QTR196636 RDN196634:RDN196636 RNJ196634:RNJ196636 RXF196634:RXF196636 SHB196634:SHB196636 SQX196634:SQX196636 TAT196634:TAT196636 TKP196634:TKP196636 TUL196634:TUL196636 UEH196634:UEH196636 UOD196634:UOD196636 UXZ196634:UXZ196636 VHV196634:VHV196636 VRR196634:VRR196636 WBN196634:WBN196636 WLJ196634:WLJ196636 WVF196634:WVF196636 XFB196634:XFB196636 IT262170:IT262172 SP262170:SP262172 ACL262170:ACL262172 AMH262170:AMH262172 AWD262170:AWD262172 BFZ262170:BFZ262172 BPV262170:BPV262172 BZR262170:BZR262172 CJN262170:CJN262172 CTJ262170:CTJ262172 DDF262170:DDF262172 DNB262170:DNB262172 DWX262170:DWX262172 EGT262170:EGT262172 EQP262170:EQP262172 FAL262170:FAL262172 FKH262170:FKH262172 FUD262170:FUD262172 GDZ262170:GDZ262172 GNV262170:GNV262172 GXR262170:GXR262172 HHN262170:HHN262172 HRJ262170:HRJ262172 IBF262170:IBF262172 ILB262170:ILB262172 IUX262170:IUX262172 JET262170:JET262172 JOP262170:JOP262172 JYL262170:JYL262172 KIH262170:KIH262172 KSD262170:KSD262172 LBZ262170:LBZ262172 LLV262170:LLV262172 LVR262170:LVR262172 MFN262170:MFN262172 MPJ262170:MPJ262172 MZF262170:MZF262172 NJB262170:NJB262172 NSX262170:NSX262172 OCT262170:OCT262172 OMP262170:OMP262172 OWL262170:OWL262172 PGH262170:PGH262172 PQD262170:PQD262172 PZZ262170:PZZ262172 QJV262170:QJV262172 QTR262170:QTR262172 RDN262170:RDN262172 RNJ262170:RNJ262172 RXF262170:RXF262172 SHB262170:SHB262172 SQX262170:SQX262172 TAT262170:TAT262172 TKP262170:TKP262172 TUL262170:TUL262172 UEH262170:UEH262172 UOD262170:UOD262172 UXZ262170:UXZ262172 VHV262170:VHV262172 VRR262170:VRR262172 WBN262170:WBN262172 WLJ262170:WLJ262172 WVF262170:WVF262172 XFB262170:XFB262172 IT327706:IT327708 SP327706:SP327708 ACL327706:ACL327708 AMH327706:AMH327708 AWD327706:AWD327708 BFZ327706:BFZ327708 BPV327706:BPV327708 BZR327706:BZR327708 CJN327706:CJN327708 CTJ327706:CTJ327708 DDF327706:DDF327708 DNB327706:DNB327708 DWX327706:DWX327708 EGT327706:EGT327708 EQP327706:EQP327708 FAL327706:FAL327708 FKH327706:FKH327708 FUD327706:FUD327708 GDZ327706:GDZ327708 GNV327706:GNV327708 GXR327706:GXR327708 HHN327706:HHN327708 HRJ327706:HRJ327708 IBF327706:IBF327708 ILB327706:ILB327708 IUX327706:IUX327708 JET327706:JET327708 JOP327706:JOP327708 JYL327706:JYL327708 KIH327706:KIH327708 KSD327706:KSD327708 LBZ327706:LBZ327708 LLV327706:LLV327708 LVR327706:LVR327708 MFN327706:MFN327708 MPJ327706:MPJ327708 MZF327706:MZF327708 NJB327706:NJB327708 NSX327706:NSX327708 OCT327706:OCT327708 OMP327706:OMP327708 OWL327706:OWL327708 PGH327706:PGH327708 PQD327706:PQD327708 PZZ327706:PZZ327708 QJV327706:QJV327708 QTR327706:QTR327708 RDN327706:RDN327708 RNJ327706:RNJ327708 RXF327706:RXF327708 SHB327706:SHB327708 SQX327706:SQX327708 TAT327706:TAT327708 TKP327706:TKP327708 TUL327706:TUL327708 UEH327706:UEH327708 UOD327706:UOD327708 UXZ327706:UXZ327708 VHV327706:VHV327708 VRR327706:VRR327708 WBN327706:WBN327708 WLJ327706:WLJ327708 WVF327706:WVF327708 XFB327706:XFB327708 IT393242:IT393244 SP393242:SP393244 ACL393242:ACL393244 AMH393242:AMH393244 AWD393242:AWD393244 BFZ393242:BFZ393244 BPV393242:BPV393244 BZR393242:BZR393244 CJN393242:CJN393244 CTJ393242:CTJ393244 DDF393242:DDF393244 DNB393242:DNB393244 DWX393242:DWX393244 EGT393242:EGT393244 EQP393242:EQP393244 FAL393242:FAL393244 FKH393242:FKH393244 FUD393242:FUD393244 GDZ393242:GDZ393244 GNV393242:GNV393244 GXR393242:GXR393244 HHN393242:HHN393244 HRJ393242:HRJ393244 IBF393242:IBF393244 ILB393242:ILB393244 IUX393242:IUX393244 JET393242:JET393244 JOP393242:JOP393244 JYL393242:JYL393244 KIH393242:KIH393244 KSD393242:KSD393244 LBZ393242:LBZ393244 LLV393242:LLV393244 LVR393242:LVR393244 MFN393242:MFN393244 MPJ393242:MPJ393244 MZF393242:MZF393244 NJB393242:NJB393244 NSX393242:NSX393244 OCT393242:OCT393244 OMP393242:OMP393244 OWL393242:OWL393244 PGH393242:PGH393244 PQD393242:PQD393244 PZZ393242:PZZ393244 QJV393242:QJV393244 QTR393242:QTR393244 RDN393242:RDN393244 RNJ393242:RNJ393244 RXF393242:RXF393244 SHB393242:SHB393244 SQX393242:SQX393244 TAT393242:TAT393244 TKP393242:TKP393244 TUL393242:TUL393244 UEH393242:UEH393244 UOD393242:UOD393244 UXZ393242:UXZ393244 VHV393242:VHV393244 VRR393242:VRR393244 WBN393242:WBN393244 WLJ393242:WLJ393244 WVF393242:WVF393244 XFB393242:XFB393244 IT458778:IT458780 SP458778:SP458780 ACL458778:ACL458780 AMH458778:AMH458780 AWD458778:AWD458780 BFZ458778:BFZ458780 BPV458778:BPV458780 BZR458778:BZR458780 CJN458778:CJN458780 CTJ458778:CTJ458780 DDF458778:DDF458780 DNB458778:DNB458780 DWX458778:DWX458780 EGT458778:EGT458780 EQP458778:EQP458780 FAL458778:FAL458780 FKH458778:FKH458780 FUD458778:FUD458780 GDZ458778:GDZ458780 GNV458778:GNV458780 GXR458778:GXR458780 HHN458778:HHN458780 HRJ458778:HRJ458780 IBF458778:IBF458780 ILB458778:ILB458780 IUX458778:IUX458780 JET458778:JET458780 JOP458778:JOP458780 JYL458778:JYL458780 KIH458778:KIH458780 KSD458778:KSD458780 LBZ458778:LBZ458780 LLV458778:LLV458780 LVR458778:LVR458780 MFN458778:MFN458780 MPJ458778:MPJ458780 MZF458778:MZF458780 NJB458778:NJB458780 NSX458778:NSX458780 OCT458778:OCT458780 OMP458778:OMP458780 OWL458778:OWL458780 PGH458778:PGH458780 PQD458778:PQD458780 PZZ458778:PZZ458780 QJV458778:QJV458780 QTR458778:QTR458780 RDN458778:RDN458780 RNJ458778:RNJ458780 RXF458778:RXF458780 SHB458778:SHB458780 SQX458778:SQX458780 TAT458778:TAT458780 TKP458778:TKP458780 TUL458778:TUL458780 UEH458778:UEH458780 UOD458778:UOD458780 UXZ458778:UXZ458780 VHV458778:VHV458780 VRR458778:VRR458780 WBN458778:WBN458780 WLJ458778:WLJ458780 WVF458778:WVF458780 XFB458778:XFB458780 IT524314:IT524316 SP524314:SP524316 ACL524314:ACL524316 AMH524314:AMH524316 AWD524314:AWD524316 BFZ524314:BFZ524316 BPV524314:BPV524316 BZR524314:BZR524316 CJN524314:CJN524316 CTJ524314:CTJ524316 DDF524314:DDF524316 DNB524314:DNB524316 DWX524314:DWX524316 EGT524314:EGT524316 EQP524314:EQP524316 FAL524314:FAL524316 FKH524314:FKH524316 FUD524314:FUD524316 GDZ524314:GDZ524316 GNV524314:GNV524316 GXR524314:GXR524316 HHN524314:HHN524316 HRJ524314:HRJ524316 IBF524314:IBF524316 ILB524314:ILB524316 IUX524314:IUX524316 JET524314:JET524316 JOP524314:JOP524316 JYL524314:JYL524316 KIH524314:KIH524316 KSD524314:KSD524316 LBZ524314:LBZ524316 LLV524314:LLV524316 LVR524314:LVR524316 MFN524314:MFN524316 MPJ524314:MPJ524316 MZF524314:MZF524316 NJB524314:NJB524316 NSX524314:NSX524316 OCT524314:OCT524316 OMP524314:OMP524316 OWL524314:OWL524316 PGH524314:PGH524316 PQD524314:PQD524316 PZZ524314:PZZ524316 QJV524314:QJV524316 QTR524314:QTR524316 RDN524314:RDN524316 RNJ524314:RNJ524316 RXF524314:RXF524316 SHB524314:SHB524316 SQX524314:SQX524316 TAT524314:TAT524316 TKP524314:TKP524316 TUL524314:TUL524316 UEH524314:UEH524316 UOD524314:UOD524316 UXZ524314:UXZ524316 VHV524314:VHV524316 VRR524314:VRR524316 WBN524314:WBN524316 WLJ524314:WLJ524316 WVF524314:WVF524316 XFB524314:XFB524316 IT589850:IT589852 SP589850:SP589852 ACL589850:ACL589852 AMH589850:AMH589852 AWD589850:AWD589852 BFZ589850:BFZ589852 BPV589850:BPV589852 BZR589850:BZR589852 CJN589850:CJN589852 CTJ589850:CTJ589852 DDF589850:DDF589852 DNB589850:DNB589852 DWX589850:DWX589852 EGT589850:EGT589852 EQP589850:EQP589852 FAL589850:FAL589852 FKH589850:FKH589852 FUD589850:FUD589852 GDZ589850:GDZ589852 GNV589850:GNV589852 GXR589850:GXR589852 HHN589850:HHN589852 HRJ589850:HRJ589852 IBF589850:IBF589852 ILB589850:ILB589852 IUX589850:IUX589852 JET589850:JET589852 JOP589850:JOP589852 JYL589850:JYL589852 KIH589850:KIH589852 KSD589850:KSD589852 LBZ589850:LBZ589852 LLV589850:LLV589852 LVR589850:LVR589852 MFN589850:MFN589852 MPJ589850:MPJ589852 MZF589850:MZF589852 NJB589850:NJB589852 NSX589850:NSX589852 OCT589850:OCT589852 OMP589850:OMP589852 OWL589850:OWL589852 PGH589850:PGH589852 PQD589850:PQD589852 PZZ589850:PZZ589852 QJV589850:QJV589852 QTR589850:QTR589852 RDN589850:RDN589852 RNJ589850:RNJ589852 RXF589850:RXF589852 SHB589850:SHB589852 SQX589850:SQX589852 TAT589850:TAT589852 TKP589850:TKP589852 TUL589850:TUL589852 UEH589850:UEH589852 UOD589850:UOD589852 UXZ589850:UXZ589852 VHV589850:VHV589852 VRR589850:VRR589852 WBN589850:WBN589852 WLJ589850:WLJ589852 WVF589850:WVF589852 XFB589850:XFB589852 IT655386:IT655388 SP655386:SP655388 ACL655386:ACL655388 AMH655386:AMH655388 AWD655386:AWD655388 BFZ655386:BFZ655388 BPV655386:BPV655388 BZR655386:BZR655388 CJN655386:CJN655388 CTJ655386:CTJ655388 DDF655386:DDF655388 DNB655386:DNB655388 DWX655386:DWX655388 EGT655386:EGT655388 EQP655386:EQP655388 FAL655386:FAL655388 FKH655386:FKH655388 FUD655386:FUD655388 GDZ655386:GDZ655388 GNV655386:GNV655388 GXR655386:GXR655388 HHN655386:HHN655388 HRJ655386:HRJ655388 IBF655386:IBF655388 ILB655386:ILB655388 IUX655386:IUX655388 JET655386:JET655388 JOP655386:JOP655388 JYL655386:JYL655388 KIH655386:KIH655388 KSD655386:KSD655388 LBZ655386:LBZ655388 LLV655386:LLV655388 LVR655386:LVR655388 MFN655386:MFN655388 MPJ655386:MPJ655388 MZF655386:MZF655388 NJB655386:NJB655388 NSX655386:NSX655388 OCT655386:OCT655388 OMP655386:OMP655388 OWL655386:OWL655388 PGH655386:PGH655388 PQD655386:PQD655388 PZZ655386:PZZ655388 QJV655386:QJV655388 QTR655386:QTR655388 RDN655386:RDN655388 RNJ655386:RNJ655388 RXF655386:RXF655388 SHB655386:SHB655388 SQX655386:SQX655388 TAT655386:TAT655388 TKP655386:TKP655388 TUL655386:TUL655388 UEH655386:UEH655388 UOD655386:UOD655388 UXZ655386:UXZ655388 VHV655386:VHV655388 VRR655386:VRR655388 WBN655386:WBN655388 WLJ655386:WLJ655388 WVF655386:WVF655388 XFB655386:XFB655388 IT720922:IT720924 SP720922:SP720924 ACL720922:ACL720924 AMH720922:AMH720924 AWD720922:AWD720924 BFZ720922:BFZ720924 BPV720922:BPV720924 BZR720922:BZR720924 CJN720922:CJN720924 CTJ720922:CTJ720924 DDF720922:DDF720924 DNB720922:DNB720924 DWX720922:DWX720924 EGT720922:EGT720924 EQP720922:EQP720924 FAL720922:FAL720924 FKH720922:FKH720924 FUD720922:FUD720924 GDZ720922:GDZ720924 GNV720922:GNV720924 GXR720922:GXR720924 HHN720922:HHN720924 HRJ720922:HRJ720924 IBF720922:IBF720924 ILB720922:ILB720924 IUX720922:IUX720924 JET720922:JET720924 JOP720922:JOP720924 JYL720922:JYL720924 KIH720922:KIH720924 KSD720922:KSD720924 LBZ720922:LBZ720924 LLV720922:LLV720924 LVR720922:LVR720924 MFN720922:MFN720924 MPJ720922:MPJ720924 MZF720922:MZF720924 NJB720922:NJB720924 NSX720922:NSX720924 OCT720922:OCT720924 OMP720922:OMP720924 OWL720922:OWL720924 PGH720922:PGH720924 PQD720922:PQD720924 PZZ720922:PZZ720924 QJV720922:QJV720924 QTR720922:QTR720924 RDN720922:RDN720924 RNJ720922:RNJ720924 RXF720922:RXF720924 SHB720922:SHB720924 SQX720922:SQX720924 TAT720922:TAT720924 TKP720922:TKP720924 TUL720922:TUL720924 UEH720922:UEH720924 UOD720922:UOD720924 UXZ720922:UXZ720924 VHV720922:VHV720924 VRR720922:VRR720924 WBN720922:WBN720924 WLJ720922:WLJ720924 WVF720922:WVF720924 XFB720922:XFB720924 IT786458:IT786460 SP786458:SP786460 ACL786458:ACL786460 AMH786458:AMH786460 AWD786458:AWD786460 BFZ786458:BFZ786460 BPV786458:BPV786460 BZR786458:BZR786460 CJN786458:CJN786460 CTJ786458:CTJ786460 DDF786458:DDF786460 DNB786458:DNB786460 DWX786458:DWX786460 EGT786458:EGT786460 EQP786458:EQP786460 FAL786458:FAL786460 FKH786458:FKH786460 FUD786458:FUD786460 GDZ786458:GDZ786460 GNV786458:GNV786460 GXR786458:GXR786460 HHN786458:HHN786460 HRJ786458:HRJ786460 IBF786458:IBF786460 ILB786458:ILB786460 IUX786458:IUX786460 JET786458:JET786460 JOP786458:JOP786460 JYL786458:JYL786460 KIH786458:KIH786460 KSD786458:KSD786460 LBZ786458:LBZ786460 LLV786458:LLV786460 LVR786458:LVR786460 MFN786458:MFN786460 MPJ786458:MPJ786460 MZF786458:MZF786460 NJB786458:NJB786460 NSX786458:NSX786460 OCT786458:OCT786460 OMP786458:OMP786460 OWL786458:OWL786460 PGH786458:PGH786460 PQD786458:PQD786460 PZZ786458:PZZ786460 QJV786458:QJV786460 QTR786458:QTR786460 RDN786458:RDN786460 RNJ786458:RNJ786460 RXF786458:RXF786460 SHB786458:SHB786460 SQX786458:SQX786460 TAT786458:TAT786460 TKP786458:TKP786460 TUL786458:TUL786460 UEH786458:UEH786460 UOD786458:UOD786460 UXZ786458:UXZ786460 VHV786458:VHV786460 VRR786458:VRR786460 WBN786458:WBN786460 WLJ786458:WLJ786460 WVF786458:WVF786460 XFB786458:XFB786460 IT851994:IT851996 SP851994:SP851996 ACL851994:ACL851996 AMH851994:AMH851996 AWD851994:AWD851996 BFZ851994:BFZ851996 BPV851994:BPV851996 BZR851994:BZR851996 CJN851994:CJN851996 CTJ851994:CTJ851996 DDF851994:DDF851996 DNB851994:DNB851996 DWX851994:DWX851996 EGT851994:EGT851996 EQP851994:EQP851996 FAL851994:FAL851996 FKH851994:FKH851996 FUD851994:FUD851996 GDZ851994:GDZ851996 GNV851994:GNV851996 GXR851994:GXR851996 HHN851994:HHN851996 HRJ851994:HRJ851996 IBF851994:IBF851996 ILB851994:ILB851996 IUX851994:IUX851996 JET851994:JET851996 JOP851994:JOP851996 JYL851994:JYL851996 KIH851994:KIH851996 KSD851994:KSD851996 LBZ851994:LBZ851996 LLV851994:LLV851996 LVR851994:LVR851996 MFN851994:MFN851996 MPJ851994:MPJ851996 MZF851994:MZF851996 NJB851994:NJB851996 NSX851994:NSX851996 OCT851994:OCT851996 OMP851994:OMP851996 OWL851994:OWL851996 PGH851994:PGH851996 PQD851994:PQD851996 PZZ851994:PZZ851996 QJV851994:QJV851996 QTR851994:QTR851996 RDN851994:RDN851996 RNJ851994:RNJ851996 RXF851994:RXF851996 SHB851994:SHB851996 SQX851994:SQX851996 TAT851994:TAT851996 TKP851994:TKP851996 TUL851994:TUL851996 UEH851994:UEH851996 UOD851994:UOD851996 UXZ851994:UXZ851996 VHV851994:VHV851996 VRR851994:VRR851996 WBN851994:WBN851996 WLJ851994:WLJ851996 WVF851994:WVF851996 XFB851994:XFB851996 IT917530:IT917532 SP917530:SP917532 ACL917530:ACL917532 AMH917530:AMH917532 AWD917530:AWD917532 BFZ917530:BFZ917532 BPV917530:BPV917532 BZR917530:BZR917532 CJN917530:CJN917532 CTJ917530:CTJ917532 DDF917530:DDF917532 DNB917530:DNB917532 DWX917530:DWX917532 EGT917530:EGT917532 EQP917530:EQP917532 FAL917530:FAL917532 FKH917530:FKH917532 FUD917530:FUD917532 GDZ917530:GDZ917532 GNV917530:GNV917532 GXR917530:GXR917532 HHN917530:HHN917532 HRJ917530:HRJ917532 IBF917530:IBF917532 ILB917530:ILB917532 IUX917530:IUX917532 JET917530:JET917532 JOP917530:JOP917532 JYL917530:JYL917532 KIH917530:KIH917532 KSD917530:KSD917532 LBZ917530:LBZ917532 LLV917530:LLV917532 LVR917530:LVR917532 MFN917530:MFN917532 MPJ917530:MPJ917532 MZF917530:MZF917532 NJB917530:NJB917532 NSX917530:NSX917532 OCT917530:OCT917532 OMP917530:OMP917532 OWL917530:OWL917532 PGH917530:PGH917532 PQD917530:PQD917532 PZZ917530:PZZ917532 QJV917530:QJV917532 QTR917530:QTR917532 RDN917530:RDN917532 RNJ917530:RNJ917532 RXF917530:RXF917532 SHB917530:SHB917532 SQX917530:SQX917532 TAT917530:TAT917532 TKP917530:TKP917532 TUL917530:TUL917532 UEH917530:UEH917532 UOD917530:UOD917532 UXZ917530:UXZ917532 VHV917530:VHV917532 VRR917530:VRR917532 WBN917530:WBN917532 WLJ917530:WLJ917532 WVF917530:WVF917532 XFB917530:XFB917532 IT983066:IT983068 SP983066:SP983068 ACL983066:ACL983068 AMH983066:AMH983068 AWD983066:AWD983068 BFZ983066:BFZ983068 BPV983066:BPV983068 BZR983066:BZR983068 CJN983066:CJN983068 CTJ983066:CTJ983068 DDF983066:DDF983068 DNB983066:DNB983068 DWX983066:DWX983068 EGT983066:EGT983068 EQP983066:EQP983068 FAL983066:FAL983068 FKH983066:FKH983068 FUD983066:FUD983068 GDZ983066:GDZ983068 GNV983066:GNV983068 GXR983066:GXR983068 HHN983066:HHN983068 HRJ983066:HRJ983068 IBF983066:IBF983068 ILB983066:ILB983068 IUX983066:IUX983068 JET983066:JET983068 JOP983066:JOP983068 JYL983066:JYL983068 KIH983066:KIH983068 KSD983066:KSD983068 LBZ983066:LBZ983068 LLV983066:LLV983068 LVR983066:LVR983068 MFN983066:MFN983068 MPJ983066:MPJ983068 MZF983066:MZF983068 NJB983066:NJB983068 NSX983066:NSX983068 OCT983066:OCT983068 OMP983066:OMP983068 OWL983066:OWL983068 PGH983066:PGH983068 PQD983066:PQD983068 PZZ983066:PZZ983068 QJV983066:QJV983068 QTR983066:QTR983068 RDN983066:RDN983068 RNJ983066:RNJ983068 RXF983066:RXF983068 SHB983066:SHB983068 SQX983066:SQX983068 TAT983066:TAT983068 TKP983066:TKP983068 TUL983066:TUL983068 UEH983066:UEH983068 UOD983066:UOD983068 UXZ983066:UXZ983068 VHV983066:VHV983068 VRR983066:VRR983068 WBN983066:WBN983068 WLJ983066:WLJ983068 WVF983066:WVF983068 XFB983066:XFB983068 IT38:IT40 SP38:SP40 ACL38:ACL40 AMH38:AMH40 AWD38:AWD40 BFZ38:BFZ40 BPV38:BPV40 BZR38:BZR40 CJN38:CJN40 CTJ38:CTJ40 DDF38:DDF40 DNB38:DNB40 DWX38:DWX40 EGT38:EGT40 EQP38:EQP40 FAL38:FAL40 FKH38:FKH40 FUD38:FUD40 GDZ38:GDZ40 GNV38:GNV40 GXR38:GXR40 HHN38:HHN40 HRJ38:HRJ40 IBF38:IBF40 ILB38:ILB40 IUX38:IUX40 JET38:JET40 JOP38:JOP40 JYL38:JYL40 KIH38:KIH40 KSD38:KSD40 LBZ38:LBZ40 LLV38:LLV40 LVR38:LVR40 MFN38:MFN40 MPJ38:MPJ40 MZF38:MZF40 NJB38:NJB40 NSX38:NSX40 OCT38:OCT40 OMP38:OMP40 OWL38:OWL40 PGH38:PGH40 PQD38:PQD40 PZZ38:PZZ40 QJV38:QJV40 QTR38:QTR40 RDN38:RDN40 RNJ38:RNJ40 RXF38:RXF40 SHB38:SHB40 SQX38:SQX40 TAT38:TAT40 TKP38:TKP40 TUL38:TUL40 UEH38:UEH40 UOD38:UOD40 UXZ38:UXZ40 VHV38:VHV40 VRR38:VRR40 WBN38:WBN40 WLJ38:WLJ40 WVF38:WVF40 XFB38:XFB40 IT65574:IT65576 SP65574:SP65576 ACL65574:ACL65576 AMH65574:AMH65576 AWD65574:AWD65576 BFZ65574:BFZ65576 BPV65574:BPV65576 BZR65574:BZR65576 CJN65574:CJN65576 CTJ65574:CTJ65576 DDF65574:DDF65576 DNB65574:DNB65576 DWX65574:DWX65576 EGT65574:EGT65576 EQP65574:EQP65576 FAL65574:FAL65576 FKH65574:FKH65576 FUD65574:FUD65576 GDZ65574:GDZ65576 GNV65574:GNV65576 GXR65574:GXR65576 HHN65574:HHN65576 HRJ65574:HRJ65576 IBF65574:IBF65576 ILB65574:ILB65576 IUX65574:IUX65576 JET65574:JET65576 JOP65574:JOP65576 JYL65574:JYL65576 KIH65574:KIH65576 KSD65574:KSD65576 LBZ65574:LBZ65576 LLV65574:LLV65576 LVR65574:LVR65576 MFN65574:MFN65576 MPJ65574:MPJ65576 MZF65574:MZF65576 NJB65574:NJB65576 NSX65574:NSX65576 OCT65574:OCT65576 OMP65574:OMP65576 OWL65574:OWL65576 PGH65574:PGH65576 PQD65574:PQD65576 PZZ65574:PZZ65576 QJV65574:QJV65576 QTR65574:QTR65576 RDN65574:RDN65576 RNJ65574:RNJ65576 RXF65574:RXF65576 SHB65574:SHB65576 SQX65574:SQX65576 TAT65574:TAT65576 TKP65574:TKP65576 TUL65574:TUL65576 UEH65574:UEH65576 UOD65574:UOD65576 UXZ65574:UXZ65576 VHV65574:VHV65576 VRR65574:VRR65576 WBN65574:WBN65576 WLJ65574:WLJ65576 WVF65574:WVF65576 XFB65574:XFB65576 IT131110:IT131112 SP131110:SP131112 ACL131110:ACL131112 AMH131110:AMH131112 AWD131110:AWD131112 BFZ131110:BFZ131112 BPV131110:BPV131112 BZR131110:BZR131112 CJN131110:CJN131112 CTJ131110:CTJ131112 DDF131110:DDF131112 DNB131110:DNB131112 DWX131110:DWX131112 EGT131110:EGT131112 EQP131110:EQP131112 FAL131110:FAL131112 FKH131110:FKH131112 FUD131110:FUD131112 GDZ131110:GDZ131112 GNV131110:GNV131112 GXR131110:GXR131112 HHN131110:HHN131112 HRJ131110:HRJ131112 IBF131110:IBF131112 ILB131110:ILB131112 IUX131110:IUX131112 JET131110:JET131112 JOP131110:JOP131112 JYL131110:JYL131112 KIH131110:KIH131112 KSD131110:KSD131112 LBZ131110:LBZ131112 LLV131110:LLV131112 LVR131110:LVR131112 MFN131110:MFN131112 MPJ131110:MPJ131112 MZF131110:MZF131112 NJB131110:NJB131112 NSX131110:NSX131112 OCT131110:OCT131112 OMP131110:OMP131112 OWL131110:OWL131112 PGH131110:PGH131112 PQD131110:PQD131112 PZZ131110:PZZ131112 QJV131110:QJV131112 QTR131110:QTR131112 RDN131110:RDN131112 RNJ131110:RNJ131112 RXF131110:RXF131112 SHB131110:SHB131112 SQX131110:SQX131112 TAT131110:TAT131112 TKP131110:TKP131112 TUL131110:TUL131112 UEH131110:UEH131112 UOD131110:UOD131112 UXZ131110:UXZ131112 VHV131110:VHV131112 VRR131110:VRR131112 WBN131110:WBN131112 WLJ131110:WLJ131112 WVF131110:WVF131112 XFB131110:XFB131112 IT196646:IT196648 SP196646:SP196648 ACL196646:ACL196648 AMH196646:AMH196648 AWD196646:AWD196648 BFZ196646:BFZ196648 BPV196646:BPV196648 BZR196646:BZR196648 CJN196646:CJN196648 CTJ196646:CTJ196648 DDF196646:DDF196648 DNB196646:DNB196648 DWX196646:DWX196648 EGT196646:EGT196648 EQP196646:EQP196648 FAL196646:FAL196648 FKH196646:FKH196648 FUD196646:FUD196648 GDZ196646:GDZ196648 GNV196646:GNV196648 GXR196646:GXR196648 HHN196646:HHN196648 HRJ196646:HRJ196648 IBF196646:IBF196648 ILB196646:ILB196648 IUX196646:IUX196648 JET196646:JET196648 JOP196646:JOP196648 JYL196646:JYL196648 KIH196646:KIH196648 KSD196646:KSD196648 LBZ196646:LBZ196648 LLV196646:LLV196648 LVR196646:LVR196648 MFN196646:MFN196648 MPJ196646:MPJ196648 MZF196646:MZF196648 NJB196646:NJB196648 NSX196646:NSX196648 OCT196646:OCT196648 OMP196646:OMP196648 OWL196646:OWL196648 PGH196646:PGH196648 PQD196646:PQD196648 PZZ196646:PZZ196648 QJV196646:QJV196648 QTR196646:QTR196648 RDN196646:RDN196648 RNJ196646:RNJ196648 RXF196646:RXF196648 SHB196646:SHB196648 SQX196646:SQX196648 TAT196646:TAT196648 TKP196646:TKP196648 TUL196646:TUL196648 UEH196646:UEH196648 UOD196646:UOD196648 UXZ196646:UXZ196648 VHV196646:VHV196648 VRR196646:VRR196648 WBN196646:WBN196648 WLJ196646:WLJ196648 WVF196646:WVF196648 XFB196646:XFB196648 IT262182:IT262184 SP262182:SP262184 ACL262182:ACL262184 AMH262182:AMH262184 AWD262182:AWD262184 BFZ262182:BFZ262184 BPV262182:BPV262184 BZR262182:BZR262184 CJN262182:CJN262184 CTJ262182:CTJ262184 DDF262182:DDF262184 DNB262182:DNB262184 DWX262182:DWX262184 EGT262182:EGT262184 EQP262182:EQP262184 FAL262182:FAL262184 FKH262182:FKH262184 FUD262182:FUD262184 GDZ262182:GDZ262184 GNV262182:GNV262184 GXR262182:GXR262184 HHN262182:HHN262184 HRJ262182:HRJ262184 IBF262182:IBF262184 ILB262182:ILB262184 IUX262182:IUX262184 JET262182:JET262184 JOP262182:JOP262184 JYL262182:JYL262184 KIH262182:KIH262184 KSD262182:KSD262184 LBZ262182:LBZ262184 LLV262182:LLV262184 LVR262182:LVR262184 MFN262182:MFN262184 MPJ262182:MPJ262184 MZF262182:MZF262184 NJB262182:NJB262184 NSX262182:NSX262184 OCT262182:OCT262184 OMP262182:OMP262184 OWL262182:OWL262184 PGH262182:PGH262184 PQD262182:PQD262184 PZZ262182:PZZ262184 QJV262182:QJV262184 QTR262182:QTR262184 RDN262182:RDN262184 RNJ262182:RNJ262184 RXF262182:RXF262184 SHB262182:SHB262184 SQX262182:SQX262184 TAT262182:TAT262184 TKP262182:TKP262184 TUL262182:TUL262184 UEH262182:UEH262184 UOD262182:UOD262184 UXZ262182:UXZ262184 VHV262182:VHV262184 VRR262182:VRR262184 WBN262182:WBN262184 WLJ262182:WLJ262184 WVF262182:WVF262184 XFB262182:XFB262184 IT327718:IT327720 SP327718:SP327720 ACL327718:ACL327720 AMH327718:AMH327720 AWD327718:AWD327720 BFZ327718:BFZ327720 BPV327718:BPV327720 BZR327718:BZR327720 CJN327718:CJN327720 CTJ327718:CTJ327720 DDF327718:DDF327720 DNB327718:DNB327720 DWX327718:DWX327720 EGT327718:EGT327720 EQP327718:EQP327720 FAL327718:FAL327720 FKH327718:FKH327720 FUD327718:FUD327720 GDZ327718:GDZ327720 GNV327718:GNV327720 GXR327718:GXR327720 HHN327718:HHN327720 HRJ327718:HRJ327720 IBF327718:IBF327720 ILB327718:ILB327720 IUX327718:IUX327720 JET327718:JET327720 JOP327718:JOP327720 JYL327718:JYL327720 KIH327718:KIH327720 KSD327718:KSD327720 LBZ327718:LBZ327720 LLV327718:LLV327720 LVR327718:LVR327720 MFN327718:MFN327720 MPJ327718:MPJ327720 MZF327718:MZF327720 NJB327718:NJB327720 NSX327718:NSX327720 OCT327718:OCT327720 OMP327718:OMP327720 OWL327718:OWL327720 PGH327718:PGH327720 PQD327718:PQD327720 PZZ327718:PZZ327720 QJV327718:QJV327720 QTR327718:QTR327720 RDN327718:RDN327720 RNJ327718:RNJ327720 RXF327718:RXF327720 SHB327718:SHB327720 SQX327718:SQX327720 TAT327718:TAT327720 TKP327718:TKP327720 TUL327718:TUL327720 UEH327718:UEH327720 UOD327718:UOD327720 UXZ327718:UXZ327720 VHV327718:VHV327720 VRR327718:VRR327720 WBN327718:WBN327720 WLJ327718:WLJ327720 WVF327718:WVF327720 XFB327718:XFB327720 IT393254:IT393256 SP393254:SP393256 ACL393254:ACL393256 AMH393254:AMH393256 AWD393254:AWD393256 BFZ393254:BFZ393256 BPV393254:BPV393256 BZR393254:BZR393256 CJN393254:CJN393256 CTJ393254:CTJ393256 DDF393254:DDF393256 DNB393254:DNB393256 DWX393254:DWX393256 EGT393254:EGT393256 EQP393254:EQP393256 FAL393254:FAL393256 FKH393254:FKH393256 FUD393254:FUD393256 GDZ393254:GDZ393256 GNV393254:GNV393256 GXR393254:GXR393256 HHN393254:HHN393256 HRJ393254:HRJ393256 IBF393254:IBF393256 ILB393254:ILB393256 IUX393254:IUX393256 JET393254:JET393256 JOP393254:JOP393256 JYL393254:JYL393256 KIH393254:KIH393256 KSD393254:KSD393256 LBZ393254:LBZ393256 LLV393254:LLV393256 LVR393254:LVR393256 MFN393254:MFN393256 MPJ393254:MPJ393256 MZF393254:MZF393256 NJB393254:NJB393256 NSX393254:NSX393256 OCT393254:OCT393256 OMP393254:OMP393256 OWL393254:OWL393256 PGH393254:PGH393256 PQD393254:PQD393256 PZZ393254:PZZ393256 QJV393254:QJV393256 QTR393254:QTR393256 RDN393254:RDN393256 RNJ393254:RNJ393256 RXF393254:RXF393256 SHB393254:SHB393256 SQX393254:SQX393256 TAT393254:TAT393256 TKP393254:TKP393256 TUL393254:TUL393256 UEH393254:UEH393256 UOD393254:UOD393256 UXZ393254:UXZ393256 VHV393254:VHV393256 VRR393254:VRR393256 WBN393254:WBN393256 WLJ393254:WLJ393256 WVF393254:WVF393256 XFB393254:XFB393256 IT458790:IT458792 SP458790:SP458792 ACL458790:ACL458792 AMH458790:AMH458792 AWD458790:AWD458792 BFZ458790:BFZ458792 BPV458790:BPV458792 BZR458790:BZR458792 CJN458790:CJN458792 CTJ458790:CTJ458792 DDF458790:DDF458792 DNB458790:DNB458792 DWX458790:DWX458792 EGT458790:EGT458792 EQP458790:EQP458792 FAL458790:FAL458792 FKH458790:FKH458792 FUD458790:FUD458792 GDZ458790:GDZ458792 GNV458790:GNV458792 GXR458790:GXR458792 HHN458790:HHN458792 HRJ458790:HRJ458792 IBF458790:IBF458792 ILB458790:ILB458792 IUX458790:IUX458792 JET458790:JET458792 JOP458790:JOP458792 JYL458790:JYL458792 KIH458790:KIH458792 KSD458790:KSD458792 LBZ458790:LBZ458792 LLV458790:LLV458792 LVR458790:LVR458792 MFN458790:MFN458792 MPJ458790:MPJ458792 MZF458790:MZF458792 NJB458790:NJB458792 NSX458790:NSX458792 OCT458790:OCT458792 OMP458790:OMP458792 OWL458790:OWL458792 PGH458790:PGH458792 PQD458790:PQD458792 PZZ458790:PZZ458792 QJV458790:QJV458792 QTR458790:QTR458792 RDN458790:RDN458792 RNJ458790:RNJ458792 RXF458790:RXF458792 SHB458790:SHB458792 SQX458790:SQX458792 TAT458790:TAT458792 TKP458790:TKP458792 TUL458790:TUL458792 UEH458790:UEH458792 UOD458790:UOD458792 UXZ458790:UXZ458792 VHV458790:VHV458792 VRR458790:VRR458792 WBN458790:WBN458792 WLJ458790:WLJ458792 WVF458790:WVF458792 XFB458790:XFB458792 IT524326:IT524328 SP524326:SP524328 ACL524326:ACL524328 AMH524326:AMH524328 AWD524326:AWD524328 BFZ524326:BFZ524328 BPV524326:BPV524328 BZR524326:BZR524328 CJN524326:CJN524328 CTJ524326:CTJ524328 DDF524326:DDF524328 DNB524326:DNB524328 DWX524326:DWX524328 EGT524326:EGT524328 EQP524326:EQP524328 FAL524326:FAL524328 FKH524326:FKH524328 FUD524326:FUD524328 GDZ524326:GDZ524328 GNV524326:GNV524328 GXR524326:GXR524328 HHN524326:HHN524328 HRJ524326:HRJ524328 IBF524326:IBF524328 ILB524326:ILB524328 IUX524326:IUX524328 JET524326:JET524328 JOP524326:JOP524328 JYL524326:JYL524328 KIH524326:KIH524328 KSD524326:KSD524328 LBZ524326:LBZ524328 LLV524326:LLV524328 LVR524326:LVR524328 MFN524326:MFN524328 MPJ524326:MPJ524328 MZF524326:MZF524328 NJB524326:NJB524328 NSX524326:NSX524328 OCT524326:OCT524328 OMP524326:OMP524328 OWL524326:OWL524328 PGH524326:PGH524328 PQD524326:PQD524328 PZZ524326:PZZ524328 QJV524326:QJV524328 QTR524326:QTR524328 RDN524326:RDN524328 RNJ524326:RNJ524328 RXF524326:RXF524328 SHB524326:SHB524328 SQX524326:SQX524328 TAT524326:TAT524328 TKP524326:TKP524328 TUL524326:TUL524328 UEH524326:UEH524328 UOD524326:UOD524328 UXZ524326:UXZ524328 VHV524326:VHV524328 VRR524326:VRR524328 WBN524326:WBN524328 WLJ524326:WLJ524328 WVF524326:WVF524328 XFB524326:XFB524328 IT589862:IT589864 SP589862:SP589864 ACL589862:ACL589864 AMH589862:AMH589864 AWD589862:AWD589864 BFZ589862:BFZ589864 BPV589862:BPV589864 BZR589862:BZR589864 CJN589862:CJN589864 CTJ589862:CTJ589864 DDF589862:DDF589864 DNB589862:DNB589864 DWX589862:DWX589864 EGT589862:EGT589864 EQP589862:EQP589864 FAL589862:FAL589864 FKH589862:FKH589864 FUD589862:FUD589864 GDZ589862:GDZ589864 GNV589862:GNV589864 GXR589862:GXR589864 HHN589862:HHN589864 HRJ589862:HRJ589864 IBF589862:IBF589864 ILB589862:ILB589864 IUX589862:IUX589864 JET589862:JET589864 JOP589862:JOP589864 JYL589862:JYL589864 KIH589862:KIH589864 KSD589862:KSD589864 LBZ589862:LBZ589864 LLV589862:LLV589864 LVR589862:LVR589864 MFN589862:MFN589864 MPJ589862:MPJ589864 MZF589862:MZF589864 NJB589862:NJB589864 NSX589862:NSX589864 OCT589862:OCT589864 OMP589862:OMP589864 OWL589862:OWL589864 PGH589862:PGH589864 PQD589862:PQD589864 PZZ589862:PZZ589864 QJV589862:QJV589864 QTR589862:QTR589864 RDN589862:RDN589864 RNJ589862:RNJ589864 RXF589862:RXF589864 SHB589862:SHB589864 SQX589862:SQX589864 TAT589862:TAT589864 TKP589862:TKP589864 TUL589862:TUL589864 UEH589862:UEH589864 UOD589862:UOD589864 UXZ589862:UXZ589864 VHV589862:VHV589864 VRR589862:VRR589864 WBN589862:WBN589864 WLJ589862:WLJ589864 WVF589862:WVF589864 XFB589862:XFB589864 IT655398:IT655400 SP655398:SP655400 ACL655398:ACL655400 AMH655398:AMH655400 AWD655398:AWD655400 BFZ655398:BFZ655400 BPV655398:BPV655400 BZR655398:BZR655400 CJN655398:CJN655400 CTJ655398:CTJ655400 DDF655398:DDF655400 DNB655398:DNB655400 DWX655398:DWX655400 EGT655398:EGT655400 EQP655398:EQP655400 FAL655398:FAL655400 FKH655398:FKH655400 FUD655398:FUD655400 GDZ655398:GDZ655400 GNV655398:GNV655400 GXR655398:GXR655400 HHN655398:HHN655400 HRJ655398:HRJ655400 IBF655398:IBF655400 ILB655398:ILB655400 IUX655398:IUX655400 JET655398:JET655400 JOP655398:JOP655400 JYL655398:JYL655400 KIH655398:KIH655400 KSD655398:KSD655400 LBZ655398:LBZ655400 LLV655398:LLV655400 LVR655398:LVR655400 MFN655398:MFN655400 MPJ655398:MPJ655400 MZF655398:MZF655400 NJB655398:NJB655400 NSX655398:NSX655400 OCT655398:OCT655400 OMP655398:OMP655400 OWL655398:OWL655400 PGH655398:PGH655400 PQD655398:PQD655400 PZZ655398:PZZ655400 QJV655398:QJV655400 QTR655398:QTR655400 RDN655398:RDN655400 RNJ655398:RNJ655400 RXF655398:RXF655400 SHB655398:SHB655400 SQX655398:SQX655400 TAT655398:TAT655400 TKP655398:TKP655400 TUL655398:TUL655400 UEH655398:UEH655400 UOD655398:UOD655400 UXZ655398:UXZ655400 VHV655398:VHV655400 VRR655398:VRR655400 WBN655398:WBN655400 WLJ655398:WLJ655400 WVF655398:WVF655400 XFB655398:XFB655400 IT720934:IT720936 SP720934:SP720936 ACL720934:ACL720936 AMH720934:AMH720936 AWD720934:AWD720936 BFZ720934:BFZ720936 BPV720934:BPV720936 BZR720934:BZR720936 CJN720934:CJN720936 CTJ720934:CTJ720936 DDF720934:DDF720936 DNB720934:DNB720936 DWX720934:DWX720936 EGT720934:EGT720936 EQP720934:EQP720936 FAL720934:FAL720936 FKH720934:FKH720936 FUD720934:FUD720936 GDZ720934:GDZ720936 GNV720934:GNV720936 GXR720934:GXR720936 HHN720934:HHN720936 HRJ720934:HRJ720936 IBF720934:IBF720936 ILB720934:ILB720936 IUX720934:IUX720936 JET720934:JET720936 JOP720934:JOP720936 JYL720934:JYL720936 KIH720934:KIH720936 KSD720934:KSD720936 LBZ720934:LBZ720936 LLV720934:LLV720936 LVR720934:LVR720936 MFN720934:MFN720936 MPJ720934:MPJ720936 MZF720934:MZF720936 NJB720934:NJB720936 NSX720934:NSX720936 OCT720934:OCT720936 OMP720934:OMP720936 OWL720934:OWL720936 PGH720934:PGH720936 PQD720934:PQD720936 PZZ720934:PZZ720936 QJV720934:QJV720936 QTR720934:QTR720936 RDN720934:RDN720936 RNJ720934:RNJ720936 RXF720934:RXF720936 SHB720934:SHB720936 SQX720934:SQX720936 TAT720934:TAT720936 TKP720934:TKP720936 TUL720934:TUL720936 UEH720934:UEH720936 UOD720934:UOD720936 UXZ720934:UXZ720936 VHV720934:VHV720936 VRR720934:VRR720936 WBN720934:WBN720936 WLJ720934:WLJ720936 WVF720934:WVF720936 XFB720934:XFB720936 IT786470:IT786472 SP786470:SP786472 ACL786470:ACL786472 AMH786470:AMH786472 AWD786470:AWD786472 BFZ786470:BFZ786472 BPV786470:BPV786472 BZR786470:BZR786472 CJN786470:CJN786472 CTJ786470:CTJ786472 DDF786470:DDF786472 DNB786470:DNB786472 DWX786470:DWX786472 EGT786470:EGT786472 EQP786470:EQP786472 FAL786470:FAL786472 FKH786470:FKH786472 FUD786470:FUD786472 GDZ786470:GDZ786472 GNV786470:GNV786472 GXR786470:GXR786472 HHN786470:HHN786472 HRJ786470:HRJ786472 IBF786470:IBF786472 ILB786470:ILB786472 IUX786470:IUX786472 JET786470:JET786472 JOP786470:JOP786472 JYL786470:JYL786472 KIH786470:KIH786472 KSD786470:KSD786472 LBZ786470:LBZ786472 LLV786470:LLV786472 LVR786470:LVR786472 MFN786470:MFN786472 MPJ786470:MPJ786472 MZF786470:MZF786472 NJB786470:NJB786472 NSX786470:NSX786472 OCT786470:OCT786472 OMP786470:OMP786472 OWL786470:OWL786472 PGH786470:PGH786472 PQD786470:PQD786472 PZZ786470:PZZ786472 QJV786470:QJV786472 QTR786470:QTR786472 RDN786470:RDN786472 RNJ786470:RNJ786472 RXF786470:RXF786472 SHB786470:SHB786472 SQX786470:SQX786472 TAT786470:TAT786472 TKP786470:TKP786472 TUL786470:TUL786472 UEH786470:UEH786472 UOD786470:UOD786472 UXZ786470:UXZ786472 VHV786470:VHV786472 VRR786470:VRR786472 WBN786470:WBN786472 WLJ786470:WLJ786472 WVF786470:WVF786472 XFB786470:XFB786472 IT852006:IT852008 SP852006:SP852008 ACL852006:ACL852008 AMH852006:AMH852008 AWD852006:AWD852008 BFZ852006:BFZ852008 BPV852006:BPV852008 BZR852006:BZR852008 CJN852006:CJN852008 CTJ852006:CTJ852008 DDF852006:DDF852008 DNB852006:DNB852008 DWX852006:DWX852008 EGT852006:EGT852008 EQP852006:EQP852008 FAL852006:FAL852008 FKH852006:FKH852008 FUD852006:FUD852008 GDZ852006:GDZ852008 GNV852006:GNV852008 GXR852006:GXR852008 HHN852006:HHN852008 HRJ852006:HRJ852008 IBF852006:IBF852008 ILB852006:ILB852008 IUX852006:IUX852008 JET852006:JET852008 JOP852006:JOP852008 JYL852006:JYL852008 KIH852006:KIH852008 KSD852006:KSD852008 LBZ852006:LBZ852008 LLV852006:LLV852008 LVR852006:LVR852008 MFN852006:MFN852008 MPJ852006:MPJ852008 MZF852006:MZF852008 NJB852006:NJB852008 NSX852006:NSX852008 OCT852006:OCT852008 OMP852006:OMP852008 OWL852006:OWL852008 PGH852006:PGH852008 PQD852006:PQD852008 PZZ852006:PZZ852008 QJV852006:QJV852008 QTR852006:QTR852008 RDN852006:RDN852008 RNJ852006:RNJ852008 RXF852006:RXF852008 SHB852006:SHB852008 SQX852006:SQX852008 TAT852006:TAT852008 TKP852006:TKP852008 TUL852006:TUL852008 UEH852006:UEH852008 UOD852006:UOD852008 UXZ852006:UXZ852008 VHV852006:VHV852008 VRR852006:VRR852008 WBN852006:WBN852008 WLJ852006:WLJ852008 WVF852006:WVF852008 XFB852006:XFB852008 IT917542:IT917544 SP917542:SP917544 ACL917542:ACL917544 AMH917542:AMH917544 AWD917542:AWD917544 BFZ917542:BFZ917544 BPV917542:BPV917544 BZR917542:BZR917544 CJN917542:CJN917544 CTJ917542:CTJ917544 DDF917542:DDF917544 DNB917542:DNB917544 DWX917542:DWX917544 EGT917542:EGT917544 EQP917542:EQP917544 FAL917542:FAL917544 FKH917542:FKH917544 FUD917542:FUD917544 GDZ917542:GDZ917544 GNV917542:GNV917544 GXR917542:GXR917544 HHN917542:HHN917544 HRJ917542:HRJ917544 IBF917542:IBF917544 ILB917542:ILB917544 IUX917542:IUX917544 JET917542:JET917544 JOP917542:JOP917544 JYL917542:JYL917544 KIH917542:KIH917544 KSD917542:KSD917544 LBZ917542:LBZ917544 LLV917542:LLV917544 LVR917542:LVR917544 MFN917542:MFN917544 MPJ917542:MPJ917544 MZF917542:MZF917544 NJB917542:NJB917544 NSX917542:NSX917544 OCT917542:OCT917544 OMP917542:OMP917544 OWL917542:OWL917544 PGH917542:PGH917544 PQD917542:PQD917544 PZZ917542:PZZ917544 QJV917542:QJV917544 QTR917542:QTR917544 RDN917542:RDN917544 RNJ917542:RNJ917544 RXF917542:RXF917544 SHB917542:SHB917544 SQX917542:SQX917544 TAT917542:TAT917544 TKP917542:TKP917544 TUL917542:TUL917544 UEH917542:UEH917544 UOD917542:UOD917544 UXZ917542:UXZ917544 VHV917542:VHV917544 VRR917542:VRR917544 WBN917542:WBN917544 WLJ917542:WLJ917544 WVF917542:WVF917544 XFB917542:XFB917544 IT983078:IT983080 SP983078:SP983080 ACL983078:ACL983080 AMH983078:AMH983080 AWD983078:AWD983080 BFZ983078:BFZ983080 BPV983078:BPV983080 BZR983078:BZR983080 CJN983078:CJN983080 CTJ983078:CTJ983080 DDF983078:DDF983080 DNB983078:DNB983080 DWX983078:DWX983080 EGT983078:EGT983080 EQP983078:EQP983080 FAL983078:FAL983080 FKH983078:FKH983080 FUD983078:FUD983080 GDZ983078:GDZ983080 GNV983078:GNV983080 GXR983078:GXR983080 HHN983078:HHN983080 HRJ983078:HRJ983080 IBF983078:IBF983080 ILB983078:ILB983080 IUX983078:IUX983080 JET983078:JET983080 JOP983078:JOP983080 JYL983078:JYL983080 KIH983078:KIH983080 KSD983078:KSD983080 LBZ983078:LBZ983080 LLV983078:LLV983080 LVR983078:LVR983080 MFN983078:MFN983080 MPJ983078:MPJ983080 MZF983078:MZF983080 NJB983078:NJB983080 NSX983078:NSX983080 OCT983078:OCT983080 OMP983078:OMP983080 OWL983078:OWL983080 PGH983078:PGH983080 PQD983078:PQD983080 PZZ983078:PZZ983080 QJV983078:QJV983080 QTR983078:QTR983080 RDN983078:RDN983080 RNJ983078:RNJ983080 RXF983078:RXF983080 SHB983078:SHB983080 SQX983078:SQX983080 TAT983078:TAT983080 TKP983078:TKP983080 TUL983078:TUL983080 UEH983078:UEH983080 UOD983078:UOD983080 UXZ983078:UXZ983080 VHV983078:VHV983080 VRR983078:VRR983080 WBN983078:WBN983080 WLJ983078:WLJ983080 WVF983078:WVF983080 XFB983078:XFB983080 C34:C37 IY34:IY37 SU34:SU37 ACQ34:ACQ37 AMM34:AMM37 AWI34:AWI37 BGE34:BGE37 BQA34:BQA37 BZW34:BZW37 CJS34:CJS37 CTO34:CTO37 DDK34:DDK37 DNG34:DNG37 DXC34:DXC37 EGY34:EGY37 EQU34:EQU37 FAQ34:FAQ37 FKM34:FKM37 FUI34:FUI37 GEE34:GEE37 GOA34:GOA37 GXW34:GXW37 HHS34:HHS37 HRO34:HRO37 IBK34:IBK37 ILG34:ILG37 IVC34:IVC37 JEY34:JEY37 JOU34:JOU37 JYQ34:JYQ37 KIM34:KIM37 KSI34:KSI37 LCE34:LCE37 LMA34:LMA37 LVW34:LVW37 MFS34:MFS37 MPO34:MPO37 MZK34:MZK37 NJG34:NJG37 NTC34:NTC37 OCY34:OCY37 OMU34:OMU37 OWQ34:OWQ37 PGM34:PGM37 PQI34:PQI37 QAE34:QAE37 QKA34:QKA37 QTW34:QTW37 RDS34:RDS37 RNO34:RNO37 RXK34:RXK37 SHG34:SHG37 SRC34:SRC37 TAY34:TAY37 TKU34:TKU37 TUQ34:TUQ37 UEM34:UEM37 UOI34:UOI37 UYE34:UYE37 VIA34:VIA37 VRW34:VRW37 WBS34:WBS37 WLO34:WLO37 WVK34:WVK37 C65570:C65573 IY65570:IY65573 SU65570:SU65573 ACQ65570:ACQ65573 AMM65570:AMM65573 AWI65570:AWI65573 BGE65570:BGE65573 BQA65570:BQA65573 BZW65570:BZW65573 CJS65570:CJS65573 CTO65570:CTO65573 DDK65570:DDK65573 DNG65570:DNG65573 DXC65570:DXC65573 EGY65570:EGY65573 EQU65570:EQU65573 FAQ65570:FAQ65573 FKM65570:FKM65573 FUI65570:FUI65573 GEE65570:GEE65573 GOA65570:GOA65573 GXW65570:GXW65573 HHS65570:HHS65573 HRO65570:HRO65573 IBK65570:IBK65573 ILG65570:ILG65573 IVC65570:IVC65573 JEY65570:JEY65573 JOU65570:JOU65573 JYQ65570:JYQ65573 KIM65570:KIM65573 KSI65570:KSI65573 LCE65570:LCE65573 LMA65570:LMA65573 LVW65570:LVW65573 MFS65570:MFS65573 MPO65570:MPO65573 MZK65570:MZK65573 NJG65570:NJG65573 NTC65570:NTC65573 OCY65570:OCY65573 OMU65570:OMU65573 OWQ65570:OWQ65573 PGM65570:PGM65573 PQI65570:PQI65573 QAE65570:QAE65573 QKA65570:QKA65573 QTW65570:QTW65573 RDS65570:RDS65573 RNO65570:RNO65573 RXK65570:RXK65573 SHG65570:SHG65573 SRC65570:SRC65573 TAY65570:TAY65573 TKU65570:TKU65573 TUQ65570:TUQ65573 UEM65570:UEM65573 UOI65570:UOI65573 UYE65570:UYE65573 VIA65570:VIA65573 VRW65570:VRW65573 WBS65570:WBS65573 WLO65570:WLO65573 WVK65570:WVK65573 C131106:C131109 IY131106:IY131109 SU131106:SU131109 ACQ131106:ACQ131109 AMM131106:AMM131109 AWI131106:AWI131109 BGE131106:BGE131109 BQA131106:BQA131109 BZW131106:BZW131109 CJS131106:CJS131109 CTO131106:CTO131109 DDK131106:DDK131109 DNG131106:DNG131109 DXC131106:DXC131109 EGY131106:EGY131109 EQU131106:EQU131109 FAQ131106:FAQ131109 FKM131106:FKM131109 FUI131106:FUI131109 GEE131106:GEE131109 GOA131106:GOA131109 GXW131106:GXW131109 HHS131106:HHS131109 HRO131106:HRO131109 IBK131106:IBK131109 ILG131106:ILG131109 IVC131106:IVC131109 JEY131106:JEY131109 JOU131106:JOU131109 JYQ131106:JYQ131109 KIM131106:KIM131109 KSI131106:KSI131109 LCE131106:LCE131109 LMA131106:LMA131109 LVW131106:LVW131109 MFS131106:MFS131109 MPO131106:MPO131109 MZK131106:MZK131109 NJG131106:NJG131109 NTC131106:NTC131109 OCY131106:OCY131109 OMU131106:OMU131109 OWQ131106:OWQ131109 PGM131106:PGM131109 PQI131106:PQI131109 QAE131106:QAE131109 QKA131106:QKA131109 QTW131106:QTW131109 RDS131106:RDS131109 RNO131106:RNO131109 RXK131106:RXK131109 SHG131106:SHG131109 SRC131106:SRC131109 TAY131106:TAY131109 TKU131106:TKU131109 TUQ131106:TUQ131109 UEM131106:UEM131109 UOI131106:UOI131109 UYE131106:UYE131109 VIA131106:VIA131109 VRW131106:VRW131109 WBS131106:WBS131109 WLO131106:WLO131109 WVK131106:WVK131109 C196642:C196645 IY196642:IY196645 SU196642:SU196645 ACQ196642:ACQ196645 AMM196642:AMM196645 AWI196642:AWI196645 BGE196642:BGE196645 BQA196642:BQA196645 BZW196642:BZW196645 CJS196642:CJS196645 CTO196642:CTO196645 DDK196642:DDK196645 DNG196642:DNG196645 DXC196642:DXC196645 EGY196642:EGY196645 EQU196642:EQU196645 FAQ196642:FAQ196645 FKM196642:FKM196645 FUI196642:FUI196645 GEE196642:GEE196645 GOA196642:GOA196645 GXW196642:GXW196645 HHS196642:HHS196645 HRO196642:HRO196645 IBK196642:IBK196645 ILG196642:ILG196645 IVC196642:IVC196645 JEY196642:JEY196645 JOU196642:JOU196645 JYQ196642:JYQ196645 KIM196642:KIM196645 KSI196642:KSI196645 LCE196642:LCE196645 LMA196642:LMA196645 LVW196642:LVW196645 MFS196642:MFS196645 MPO196642:MPO196645 MZK196642:MZK196645 NJG196642:NJG196645 NTC196642:NTC196645 OCY196642:OCY196645 OMU196642:OMU196645 OWQ196642:OWQ196645 PGM196642:PGM196645 PQI196642:PQI196645 QAE196642:QAE196645 QKA196642:QKA196645 QTW196642:QTW196645 RDS196642:RDS196645 RNO196642:RNO196645 RXK196642:RXK196645 SHG196642:SHG196645 SRC196642:SRC196645 TAY196642:TAY196645 TKU196642:TKU196645 TUQ196642:TUQ196645 UEM196642:UEM196645 UOI196642:UOI196645 UYE196642:UYE196645 VIA196642:VIA196645 VRW196642:VRW196645 WBS196642:WBS196645 WLO196642:WLO196645 WVK196642:WVK196645 C262178:C262181 IY262178:IY262181 SU262178:SU262181 ACQ262178:ACQ262181 AMM262178:AMM262181 AWI262178:AWI262181 BGE262178:BGE262181 BQA262178:BQA262181 BZW262178:BZW262181 CJS262178:CJS262181 CTO262178:CTO262181 DDK262178:DDK262181 DNG262178:DNG262181 DXC262178:DXC262181 EGY262178:EGY262181 EQU262178:EQU262181 FAQ262178:FAQ262181 FKM262178:FKM262181 FUI262178:FUI262181 GEE262178:GEE262181 GOA262178:GOA262181 GXW262178:GXW262181 HHS262178:HHS262181 HRO262178:HRO262181 IBK262178:IBK262181 ILG262178:ILG262181 IVC262178:IVC262181 JEY262178:JEY262181 JOU262178:JOU262181 JYQ262178:JYQ262181 KIM262178:KIM262181 KSI262178:KSI262181 LCE262178:LCE262181 LMA262178:LMA262181 LVW262178:LVW262181 MFS262178:MFS262181 MPO262178:MPO262181 MZK262178:MZK262181 NJG262178:NJG262181 NTC262178:NTC262181 OCY262178:OCY262181 OMU262178:OMU262181 OWQ262178:OWQ262181 PGM262178:PGM262181 PQI262178:PQI262181 QAE262178:QAE262181 QKA262178:QKA262181 QTW262178:QTW262181 RDS262178:RDS262181 RNO262178:RNO262181 RXK262178:RXK262181 SHG262178:SHG262181 SRC262178:SRC262181 TAY262178:TAY262181 TKU262178:TKU262181 TUQ262178:TUQ262181 UEM262178:UEM262181 UOI262178:UOI262181 UYE262178:UYE262181 VIA262178:VIA262181 VRW262178:VRW262181 WBS262178:WBS262181 WLO262178:WLO262181 WVK262178:WVK262181 C327714:C327717 IY327714:IY327717 SU327714:SU327717 ACQ327714:ACQ327717 AMM327714:AMM327717 AWI327714:AWI327717 BGE327714:BGE327717 BQA327714:BQA327717 BZW327714:BZW327717 CJS327714:CJS327717 CTO327714:CTO327717 DDK327714:DDK327717 DNG327714:DNG327717 DXC327714:DXC327717 EGY327714:EGY327717 EQU327714:EQU327717 FAQ327714:FAQ327717 FKM327714:FKM327717 FUI327714:FUI327717 GEE327714:GEE327717 GOA327714:GOA327717 GXW327714:GXW327717 HHS327714:HHS327717 HRO327714:HRO327717 IBK327714:IBK327717 ILG327714:ILG327717 IVC327714:IVC327717 JEY327714:JEY327717 JOU327714:JOU327717 JYQ327714:JYQ327717 KIM327714:KIM327717 KSI327714:KSI327717 LCE327714:LCE327717 LMA327714:LMA327717 LVW327714:LVW327717 MFS327714:MFS327717 MPO327714:MPO327717 MZK327714:MZK327717 NJG327714:NJG327717 NTC327714:NTC327717 OCY327714:OCY327717 OMU327714:OMU327717 OWQ327714:OWQ327717 PGM327714:PGM327717 PQI327714:PQI327717 QAE327714:QAE327717 QKA327714:QKA327717 QTW327714:QTW327717 RDS327714:RDS327717 RNO327714:RNO327717 RXK327714:RXK327717 SHG327714:SHG327717 SRC327714:SRC327717 TAY327714:TAY327717 TKU327714:TKU327717 TUQ327714:TUQ327717 UEM327714:UEM327717 UOI327714:UOI327717 UYE327714:UYE327717 VIA327714:VIA327717 VRW327714:VRW327717 WBS327714:WBS327717 WLO327714:WLO327717 WVK327714:WVK327717 C393250:C393253 IY393250:IY393253 SU393250:SU393253 ACQ393250:ACQ393253 AMM393250:AMM393253 AWI393250:AWI393253 BGE393250:BGE393253 BQA393250:BQA393253 BZW393250:BZW393253 CJS393250:CJS393253 CTO393250:CTO393253 DDK393250:DDK393253 DNG393250:DNG393253 DXC393250:DXC393253 EGY393250:EGY393253 EQU393250:EQU393253 FAQ393250:FAQ393253 FKM393250:FKM393253 FUI393250:FUI393253 GEE393250:GEE393253 GOA393250:GOA393253 GXW393250:GXW393253 HHS393250:HHS393253 HRO393250:HRO393253 IBK393250:IBK393253 ILG393250:ILG393253 IVC393250:IVC393253 JEY393250:JEY393253 JOU393250:JOU393253 JYQ393250:JYQ393253 KIM393250:KIM393253 KSI393250:KSI393253 LCE393250:LCE393253 LMA393250:LMA393253 LVW393250:LVW393253 MFS393250:MFS393253 MPO393250:MPO393253 MZK393250:MZK393253 NJG393250:NJG393253 NTC393250:NTC393253 OCY393250:OCY393253 OMU393250:OMU393253 OWQ393250:OWQ393253 PGM393250:PGM393253 PQI393250:PQI393253 QAE393250:QAE393253 QKA393250:QKA393253 QTW393250:QTW393253 RDS393250:RDS393253 RNO393250:RNO393253 RXK393250:RXK393253 SHG393250:SHG393253 SRC393250:SRC393253 TAY393250:TAY393253 TKU393250:TKU393253 TUQ393250:TUQ393253 UEM393250:UEM393253 UOI393250:UOI393253 UYE393250:UYE393253 VIA393250:VIA393253 VRW393250:VRW393253 WBS393250:WBS393253 WLO393250:WLO393253 WVK393250:WVK393253 C458786:C458789 IY458786:IY458789 SU458786:SU458789 ACQ458786:ACQ458789 AMM458786:AMM458789 AWI458786:AWI458789 BGE458786:BGE458789 BQA458786:BQA458789 BZW458786:BZW458789 CJS458786:CJS458789 CTO458786:CTO458789 DDK458786:DDK458789 DNG458786:DNG458789 DXC458786:DXC458789 EGY458786:EGY458789 EQU458786:EQU458789 FAQ458786:FAQ458789 FKM458786:FKM458789 FUI458786:FUI458789 GEE458786:GEE458789 GOA458786:GOA458789 GXW458786:GXW458789 HHS458786:HHS458789 HRO458786:HRO458789 IBK458786:IBK458789 ILG458786:ILG458789 IVC458786:IVC458789 JEY458786:JEY458789 JOU458786:JOU458789 JYQ458786:JYQ458789 KIM458786:KIM458789 KSI458786:KSI458789 LCE458786:LCE458789 LMA458786:LMA458789 LVW458786:LVW458789 MFS458786:MFS458789 MPO458786:MPO458789 MZK458786:MZK458789 NJG458786:NJG458789 NTC458786:NTC458789 OCY458786:OCY458789 OMU458786:OMU458789 OWQ458786:OWQ458789 PGM458786:PGM458789 PQI458786:PQI458789 QAE458786:QAE458789 QKA458786:QKA458789 QTW458786:QTW458789 RDS458786:RDS458789 RNO458786:RNO458789 RXK458786:RXK458789 SHG458786:SHG458789 SRC458786:SRC458789 TAY458786:TAY458789 TKU458786:TKU458789 TUQ458786:TUQ458789 UEM458786:UEM458789 UOI458786:UOI458789 UYE458786:UYE458789 VIA458786:VIA458789 VRW458786:VRW458789 WBS458786:WBS458789 WLO458786:WLO458789 WVK458786:WVK458789 C524322:C524325 IY524322:IY524325 SU524322:SU524325 ACQ524322:ACQ524325 AMM524322:AMM524325 AWI524322:AWI524325 BGE524322:BGE524325 BQA524322:BQA524325 BZW524322:BZW524325 CJS524322:CJS524325 CTO524322:CTO524325 DDK524322:DDK524325 DNG524322:DNG524325 DXC524322:DXC524325 EGY524322:EGY524325 EQU524322:EQU524325 FAQ524322:FAQ524325 FKM524322:FKM524325 FUI524322:FUI524325 GEE524322:GEE524325 GOA524322:GOA524325 GXW524322:GXW524325 HHS524322:HHS524325 HRO524322:HRO524325 IBK524322:IBK524325 ILG524322:ILG524325 IVC524322:IVC524325 JEY524322:JEY524325 JOU524322:JOU524325 JYQ524322:JYQ524325 KIM524322:KIM524325 KSI524322:KSI524325 LCE524322:LCE524325 LMA524322:LMA524325 LVW524322:LVW524325 MFS524322:MFS524325 MPO524322:MPO524325 MZK524322:MZK524325 NJG524322:NJG524325 NTC524322:NTC524325 OCY524322:OCY524325 OMU524322:OMU524325 OWQ524322:OWQ524325 PGM524322:PGM524325 PQI524322:PQI524325 QAE524322:QAE524325 QKA524322:QKA524325 QTW524322:QTW524325 RDS524322:RDS524325 RNO524322:RNO524325 RXK524322:RXK524325 SHG524322:SHG524325 SRC524322:SRC524325 TAY524322:TAY524325 TKU524322:TKU524325 TUQ524322:TUQ524325 UEM524322:UEM524325 UOI524322:UOI524325 UYE524322:UYE524325 VIA524322:VIA524325 VRW524322:VRW524325 WBS524322:WBS524325 WLO524322:WLO524325 WVK524322:WVK524325 C589858:C589861 IY589858:IY589861 SU589858:SU589861 ACQ589858:ACQ589861 AMM589858:AMM589861 AWI589858:AWI589861 BGE589858:BGE589861 BQA589858:BQA589861 BZW589858:BZW589861 CJS589858:CJS589861 CTO589858:CTO589861 DDK589858:DDK589861 DNG589858:DNG589861 DXC589858:DXC589861 EGY589858:EGY589861 EQU589858:EQU589861 FAQ589858:FAQ589861 FKM589858:FKM589861 FUI589858:FUI589861 GEE589858:GEE589861 GOA589858:GOA589861 GXW589858:GXW589861 HHS589858:HHS589861 HRO589858:HRO589861 IBK589858:IBK589861 ILG589858:ILG589861 IVC589858:IVC589861 JEY589858:JEY589861 JOU589858:JOU589861 JYQ589858:JYQ589861 KIM589858:KIM589861 KSI589858:KSI589861 LCE589858:LCE589861 LMA589858:LMA589861 LVW589858:LVW589861 MFS589858:MFS589861 MPO589858:MPO589861 MZK589858:MZK589861 NJG589858:NJG589861 NTC589858:NTC589861 OCY589858:OCY589861 OMU589858:OMU589861 OWQ589858:OWQ589861 PGM589858:PGM589861 PQI589858:PQI589861 QAE589858:QAE589861 QKA589858:QKA589861 QTW589858:QTW589861 RDS589858:RDS589861 RNO589858:RNO589861 RXK589858:RXK589861 SHG589858:SHG589861 SRC589858:SRC589861 TAY589858:TAY589861 TKU589858:TKU589861 TUQ589858:TUQ589861 UEM589858:UEM589861 UOI589858:UOI589861 UYE589858:UYE589861 VIA589858:VIA589861 VRW589858:VRW589861 WBS589858:WBS589861 WLO589858:WLO589861 WVK589858:WVK589861 C655394:C655397 IY655394:IY655397 SU655394:SU655397 ACQ655394:ACQ655397 AMM655394:AMM655397 AWI655394:AWI655397 BGE655394:BGE655397 BQA655394:BQA655397 BZW655394:BZW655397 CJS655394:CJS655397 CTO655394:CTO655397 DDK655394:DDK655397 DNG655394:DNG655397 DXC655394:DXC655397 EGY655394:EGY655397 EQU655394:EQU655397 FAQ655394:FAQ655397 FKM655394:FKM655397 FUI655394:FUI655397 GEE655394:GEE655397 GOA655394:GOA655397 GXW655394:GXW655397 HHS655394:HHS655397 HRO655394:HRO655397 IBK655394:IBK655397 ILG655394:ILG655397 IVC655394:IVC655397 JEY655394:JEY655397 JOU655394:JOU655397 JYQ655394:JYQ655397 KIM655394:KIM655397 KSI655394:KSI655397 LCE655394:LCE655397 LMA655394:LMA655397 LVW655394:LVW655397 MFS655394:MFS655397 MPO655394:MPO655397 MZK655394:MZK655397 NJG655394:NJG655397 NTC655394:NTC655397 OCY655394:OCY655397 OMU655394:OMU655397 OWQ655394:OWQ655397 PGM655394:PGM655397 PQI655394:PQI655397 QAE655394:QAE655397 QKA655394:QKA655397 QTW655394:QTW655397 RDS655394:RDS655397 RNO655394:RNO655397 RXK655394:RXK655397 SHG655394:SHG655397 SRC655394:SRC655397 TAY655394:TAY655397 TKU655394:TKU655397 TUQ655394:TUQ655397 UEM655394:UEM655397 UOI655394:UOI655397 UYE655394:UYE655397 VIA655394:VIA655397 VRW655394:VRW655397 WBS655394:WBS655397 WLO655394:WLO655397 WVK655394:WVK655397 C720930:C720933 IY720930:IY720933 SU720930:SU720933 ACQ720930:ACQ720933 AMM720930:AMM720933 AWI720930:AWI720933 BGE720930:BGE720933 BQA720930:BQA720933 BZW720930:BZW720933 CJS720930:CJS720933 CTO720930:CTO720933 DDK720930:DDK720933 DNG720930:DNG720933 DXC720930:DXC720933 EGY720930:EGY720933 EQU720930:EQU720933 FAQ720930:FAQ720933 FKM720930:FKM720933 FUI720930:FUI720933 GEE720930:GEE720933 GOA720930:GOA720933 GXW720930:GXW720933 HHS720930:HHS720933 HRO720930:HRO720933 IBK720930:IBK720933 ILG720930:ILG720933 IVC720930:IVC720933 JEY720930:JEY720933 JOU720930:JOU720933 JYQ720930:JYQ720933 KIM720930:KIM720933 KSI720930:KSI720933 LCE720930:LCE720933 LMA720930:LMA720933 LVW720930:LVW720933 MFS720930:MFS720933 MPO720930:MPO720933 MZK720930:MZK720933 NJG720930:NJG720933 NTC720930:NTC720933 OCY720930:OCY720933 OMU720930:OMU720933 OWQ720930:OWQ720933 PGM720930:PGM720933 PQI720930:PQI720933 QAE720930:QAE720933 QKA720930:QKA720933 QTW720930:QTW720933 RDS720930:RDS720933 RNO720930:RNO720933 RXK720930:RXK720933 SHG720930:SHG720933 SRC720930:SRC720933 TAY720930:TAY720933 TKU720930:TKU720933 TUQ720930:TUQ720933 UEM720930:UEM720933 UOI720930:UOI720933 UYE720930:UYE720933 VIA720930:VIA720933 VRW720930:VRW720933 WBS720930:WBS720933 WLO720930:WLO720933 WVK720930:WVK720933 C786466:C786469 IY786466:IY786469 SU786466:SU786469 ACQ786466:ACQ786469 AMM786466:AMM786469 AWI786466:AWI786469 BGE786466:BGE786469 BQA786466:BQA786469 BZW786466:BZW786469 CJS786466:CJS786469 CTO786466:CTO786469 DDK786466:DDK786469 DNG786466:DNG786469 DXC786466:DXC786469 EGY786466:EGY786469 EQU786466:EQU786469 FAQ786466:FAQ786469 FKM786466:FKM786469 FUI786466:FUI786469 GEE786466:GEE786469 GOA786466:GOA786469 GXW786466:GXW786469 HHS786466:HHS786469 HRO786466:HRO786469 IBK786466:IBK786469 ILG786466:ILG786469 IVC786466:IVC786469 JEY786466:JEY786469 JOU786466:JOU786469 JYQ786466:JYQ786469 KIM786466:KIM786469 KSI786466:KSI786469 LCE786466:LCE786469 LMA786466:LMA786469 LVW786466:LVW786469 MFS786466:MFS786469 MPO786466:MPO786469 MZK786466:MZK786469 NJG786466:NJG786469 NTC786466:NTC786469 OCY786466:OCY786469 OMU786466:OMU786469 OWQ786466:OWQ786469 PGM786466:PGM786469 PQI786466:PQI786469 QAE786466:QAE786469 QKA786466:QKA786469 QTW786466:QTW786469 RDS786466:RDS786469 RNO786466:RNO786469 RXK786466:RXK786469 SHG786466:SHG786469 SRC786466:SRC786469 TAY786466:TAY786469 TKU786466:TKU786469 TUQ786466:TUQ786469 UEM786466:UEM786469 UOI786466:UOI786469 UYE786466:UYE786469 VIA786466:VIA786469 VRW786466:VRW786469 WBS786466:WBS786469 WLO786466:WLO786469 WVK786466:WVK786469 C852002:C852005 IY852002:IY852005 SU852002:SU852005 ACQ852002:ACQ852005 AMM852002:AMM852005 AWI852002:AWI852005 BGE852002:BGE852005 BQA852002:BQA852005 BZW852002:BZW852005 CJS852002:CJS852005 CTO852002:CTO852005 DDK852002:DDK852005 DNG852002:DNG852005 DXC852002:DXC852005 EGY852002:EGY852005 EQU852002:EQU852005 FAQ852002:FAQ852005 FKM852002:FKM852005 FUI852002:FUI852005 GEE852002:GEE852005 GOA852002:GOA852005 GXW852002:GXW852005 HHS852002:HHS852005 HRO852002:HRO852005 IBK852002:IBK852005 ILG852002:ILG852005 IVC852002:IVC852005 JEY852002:JEY852005 JOU852002:JOU852005 JYQ852002:JYQ852005 KIM852002:KIM852005 KSI852002:KSI852005 LCE852002:LCE852005 LMA852002:LMA852005 LVW852002:LVW852005 MFS852002:MFS852005 MPO852002:MPO852005 MZK852002:MZK852005 NJG852002:NJG852005 NTC852002:NTC852005 OCY852002:OCY852005 OMU852002:OMU852005 OWQ852002:OWQ852005 PGM852002:PGM852005 PQI852002:PQI852005 QAE852002:QAE852005 QKA852002:QKA852005 QTW852002:QTW852005 RDS852002:RDS852005 RNO852002:RNO852005 RXK852002:RXK852005 SHG852002:SHG852005 SRC852002:SRC852005 TAY852002:TAY852005 TKU852002:TKU852005 TUQ852002:TUQ852005 UEM852002:UEM852005 UOI852002:UOI852005 UYE852002:UYE852005 VIA852002:VIA852005 VRW852002:VRW852005 WBS852002:WBS852005 WLO852002:WLO852005 WVK852002:WVK852005 C917538:C917541 IY917538:IY917541 SU917538:SU917541 ACQ917538:ACQ917541 AMM917538:AMM917541 AWI917538:AWI917541 BGE917538:BGE917541 BQA917538:BQA917541 BZW917538:BZW917541 CJS917538:CJS917541 CTO917538:CTO917541 DDK917538:DDK917541 DNG917538:DNG917541 DXC917538:DXC917541 EGY917538:EGY917541 EQU917538:EQU917541 FAQ917538:FAQ917541 FKM917538:FKM917541 FUI917538:FUI917541 GEE917538:GEE917541 GOA917538:GOA917541 GXW917538:GXW917541 HHS917538:HHS917541 HRO917538:HRO917541 IBK917538:IBK917541 ILG917538:ILG917541 IVC917538:IVC917541 JEY917538:JEY917541 JOU917538:JOU917541 JYQ917538:JYQ917541 KIM917538:KIM917541 KSI917538:KSI917541 LCE917538:LCE917541 LMA917538:LMA917541 LVW917538:LVW917541 MFS917538:MFS917541 MPO917538:MPO917541 MZK917538:MZK917541 NJG917538:NJG917541 NTC917538:NTC917541 OCY917538:OCY917541 OMU917538:OMU917541 OWQ917538:OWQ917541 PGM917538:PGM917541 PQI917538:PQI917541 QAE917538:QAE917541 QKA917538:QKA917541 QTW917538:QTW917541 RDS917538:RDS917541 RNO917538:RNO917541 RXK917538:RXK917541 SHG917538:SHG917541 SRC917538:SRC917541 TAY917538:TAY917541 TKU917538:TKU917541 TUQ917538:TUQ917541 UEM917538:UEM917541 UOI917538:UOI917541 UYE917538:UYE917541 VIA917538:VIA917541 VRW917538:VRW917541 WBS917538:WBS917541 WLO917538:WLO917541 WVK917538:WVK917541 C983074:C983077 IY983074:IY983077 SU983074:SU983077 ACQ983074:ACQ983077 AMM983074:AMM983077 AWI983074:AWI983077 BGE983074:BGE983077 BQA983074:BQA983077 BZW983074:BZW983077 CJS983074:CJS983077 CTO983074:CTO983077 DDK983074:DDK983077 DNG983074:DNG983077 DXC983074:DXC983077 EGY983074:EGY983077 EQU983074:EQU983077 FAQ983074:FAQ983077 FKM983074:FKM983077 FUI983074:FUI983077 GEE983074:GEE983077 GOA983074:GOA983077 GXW983074:GXW983077 HHS983074:HHS983077 HRO983074:HRO983077 IBK983074:IBK983077 ILG983074:ILG983077 IVC983074:IVC983077 JEY983074:JEY983077 JOU983074:JOU983077 JYQ983074:JYQ983077 KIM983074:KIM983077 KSI983074:KSI983077 LCE983074:LCE983077 LMA983074:LMA983077 LVW983074:LVW983077 MFS983074:MFS983077 MPO983074:MPO983077 MZK983074:MZK983077 NJG983074:NJG983077 NTC983074:NTC983077 OCY983074:OCY983077 OMU983074:OMU983077 OWQ983074:OWQ983077 PGM983074:PGM983077 PQI983074:PQI983077 QAE983074:QAE983077 QKA983074:QKA983077 QTW983074:QTW983077 RDS983074:RDS983077 RNO983074:RNO983077 RXK983074:RXK983077 SHG983074:SHG983077 SRC983074:SRC983077 TAY983074:TAY983077 TKU983074:TKU983077 TUQ983074:TUQ983077 UEM983074:UEM983077 UOI983074:UOI983077 UYE983074:UYE983077 VIA983074:VIA983077 VRW983074:VRW983077 WBS983074:WBS983077 WLO983074:WLO983077 WVK983074:WVK983077 C28:D32 IY28:IZ32 SU28:SV32 ACQ28:ACR32 AMM28:AMN32 AWI28:AWJ32 BGE28:BGF32 BQA28:BQB32 BZW28:BZX32 CJS28:CJT32 CTO28:CTP32 DDK28:DDL32 DNG28:DNH32 DXC28:DXD32 EGY28:EGZ32 EQU28:EQV32 FAQ28:FAR32 FKM28:FKN32 FUI28:FUJ32 GEE28:GEF32 GOA28:GOB32 GXW28:GXX32 HHS28:HHT32 HRO28:HRP32 IBK28:IBL32 ILG28:ILH32 IVC28:IVD32 JEY28:JEZ32 JOU28:JOV32 JYQ28:JYR32 KIM28:KIN32 KSI28:KSJ32 LCE28:LCF32 LMA28:LMB32 LVW28:LVX32 MFS28:MFT32 MPO28:MPP32 MZK28:MZL32 NJG28:NJH32 NTC28:NTD32 OCY28:OCZ32 OMU28:OMV32 OWQ28:OWR32 PGM28:PGN32 PQI28:PQJ32 QAE28:QAF32 QKA28:QKB32 QTW28:QTX32 RDS28:RDT32 RNO28:RNP32 RXK28:RXL32 SHG28:SHH32 SRC28:SRD32 TAY28:TAZ32 TKU28:TKV32 TUQ28:TUR32 UEM28:UEN32 UOI28:UOJ32 UYE28:UYF32 VIA28:VIB32 VRW28:VRX32 WBS28:WBT32 WLO28:WLP32 WVK28:WVL32 C65564:D65568 IY65564:IZ65568 SU65564:SV65568 ACQ65564:ACR65568 AMM65564:AMN65568 AWI65564:AWJ65568 BGE65564:BGF65568 BQA65564:BQB65568 BZW65564:BZX65568 CJS65564:CJT65568 CTO65564:CTP65568 DDK65564:DDL65568 DNG65564:DNH65568 DXC65564:DXD65568 EGY65564:EGZ65568 EQU65564:EQV65568 FAQ65564:FAR65568 FKM65564:FKN65568 FUI65564:FUJ65568 GEE65564:GEF65568 GOA65564:GOB65568 GXW65564:GXX65568 HHS65564:HHT65568 HRO65564:HRP65568 IBK65564:IBL65568 ILG65564:ILH65568 IVC65564:IVD65568 JEY65564:JEZ65568 JOU65564:JOV65568 JYQ65564:JYR65568 KIM65564:KIN65568 KSI65564:KSJ65568 LCE65564:LCF65568 LMA65564:LMB65568 LVW65564:LVX65568 MFS65564:MFT65568 MPO65564:MPP65568 MZK65564:MZL65568 NJG65564:NJH65568 NTC65564:NTD65568 OCY65564:OCZ65568 OMU65564:OMV65568 OWQ65564:OWR65568 PGM65564:PGN65568 PQI65564:PQJ65568 QAE65564:QAF65568 QKA65564:QKB65568 QTW65564:QTX65568 RDS65564:RDT65568 RNO65564:RNP65568 RXK65564:RXL65568 SHG65564:SHH65568 SRC65564:SRD65568 TAY65564:TAZ65568 TKU65564:TKV65568 TUQ65564:TUR65568 UEM65564:UEN65568 UOI65564:UOJ65568 UYE65564:UYF65568 VIA65564:VIB65568 VRW65564:VRX65568 WBS65564:WBT65568 WLO65564:WLP65568 WVK65564:WVL65568 C131100:D131104 IY131100:IZ131104 SU131100:SV131104 ACQ131100:ACR131104 AMM131100:AMN131104 AWI131100:AWJ131104 BGE131100:BGF131104 BQA131100:BQB131104 BZW131100:BZX131104 CJS131100:CJT131104 CTO131100:CTP131104 DDK131100:DDL131104 DNG131100:DNH131104 DXC131100:DXD131104 EGY131100:EGZ131104 EQU131100:EQV131104 FAQ131100:FAR131104 FKM131100:FKN131104 FUI131100:FUJ131104 GEE131100:GEF131104 GOA131100:GOB131104 GXW131100:GXX131104 HHS131100:HHT131104 HRO131100:HRP131104 IBK131100:IBL131104 ILG131100:ILH131104 IVC131100:IVD131104 JEY131100:JEZ131104 JOU131100:JOV131104 JYQ131100:JYR131104 KIM131100:KIN131104 KSI131100:KSJ131104 LCE131100:LCF131104 LMA131100:LMB131104 LVW131100:LVX131104 MFS131100:MFT131104 MPO131100:MPP131104 MZK131100:MZL131104 NJG131100:NJH131104 NTC131100:NTD131104 OCY131100:OCZ131104 OMU131100:OMV131104 OWQ131100:OWR131104 PGM131100:PGN131104 PQI131100:PQJ131104 QAE131100:QAF131104 QKA131100:QKB131104 QTW131100:QTX131104 RDS131100:RDT131104 RNO131100:RNP131104 RXK131100:RXL131104 SHG131100:SHH131104 SRC131100:SRD131104 TAY131100:TAZ131104 TKU131100:TKV131104 TUQ131100:TUR131104 UEM131100:UEN131104 UOI131100:UOJ131104 UYE131100:UYF131104 VIA131100:VIB131104 VRW131100:VRX131104 WBS131100:WBT131104 WLO131100:WLP131104 WVK131100:WVL131104 C196636:D196640 IY196636:IZ196640 SU196636:SV196640 ACQ196636:ACR196640 AMM196636:AMN196640 AWI196636:AWJ196640 BGE196636:BGF196640 BQA196636:BQB196640 BZW196636:BZX196640 CJS196636:CJT196640 CTO196636:CTP196640 DDK196636:DDL196640 DNG196636:DNH196640 DXC196636:DXD196640 EGY196636:EGZ196640 EQU196636:EQV196640 FAQ196636:FAR196640 FKM196636:FKN196640 FUI196636:FUJ196640 GEE196636:GEF196640 GOA196636:GOB196640 GXW196636:GXX196640 HHS196636:HHT196640 HRO196636:HRP196640 IBK196636:IBL196640 ILG196636:ILH196640 IVC196636:IVD196640 JEY196636:JEZ196640 JOU196636:JOV196640 JYQ196636:JYR196640 KIM196636:KIN196640 KSI196636:KSJ196640 LCE196636:LCF196640 LMA196636:LMB196640 LVW196636:LVX196640 MFS196636:MFT196640 MPO196636:MPP196640 MZK196636:MZL196640 NJG196636:NJH196640 NTC196636:NTD196640 OCY196636:OCZ196640 OMU196636:OMV196640 OWQ196636:OWR196640 PGM196636:PGN196640 PQI196636:PQJ196640 QAE196636:QAF196640 QKA196636:QKB196640 QTW196636:QTX196640 RDS196636:RDT196640 RNO196636:RNP196640 RXK196636:RXL196640 SHG196636:SHH196640 SRC196636:SRD196640 TAY196636:TAZ196640 TKU196636:TKV196640 TUQ196636:TUR196640 UEM196636:UEN196640 UOI196636:UOJ196640 UYE196636:UYF196640 VIA196636:VIB196640 VRW196636:VRX196640 WBS196636:WBT196640 WLO196636:WLP196640 WVK196636:WVL196640 C262172:D262176 IY262172:IZ262176 SU262172:SV262176 ACQ262172:ACR262176 AMM262172:AMN262176 AWI262172:AWJ262176 BGE262172:BGF262176 BQA262172:BQB262176 BZW262172:BZX262176 CJS262172:CJT262176 CTO262172:CTP262176 DDK262172:DDL262176 DNG262172:DNH262176 DXC262172:DXD262176 EGY262172:EGZ262176 EQU262172:EQV262176 FAQ262172:FAR262176 FKM262172:FKN262176 FUI262172:FUJ262176 GEE262172:GEF262176 GOA262172:GOB262176 GXW262172:GXX262176 HHS262172:HHT262176 HRO262172:HRP262176 IBK262172:IBL262176 ILG262172:ILH262176 IVC262172:IVD262176 JEY262172:JEZ262176 JOU262172:JOV262176 JYQ262172:JYR262176 KIM262172:KIN262176 KSI262172:KSJ262176 LCE262172:LCF262176 LMA262172:LMB262176 LVW262172:LVX262176 MFS262172:MFT262176 MPO262172:MPP262176 MZK262172:MZL262176 NJG262172:NJH262176 NTC262172:NTD262176 OCY262172:OCZ262176 OMU262172:OMV262176 OWQ262172:OWR262176 PGM262172:PGN262176 PQI262172:PQJ262176 QAE262172:QAF262176 QKA262172:QKB262176 QTW262172:QTX262176 RDS262172:RDT262176 RNO262172:RNP262176 RXK262172:RXL262176 SHG262172:SHH262176 SRC262172:SRD262176 TAY262172:TAZ262176 TKU262172:TKV262176 TUQ262172:TUR262176 UEM262172:UEN262176 UOI262172:UOJ262176 UYE262172:UYF262176 VIA262172:VIB262176 VRW262172:VRX262176 WBS262172:WBT262176 WLO262172:WLP262176 WVK262172:WVL262176 C327708:D327712 IY327708:IZ327712 SU327708:SV327712 ACQ327708:ACR327712 AMM327708:AMN327712 AWI327708:AWJ327712 BGE327708:BGF327712 BQA327708:BQB327712 BZW327708:BZX327712 CJS327708:CJT327712 CTO327708:CTP327712 DDK327708:DDL327712 DNG327708:DNH327712 DXC327708:DXD327712 EGY327708:EGZ327712 EQU327708:EQV327712 FAQ327708:FAR327712 FKM327708:FKN327712 FUI327708:FUJ327712 GEE327708:GEF327712 GOA327708:GOB327712 GXW327708:GXX327712 HHS327708:HHT327712 HRO327708:HRP327712 IBK327708:IBL327712 ILG327708:ILH327712 IVC327708:IVD327712 JEY327708:JEZ327712 JOU327708:JOV327712 JYQ327708:JYR327712 KIM327708:KIN327712 KSI327708:KSJ327712 LCE327708:LCF327712 LMA327708:LMB327712 LVW327708:LVX327712 MFS327708:MFT327712 MPO327708:MPP327712 MZK327708:MZL327712 NJG327708:NJH327712 NTC327708:NTD327712 OCY327708:OCZ327712 OMU327708:OMV327712 OWQ327708:OWR327712 PGM327708:PGN327712 PQI327708:PQJ327712 QAE327708:QAF327712 QKA327708:QKB327712 QTW327708:QTX327712 RDS327708:RDT327712 RNO327708:RNP327712 RXK327708:RXL327712 SHG327708:SHH327712 SRC327708:SRD327712 TAY327708:TAZ327712 TKU327708:TKV327712 TUQ327708:TUR327712 UEM327708:UEN327712 UOI327708:UOJ327712 UYE327708:UYF327712 VIA327708:VIB327712 VRW327708:VRX327712 WBS327708:WBT327712 WLO327708:WLP327712 WVK327708:WVL327712 C393244:D393248 IY393244:IZ393248 SU393244:SV393248 ACQ393244:ACR393248 AMM393244:AMN393248 AWI393244:AWJ393248 BGE393244:BGF393248 BQA393244:BQB393248 BZW393244:BZX393248 CJS393244:CJT393248 CTO393244:CTP393248 DDK393244:DDL393248 DNG393244:DNH393248 DXC393244:DXD393248 EGY393244:EGZ393248 EQU393244:EQV393248 FAQ393244:FAR393248 FKM393244:FKN393248 FUI393244:FUJ393248 GEE393244:GEF393248 GOA393244:GOB393248 GXW393244:GXX393248 HHS393244:HHT393248 HRO393244:HRP393248 IBK393244:IBL393248 ILG393244:ILH393248 IVC393244:IVD393248 JEY393244:JEZ393248 JOU393244:JOV393248 JYQ393244:JYR393248 KIM393244:KIN393248 KSI393244:KSJ393248 LCE393244:LCF393248 LMA393244:LMB393248 LVW393244:LVX393248 MFS393244:MFT393248 MPO393244:MPP393248 MZK393244:MZL393248 NJG393244:NJH393248 NTC393244:NTD393248 OCY393244:OCZ393248 OMU393244:OMV393248 OWQ393244:OWR393248 PGM393244:PGN393248 PQI393244:PQJ393248 QAE393244:QAF393248 QKA393244:QKB393248 QTW393244:QTX393248 RDS393244:RDT393248 RNO393244:RNP393248 RXK393244:RXL393248 SHG393244:SHH393248 SRC393244:SRD393248 TAY393244:TAZ393248 TKU393244:TKV393248 TUQ393244:TUR393248 UEM393244:UEN393248 UOI393244:UOJ393248 UYE393244:UYF393248 VIA393244:VIB393248 VRW393244:VRX393248 WBS393244:WBT393248 WLO393244:WLP393248 WVK393244:WVL393248 C458780:D458784 IY458780:IZ458784 SU458780:SV458784 ACQ458780:ACR458784 AMM458780:AMN458784 AWI458780:AWJ458784 BGE458780:BGF458784 BQA458780:BQB458784 BZW458780:BZX458784 CJS458780:CJT458784 CTO458780:CTP458784 DDK458780:DDL458784 DNG458780:DNH458784 DXC458780:DXD458784 EGY458780:EGZ458784 EQU458780:EQV458784 FAQ458780:FAR458784 FKM458780:FKN458784 FUI458780:FUJ458784 GEE458780:GEF458784 GOA458780:GOB458784 GXW458780:GXX458784 HHS458780:HHT458784 HRO458780:HRP458784 IBK458780:IBL458784 ILG458780:ILH458784 IVC458780:IVD458784 JEY458780:JEZ458784 JOU458780:JOV458784 JYQ458780:JYR458784 KIM458780:KIN458784 KSI458780:KSJ458784 LCE458780:LCF458784 LMA458780:LMB458784 LVW458780:LVX458784 MFS458780:MFT458784 MPO458780:MPP458784 MZK458780:MZL458784 NJG458780:NJH458784 NTC458780:NTD458784 OCY458780:OCZ458784 OMU458780:OMV458784 OWQ458780:OWR458784 PGM458780:PGN458784 PQI458780:PQJ458784 QAE458780:QAF458784 QKA458780:QKB458784 QTW458780:QTX458784 RDS458780:RDT458784 RNO458780:RNP458784 RXK458780:RXL458784 SHG458780:SHH458784 SRC458780:SRD458784 TAY458780:TAZ458784 TKU458780:TKV458784 TUQ458780:TUR458784 UEM458780:UEN458784 UOI458780:UOJ458784 UYE458780:UYF458784 VIA458780:VIB458784 VRW458780:VRX458784 WBS458780:WBT458784 WLO458780:WLP458784 WVK458780:WVL458784 C524316:D524320 IY524316:IZ524320 SU524316:SV524320 ACQ524316:ACR524320 AMM524316:AMN524320 AWI524316:AWJ524320 BGE524316:BGF524320 BQA524316:BQB524320 BZW524316:BZX524320 CJS524316:CJT524320 CTO524316:CTP524320 DDK524316:DDL524320 DNG524316:DNH524320 DXC524316:DXD524320 EGY524316:EGZ524320 EQU524316:EQV524320 FAQ524316:FAR524320 FKM524316:FKN524320 FUI524316:FUJ524320 GEE524316:GEF524320 GOA524316:GOB524320 GXW524316:GXX524320 HHS524316:HHT524320 HRO524316:HRP524320 IBK524316:IBL524320 ILG524316:ILH524320 IVC524316:IVD524320 JEY524316:JEZ524320 JOU524316:JOV524320 JYQ524316:JYR524320 KIM524316:KIN524320 KSI524316:KSJ524320 LCE524316:LCF524320 LMA524316:LMB524320 LVW524316:LVX524320 MFS524316:MFT524320 MPO524316:MPP524320 MZK524316:MZL524320 NJG524316:NJH524320 NTC524316:NTD524320 OCY524316:OCZ524320 OMU524316:OMV524320 OWQ524316:OWR524320 PGM524316:PGN524320 PQI524316:PQJ524320 QAE524316:QAF524320 QKA524316:QKB524320 QTW524316:QTX524320 RDS524316:RDT524320 RNO524316:RNP524320 RXK524316:RXL524320 SHG524316:SHH524320 SRC524316:SRD524320 TAY524316:TAZ524320 TKU524316:TKV524320 TUQ524316:TUR524320 UEM524316:UEN524320 UOI524316:UOJ524320 UYE524316:UYF524320 VIA524316:VIB524320 VRW524316:VRX524320 WBS524316:WBT524320 WLO524316:WLP524320 WVK524316:WVL524320 C589852:D589856 IY589852:IZ589856 SU589852:SV589856 ACQ589852:ACR589856 AMM589852:AMN589856 AWI589852:AWJ589856 BGE589852:BGF589856 BQA589852:BQB589856 BZW589852:BZX589856 CJS589852:CJT589856 CTO589852:CTP589856 DDK589852:DDL589856 DNG589852:DNH589856 DXC589852:DXD589856 EGY589852:EGZ589856 EQU589852:EQV589856 FAQ589852:FAR589856 FKM589852:FKN589856 FUI589852:FUJ589856 GEE589852:GEF589856 GOA589852:GOB589856 GXW589852:GXX589856 HHS589852:HHT589856 HRO589852:HRP589856 IBK589852:IBL589856 ILG589852:ILH589856 IVC589852:IVD589856 JEY589852:JEZ589856 JOU589852:JOV589856 JYQ589852:JYR589856 KIM589852:KIN589856 KSI589852:KSJ589856 LCE589852:LCF589856 LMA589852:LMB589856 LVW589852:LVX589856 MFS589852:MFT589856 MPO589852:MPP589856 MZK589852:MZL589856 NJG589852:NJH589856 NTC589852:NTD589856 OCY589852:OCZ589856 OMU589852:OMV589856 OWQ589852:OWR589856 PGM589852:PGN589856 PQI589852:PQJ589856 QAE589852:QAF589856 QKA589852:QKB589856 QTW589852:QTX589856 RDS589852:RDT589856 RNO589852:RNP589856 RXK589852:RXL589856 SHG589852:SHH589856 SRC589852:SRD589856 TAY589852:TAZ589856 TKU589852:TKV589856 TUQ589852:TUR589856 UEM589852:UEN589856 UOI589852:UOJ589856 UYE589852:UYF589856 VIA589852:VIB589856 VRW589852:VRX589856 WBS589852:WBT589856 WLO589852:WLP589856 WVK589852:WVL589856 C655388:D655392 IY655388:IZ655392 SU655388:SV655392 ACQ655388:ACR655392 AMM655388:AMN655392 AWI655388:AWJ655392 BGE655388:BGF655392 BQA655388:BQB655392 BZW655388:BZX655392 CJS655388:CJT655392 CTO655388:CTP655392 DDK655388:DDL655392 DNG655388:DNH655392 DXC655388:DXD655392 EGY655388:EGZ655392 EQU655388:EQV655392 FAQ655388:FAR655392 FKM655388:FKN655392 FUI655388:FUJ655392 GEE655388:GEF655392 GOA655388:GOB655392 GXW655388:GXX655392 HHS655388:HHT655392 HRO655388:HRP655392 IBK655388:IBL655392 ILG655388:ILH655392 IVC655388:IVD655392 JEY655388:JEZ655392 JOU655388:JOV655392 JYQ655388:JYR655392 KIM655388:KIN655392 KSI655388:KSJ655392 LCE655388:LCF655392 LMA655388:LMB655392 LVW655388:LVX655392 MFS655388:MFT655392 MPO655388:MPP655392 MZK655388:MZL655392 NJG655388:NJH655392 NTC655388:NTD655392 OCY655388:OCZ655392 OMU655388:OMV655392 OWQ655388:OWR655392 PGM655388:PGN655392 PQI655388:PQJ655392 QAE655388:QAF655392 QKA655388:QKB655392 QTW655388:QTX655392 RDS655388:RDT655392 RNO655388:RNP655392 RXK655388:RXL655392 SHG655388:SHH655392 SRC655388:SRD655392 TAY655388:TAZ655392 TKU655388:TKV655392 TUQ655388:TUR655392 UEM655388:UEN655392 UOI655388:UOJ655392 UYE655388:UYF655392 VIA655388:VIB655392 VRW655388:VRX655392 WBS655388:WBT655392 WLO655388:WLP655392 WVK655388:WVL655392 C720924:D720928 IY720924:IZ720928 SU720924:SV720928 ACQ720924:ACR720928 AMM720924:AMN720928 AWI720924:AWJ720928 BGE720924:BGF720928 BQA720924:BQB720928 BZW720924:BZX720928 CJS720924:CJT720928 CTO720924:CTP720928 DDK720924:DDL720928 DNG720924:DNH720928 DXC720924:DXD720928 EGY720924:EGZ720928 EQU720924:EQV720928 FAQ720924:FAR720928 FKM720924:FKN720928 FUI720924:FUJ720928 GEE720924:GEF720928 GOA720924:GOB720928 GXW720924:GXX720928 HHS720924:HHT720928 HRO720924:HRP720928 IBK720924:IBL720928 ILG720924:ILH720928 IVC720924:IVD720928 JEY720924:JEZ720928 JOU720924:JOV720928 JYQ720924:JYR720928 KIM720924:KIN720928 KSI720924:KSJ720928 LCE720924:LCF720928 LMA720924:LMB720928 LVW720924:LVX720928 MFS720924:MFT720928 MPO720924:MPP720928 MZK720924:MZL720928 NJG720924:NJH720928 NTC720924:NTD720928 OCY720924:OCZ720928 OMU720924:OMV720928 OWQ720924:OWR720928 PGM720924:PGN720928 PQI720924:PQJ720928 QAE720924:QAF720928 QKA720924:QKB720928 QTW720924:QTX720928 RDS720924:RDT720928 RNO720924:RNP720928 RXK720924:RXL720928 SHG720924:SHH720928 SRC720924:SRD720928 TAY720924:TAZ720928 TKU720924:TKV720928 TUQ720924:TUR720928 UEM720924:UEN720928 UOI720924:UOJ720928 UYE720924:UYF720928 VIA720924:VIB720928 VRW720924:VRX720928 WBS720924:WBT720928 WLO720924:WLP720928 WVK720924:WVL720928 C786460:D786464 IY786460:IZ786464 SU786460:SV786464 ACQ786460:ACR786464 AMM786460:AMN786464 AWI786460:AWJ786464 BGE786460:BGF786464 BQA786460:BQB786464 BZW786460:BZX786464 CJS786460:CJT786464 CTO786460:CTP786464 DDK786460:DDL786464 DNG786460:DNH786464 DXC786460:DXD786464 EGY786460:EGZ786464 EQU786460:EQV786464 FAQ786460:FAR786464 FKM786460:FKN786464 FUI786460:FUJ786464 GEE786460:GEF786464 GOA786460:GOB786464 GXW786460:GXX786464 HHS786460:HHT786464 HRO786460:HRP786464 IBK786460:IBL786464 ILG786460:ILH786464 IVC786460:IVD786464 JEY786460:JEZ786464 JOU786460:JOV786464 JYQ786460:JYR786464 KIM786460:KIN786464 KSI786460:KSJ786464 LCE786460:LCF786464 LMA786460:LMB786464 LVW786460:LVX786464 MFS786460:MFT786464 MPO786460:MPP786464 MZK786460:MZL786464 NJG786460:NJH786464 NTC786460:NTD786464 OCY786460:OCZ786464 OMU786460:OMV786464 OWQ786460:OWR786464 PGM786460:PGN786464 PQI786460:PQJ786464 QAE786460:QAF786464 QKA786460:QKB786464 QTW786460:QTX786464 RDS786460:RDT786464 RNO786460:RNP786464 RXK786460:RXL786464 SHG786460:SHH786464 SRC786460:SRD786464 TAY786460:TAZ786464 TKU786460:TKV786464 TUQ786460:TUR786464 UEM786460:UEN786464 UOI786460:UOJ786464 UYE786460:UYF786464 VIA786460:VIB786464 VRW786460:VRX786464 WBS786460:WBT786464 WLO786460:WLP786464 WVK786460:WVL786464 C851996:D852000 IY851996:IZ852000 SU851996:SV852000 ACQ851996:ACR852000 AMM851996:AMN852000 AWI851996:AWJ852000 BGE851996:BGF852000 BQA851996:BQB852000 BZW851996:BZX852000 CJS851996:CJT852000 CTO851996:CTP852000 DDK851996:DDL852000 DNG851996:DNH852000 DXC851996:DXD852000 EGY851996:EGZ852000 EQU851996:EQV852000 FAQ851996:FAR852000 FKM851996:FKN852000 FUI851996:FUJ852000 GEE851996:GEF852000 GOA851996:GOB852000 GXW851996:GXX852000 HHS851996:HHT852000 HRO851996:HRP852000 IBK851996:IBL852000 ILG851996:ILH852000 IVC851996:IVD852000 JEY851996:JEZ852000 JOU851996:JOV852000 JYQ851996:JYR852000 KIM851996:KIN852000 KSI851996:KSJ852000 LCE851996:LCF852000 LMA851996:LMB852000 LVW851996:LVX852000 MFS851996:MFT852000 MPO851996:MPP852000 MZK851996:MZL852000 NJG851996:NJH852000 NTC851996:NTD852000 OCY851996:OCZ852000 OMU851996:OMV852000 OWQ851996:OWR852000 PGM851996:PGN852000 PQI851996:PQJ852000 QAE851996:QAF852000 QKA851996:QKB852000 QTW851996:QTX852000 RDS851996:RDT852000 RNO851996:RNP852000 RXK851996:RXL852000 SHG851996:SHH852000 SRC851996:SRD852000 TAY851996:TAZ852000 TKU851996:TKV852000 TUQ851996:TUR852000 UEM851996:UEN852000 UOI851996:UOJ852000 UYE851996:UYF852000 VIA851996:VIB852000 VRW851996:VRX852000 WBS851996:WBT852000 WLO851996:WLP852000 WVK851996:WVL852000 C917532:D917536 IY917532:IZ917536 SU917532:SV917536 ACQ917532:ACR917536 AMM917532:AMN917536 AWI917532:AWJ917536 BGE917532:BGF917536 BQA917532:BQB917536 BZW917532:BZX917536 CJS917532:CJT917536 CTO917532:CTP917536 DDK917532:DDL917536 DNG917532:DNH917536 DXC917532:DXD917536 EGY917532:EGZ917536 EQU917532:EQV917536 FAQ917532:FAR917536 FKM917532:FKN917536 FUI917532:FUJ917536 GEE917532:GEF917536 GOA917532:GOB917536 GXW917532:GXX917536 HHS917532:HHT917536 HRO917532:HRP917536 IBK917532:IBL917536 ILG917532:ILH917536 IVC917532:IVD917536 JEY917532:JEZ917536 JOU917532:JOV917536 JYQ917532:JYR917536 KIM917532:KIN917536 KSI917532:KSJ917536 LCE917532:LCF917536 LMA917532:LMB917536 LVW917532:LVX917536 MFS917532:MFT917536 MPO917532:MPP917536 MZK917532:MZL917536 NJG917532:NJH917536 NTC917532:NTD917536 OCY917532:OCZ917536 OMU917532:OMV917536 OWQ917532:OWR917536 PGM917532:PGN917536 PQI917532:PQJ917536 QAE917532:QAF917536 QKA917532:QKB917536 QTW917532:QTX917536 RDS917532:RDT917536 RNO917532:RNP917536 RXK917532:RXL917536 SHG917532:SHH917536 SRC917532:SRD917536 TAY917532:TAZ917536 TKU917532:TKV917536 TUQ917532:TUR917536 UEM917532:UEN917536 UOI917532:UOJ917536 UYE917532:UYF917536 VIA917532:VIB917536 VRW917532:VRX917536 WBS917532:WBT917536 WLO917532:WLP917536 WVK917532:WVL917536 C983068:D983072 IY983068:IZ983072 SU983068:SV983072 ACQ983068:ACR983072 AMM983068:AMN983072 AWI983068:AWJ983072 BGE983068:BGF983072 BQA983068:BQB983072 BZW983068:BZX983072 CJS983068:CJT983072 CTO983068:CTP983072 DDK983068:DDL983072 DNG983068:DNH983072 DXC983068:DXD983072 EGY983068:EGZ983072 EQU983068:EQV983072 FAQ983068:FAR983072 FKM983068:FKN983072 FUI983068:FUJ983072 GEE983068:GEF983072 GOA983068:GOB983072 GXW983068:GXX983072 HHS983068:HHT983072 HRO983068:HRP983072 IBK983068:IBL983072 ILG983068:ILH983072 IVC983068:IVD983072 JEY983068:JEZ983072 JOU983068:JOV983072 JYQ983068:JYR983072 KIM983068:KIN983072 KSI983068:KSJ983072 LCE983068:LCF983072 LMA983068:LMB983072 LVW983068:LVX983072 MFS983068:MFT983072 MPO983068:MPP983072 MZK983068:MZL983072 NJG983068:NJH983072 NTC983068:NTD983072 OCY983068:OCZ983072 OMU983068:OMV983072 OWQ983068:OWR983072 PGM983068:PGN983072 PQI983068:PQJ983072 QAE983068:QAF983072 QKA983068:QKB983072 QTW983068:QTX983072 RDS983068:RDT983072 RNO983068:RNP983072 RXK983068:RXL983072 SHG983068:SHH983072 SRC983068:SRD983072 TAY983068:TAZ983072 TKU983068:TKV983072 TUQ983068:TUR983072 UEM983068:UEN983072 UOI983068:UOJ983072 UYE983068:UYF983072 VIA983068:VIB983072 VRW983068:VRX983072 WBS983068:WBT983072 WLO983068:WLP983072 WVK983068:WVL983072" xr:uid="{25D9F32B-C3E5-41A7-999B-69ABF675B121}">
      <formula1>"■,□"</formula1>
    </dataValidation>
  </dataValidations>
  <printOptions horizontalCentered="1"/>
  <pageMargins left="0.16" right="0.16" top="0.17" bottom="0.16" header="0.3" footer="0.3"/>
  <pageSetup paperSize="9" scale="4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r:uid="{94A0513D-B840-4BC4-8AF1-7E7C4101CBB2}">
          <xm:sqref>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J131087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J196623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J262159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J327695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J393231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J458767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J524303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J589839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J655375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J720911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J786447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J851983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J917519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J983055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J18:J19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J65555:J65556 JF65555:JF65556 TB65555:TB65556 ACX65555:ACX65556 AMT65555:AMT65556 AWP65555:AWP65556 BGL65555:BGL65556 BQH65555:BQH65556 CAD65555:CAD65556 CJZ65555:CJZ65556 CTV65555:CTV65556 DDR65555:DDR65556 DNN65555:DNN65556 DXJ65555:DXJ65556 EHF65555:EHF65556 ERB65555:ERB65556 FAX65555:FAX65556 FKT65555:FKT65556 FUP65555:FUP65556 GEL65555:GEL65556 GOH65555:GOH65556 GYD65555:GYD65556 HHZ65555:HHZ65556 HRV65555:HRV65556 IBR65555:IBR65556 ILN65555:ILN65556 IVJ65555:IVJ65556 JFF65555:JFF65556 JPB65555:JPB65556 JYX65555:JYX65556 KIT65555:KIT65556 KSP65555:KSP65556 LCL65555:LCL65556 LMH65555:LMH65556 LWD65555:LWD65556 MFZ65555:MFZ65556 MPV65555:MPV65556 MZR65555:MZR65556 NJN65555:NJN65556 NTJ65555:NTJ65556 ODF65555:ODF65556 ONB65555:ONB65556 OWX65555:OWX65556 PGT65555:PGT65556 PQP65555:PQP65556 QAL65555:QAL65556 QKH65555:QKH65556 QUD65555:QUD65556 RDZ65555:RDZ65556 RNV65555:RNV65556 RXR65555:RXR65556 SHN65555:SHN65556 SRJ65555:SRJ65556 TBF65555:TBF65556 TLB65555:TLB65556 TUX65555:TUX65556 UET65555:UET65556 UOP65555:UOP65556 UYL65555:UYL65556 VIH65555:VIH65556 VSD65555:VSD65556 WBZ65555:WBZ65556 WLV65555:WLV65556 WVR65555:WVR65556 J131091:J131092 JF131091:JF131092 TB131091:TB131092 ACX131091:ACX131092 AMT131091:AMT131092 AWP131091:AWP131092 BGL131091:BGL131092 BQH131091:BQH131092 CAD131091:CAD131092 CJZ131091:CJZ131092 CTV131091:CTV131092 DDR131091:DDR131092 DNN131091:DNN131092 DXJ131091:DXJ131092 EHF131091:EHF131092 ERB131091:ERB131092 FAX131091:FAX131092 FKT131091:FKT131092 FUP131091:FUP131092 GEL131091:GEL131092 GOH131091:GOH131092 GYD131091:GYD131092 HHZ131091:HHZ131092 HRV131091:HRV131092 IBR131091:IBR131092 ILN131091:ILN131092 IVJ131091:IVJ131092 JFF131091:JFF131092 JPB131091:JPB131092 JYX131091:JYX131092 KIT131091:KIT131092 KSP131091:KSP131092 LCL131091:LCL131092 LMH131091:LMH131092 LWD131091:LWD131092 MFZ131091:MFZ131092 MPV131091:MPV131092 MZR131091:MZR131092 NJN131091:NJN131092 NTJ131091:NTJ131092 ODF131091:ODF131092 ONB131091:ONB131092 OWX131091:OWX131092 PGT131091:PGT131092 PQP131091:PQP131092 QAL131091:QAL131092 QKH131091:QKH131092 QUD131091:QUD131092 RDZ131091:RDZ131092 RNV131091:RNV131092 RXR131091:RXR131092 SHN131091:SHN131092 SRJ131091:SRJ131092 TBF131091:TBF131092 TLB131091:TLB131092 TUX131091:TUX131092 UET131091:UET131092 UOP131091:UOP131092 UYL131091:UYL131092 VIH131091:VIH131092 VSD131091:VSD131092 WBZ131091:WBZ131092 WLV131091:WLV131092 WVR131091:WVR131092 J196627:J196628 JF196627:JF196628 TB196627:TB196628 ACX196627:ACX196628 AMT196627:AMT196628 AWP196627:AWP196628 BGL196627:BGL196628 BQH196627:BQH196628 CAD196627:CAD196628 CJZ196627:CJZ196628 CTV196627:CTV196628 DDR196627:DDR196628 DNN196627:DNN196628 DXJ196627:DXJ196628 EHF196627:EHF196628 ERB196627:ERB196628 FAX196627:FAX196628 FKT196627:FKT196628 FUP196627:FUP196628 GEL196627:GEL196628 GOH196627:GOH196628 GYD196627:GYD196628 HHZ196627:HHZ196628 HRV196627:HRV196628 IBR196627:IBR196628 ILN196627:ILN196628 IVJ196627:IVJ196628 JFF196627:JFF196628 JPB196627:JPB196628 JYX196627:JYX196628 KIT196627:KIT196628 KSP196627:KSP196628 LCL196627:LCL196628 LMH196627:LMH196628 LWD196627:LWD196628 MFZ196627:MFZ196628 MPV196627:MPV196628 MZR196627:MZR196628 NJN196627:NJN196628 NTJ196627:NTJ196628 ODF196627:ODF196628 ONB196627:ONB196628 OWX196627:OWX196628 PGT196627:PGT196628 PQP196627:PQP196628 QAL196627:QAL196628 QKH196627:QKH196628 QUD196627:QUD196628 RDZ196627:RDZ196628 RNV196627:RNV196628 RXR196627:RXR196628 SHN196627:SHN196628 SRJ196627:SRJ196628 TBF196627:TBF196628 TLB196627:TLB196628 TUX196627:TUX196628 UET196627:UET196628 UOP196627:UOP196628 UYL196627:UYL196628 VIH196627:VIH196628 VSD196627:VSD196628 WBZ196627:WBZ196628 WLV196627:WLV196628 WVR196627:WVR196628 J262163:J262164 JF262163:JF262164 TB262163:TB262164 ACX262163:ACX262164 AMT262163:AMT262164 AWP262163:AWP262164 BGL262163:BGL262164 BQH262163:BQH262164 CAD262163:CAD262164 CJZ262163:CJZ262164 CTV262163:CTV262164 DDR262163:DDR262164 DNN262163:DNN262164 DXJ262163:DXJ262164 EHF262163:EHF262164 ERB262163:ERB262164 FAX262163:FAX262164 FKT262163:FKT262164 FUP262163:FUP262164 GEL262163:GEL262164 GOH262163:GOH262164 GYD262163:GYD262164 HHZ262163:HHZ262164 HRV262163:HRV262164 IBR262163:IBR262164 ILN262163:ILN262164 IVJ262163:IVJ262164 JFF262163:JFF262164 JPB262163:JPB262164 JYX262163:JYX262164 KIT262163:KIT262164 KSP262163:KSP262164 LCL262163:LCL262164 LMH262163:LMH262164 LWD262163:LWD262164 MFZ262163:MFZ262164 MPV262163:MPV262164 MZR262163:MZR262164 NJN262163:NJN262164 NTJ262163:NTJ262164 ODF262163:ODF262164 ONB262163:ONB262164 OWX262163:OWX262164 PGT262163:PGT262164 PQP262163:PQP262164 QAL262163:QAL262164 QKH262163:QKH262164 QUD262163:QUD262164 RDZ262163:RDZ262164 RNV262163:RNV262164 RXR262163:RXR262164 SHN262163:SHN262164 SRJ262163:SRJ262164 TBF262163:TBF262164 TLB262163:TLB262164 TUX262163:TUX262164 UET262163:UET262164 UOP262163:UOP262164 UYL262163:UYL262164 VIH262163:VIH262164 VSD262163:VSD262164 WBZ262163:WBZ262164 WLV262163:WLV262164 WVR262163:WVR262164 J327699:J327700 JF327699:JF327700 TB327699:TB327700 ACX327699:ACX327700 AMT327699:AMT327700 AWP327699:AWP327700 BGL327699:BGL327700 BQH327699:BQH327700 CAD327699:CAD327700 CJZ327699:CJZ327700 CTV327699:CTV327700 DDR327699:DDR327700 DNN327699:DNN327700 DXJ327699:DXJ327700 EHF327699:EHF327700 ERB327699:ERB327700 FAX327699:FAX327700 FKT327699:FKT327700 FUP327699:FUP327700 GEL327699:GEL327700 GOH327699:GOH327700 GYD327699:GYD327700 HHZ327699:HHZ327700 HRV327699:HRV327700 IBR327699:IBR327700 ILN327699:ILN327700 IVJ327699:IVJ327700 JFF327699:JFF327700 JPB327699:JPB327700 JYX327699:JYX327700 KIT327699:KIT327700 KSP327699:KSP327700 LCL327699:LCL327700 LMH327699:LMH327700 LWD327699:LWD327700 MFZ327699:MFZ327700 MPV327699:MPV327700 MZR327699:MZR327700 NJN327699:NJN327700 NTJ327699:NTJ327700 ODF327699:ODF327700 ONB327699:ONB327700 OWX327699:OWX327700 PGT327699:PGT327700 PQP327699:PQP327700 QAL327699:QAL327700 QKH327699:QKH327700 QUD327699:QUD327700 RDZ327699:RDZ327700 RNV327699:RNV327700 RXR327699:RXR327700 SHN327699:SHN327700 SRJ327699:SRJ327700 TBF327699:TBF327700 TLB327699:TLB327700 TUX327699:TUX327700 UET327699:UET327700 UOP327699:UOP327700 UYL327699:UYL327700 VIH327699:VIH327700 VSD327699:VSD327700 WBZ327699:WBZ327700 WLV327699:WLV327700 WVR327699:WVR327700 J393235:J393236 JF393235:JF393236 TB393235:TB393236 ACX393235:ACX393236 AMT393235:AMT393236 AWP393235:AWP393236 BGL393235:BGL393236 BQH393235:BQH393236 CAD393235:CAD393236 CJZ393235:CJZ393236 CTV393235:CTV393236 DDR393235:DDR393236 DNN393235:DNN393236 DXJ393235:DXJ393236 EHF393235:EHF393236 ERB393235:ERB393236 FAX393235:FAX393236 FKT393235:FKT393236 FUP393235:FUP393236 GEL393235:GEL393236 GOH393235:GOH393236 GYD393235:GYD393236 HHZ393235:HHZ393236 HRV393235:HRV393236 IBR393235:IBR393236 ILN393235:ILN393236 IVJ393235:IVJ393236 JFF393235:JFF393236 JPB393235:JPB393236 JYX393235:JYX393236 KIT393235:KIT393236 KSP393235:KSP393236 LCL393235:LCL393236 LMH393235:LMH393236 LWD393235:LWD393236 MFZ393235:MFZ393236 MPV393235:MPV393236 MZR393235:MZR393236 NJN393235:NJN393236 NTJ393235:NTJ393236 ODF393235:ODF393236 ONB393235:ONB393236 OWX393235:OWX393236 PGT393235:PGT393236 PQP393235:PQP393236 QAL393235:QAL393236 QKH393235:QKH393236 QUD393235:QUD393236 RDZ393235:RDZ393236 RNV393235:RNV393236 RXR393235:RXR393236 SHN393235:SHN393236 SRJ393235:SRJ393236 TBF393235:TBF393236 TLB393235:TLB393236 TUX393235:TUX393236 UET393235:UET393236 UOP393235:UOP393236 UYL393235:UYL393236 VIH393235:VIH393236 VSD393235:VSD393236 WBZ393235:WBZ393236 WLV393235:WLV393236 WVR393235:WVR393236 J458771:J458772 JF458771:JF458772 TB458771:TB458772 ACX458771:ACX458772 AMT458771:AMT458772 AWP458771:AWP458772 BGL458771:BGL458772 BQH458771:BQH458772 CAD458771:CAD458772 CJZ458771:CJZ458772 CTV458771:CTV458772 DDR458771:DDR458772 DNN458771:DNN458772 DXJ458771:DXJ458772 EHF458771:EHF458772 ERB458771:ERB458772 FAX458771:FAX458772 FKT458771:FKT458772 FUP458771:FUP458772 GEL458771:GEL458772 GOH458771:GOH458772 GYD458771:GYD458772 HHZ458771:HHZ458772 HRV458771:HRV458772 IBR458771:IBR458772 ILN458771:ILN458772 IVJ458771:IVJ458772 JFF458771:JFF458772 JPB458771:JPB458772 JYX458771:JYX458772 KIT458771:KIT458772 KSP458771:KSP458772 LCL458771:LCL458772 LMH458771:LMH458772 LWD458771:LWD458772 MFZ458771:MFZ458772 MPV458771:MPV458772 MZR458771:MZR458772 NJN458771:NJN458772 NTJ458771:NTJ458772 ODF458771:ODF458772 ONB458771:ONB458772 OWX458771:OWX458772 PGT458771:PGT458772 PQP458771:PQP458772 QAL458771:QAL458772 QKH458771:QKH458772 QUD458771:QUD458772 RDZ458771:RDZ458772 RNV458771:RNV458772 RXR458771:RXR458772 SHN458771:SHN458772 SRJ458771:SRJ458772 TBF458771:TBF458772 TLB458771:TLB458772 TUX458771:TUX458772 UET458771:UET458772 UOP458771:UOP458772 UYL458771:UYL458772 VIH458771:VIH458772 VSD458771:VSD458772 WBZ458771:WBZ458772 WLV458771:WLV458772 WVR458771:WVR458772 J524307:J524308 JF524307:JF524308 TB524307:TB524308 ACX524307:ACX524308 AMT524307:AMT524308 AWP524307:AWP524308 BGL524307:BGL524308 BQH524307:BQH524308 CAD524307:CAD524308 CJZ524307:CJZ524308 CTV524307:CTV524308 DDR524307:DDR524308 DNN524307:DNN524308 DXJ524307:DXJ524308 EHF524307:EHF524308 ERB524307:ERB524308 FAX524307:FAX524308 FKT524307:FKT524308 FUP524307:FUP524308 GEL524307:GEL524308 GOH524307:GOH524308 GYD524307:GYD524308 HHZ524307:HHZ524308 HRV524307:HRV524308 IBR524307:IBR524308 ILN524307:ILN524308 IVJ524307:IVJ524308 JFF524307:JFF524308 JPB524307:JPB524308 JYX524307:JYX524308 KIT524307:KIT524308 KSP524307:KSP524308 LCL524307:LCL524308 LMH524307:LMH524308 LWD524307:LWD524308 MFZ524307:MFZ524308 MPV524307:MPV524308 MZR524307:MZR524308 NJN524307:NJN524308 NTJ524307:NTJ524308 ODF524307:ODF524308 ONB524307:ONB524308 OWX524307:OWX524308 PGT524307:PGT524308 PQP524307:PQP524308 QAL524307:QAL524308 QKH524307:QKH524308 QUD524307:QUD524308 RDZ524307:RDZ524308 RNV524307:RNV524308 RXR524307:RXR524308 SHN524307:SHN524308 SRJ524307:SRJ524308 TBF524307:TBF524308 TLB524307:TLB524308 TUX524307:TUX524308 UET524307:UET524308 UOP524307:UOP524308 UYL524307:UYL524308 VIH524307:VIH524308 VSD524307:VSD524308 WBZ524307:WBZ524308 WLV524307:WLV524308 WVR524307:WVR524308 J589843:J589844 JF589843:JF589844 TB589843:TB589844 ACX589843:ACX589844 AMT589843:AMT589844 AWP589843:AWP589844 BGL589843:BGL589844 BQH589843:BQH589844 CAD589843:CAD589844 CJZ589843:CJZ589844 CTV589843:CTV589844 DDR589843:DDR589844 DNN589843:DNN589844 DXJ589843:DXJ589844 EHF589843:EHF589844 ERB589843:ERB589844 FAX589843:FAX589844 FKT589843:FKT589844 FUP589843:FUP589844 GEL589843:GEL589844 GOH589843:GOH589844 GYD589843:GYD589844 HHZ589843:HHZ589844 HRV589843:HRV589844 IBR589843:IBR589844 ILN589843:ILN589844 IVJ589843:IVJ589844 JFF589843:JFF589844 JPB589843:JPB589844 JYX589843:JYX589844 KIT589843:KIT589844 KSP589843:KSP589844 LCL589843:LCL589844 LMH589843:LMH589844 LWD589843:LWD589844 MFZ589843:MFZ589844 MPV589843:MPV589844 MZR589843:MZR589844 NJN589843:NJN589844 NTJ589843:NTJ589844 ODF589843:ODF589844 ONB589843:ONB589844 OWX589843:OWX589844 PGT589843:PGT589844 PQP589843:PQP589844 QAL589843:QAL589844 QKH589843:QKH589844 QUD589843:QUD589844 RDZ589843:RDZ589844 RNV589843:RNV589844 RXR589843:RXR589844 SHN589843:SHN589844 SRJ589843:SRJ589844 TBF589843:TBF589844 TLB589843:TLB589844 TUX589843:TUX589844 UET589843:UET589844 UOP589843:UOP589844 UYL589843:UYL589844 VIH589843:VIH589844 VSD589843:VSD589844 WBZ589843:WBZ589844 WLV589843:WLV589844 WVR589843:WVR589844 J655379:J655380 JF655379:JF655380 TB655379:TB655380 ACX655379:ACX655380 AMT655379:AMT655380 AWP655379:AWP655380 BGL655379:BGL655380 BQH655379:BQH655380 CAD655379:CAD655380 CJZ655379:CJZ655380 CTV655379:CTV655380 DDR655379:DDR655380 DNN655379:DNN655380 DXJ655379:DXJ655380 EHF655379:EHF655380 ERB655379:ERB655380 FAX655379:FAX655380 FKT655379:FKT655380 FUP655379:FUP655380 GEL655379:GEL655380 GOH655379:GOH655380 GYD655379:GYD655380 HHZ655379:HHZ655380 HRV655379:HRV655380 IBR655379:IBR655380 ILN655379:ILN655380 IVJ655379:IVJ655380 JFF655379:JFF655380 JPB655379:JPB655380 JYX655379:JYX655380 KIT655379:KIT655380 KSP655379:KSP655380 LCL655379:LCL655380 LMH655379:LMH655380 LWD655379:LWD655380 MFZ655379:MFZ655380 MPV655379:MPV655380 MZR655379:MZR655380 NJN655379:NJN655380 NTJ655379:NTJ655380 ODF655379:ODF655380 ONB655379:ONB655380 OWX655379:OWX655380 PGT655379:PGT655380 PQP655379:PQP655380 QAL655379:QAL655380 QKH655379:QKH655380 QUD655379:QUD655380 RDZ655379:RDZ655380 RNV655379:RNV655380 RXR655379:RXR655380 SHN655379:SHN655380 SRJ655379:SRJ655380 TBF655379:TBF655380 TLB655379:TLB655380 TUX655379:TUX655380 UET655379:UET655380 UOP655379:UOP655380 UYL655379:UYL655380 VIH655379:VIH655380 VSD655379:VSD655380 WBZ655379:WBZ655380 WLV655379:WLV655380 WVR655379:WVR655380 J720915:J720916 JF720915:JF720916 TB720915:TB720916 ACX720915:ACX720916 AMT720915:AMT720916 AWP720915:AWP720916 BGL720915:BGL720916 BQH720915:BQH720916 CAD720915:CAD720916 CJZ720915:CJZ720916 CTV720915:CTV720916 DDR720915:DDR720916 DNN720915:DNN720916 DXJ720915:DXJ720916 EHF720915:EHF720916 ERB720915:ERB720916 FAX720915:FAX720916 FKT720915:FKT720916 FUP720915:FUP720916 GEL720915:GEL720916 GOH720915:GOH720916 GYD720915:GYD720916 HHZ720915:HHZ720916 HRV720915:HRV720916 IBR720915:IBR720916 ILN720915:ILN720916 IVJ720915:IVJ720916 JFF720915:JFF720916 JPB720915:JPB720916 JYX720915:JYX720916 KIT720915:KIT720916 KSP720915:KSP720916 LCL720915:LCL720916 LMH720915:LMH720916 LWD720915:LWD720916 MFZ720915:MFZ720916 MPV720915:MPV720916 MZR720915:MZR720916 NJN720915:NJN720916 NTJ720915:NTJ720916 ODF720915:ODF720916 ONB720915:ONB720916 OWX720915:OWX720916 PGT720915:PGT720916 PQP720915:PQP720916 QAL720915:QAL720916 QKH720915:QKH720916 QUD720915:QUD720916 RDZ720915:RDZ720916 RNV720915:RNV720916 RXR720915:RXR720916 SHN720915:SHN720916 SRJ720915:SRJ720916 TBF720915:TBF720916 TLB720915:TLB720916 TUX720915:TUX720916 UET720915:UET720916 UOP720915:UOP720916 UYL720915:UYL720916 VIH720915:VIH720916 VSD720915:VSD720916 WBZ720915:WBZ720916 WLV720915:WLV720916 WVR720915:WVR720916 J786451:J786452 JF786451:JF786452 TB786451:TB786452 ACX786451:ACX786452 AMT786451:AMT786452 AWP786451:AWP786452 BGL786451:BGL786452 BQH786451:BQH786452 CAD786451:CAD786452 CJZ786451:CJZ786452 CTV786451:CTV786452 DDR786451:DDR786452 DNN786451:DNN786452 DXJ786451:DXJ786452 EHF786451:EHF786452 ERB786451:ERB786452 FAX786451:FAX786452 FKT786451:FKT786452 FUP786451:FUP786452 GEL786451:GEL786452 GOH786451:GOH786452 GYD786451:GYD786452 HHZ786451:HHZ786452 HRV786451:HRV786452 IBR786451:IBR786452 ILN786451:ILN786452 IVJ786451:IVJ786452 JFF786451:JFF786452 JPB786451:JPB786452 JYX786451:JYX786452 KIT786451:KIT786452 KSP786451:KSP786452 LCL786451:LCL786452 LMH786451:LMH786452 LWD786451:LWD786452 MFZ786451:MFZ786452 MPV786451:MPV786452 MZR786451:MZR786452 NJN786451:NJN786452 NTJ786451:NTJ786452 ODF786451:ODF786452 ONB786451:ONB786452 OWX786451:OWX786452 PGT786451:PGT786452 PQP786451:PQP786452 QAL786451:QAL786452 QKH786451:QKH786452 QUD786451:QUD786452 RDZ786451:RDZ786452 RNV786451:RNV786452 RXR786451:RXR786452 SHN786451:SHN786452 SRJ786451:SRJ786452 TBF786451:TBF786452 TLB786451:TLB786452 TUX786451:TUX786452 UET786451:UET786452 UOP786451:UOP786452 UYL786451:UYL786452 VIH786451:VIH786452 VSD786451:VSD786452 WBZ786451:WBZ786452 WLV786451:WLV786452 WVR786451:WVR786452 J851987:J851988 JF851987:JF851988 TB851987:TB851988 ACX851987:ACX851988 AMT851987:AMT851988 AWP851987:AWP851988 BGL851987:BGL851988 BQH851987:BQH851988 CAD851987:CAD851988 CJZ851987:CJZ851988 CTV851987:CTV851988 DDR851987:DDR851988 DNN851987:DNN851988 DXJ851987:DXJ851988 EHF851987:EHF851988 ERB851987:ERB851988 FAX851987:FAX851988 FKT851987:FKT851988 FUP851987:FUP851988 GEL851987:GEL851988 GOH851987:GOH851988 GYD851987:GYD851988 HHZ851987:HHZ851988 HRV851987:HRV851988 IBR851987:IBR851988 ILN851987:ILN851988 IVJ851987:IVJ851988 JFF851987:JFF851988 JPB851987:JPB851988 JYX851987:JYX851988 KIT851987:KIT851988 KSP851987:KSP851988 LCL851987:LCL851988 LMH851987:LMH851988 LWD851987:LWD851988 MFZ851987:MFZ851988 MPV851987:MPV851988 MZR851987:MZR851988 NJN851987:NJN851988 NTJ851987:NTJ851988 ODF851987:ODF851988 ONB851987:ONB851988 OWX851987:OWX851988 PGT851987:PGT851988 PQP851987:PQP851988 QAL851987:QAL851988 QKH851987:QKH851988 QUD851987:QUD851988 RDZ851987:RDZ851988 RNV851987:RNV851988 RXR851987:RXR851988 SHN851987:SHN851988 SRJ851987:SRJ851988 TBF851987:TBF851988 TLB851987:TLB851988 TUX851987:TUX851988 UET851987:UET851988 UOP851987:UOP851988 UYL851987:UYL851988 VIH851987:VIH851988 VSD851987:VSD851988 WBZ851987:WBZ851988 WLV851987:WLV851988 WVR851987:WVR851988 J917523:J917524 JF917523:JF917524 TB917523:TB917524 ACX917523:ACX917524 AMT917523:AMT917524 AWP917523:AWP917524 BGL917523:BGL917524 BQH917523:BQH917524 CAD917523:CAD917524 CJZ917523:CJZ917524 CTV917523:CTV917524 DDR917523:DDR917524 DNN917523:DNN917524 DXJ917523:DXJ917524 EHF917523:EHF917524 ERB917523:ERB917524 FAX917523:FAX917524 FKT917523:FKT917524 FUP917523:FUP917524 GEL917523:GEL917524 GOH917523:GOH917524 GYD917523:GYD917524 HHZ917523:HHZ917524 HRV917523:HRV917524 IBR917523:IBR917524 ILN917523:ILN917524 IVJ917523:IVJ917524 JFF917523:JFF917524 JPB917523:JPB917524 JYX917523:JYX917524 KIT917523:KIT917524 KSP917523:KSP917524 LCL917523:LCL917524 LMH917523:LMH917524 LWD917523:LWD917524 MFZ917523:MFZ917524 MPV917523:MPV917524 MZR917523:MZR917524 NJN917523:NJN917524 NTJ917523:NTJ917524 ODF917523:ODF917524 ONB917523:ONB917524 OWX917523:OWX917524 PGT917523:PGT917524 PQP917523:PQP917524 QAL917523:QAL917524 QKH917523:QKH917524 QUD917523:QUD917524 RDZ917523:RDZ917524 RNV917523:RNV917524 RXR917523:RXR917524 SHN917523:SHN917524 SRJ917523:SRJ917524 TBF917523:TBF917524 TLB917523:TLB917524 TUX917523:TUX917524 UET917523:UET917524 UOP917523:UOP917524 UYL917523:UYL917524 VIH917523:VIH917524 VSD917523:VSD917524 WBZ917523:WBZ917524 WLV917523:WLV917524 WVR917523:WVR917524 J983059:J983060 JF983059:JF983060 TB983059:TB983060 ACX983059:ACX983060 AMT983059:AMT983060 AWP983059:AWP983060 BGL983059:BGL983060 BQH983059:BQH983060 CAD983059:CAD983060 CJZ983059:CJZ983060 CTV983059:CTV983060 DDR983059:DDR983060 DNN983059:DNN983060 DXJ983059:DXJ983060 EHF983059:EHF983060 ERB983059:ERB983060 FAX983059:FAX983060 FKT983059:FKT983060 FUP983059:FUP983060 GEL983059:GEL983060 GOH983059:GOH983060 GYD983059:GYD983060 HHZ983059:HHZ983060 HRV983059:HRV983060 IBR983059:IBR983060 ILN983059:ILN983060 IVJ983059:IVJ983060 JFF983059:JFF983060 JPB983059:JPB983060 JYX983059:JYX983060 KIT983059:KIT983060 KSP983059:KSP983060 LCL983059:LCL983060 LMH983059:LMH983060 LWD983059:LWD983060 MFZ983059:MFZ983060 MPV983059:MPV983060 MZR983059:MZR983060 NJN983059:NJN983060 NTJ983059:NTJ983060 ODF983059:ODF983060 ONB983059:ONB983060 OWX983059:OWX983060 PGT983059:PGT983060 PQP983059:PQP983060 QAL983059:QAL983060 QKH983059:QKH983060 QUD983059:QUD983060 RDZ983059:RDZ983060 RNV983059:RNV983060 RXR983059:RXR983060 SHN983059:SHN983060 SRJ983059:SRJ983060 TBF983059:TBF983060 TLB983059:TLB983060 TUX983059:TUX983060 UET983059:UET983060 UOP983059:UOP983060 UYL983059:UYL983060 VIH983059:VIH983060 VSD983059:VSD983060 WBZ983059:WBZ983060 WLV983059:WLV983060 WVR983059:WVR983060 K19:P19 JG19:JL19 TC19:TH19 ACY19:ADD19 AMU19:AMZ19 AWQ19:AWV19 BGM19:BGR19 BQI19:BQN19 CAE19:CAJ19 CKA19:CKF19 CTW19:CUB19 DDS19:DDX19 DNO19:DNT19 DXK19:DXP19 EHG19:EHL19 ERC19:ERH19 FAY19:FBD19 FKU19:FKZ19 FUQ19:FUV19 GEM19:GER19 GOI19:GON19 GYE19:GYJ19 HIA19:HIF19 HRW19:HSB19 IBS19:IBX19 ILO19:ILT19 IVK19:IVP19 JFG19:JFL19 JPC19:JPH19 JYY19:JZD19 KIU19:KIZ19 KSQ19:KSV19 LCM19:LCR19 LMI19:LMN19 LWE19:LWJ19 MGA19:MGF19 MPW19:MQB19 MZS19:MZX19 NJO19:NJT19 NTK19:NTP19 ODG19:ODL19 ONC19:ONH19 OWY19:OXD19 PGU19:PGZ19 PQQ19:PQV19 QAM19:QAR19 QKI19:QKN19 QUE19:QUJ19 REA19:REF19 RNW19:ROB19 RXS19:RXX19 SHO19:SHT19 SRK19:SRP19 TBG19:TBL19 TLC19:TLH19 TUY19:TVD19 UEU19:UEZ19 UOQ19:UOV19 UYM19:UYR19 VII19:VIN19 VSE19:VSJ19 WCA19:WCF19 WLW19:WMB19 WVS19:WVX19 K65556:P65556 JG65556:JL65556 TC65556:TH65556 ACY65556:ADD65556 AMU65556:AMZ65556 AWQ65556:AWV65556 BGM65556:BGR65556 BQI65556:BQN65556 CAE65556:CAJ65556 CKA65556:CKF65556 CTW65556:CUB65556 DDS65556:DDX65556 DNO65556:DNT65556 DXK65556:DXP65556 EHG65556:EHL65556 ERC65556:ERH65556 FAY65556:FBD65556 FKU65556:FKZ65556 FUQ65556:FUV65556 GEM65556:GER65556 GOI65556:GON65556 GYE65556:GYJ65556 HIA65556:HIF65556 HRW65556:HSB65556 IBS65556:IBX65556 ILO65556:ILT65556 IVK65556:IVP65556 JFG65556:JFL65556 JPC65556:JPH65556 JYY65556:JZD65556 KIU65556:KIZ65556 KSQ65556:KSV65556 LCM65556:LCR65556 LMI65556:LMN65556 LWE65556:LWJ65556 MGA65556:MGF65556 MPW65556:MQB65556 MZS65556:MZX65556 NJO65556:NJT65556 NTK65556:NTP65556 ODG65556:ODL65556 ONC65556:ONH65556 OWY65556:OXD65556 PGU65556:PGZ65556 PQQ65556:PQV65556 QAM65556:QAR65556 QKI65556:QKN65556 QUE65556:QUJ65556 REA65556:REF65556 RNW65556:ROB65556 RXS65556:RXX65556 SHO65556:SHT65556 SRK65556:SRP65556 TBG65556:TBL65556 TLC65556:TLH65556 TUY65556:TVD65556 UEU65556:UEZ65556 UOQ65556:UOV65556 UYM65556:UYR65556 VII65556:VIN65556 VSE65556:VSJ65556 WCA65556:WCF65556 WLW65556:WMB65556 WVS65556:WVX65556 K131092:P131092 JG131092:JL131092 TC131092:TH131092 ACY131092:ADD131092 AMU131092:AMZ131092 AWQ131092:AWV131092 BGM131092:BGR131092 BQI131092:BQN131092 CAE131092:CAJ131092 CKA131092:CKF131092 CTW131092:CUB131092 DDS131092:DDX131092 DNO131092:DNT131092 DXK131092:DXP131092 EHG131092:EHL131092 ERC131092:ERH131092 FAY131092:FBD131092 FKU131092:FKZ131092 FUQ131092:FUV131092 GEM131092:GER131092 GOI131092:GON131092 GYE131092:GYJ131092 HIA131092:HIF131092 HRW131092:HSB131092 IBS131092:IBX131092 ILO131092:ILT131092 IVK131092:IVP131092 JFG131092:JFL131092 JPC131092:JPH131092 JYY131092:JZD131092 KIU131092:KIZ131092 KSQ131092:KSV131092 LCM131092:LCR131092 LMI131092:LMN131092 LWE131092:LWJ131092 MGA131092:MGF131092 MPW131092:MQB131092 MZS131092:MZX131092 NJO131092:NJT131092 NTK131092:NTP131092 ODG131092:ODL131092 ONC131092:ONH131092 OWY131092:OXD131092 PGU131092:PGZ131092 PQQ131092:PQV131092 QAM131092:QAR131092 QKI131092:QKN131092 QUE131092:QUJ131092 REA131092:REF131092 RNW131092:ROB131092 RXS131092:RXX131092 SHO131092:SHT131092 SRK131092:SRP131092 TBG131092:TBL131092 TLC131092:TLH131092 TUY131092:TVD131092 UEU131092:UEZ131092 UOQ131092:UOV131092 UYM131092:UYR131092 VII131092:VIN131092 VSE131092:VSJ131092 WCA131092:WCF131092 WLW131092:WMB131092 WVS131092:WVX131092 K196628:P196628 JG196628:JL196628 TC196628:TH196628 ACY196628:ADD196628 AMU196628:AMZ196628 AWQ196628:AWV196628 BGM196628:BGR196628 BQI196628:BQN196628 CAE196628:CAJ196628 CKA196628:CKF196628 CTW196628:CUB196628 DDS196628:DDX196628 DNO196628:DNT196628 DXK196628:DXP196628 EHG196628:EHL196628 ERC196628:ERH196628 FAY196628:FBD196628 FKU196628:FKZ196628 FUQ196628:FUV196628 GEM196628:GER196628 GOI196628:GON196628 GYE196628:GYJ196628 HIA196628:HIF196628 HRW196628:HSB196628 IBS196628:IBX196628 ILO196628:ILT196628 IVK196628:IVP196628 JFG196628:JFL196628 JPC196628:JPH196628 JYY196628:JZD196628 KIU196628:KIZ196628 KSQ196628:KSV196628 LCM196628:LCR196628 LMI196628:LMN196628 LWE196628:LWJ196628 MGA196628:MGF196628 MPW196628:MQB196628 MZS196628:MZX196628 NJO196628:NJT196628 NTK196628:NTP196628 ODG196628:ODL196628 ONC196628:ONH196628 OWY196628:OXD196628 PGU196628:PGZ196628 PQQ196628:PQV196628 QAM196628:QAR196628 QKI196628:QKN196628 QUE196628:QUJ196628 REA196628:REF196628 RNW196628:ROB196628 RXS196628:RXX196628 SHO196628:SHT196628 SRK196628:SRP196628 TBG196628:TBL196628 TLC196628:TLH196628 TUY196628:TVD196628 UEU196628:UEZ196628 UOQ196628:UOV196628 UYM196628:UYR196628 VII196628:VIN196628 VSE196628:VSJ196628 WCA196628:WCF196628 WLW196628:WMB196628 WVS196628:WVX196628 K262164:P262164 JG262164:JL262164 TC262164:TH262164 ACY262164:ADD262164 AMU262164:AMZ262164 AWQ262164:AWV262164 BGM262164:BGR262164 BQI262164:BQN262164 CAE262164:CAJ262164 CKA262164:CKF262164 CTW262164:CUB262164 DDS262164:DDX262164 DNO262164:DNT262164 DXK262164:DXP262164 EHG262164:EHL262164 ERC262164:ERH262164 FAY262164:FBD262164 FKU262164:FKZ262164 FUQ262164:FUV262164 GEM262164:GER262164 GOI262164:GON262164 GYE262164:GYJ262164 HIA262164:HIF262164 HRW262164:HSB262164 IBS262164:IBX262164 ILO262164:ILT262164 IVK262164:IVP262164 JFG262164:JFL262164 JPC262164:JPH262164 JYY262164:JZD262164 KIU262164:KIZ262164 KSQ262164:KSV262164 LCM262164:LCR262164 LMI262164:LMN262164 LWE262164:LWJ262164 MGA262164:MGF262164 MPW262164:MQB262164 MZS262164:MZX262164 NJO262164:NJT262164 NTK262164:NTP262164 ODG262164:ODL262164 ONC262164:ONH262164 OWY262164:OXD262164 PGU262164:PGZ262164 PQQ262164:PQV262164 QAM262164:QAR262164 QKI262164:QKN262164 QUE262164:QUJ262164 REA262164:REF262164 RNW262164:ROB262164 RXS262164:RXX262164 SHO262164:SHT262164 SRK262164:SRP262164 TBG262164:TBL262164 TLC262164:TLH262164 TUY262164:TVD262164 UEU262164:UEZ262164 UOQ262164:UOV262164 UYM262164:UYR262164 VII262164:VIN262164 VSE262164:VSJ262164 WCA262164:WCF262164 WLW262164:WMB262164 WVS262164:WVX262164 K327700:P327700 JG327700:JL327700 TC327700:TH327700 ACY327700:ADD327700 AMU327700:AMZ327700 AWQ327700:AWV327700 BGM327700:BGR327700 BQI327700:BQN327700 CAE327700:CAJ327700 CKA327700:CKF327700 CTW327700:CUB327700 DDS327700:DDX327700 DNO327700:DNT327700 DXK327700:DXP327700 EHG327700:EHL327700 ERC327700:ERH327700 FAY327700:FBD327700 FKU327700:FKZ327700 FUQ327700:FUV327700 GEM327700:GER327700 GOI327700:GON327700 GYE327700:GYJ327700 HIA327700:HIF327700 HRW327700:HSB327700 IBS327700:IBX327700 ILO327700:ILT327700 IVK327700:IVP327700 JFG327700:JFL327700 JPC327700:JPH327700 JYY327700:JZD327700 KIU327700:KIZ327700 KSQ327700:KSV327700 LCM327700:LCR327700 LMI327700:LMN327700 LWE327700:LWJ327700 MGA327700:MGF327700 MPW327700:MQB327700 MZS327700:MZX327700 NJO327700:NJT327700 NTK327700:NTP327700 ODG327700:ODL327700 ONC327700:ONH327700 OWY327700:OXD327700 PGU327700:PGZ327700 PQQ327700:PQV327700 QAM327700:QAR327700 QKI327700:QKN327700 QUE327700:QUJ327700 REA327700:REF327700 RNW327700:ROB327700 RXS327700:RXX327700 SHO327700:SHT327700 SRK327700:SRP327700 TBG327700:TBL327700 TLC327700:TLH327700 TUY327700:TVD327700 UEU327700:UEZ327700 UOQ327700:UOV327700 UYM327700:UYR327700 VII327700:VIN327700 VSE327700:VSJ327700 WCA327700:WCF327700 WLW327700:WMB327700 WVS327700:WVX327700 K393236:P393236 JG393236:JL393236 TC393236:TH393236 ACY393236:ADD393236 AMU393236:AMZ393236 AWQ393236:AWV393236 BGM393236:BGR393236 BQI393236:BQN393236 CAE393236:CAJ393236 CKA393236:CKF393236 CTW393236:CUB393236 DDS393236:DDX393236 DNO393236:DNT393236 DXK393236:DXP393236 EHG393236:EHL393236 ERC393236:ERH393236 FAY393236:FBD393236 FKU393236:FKZ393236 FUQ393236:FUV393236 GEM393236:GER393236 GOI393236:GON393236 GYE393236:GYJ393236 HIA393236:HIF393236 HRW393236:HSB393236 IBS393236:IBX393236 ILO393236:ILT393236 IVK393236:IVP393236 JFG393236:JFL393236 JPC393236:JPH393236 JYY393236:JZD393236 KIU393236:KIZ393236 KSQ393236:KSV393236 LCM393236:LCR393236 LMI393236:LMN393236 LWE393236:LWJ393236 MGA393236:MGF393236 MPW393236:MQB393236 MZS393236:MZX393236 NJO393236:NJT393236 NTK393236:NTP393236 ODG393236:ODL393236 ONC393236:ONH393236 OWY393236:OXD393236 PGU393236:PGZ393236 PQQ393236:PQV393236 QAM393236:QAR393236 QKI393236:QKN393236 QUE393236:QUJ393236 REA393236:REF393236 RNW393236:ROB393236 RXS393236:RXX393236 SHO393236:SHT393236 SRK393236:SRP393236 TBG393236:TBL393236 TLC393236:TLH393236 TUY393236:TVD393236 UEU393236:UEZ393236 UOQ393236:UOV393236 UYM393236:UYR393236 VII393236:VIN393236 VSE393236:VSJ393236 WCA393236:WCF393236 WLW393236:WMB393236 WVS393236:WVX393236 K458772:P458772 JG458772:JL458772 TC458772:TH458772 ACY458772:ADD458772 AMU458772:AMZ458772 AWQ458772:AWV458772 BGM458772:BGR458772 BQI458772:BQN458772 CAE458772:CAJ458772 CKA458772:CKF458772 CTW458772:CUB458772 DDS458772:DDX458772 DNO458772:DNT458772 DXK458772:DXP458772 EHG458772:EHL458772 ERC458772:ERH458772 FAY458772:FBD458772 FKU458772:FKZ458772 FUQ458772:FUV458772 GEM458772:GER458772 GOI458772:GON458772 GYE458772:GYJ458772 HIA458772:HIF458772 HRW458772:HSB458772 IBS458772:IBX458772 ILO458772:ILT458772 IVK458772:IVP458772 JFG458772:JFL458772 JPC458772:JPH458772 JYY458772:JZD458772 KIU458772:KIZ458772 KSQ458772:KSV458772 LCM458772:LCR458772 LMI458772:LMN458772 LWE458772:LWJ458772 MGA458772:MGF458772 MPW458772:MQB458772 MZS458772:MZX458772 NJO458772:NJT458772 NTK458772:NTP458772 ODG458772:ODL458772 ONC458772:ONH458772 OWY458772:OXD458772 PGU458772:PGZ458772 PQQ458772:PQV458772 QAM458772:QAR458772 QKI458772:QKN458772 QUE458772:QUJ458772 REA458772:REF458772 RNW458772:ROB458772 RXS458772:RXX458772 SHO458772:SHT458772 SRK458772:SRP458772 TBG458772:TBL458772 TLC458772:TLH458772 TUY458772:TVD458772 UEU458772:UEZ458772 UOQ458772:UOV458772 UYM458772:UYR458772 VII458772:VIN458772 VSE458772:VSJ458772 WCA458772:WCF458772 WLW458772:WMB458772 WVS458772:WVX458772 K524308:P524308 JG524308:JL524308 TC524308:TH524308 ACY524308:ADD524308 AMU524308:AMZ524308 AWQ524308:AWV524308 BGM524308:BGR524308 BQI524308:BQN524308 CAE524308:CAJ524308 CKA524308:CKF524308 CTW524308:CUB524308 DDS524308:DDX524308 DNO524308:DNT524308 DXK524308:DXP524308 EHG524308:EHL524308 ERC524308:ERH524308 FAY524308:FBD524308 FKU524308:FKZ524308 FUQ524308:FUV524308 GEM524308:GER524308 GOI524308:GON524308 GYE524308:GYJ524308 HIA524308:HIF524308 HRW524308:HSB524308 IBS524308:IBX524308 ILO524308:ILT524308 IVK524308:IVP524308 JFG524308:JFL524308 JPC524308:JPH524308 JYY524308:JZD524308 KIU524308:KIZ524308 KSQ524308:KSV524308 LCM524308:LCR524308 LMI524308:LMN524308 LWE524308:LWJ524308 MGA524308:MGF524308 MPW524308:MQB524308 MZS524308:MZX524308 NJO524308:NJT524308 NTK524308:NTP524308 ODG524308:ODL524308 ONC524308:ONH524308 OWY524308:OXD524308 PGU524308:PGZ524308 PQQ524308:PQV524308 QAM524308:QAR524308 QKI524308:QKN524308 QUE524308:QUJ524308 REA524308:REF524308 RNW524308:ROB524308 RXS524308:RXX524308 SHO524308:SHT524308 SRK524308:SRP524308 TBG524308:TBL524308 TLC524308:TLH524308 TUY524308:TVD524308 UEU524308:UEZ524308 UOQ524308:UOV524308 UYM524308:UYR524308 VII524308:VIN524308 VSE524308:VSJ524308 WCA524308:WCF524308 WLW524308:WMB524308 WVS524308:WVX524308 K589844:P589844 JG589844:JL589844 TC589844:TH589844 ACY589844:ADD589844 AMU589844:AMZ589844 AWQ589844:AWV589844 BGM589844:BGR589844 BQI589844:BQN589844 CAE589844:CAJ589844 CKA589844:CKF589844 CTW589844:CUB589844 DDS589844:DDX589844 DNO589844:DNT589844 DXK589844:DXP589844 EHG589844:EHL589844 ERC589844:ERH589844 FAY589844:FBD589844 FKU589844:FKZ589844 FUQ589844:FUV589844 GEM589844:GER589844 GOI589844:GON589844 GYE589844:GYJ589844 HIA589844:HIF589844 HRW589844:HSB589844 IBS589844:IBX589844 ILO589844:ILT589844 IVK589844:IVP589844 JFG589844:JFL589844 JPC589844:JPH589844 JYY589844:JZD589844 KIU589844:KIZ589844 KSQ589844:KSV589844 LCM589844:LCR589844 LMI589844:LMN589844 LWE589844:LWJ589844 MGA589844:MGF589844 MPW589844:MQB589844 MZS589844:MZX589844 NJO589844:NJT589844 NTK589844:NTP589844 ODG589844:ODL589844 ONC589844:ONH589844 OWY589844:OXD589844 PGU589844:PGZ589844 PQQ589844:PQV589844 QAM589844:QAR589844 QKI589844:QKN589844 QUE589844:QUJ589844 REA589844:REF589844 RNW589844:ROB589844 RXS589844:RXX589844 SHO589844:SHT589844 SRK589844:SRP589844 TBG589844:TBL589844 TLC589844:TLH589844 TUY589844:TVD589844 UEU589844:UEZ589844 UOQ589844:UOV589844 UYM589844:UYR589844 VII589844:VIN589844 VSE589844:VSJ589844 WCA589844:WCF589844 WLW589844:WMB589844 WVS589844:WVX589844 K655380:P655380 JG655380:JL655380 TC655380:TH655380 ACY655380:ADD655380 AMU655380:AMZ655380 AWQ655380:AWV655380 BGM655380:BGR655380 BQI655380:BQN655380 CAE655380:CAJ655380 CKA655380:CKF655380 CTW655380:CUB655380 DDS655380:DDX655380 DNO655380:DNT655380 DXK655380:DXP655380 EHG655380:EHL655380 ERC655380:ERH655380 FAY655380:FBD655380 FKU655380:FKZ655380 FUQ655380:FUV655380 GEM655380:GER655380 GOI655380:GON655380 GYE655380:GYJ655380 HIA655380:HIF655380 HRW655380:HSB655380 IBS655380:IBX655380 ILO655380:ILT655380 IVK655380:IVP655380 JFG655380:JFL655380 JPC655380:JPH655380 JYY655380:JZD655380 KIU655380:KIZ655380 KSQ655380:KSV655380 LCM655380:LCR655380 LMI655380:LMN655380 LWE655380:LWJ655380 MGA655380:MGF655380 MPW655380:MQB655380 MZS655380:MZX655380 NJO655380:NJT655380 NTK655380:NTP655380 ODG655380:ODL655380 ONC655380:ONH655380 OWY655380:OXD655380 PGU655380:PGZ655380 PQQ655380:PQV655380 QAM655380:QAR655380 QKI655380:QKN655380 QUE655380:QUJ655380 REA655380:REF655380 RNW655380:ROB655380 RXS655380:RXX655380 SHO655380:SHT655380 SRK655380:SRP655380 TBG655380:TBL655380 TLC655380:TLH655380 TUY655380:TVD655380 UEU655380:UEZ655380 UOQ655380:UOV655380 UYM655380:UYR655380 VII655380:VIN655380 VSE655380:VSJ655380 WCA655380:WCF655380 WLW655380:WMB655380 WVS655380:WVX655380 K720916:P720916 JG720916:JL720916 TC720916:TH720916 ACY720916:ADD720916 AMU720916:AMZ720916 AWQ720916:AWV720916 BGM720916:BGR720916 BQI720916:BQN720916 CAE720916:CAJ720916 CKA720916:CKF720916 CTW720916:CUB720916 DDS720916:DDX720916 DNO720916:DNT720916 DXK720916:DXP720916 EHG720916:EHL720916 ERC720916:ERH720916 FAY720916:FBD720916 FKU720916:FKZ720916 FUQ720916:FUV720916 GEM720916:GER720916 GOI720916:GON720916 GYE720916:GYJ720916 HIA720916:HIF720916 HRW720916:HSB720916 IBS720916:IBX720916 ILO720916:ILT720916 IVK720916:IVP720916 JFG720916:JFL720916 JPC720916:JPH720916 JYY720916:JZD720916 KIU720916:KIZ720916 KSQ720916:KSV720916 LCM720916:LCR720916 LMI720916:LMN720916 LWE720916:LWJ720916 MGA720916:MGF720916 MPW720916:MQB720916 MZS720916:MZX720916 NJO720916:NJT720916 NTK720916:NTP720916 ODG720916:ODL720916 ONC720916:ONH720916 OWY720916:OXD720916 PGU720916:PGZ720916 PQQ720916:PQV720916 QAM720916:QAR720916 QKI720916:QKN720916 QUE720916:QUJ720916 REA720916:REF720916 RNW720916:ROB720916 RXS720916:RXX720916 SHO720916:SHT720916 SRK720916:SRP720916 TBG720916:TBL720916 TLC720916:TLH720916 TUY720916:TVD720916 UEU720916:UEZ720916 UOQ720916:UOV720916 UYM720916:UYR720916 VII720916:VIN720916 VSE720916:VSJ720916 WCA720916:WCF720916 WLW720916:WMB720916 WVS720916:WVX720916 K786452:P786452 JG786452:JL786452 TC786452:TH786452 ACY786452:ADD786452 AMU786452:AMZ786452 AWQ786452:AWV786452 BGM786452:BGR786452 BQI786452:BQN786452 CAE786452:CAJ786452 CKA786452:CKF786452 CTW786452:CUB786452 DDS786452:DDX786452 DNO786452:DNT786452 DXK786452:DXP786452 EHG786452:EHL786452 ERC786452:ERH786452 FAY786452:FBD786452 FKU786452:FKZ786452 FUQ786452:FUV786452 GEM786452:GER786452 GOI786452:GON786452 GYE786452:GYJ786452 HIA786452:HIF786452 HRW786452:HSB786452 IBS786452:IBX786452 ILO786452:ILT786452 IVK786452:IVP786452 JFG786452:JFL786452 JPC786452:JPH786452 JYY786452:JZD786452 KIU786452:KIZ786452 KSQ786452:KSV786452 LCM786452:LCR786452 LMI786452:LMN786452 LWE786452:LWJ786452 MGA786452:MGF786452 MPW786452:MQB786452 MZS786452:MZX786452 NJO786452:NJT786452 NTK786452:NTP786452 ODG786452:ODL786452 ONC786452:ONH786452 OWY786452:OXD786452 PGU786452:PGZ786452 PQQ786452:PQV786452 QAM786452:QAR786452 QKI786452:QKN786452 QUE786452:QUJ786452 REA786452:REF786452 RNW786452:ROB786452 RXS786452:RXX786452 SHO786452:SHT786452 SRK786452:SRP786452 TBG786452:TBL786452 TLC786452:TLH786452 TUY786452:TVD786452 UEU786452:UEZ786452 UOQ786452:UOV786452 UYM786452:UYR786452 VII786452:VIN786452 VSE786452:VSJ786452 WCA786452:WCF786452 WLW786452:WMB786452 WVS786452:WVX786452 K851988:P851988 JG851988:JL851988 TC851988:TH851988 ACY851988:ADD851988 AMU851988:AMZ851988 AWQ851988:AWV851988 BGM851988:BGR851988 BQI851988:BQN851988 CAE851988:CAJ851988 CKA851988:CKF851988 CTW851988:CUB851988 DDS851988:DDX851988 DNO851988:DNT851988 DXK851988:DXP851988 EHG851988:EHL851988 ERC851988:ERH851988 FAY851988:FBD851988 FKU851988:FKZ851988 FUQ851988:FUV851988 GEM851988:GER851988 GOI851988:GON851988 GYE851988:GYJ851988 HIA851988:HIF851988 HRW851988:HSB851988 IBS851988:IBX851988 ILO851988:ILT851988 IVK851988:IVP851988 JFG851988:JFL851988 JPC851988:JPH851988 JYY851988:JZD851988 KIU851988:KIZ851988 KSQ851988:KSV851988 LCM851988:LCR851988 LMI851988:LMN851988 LWE851988:LWJ851988 MGA851988:MGF851988 MPW851988:MQB851988 MZS851988:MZX851988 NJO851988:NJT851988 NTK851988:NTP851988 ODG851988:ODL851988 ONC851988:ONH851988 OWY851988:OXD851988 PGU851988:PGZ851988 PQQ851988:PQV851988 QAM851988:QAR851988 QKI851988:QKN851988 QUE851988:QUJ851988 REA851988:REF851988 RNW851988:ROB851988 RXS851988:RXX851988 SHO851988:SHT851988 SRK851988:SRP851988 TBG851988:TBL851988 TLC851988:TLH851988 TUY851988:TVD851988 UEU851988:UEZ851988 UOQ851988:UOV851988 UYM851988:UYR851988 VII851988:VIN851988 VSE851988:VSJ851988 WCA851988:WCF851988 WLW851988:WMB851988 WVS851988:WVX851988 K917524:P917524 JG917524:JL917524 TC917524:TH917524 ACY917524:ADD917524 AMU917524:AMZ917524 AWQ917524:AWV917524 BGM917524:BGR917524 BQI917524:BQN917524 CAE917524:CAJ917524 CKA917524:CKF917524 CTW917524:CUB917524 DDS917524:DDX917524 DNO917524:DNT917524 DXK917524:DXP917524 EHG917524:EHL917524 ERC917524:ERH917524 FAY917524:FBD917524 FKU917524:FKZ917524 FUQ917524:FUV917524 GEM917524:GER917524 GOI917524:GON917524 GYE917524:GYJ917524 HIA917524:HIF917524 HRW917524:HSB917524 IBS917524:IBX917524 ILO917524:ILT917524 IVK917524:IVP917524 JFG917524:JFL917524 JPC917524:JPH917524 JYY917524:JZD917524 KIU917524:KIZ917524 KSQ917524:KSV917524 LCM917524:LCR917524 LMI917524:LMN917524 LWE917524:LWJ917524 MGA917524:MGF917524 MPW917524:MQB917524 MZS917524:MZX917524 NJO917524:NJT917524 NTK917524:NTP917524 ODG917524:ODL917524 ONC917524:ONH917524 OWY917524:OXD917524 PGU917524:PGZ917524 PQQ917524:PQV917524 QAM917524:QAR917524 QKI917524:QKN917524 QUE917524:QUJ917524 REA917524:REF917524 RNW917524:ROB917524 RXS917524:RXX917524 SHO917524:SHT917524 SRK917524:SRP917524 TBG917524:TBL917524 TLC917524:TLH917524 TUY917524:TVD917524 UEU917524:UEZ917524 UOQ917524:UOV917524 UYM917524:UYR917524 VII917524:VIN917524 VSE917524:VSJ917524 WCA917524:WCF917524 WLW917524:WMB917524 WVS917524:WVX917524 K983060:P983060 JG983060:JL983060 TC983060:TH983060 ACY983060:ADD983060 AMU983060:AMZ983060 AWQ983060:AWV983060 BGM983060:BGR983060 BQI983060:BQN983060 CAE983060:CAJ983060 CKA983060:CKF983060 CTW983060:CUB983060 DDS983060:DDX983060 DNO983060:DNT983060 DXK983060:DXP983060 EHG983060:EHL983060 ERC983060:ERH983060 FAY983060:FBD983060 FKU983060:FKZ983060 FUQ983060:FUV983060 GEM983060:GER983060 GOI983060:GON983060 GYE983060:GYJ983060 HIA983060:HIF983060 HRW983060:HSB983060 IBS983060:IBX983060 ILO983060:ILT983060 IVK983060:IVP983060 JFG983060:JFL983060 JPC983060:JPH983060 JYY983060:JZD983060 KIU983060:KIZ983060 KSQ983060:KSV983060 LCM983060:LCR983060 LMI983060:LMN983060 LWE983060:LWJ983060 MGA983060:MGF983060 MPW983060:MQB983060 MZS983060:MZX983060 NJO983060:NJT983060 NTK983060:NTP983060 ODG983060:ODL983060 ONC983060:ONH983060 OWY983060:OXD983060 PGU983060:PGZ983060 PQQ983060:PQV983060 QAM983060:QAR983060 QKI983060:QKN983060 QUE983060:QUJ983060 REA983060:REF983060 RNW983060:ROB983060 RXS983060:RXX983060 SHO983060:SHT983060 SRK983060:SRP983060 TBG983060:TBL983060 TLC983060:TLH983060 TUY983060:TVD983060 UEU983060:UEZ983060 UOQ983060:UOV983060 UYM983060:UYR983060 VII983060:VIN983060 VSE983060:VSJ983060 WCA983060:WCF983060 WLW983060:WMB983060 WVS983060:WVX983060 Q18:Q19 JM18:JM19 TI18:TI19 ADE18:ADE19 ANA18:ANA19 AWW18:AWW19 BGS18:BGS19 BQO18:BQO19 CAK18:CAK19 CKG18:CKG19 CUC18:CUC19 DDY18:DDY19 DNU18:DNU19 DXQ18:DXQ19 EHM18:EHM19 ERI18:ERI19 FBE18:FBE19 FLA18:FLA19 FUW18:FUW19 GES18:GES19 GOO18:GOO19 GYK18:GYK19 HIG18:HIG19 HSC18:HSC19 IBY18:IBY19 ILU18:ILU19 IVQ18:IVQ19 JFM18:JFM19 JPI18:JPI19 JZE18:JZE19 KJA18:KJA19 KSW18:KSW19 LCS18:LCS19 LMO18:LMO19 LWK18:LWK19 MGG18:MGG19 MQC18:MQC19 MZY18:MZY19 NJU18:NJU19 NTQ18:NTQ19 ODM18:ODM19 ONI18:ONI19 OXE18:OXE19 PHA18:PHA19 PQW18:PQW19 QAS18:QAS19 QKO18:QKO19 QUK18:QUK19 REG18:REG19 ROC18:ROC19 RXY18:RXY19 SHU18:SHU19 SRQ18:SRQ19 TBM18:TBM19 TLI18:TLI19 TVE18:TVE19 UFA18:UFA19 UOW18:UOW19 UYS18:UYS19 VIO18:VIO19 VSK18:VSK19 WCG18:WCG19 WMC18:WMC19 WVY18:WVY19 Q65555:Q65556 JM65555:JM65556 TI65555:TI65556 ADE65555:ADE65556 ANA65555:ANA65556 AWW65555:AWW65556 BGS65555:BGS65556 BQO65555:BQO65556 CAK65555:CAK65556 CKG65555:CKG65556 CUC65555:CUC65556 DDY65555:DDY65556 DNU65555:DNU65556 DXQ65555:DXQ65556 EHM65555:EHM65556 ERI65555:ERI65556 FBE65555:FBE65556 FLA65555:FLA65556 FUW65555:FUW65556 GES65555:GES65556 GOO65555:GOO65556 GYK65555:GYK65556 HIG65555:HIG65556 HSC65555:HSC65556 IBY65555:IBY65556 ILU65555:ILU65556 IVQ65555:IVQ65556 JFM65555:JFM65556 JPI65555:JPI65556 JZE65555:JZE65556 KJA65555:KJA65556 KSW65555:KSW65556 LCS65555:LCS65556 LMO65555:LMO65556 LWK65555:LWK65556 MGG65555:MGG65556 MQC65555:MQC65556 MZY65555:MZY65556 NJU65555:NJU65556 NTQ65555:NTQ65556 ODM65555:ODM65556 ONI65555:ONI65556 OXE65555:OXE65556 PHA65555:PHA65556 PQW65555:PQW65556 QAS65555:QAS65556 QKO65555:QKO65556 QUK65555:QUK65556 REG65555:REG65556 ROC65555:ROC65556 RXY65555:RXY65556 SHU65555:SHU65556 SRQ65555:SRQ65556 TBM65555:TBM65556 TLI65555:TLI65556 TVE65555:TVE65556 UFA65555:UFA65556 UOW65555:UOW65556 UYS65555:UYS65556 VIO65555:VIO65556 VSK65555:VSK65556 WCG65555:WCG65556 WMC65555:WMC65556 WVY65555:WVY65556 Q131091:Q131092 JM131091:JM131092 TI131091:TI131092 ADE131091:ADE131092 ANA131091:ANA131092 AWW131091:AWW131092 BGS131091:BGS131092 BQO131091:BQO131092 CAK131091:CAK131092 CKG131091:CKG131092 CUC131091:CUC131092 DDY131091:DDY131092 DNU131091:DNU131092 DXQ131091:DXQ131092 EHM131091:EHM131092 ERI131091:ERI131092 FBE131091:FBE131092 FLA131091:FLA131092 FUW131091:FUW131092 GES131091:GES131092 GOO131091:GOO131092 GYK131091:GYK131092 HIG131091:HIG131092 HSC131091:HSC131092 IBY131091:IBY131092 ILU131091:ILU131092 IVQ131091:IVQ131092 JFM131091:JFM131092 JPI131091:JPI131092 JZE131091:JZE131092 KJA131091:KJA131092 KSW131091:KSW131092 LCS131091:LCS131092 LMO131091:LMO131092 LWK131091:LWK131092 MGG131091:MGG131092 MQC131091:MQC131092 MZY131091:MZY131092 NJU131091:NJU131092 NTQ131091:NTQ131092 ODM131091:ODM131092 ONI131091:ONI131092 OXE131091:OXE131092 PHA131091:PHA131092 PQW131091:PQW131092 QAS131091:QAS131092 QKO131091:QKO131092 QUK131091:QUK131092 REG131091:REG131092 ROC131091:ROC131092 RXY131091:RXY131092 SHU131091:SHU131092 SRQ131091:SRQ131092 TBM131091:TBM131092 TLI131091:TLI131092 TVE131091:TVE131092 UFA131091:UFA131092 UOW131091:UOW131092 UYS131091:UYS131092 VIO131091:VIO131092 VSK131091:VSK131092 WCG131091:WCG131092 WMC131091:WMC131092 WVY131091:WVY131092 Q196627:Q196628 JM196627:JM196628 TI196627:TI196628 ADE196627:ADE196628 ANA196627:ANA196628 AWW196627:AWW196628 BGS196627:BGS196628 BQO196627:BQO196628 CAK196627:CAK196628 CKG196627:CKG196628 CUC196627:CUC196628 DDY196627:DDY196628 DNU196627:DNU196628 DXQ196627:DXQ196628 EHM196627:EHM196628 ERI196627:ERI196628 FBE196627:FBE196628 FLA196627:FLA196628 FUW196627:FUW196628 GES196627:GES196628 GOO196627:GOO196628 GYK196627:GYK196628 HIG196627:HIG196628 HSC196627:HSC196628 IBY196627:IBY196628 ILU196627:ILU196628 IVQ196627:IVQ196628 JFM196627:JFM196628 JPI196627:JPI196628 JZE196627:JZE196628 KJA196627:KJA196628 KSW196627:KSW196628 LCS196627:LCS196628 LMO196627:LMO196628 LWK196627:LWK196628 MGG196627:MGG196628 MQC196627:MQC196628 MZY196627:MZY196628 NJU196627:NJU196628 NTQ196627:NTQ196628 ODM196627:ODM196628 ONI196627:ONI196628 OXE196627:OXE196628 PHA196627:PHA196628 PQW196627:PQW196628 QAS196627:QAS196628 QKO196627:QKO196628 QUK196627:QUK196628 REG196627:REG196628 ROC196627:ROC196628 RXY196627:RXY196628 SHU196627:SHU196628 SRQ196627:SRQ196628 TBM196627:TBM196628 TLI196627:TLI196628 TVE196627:TVE196628 UFA196627:UFA196628 UOW196627:UOW196628 UYS196627:UYS196628 VIO196627:VIO196628 VSK196627:VSK196628 WCG196627:WCG196628 WMC196627:WMC196628 WVY196627:WVY196628 Q262163:Q262164 JM262163:JM262164 TI262163:TI262164 ADE262163:ADE262164 ANA262163:ANA262164 AWW262163:AWW262164 BGS262163:BGS262164 BQO262163:BQO262164 CAK262163:CAK262164 CKG262163:CKG262164 CUC262163:CUC262164 DDY262163:DDY262164 DNU262163:DNU262164 DXQ262163:DXQ262164 EHM262163:EHM262164 ERI262163:ERI262164 FBE262163:FBE262164 FLA262163:FLA262164 FUW262163:FUW262164 GES262163:GES262164 GOO262163:GOO262164 GYK262163:GYK262164 HIG262163:HIG262164 HSC262163:HSC262164 IBY262163:IBY262164 ILU262163:ILU262164 IVQ262163:IVQ262164 JFM262163:JFM262164 JPI262163:JPI262164 JZE262163:JZE262164 KJA262163:KJA262164 KSW262163:KSW262164 LCS262163:LCS262164 LMO262163:LMO262164 LWK262163:LWK262164 MGG262163:MGG262164 MQC262163:MQC262164 MZY262163:MZY262164 NJU262163:NJU262164 NTQ262163:NTQ262164 ODM262163:ODM262164 ONI262163:ONI262164 OXE262163:OXE262164 PHA262163:PHA262164 PQW262163:PQW262164 QAS262163:QAS262164 QKO262163:QKO262164 QUK262163:QUK262164 REG262163:REG262164 ROC262163:ROC262164 RXY262163:RXY262164 SHU262163:SHU262164 SRQ262163:SRQ262164 TBM262163:TBM262164 TLI262163:TLI262164 TVE262163:TVE262164 UFA262163:UFA262164 UOW262163:UOW262164 UYS262163:UYS262164 VIO262163:VIO262164 VSK262163:VSK262164 WCG262163:WCG262164 WMC262163:WMC262164 WVY262163:WVY262164 Q327699:Q327700 JM327699:JM327700 TI327699:TI327700 ADE327699:ADE327700 ANA327699:ANA327700 AWW327699:AWW327700 BGS327699:BGS327700 BQO327699:BQO327700 CAK327699:CAK327700 CKG327699:CKG327700 CUC327699:CUC327700 DDY327699:DDY327700 DNU327699:DNU327700 DXQ327699:DXQ327700 EHM327699:EHM327700 ERI327699:ERI327700 FBE327699:FBE327700 FLA327699:FLA327700 FUW327699:FUW327700 GES327699:GES327700 GOO327699:GOO327700 GYK327699:GYK327700 HIG327699:HIG327700 HSC327699:HSC327700 IBY327699:IBY327700 ILU327699:ILU327700 IVQ327699:IVQ327700 JFM327699:JFM327700 JPI327699:JPI327700 JZE327699:JZE327700 KJA327699:KJA327700 KSW327699:KSW327700 LCS327699:LCS327700 LMO327699:LMO327700 LWK327699:LWK327700 MGG327699:MGG327700 MQC327699:MQC327700 MZY327699:MZY327700 NJU327699:NJU327700 NTQ327699:NTQ327700 ODM327699:ODM327700 ONI327699:ONI327700 OXE327699:OXE327700 PHA327699:PHA327700 PQW327699:PQW327700 QAS327699:QAS327700 QKO327699:QKO327700 QUK327699:QUK327700 REG327699:REG327700 ROC327699:ROC327700 RXY327699:RXY327700 SHU327699:SHU327700 SRQ327699:SRQ327700 TBM327699:TBM327700 TLI327699:TLI327700 TVE327699:TVE327700 UFA327699:UFA327700 UOW327699:UOW327700 UYS327699:UYS327700 VIO327699:VIO327700 VSK327699:VSK327700 WCG327699:WCG327700 WMC327699:WMC327700 WVY327699:WVY327700 Q393235:Q393236 JM393235:JM393236 TI393235:TI393236 ADE393235:ADE393236 ANA393235:ANA393236 AWW393235:AWW393236 BGS393235:BGS393236 BQO393235:BQO393236 CAK393235:CAK393236 CKG393235:CKG393236 CUC393235:CUC393236 DDY393235:DDY393236 DNU393235:DNU393236 DXQ393235:DXQ393236 EHM393235:EHM393236 ERI393235:ERI393236 FBE393235:FBE393236 FLA393235:FLA393236 FUW393235:FUW393236 GES393235:GES393236 GOO393235:GOO393236 GYK393235:GYK393236 HIG393235:HIG393236 HSC393235:HSC393236 IBY393235:IBY393236 ILU393235:ILU393236 IVQ393235:IVQ393236 JFM393235:JFM393236 JPI393235:JPI393236 JZE393235:JZE393236 KJA393235:KJA393236 KSW393235:KSW393236 LCS393235:LCS393236 LMO393235:LMO393236 LWK393235:LWK393236 MGG393235:MGG393236 MQC393235:MQC393236 MZY393235:MZY393236 NJU393235:NJU393236 NTQ393235:NTQ393236 ODM393235:ODM393236 ONI393235:ONI393236 OXE393235:OXE393236 PHA393235:PHA393236 PQW393235:PQW393236 QAS393235:QAS393236 QKO393235:QKO393236 QUK393235:QUK393236 REG393235:REG393236 ROC393235:ROC393236 RXY393235:RXY393236 SHU393235:SHU393236 SRQ393235:SRQ393236 TBM393235:TBM393236 TLI393235:TLI393236 TVE393235:TVE393236 UFA393235:UFA393236 UOW393235:UOW393236 UYS393235:UYS393236 VIO393235:VIO393236 VSK393235:VSK393236 WCG393235:WCG393236 WMC393235:WMC393236 WVY393235:WVY393236 Q458771:Q458772 JM458771:JM458772 TI458771:TI458772 ADE458771:ADE458772 ANA458771:ANA458772 AWW458771:AWW458772 BGS458771:BGS458772 BQO458771:BQO458772 CAK458771:CAK458772 CKG458771:CKG458772 CUC458771:CUC458772 DDY458771:DDY458772 DNU458771:DNU458772 DXQ458771:DXQ458772 EHM458771:EHM458772 ERI458771:ERI458772 FBE458771:FBE458772 FLA458771:FLA458772 FUW458771:FUW458772 GES458771:GES458772 GOO458771:GOO458772 GYK458771:GYK458772 HIG458771:HIG458772 HSC458771:HSC458772 IBY458771:IBY458772 ILU458771:ILU458772 IVQ458771:IVQ458772 JFM458771:JFM458772 JPI458771:JPI458772 JZE458771:JZE458772 KJA458771:KJA458772 KSW458771:KSW458772 LCS458771:LCS458772 LMO458771:LMO458772 LWK458771:LWK458772 MGG458771:MGG458772 MQC458771:MQC458772 MZY458771:MZY458772 NJU458771:NJU458772 NTQ458771:NTQ458772 ODM458771:ODM458772 ONI458771:ONI458772 OXE458771:OXE458772 PHA458771:PHA458772 PQW458771:PQW458772 QAS458771:QAS458772 QKO458771:QKO458772 QUK458771:QUK458772 REG458771:REG458772 ROC458771:ROC458772 RXY458771:RXY458772 SHU458771:SHU458772 SRQ458771:SRQ458772 TBM458771:TBM458772 TLI458771:TLI458772 TVE458771:TVE458772 UFA458771:UFA458772 UOW458771:UOW458772 UYS458771:UYS458772 VIO458771:VIO458772 VSK458771:VSK458772 WCG458771:WCG458772 WMC458771:WMC458772 WVY458771:WVY458772 Q524307:Q524308 JM524307:JM524308 TI524307:TI524308 ADE524307:ADE524308 ANA524307:ANA524308 AWW524307:AWW524308 BGS524307:BGS524308 BQO524307:BQO524308 CAK524307:CAK524308 CKG524307:CKG524308 CUC524307:CUC524308 DDY524307:DDY524308 DNU524307:DNU524308 DXQ524307:DXQ524308 EHM524307:EHM524308 ERI524307:ERI524308 FBE524307:FBE524308 FLA524307:FLA524308 FUW524307:FUW524308 GES524307:GES524308 GOO524307:GOO524308 GYK524307:GYK524308 HIG524307:HIG524308 HSC524307:HSC524308 IBY524307:IBY524308 ILU524307:ILU524308 IVQ524307:IVQ524308 JFM524307:JFM524308 JPI524307:JPI524308 JZE524307:JZE524308 KJA524307:KJA524308 KSW524307:KSW524308 LCS524307:LCS524308 LMO524307:LMO524308 LWK524307:LWK524308 MGG524307:MGG524308 MQC524307:MQC524308 MZY524307:MZY524308 NJU524307:NJU524308 NTQ524307:NTQ524308 ODM524307:ODM524308 ONI524307:ONI524308 OXE524307:OXE524308 PHA524307:PHA524308 PQW524307:PQW524308 QAS524307:QAS524308 QKO524307:QKO524308 QUK524307:QUK524308 REG524307:REG524308 ROC524307:ROC524308 RXY524307:RXY524308 SHU524307:SHU524308 SRQ524307:SRQ524308 TBM524307:TBM524308 TLI524307:TLI524308 TVE524307:TVE524308 UFA524307:UFA524308 UOW524307:UOW524308 UYS524307:UYS524308 VIO524307:VIO524308 VSK524307:VSK524308 WCG524307:WCG524308 WMC524307:WMC524308 WVY524307:WVY524308 Q589843:Q589844 JM589843:JM589844 TI589843:TI589844 ADE589843:ADE589844 ANA589843:ANA589844 AWW589843:AWW589844 BGS589843:BGS589844 BQO589843:BQO589844 CAK589843:CAK589844 CKG589843:CKG589844 CUC589843:CUC589844 DDY589843:DDY589844 DNU589843:DNU589844 DXQ589843:DXQ589844 EHM589843:EHM589844 ERI589843:ERI589844 FBE589843:FBE589844 FLA589843:FLA589844 FUW589843:FUW589844 GES589843:GES589844 GOO589843:GOO589844 GYK589843:GYK589844 HIG589843:HIG589844 HSC589843:HSC589844 IBY589843:IBY589844 ILU589843:ILU589844 IVQ589843:IVQ589844 JFM589843:JFM589844 JPI589843:JPI589844 JZE589843:JZE589844 KJA589843:KJA589844 KSW589843:KSW589844 LCS589843:LCS589844 LMO589843:LMO589844 LWK589843:LWK589844 MGG589843:MGG589844 MQC589843:MQC589844 MZY589843:MZY589844 NJU589843:NJU589844 NTQ589843:NTQ589844 ODM589843:ODM589844 ONI589843:ONI589844 OXE589843:OXE589844 PHA589843:PHA589844 PQW589843:PQW589844 QAS589843:QAS589844 QKO589843:QKO589844 QUK589843:QUK589844 REG589843:REG589844 ROC589843:ROC589844 RXY589843:RXY589844 SHU589843:SHU589844 SRQ589843:SRQ589844 TBM589843:TBM589844 TLI589843:TLI589844 TVE589843:TVE589844 UFA589843:UFA589844 UOW589843:UOW589844 UYS589843:UYS589844 VIO589843:VIO589844 VSK589843:VSK589844 WCG589843:WCG589844 WMC589843:WMC589844 WVY589843:WVY589844 Q655379:Q655380 JM655379:JM655380 TI655379:TI655380 ADE655379:ADE655380 ANA655379:ANA655380 AWW655379:AWW655380 BGS655379:BGS655380 BQO655379:BQO655380 CAK655379:CAK655380 CKG655379:CKG655380 CUC655379:CUC655380 DDY655379:DDY655380 DNU655379:DNU655380 DXQ655379:DXQ655380 EHM655379:EHM655380 ERI655379:ERI655380 FBE655379:FBE655380 FLA655379:FLA655380 FUW655379:FUW655380 GES655379:GES655380 GOO655379:GOO655380 GYK655379:GYK655380 HIG655379:HIG655380 HSC655379:HSC655380 IBY655379:IBY655380 ILU655379:ILU655380 IVQ655379:IVQ655380 JFM655379:JFM655380 JPI655379:JPI655380 JZE655379:JZE655380 KJA655379:KJA655380 KSW655379:KSW655380 LCS655379:LCS655380 LMO655379:LMO655380 LWK655379:LWK655380 MGG655379:MGG655380 MQC655379:MQC655380 MZY655379:MZY655380 NJU655379:NJU655380 NTQ655379:NTQ655380 ODM655379:ODM655380 ONI655379:ONI655380 OXE655379:OXE655380 PHA655379:PHA655380 PQW655379:PQW655380 QAS655379:QAS655380 QKO655379:QKO655380 QUK655379:QUK655380 REG655379:REG655380 ROC655379:ROC655380 RXY655379:RXY655380 SHU655379:SHU655380 SRQ655379:SRQ655380 TBM655379:TBM655380 TLI655379:TLI655380 TVE655379:TVE655380 UFA655379:UFA655380 UOW655379:UOW655380 UYS655379:UYS655380 VIO655379:VIO655380 VSK655379:VSK655380 WCG655379:WCG655380 WMC655379:WMC655380 WVY655379:WVY655380 Q720915:Q720916 JM720915:JM720916 TI720915:TI720916 ADE720915:ADE720916 ANA720915:ANA720916 AWW720915:AWW720916 BGS720915:BGS720916 BQO720915:BQO720916 CAK720915:CAK720916 CKG720915:CKG720916 CUC720915:CUC720916 DDY720915:DDY720916 DNU720915:DNU720916 DXQ720915:DXQ720916 EHM720915:EHM720916 ERI720915:ERI720916 FBE720915:FBE720916 FLA720915:FLA720916 FUW720915:FUW720916 GES720915:GES720916 GOO720915:GOO720916 GYK720915:GYK720916 HIG720915:HIG720916 HSC720915:HSC720916 IBY720915:IBY720916 ILU720915:ILU720916 IVQ720915:IVQ720916 JFM720915:JFM720916 JPI720915:JPI720916 JZE720915:JZE720916 KJA720915:KJA720916 KSW720915:KSW720916 LCS720915:LCS720916 LMO720915:LMO720916 LWK720915:LWK720916 MGG720915:MGG720916 MQC720915:MQC720916 MZY720915:MZY720916 NJU720915:NJU720916 NTQ720915:NTQ720916 ODM720915:ODM720916 ONI720915:ONI720916 OXE720915:OXE720916 PHA720915:PHA720916 PQW720915:PQW720916 QAS720915:QAS720916 QKO720915:QKO720916 QUK720915:QUK720916 REG720915:REG720916 ROC720915:ROC720916 RXY720915:RXY720916 SHU720915:SHU720916 SRQ720915:SRQ720916 TBM720915:TBM720916 TLI720915:TLI720916 TVE720915:TVE720916 UFA720915:UFA720916 UOW720915:UOW720916 UYS720915:UYS720916 VIO720915:VIO720916 VSK720915:VSK720916 WCG720915:WCG720916 WMC720915:WMC720916 WVY720915:WVY720916 Q786451:Q786452 JM786451:JM786452 TI786451:TI786452 ADE786451:ADE786452 ANA786451:ANA786452 AWW786451:AWW786452 BGS786451:BGS786452 BQO786451:BQO786452 CAK786451:CAK786452 CKG786451:CKG786452 CUC786451:CUC786452 DDY786451:DDY786452 DNU786451:DNU786452 DXQ786451:DXQ786452 EHM786451:EHM786452 ERI786451:ERI786452 FBE786451:FBE786452 FLA786451:FLA786452 FUW786451:FUW786452 GES786451:GES786452 GOO786451:GOO786452 GYK786451:GYK786452 HIG786451:HIG786452 HSC786451:HSC786452 IBY786451:IBY786452 ILU786451:ILU786452 IVQ786451:IVQ786452 JFM786451:JFM786452 JPI786451:JPI786452 JZE786451:JZE786452 KJA786451:KJA786452 KSW786451:KSW786452 LCS786451:LCS786452 LMO786451:LMO786452 LWK786451:LWK786452 MGG786451:MGG786452 MQC786451:MQC786452 MZY786451:MZY786452 NJU786451:NJU786452 NTQ786451:NTQ786452 ODM786451:ODM786452 ONI786451:ONI786452 OXE786451:OXE786452 PHA786451:PHA786452 PQW786451:PQW786452 QAS786451:QAS786452 QKO786451:QKO786452 QUK786451:QUK786452 REG786451:REG786452 ROC786451:ROC786452 RXY786451:RXY786452 SHU786451:SHU786452 SRQ786451:SRQ786452 TBM786451:TBM786452 TLI786451:TLI786452 TVE786451:TVE786452 UFA786451:UFA786452 UOW786451:UOW786452 UYS786451:UYS786452 VIO786451:VIO786452 VSK786451:VSK786452 WCG786451:WCG786452 WMC786451:WMC786452 WVY786451:WVY786452 Q851987:Q851988 JM851987:JM851988 TI851987:TI851988 ADE851987:ADE851988 ANA851987:ANA851988 AWW851987:AWW851988 BGS851987:BGS851988 BQO851987:BQO851988 CAK851987:CAK851988 CKG851987:CKG851988 CUC851987:CUC851988 DDY851987:DDY851988 DNU851987:DNU851988 DXQ851987:DXQ851988 EHM851987:EHM851988 ERI851987:ERI851988 FBE851987:FBE851988 FLA851987:FLA851988 FUW851987:FUW851988 GES851987:GES851988 GOO851987:GOO851988 GYK851987:GYK851988 HIG851987:HIG851988 HSC851987:HSC851988 IBY851987:IBY851988 ILU851987:ILU851988 IVQ851987:IVQ851988 JFM851987:JFM851988 JPI851987:JPI851988 JZE851987:JZE851988 KJA851987:KJA851988 KSW851987:KSW851988 LCS851987:LCS851988 LMO851987:LMO851988 LWK851987:LWK851988 MGG851987:MGG851988 MQC851987:MQC851988 MZY851987:MZY851988 NJU851987:NJU851988 NTQ851987:NTQ851988 ODM851987:ODM851988 ONI851987:ONI851988 OXE851987:OXE851988 PHA851987:PHA851988 PQW851987:PQW851988 QAS851987:QAS851988 QKO851987:QKO851988 QUK851987:QUK851988 REG851987:REG851988 ROC851987:ROC851988 RXY851987:RXY851988 SHU851987:SHU851988 SRQ851987:SRQ851988 TBM851987:TBM851988 TLI851987:TLI851988 TVE851987:TVE851988 UFA851987:UFA851988 UOW851987:UOW851988 UYS851987:UYS851988 VIO851987:VIO851988 VSK851987:VSK851988 WCG851987:WCG851988 WMC851987:WMC851988 WVY851987:WVY851988 Q917523:Q917524 JM917523:JM917524 TI917523:TI917524 ADE917523:ADE917524 ANA917523:ANA917524 AWW917523:AWW917524 BGS917523:BGS917524 BQO917523:BQO917524 CAK917523:CAK917524 CKG917523:CKG917524 CUC917523:CUC917524 DDY917523:DDY917524 DNU917523:DNU917524 DXQ917523:DXQ917524 EHM917523:EHM917524 ERI917523:ERI917524 FBE917523:FBE917524 FLA917523:FLA917524 FUW917523:FUW917524 GES917523:GES917524 GOO917523:GOO917524 GYK917523:GYK917524 HIG917523:HIG917524 HSC917523:HSC917524 IBY917523:IBY917524 ILU917523:ILU917524 IVQ917523:IVQ917524 JFM917523:JFM917524 JPI917523:JPI917524 JZE917523:JZE917524 KJA917523:KJA917524 KSW917523:KSW917524 LCS917523:LCS917524 LMO917523:LMO917524 LWK917523:LWK917524 MGG917523:MGG917524 MQC917523:MQC917524 MZY917523:MZY917524 NJU917523:NJU917524 NTQ917523:NTQ917524 ODM917523:ODM917524 ONI917523:ONI917524 OXE917523:OXE917524 PHA917523:PHA917524 PQW917523:PQW917524 QAS917523:QAS917524 QKO917523:QKO917524 QUK917523:QUK917524 REG917523:REG917524 ROC917523:ROC917524 RXY917523:RXY917524 SHU917523:SHU917524 SRQ917523:SRQ917524 TBM917523:TBM917524 TLI917523:TLI917524 TVE917523:TVE917524 UFA917523:UFA917524 UOW917523:UOW917524 UYS917523:UYS917524 VIO917523:VIO917524 VSK917523:VSK917524 WCG917523:WCG917524 WMC917523:WMC917524 WVY917523:WVY917524 Q983059:Q983060 JM983059:JM983060 TI983059:TI983060 ADE983059:ADE983060 ANA983059:ANA983060 AWW983059:AWW983060 BGS983059:BGS983060 BQO983059:BQO983060 CAK983059:CAK983060 CKG983059:CKG983060 CUC983059:CUC983060 DDY983059:DDY983060 DNU983059:DNU983060 DXQ983059:DXQ983060 EHM983059:EHM983060 ERI983059:ERI983060 FBE983059:FBE983060 FLA983059:FLA983060 FUW983059:FUW983060 GES983059:GES983060 GOO983059:GOO983060 GYK983059:GYK983060 HIG983059:HIG983060 HSC983059:HSC983060 IBY983059:IBY983060 ILU983059:ILU983060 IVQ983059:IVQ983060 JFM983059:JFM983060 JPI983059:JPI983060 JZE983059:JZE983060 KJA983059:KJA983060 KSW983059:KSW983060 LCS983059:LCS983060 LMO983059:LMO983060 LWK983059:LWK983060 MGG983059:MGG983060 MQC983059:MQC983060 MZY983059:MZY983060 NJU983059:NJU983060 NTQ983059:NTQ983060 ODM983059:ODM983060 ONI983059:ONI983060 OXE983059:OXE983060 PHA983059:PHA983060 PQW983059:PQW983060 QAS983059:QAS983060 QKO983059:QKO983060 QUK983059:QUK983060 REG983059:REG983060 ROC983059:ROC983060 RXY983059:RXY983060 SHU983059:SHU983060 SRQ983059:SRQ983060 TBM983059:TBM983060 TLI983059:TLI983060 TVE983059:TVE983060 UFA983059:UFA983060 UOW983059:UOW983060 UYS983059:UYS983060 VIO983059:VIO983060 VSK983059:VSK983060 WCG983059:WCG983060 WMC983059:WMC983060 WVY983059:WVY983060 R19:Y19 JN19:JU19 TJ19:TQ19 ADF19:ADM19 ANB19:ANI19 AWX19:AXE19 BGT19:BHA19 BQP19:BQW19 CAL19:CAS19 CKH19:CKO19 CUD19:CUK19 DDZ19:DEG19 DNV19:DOC19 DXR19:DXY19 EHN19:EHU19 ERJ19:ERQ19 FBF19:FBM19 FLB19:FLI19 FUX19:FVE19 GET19:GFA19 GOP19:GOW19 GYL19:GYS19 HIH19:HIO19 HSD19:HSK19 IBZ19:ICG19 ILV19:IMC19 IVR19:IVY19 JFN19:JFU19 JPJ19:JPQ19 JZF19:JZM19 KJB19:KJI19 KSX19:KTE19 LCT19:LDA19 LMP19:LMW19 LWL19:LWS19 MGH19:MGO19 MQD19:MQK19 MZZ19:NAG19 NJV19:NKC19 NTR19:NTY19 ODN19:ODU19 ONJ19:ONQ19 OXF19:OXM19 PHB19:PHI19 PQX19:PRE19 QAT19:QBA19 QKP19:QKW19 QUL19:QUS19 REH19:REO19 ROD19:ROK19 RXZ19:RYG19 SHV19:SIC19 SRR19:SRY19 TBN19:TBU19 TLJ19:TLQ19 TVF19:TVM19 UFB19:UFI19 UOX19:UPE19 UYT19:UZA19 VIP19:VIW19 VSL19:VSS19 WCH19:WCO19 WMD19:WMK19 WVZ19:WWG19 R65556:Y65556 JN65556:JU65556 TJ65556:TQ65556 ADF65556:ADM65556 ANB65556:ANI65556 AWX65556:AXE65556 BGT65556:BHA65556 BQP65556:BQW65556 CAL65556:CAS65556 CKH65556:CKO65556 CUD65556:CUK65556 DDZ65556:DEG65556 DNV65556:DOC65556 DXR65556:DXY65556 EHN65556:EHU65556 ERJ65556:ERQ65556 FBF65556:FBM65556 FLB65556:FLI65556 FUX65556:FVE65556 GET65556:GFA65556 GOP65556:GOW65556 GYL65556:GYS65556 HIH65556:HIO65556 HSD65556:HSK65556 IBZ65556:ICG65556 ILV65556:IMC65556 IVR65556:IVY65556 JFN65556:JFU65556 JPJ65556:JPQ65556 JZF65556:JZM65556 KJB65556:KJI65556 KSX65556:KTE65556 LCT65556:LDA65556 LMP65556:LMW65556 LWL65556:LWS65556 MGH65556:MGO65556 MQD65556:MQK65556 MZZ65556:NAG65556 NJV65556:NKC65556 NTR65556:NTY65556 ODN65556:ODU65556 ONJ65556:ONQ65556 OXF65556:OXM65556 PHB65556:PHI65556 PQX65556:PRE65556 QAT65556:QBA65556 QKP65556:QKW65556 QUL65556:QUS65556 REH65556:REO65556 ROD65556:ROK65556 RXZ65556:RYG65556 SHV65556:SIC65556 SRR65556:SRY65556 TBN65556:TBU65556 TLJ65556:TLQ65556 TVF65556:TVM65556 UFB65556:UFI65556 UOX65556:UPE65556 UYT65556:UZA65556 VIP65556:VIW65556 VSL65556:VSS65556 WCH65556:WCO65556 WMD65556:WMK65556 WVZ65556:WWG65556 R131092:Y131092 JN131092:JU131092 TJ131092:TQ131092 ADF131092:ADM131092 ANB131092:ANI131092 AWX131092:AXE131092 BGT131092:BHA131092 BQP131092:BQW131092 CAL131092:CAS131092 CKH131092:CKO131092 CUD131092:CUK131092 DDZ131092:DEG131092 DNV131092:DOC131092 DXR131092:DXY131092 EHN131092:EHU131092 ERJ131092:ERQ131092 FBF131092:FBM131092 FLB131092:FLI131092 FUX131092:FVE131092 GET131092:GFA131092 GOP131092:GOW131092 GYL131092:GYS131092 HIH131092:HIO131092 HSD131092:HSK131092 IBZ131092:ICG131092 ILV131092:IMC131092 IVR131092:IVY131092 JFN131092:JFU131092 JPJ131092:JPQ131092 JZF131092:JZM131092 KJB131092:KJI131092 KSX131092:KTE131092 LCT131092:LDA131092 LMP131092:LMW131092 LWL131092:LWS131092 MGH131092:MGO131092 MQD131092:MQK131092 MZZ131092:NAG131092 NJV131092:NKC131092 NTR131092:NTY131092 ODN131092:ODU131092 ONJ131092:ONQ131092 OXF131092:OXM131092 PHB131092:PHI131092 PQX131092:PRE131092 QAT131092:QBA131092 QKP131092:QKW131092 QUL131092:QUS131092 REH131092:REO131092 ROD131092:ROK131092 RXZ131092:RYG131092 SHV131092:SIC131092 SRR131092:SRY131092 TBN131092:TBU131092 TLJ131092:TLQ131092 TVF131092:TVM131092 UFB131092:UFI131092 UOX131092:UPE131092 UYT131092:UZA131092 VIP131092:VIW131092 VSL131092:VSS131092 WCH131092:WCO131092 WMD131092:WMK131092 WVZ131092:WWG131092 R196628:Y196628 JN196628:JU196628 TJ196628:TQ196628 ADF196628:ADM196628 ANB196628:ANI196628 AWX196628:AXE196628 BGT196628:BHA196628 BQP196628:BQW196628 CAL196628:CAS196628 CKH196628:CKO196628 CUD196628:CUK196628 DDZ196628:DEG196628 DNV196628:DOC196628 DXR196628:DXY196628 EHN196628:EHU196628 ERJ196628:ERQ196628 FBF196628:FBM196628 FLB196628:FLI196628 FUX196628:FVE196628 GET196628:GFA196628 GOP196628:GOW196628 GYL196628:GYS196628 HIH196628:HIO196628 HSD196628:HSK196628 IBZ196628:ICG196628 ILV196628:IMC196628 IVR196628:IVY196628 JFN196628:JFU196628 JPJ196628:JPQ196628 JZF196628:JZM196628 KJB196628:KJI196628 KSX196628:KTE196628 LCT196628:LDA196628 LMP196628:LMW196628 LWL196628:LWS196628 MGH196628:MGO196628 MQD196628:MQK196628 MZZ196628:NAG196628 NJV196628:NKC196628 NTR196628:NTY196628 ODN196628:ODU196628 ONJ196628:ONQ196628 OXF196628:OXM196628 PHB196628:PHI196628 PQX196628:PRE196628 QAT196628:QBA196628 QKP196628:QKW196628 QUL196628:QUS196628 REH196628:REO196628 ROD196628:ROK196628 RXZ196628:RYG196628 SHV196628:SIC196628 SRR196628:SRY196628 TBN196628:TBU196628 TLJ196628:TLQ196628 TVF196628:TVM196628 UFB196628:UFI196628 UOX196628:UPE196628 UYT196628:UZA196628 VIP196628:VIW196628 VSL196628:VSS196628 WCH196628:WCO196628 WMD196628:WMK196628 WVZ196628:WWG196628 R262164:Y262164 JN262164:JU262164 TJ262164:TQ262164 ADF262164:ADM262164 ANB262164:ANI262164 AWX262164:AXE262164 BGT262164:BHA262164 BQP262164:BQW262164 CAL262164:CAS262164 CKH262164:CKO262164 CUD262164:CUK262164 DDZ262164:DEG262164 DNV262164:DOC262164 DXR262164:DXY262164 EHN262164:EHU262164 ERJ262164:ERQ262164 FBF262164:FBM262164 FLB262164:FLI262164 FUX262164:FVE262164 GET262164:GFA262164 GOP262164:GOW262164 GYL262164:GYS262164 HIH262164:HIO262164 HSD262164:HSK262164 IBZ262164:ICG262164 ILV262164:IMC262164 IVR262164:IVY262164 JFN262164:JFU262164 JPJ262164:JPQ262164 JZF262164:JZM262164 KJB262164:KJI262164 KSX262164:KTE262164 LCT262164:LDA262164 LMP262164:LMW262164 LWL262164:LWS262164 MGH262164:MGO262164 MQD262164:MQK262164 MZZ262164:NAG262164 NJV262164:NKC262164 NTR262164:NTY262164 ODN262164:ODU262164 ONJ262164:ONQ262164 OXF262164:OXM262164 PHB262164:PHI262164 PQX262164:PRE262164 QAT262164:QBA262164 QKP262164:QKW262164 QUL262164:QUS262164 REH262164:REO262164 ROD262164:ROK262164 RXZ262164:RYG262164 SHV262164:SIC262164 SRR262164:SRY262164 TBN262164:TBU262164 TLJ262164:TLQ262164 TVF262164:TVM262164 UFB262164:UFI262164 UOX262164:UPE262164 UYT262164:UZA262164 VIP262164:VIW262164 VSL262164:VSS262164 WCH262164:WCO262164 WMD262164:WMK262164 WVZ262164:WWG262164 R327700:Y327700 JN327700:JU327700 TJ327700:TQ327700 ADF327700:ADM327700 ANB327700:ANI327700 AWX327700:AXE327700 BGT327700:BHA327700 BQP327700:BQW327700 CAL327700:CAS327700 CKH327700:CKO327700 CUD327700:CUK327700 DDZ327700:DEG327700 DNV327700:DOC327700 DXR327700:DXY327700 EHN327700:EHU327700 ERJ327700:ERQ327700 FBF327700:FBM327700 FLB327700:FLI327700 FUX327700:FVE327700 GET327700:GFA327700 GOP327700:GOW327700 GYL327700:GYS327700 HIH327700:HIO327700 HSD327700:HSK327700 IBZ327700:ICG327700 ILV327700:IMC327700 IVR327700:IVY327700 JFN327700:JFU327700 JPJ327700:JPQ327700 JZF327700:JZM327700 KJB327700:KJI327700 KSX327700:KTE327700 LCT327700:LDA327700 LMP327700:LMW327700 LWL327700:LWS327700 MGH327700:MGO327700 MQD327700:MQK327700 MZZ327700:NAG327700 NJV327700:NKC327700 NTR327700:NTY327700 ODN327700:ODU327700 ONJ327700:ONQ327700 OXF327700:OXM327700 PHB327700:PHI327700 PQX327700:PRE327700 QAT327700:QBA327700 QKP327700:QKW327700 QUL327700:QUS327700 REH327700:REO327700 ROD327700:ROK327700 RXZ327700:RYG327700 SHV327700:SIC327700 SRR327700:SRY327700 TBN327700:TBU327700 TLJ327700:TLQ327700 TVF327700:TVM327700 UFB327700:UFI327700 UOX327700:UPE327700 UYT327700:UZA327700 VIP327700:VIW327700 VSL327700:VSS327700 WCH327700:WCO327700 WMD327700:WMK327700 WVZ327700:WWG327700 R393236:Y393236 JN393236:JU393236 TJ393236:TQ393236 ADF393236:ADM393236 ANB393236:ANI393236 AWX393236:AXE393236 BGT393236:BHA393236 BQP393236:BQW393236 CAL393236:CAS393236 CKH393236:CKO393236 CUD393236:CUK393236 DDZ393236:DEG393236 DNV393236:DOC393236 DXR393236:DXY393236 EHN393236:EHU393236 ERJ393236:ERQ393236 FBF393236:FBM393236 FLB393236:FLI393236 FUX393236:FVE393236 GET393236:GFA393236 GOP393236:GOW393236 GYL393236:GYS393236 HIH393236:HIO393236 HSD393236:HSK393236 IBZ393236:ICG393236 ILV393236:IMC393236 IVR393236:IVY393236 JFN393236:JFU393236 JPJ393236:JPQ393236 JZF393236:JZM393236 KJB393236:KJI393236 KSX393236:KTE393236 LCT393236:LDA393236 LMP393236:LMW393236 LWL393236:LWS393236 MGH393236:MGO393236 MQD393236:MQK393236 MZZ393236:NAG393236 NJV393236:NKC393236 NTR393236:NTY393236 ODN393236:ODU393236 ONJ393236:ONQ393236 OXF393236:OXM393236 PHB393236:PHI393236 PQX393236:PRE393236 QAT393236:QBA393236 QKP393236:QKW393236 QUL393236:QUS393236 REH393236:REO393236 ROD393236:ROK393236 RXZ393236:RYG393236 SHV393236:SIC393236 SRR393236:SRY393236 TBN393236:TBU393236 TLJ393236:TLQ393236 TVF393236:TVM393236 UFB393236:UFI393236 UOX393236:UPE393236 UYT393236:UZA393236 VIP393236:VIW393236 VSL393236:VSS393236 WCH393236:WCO393236 WMD393236:WMK393236 WVZ393236:WWG393236 R458772:Y458772 JN458772:JU458772 TJ458772:TQ458772 ADF458772:ADM458772 ANB458772:ANI458772 AWX458772:AXE458772 BGT458772:BHA458772 BQP458772:BQW458772 CAL458772:CAS458772 CKH458772:CKO458772 CUD458772:CUK458772 DDZ458772:DEG458772 DNV458772:DOC458772 DXR458772:DXY458772 EHN458772:EHU458772 ERJ458772:ERQ458772 FBF458772:FBM458772 FLB458772:FLI458772 FUX458772:FVE458772 GET458772:GFA458772 GOP458772:GOW458772 GYL458772:GYS458772 HIH458772:HIO458772 HSD458772:HSK458772 IBZ458772:ICG458772 ILV458772:IMC458772 IVR458772:IVY458772 JFN458772:JFU458772 JPJ458772:JPQ458772 JZF458772:JZM458772 KJB458772:KJI458772 KSX458772:KTE458772 LCT458772:LDA458772 LMP458772:LMW458772 LWL458772:LWS458772 MGH458772:MGO458772 MQD458772:MQK458772 MZZ458772:NAG458772 NJV458772:NKC458772 NTR458772:NTY458772 ODN458772:ODU458772 ONJ458772:ONQ458772 OXF458772:OXM458772 PHB458772:PHI458772 PQX458772:PRE458772 QAT458772:QBA458772 QKP458772:QKW458772 QUL458772:QUS458772 REH458772:REO458772 ROD458772:ROK458772 RXZ458772:RYG458772 SHV458772:SIC458772 SRR458772:SRY458772 TBN458772:TBU458772 TLJ458772:TLQ458772 TVF458772:TVM458772 UFB458772:UFI458772 UOX458772:UPE458772 UYT458772:UZA458772 VIP458772:VIW458772 VSL458772:VSS458772 WCH458772:WCO458772 WMD458772:WMK458772 WVZ458772:WWG458772 R524308:Y524308 JN524308:JU524308 TJ524308:TQ524308 ADF524308:ADM524308 ANB524308:ANI524308 AWX524308:AXE524308 BGT524308:BHA524308 BQP524308:BQW524308 CAL524308:CAS524308 CKH524308:CKO524308 CUD524308:CUK524308 DDZ524308:DEG524308 DNV524308:DOC524308 DXR524308:DXY524308 EHN524308:EHU524308 ERJ524308:ERQ524308 FBF524308:FBM524308 FLB524308:FLI524308 FUX524308:FVE524308 GET524308:GFA524308 GOP524308:GOW524308 GYL524308:GYS524308 HIH524308:HIO524308 HSD524308:HSK524308 IBZ524308:ICG524308 ILV524308:IMC524308 IVR524308:IVY524308 JFN524308:JFU524308 JPJ524308:JPQ524308 JZF524308:JZM524308 KJB524308:KJI524308 KSX524308:KTE524308 LCT524308:LDA524308 LMP524308:LMW524308 LWL524308:LWS524308 MGH524308:MGO524308 MQD524308:MQK524308 MZZ524308:NAG524308 NJV524308:NKC524308 NTR524308:NTY524308 ODN524308:ODU524308 ONJ524308:ONQ524308 OXF524308:OXM524308 PHB524308:PHI524308 PQX524308:PRE524308 QAT524308:QBA524308 QKP524308:QKW524308 QUL524308:QUS524308 REH524308:REO524308 ROD524308:ROK524308 RXZ524308:RYG524308 SHV524308:SIC524308 SRR524308:SRY524308 TBN524308:TBU524308 TLJ524308:TLQ524308 TVF524308:TVM524308 UFB524308:UFI524308 UOX524308:UPE524308 UYT524308:UZA524308 VIP524308:VIW524308 VSL524308:VSS524308 WCH524308:WCO524308 WMD524308:WMK524308 WVZ524308:WWG524308 R589844:Y589844 JN589844:JU589844 TJ589844:TQ589844 ADF589844:ADM589844 ANB589844:ANI589844 AWX589844:AXE589844 BGT589844:BHA589844 BQP589844:BQW589844 CAL589844:CAS589844 CKH589844:CKO589844 CUD589844:CUK589844 DDZ589844:DEG589844 DNV589844:DOC589844 DXR589844:DXY589844 EHN589844:EHU589844 ERJ589844:ERQ589844 FBF589844:FBM589844 FLB589844:FLI589844 FUX589844:FVE589844 GET589844:GFA589844 GOP589844:GOW589844 GYL589844:GYS589844 HIH589844:HIO589844 HSD589844:HSK589844 IBZ589844:ICG589844 ILV589844:IMC589844 IVR589844:IVY589844 JFN589844:JFU589844 JPJ589844:JPQ589844 JZF589844:JZM589844 KJB589844:KJI589844 KSX589844:KTE589844 LCT589844:LDA589844 LMP589844:LMW589844 LWL589844:LWS589844 MGH589844:MGO589844 MQD589844:MQK589844 MZZ589844:NAG589844 NJV589844:NKC589844 NTR589844:NTY589844 ODN589844:ODU589844 ONJ589844:ONQ589844 OXF589844:OXM589844 PHB589844:PHI589844 PQX589844:PRE589844 QAT589844:QBA589844 QKP589844:QKW589844 QUL589844:QUS589844 REH589844:REO589844 ROD589844:ROK589844 RXZ589844:RYG589844 SHV589844:SIC589844 SRR589844:SRY589844 TBN589844:TBU589844 TLJ589844:TLQ589844 TVF589844:TVM589844 UFB589844:UFI589844 UOX589844:UPE589844 UYT589844:UZA589844 VIP589844:VIW589844 VSL589844:VSS589844 WCH589844:WCO589844 WMD589844:WMK589844 WVZ589844:WWG589844 R655380:Y655380 JN655380:JU655380 TJ655380:TQ655380 ADF655380:ADM655380 ANB655380:ANI655380 AWX655380:AXE655380 BGT655380:BHA655380 BQP655380:BQW655380 CAL655380:CAS655380 CKH655380:CKO655380 CUD655380:CUK655380 DDZ655380:DEG655380 DNV655380:DOC655380 DXR655380:DXY655380 EHN655380:EHU655380 ERJ655380:ERQ655380 FBF655380:FBM655380 FLB655380:FLI655380 FUX655380:FVE655380 GET655380:GFA655380 GOP655380:GOW655380 GYL655380:GYS655380 HIH655380:HIO655380 HSD655380:HSK655380 IBZ655380:ICG655380 ILV655380:IMC655380 IVR655380:IVY655380 JFN655380:JFU655380 JPJ655380:JPQ655380 JZF655380:JZM655380 KJB655380:KJI655380 KSX655380:KTE655380 LCT655380:LDA655380 LMP655380:LMW655380 LWL655380:LWS655380 MGH655380:MGO655380 MQD655380:MQK655380 MZZ655380:NAG655380 NJV655380:NKC655380 NTR655380:NTY655380 ODN655380:ODU655380 ONJ655380:ONQ655380 OXF655380:OXM655380 PHB655380:PHI655380 PQX655380:PRE655380 QAT655380:QBA655380 QKP655380:QKW655380 QUL655380:QUS655380 REH655380:REO655380 ROD655380:ROK655380 RXZ655380:RYG655380 SHV655380:SIC655380 SRR655380:SRY655380 TBN655380:TBU655380 TLJ655380:TLQ655380 TVF655380:TVM655380 UFB655380:UFI655380 UOX655380:UPE655380 UYT655380:UZA655380 VIP655380:VIW655380 VSL655380:VSS655380 WCH655380:WCO655380 WMD655380:WMK655380 WVZ655380:WWG655380 R720916:Y720916 JN720916:JU720916 TJ720916:TQ720916 ADF720916:ADM720916 ANB720916:ANI720916 AWX720916:AXE720916 BGT720916:BHA720916 BQP720916:BQW720916 CAL720916:CAS720916 CKH720916:CKO720916 CUD720916:CUK720916 DDZ720916:DEG720916 DNV720916:DOC720916 DXR720916:DXY720916 EHN720916:EHU720916 ERJ720916:ERQ720916 FBF720916:FBM720916 FLB720916:FLI720916 FUX720916:FVE720916 GET720916:GFA720916 GOP720916:GOW720916 GYL720916:GYS720916 HIH720916:HIO720916 HSD720916:HSK720916 IBZ720916:ICG720916 ILV720916:IMC720916 IVR720916:IVY720916 JFN720916:JFU720916 JPJ720916:JPQ720916 JZF720916:JZM720916 KJB720916:KJI720916 KSX720916:KTE720916 LCT720916:LDA720916 LMP720916:LMW720916 LWL720916:LWS720916 MGH720916:MGO720916 MQD720916:MQK720916 MZZ720916:NAG720916 NJV720916:NKC720916 NTR720916:NTY720916 ODN720916:ODU720916 ONJ720916:ONQ720916 OXF720916:OXM720916 PHB720916:PHI720916 PQX720916:PRE720916 QAT720916:QBA720916 QKP720916:QKW720916 QUL720916:QUS720916 REH720916:REO720916 ROD720916:ROK720916 RXZ720916:RYG720916 SHV720916:SIC720916 SRR720916:SRY720916 TBN720916:TBU720916 TLJ720916:TLQ720916 TVF720916:TVM720916 UFB720916:UFI720916 UOX720916:UPE720916 UYT720916:UZA720916 VIP720916:VIW720916 VSL720916:VSS720916 WCH720916:WCO720916 WMD720916:WMK720916 WVZ720916:WWG720916 R786452:Y786452 JN786452:JU786452 TJ786452:TQ786452 ADF786452:ADM786452 ANB786452:ANI786452 AWX786452:AXE786452 BGT786452:BHA786452 BQP786452:BQW786452 CAL786452:CAS786452 CKH786452:CKO786452 CUD786452:CUK786452 DDZ786452:DEG786452 DNV786452:DOC786452 DXR786452:DXY786452 EHN786452:EHU786452 ERJ786452:ERQ786452 FBF786452:FBM786452 FLB786452:FLI786452 FUX786452:FVE786452 GET786452:GFA786452 GOP786452:GOW786452 GYL786452:GYS786452 HIH786452:HIO786452 HSD786452:HSK786452 IBZ786452:ICG786452 ILV786452:IMC786452 IVR786452:IVY786452 JFN786452:JFU786452 JPJ786452:JPQ786452 JZF786452:JZM786452 KJB786452:KJI786452 KSX786452:KTE786452 LCT786452:LDA786452 LMP786452:LMW786452 LWL786452:LWS786452 MGH786452:MGO786452 MQD786452:MQK786452 MZZ786452:NAG786452 NJV786452:NKC786452 NTR786452:NTY786452 ODN786452:ODU786452 ONJ786452:ONQ786452 OXF786452:OXM786452 PHB786452:PHI786452 PQX786452:PRE786452 QAT786452:QBA786452 QKP786452:QKW786452 QUL786452:QUS786452 REH786452:REO786452 ROD786452:ROK786452 RXZ786452:RYG786452 SHV786452:SIC786452 SRR786452:SRY786452 TBN786452:TBU786452 TLJ786452:TLQ786452 TVF786452:TVM786452 UFB786452:UFI786452 UOX786452:UPE786452 UYT786452:UZA786452 VIP786452:VIW786452 VSL786452:VSS786452 WCH786452:WCO786452 WMD786452:WMK786452 WVZ786452:WWG786452 R851988:Y851988 JN851988:JU851988 TJ851988:TQ851988 ADF851988:ADM851988 ANB851988:ANI851988 AWX851988:AXE851988 BGT851988:BHA851988 BQP851988:BQW851988 CAL851988:CAS851988 CKH851988:CKO851988 CUD851988:CUK851988 DDZ851988:DEG851988 DNV851988:DOC851988 DXR851988:DXY851988 EHN851988:EHU851988 ERJ851988:ERQ851988 FBF851988:FBM851988 FLB851988:FLI851988 FUX851988:FVE851988 GET851988:GFA851988 GOP851988:GOW851988 GYL851988:GYS851988 HIH851988:HIO851988 HSD851988:HSK851988 IBZ851988:ICG851988 ILV851988:IMC851988 IVR851988:IVY851988 JFN851988:JFU851988 JPJ851988:JPQ851988 JZF851988:JZM851988 KJB851988:KJI851988 KSX851988:KTE851988 LCT851988:LDA851988 LMP851988:LMW851988 LWL851988:LWS851988 MGH851988:MGO851988 MQD851988:MQK851988 MZZ851988:NAG851988 NJV851988:NKC851988 NTR851988:NTY851988 ODN851988:ODU851988 ONJ851988:ONQ851988 OXF851988:OXM851988 PHB851988:PHI851988 PQX851988:PRE851988 QAT851988:QBA851988 QKP851988:QKW851988 QUL851988:QUS851988 REH851988:REO851988 ROD851988:ROK851988 RXZ851988:RYG851988 SHV851988:SIC851988 SRR851988:SRY851988 TBN851988:TBU851988 TLJ851988:TLQ851988 TVF851988:TVM851988 UFB851988:UFI851988 UOX851988:UPE851988 UYT851988:UZA851988 VIP851988:VIW851988 VSL851988:VSS851988 WCH851988:WCO851988 WMD851988:WMK851988 WVZ851988:WWG851988 R917524:Y917524 JN917524:JU917524 TJ917524:TQ917524 ADF917524:ADM917524 ANB917524:ANI917524 AWX917524:AXE917524 BGT917524:BHA917524 BQP917524:BQW917524 CAL917524:CAS917524 CKH917524:CKO917524 CUD917524:CUK917524 DDZ917524:DEG917524 DNV917524:DOC917524 DXR917524:DXY917524 EHN917524:EHU917524 ERJ917524:ERQ917524 FBF917524:FBM917524 FLB917524:FLI917524 FUX917524:FVE917524 GET917524:GFA917524 GOP917524:GOW917524 GYL917524:GYS917524 HIH917524:HIO917524 HSD917524:HSK917524 IBZ917524:ICG917524 ILV917524:IMC917524 IVR917524:IVY917524 JFN917524:JFU917524 JPJ917524:JPQ917524 JZF917524:JZM917524 KJB917524:KJI917524 KSX917524:KTE917524 LCT917524:LDA917524 LMP917524:LMW917524 LWL917524:LWS917524 MGH917524:MGO917524 MQD917524:MQK917524 MZZ917524:NAG917524 NJV917524:NKC917524 NTR917524:NTY917524 ODN917524:ODU917524 ONJ917524:ONQ917524 OXF917524:OXM917524 PHB917524:PHI917524 PQX917524:PRE917524 QAT917524:QBA917524 QKP917524:QKW917524 QUL917524:QUS917524 REH917524:REO917524 ROD917524:ROK917524 RXZ917524:RYG917524 SHV917524:SIC917524 SRR917524:SRY917524 TBN917524:TBU917524 TLJ917524:TLQ917524 TVF917524:TVM917524 UFB917524:UFI917524 UOX917524:UPE917524 UYT917524:UZA917524 VIP917524:VIW917524 VSL917524:VSS917524 WCH917524:WCO917524 WMD917524:WMK917524 WVZ917524:WWG917524 R983060:Y983060 JN983060:JU983060 TJ983060:TQ983060 ADF983060:ADM983060 ANB983060:ANI983060 AWX983060:AXE983060 BGT983060:BHA983060 BQP983060:BQW983060 CAL983060:CAS983060 CKH983060:CKO983060 CUD983060:CUK983060 DDZ983060:DEG983060 DNV983060:DOC983060 DXR983060:DXY983060 EHN983060:EHU983060 ERJ983060:ERQ983060 FBF983060:FBM983060 FLB983060:FLI983060 FUX983060:FVE983060 GET983060:GFA983060 GOP983060:GOW983060 GYL983060:GYS983060 HIH983060:HIO983060 HSD983060:HSK983060 IBZ983060:ICG983060 ILV983060:IMC983060 IVR983060:IVY983060 JFN983060:JFU983060 JPJ983060:JPQ983060 JZF983060:JZM983060 KJB983060:KJI983060 KSX983060:KTE983060 LCT983060:LDA983060 LMP983060:LMW983060 LWL983060:LWS983060 MGH983060:MGO983060 MQD983060:MQK983060 MZZ983060:NAG983060 NJV983060:NKC983060 NTR983060:NTY983060 ODN983060:ODU983060 ONJ983060:ONQ983060 OXF983060:OXM983060 PHB983060:PHI983060 PQX983060:PRE983060 QAT983060:QBA983060 QKP983060:QKW983060 QUL983060:QUS983060 REH983060:REO983060 ROD983060:ROK983060 RXZ983060:RYG983060 SHV983060:SIC983060 SRR983060:SRY983060 TBN983060:TBU983060 TLJ983060:TLQ983060 TVF983060:TVM983060 UFB983060:UFI983060 UOX983060:UPE983060 UYT983060:UZA983060 VIP983060:VIW983060 VSL983060:VSS983060 WCH983060:WCO983060 WMD983060:WMK983060 WVZ983060:WWG983060</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A1ADA-55F6-43F2-ABE6-D0BB36028431}">
  <dimension ref="A1:AH116"/>
  <sheetViews>
    <sheetView view="pageBreakPreview" zoomScale="115" zoomScaleNormal="100" zoomScaleSheetLayoutView="115" workbookViewId="0">
      <selection activeCell="W6" sqref="W6:AD6"/>
    </sheetView>
  </sheetViews>
  <sheetFormatPr defaultRowHeight="13.5"/>
  <cols>
    <col min="1" max="30" width="3.875" style="594" customWidth="1"/>
    <col min="31" max="33" width="3.375" style="594" customWidth="1"/>
    <col min="34" max="256" width="9" style="594"/>
    <col min="257" max="286" width="3.875" style="594" customWidth="1"/>
    <col min="287" max="289" width="3.375" style="594" customWidth="1"/>
    <col min="290" max="512" width="9" style="594"/>
    <col min="513" max="542" width="3.875" style="594" customWidth="1"/>
    <col min="543" max="545" width="3.375" style="594" customWidth="1"/>
    <col min="546" max="768" width="9" style="594"/>
    <col min="769" max="798" width="3.875" style="594" customWidth="1"/>
    <col min="799" max="801" width="3.375" style="594" customWidth="1"/>
    <col min="802" max="1024" width="9" style="594"/>
    <col min="1025" max="1054" width="3.875" style="594" customWidth="1"/>
    <col min="1055" max="1057" width="3.375" style="594" customWidth="1"/>
    <col min="1058" max="1280" width="9" style="594"/>
    <col min="1281" max="1310" width="3.875" style="594" customWidth="1"/>
    <col min="1311" max="1313" width="3.375" style="594" customWidth="1"/>
    <col min="1314" max="1536" width="9" style="594"/>
    <col min="1537" max="1566" width="3.875" style="594" customWidth="1"/>
    <col min="1567" max="1569" width="3.375" style="594" customWidth="1"/>
    <col min="1570" max="1792" width="9" style="594"/>
    <col min="1793" max="1822" width="3.875" style="594" customWidth="1"/>
    <col min="1823" max="1825" width="3.375" style="594" customWidth="1"/>
    <col min="1826" max="2048" width="9" style="594"/>
    <col min="2049" max="2078" width="3.875" style="594" customWidth="1"/>
    <col min="2079" max="2081" width="3.375" style="594" customWidth="1"/>
    <col min="2082" max="2304" width="9" style="594"/>
    <col min="2305" max="2334" width="3.875" style="594" customWidth="1"/>
    <col min="2335" max="2337" width="3.375" style="594" customWidth="1"/>
    <col min="2338" max="2560" width="9" style="594"/>
    <col min="2561" max="2590" width="3.875" style="594" customWidth="1"/>
    <col min="2591" max="2593" width="3.375" style="594" customWidth="1"/>
    <col min="2594" max="2816" width="9" style="594"/>
    <col min="2817" max="2846" width="3.875" style="594" customWidth="1"/>
    <col min="2847" max="2849" width="3.375" style="594" customWidth="1"/>
    <col min="2850" max="3072" width="9" style="594"/>
    <col min="3073" max="3102" width="3.875" style="594" customWidth="1"/>
    <col min="3103" max="3105" width="3.375" style="594" customWidth="1"/>
    <col min="3106" max="3328" width="9" style="594"/>
    <col min="3329" max="3358" width="3.875" style="594" customWidth="1"/>
    <col min="3359" max="3361" width="3.375" style="594" customWidth="1"/>
    <col min="3362" max="3584" width="9" style="594"/>
    <col min="3585" max="3614" width="3.875" style="594" customWidth="1"/>
    <col min="3615" max="3617" width="3.375" style="594" customWidth="1"/>
    <col min="3618" max="3840" width="9" style="594"/>
    <col min="3841" max="3870" width="3.875" style="594" customWidth="1"/>
    <col min="3871" max="3873" width="3.375" style="594" customWidth="1"/>
    <col min="3874" max="4096" width="9" style="594"/>
    <col min="4097" max="4126" width="3.875" style="594" customWidth="1"/>
    <col min="4127" max="4129" width="3.375" style="594" customWidth="1"/>
    <col min="4130" max="4352" width="9" style="594"/>
    <col min="4353" max="4382" width="3.875" style="594" customWidth="1"/>
    <col min="4383" max="4385" width="3.375" style="594" customWidth="1"/>
    <col min="4386" max="4608" width="9" style="594"/>
    <col min="4609" max="4638" width="3.875" style="594" customWidth="1"/>
    <col min="4639" max="4641" width="3.375" style="594" customWidth="1"/>
    <col min="4642" max="4864" width="9" style="594"/>
    <col min="4865" max="4894" width="3.875" style="594" customWidth="1"/>
    <col min="4895" max="4897" width="3.375" style="594" customWidth="1"/>
    <col min="4898" max="5120" width="9" style="594"/>
    <col min="5121" max="5150" width="3.875" style="594" customWidth="1"/>
    <col min="5151" max="5153" width="3.375" style="594" customWidth="1"/>
    <col min="5154" max="5376" width="9" style="594"/>
    <col min="5377" max="5406" width="3.875" style="594" customWidth="1"/>
    <col min="5407" max="5409" width="3.375" style="594" customWidth="1"/>
    <col min="5410" max="5632" width="9" style="594"/>
    <col min="5633" max="5662" width="3.875" style="594" customWidth="1"/>
    <col min="5663" max="5665" width="3.375" style="594" customWidth="1"/>
    <col min="5666" max="5888" width="9" style="594"/>
    <col min="5889" max="5918" width="3.875" style="594" customWidth="1"/>
    <col min="5919" max="5921" width="3.375" style="594" customWidth="1"/>
    <col min="5922" max="6144" width="9" style="594"/>
    <col min="6145" max="6174" width="3.875" style="594" customWidth="1"/>
    <col min="6175" max="6177" width="3.375" style="594" customWidth="1"/>
    <col min="6178" max="6400" width="9" style="594"/>
    <col min="6401" max="6430" width="3.875" style="594" customWidth="1"/>
    <col min="6431" max="6433" width="3.375" style="594" customWidth="1"/>
    <col min="6434" max="6656" width="9" style="594"/>
    <col min="6657" max="6686" width="3.875" style="594" customWidth="1"/>
    <col min="6687" max="6689" width="3.375" style="594" customWidth="1"/>
    <col min="6690" max="6912" width="9" style="594"/>
    <col min="6913" max="6942" width="3.875" style="594" customWidth="1"/>
    <col min="6943" max="6945" width="3.375" style="594" customWidth="1"/>
    <col min="6946" max="7168" width="9" style="594"/>
    <col min="7169" max="7198" width="3.875" style="594" customWidth="1"/>
    <col min="7199" max="7201" width="3.375" style="594" customWidth="1"/>
    <col min="7202" max="7424" width="9" style="594"/>
    <col min="7425" max="7454" width="3.875" style="594" customWidth="1"/>
    <col min="7455" max="7457" width="3.375" style="594" customWidth="1"/>
    <col min="7458" max="7680" width="9" style="594"/>
    <col min="7681" max="7710" width="3.875" style="594" customWidth="1"/>
    <col min="7711" max="7713" width="3.375" style="594" customWidth="1"/>
    <col min="7714" max="7936" width="9" style="594"/>
    <col min="7937" max="7966" width="3.875" style="594" customWidth="1"/>
    <col min="7967" max="7969" width="3.375" style="594" customWidth="1"/>
    <col min="7970" max="8192" width="9" style="594"/>
    <col min="8193" max="8222" width="3.875" style="594" customWidth="1"/>
    <col min="8223" max="8225" width="3.375" style="594" customWidth="1"/>
    <col min="8226" max="8448" width="9" style="594"/>
    <col min="8449" max="8478" width="3.875" style="594" customWidth="1"/>
    <col min="8479" max="8481" width="3.375" style="594" customWidth="1"/>
    <col min="8482" max="8704" width="9" style="594"/>
    <col min="8705" max="8734" width="3.875" style="594" customWidth="1"/>
    <col min="8735" max="8737" width="3.375" style="594" customWidth="1"/>
    <col min="8738" max="8960" width="9" style="594"/>
    <col min="8961" max="8990" width="3.875" style="594" customWidth="1"/>
    <col min="8991" max="8993" width="3.375" style="594" customWidth="1"/>
    <col min="8994" max="9216" width="9" style="594"/>
    <col min="9217" max="9246" width="3.875" style="594" customWidth="1"/>
    <col min="9247" max="9249" width="3.375" style="594" customWidth="1"/>
    <col min="9250" max="9472" width="9" style="594"/>
    <col min="9473" max="9502" width="3.875" style="594" customWidth="1"/>
    <col min="9503" max="9505" width="3.375" style="594" customWidth="1"/>
    <col min="9506" max="9728" width="9" style="594"/>
    <col min="9729" max="9758" width="3.875" style="594" customWidth="1"/>
    <col min="9759" max="9761" width="3.375" style="594" customWidth="1"/>
    <col min="9762" max="9984" width="9" style="594"/>
    <col min="9985" max="10014" width="3.875" style="594" customWidth="1"/>
    <col min="10015" max="10017" width="3.375" style="594" customWidth="1"/>
    <col min="10018" max="10240" width="9" style="594"/>
    <col min="10241" max="10270" width="3.875" style="594" customWidth="1"/>
    <col min="10271" max="10273" width="3.375" style="594" customWidth="1"/>
    <col min="10274" max="10496" width="9" style="594"/>
    <col min="10497" max="10526" width="3.875" style="594" customWidth="1"/>
    <col min="10527" max="10529" width="3.375" style="594" customWidth="1"/>
    <col min="10530" max="10752" width="9" style="594"/>
    <col min="10753" max="10782" width="3.875" style="594" customWidth="1"/>
    <col min="10783" max="10785" width="3.375" style="594" customWidth="1"/>
    <col min="10786" max="11008" width="9" style="594"/>
    <col min="11009" max="11038" width="3.875" style="594" customWidth="1"/>
    <col min="11039" max="11041" width="3.375" style="594" customWidth="1"/>
    <col min="11042" max="11264" width="9" style="594"/>
    <col min="11265" max="11294" width="3.875" style="594" customWidth="1"/>
    <col min="11295" max="11297" width="3.375" style="594" customWidth="1"/>
    <col min="11298" max="11520" width="9" style="594"/>
    <col min="11521" max="11550" width="3.875" style="594" customWidth="1"/>
    <col min="11551" max="11553" width="3.375" style="594" customWidth="1"/>
    <col min="11554" max="11776" width="9" style="594"/>
    <col min="11777" max="11806" width="3.875" style="594" customWidth="1"/>
    <col min="11807" max="11809" width="3.375" style="594" customWidth="1"/>
    <col min="11810" max="12032" width="9" style="594"/>
    <col min="12033" max="12062" width="3.875" style="594" customWidth="1"/>
    <col min="12063" max="12065" width="3.375" style="594" customWidth="1"/>
    <col min="12066" max="12288" width="9" style="594"/>
    <col min="12289" max="12318" width="3.875" style="594" customWidth="1"/>
    <col min="12319" max="12321" width="3.375" style="594" customWidth="1"/>
    <col min="12322" max="12544" width="9" style="594"/>
    <col min="12545" max="12574" width="3.875" style="594" customWidth="1"/>
    <col min="12575" max="12577" width="3.375" style="594" customWidth="1"/>
    <col min="12578" max="12800" width="9" style="594"/>
    <col min="12801" max="12830" width="3.875" style="594" customWidth="1"/>
    <col min="12831" max="12833" width="3.375" style="594" customWidth="1"/>
    <col min="12834" max="13056" width="9" style="594"/>
    <col min="13057" max="13086" width="3.875" style="594" customWidth="1"/>
    <col min="13087" max="13089" width="3.375" style="594" customWidth="1"/>
    <col min="13090" max="13312" width="9" style="594"/>
    <col min="13313" max="13342" width="3.875" style="594" customWidth="1"/>
    <col min="13343" max="13345" width="3.375" style="594" customWidth="1"/>
    <col min="13346" max="13568" width="9" style="594"/>
    <col min="13569" max="13598" width="3.875" style="594" customWidth="1"/>
    <col min="13599" max="13601" width="3.375" style="594" customWidth="1"/>
    <col min="13602" max="13824" width="9" style="594"/>
    <col min="13825" max="13854" width="3.875" style="594" customWidth="1"/>
    <col min="13855" max="13857" width="3.375" style="594" customWidth="1"/>
    <col min="13858" max="14080" width="9" style="594"/>
    <col min="14081" max="14110" width="3.875" style="594" customWidth="1"/>
    <col min="14111" max="14113" width="3.375" style="594" customWidth="1"/>
    <col min="14114" max="14336" width="9" style="594"/>
    <col min="14337" max="14366" width="3.875" style="594" customWidth="1"/>
    <col min="14367" max="14369" width="3.375" style="594" customWidth="1"/>
    <col min="14370" max="14592" width="9" style="594"/>
    <col min="14593" max="14622" width="3.875" style="594" customWidth="1"/>
    <col min="14623" max="14625" width="3.375" style="594" customWidth="1"/>
    <col min="14626" max="14848" width="9" style="594"/>
    <col min="14849" max="14878" width="3.875" style="594" customWidth="1"/>
    <col min="14879" max="14881" width="3.375" style="594" customWidth="1"/>
    <col min="14882" max="15104" width="9" style="594"/>
    <col min="15105" max="15134" width="3.875" style="594" customWidth="1"/>
    <col min="15135" max="15137" width="3.375" style="594" customWidth="1"/>
    <col min="15138" max="15360" width="9" style="594"/>
    <col min="15361" max="15390" width="3.875" style="594" customWidth="1"/>
    <col min="15391" max="15393" width="3.375" style="594" customWidth="1"/>
    <col min="15394" max="15616" width="9" style="594"/>
    <col min="15617" max="15646" width="3.875" style="594" customWidth="1"/>
    <col min="15647" max="15649" width="3.375" style="594" customWidth="1"/>
    <col min="15650" max="15872" width="9" style="594"/>
    <col min="15873" max="15902" width="3.875" style="594" customWidth="1"/>
    <col min="15903" max="15905" width="3.375" style="594" customWidth="1"/>
    <col min="15906" max="16128" width="9" style="594"/>
    <col min="16129" max="16158" width="3.875" style="594" customWidth="1"/>
    <col min="16159" max="16161" width="3.375" style="594" customWidth="1"/>
    <col min="16162" max="16384" width="9" style="594"/>
  </cols>
  <sheetData>
    <row r="1" spans="1:33" ht="18" customHeight="1">
      <c r="A1" s="589" t="s">
        <v>3385</v>
      </c>
      <c r="B1" s="643"/>
      <c r="C1" s="643"/>
      <c r="D1" s="643"/>
      <c r="E1" s="644"/>
      <c r="F1" s="644"/>
      <c r="G1" s="644"/>
      <c r="H1" s="644"/>
      <c r="I1" s="644"/>
      <c r="J1" s="644"/>
      <c r="K1" s="644"/>
      <c r="L1" s="644"/>
      <c r="M1" s="644"/>
      <c r="N1" s="644"/>
      <c r="O1" s="644"/>
      <c r="P1" s="644"/>
      <c r="Q1" s="644"/>
      <c r="R1" s="644"/>
      <c r="S1" s="644"/>
      <c r="T1" s="644"/>
      <c r="U1" s="644"/>
      <c r="V1" s="644"/>
      <c r="W1" s="644"/>
      <c r="X1" s="644"/>
      <c r="Y1" s="644"/>
      <c r="Z1" s="644"/>
      <c r="AA1" s="644"/>
      <c r="AB1" s="1919" t="s">
        <v>3386</v>
      </c>
      <c r="AC1" s="1919"/>
      <c r="AD1" s="1919"/>
      <c r="AE1" s="646"/>
    </row>
    <row r="2" spans="1:33" ht="30" customHeight="1">
      <c r="A2" s="1973" t="s">
        <v>3387</v>
      </c>
      <c r="B2" s="1974"/>
      <c r="C2" s="1974"/>
      <c r="D2" s="1974"/>
      <c r="E2" s="1974"/>
      <c r="F2" s="1974"/>
      <c r="G2" s="1974"/>
      <c r="H2" s="1974"/>
      <c r="I2" s="1974"/>
      <c r="J2" s="1974"/>
      <c r="K2" s="1974"/>
      <c r="L2" s="1974"/>
      <c r="M2" s="1974"/>
      <c r="N2" s="1974"/>
      <c r="O2" s="1974"/>
      <c r="P2" s="1974"/>
      <c r="Q2" s="1974"/>
      <c r="R2" s="1974"/>
      <c r="S2" s="1974"/>
      <c r="T2" s="1974"/>
      <c r="U2" s="1974"/>
      <c r="V2" s="1974"/>
      <c r="W2" s="1974"/>
      <c r="X2" s="1974"/>
      <c r="Y2" s="1974"/>
      <c r="Z2" s="1974"/>
      <c r="AA2" s="1974"/>
      <c r="AB2" s="1974"/>
      <c r="AC2" s="1974"/>
      <c r="AD2" s="1974"/>
    </row>
    <row r="3" spans="1:33" ht="20.100000000000001" customHeight="1">
      <c r="A3" s="647"/>
      <c r="B3" s="647"/>
      <c r="C3" s="647"/>
      <c r="D3" s="647"/>
      <c r="E3" s="647"/>
      <c r="F3" s="647"/>
      <c r="G3" s="647"/>
      <c r="H3" s="647"/>
      <c r="I3" s="647"/>
      <c r="J3" s="647"/>
      <c r="K3" s="647"/>
      <c r="L3" s="647"/>
      <c r="M3" s="647"/>
      <c r="N3" s="647"/>
      <c r="O3" s="647"/>
      <c r="P3" s="647"/>
      <c r="Q3" s="647"/>
      <c r="R3" s="647"/>
      <c r="S3" s="647"/>
      <c r="T3" s="647"/>
      <c r="U3" s="647"/>
      <c r="V3" s="647"/>
      <c r="W3" s="647"/>
      <c r="X3" s="647"/>
      <c r="Y3" s="647"/>
      <c r="Z3" s="647"/>
      <c r="AA3" s="647"/>
      <c r="AB3" s="647"/>
      <c r="AC3" s="647"/>
      <c r="AD3" s="647"/>
    </row>
    <row r="4" spans="1:33" ht="21" customHeight="1">
      <c r="A4" s="1966" t="s">
        <v>3388</v>
      </c>
      <c r="B4" s="1966"/>
      <c r="C4" s="1966"/>
      <c r="D4" s="1967" t="str">
        <f>IF('第二面-3'!A52&lt;&gt;"",'第二面-3'!A52,"")</f>
        <v/>
      </c>
      <c r="E4" s="1967"/>
      <c r="F4" s="1967"/>
      <c r="G4" s="1967"/>
      <c r="H4" s="1967"/>
      <c r="I4" s="1967"/>
      <c r="J4" s="1967"/>
      <c r="K4" s="1967"/>
      <c r="L4" s="1967"/>
      <c r="M4" s="1967"/>
      <c r="N4" s="1967"/>
      <c r="O4" s="1967"/>
      <c r="P4" s="1967"/>
      <c r="Q4" s="1967"/>
      <c r="R4" s="1967"/>
      <c r="S4" s="644"/>
      <c r="T4" s="644"/>
      <c r="U4" s="644"/>
      <c r="V4" s="644"/>
      <c r="W4" s="644"/>
      <c r="X4" s="644"/>
      <c r="Y4" s="644"/>
      <c r="Z4" s="644"/>
      <c r="AA4" s="644"/>
      <c r="AB4" s="644"/>
      <c r="AC4" s="644"/>
      <c r="AD4" s="644"/>
    </row>
    <row r="5" spans="1:33" s="644" customFormat="1" ht="5.0999999999999996" customHeight="1">
      <c r="A5" s="649"/>
      <c r="B5" s="649"/>
      <c r="C5" s="649"/>
    </row>
    <row r="6" spans="1:33" ht="21" customHeight="1">
      <c r="A6" s="1966" t="s">
        <v>3389</v>
      </c>
      <c r="B6" s="1966"/>
      <c r="C6" s="1966"/>
      <c r="D6" s="1967" t="str">
        <f>IF(第三面!F4="","",第三面!F4)</f>
        <v/>
      </c>
      <c r="E6" s="1967"/>
      <c r="F6" s="1967"/>
      <c r="G6" s="1967"/>
      <c r="H6" s="1967"/>
      <c r="I6" s="1967"/>
      <c r="J6" s="1967"/>
      <c r="K6" s="1967"/>
      <c r="L6" s="1967"/>
      <c r="M6" s="1967"/>
      <c r="N6" s="1967"/>
      <c r="O6" s="1967"/>
      <c r="P6" s="1967"/>
      <c r="Q6" s="1967"/>
      <c r="R6" s="1967"/>
      <c r="S6" s="644"/>
      <c r="T6" s="1968" t="s">
        <v>3390</v>
      </c>
      <c r="U6" s="1968"/>
      <c r="V6" s="1968"/>
      <c r="W6" s="1975"/>
      <c r="X6" s="1975"/>
      <c r="Y6" s="1975"/>
      <c r="Z6" s="1975"/>
      <c r="AA6" s="1975"/>
      <c r="AB6" s="1975"/>
      <c r="AC6" s="1975"/>
      <c r="AD6" s="1975"/>
    </row>
    <row r="7" spans="1:33" ht="5.0999999999999996" customHeight="1">
      <c r="A7" s="649"/>
      <c r="B7" s="649"/>
      <c r="C7" s="649"/>
      <c r="D7" s="644"/>
      <c r="E7" s="644"/>
      <c r="F7" s="644"/>
      <c r="G7" s="644"/>
      <c r="H7" s="644"/>
      <c r="I7" s="644"/>
      <c r="J7" s="644"/>
      <c r="K7" s="644"/>
      <c r="L7" s="644"/>
      <c r="M7" s="644"/>
      <c r="N7" s="644"/>
      <c r="O7" s="644"/>
      <c r="P7" s="644"/>
      <c r="Q7" s="644"/>
      <c r="R7" s="644"/>
      <c r="S7" s="644"/>
      <c r="T7" s="650"/>
      <c r="U7" s="650"/>
      <c r="V7" s="650"/>
      <c r="W7" s="644"/>
      <c r="X7" s="644"/>
      <c r="Y7" s="644"/>
      <c r="Z7" s="644"/>
      <c r="AA7" s="644"/>
      <c r="AB7" s="644"/>
      <c r="AC7" s="644"/>
      <c r="AD7" s="644"/>
    </row>
    <row r="8" spans="1:33" ht="21" customHeight="1">
      <c r="A8" s="1966" t="s">
        <v>3391</v>
      </c>
      <c r="B8" s="1966"/>
      <c r="C8" s="1966"/>
      <c r="D8" s="1967" t="str">
        <f>IF(第二面!K5="","",第二面!K5)</f>
        <v/>
      </c>
      <c r="E8" s="1967"/>
      <c r="F8" s="1967"/>
      <c r="G8" s="1967"/>
      <c r="H8" s="1967"/>
      <c r="I8" s="1967"/>
      <c r="J8" s="1967"/>
      <c r="K8" s="1967"/>
      <c r="L8" s="1967"/>
      <c r="M8" s="1967"/>
      <c r="N8" s="1967"/>
      <c r="O8" s="1967"/>
      <c r="P8" s="1967"/>
      <c r="Q8" s="1967"/>
      <c r="R8" s="1967"/>
      <c r="S8" s="644"/>
      <c r="T8" s="1968" t="s">
        <v>3392</v>
      </c>
      <c r="U8" s="1968"/>
      <c r="V8" s="1968"/>
      <c r="W8" s="1969"/>
      <c r="X8" s="1969"/>
      <c r="Y8" s="1969"/>
      <c r="Z8" s="1969"/>
      <c r="AA8" s="1969"/>
      <c r="AB8" s="1969"/>
      <c r="AC8" s="1969"/>
      <c r="AD8" s="1969"/>
    </row>
    <row r="9" spans="1:33" ht="5.0999999999999996" customHeight="1" thickBot="1">
      <c r="A9" s="650"/>
      <c r="B9" s="650"/>
      <c r="C9" s="650"/>
      <c r="D9" s="644"/>
      <c r="E9" s="644"/>
      <c r="F9" s="644"/>
      <c r="G9" s="644"/>
      <c r="H9" s="644"/>
      <c r="I9" s="644"/>
      <c r="J9" s="644"/>
      <c r="K9" s="644"/>
      <c r="L9" s="644"/>
      <c r="M9" s="644"/>
      <c r="N9" s="644"/>
      <c r="O9" s="644"/>
      <c r="P9" s="644"/>
      <c r="Q9" s="644"/>
      <c r="R9" s="644"/>
      <c r="S9" s="644"/>
      <c r="T9" s="650"/>
      <c r="U9" s="650"/>
      <c r="V9" s="650"/>
      <c r="W9" s="643"/>
      <c r="X9" s="643"/>
      <c r="Y9" s="643"/>
      <c r="Z9" s="643"/>
      <c r="AA9" s="643"/>
      <c r="AB9" s="643"/>
      <c r="AC9" s="643"/>
      <c r="AD9" s="643"/>
    </row>
    <row r="10" spans="1:33" ht="23.1" customHeight="1" thickBot="1">
      <c r="A10" s="1970" t="s">
        <v>3393</v>
      </c>
      <c r="B10" s="1874"/>
      <c r="C10" s="1874"/>
      <c r="D10" s="1874"/>
      <c r="E10" s="1971"/>
      <c r="F10" s="1874" t="s">
        <v>3394</v>
      </c>
      <c r="G10" s="1874"/>
      <c r="H10" s="1874"/>
      <c r="I10" s="1874"/>
      <c r="J10" s="1874"/>
      <c r="K10" s="1874"/>
      <c r="L10" s="1874"/>
      <c r="M10" s="1874"/>
      <c r="N10" s="1874"/>
      <c r="O10" s="1874"/>
      <c r="P10" s="1874"/>
      <c r="Q10" s="1874"/>
      <c r="R10" s="1874"/>
      <c r="S10" s="1874"/>
      <c r="T10" s="1874"/>
      <c r="U10" s="1874"/>
      <c r="V10" s="1874"/>
      <c r="W10" s="1874"/>
      <c r="X10" s="1972"/>
      <c r="Y10" s="1925" t="s">
        <v>3395</v>
      </c>
      <c r="Z10" s="1926"/>
      <c r="AA10" s="1927"/>
      <c r="AB10" s="1928" t="s">
        <v>3396</v>
      </c>
      <c r="AC10" s="1874"/>
      <c r="AD10" s="1875"/>
      <c r="AE10" s="652"/>
      <c r="AF10" s="652"/>
      <c r="AG10" s="652"/>
    </row>
    <row r="11" spans="1:33" ht="23.1" customHeight="1" thickTop="1">
      <c r="A11" s="1909" t="s">
        <v>3397</v>
      </c>
      <c r="B11" s="1910"/>
      <c r="C11" s="1910"/>
      <c r="D11" s="1910"/>
      <c r="E11" s="1911"/>
      <c r="F11" s="653" t="str">
        <f>第三面!D7</f>
        <v>□</v>
      </c>
      <c r="G11" s="611" t="s">
        <v>3398</v>
      </c>
      <c r="H11" s="654"/>
      <c r="I11" s="654"/>
      <c r="J11" s="654"/>
      <c r="K11" s="654"/>
      <c r="L11" s="654"/>
      <c r="M11" s="654"/>
      <c r="N11" s="654"/>
      <c r="O11" s="654"/>
      <c r="P11" s="653" t="str">
        <f>第三面!K8</f>
        <v>□</v>
      </c>
      <c r="Q11" s="611" t="s">
        <v>3399</v>
      </c>
      <c r="R11" s="654"/>
      <c r="S11" s="654"/>
      <c r="T11" s="654"/>
      <c r="U11" s="654"/>
      <c r="V11" s="654"/>
      <c r="W11" s="654"/>
      <c r="X11" s="655"/>
      <c r="Y11" s="1915"/>
      <c r="Z11" s="1916"/>
      <c r="AA11" s="1917"/>
      <c r="AB11" s="1918"/>
      <c r="AC11" s="1810"/>
      <c r="AD11" s="1811"/>
      <c r="AE11" s="656"/>
      <c r="AF11" s="656"/>
      <c r="AG11" s="656"/>
    </row>
    <row r="12" spans="1:33" ht="23.1" customHeight="1">
      <c r="A12" s="1909"/>
      <c r="B12" s="1910"/>
      <c r="C12" s="1910"/>
      <c r="D12" s="1910"/>
      <c r="E12" s="1911"/>
      <c r="F12" s="657" t="s">
        <v>2568</v>
      </c>
      <c r="G12" s="653" t="str">
        <f>第三面!K7</f>
        <v>□</v>
      </c>
      <c r="H12" s="658" t="s">
        <v>3400</v>
      </c>
      <c r="I12" s="659"/>
      <c r="J12" s="660"/>
      <c r="K12" s="660"/>
      <c r="L12" s="653" t="str">
        <f>第三面!P7</f>
        <v>□</v>
      </c>
      <c r="M12" s="658" t="s">
        <v>3401</v>
      </c>
      <c r="N12" s="660"/>
      <c r="O12" s="659"/>
      <c r="P12" s="660"/>
      <c r="Q12" s="660"/>
      <c r="R12" s="653" t="str">
        <f>第三面!V7</f>
        <v>□</v>
      </c>
      <c r="S12" s="658" t="s">
        <v>3402</v>
      </c>
      <c r="T12" s="659"/>
      <c r="U12" s="660"/>
      <c r="V12" s="660"/>
      <c r="W12" s="660"/>
      <c r="X12" s="661"/>
      <c r="Y12" s="1915"/>
      <c r="Z12" s="1916"/>
      <c r="AA12" s="1917"/>
      <c r="AB12" s="1918"/>
      <c r="AC12" s="1810"/>
      <c r="AD12" s="1811"/>
      <c r="AE12" s="656"/>
      <c r="AF12" s="656"/>
      <c r="AG12" s="656"/>
    </row>
    <row r="13" spans="1:33" ht="23.1" customHeight="1">
      <c r="A13" s="1912"/>
      <c r="B13" s="1913"/>
      <c r="C13" s="1913"/>
      <c r="D13" s="1913"/>
      <c r="E13" s="1914"/>
      <c r="F13" s="648" t="s">
        <v>3403</v>
      </c>
      <c r="G13" s="662"/>
      <c r="H13" s="662"/>
      <c r="I13" s="662"/>
      <c r="J13" s="663"/>
      <c r="K13" s="662"/>
      <c r="L13" s="664" t="s">
        <v>2823</v>
      </c>
      <c r="M13" s="665" t="s">
        <v>3043</v>
      </c>
      <c r="N13" s="662"/>
      <c r="O13" s="662"/>
      <c r="P13" s="666" t="str">
        <f>IF(P11="□","□",IF(AND(L13="■"),"□","■"))</f>
        <v>□</v>
      </c>
      <c r="Q13" s="665" t="s">
        <v>2943</v>
      </c>
      <c r="R13" s="662"/>
      <c r="S13" s="662"/>
      <c r="T13" s="662"/>
      <c r="U13" s="662"/>
      <c r="V13" s="662"/>
      <c r="W13" s="662"/>
      <c r="X13" s="667"/>
      <c r="Y13" s="1899"/>
      <c r="Z13" s="1900"/>
      <c r="AA13" s="1901"/>
      <c r="AB13" s="1903"/>
      <c r="AC13" s="1851"/>
      <c r="AD13" s="1852"/>
      <c r="AE13" s="656"/>
      <c r="AF13" s="656"/>
      <c r="AG13" s="656"/>
    </row>
    <row r="14" spans="1:33" ht="23.1" customHeight="1">
      <c r="A14" s="1906" t="s">
        <v>3404</v>
      </c>
      <c r="B14" s="1907"/>
      <c r="C14" s="1907"/>
      <c r="D14" s="1907"/>
      <c r="E14" s="1908"/>
      <c r="F14" s="666" t="str">
        <f>IF(OR(第三面!J18="第１種低層",第三面!O18="第１種低層",第三面!T18="第１種低層",第三面!Y18="第１種低層"),"■","□")</f>
        <v>□</v>
      </c>
      <c r="G14" s="668" t="s">
        <v>3405</v>
      </c>
      <c r="H14" s="669"/>
      <c r="I14" s="669"/>
      <c r="J14" s="669"/>
      <c r="K14" s="669"/>
      <c r="L14" s="669"/>
      <c r="M14" s="669"/>
      <c r="N14" s="669"/>
      <c r="O14" s="666" t="str">
        <f>IF(OR(第三面!J18="第２種低層",第三面!O18="第２種低層",第三面!T18="第２種低層",第三面!Y18="第２種低層"),"■","□")</f>
        <v>□</v>
      </c>
      <c r="P14" s="668" t="s">
        <v>3406</v>
      </c>
      <c r="Q14" s="669"/>
      <c r="R14" s="669"/>
      <c r="S14" s="669"/>
      <c r="T14" s="669"/>
      <c r="U14" s="669"/>
      <c r="V14" s="669"/>
      <c r="W14" s="669"/>
      <c r="X14" s="670"/>
      <c r="Y14" s="1963"/>
      <c r="Z14" s="1897"/>
      <c r="AA14" s="1898"/>
      <c r="AB14" s="1902"/>
      <c r="AC14" s="1828"/>
      <c r="AD14" s="1829"/>
      <c r="AE14" s="656"/>
      <c r="AF14" s="656"/>
      <c r="AG14" s="656"/>
    </row>
    <row r="15" spans="1:33" ht="23.1" customHeight="1">
      <c r="A15" s="1909"/>
      <c r="B15" s="1910"/>
      <c r="C15" s="1910"/>
      <c r="D15" s="1910"/>
      <c r="E15" s="1911"/>
      <c r="F15" s="666" t="str">
        <f>IF(OR(第三面!J18="第１種中高層",第三面!O18="第１種中高層",第三面!T18="第１種中高層",第三面!Y18="第１種中高層"),"■","□")</f>
        <v>□</v>
      </c>
      <c r="G15" s="671" t="s">
        <v>3407</v>
      </c>
      <c r="H15" s="672"/>
      <c r="I15" s="672"/>
      <c r="J15" s="672"/>
      <c r="K15" s="672"/>
      <c r="L15" s="672"/>
      <c r="M15" s="672"/>
      <c r="N15" s="672"/>
      <c r="O15" s="666" t="str">
        <f>IF(OR(第三面!J18="第２種中高層",第三面!O18="第２種中高層",第三面!T18="第２種中高層",第三面!Y18="第２種中高層"),"■","□")</f>
        <v>□</v>
      </c>
      <c r="P15" s="671" t="s">
        <v>3408</v>
      </c>
      <c r="Q15" s="672"/>
      <c r="R15" s="672"/>
      <c r="S15" s="672"/>
      <c r="T15" s="672"/>
      <c r="U15" s="672"/>
      <c r="V15" s="672"/>
      <c r="W15" s="672"/>
      <c r="X15" s="673"/>
      <c r="Y15" s="1964"/>
      <c r="Z15" s="1916"/>
      <c r="AA15" s="1917"/>
      <c r="AB15" s="1918"/>
      <c r="AC15" s="1810"/>
      <c r="AD15" s="1811"/>
      <c r="AE15" s="656"/>
      <c r="AF15" s="656"/>
      <c r="AG15" s="656"/>
    </row>
    <row r="16" spans="1:33" ht="23.1" customHeight="1">
      <c r="A16" s="1909"/>
      <c r="B16" s="1910"/>
      <c r="C16" s="1910"/>
      <c r="D16" s="1910"/>
      <c r="E16" s="1911"/>
      <c r="F16" s="666" t="str">
        <f>IF(OR(第三面!J18="第１種住居",第三面!O18="第１種住居",第三面!T18="第１種住居",第三面!Y18="第１種住居"),"■","□")</f>
        <v>□</v>
      </c>
      <c r="G16" s="671" t="s">
        <v>3409</v>
      </c>
      <c r="H16" s="672"/>
      <c r="I16" s="672"/>
      <c r="J16" s="672"/>
      <c r="K16" s="672"/>
      <c r="L16" s="666" t="str">
        <f>IF(OR(第三面!J18="第２種住居",第三面!O18="第２種住居",第三面!T18="第２種住居",第三面!Y18="第２種住居"),"■","□")</f>
        <v>□</v>
      </c>
      <c r="M16" s="671" t="s">
        <v>3410</v>
      </c>
      <c r="N16" s="672"/>
      <c r="O16" s="672"/>
      <c r="P16" s="672"/>
      <c r="Q16" s="672"/>
      <c r="R16" s="672"/>
      <c r="S16" s="666" t="str">
        <f>IF(OR(第三面!J18="準住居地域",第三面!O18="準住居地域",第三面!T18="準住居地域",第三面!Y18="準住居地域"),"■","□")</f>
        <v>□</v>
      </c>
      <c r="T16" s="671" t="s">
        <v>3411</v>
      </c>
      <c r="U16" s="672"/>
      <c r="V16" s="672"/>
      <c r="W16" s="672"/>
      <c r="X16" s="673"/>
      <c r="Y16" s="1964"/>
      <c r="Z16" s="1916"/>
      <c r="AA16" s="1917"/>
      <c r="AB16" s="1918"/>
      <c r="AC16" s="1810"/>
      <c r="AD16" s="1811"/>
      <c r="AE16" s="656"/>
      <c r="AF16" s="656"/>
      <c r="AG16" s="656"/>
    </row>
    <row r="17" spans="1:34" ht="23.1" customHeight="1">
      <c r="A17" s="1909"/>
      <c r="B17" s="1910"/>
      <c r="C17" s="1910"/>
      <c r="D17" s="1910"/>
      <c r="E17" s="1911"/>
      <c r="F17" s="666" t="str">
        <f>IF(OR(第三面!J18="近隣商業地域",第三面!O18="近隣商業地域",第三面!T18="近隣商業地域",第三面!Y18="近隣商業地域"),"■","□")</f>
        <v>□</v>
      </c>
      <c r="G17" s="671" t="s">
        <v>3412</v>
      </c>
      <c r="H17" s="672"/>
      <c r="I17" s="672"/>
      <c r="J17" s="672"/>
      <c r="K17" s="672"/>
      <c r="L17" s="666" t="str">
        <f>IF(OR(第三面!J18="商業地域",第三面!O18="商業地域",第三面!T18="商業地域",第三面!Y18="商業地域"),"■","□")</f>
        <v>□</v>
      </c>
      <c r="M17" s="671" t="s">
        <v>3413</v>
      </c>
      <c r="N17" s="672"/>
      <c r="O17" s="672"/>
      <c r="P17" s="672"/>
      <c r="Q17" s="672"/>
      <c r="R17" s="672"/>
      <c r="S17" s="672"/>
      <c r="T17" s="672"/>
      <c r="U17" s="672"/>
      <c r="V17" s="672"/>
      <c r="W17" s="672"/>
      <c r="X17" s="673"/>
      <c r="Y17" s="1964"/>
      <c r="Z17" s="1916"/>
      <c r="AA17" s="1917"/>
      <c r="AB17" s="1918"/>
      <c r="AC17" s="1810"/>
      <c r="AD17" s="1811"/>
      <c r="AE17" s="656"/>
      <c r="AF17" s="656"/>
      <c r="AG17" s="656"/>
    </row>
    <row r="18" spans="1:34" ht="23.1" customHeight="1">
      <c r="A18" s="1909"/>
      <c r="B18" s="1910"/>
      <c r="C18" s="1910"/>
      <c r="D18" s="1910"/>
      <c r="E18" s="1911"/>
      <c r="F18" s="666" t="str">
        <f>IF(OR(第三面!J18="準工業地域",第三面!O18="準工業地域",第三面!T18="準工業地域",第三面!Y18="準工業地域"),"■","□")</f>
        <v>□</v>
      </c>
      <c r="G18" s="671" t="s">
        <v>3414</v>
      </c>
      <c r="H18" s="672"/>
      <c r="I18" s="672"/>
      <c r="J18" s="672"/>
      <c r="K18" s="666" t="str">
        <f>IF(OR(第三面!J18="工業地域",第三面!O18="工業地域",第三面!T18="工業地域",第三面!Y18="工業地域"),"■","□")</f>
        <v>□</v>
      </c>
      <c r="L18" s="671" t="s">
        <v>3415</v>
      </c>
      <c r="M18" s="671"/>
      <c r="N18" s="672"/>
      <c r="O18" s="672"/>
      <c r="P18" s="666" t="str">
        <f>IF(OR(第三面!J18="工業専用地域",第三面!O18="工業専用地域",第三面!T18="工業専用地域",第三面!Y18="工業専用地域"),"■","□")</f>
        <v>□</v>
      </c>
      <c r="Q18" s="671" t="s">
        <v>3416</v>
      </c>
      <c r="R18" s="672"/>
      <c r="S18" s="672"/>
      <c r="T18" s="672"/>
      <c r="U18" s="672"/>
      <c r="V18" s="672"/>
      <c r="W18" s="672"/>
      <c r="X18" s="673"/>
      <c r="Y18" s="1964"/>
      <c r="Z18" s="1916"/>
      <c r="AA18" s="1917"/>
      <c r="AB18" s="1918"/>
      <c r="AC18" s="1810"/>
      <c r="AD18" s="1811"/>
      <c r="AE18" s="656"/>
      <c r="AF18" s="656"/>
      <c r="AG18" s="656"/>
    </row>
    <row r="19" spans="1:34" ht="23.1" customHeight="1">
      <c r="A19" s="1912"/>
      <c r="B19" s="1913"/>
      <c r="C19" s="1913"/>
      <c r="D19" s="1913"/>
      <c r="E19" s="1914"/>
      <c r="F19" s="666" t="str">
        <f>IF(OR(第三面!J18="指定なし",第三面!O18="指定なし",第三面!T18="指定なし",第三面!Y18="指定なし"),"■","□")</f>
        <v>□</v>
      </c>
      <c r="G19" s="671" t="s">
        <v>3417</v>
      </c>
      <c r="H19" s="672"/>
      <c r="I19" s="672"/>
      <c r="J19" s="672"/>
      <c r="K19" s="672"/>
      <c r="L19" s="672"/>
      <c r="M19" s="672"/>
      <c r="N19" s="672"/>
      <c r="O19" s="672"/>
      <c r="P19" s="672"/>
      <c r="Q19" s="672"/>
      <c r="R19" s="672"/>
      <c r="S19" s="672"/>
      <c r="T19" s="672"/>
      <c r="U19" s="672"/>
      <c r="V19" s="672"/>
      <c r="W19" s="672"/>
      <c r="X19" s="673"/>
      <c r="Y19" s="1965"/>
      <c r="Z19" s="1900"/>
      <c r="AA19" s="1901"/>
      <c r="AB19" s="1903"/>
      <c r="AC19" s="1851"/>
      <c r="AD19" s="1852"/>
      <c r="AE19" s="656"/>
      <c r="AF19" s="656"/>
      <c r="AG19" s="656"/>
    </row>
    <row r="20" spans="1:34" ht="23.1" customHeight="1">
      <c r="A20" s="1956" t="s">
        <v>3418</v>
      </c>
      <c r="B20" s="1957"/>
      <c r="C20" s="1957"/>
      <c r="D20" s="1957"/>
      <c r="E20" s="1958"/>
      <c r="F20" s="674" t="s">
        <v>2568</v>
      </c>
      <c r="G20" s="675">
        <f>第三面!J20</f>
        <v>0</v>
      </c>
      <c r="H20" s="675" t="s">
        <v>3419</v>
      </c>
      <c r="I20" s="675">
        <f>第三面!J22</f>
        <v>0</v>
      </c>
      <c r="J20" s="675" t="s">
        <v>2842</v>
      </c>
      <c r="K20" s="675" t="str">
        <f>IF(第三面!O20="","",第三面!O20)</f>
        <v/>
      </c>
      <c r="L20" s="675" t="s">
        <v>3420</v>
      </c>
      <c r="M20" s="675" t="str">
        <f>IF(第三面!O22="","",第三面!O22)</f>
        <v/>
      </c>
      <c r="N20" s="675" t="s">
        <v>3421</v>
      </c>
      <c r="O20" s="675" t="str">
        <f>IF(第三面!T20="","",第三面!T20)</f>
        <v/>
      </c>
      <c r="P20" s="675" t="s">
        <v>3420</v>
      </c>
      <c r="Q20" s="675" t="str">
        <f>IF(第三面!T22="","",第三面!T22)</f>
        <v/>
      </c>
      <c r="R20" s="675" t="s">
        <v>3421</v>
      </c>
      <c r="S20" s="675" t="str">
        <f>IF(第三面!Y20="","",第三面!Y20)</f>
        <v/>
      </c>
      <c r="T20" s="675" t="s">
        <v>3420</v>
      </c>
      <c r="U20" s="675" t="str">
        <f>IF(第三面!Y22="","",第三面!Y22)</f>
        <v/>
      </c>
      <c r="V20" s="675" t="s">
        <v>3222</v>
      </c>
      <c r="W20" s="676"/>
      <c r="X20" s="677"/>
      <c r="Y20" s="1880"/>
      <c r="Z20" s="1881"/>
      <c r="AA20" s="1882"/>
      <c r="AB20" s="1883"/>
      <c r="AC20" s="1884"/>
      <c r="AD20" s="1885"/>
      <c r="AE20" s="656"/>
      <c r="AF20" s="656"/>
      <c r="AG20" s="656"/>
    </row>
    <row r="21" spans="1:34" ht="23.1" customHeight="1">
      <c r="A21" s="1906" t="s">
        <v>2831</v>
      </c>
      <c r="B21" s="1907"/>
      <c r="C21" s="1907"/>
      <c r="D21" s="1907"/>
      <c r="E21" s="1908"/>
      <c r="F21" s="678" t="str">
        <f>第三面!K9</f>
        <v>□</v>
      </c>
      <c r="G21" s="679" t="s">
        <v>3422</v>
      </c>
      <c r="H21" s="680"/>
      <c r="I21" s="680"/>
      <c r="J21" s="678" t="str">
        <f>第三面!P9</f>
        <v>□</v>
      </c>
      <c r="K21" s="679" t="s">
        <v>3423</v>
      </c>
      <c r="L21" s="680"/>
      <c r="M21" s="680"/>
      <c r="N21" s="680"/>
      <c r="O21" s="678" t="str">
        <f>第三面!V9</f>
        <v>□</v>
      </c>
      <c r="P21" s="679" t="s">
        <v>3417</v>
      </c>
      <c r="Q21" s="680"/>
      <c r="R21" s="680"/>
      <c r="S21" s="680"/>
      <c r="T21" s="680"/>
      <c r="U21" s="680"/>
      <c r="V21" s="680"/>
      <c r="W21" s="680"/>
      <c r="X21" s="681"/>
      <c r="Y21" s="1897"/>
      <c r="Z21" s="1897"/>
      <c r="AA21" s="1898"/>
      <c r="AB21" s="1902"/>
      <c r="AC21" s="1828"/>
      <c r="AD21" s="1829"/>
      <c r="AE21" s="656"/>
      <c r="AF21" s="656"/>
      <c r="AG21" s="656"/>
      <c r="AH21" s="682"/>
    </row>
    <row r="22" spans="1:34" ht="23.1" customHeight="1">
      <c r="A22" s="1912"/>
      <c r="B22" s="1913"/>
      <c r="C22" s="1913"/>
      <c r="D22" s="1913"/>
      <c r="E22" s="1914"/>
      <c r="F22" s="683" t="s">
        <v>2823</v>
      </c>
      <c r="G22" s="658" t="s">
        <v>3424</v>
      </c>
      <c r="H22" s="644"/>
      <c r="I22" s="644"/>
      <c r="J22" s="644"/>
      <c r="K22" s="644"/>
      <c r="L22" s="683" t="s">
        <v>2823</v>
      </c>
      <c r="M22" s="658" t="s">
        <v>3425</v>
      </c>
      <c r="N22" s="644"/>
      <c r="O22" s="644"/>
      <c r="P22" s="644"/>
      <c r="Q22" s="644"/>
      <c r="R22" s="644"/>
      <c r="S22" s="644"/>
      <c r="T22" s="644"/>
      <c r="U22" s="644"/>
      <c r="V22" s="644"/>
      <c r="W22" s="644"/>
      <c r="X22" s="684"/>
      <c r="Y22" s="1900"/>
      <c r="Z22" s="1900"/>
      <c r="AA22" s="1901"/>
      <c r="AB22" s="1903"/>
      <c r="AC22" s="1851"/>
      <c r="AD22" s="1852"/>
      <c r="AE22" s="656"/>
      <c r="AF22" s="656"/>
      <c r="AG22" s="656"/>
    </row>
    <row r="23" spans="1:34" ht="23.1" customHeight="1">
      <c r="A23" s="1906" t="s">
        <v>3426</v>
      </c>
      <c r="B23" s="1907"/>
      <c r="C23" s="1907"/>
      <c r="D23" s="1907"/>
      <c r="E23" s="1908"/>
      <c r="F23" s="685" t="s">
        <v>2823</v>
      </c>
      <c r="G23" s="1961"/>
      <c r="H23" s="1961"/>
      <c r="I23" s="687" t="s">
        <v>3427</v>
      </c>
      <c r="J23" s="688"/>
      <c r="K23" s="679" t="s">
        <v>3428</v>
      </c>
      <c r="L23" s="679"/>
      <c r="M23" s="679"/>
      <c r="N23" s="679"/>
      <c r="O23" s="679"/>
      <c r="P23" s="685" t="s">
        <v>2823</v>
      </c>
      <c r="Q23" s="679" t="s">
        <v>3429</v>
      </c>
      <c r="R23" s="679"/>
      <c r="S23" s="1954"/>
      <c r="T23" s="1954"/>
      <c r="U23" s="1954"/>
      <c r="V23" s="1954"/>
      <c r="W23" s="679" t="s">
        <v>2807</v>
      </c>
      <c r="X23" s="689"/>
      <c r="Y23" s="1897"/>
      <c r="Z23" s="1897"/>
      <c r="AA23" s="1898"/>
      <c r="AB23" s="1902"/>
      <c r="AC23" s="1828"/>
      <c r="AD23" s="1829"/>
      <c r="AE23" s="656"/>
      <c r="AF23" s="656"/>
      <c r="AG23" s="656"/>
    </row>
    <row r="24" spans="1:34" ht="23.1" customHeight="1">
      <c r="A24" s="1912"/>
      <c r="B24" s="1913"/>
      <c r="C24" s="1913"/>
      <c r="D24" s="1913"/>
      <c r="E24" s="1914"/>
      <c r="F24" s="664" t="s">
        <v>2823</v>
      </c>
      <c r="G24" s="648" t="s">
        <v>3430</v>
      </c>
      <c r="H24" s="648"/>
      <c r="I24" s="648"/>
      <c r="J24" s="648"/>
      <c r="K24" s="690"/>
      <c r="L24" s="648" t="s">
        <v>3431</v>
      </c>
      <c r="M24" s="664" t="s">
        <v>2823</v>
      </c>
      <c r="N24" s="648" t="s">
        <v>3432</v>
      </c>
      <c r="O24" s="648"/>
      <c r="P24" s="648"/>
      <c r="Q24" s="648"/>
      <c r="R24" s="690" t="s">
        <v>3244</v>
      </c>
      <c r="S24" s="648" t="s">
        <v>3428</v>
      </c>
      <c r="T24" s="691"/>
      <c r="U24" s="691"/>
      <c r="V24" s="666" t="str">
        <f>IF(OR(F23="■",P23="■",F24="■",M24="■"),"□","■")</f>
        <v>■</v>
      </c>
      <c r="W24" s="691" t="s">
        <v>3433</v>
      </c>
      <c r="X24" s="692"/>
      <c r="Y24" s="1900"/>
      <c r="Z24" s="1900"/>
      <c r="AA24" s="1901"/>
      <c r="AB24" s="1903"/>
      <c r="AC24" s="1851"/>
      <c r="AD24" s="1852"/>
      <c r="AE24" s="656"/>
      <c r="AF24" s="656"/>
      <c r="AG24" s="656"/>
    </row>
    <row r="25" spans="1:34" ht="23.1" customHeight="1">
      <c r="A25" s="1906" t="s">
        <v>3434</v>
      </c>
      <c r="B25" s="1907"/>
      <c r="C25" s="1907"/>
      <c r="D25" s="1907"/>
      <c r="E25" s="1907"/>
      <c r="F25" s="693" t="s">
        <v>2823</v>
      </c>
      <c r="G25" s="679" t="s">
        <v>3435</v>
      </c>
      <c r="H25" s="679"/>
      <c r="I25" s="679"/>
      <c r="J25" s="694">
        <v>5</v>
      </c>
      <c r="K25" s="695" t="s">
        <v>3436</v>
      </c>
      <c r="L25" s="694">
        <v>3</v>
      </c>
      <c r="M25" s="679" t="s">
        <v>3437</v>
      </c>
      <c r="N25" s="679" t="s">
        <v>3438</v>
      </c>
      <c r="O25" s="679"/>
      <c r="P25" s="694">
        <v>4</v>
      </c>
      <c r="Q25" s="679" t="s">
        <v>3439</v>
      </c>
      <c r="R25" s="696"/>
      <c r="S25" s="696"/>
      <c r="T25" s="679"/>
      <c r="U25" s="696"/>
      <c r="V25" s="697" t="str">
        <f>IF(F25="■","□","■")</f>
        <v>■</v>
      </c>
      <c r="W25" s="679" t="s">
        <v>3433</v>
      </c>
      <c r="X25" s="689"/>
      <c r="Y25" s="1897"/>
      <c r="Z25" s="1897"/>
      <c r="AA25" s="1898"/>
      <c r="AB25" s="1902"/>
      <c r="AC25" s="1828"/>
      <c r="AD25" s="1829"/>
      <c r="AE25" s="656"/>
      <c r="AF25" s="656"/>
      <c r="AG25" s="656"/>
    </row>
    <row r="26" spans="1:34" ht="23.1" customHeight="1">
      <c r="A26" s="1912"/>
      <c r="B26" s="1913"/>
      <c r="C26" s="1913"/>
      <c r="D26" s="1913"/>
      <c r="E26" s="1913"/>
      <c r="F26" s="698" t="s">
        <v>2823</v>
      </c>
      <c r="G26" s="648" t="s">
        <v>3440</v>
      </c>
      <c r="H26" s="648"/>
      <c r="I26" s="664" t="s">
        <v>2823</v>
      </c>
      <c r="J26" s="648" t="s">
        <v>3441</v>
      </c>
      <c r="K26" s="648"/>
      <c r="L26" s="648"/>
      <c r="M26" s="648"/>
      <c r="N26" s="1962" t="str">
        <f>IF(I26="■",#REF!,"")</f>
        <v/>
      </c>
      <c r="O26" s="1962"/>
      <c r="P26" s="648" t="s">
        <v>3442</v>
      </c>
      <c r="Q26" s="664" t="s">
        <v>2823</v>
      </c>
      <c r="R26" s="648" t="s">
        <v>3443</v>
      </c>
      <c r="S26" s="648"/>
      <c r="T26" s="648"/>
      <c r="U26" s="648"/>
      <c r="V26" s="1962" t="str">
        <f>IF(Q26="■",#REF!,"")</f>
        <v/>
      </c>
      <c r="W26" s="1962"/>
      <c r="X26" s="699" t="s">
        <v>3442</v>
      </c>
      <c r="Y26" s="1900"/>
      <c r="Z26" s="1900"/>
      <c r="AA26" s="1901"/>
      <c r="AB26" s="1903"/>
      <c r="AC26" s="1851"/>
      <c r="AD26" s="1852"/>
      <c r="AE26" s="656"/>
      <c r="AF26" s="656"/>
      <c r="AG26" s="656"/>
    </row>
    <row r="27" spans="1:34" ht="23.1" customHeight="1">
      <c r="A27" s="1956" t="s">
        <v>3444</v>
      </c>
      <c r="B27" s="1957"/>
      <c r="C27" s="1957"/>
      <c r="D27" s="1957"/>
      <c r="E27" s="1958"/>
      <c r="F27" s="685" t="s">
        <v>2823</v>
      </c>
      <c r="G27" s="679" t="s">
        <v>3445</v>
      </c>
      <c r="H27" s="679"/>
      <c r="I27" s="679"/>
      <c r="J27" s="685" t="s">
        <v>2823</v>
      </c>
      <c r="K27" s="679" t="s">
        <v>3446</v>
      </c>
      <c r="L27" s="679"/>
      <c r="M27" s="679"/>
      <c r="N27" s="685" t="s">
        <v>2823</v>
      </c>
      <c r="O27" s="679" t="s">
        <v>3447</v>
      </c>
      <c r="P27" s="679"/>
      <c r="Q27" s="679"/>
      <c r="R27" s="679"/>
      <c r="S27" s="685" t="s">
        <v>2823</v>
      </c>
      <c r="T27" s="679" t="s">
        <v>3448</v>
      </c>
      <c r="U27" s="679"/>
      <c r="V27" s="697" t="str">
        <f>IF(OR(F27="■",J27="■",N27="■",S27="■"),"□","■")</f>
        <v>■</v>
      </c>
      <c r="W27" s="679" t="s">
        <v>3433</v>
      </c>
      <c r="X27" s="689"/>
      <c r="Y27" s="1881"/>
      <c r="Z27" s="1881"/>
      <c r="AA27" s="1882"/>
      <c r="AB27" s="1883"/>
      <c r="AC27" s="1884"/>
      <c r="AD27" s="1885"/>
      <c r="AE27" s="656"/>
      <c r="AF27" s="656"/>
      <c r="AG27" s="656"/>
    </row>
    <row r="28" spans="1:34" ht="23.1" customHeight="1">
      <c r="A28" s="1906" t="s">
        <v>3449</v>
      </c>
      <c r="B28" s="1907"/>
      <c r="C28" s="1907"/>
      <c r="D28" s="1907"/>
      <c r="E28" s="1908"/>
      <c r="F28" s="685" t="s">
        <v>2823</v>
      </c>
      <c r="G28" s="700" t="s">
        <v>3450</v>
      </c>
      <c r="H28" s="700"/>
      <c r="I28" s="685" t="s">
        <v>2823</v>
      </c>
      <c r="J28" s="700" t="s">
        <v>3451</v>
      </c>
      <c r="K28" s="700"/>
      <c r="L28" s="685" t="s">
        <v>2823</v>
      </c>
      <c r="M28" s="701" t="s">
        <v>3452</v>
      </c>
      <c r="N28" s="700"/>
      <c r="O28" s="1959"/>
      <c r="P28" s="1959"/>
      <c r="Q28" s="1959"/>
      <c r="R28" s="1959"/>
      <c r="S28" s="701" t="s">
        <v>2807</v>
      </c>
      <c r="T28" s="700"/>
      <c r="U28" s="700"/>
      <c r="V28" s="697" t="str">
        <f>IF(OR(F28="■",I28="■",L28="■"),"□","■")</f>
        <v>■</v>
      </c>
      <c r="W28" s="701" t="s">
        <v>3433</v>
      </c>
      <c r="X28" s="702"/>
      <c r="Y28" s="1897"/>
      <c r="Z28" s="1897"/>
      <c r="AA28" s="1898"/>
      <c r="AB28" s="1902"/>
      <c r="AC28" s="1828"/>
      <c r="AD28" s="1829"/>
      <c r="AE28" s="656"/>
      <c r="AF28" s="656"/>
      <c r="AG28" s="656"/>
    </row>
    <row r="29" spans="1:34" ht="23.1" customHeight="1">
      <c r="A29" s="1912"/>
      <c r="B29" s="1913"/>
      <c r="C29" s="1913"/>
      <c r="D29" s="1913"/>
      <c r="E29" s="1914"/>
      <c r="F29" s="1960" t="s">
        <v>3453</v>
      </c>
      <c r="G29" s="1960"/>
      <c r="H29" s="664" t="s">
        <v>2823</v>
      </c>
      <c r="I29" s="704" t="s">
        <v>3454</v>
      </c>
      <c r="J29" s="666" t="str">
        <f>IF(V28="■","□",IF(AND(H29="■"),"□","■"))</f>
        <v>□</v>
      </c>
      <c r="K29" s="703" t="s">
        <v>3433</v>
      </c>
      <c r="L29" s="705"/>
      <c r="M29" s="705"/>
      <c r="N29" s="705"/>
      <c r="O29" s="705"/>
      <c r="P29" s="705"/>
      <c r="Q29" s="705"/>
      <c r="R29" s="705"/>
      <c r="S29" s="705"/>
      <c r="T29" s="705"/>
      <c r="U29" s="705"/>
      <c r="V29" s="705"/>
      <c r="W29" s="705"/>
      <c r="X29" s="706"/>
      <c r="Y29" s="1900"/>
      <c r="Z29" s="1900"/>
      <c r="AA29" s="1901"/>
      <c r="AB29" s="1903"/>
      <c r="AC29" s="1851"/>
      <c r="AD29" s="1852"/>
      <c r="AE29" s="656"/>
      <c r="AF29" s="656"/>
      <c r="AG29" s="656"/>
    </row>
    <row r="30" spans="1:34" ht="23.1" customHeight="1">
      <c r="A30" s="1906" t="s">
        <v>3455</v>
      </c>
      <c r="B30" s="1907"/>
      <c r="C30" s="1907"/>
      <c r="D30" s="1907"/>
      <c r="E30" s="1908"/>
      <c r="F30" s="685" t="s">
        <v>2823</v>
      </c>
      <c r="G30" s="679" t="s">
        <v>3043</v>
      </c>
      <c r="H30" s="707" t="s">
        <v>2806</v>
      </c>
      <c r="I30" s="1954"/>
      <c r="J30" s="1954"/>
      <c r="K30" s="679" t="s">
        <v>3456</v>
      </c>
      <c r="L30" s="679"/>
      <c r="M30" s="679"/>
      <c r="N30" s="679"/>
      <c r="O30" s="679"/>
      <c r="P30" s="679"/>
      <c r="Q30" s="679"/>
      <c r="R30" s="679"/>
      <c r="S30" s="696"/>
      <c r="T30" s="696"/>
      <c r="U30" s="696"/>
      <c r="V30" s="697" t="str">
        <f>IF(F30="■","□","■")</f>
        <v>■</v>
      </c>
      <c r="W30" s="679" t="s">
        <v>2943</v>
      </c>
      <c r="X30" s="689"/>
      <c r="Y30" s="1897"/>
      <c r="Z30" s="1897"/>
      <c r="AA30" s="1898"/>
      <c r="AB30" s="1902"/>
      <c r="AC30" s="1828"/>
      <c r="AD30" s="1829"/>
      <c r="AE30" s="656"/>
      <c r="AF30" s="656"/>
      <c r="AG30" s="656"/>
    </row>
    <row r="31" spans="1:34" ht="23.1" customHeight="1">
      <c r="A31" s="1912"/>
      <c r="B31" s="1913"/>
      <c r="C31" s="1913"/>
      <c r="D31" s="1913"/>
      <c r="E31" s="1914"/>
      <c r="F31" s="1955" t="s">
        <v>3457</v>
      </c>
      <c r="G31" s="1955"/>
      <c r="H31" s="664" t="s">
        <v>2823</v>
      </c>
      <c r="I31" s="648" t="s">
        <v>3458</v>
      </c>
      <c r="J31" s="708"/>
      <c r="K31" s="666" t="str">
        <f>IF(V30="■","□",IF(AND(H31="■"),"□","■"))</f>
        <v>□</v>
      </c>
      <c r="L31" s="648" t="s">
        <v>3459</v>
      </c>
      <c r="M31" s="708"/>
      <c r="N31" s="708"/>
      <c r="O31" s="1955" t="s">
        <v>3460</v>
      </c>
      <c r="P31" s="1955"/>
      <c r="Q31" s="664" t="s">
        <v>2823</v>
      </c>
      <c r="R31" s="648" t="s">
        <v>3043</v>
      </c>
      <c r="S31" s="708"/>
      <c r="T31" s="666" t="str">
        <f>IF(V30="■","□",IF(AND(Q31="■"),"□","■"))</f>
        <v>□</v>
      </c>
      <c r="U31" s="648" t="s">
        <v>3044</v>
      </c>
      <c r="V31" s="648"/>
      <c r="W31" s="648"/>
      <c r="X31" s="692"/>
      <c r="Y31" s="1900"/>
      <c r="Z31" s="1900"/>
      <c r="AA31" s="1901"/>
      <c r="AB31" s="1903"/>
      <c r="AC31" s="1851"/>
      <c r="AD31" s="1852"/>
      <c r="AE31" s="656"/>
      <c r="AF31" s="656"/>
      <c r="AG31" s="656"/>
    </row>
    <row r="32" spans="1:34" ht="23.1" customHeight="1">
      <c r="A32" s="1906" t="s">
        <v>3461</v>
      </c>
      <c r="B32" s="1907"/>
      <c r="C32" s="1907"/>
      <c r="D32" s="1907"/>
      <c r="E32" s="1908"/>
      <c r="F32" s="679" t="s">
        <v>3462</v>
      </c>
      <c r="G32" s="709"/>
      <c r="H32" s="709"/>
      <c r="I32" s="709"/>
      <c r="J32" s="685" t="s">
        <v>2823</v>
      </c>
      <c r="K32" s="679" t="s">
        <v>3463</v>
      </c>
      <c r="L32" s="688"/>
      <c r="M32" s="679" t="s">
        <v>3464</v>
      </c>
      <c r="N32" s="709"/>
      <c r="O32" s="696"/>
      <c r="P32" s="696"/>
      <c r="Q32" s="644"/>
      <c r="R32" s="644"/>
      <c r="S32" s="709"/>
      <c r="T32" s="709"/>
      <c r="U32" s="709"/>
      <c r="V32" s="697" t="str">
        <f>IF(J32="■","□","■")</f>
        <v>■</v>
      </c>
      <c r="W32" s="679" t="s">
        <v>3433</v>
      </c>
      <c r="X32" s="710"/>
      <c r="Y32" s="1897"/>
      <c r="Z32" s="1897"/>
      <c r="AA32" s="1898"/>
      <c r="AB32" s="1902"/>
      <c r="AC32" s="1828"/>
      <c r="AD32" s="1829"/>
      <c r="AE32" s="656"/>
      <c r="AF32" s="656"/>
      <c r="AG32" s="656"/>
    </row>
    <row r="33" spans="1:33" ht="23.1" customHeight="1">
      <c r="A33" s="1912"/>
      <c r="B33" s="1913"/>
      <c r="C33" s="1913"/>
      <c r="D33" s="1913"/>
      <c r="E33" s="1914"/>
      <c r="F33" s="1919" t="s">
        <v>3465</v>
      </c>
      <c r="G33" s="1919"/>
      <c r="H33" s="1919"/>
      <c r="I33" s="683" t="s">
        <v>2823</v>
      </c>
      <c r="J33" s="658" t="s">
        <v>3466</v>
      </c>
      <c r="K33" s="658"/>
      <c r="L33" s="711"/>
      <c r="M33" s="658" t="s">
        <v>3467</v>
      </c>
      <c r="N33" s="658"/>
      <c r="O33" s="658"/>
      <c r="P33" s="712"/>
      <c r="Q33" s="658" t="s">
        <v>3468</v>
      </c>
      <c r="R33" s="658"/>
      <c r="S33" s="658"/>
      <c r="T33" s="644"/>
      <c r="U33" s="644"/>
      <c r="V33" s="713" t="str">
        <f>IF(I33="■","□","■")</f>
        <v>■</v>
      </c>
      <c r="W33" s="658" t="s">
        <v>3433</v>
      </c>
      <c r="X33" s="714"/>
      <c r="Y33" s="1900"/>
      <c r="Z33" s="1900"/>
      <c r="AA33" s="1901"/>
      <c r="AB33" s="1903"/>
      <c r="AC33" s="1851"/>
      <c r="AD33" s="1852"/>
      <c r="AE33" s="656"/>
      <c r="AF33" s="656"/>
      <c r="AG33" s="656"/>
    </row>
    <row r="34" spans="1:33" ht="23.1" customHeight="1">
      <c r="A34" s="1906" t="s">
        <v>3469</v>
      </c>
      <c r="B34" s="1907"/>
      <c r="C34" s="1907"/>
      <c r="D34" s="1907"/>
      <c r="E34" s="1908"/>
      <c r="F34" s="685" t="s">
        <v>2823</v>
      </c>
      <c r="G34" s="679" t="s">
        <v>3470</v>
      </c>
      <c r="H34" s="679"/>
      <c r="I34" s="679"/>
      <c r="J34" s="686"/>
      <c r="K34" s="695" t="s">
        <v>3471</v>
      </c>
      <c r="L34" s="679"/>
      <c r="M34" s="679"/>
      <c r="N34" s="687" t="s">
        <v>3472</v>
      </c>
      <c r="O34" s="696"/>
      <c r="P34" s="1952"/>
      <c r="Q34" s="1952"/>
      <c r="R34" s="679" t="s">
        <v>2837</v>
      </c>
      <c r="S34" s="695" t="s">
        <v>3473</v>
      </c>
      <c r="T34" s="1952"/>
      <c r="U34" s="1952"/>
      <c r="V34" s="679" t="s">
        <v>3442</v>
      </c>
      <c r="W34" s="679"/>
      <c r="X34" s="689"/>
      <c r="Y34" s="1897"/>
      <c r="Z34" s="1897"/>
      <c r="AA34" s="1898"/>
      <c r="AB34" s="1902"/>
      <c r="AC34" s="1828"/>
      <c r="AD34" s="1829"/>
      <c r="AE34" s="656"/>
      <c r="AF34" s="656"/>
      <c r="AG34" s="656"/>
    </row>
    <row r="35" spans="1:33" ht="23.1" customHeight="1">
      <c r="A35" s="1909"/>
      <c r="B35" s="1910"/>
      <c r="C35" s="1910"/>
      <c r="D35" s="1910"/>
      <c r="E35" s="1911"/>
      <c r="F35" s="683" t="s">
        <v>2823</v>
      </c>
      <c r="G35" s="611" t="s">
        <v>3470</v>
      </c>
      <c r="H35" s="611"/>
      <c r="I35" s="611"/>
      <c r="J35" s="715"/>
      <c r="K35" s="645" t="s">
        <v>3471</v>
      </c>
      <c r="L35" s="611"/>
      <c r="M35" s="611"/>
      <c r="N35" s="658" t="s">
        <v>3472</v>
      </c>
      <c r="O35" s="644"/>
      <c r="P35" s="1947"/>
      <c r="Q35" s="1947"/>
      <c r="R35" s="611" t="s">
        <v>2837</v>
      </c>
      <c r="S35" s="645" t="s">
        <v>3473</v>
      </c>
      <c r="T35" s="1947"/>
      <c r="U35" s="1947"/>
      <c r="V35" s="611" t="s">
        <v>3442</v>
      </c>
      <c r="W35" s="611"/>
      <c r="X35" s="716"/>
      <c r="Y35" s="1916"/>
      <c r="Z35" s="1916"/>
      <c r="AA35" s="1917"/>
      <c r="AB35" s="1918"/>
      <c r="AC35" s="1810"/>
      <c r="AD35" s="1811"/>
      <c r="AE35" s="656"/>
      <c r="AF35" s="656"/>
      <c r="AG35" s="656"/>
    </row>
    <row r="36" spans="1:33" ht="23.1" customHeight="1">
      <c r="A36" s="1909"/>
      <c r="B36" s="1910"/>
      <c r="C36" s="1910"/>
      <c r="D36" s="1910"/>
      <c r="E36" s="1911"/>
      <c r="F36" s="683" t="s">
        <v>2823</v>
      </c>
      <c r="G36" s="611" t="s">
        <v>3470</v>
      </c>
      <c r="H36" s="611"/>
      <c r="I36" s="611"/>
      <c r="J36" s="715"/>
      <c r="K36" s="645" t="s">
        <v>3471</v>
      </c>
      <c r="L36" s="611"/>
      <c r="M36" s="611"/>
      <c r="N36" s="658" t="s">
        <v>3472</v>
      </c>
      <c r="O36" s="644"/>
      <c r="P36" s="1947"/>
      <c r="Q36" s="1947"/>
      <c r="R36" s="611" t="s">
        <v>2837</v>
      </c>
      <c r="S36" s="645" t="s">
        <v>3473</v>
      </c>
      <c r="T36" s="1947"/>
      <c r="U36" s="1947"/>
      <c r="V36" s="611" t="s">
        <v>3442</v>
      </c>
      <c r="W36" s="611"/>
      <c r="X36" s="716"/>
      <c r="Y36" s="1916"/>
      <c r="Z36" s="1916"/>
      <c r="AA36" s="1917"/>
      <c r="AB36" s="1918"/>
      <c r="AC36" s="1810"/>
      <c r="AD36" s="1811"/>
      <c r="AE36" s="656"/>
      <c r="AF36" s="656"/>
      <c r="AG36" s="656"/>
    </row>
    <row r="37" spans="1:33" ht="23.1" customHeight="1">
      <c r="A37" s="1909"/>
      <c r="B37" s="1910"/>
      <c r="C37" s="1910"/>
      <c r="D37" s="1910"/>
      <c r="E37" s="1911"/>
      <c r="F37" s="683" t="s">
        <v>2823</v>
      </c>
      <c r="G37" s="658" t="s">
        <v>3474</v>
      </c>
      <c r="H37" s="658"/>
      <c r="I37" s="658"/>
      <c r="J37" s="658"/>
      <c r="K37" s="658"/>
      <c r="L37" s="658"/>
      <c r="M37" s="658"/>
      <c r="N37" s="658" t="s">
        <v>3472</v>
      </c>
      <c r="O37" s="644"/>
      <c r="P37" s="1947"/>
      <c r="Q37" s="1947"/>
      <c r="R37" s="611" t="s">
        <v>2837</v>
      </c>
      <c r="S37" s="645" t="s">
        <v>3473</v>
      </c>
      <c r="T37" s="1947"/>
      <c r="U37" s="1947"/>
      <c r="V37" s="611" t="s">
        <v>3442</v>
      </c>
      <c r="W37" s="658"/>
      <c r="X37" s="714"/>
      <c r="Y37" s="1916"/>
      <c r="Z37" s="1916"/>
      <c r="AA37" s="1917"/>
      <c r="AB37" s="1918"/>
      <c r="AC37" s="1810"/>
      <c r="AD37" s="1811"/>
      <c r="AE37" s="656"/>
      <c r="AF37" s="656"/>
      <c r="AG37" s="656"/>
    </row>
    <row r="38" spans="1:33" ht="23.1" customHeight="1">
      <c r="A38" s="1909"/>
      <c r="B38" s="1910"/>
      <c r="C38" s="1910"/>
      <c r="D38" s="1910"/>
      <c r="E38" s="1911"/>
      <c r="F38" s="1946" t="s">
        <v>3475</v>
      </c>
      <c r="G38" s="1946"/>
      <c r="H38" s="1948"/>
      <c r="I38" s="1948"/>
      <c r="J38" s="645" t="s">
        <v>5</v>
      </c>
      <c r="K38" s="712"/>
      <c r="L38" s="645" t="s">
        <v>2713</v>
      </c>
      <c r="M38" s="712"/>
      <c r="N38" s="645" t="s">
        <v>3</v>
      </c>
      <c r="O38" s="658"/>
      <c r="P38" s="645" t="s">
        <v>16</v>
      </c>
      <c r="Q38" s="1948"/>
      <c r="R38" s="1948"/>
      <c r="S38" s="1948"/>
      <c r="T38" s="1948"/>
      <c r="U38" s="1948"/>
      <c r="V38" s="1948"/>
      <c r="W38" s="658" t="s">
        <v>3476</v>
      </c>
      <c r="X38" s="714"/>
      <c r="Y38" s="1916"/>
      <c r="Z38" s="1916"/>
      <c r="AA38" s="1917"/>
      <c r="AB38" s="1918"/>
      <c r="AC38" s="1810"/>
      <c r="AD38" s="1811"/>
      <c r="AE38" s="656"/>
      <c r="AF38" s="656"/>
      <c r="AG38" s="656"/>
    </row>
    <row r="39" spans="1:33" ht="23.1" customHeight="1">
      <c r="A39" s="1909"/>
      <c r="B39" s="1910"/>
      <c r="C39" s="1910"/>
      <c r="D39" s="1910"/>
      <c r="E39" s="1911"/>
      <c r="F39" s="683" t="s">
        <v>2823</v>
      </c>
      <c r="G39" s="658" t="s">
        <v>3477</v>
      </c>
      <c r="H39" s="658"/>
      <c r="I39" s="658"/>
      <c r="J39" s="1945"/>
      <c r="K39" s="1945"/>
      <c r="L39" s="1946" t="s">
        <v>3472</v>
      </c>
      <c r="M39" s="1946"/>
      <c r="N39" s="1947"/>
      <c r="O39" s="1947"/>
      <c r="P39" s="658" t="s">
        <v>3442</v>
      </c>
      <c r="Q39" s="1946" t="s">
        <v>3478</v>
      </c>
      <c r="R39" s="1946"/>
      <c r="S39" s="1946"/>
      <c r="T39" s="1947"/>
      <c r="U39" s="1947"/>
      <c r="V39" s="658" t="s">
        <v>3442</v>
      </c>
      <c r="W39" s="658"/>
      <c r="X39" s="714"/>
      <c r="Y39" s="1916"/>
      <c r="Z39" s="1916"/>
      <c r="AA39" s="1917"/>
      <c r="AB39" s="1918"/>
      <c r="AC39" s="1810"/>
      <c r="AD39" s="1811"/>
      <c r="AE39" s="656"/>
      <c r="AF39" s="656"/>
      <c r="AG39" s="656"/>
    </row>
    <row r="40" spans="1:33" ht="23.1" customHeight="1">
      <c r="A40" s="1909"/>
      <c r="B40" s="1910"/>
      <c r="C40" s="1910"/>
      <c r="D40" s="1910"/>
      <c r="E40" s="1911"/>
      <c r="F40" s="1946" t="s">
        <v>3479</v>
      </c>
      <c r="G40" s="1946"/>
      <c r="H40" s="1946"/>
      <c r="I40" s="1946"/>
      <c r="J40" s="683" t="s">
        <v>2823</v>
      </c>
      <c r="K40" s="658" t="s">
        <v>3480</v>
      </c>
      <c r="L40" s="1948"/>
      <c r="M40" s="1948"/>
      <c r="N40" s="658" t="s">
        <v>5</v>
      </c>
      <c r="O40" s="712"/>
      <c r="P40" s="658" t="s">
        <v>2713</v>
      </c>
      <c r="Q40" s="712"/>
      <c r="R40" s="658" t="s">
        <v>3</v>
      </c>
      <c r="S40" s="658" t="s">
        <v>16</v>
      </c>
      <c r="T40" s="1948"/>
      <c r="U40" s="1948"/>
      <c r="V40" s="1948"/>
      <c r="W40" s="1948"/>
      <c r="X40" s="714" t="s">
        <v>3476</v>
      </c>
      <c r="Y40" s="1916"/>
      <c r="Z40" s="1916"/>
      <c r="AA40" s="1917"/>
      <c r="AB40" s="1918"/>
      <c r="AC40" s="1810"/>
      <c r="AD40" s="1811"/>
      <c r="AE40" s="656"/>
      <c r="AF40" s="656"/>
      <c r="AG40" s="656"/>
    </row>
    <row r="41" spans="1:33" ht="23.1" customHeight="1">
      <c r="A41" s="1949"/>
      <c r="B41" s="1950"/>
      <c r="C41" s="1950"/>
      <c r="D41" s="1950"/>
      <c r="E41" s="1951"/>
      <c r="F41" s="664" t="s">
        <v>2823</v>
      </c>
      <c r="G41" s="648" t="s">
        <v>3481</v>
      </c>
      <c r="H41" s="648"/>
      <c r="I41" s="648"/>
      <c r="J41" s="648"/>
      <c r="K41" s="717" t="s">
        <v>3482</v>
      </c>
      <c r="L41" s="1953"/>
      <c r="M41" s="1953"/>
      <c r="N41" s="648" t="s">
        <v>5</v>
      </c>
      <c r="O41" s="651"/>
      <c r="P41" s="648" t="s">
        <v>2713</v>
      </c>
      <c r="Q41" s="651"/>
      <c r="R41" s="648" t="s">
        <v>3</v>
      </c>
      <c r="S41" s="648" t="s">
        <v>16</v>
      </c>
      <c r="T41" s="1953"/>
      <c r="U41" s="1953"/>
      <c r="V41" s="1953"/>
      <c r="W41" s="1953"/>
      <c r="X41" s="692" t="s">
        <v>3476</v>
      </c>
      <c r="Y41" s="1916"/>
      <c r="Z41" s="1916"/>
      <c r="AA41" s="1917"/>
      <c r="AB41" s="1918"/>
      <c r="AC41" s="1810"/>
      <c r="AD41" s="1811"/>
      <c r="AE41" s="656"/>
      <c r="AF41" s="656"/>
      <c r="AG41" s="656"/>
    </row>
    <row r="42" spans="1:33" ht="23.1" customHeight="1">
      <c r="A42" s="1933" t="s">
        <v>3483</v>
      </c>
      <c r="B42" s="1934"/>
      <c r="C42" s="1934"/>
      <c r="D42" s="1934"/>
      <c r="E42" s="1935"/>
      <c r="F42" s="1936"/>
      <c r="G42" s="1936"/>
      <c r="H42" s="1936"/>
      <c r="I42" s="1936"/>
      <c r="J42" s="1936"/>
      <c r="K42" s="1936"/>
      <c r="L42" s="1936"/>
      <c r="M42" s="1936"/>
      <c r="N42" s="1936"/>
      <c r="O42" s="1936"/>
      <c r="P42" s="1936"/>
      <c r="Q42" s="1936"/>
      <c r="R42" s="1936"/>
      <c r="S42" s="1936"/>
      <c r="T42" s="1936"/>
      <c r="U42" s="1936"/>
      <c r="V42" s="1936"/>
      <c r="W42" s="1936"/>
      <c r="X42" s="1937"/>
      <c r="Y42" s="1940"/>
      <c r="Z42" s="1940"/>
      <c r="AA42" s="1941"/>
      <c r="AB42" s="1942"/>
      <c r="AC42" s="1943"/>
      <c r="AD42" s="1944"/>
      <c r="AE42" s="656"/>
      <c r="AF42" s="656"/>
      <c r="AG42" s="656"/>
    </row>
    <row r="43" spans="1:33" ht="23.1" customHeight="1">
      <c r="A43" s="1836"/>
      <c r="B43" s="1837"/>
      <c r="C43" s="1837"/>
      <c r="D43" s="1837"/>
      <c r="E43" s="1838"/>
      <c r="F43" s="1936"/>
      <c r="G43" s="1936"/>
      <c r="H43" s="1936"/>
      <c r="I43" s="1936"/>
      <c r="J43" s="1936"/>
      <c r="K43" s="1936"/>
      <c r="L43" s="1936"/>
      <c r="M43" s="1936"/>
      <c r="N43" s="1936"/>
      <c r="O43" s="1936"/>
      <c r="P43" s="1936"/>
      <c r="Q43" s="1936"/>
      <c r="R43" s="1936"/>
      <c r="S43" s="1936"/>
      <c r="T43" s="1936"/>
      <c r="U43" s="1936"/>
      <c r="V43" s="1936"/>
      <c r="W43" s="1936"/>
      <c r="X43" s="1937"/>
      <c r="Y43" s="1807"/>
      <c r="Z43" s="1807"/>
      <c r="AA43" s="1808"/>
      <c r="AB43" s="1809"/>
      <c r="AC43" s="1810"/>
      <c r="AD43" s="1811"/>
      <c r="AE43" s="656"/>
      <c r="AF43" s="656"/>
      <c r="AG43" s="656"/>
    </row>
    <row r="44" spans="1:33" ht="23.1" customHeight="1" thickBot="1">
      <c r="A44" s="1839"/>
      <c r="B44" s="1840"/>
      <c r="C44" s="1840"/>
      <c r="D44" s="1840"/>
      <c r="E44" s="1841"/>
      <c r="F44" s="1938"/>
      <c r="G44" s="1938"/>
      <c r="H44" s="1938"/>
      <c r="I44" s="1938"/>
      <c r="J44" s="1938"/>
      <c r="K44" s="1938"/>
      <c r="L44" s="1938"/>
      <c r="M44" s="1938"/>
      <c r="N44" s="1938"/>
      <c r="O44" s="1938"/>
      <c r="P44" s="1938"/>
      <c r="Q44" s="1938"/>
      <c r="R44" s="1938"/>
      <c r="S44" s="1938"/>
      <c r="T44" s="1938"/>
      <c r="U44" s="1938"/>
      <c r="V44" s="1938"/>
      <c r="W44" s="1938"/>
      <c r="X44" s="1939"/>
      <c r="Y44" s="1819"/>
      <c r="Z44" s="1819"/>
      <c r="AA44" s="1820"/>
      <c r="AB44" s="1812"/>
      <c r="AC44" s="1813"/>
      <c r="AD44" s="1814"/>
      <c r="AE44" s="656"/>
      <c r="AF44" s="656"/>
      <c r="AG44" s="656"/>
    </row>
    <row r="45" spans="1:33" ht="23.1" customHeight="1">
      <c r="A45" s="718" t="s">
        <v>3484</v>
      </c>
      <c r="B45" s="719"/>
      <c r="C45" s="719"/>
      <c r="D45" s="719"/>
      <c r="E45" s="720"/>
      <c r="F45" s="712" t="s">
        <v>3485</v>
      </c>
      <c r="G45" s="712"/>
      <c r="H45" s="712"/>
      <c r="I45" s="712"/>
      <c r="J45" s="712"/>
      <c r="K45" s="712"/>
      <c r="L45" s="712"/>
      <c r="M45" s="712"/>
      <c r="N45" s="712"/>
      <c r="O45" s="712"/>
      <c r="P45" s="712"/>
      <c r="Q45" s="712"/>
      <c r="R45" s="712"/>
      <c r="S45" s="712"/>
      <c r="T45" s="712"/>
      <c r="U45" s="712"/>
      <c r="V45" s="712"/>
      <c r="W45" s="712"/>
      <c r="X45" s="712"/>
    </row>
    <row r="46" spans="1:33" ht="23.1" customHeight="1">
      <c r="A46" s="721"/>
      <c r="B46" s="721"/>
      <c r="C46" s="721"/>
      <c r="D46" s="721"/>
      <c r="E46" s="720"/>
      <c r="F46" s="712" t="s">
        <v>3486</v>
      </c>
      <c r="G46" s="712"/>
      <c r="H46" s="712"/>
      <c r="I46" s="712"/>
      <c r="J46" s="712"/>
      <c r="K46" s="712"/>
      <c r="L46" s="712"/>
      <c r="M46" s="712"/>
      <c r="N46" s="712"/>
      <c r="O46" s="712"/>
      <c r="P46" s="712"/>
      <c r="Q46" s="712"/>
      <c r="R46" s="712"/>
      <c r="S46" s="712"/>
      <c r="T46" s="712"/>
      <c r="U46" s="712"/>
      <c r="V46" s="712"/>
      <c r="W46" s="712"/>
      <c r="X46" s="712"/>
    </row>
    <row r="47" spans="1:33" ht="23.1" customHeight="1">
      <c r="A47" s="721"/>
      <c r="B47" s="721"/>
      <c r="C47" s="721"/>
      <c r="D47" s="721"/>
      <c r="E47" s="720"/>
      <c r="F47" s="712" t="s">
        <v>3487</v>
      </c>
      <c r="G47" s="712"/>
      <c r="H47" s="712"/>
      <c r="I47" s="712"/>
      <c r="J47" s="712"/>
      <c r="K47" s="712"/>
      <c r="L47" s="712"/>
      <c r="M47" s="712"/>
      <c r="N47" s="712"/>
      <c r="O47" s="712"/>
      <c r="P47" s="712"/>
      <c r="Q47" s="712"/>
      <c r="R47" s="712"/>
      <c r="S47" s="712"/>
      <c r="T47" s="712"/>
      <c r="U47" s="712"/>
      <c r="V47" s="712"/>
      <c r="W47" s="712"/>
      <c r="X47" s="712"/>
    </row>
    <row r="48" spans="1:33" ht="23.1" customHeight="1" thickBot="1">
      <c r="A48" s="722"/>
      <c r="B48" s="722"/>
      <c r="C48" s="722"/>
      <c r="D48" s="722"/>
      <c r="E48" s="644"/>
      <c r="F48" s="658"/>
      <c r="G48" s="658"/>
      <c r="H48" s="658"/>
      <c r="I48" s="658"/>
      <c r="J48" s="658"/>
      <c r="K48" s="658"/>
      <c r="L48" s="658"/>
      <c r="M48" s="658"/>
      <c r="N48" s="658"/>
      <c r="O48" s="658"/>
      <c r="P48" s="658"/>
      <c r="Q48" s="658"/>
      <c r="R48" s="658"/>
      <c r="S48" s="658"/>
      <c r="T48" s="658"/>
      <c r="U48" s="658"/>
      <c r="V48" s="658"/>
      <c r="W48" s="658"/>
      <c r="X48" s="658"/>
      <c r="Y48" s="644"/>
      <c r="Z48" s="644"/>
      <c r="AA48" s="644"/>
      <c r="AB48" s="1919" t="s">
        <v>3488</v>
      </c>
      <c r="AC48" s="1919"/>
      <c r="AD48" s="1919"/>
    </row>
    <row r="49" spans="1:33" ht="21" customHeight="1" thickBot="1">
      <c r="A49" s="1920" t="s">
        <v>3393</v>
      </c>
      <c r="B49" s="1921"/>
      <c r="C49" s="1921"/>
      <c r="D49" s="1921"/>
      <c r="E49" s="1922"/>
      <c r="F49" s="1923" t="s">
        <v>3394</v>
      </c>
      <c r="G49" s="1923"/>
      <c r="H49" s="1923"/>
      <c r="I49" s="1923"/>
      <c r="J49" s="1923"/>
      <c r="K49" s="1923"/>
      <c r="L49" s="1923"/>
      <c r="M49" s="1923"/>
      <c r="N49" s="1923"/>
      <c r="O49" s="1923"/>
      <c r="P49" s="1923"/>
      <c r="Q49" s="1923"/>
      <c r="R49" s="1923"/>
      <c r="S49" s="1923"/>
      <c r="T49" s="1923"/>
      <c r="U49" s="1923"/>
      <c r="V49" s="1923"/>
      <c r="W49" s="1923"/>
      <c r="X49" s="1924"/>
      <c r="Y49" s="1925" t="s">
        <v>3395</v>
      </c>
      <c r="Z49" s="1926"/>
      <c r="AA49" s="1927"/>
      <c r="AB49" s="1928" t="s">
        <v>3396</v>
      </c>
      <c r="AC49" s="1874"/>
      <c r="AD49" s="1875"/>
      <c r="AE49" s="652"/>
      <c r="AF49" s="652"/>
      <c r="AG49" s="652"/>
    </row>
    <row r="50" spans="1:33" ht="21" customHeight="1" thickTop="1">
      <c r="A50" s="1929" t="s">
        <v>3489</v>
      </c>
      <c r="B50" s="1930"/>
      <c r="C50" s="1930"/>
      <c r="D50" s="1930"/>
      <c r="E50" s="1931"/>
      <c r="F50" s="723" t="s">
        <v>3490</v>
      </c>
      <c r="G50" s="724" t="s">
        <v>3491</v>
      </c>
      <c r="H50" s="724"/>
      <c r="I50" s="1932"/>
      <c r="J50" s="1932"/>
      <c r="K50" s="1932"/>
      <c r="L50" s="1932"/>
      <c r="M50" s="1932"/>
      <c r="N50" s="1932"/>
      <c r="O50" s="1932"/>
      <c r="P50" s="1932"/>
      <c r="Q50" s="1932"/>
      <c r="R50" s="725" t="s">
        <v>2807</v>
      </c>
      <c r="S50" s="726" t="str">
        <f>IF(F50="■","□","■")</f>
        <v>■</v>
      </c>
      <c r="T50" s="727" t="s">
        <v>3433</v>
      </c>
      <c r="U50" s="724"/>
      <c r="V50" s="724"/>
      <c r="W50" s="724"/>
      <c r="X50" s="728"/>
      <c r="Y50" s="1899"/>
      <c r="Z50" s="1900"/>
      <c r="AA50" s="1901"/>
      <c r="AB50" s="1903"/>
      <c r="AC50" s="1851"/>
      <c r="AD50" s="1852"/>
      <c r="AE50" s="656"/>
      <c r="AF50" s="656"/>
      <c r="AG50" s="656"/>
    </row>
    <row r="51" spans="1:33" ht="21" customHeight="1">
      <c r="A51" s="1876" t="s">
        <v>3492</v>
      </c>
      <c r="B51" s="1877"/>
      <c r="C51" s="1877"/>
      <c r="D51" s="1877"/>
      <c r="E51" s="1878"/>
      <c r="F51" s="664" t="s">
        <v>2823</v>
      </c>
      <c r="G51" s="729" t="s">
        <v>3493</v>
      </c>
      <c r="H51" s="729"/>
      <c r="I51" s="729"/>
      <c r="J51" s="1905"/>
      <c r="K51" s="1905"/>
      <c r="L51" s="1905"/>
      <c r="M51" s="1905"/>
      <c r="N51" s="1905"/>
      <c r="O51" s="1905"/>
      <c r="P51" s="1905"/>
      <c r="Q51" s="1905"/>
      <c r="R51" s="703" t="s">
        <v>2807</v>
      </c>
      <c r="S51" s="666" t="str">
        <f>IF(F51="■","□","■")</f>
        <v>■</v>
      </c>
      <c r="T51" s="730" t="s">
        <v>3494</v>
      </c>
      <c r="U51" s="729"/>
      <c r="V51" s="729"/>
      <c r="W51" s="729"/>
      <c r="X51" s="731"/>
      <c r="Y51" s="1888"/>
      <c r="Z51" s="1881"/>
      <c r="AA51" s="1882"/>
      <c r="AB51" s="1883"/>
      <c r="AC51" s="1884"/>
      <c r="AD51" s="1885"/>
      <c r="AE51" s="656"/>
      <c r="AF51" s="656"/>
      <c r="AG51" s="656"/>
    </row>
    <row r="52" spans="1:33" ht="21" customHeight="1">
      <c r="A52" s="1906" t="s">
        <v>3495</v>
      </c>
      <c r="B52" s="1907"/>
      <c r="C52" s="1907"/>
      <c r="D52" s="1907"/>
      <c r="E52" s="1908"/>
      <c r="F52" s="732" t="s">
        <v>3496</v>
      </c>
      <c r="G52" s="700"/>
      <c r="H52" s="700"/>
      <c r="I52" s="700"/>
      <c r="J52" s="700"/>
      <c r="K52" s="685" t="s">
        <v>2823</v>
      </c>
      <c r="L52" s="700" t="s">
        <v>3497</v>
      </c>
      <c r="M52" s="700"/>
      <c r="N52" s="700"/>
      <c r="O52" s="685" t="s">
        <v>2823</v>
      </c>
      <c r="P52" s="733" t="s">
        <v>3498</v>
      </c>
      <c r="Q52" s="700"/>
      <c r="R52" s="700"/>
      <c r="S52" s="697" t="str">
        <f>IF(OR(K52="■",O52="■"),"□","■")</f>
        <v>■</v>
      </c>
      <c r="T52" s="734" t="s">
        <v>3417</v>
      </c>
      <c r="U52" s="700"/>
      <c r="V52" s="700"/>
      <c r="W52" s="700"/>
      <c r="X52" s="702"/>
      <c r="Y52" s="1896"/>
      <c r="Z52" s="1897"/>
      <c r="AA52" s="1898"/>
      <c r="AB52" s="1902"/>
      <c r="AC52" s="1828"/>
      <c r="AD52" s="1829"/>
      <c r="AE52" s="656"/>
      <c r="AF52" s="656"/>
      <c r="AG52" s="656"/>
    </row>
    <row r="53" spans="1:33" ht="21" customHeight="1">
      <c r="A53" s="1909"/>
      <c r="B53" s="1910"/>
      <c r="C53" s="1910"/>
      <c r="D53" s="1910"/>
      <c r="E53" s="1911"/>
      <c r="F53" s="735" t="s">
        <v>3499</v>
      </c>
      <c r="G53" s="735"/>
      <c r="H53" s="735"/>
      <c r="I53" s="735"/>
      <c r="J53" s="735"/>
      <c r="K53" s="683" t="s">
        <v>2823</v>
      </c>
      <c r="L53" s="735" t="s">
        <v>3497</v>
      </c>
      <c r="M53" s="735"/>
      <c r="N53" s="735"/>
      <c r="O53" s="683" t="s">
        <v>2823</v>
      </c>
      <c r="P53" s="735" t="s">
        <v>3500</v>
      </c>
      <c r="Q53" s="735"/>
      <c r="R53" s="735"/>
      <c r="S53" s="713" t="str">
        <f>IF(OR(K53="■",O53="■"),"□","■")</f>
        <v>■</v>
      </c>
      <c r="T53" s="736" t="s">
        <v>3417</v>
      </c>
      <c r="U53" s="735"/>
      <c r="V53" s="735"/>
      <c r="W53" s="735"/>
      <c r="X53" s="737"/>
      <c r="Y53" s="1915"/>
      <c r="Z53" s="1916"/>
      <c r="AA53" s="1917"/>
      <c r="AB53" s="1918"/>
      <c r="AC53" s="1810"/>
      <c r="AD53" s="1811"/>
      <c r="AE53" s="656"/>
      <c r="AF53" s="656"/>
      <c r="AG53" s="656"/>
    </row>
    <row r="54" spans="1:33" ht="21" customHeight="1">
      <c r="A54" s="1912"/>
      <c r="B54" s="1913"/>
      <c r="C54" s="1913"/>
      <c r="D54" s="1913"/>
      <c r="E54" s="1914"/>
      <c r="F54" s="735" t="s">
        <v>3501</v>
      </c>
      <c r="G54" s="735"/>
      <c r="H54" s="735"/>
      <c r="I54" s="735"/>
      <c r="J54" s="735"/>
      <c r="K54" s="683" t="s">
        <v>2823</v>
      </c>
      <c r="L54" s="738" t="s">
        <v>3502</v>
      </c>
      <c r="M54" s="735"/>
      <c r="N54" s="735"/>
      <c r="O54" s="683" t="s">
        <v>2823</v>
      </c>
      <c r="P54" s="735" t="s">
        <v>3503</v>
      </c>
      <c r="Q54" s="735"/>
      <c r="R54" s="735"/>
      <c r="S54" s="713" t="str">
        <f>IF(OR(K54="■",O54="■"),"□","■")</f>
        <v>■</v>
      </c>
      <c r="T54" s="735" t="s">
        <v>3504</v>
      </c>
      <c r="U54" s="735"/>
      <c r="V54" s="735"/>
      <c r="W54" s="735"/>
      <c r="X54" s="737"/>
      <c r="Y54" s="1899"/>
      <c r="Z54" s="1900"/>
      <c r="AA54" s="1901"/>
      <c r="AB54" s="1903"/>
      <c r="AC54" s="1851"/>
      <c r="AD54" s="1852"/>
      <c r="AE54" s="656"/>
      <c r="AF54" s="656"/>
      <c r="AG54" s="656"/>
    </row>
    <row r="55" spans="1:33" ht="21" customHeight="1">
      <c r="A55" s="1890" t="s">
        <v>3505</v>
      </c>
      <c r="B55" s="1891"/>
      <c r="C55" s="1891"/>
      <c r="D55" s="1891"/>
      <c r="E55" s="1892"/>
      <c r="F55" s="732" t="s">
        <v>3506</v>
      </c>
      <c r="G55" s="679"/>
      <c r="H55" s="679"/>
      <c r="I55" s="685" t="s">
        <v>2823</v>
      </c>
      <c r="J55" s="679" t="s">
        <v>3507</v>
      </c>
      <c r="K55" s="697" t="str">
        <f>IF(V56="■","□",IF(AND(I55="■"),"□","■"))</f>
        <v>□</v>
      </c>
      <c r="L55" s="679" t="s">
        <v>3508</v>
      </c>
      <c r="M55" s="679"/>
      <c r="N55" s="685" t="s">
        <v>2823</v>
      </c>
      <c r="O55" s="679" t="s">
        <v>3509</v>
      </c>
      <c r="P55" s="679"/>
      <c r="Q55" s="679"/>
      <c r="R55" s="679"/>
      <c r="S55" s="679"/>
      <c r="T55" s="685" t="s">
        <v>2823</v>
      </c>
      <c r="U55" s="679" t="s">
        <v>3510</v>
      </c>
      <c r="V55" s="679"/>
      <c r="W55" s="679"/>
      <c r="X55" s="689"/>
      <c r="Y55" s="1896"/>
      <c r="Z55" s="1897"/>
      <c r="AA55" s="1898"/>
      <c r="AB55" s="1902"/>
      <c r="AC55" s="1828"/>
      <c r="AD55" s="1829"/>
      <c r="AE55" s="656"/>
      <c r="AF55" s="656"/>
      <c r="AG55" s="656"/>
    </row>
    <row r="56" spans="1:33" ht="21" customHeight="1">
      <c r="A56" s="1893"/>
      <c r="B56" s="1894"/>
      <c r="C56" s="1894"/>
      <c r="D56" s="1894"/>
      <c r="E56" s="1895"/>
      <c r="F56" s="664" t="s">
        <v>2823</v>
      </c>
      <c r="G56" s="648" t="s">
        <v>3511</v>
      </c>
      <c r="H56" s="648"/>
      <c r="I56" s="648"/>
      <c r="J56" s="648"/>
      <c r="K56" s="648"/>
      <c r="L56" s="648"/>
      <c r="M56" s="664" t="s">
        <v>2823</v>
      </c>
      <c r="N56" s="648" t="s">
        <v>3512</v>
      </c>
      <c r="O56" s="648"/>
      <c r="P56" s="648"/>
      <c r="Q56" s="648"/>
      <c r="R56" s="648"/>
      <c r="S56" s="648"/>
      <c r="T56" s="644"/>
      <c r="U56" s="644"/>
      <c r="V56" s="666" t="str">
        <f>IF(OR(N55="■",T55="■",F56="■",M56="■"),"□","■")</f>
        <v>■</v>
      </c>
      <c r="W56" s="648" t="s">
        <v>3433</v>
      </c>
      <c r="X56" s="692"/>
      <c r="Y56" s="1899"/>
      <c r="Z56" s="1900"/>
      <c r="AA56" s="1901"/>
      <c r="AB56" s="1903"/>
      <c r="AC56" s="1851"/>
      <c r="AD56" s="1852"/>
      <c r="AE56" s="656"/>
      <c r="AF56" s="656"/>
      <c r="AG56" s="656"/>
    </row>
    <row r="57" spans="1:33" ht="21" customHeight="1">
      <c r="A57" s="1876" t="s">
        <v>3513</v>
      </c>
      <c r="B57" s="1877"/>
      <c r="C57" s="1877"/>
      <c r="D57" s="1877"/>
      <c r="E57" s="1877"/>
      <c r="F57" s="739" t="s">
        <v>2823</v>
      </c>
      <c r="G57" s="724" t="s">
        <v>3514</v>
      </c>
      <c r="H57" s="724"/>
      <c r="I57" s="1904"/>
      <c r="J57" s="1904"/>
      <c r="K57" s="725" t="s">
        <v>5</v>
      </c>
      <c r="L57" s="740"/>
      <c r="M57" s="725" t="s">
        <v>2713</v>
      </c>
      <c r="N57" s="740"/>
      <c r="O57" s="725" t="s">
        <v>3515</v>
      </c>
      <c r="P57" s="741"/>
      <c r="Q57" s="741"/>
      <c r="R57" s="724"/>
      <c r="S57" s="726" t="str">
        <f>IF(F57="■","□","■")</f>
        <v>■</v>
      </c>
      <c r="T57" s="727" t="s">
        <v>3433</v>
      </c>
      <c r="U57" s="724"/>
      <c r="V57" s="724"/>
      <c r="W57" s="724"/>
      <c r="X57" s="728"/>
      <c r="Y57" s="1881"/>
      <c r="Z57" s="1881"/>
      <c r="AA57" s="1882"/>
      <c r="AB57" s="1883"/>
      <c r="AC57" s="1884"/>
      <c r="AD57" s="1885"/>
      <c r="AE57" s="656"/>
      <c r="AF57" s="656"/>
      <c r="AG57" s="656"/>
    </row>
    <row r="58" spans="1:33" ht="21" customHeight="1">
      <c r="A58" s="1876" t="s">
        <v>3516</v>
      </c>
      <c r="B58" s="1877"/>
      <c r="C58" s="1877"/>
      <c r="D58" s="1877"/>
      <c r="E58" s="1878"/>
      <c r="F58" s="664" t="s">
        <v>2823</v>
      </c>
      <c r="G58" s="742" t="s">
        <v>3517</v>
      </c>
      <c r="H58" s="742" t="s">
        <v>3518</v>
      </c>
      <c r="I58" s="743"/>
      <c r="J58" s="1889"/>
      <c r="K58" s="1889"/>
      <c r="L58" s="1889"/>
      <c r="M58" s="1889"/>
      <c r="N58" s="1889"/>
      <c r="O58" s="1889"/>
      <c r="P58" s="1889"/>
      <c r="Q58" s="1889"/>
      <c r="R58" s="742" t="s">
        <v>2807</v>
      </c>
      <c r="S58" s="666" t="str">
        <f>IF(F58="■","□","■")</f>
        <v>■</v>
      </c>
      <c r="T58" s="742" t="s">
        <v>3494</v>
      </c>
      <c r="U58" s="743"/>
      <c r="V58" s="743"/>
      <c r="W58" s="743"/>
      <c r="X58" s="744"/>
      <c r="Y58" s="1880"/>
      <c r="Z58" s="1881"/>
      <c r="AA58" s="1882"/>
      <c r="AB58" s="1883"/>
      <c r="AC58" s="1884"/>
      <c r="AD58" s="1885"/>
      <c r="AE58" s="656"/>
      <c r="AF58" s="656"/>
      <c r="AG58" s="656"/>
    </row>
    <row r="59" spans="1:33" ht="21" customHeight="1">
      <c r="A59" s="1876" t="s">
        <v>3519</v>
      </c>
      <c r="B59" s="1877"/>
      <c r="C59" s="1877"/>
      <c r="D59" s="1877"/>
      <c r="E59" s="1878"/>
      <c r="F59" s="745" t="s">
        <v>3520</v>
      </c>
      <c r="G59" s="746"/>
      <c r="H59" s="746"/>
      <c r="I59" s="746"/>
      <c r="J59" s="685" t="s">
        <v>2823</v>
      </c>
      <c r="K59" s="746" t="s">
        <v>3521</v>
      </c>
      <c r="L59" s="746"/>
      <c r="M59" s="746"/>
      <c r="N59" s="697" t="str">
        <f>IF(J59="■","□","■")</f>
        <v>■</v>
      </c>
      <c r="O59" s="747" t="s">
        <v>3494</v>
      </c>
      <c r="P59" s="746"/>
      <c r="Q59" s="746"/>
      <c r="R59" s="746"/>
      <c r="S59" s="746"/>
      <c r="T59" s="746"/>
      <c r="U59" s="746"/>
      <c r="V59" s="746"/>
      <c r="W59" s="746"/>
      <c r="X59" s="748"/>
      <c r="Y59" s="1880"/>
      <c r="Z59" s="1881"/>
      <c r="AA59" s="1882"/>
      <c r="AB59" s="1883"/>
      <c r="AC59" s="1884"/>
      <c r="AD59" s="1885"/>
      <c r="AE59" s="656"/>
      <c r="AF59" s="656"/>
      <c r="AG59" s="656"/>
    </row>
    <row r="60" spans="1:33" ht="21" customHeight="1">
      <c r="A60" s="1876" t="s">
        <v>3522</v>
      </c>
      <c r="B60" s="1877"/>
      <c r="C60" s="1877"/>
      <c r="D60" s="1877"/>
      <c r="E60" s="1878"/>
      <c r="F60" s="723" t="s">
        <v>2823</v>
      </c>
      <c r="G60" s="724" t="s">
        <v>3523</v>
      </c>
      <c r="H60" s="724"/>
      <c r="I60" s="724"/>
      <c r="J60" s="724"/>
      <c r="K60" s="723" t="s">
        <v>2823</v>
      </c>
      <c r="L60" s="724" t="s">
        <v>3524</v>
      </c>
      <c r="M60" s="724"/>
      <c r="N60" s="724"/>
      <c r="O60" s="724"/>
      <c r="P60" s="724"/>
      <c r="Q60" s="727" t="s">
        <v>3525</v>
      </c>
      <c r="R60" s="724"/>
      <c r="S60" s="724"/>
      <c r="T60" s="723" t="s">
        <v>2823</v>
      </c>
      <c r="U60" s="727" t="s">
        <v>3043</v>
      </c>
      <c r="V60" s="726" t="str">
        <f>IF(T60="■","□","■")</f>
        <v>■</v>
      </c>
      <c r="W60" s="727" t="s">
        <v>2943</v>
      </c>
      <c r="X60" s="728"/>
      <c r="Y60" s="1888"/>
      <c r="Z60" s="1881"/>
      <c r="AA60" s="1882"/>
      <c r="AB60" s="1883"/>
      <c r="AC60" s="1884"/>
      <c r="AD60" s="1885"/>
      <c r="AE60" s="656"/>
      <c r="AF60" s="656"/>
      <c r="AG60" s="656"/>
    </row>
    <row r="61" spans="1:33" ht="21" customHeight="1">
      <c r="A61" s="1876" t="s">
        <v>3526</v>
      </c>
      <c r="B61" s="1877"/>
      <c r="C61" s="1877"/>
      <c r="D61" s="1877"/>
      <c r="E61" s="1878"/>
      <c r="F61" s="723" t="s">
        <v>2823</v>
      </c>
      <c r="G61" s="749" t="s">
        <v>3527</v>
      </c>
      <c r="H61" s="749"/>
      <c r="I61" s="749"/>
      <c r="J61" s="749"/>
      <c r="K61" s="723" t="s">
        <v>2823</v>
      </c>
      <c r="L61" s="749" t="s">
        <v>3528</v>
      </c>
      <c r="M61" s="749"/>
      <c r="N61" s="749"/>
      <c r="O61" s="749"/>
      <c r="P61" s="726" t="str">
        <f>IF(OR(F61="■",K61="■"),"□","■")</f>
        <v>■</v>
      </c>
      <c r="Q61" s="749" t="s">
        <v>3433</v>
      </c>
      <c r="R61" s="749"/>
      <c r="S61" s="749"/>
      <c r="T61" s="749"/>
      <c r="U61" s="749"/>
      <c r="V61" s="749"/>
      <c r="W61" s="749"/>
      <c r="X61" s="750"/>
      <c r="Y61" s="1880"/>
      <c r="Z61" s="1881"/>
      <c r="AA61" s="1882"/>
      <c r="AB61" s="1883"/>
      <c r="AC61" s="1884"/>
      <c r="AD61" s="1885"/>
      <c r="AE61" s="656"/>
      <c r="AF61" s="656"/>
      <c r="AG61" s="656"/>
    </row>
    <row r="62" spans="1:33" ht="21" customHeight="1">
      <c r="A62" s="1876" t="s">
        <v>3529</v>
      </c>
      <c r="B62" s="1877"/>
      <c r="C62" s="1877"/>
      <c r="D62" s="1877"/>
      <c r="E62" s="1878"/>
      <c r="F62" s="723" t="s">
        <v>2823</v>
      </c>
      <c r="G62" s="1886" t="s">
        <v>3530</v>
      </c>
      <c r="H62" s="1886"/>
      <c r="I62" s="723" t="s">
        <v>2823</v>
      </c>
      <c r="J62" s="751" t="s">
        <v>3531</v>
      </c>
      <c r="K62" s="751"/>
      <c r="L62" s="723" t="s">
        <v>2823</v>
      </c>
      <c r="M62" s="1887" t="s">
        <v>3532</v>
      </c>
      <c r="N62" s="1887"/>
      <c r="O62" s="644"/>
      <c r="P62" s="751"/>
      <c r="Q62" s="726" t="str">
        <f>IF(F62="■","□","■")</f>
        <v>■</v>
      </c>
      <c r="R62" s="753" t="s">
        <v>3494</v>
      </c>
      <c r="S62" s="751"/>
      <c r="T62" s="751"/>
      <c r="U62" s="751"/>
      <c r="V62" s="751"/>
      <c r="W62" s="751"/>
      <c r="X62" s="754"/>
      <c r="Y62" s="1880"/>
      <c r="Z62" s="1881"/>
      <c r="AA62" s="1882"/>
      <c r="AB62" s="1883"/>
      <c r="AC62" s="1884"/>
      <c r="AD62" s="1885"/>
      <c r="AE62" s="656"/>
      <c r="AF62" s="656"/>
      <c r="AG62" s="656"/>
    </row>
    <row r="63" spans="1:33" ht="21" customHeight="1">
      <c r="A63" s="1876" t="s">
        <v>3533</v>
      </c>
      <c r="B63" s="1877"/>
      <c r="C63" s="1877"/>
      <c r="D63" s="1877"/>
      <c r="E63" s="1878"/>
      <c r="F63" s="685" t="s">
        <v>3534</v>
      </c>
      <c r="G63" s="746" t="s">
        <v>3535</v>
      </c>
      <c r="H63" s="746"/>
      <c r="I63" s="746"/>
      <c r="J63" s="746"/>
      <c r="K63" s="697" t="str">
        <f>IF(F63="■","□","■")</f>
        <v>□</v>
      </c>
      <c r="L63" s="747" t="s">
        <v>3536</v>
      </c>
      <c r="M63" s="746"/>
      <c r="N63" s="746"/>
      <c r="O63" s="746"/>
      <c r="P63" s="746"/>
      <c r="Q63" s="746"/>
      <c r="R63" s="746"/>
      <c r="S63" s="746"/>
      <c r="T63" s="746"/>
      <c r="U63" s="746"/>
      <c r="V63" s="746"/>
      <c r="W63" s="746"/>
      <c r="X63" s="748"/>
      <c r="Y63" s="1880"/>
      <c r="Z63" s="1881"/>
      <c r="AA63" s="1882"/>
      <c r="AB63" s="1883"/>
      <c r="AC63" s="1884"/>
      <c r="AD63" s="1885"/>
      <c r="AE63" s="656"/>
      <c r="AF63" s="656"/>
      <c r="AG63" s="656"/>
    </row>
    <row r="64" spans="1:33" ht="21" customHeight="1">
      <c r="A64" s="1876" t="s">
        <v>3537</v>
      </c>
      <c r="B64" s="1877"/>
      <c r="C64" s="1877"/>
      <c r="D64" s="1877"/>
      <c r="E64" s="1877"/>
      <c r="F64" s="739" t="s">
        <v>2823</v>
      </c>
      <c r="G64" s="724" t="s">
        <v>3538</v>
      </c>
      <c r="H64" s="724"/>
      <c r="I64" s="723" t="s">
        <v>2823</v>
      </c>
      <c r="J64" s="724" t="s">
        <v>3539</v>
      </c>
      <c r="K64" s="724"/>
      <c r="L64" s="723" t="s">
        <v>2823</v>
      </c>
      <c r="M64" s="724" t="s">
        <v>3540</v>
      </c>
      <c r="N64" s="726" t="str">
        <f>IF(I64="□","□",IF(L64="■","□","■"))</f>
        <v>□</v>
      </c>
      <c r="O64" s="724" t="s">
        <v>3541</v>
      </c>
      <c r="P64" s="724"/>
      <c r="Q64" s="724"/>
      <c r="R64" s="726" t="str">
        <f>IF(F64="■","□","■")</f>
        <v>■</v>
      </c>
      <c r="S64" s="724" t="s">
        <v>3542</v>
      </c>
      <c r="T64" s="724"/>
      <c r="U64" s="724"/>
      <c r="V64" s="724"/>
      <c r="W64" s="724"/>
      <c r="X64" s="728"/>
      <c r="Y64" s="1881"/>
      <c r="Z64" s="1881"/>
      <c r="AA64" s="1882"/>
      <c r="AB64" s="1883"/>
      <c r="AC64" s="1884"/>
      <c r="AD64" s="1885"/>
      <c r="AE64" s="656"/>
      <c r="AF64" s="656"/>
      <c r="AG64" s="656"/>
    </row>
    <row r="65" spans="1:33" ht="21" customHeight="1">
      <c r="A65" s="1876" t="s">
        <v>3543</v>
      </c>
      <c r="B65" s="1877"/>
      <c r="C65" s="1877"/>
      <c r="D65" s="1877"/>
      <c r="E65" s="1878"/>
      <c r="F65" s="664" t="s">
        <v>2823</v>
      </c>
      <c r="G65" s="743" t="s">
        <v>3544</v>
      </c>
      <c r="H65" s="743"/>
      <c r="I65" s="743"/>
      <c r="J65" s="666" t="str">
        <f>IF(F65="■","□","■")</f>
        <v>■</v>
      </c>
      <c r="K65" s="742" t="s">
        <v>3433</v>
      </c>
      <c r="L65" s="743"/>
      <c r="M65" s="743"/>
      <c r="N65" s="743"/>
      <c r="O65" s="743"/>
      <c r="P65" s="743"/>
      <c r="Q65" s="743"/>
      <c r="R65" s="743"/>
      <c r="S65" s="743"/>
      <c r="T65" s="743"/>
      <c r="U65" s="743"/>
      <c r="V65" s="743"/>
      <c r="W65" s="743"/>
      <c r="X65" s="744"/>
      <c r="Y65" s="1880"/>
      <c r="Z65" s="1881"/>
      <c r="AA65" s="1882"/>
      <c r="AB65" s="1883"/>
      <c r="AC65" s="1884"/>
      <c r="AD65" s="1885"/>
      <c r="AE65" s="656"/>
      <c r="AF65" s="656"/>
      <c r="AG65" s="656"/>
    </row>
    <row r="66" spans="1:33" ht="21" customHeight="1">
      <c r="A66" s="1876" t="s">
        <v>3545</v>
      </c>
      <c r="B66" s="1877"/>
      <c r="C66" s="1877"/>
      <c r="D66" s="1877"/>
      <c r="E66" s="1878"/>
      <c r="F66" s="723" t="s">
        <v>2823</v>
      </c>
      <c r="G66" s="751" t="s">
        <v>3546</v>
      </c>
      <c r="H66" s="751"/>
      <c r="I66" s="726" t="str">
        <f>IF(F66="■","□","■")</f>
        <v>■</v>
      </c>
      <c r="J66" s="751" t="s">
        <v>3547</v>
      </c>
      <c r="K66" s="751"/>
      <c r="L66" s="751"/>
      <c r="M66" s="751"/>
      <c r="N66" s="1879" t="s">
        <v>3548</v>
      </c>
      <c r="O66" s="1879"/>
      <c r="P66" s="723" t="s">
        <v>2823</v>
      </c>
      <c r="Q66" s="755" t="s">
        <v>3454</v>
      </c>
      <c r="R66" s="726" t="str">
        <f>IF(F66="□","□",IF(AND(P66="■"),"□","■"))</f>
        <v>□</v>
      </c>
      <c r="S66" s="752" t="s">
        <v>2943</v>
      </c>
      <c r="T66" s="751"/>
      <c r="U66" s="751"/>
      <c r="V66" s="751"/>
      <c r="W66" s="751"/>
      <c r="X66" s="754"/>
      <c r="Y66" s="1880"/>
      <c r="Z66" s="1881"/>
      <c r="AA66" s="1882"/>
      <c r="AB66" s="1883"/>
      <c r="AC66" s="1884"/>
      <c r="AD66" s="1885"/>
      <c r="AE66" s="656"/>
      <c r="AF66" s="656"/>
      <c r="AG66" s="656"/>
    </row>
    <row r="67" spans="1:33" ht="21" customHeight="1">
      <c r="A67" s="1876" t="s">
        <v>3549</v>
      </c>
      <c r="B67" s="1877"/>
      <c r="C67" s="1877"/>
      <c r="D67" s="1877"/>
      <c r="E67" s="1878"/>
      <c r="F67" s="723" t="s">
        <v>2823</v>
      </c>
      <c r="G67" s="753" t="s">
        <v>3550</v>
      </c>
      <c r="H67" s="751"/>
      <c r="I67" s="726" t="str">
        <f>IF(F67="■","□","■")</f>
        <v>■</v>
      </c>
      <c r="J67" s="751" t="s">
        <v>3547</v>
      </c>
      <c r="K67" s="751"/>
      <c r="L67" s="751"/>
      <c r="M67" s="751"/>
      <c r="N67" s="1879" t="s">
        <v>3548</v>
      </c>
      <c r="O67" s="1879"/>
      <c r="P67" s="723" t="s">
        <v>2823</v>
      </c>
      <c r="Q67" s="755" t="s">
        <v>3454</v>
      </c>
      <c r="R67" s="726" t="str">
        <f>IF(F67="□","□",IF(AND(P67="■"),"□","■"))</f>
        <v>□</v>
      </c>
      <c r="S67" s="752" t="s">
        <v>2943</v>
      </c>
      <c r="T67" s="751"/>
      <c r="U67" s="751"/>
      <c r="V67" s="751"/>
      <c r="W67" s="751"/>
      <c r="X67" s="754"/>
      <c r="Y67" s="1880"/>
      <c r="Z67" s="1881"/>
      <c r="AA67" s="1882"/>
      <c r="AB67" s="1883"/>
      <c r="AC67" s="1884"/>
      <c r="AD67" s="1885"/>
      <c r="AE67" s="656"/>
      <c r="AF67" s="656"/>
      <c r="AG67" s="656"/>
    </row>
    <row r="68" spans="1:33" ht="21" customHeight="1" thickBot="1">
      <c r="A68" s="1858" t="s">
        <v>3551</v>
      </c>
      <c r="B68" s="1859"/>
      <c r="C68" s="1859"/>
      <c r="D68" s="1859"/>
      <c r="E68" s="1860"/>
      <c r="F68" s="756" t="s">
        <v>2823</v>
      </c>
      <c r="G68" s="757" t="s">
        <v>3458</v>
      </c>
      <c r="H68" s="757" t="s">
        <v>3552</v>
      </c>
      <c r="I68" s="758"/>
      <c r="J68" s="1861"/>
      <c r="K68" s="1861"/>
      <c r="L68" s="1861"/>
      <c r="M68" s="1861"/>
      <c r="N68" s="1861"/>
      <c r="O68" s="1861"/>
      <c r="P68" s="1861"/>
      <c r="Q68" s="757" t="s">
        <v>2807</v>
      </c>
      <c r="R68" s="759" t="str">
        <f>IF(F68="■","□","■")</f>
        <v>■</v>
      </c>
      <c r="S68" s="760" t="s">
        <v>2943</v>
      </c>
      <c r="T68" s="758"/>
      <c r="U68" s="758"/>
      <c r="V68" s="758"/>
      <c r="W68" s="758"/>
      <c r="X68" s="761"/>
      <c r="Y68" s="1862"/>
      <c r="Z68" s="1863"/>
      <c r="AA68" s="1864"/>
      <c r="AB68" s="1865"/>
      <c r="AC68" s="1866"/>
      <c r="AD68" s="1867"/>
      <c r="AE68" s="656"/>
      <c r="AF68" s="656"/>
      <c r="AG68" s="656"/>
    </row>
    <row r="69" spans="1:33" ht="14.25" customHeight="1" thickBot="1">
      <c r="A69" s="762"/>
      <c r="B69" s="763"/>
      <c r="C69" s="763"/>
      <c r="D69" s="763"/>
      <c r="E69" s="763"/>
      <c r="F69" s="764"/>
      <c r="G69" s="764"/>
      <c r="H69" s="764"/>
      <c r="I69" s="764"/>
      <c r="J69" s="764"/>
      <c r="K69" s="764"/>
      <c r="L69" s="764"/>
      <c r="M69" s="764"/>
      <c r="N69" s="764"/>
      <c r="O69" s="764"/>
      <c r="P69" s="764"/>
      <c r="Q69" s="764"/>
      <c r="R69" s="764"/>
      <c r="S69" s="764"/>
      <c r="T69" s="764"/>
      <c r="U69" s="764"/>
      <c r="V69" s="764"/>
      <c r="W69" s="764"/>
      <c r="X69" s="764"/>
      <c r="Y69" s="660"/>
      <c r="Z69" s="660"/>
      <c r="AA69" s="660"/>
      <c r="AB69" s="660"/>
      <c r="AC69" s="660"/>
      <c r="AD69" s="765"/>
      <c r="AE69" s="656"/>
      <c r="AF69" s="656"/>
      <c r="AG69" s="656"/>
    </row>
    <row r="70" spans="1:33" ht="41.25" customHeight="1" thickBot="1">
      <c r="A70" s="1868" t="s">
        <v>3553</v>
      </c>
      <c r="B70" s="1869"/>
      <c r="C70" s="1869"/>
      <c r="D70" s="1869"/>
      <c r="E70" s="1869"/>
      <c r="F70" s="1869"/>
      <c r="G70" s="1869"/>
      <c r="H70" s="1869"/>
      <c r="I70" s="1869"/>
      <c r="J70" s="1869"/>
      <c r="K70" s="1869"/>
      <c r="L70" s="1869"/>
      <c r="M70" s="1869"/>
      <c r="N70" s="1869"/>
      <c r="O70" s="1869"/>
      <c r="P70" s="1869"/>
      <c r="Q70" s="1869"/>
      <c r="R70" s="1869"/>
      <c r="S70" s="1869"/>
      <c r="T70" s="1869"/>
      <c r="U70" s="1869"/>
      <c r="V70" s="1869"/>
      <c r="W70" s="1869"/>
      <c r="X70" s="1869"/>
      <c r="Y70" s="1869"/>
      <c r="Z70" s="1869"/>
      <c r="AA70" s="1869"/>
      <c r="AB70" s="1869"/>
      <c r="AC70" s="1869"/>
      <c r="AD70" s="1870"/>
      <c r="AE70" s="766"/>
      <c r="AF70" s="766"/>
      <c r="AG70" s="766"/>
    </row>
    <row r="71" spans="1:33" ht="20.100000000000001" customHeight="1" thickBot="1">
      <c r="A71" s="1800" t="s">
        <v>3554</v>
      </c>
      <c r="B71" s="1801"/>
      <c r="C71" s="1801"/>
      <c r="D71" s="1871"/>
      <c r="E71" s="1801" t="s">
        <v>3555</v>
      </c>
      <c r="F71" s="1801"/>
      <c r="G71" s="1801"/>
      <c r="H71" s="1801"/>
      <c r="I71" s="1802"/>
      <c r="J71" s="1872" t="s">
        <v>3556</v>
      </c>
      <c r="K71" s="1801"/>
      <c r="L71" s="1801"/>
      <c r="M71" s="1802"/>
      <c r="N71" s="1872" t="s">
        <v>3557</v>
      </c>
      <c r="O71" s="1801"/>
      <c r="P71" s="1801"/>
      <c r="Q71" s="1802"/>
      <c r="R71" s="1872" t="s">
        <v>3558</v>
      </c>
      <c r="S71" s="1801"/>
      <c r="T71" s="1801"/>
      <c r="U71" s="1801"/>
      <c r="V71" s="1801"/>
      <c r="W71" s="1801"/>
      <c r="X71" s="1801"/>
      <c r="Y71" s="1801"/>
      <c r="Z71" s="1801"/>
      <c r="AA71" s="1802"/>
      <c r="AB71" s="1873" t="s">
        <v>3559</v>
      </c>
      <c r="AC71" s="1874"/>
      <c r="AD71" s="1875"/>
      <c r="AE71" s="767"/>
      <c r="AF71" s="767"/>
      <c r="AG71" s="767"/>
    </row>
    <row r="72" spans="1:33" ht="20.100000000000001" customHeight="1" thickTop="1">
      <c r="A72" s="1836" t="s">
        <v>3560</v>
      </c>
      <c r="B72" s="1837"/>
      <c r="C72" s="1837"/>
      <c r="D72" s="1838"/>
      <c r="E72" s="1853"/>
      <c r="F72" s="1853"/>
      <c r="G72" s="1853"/>
      <c r="H72" s="1853"/>
      <c r="I72" s="1854"/>
      <c r="J72" s="1855"/>
      <c r="K72" s="1853"/>
      <c r="L72" s="1853"/>
      <c r="M72" s="1854"/>
      <c r="N72" s="1855"/>
      <c r="O72" s="1853"/>
      <c r="P72" s="1853"/>
      <c r="Q72" s="1853"/>
      <c r="R72" s="1856"/>
      <c r="S72" s="1830"/>
      <c r="T72" s="1830"/>
      <c r="U72" s="1830"/>
      <c r="V72" s="1830"/>
      <c r="W72" s="1830"/>
      <c r="X72" s="1830"/>
      <c r="Y72" s="1830"/>
      <c r="Z72" s="1830"/>
      <c r="AA72" s="1857"/>
      <c r="AB72" s="1810"/>
      <c r="AC72" s="1810"/>
      <c r="AD72" s="1811"/>
      <c r="AE72" s="656"/>
      <c r="AF72" s="656"/>
      <c r="AG72" s="656"/>
    </row>
    <row r="73" spans="1:33" ht="20.100000000000001" customHeight="1">
      <c r="A73" s="1836"/>
      <c r="B73" s="1837"/>
      <c r="C73" s="1837"/>
      <c r="D73" s="1838"/>
      <c r="E73" s="1830"/>
      <c r="F73" s="1830"/>
      <c r="G73" s="1830"/>
      <c r="H73" s="1830"/>
      <c r="I73" s="1831"/>
      <c r="J73" s="1832"/>
      <c r="K73" s="1830"/>
      <c r="L73" s="1830"/>
      <c r="M73" s="1831"/>
      <c r="N73" s="1832"/>
      <c r="O73" s="1830"/>
      <c r="P73" s="1830"/>
      <c r="Q73" s="1830"/>
      <c r="R73" s="1790"/>
      <c r="S73" s="1791"/>
      <c r="T73" s="1791"/>
      <c r="U73" s="1791"/>
      <c r="V73" s="1791"/>
      <c r="W73" s="1791"/>
      <c r="X73" s="1791"/>
      <c r="Y73" s="1791"/>
      <c r="Z73" s="1791"/>
      <c r="AA73" s="1792"/>
      <c r="AB73" s="1810"/>
      <c r="AC73" s="1810"/>
      <c r="AD73" s="1811"/>
      <c r="AE73" s="656"/>
      <c r="AF73" s="656"/>
      <c r="AG73" s="656"/>
    </row>
    <row r="74" spans="1:33" ht="20.100000000000001" customHeight="1">
      <c r="A74" s="1836"/>
      <c r="B74" s="1837"/>
      <c r="C74" s="1837"/>
      <c r="D74" s="1838"/>
      <c r="E74" s="1791"/>
      <c r="F74" s="1791"/>
      <c r="G74" s="1791"/>
      <c r="H74" s="1791"/>
      <c r="I74" s="1793"/>
      <c r="J74" s="1821"/>
      <c r="K74" s="1791"/>
      <c r="L74" s="1791"/>
      <c r="M74" s="1793"/>
      <c r="N74" s="1821"/>
      <c r="O74" s="1791"/>
      <c r="P74" s="1791"/>
      <c r="Q74" s="1791"/>
      <c r="R74" s="1790"/>
      <c r="S74" s="1791"/>
      <c r="T74" s="1791"/>
      <c r="U74" s="1791"/>
      <c r="V74" s="1791"/>
      <c r="W74" s="1791"/>
      <c r="X74" s="1791"/>
      <c r="Y74" s="1791"/>
      <c r="Z74" s="1791"/>
      <c r="AA74" s="1792"/>
      <c r="AB74" s="1810"/>
      <c r="AC74" s="1810"/>
      <c r="AD74" s="1811"/>
      <c r="AE74" s="656"/>
      <c r="AF74" s="656"/>
      <c r="AG74" s="656"/>
    </row>
    <row r="75" spans="1:33" ht="20.100000000000001" customHeight="1">
      <c r="A75" s="1836"/>
      <c r="B75" s="1837"/>
      <c r="C75" s="1837"/>
      <c r="D75" s="1838"/>
      <c r="E75" s="1791"/>
      <c r="F75" s="1791"/>
      <c r="G75" s="1791"/>
      <c r="H75" s="1791"/>
      <c r="I75" s="1793"/>
      <c r="J75" s="1821"/>
      <c r="K75" s="1791"/>
      <c r="L75" s="1791"/>
      <c r="M75" s="1793"/>
      <c r="N75" s="1821"/>
      <c r="O75" s="1791"/>
      <c r="P75" s="1791"/>
      <c r="Q75" s="1791"/>
      <c r="R75" s="1790"/>
      <c r="S75" s="1791"/>
      <c r="T75" s="1791"/>
      <c r="U75" s="1791"/>
      <c r="V75" s="1791"/>
      <c r="W75" s="1791"/>
      <c r="X75" s="1791"/>
      <c r="Y75" s="1791"/>
      <c r="Z75" s="1791"/>
      <c r="AA75" s="1792"/>
      <c r="AB75" s="1810"/>
      <c r="AC75" s="1810"/>
      <c r="AD75" s="1811"/>
      <c r="AE75" s="656"/>
      <c r="AF75" s="656"/>
      <c r="AG75" s="656"/>
    </row>
    <row r="76" spans="1:33" ht="20.100000000000001" customHeight="1">
      <c r="A76" s="1848"/>
      <c r="B76" s="1849"/>
      <c r="C76" s="1849"/>
      <c r="D76" s="1850"/>
      <c r="E76" s="1795"/>
      <c r="F76" s="1795"/>
      <c r="G76" s="1795"/>
      <c r="H76" s="1795"/>
      <c r="I76" s="1796"/>
      <c r="J76" s="1794"/>
      <c r="K76" s="1795"/>
      <c r="L76" s="1795"/>
      <c r="M76" s="1796"/>
      <c r="N76" s="1794"/>
      <c r="O76" s="1795"/>
      <c r="P76" s="1795"/>
      <c r="Q76" s="1795"/>
      <c r="R76" s="1797"/>
      <c r="S76" s="1798"/>
      <c r="T76" s="1798"/>
      <c r="U76" s="1798"/>
      <c r="V76" s="1798"/>
      <c r="W76" s="1798"/>
      <c r="X76" s="1798"/>
      <c r="Y76" s="1798"/>
      <c r="Z76" s="1798"/>
      <c r="AA76" s="1799"/>
      <c r="AB76" s="1851"/>
      <c r="AC76" s="1851"/>
      <c r="AD76" s="1852"/>
      <c r="AE76" s="656"/>
      <c r="AF76" s="656"/>
      <c r="AG76" s="656"/>
    </row>
    <row r="77" spans="1:33" ht="20.100000000000001" customHeight="1">
      <c r="A77" s="1833" t="s">
        <v>3561</v>
      </c>
      <c r="B77" s="1834"/>
      <c r="C77" s="1834"/>
      <c r="D77" s="1835"/>
      <c r="E77" s="1842"/>
      <c r="F77" s="1842"/>
      <c r="G77" s="1842"/>
      <c r="H77" s="1842"/>
      <c r="I77" s="1843"/>
      <c r="J77" s="1844"/>
      <c r="K77" s="1842"/>
      <c r="L77" s="1842"/>
      <c r="M77" s="1843"/>
      <c r="N77" s="1844"/>
      <c r="O77" s="1842"/>
      <c r="P77" s="1842"/>
      <c r="Q77" s="1843"/>
      <c r="R77" s="1845"/>
      <c r="S77" s="1846"/>
      <c r="T77" s="1846"/>
      <c r="U77" s="1846"/>
      <c r="V77" s="1846"/>
      <c r="W77" s="1846"/>
      <c r="X77" s="1846"/>
      <c r="Y77" s="1846"/>
      <c r="Z77" s="1846"/>
      <c r="AA77" s="1847"/>
      <c r="AB77" s="1810"/>
      <c r="AC77" s="1810"/>
      <c r="AD77" s="1811"/>
      <c r="AE77" s="656"/>
      <c r="AF77" s="656"/>
      <c r="AG77" s="656"/>
    </row>
    <row r="78" spans="1:33" ht="20.100000000000001" customHeight="1">
      <c r="A78" s="1836"/>
      <c r="B78" s="1837"/>
      <c r="C78" s="1837"/>
      <c r="D78" s="1838"/>
      <c r="E78" s="1830"/>
      <c r="F78" s="1830"/>
      <c r="G78" s="1830"/>
      <c r="H78" s="1830"/>
      <c r="I78" s="1831"/>
      <c r="J78" s="1832"/>
      <c r="K78" s="1830"/>
      <c r="L78" s="1830"/>
      <c r="M78" s="1831"/>
      <c r="N78" s="1832"/>
      <c r="O78" s="1830"/>
      <c r="P78" s="1830"/>
      <c r="Q78" s="1831"/>
      <c r="R78" s="1790"/>
      <c r="S78" s="1791"/>
      <c r="T78" s="1791"/>
      <c r="U78" s="1791"/>
      <c r="V78" s="1791"/>
      <c r="W78" s="1791"/>
      <c r="X78" s="1791"/>
      <c r="Y78" s="1791"/>
      <c r="Z78" s="1791"/>
      <c r="AA78" s="1792"/>
      <c r="AB78" s="1810"/>
      <c r="AC78" s="1810"/>
      <c r="AD78" s="1811"/>
      <c r="AE78" s="656"/>
      <c r="AF78" s="656"/>
      <c r="AG78" s="656"/>
    </row>
    <row r="79" spans="1:33" ht="20.100000000000001" customHeight="1">
      <c r="A79" s="1836"/>
      <c r="B79" s="1837"/>
      <c r="C79" s="1837"/>
      <c r="D79" s="1838"/>
      <c r="E79" s="1791"/>
      <c r="F79" s="1791"/>
      <c r="G79" s="1791"/>
      <c r="H79" s="1791"/>
      <c r="I79" s="1793"/>
      <c r="J79" s="1821"/>
      <c r="K79" s="1791"/>
      <c r="L79" s="1791"/>
      <c r="M79" s="1793"/>
      <c r="N79" s="1821"/>
      <c r="O79" s="1791"/>
      <c r="P79" s="1791"/>
      <c r="Q79" s="1793"/>
      <c r="R79" s="1790"/>
      <c r="S79" s="1791"/>
      <c r="T79" s="1791"/>
      <c r="U79" s="1791"/>
      <c r="V79" s="1791"/>
      <c r="W79" s="1791"/>
      <c r="X79" s="1791"/>
      <c r="Y79" s="1791"/>
      <c r="Z79" s="1791"/>
      <c r="AA79" s="1792"/>
      <c r="AB79" s="1810"/>
      <c r="AC79" s="1810"/>
      <c r="AD79" s="1811"/>
      <c r="AE79" s="656"/>
      <c r="AF79" s="656"/>
      <c r="AG79" s="656"/>
    </row>
    <row r="80" spans="1:33" ht="20.100000000000001" customHeight="1">
      <c r="A80" s="1836"/>
      <c r="B80" s="1837"/>
      <c r="C80" s="1837"/>
      <c r="D80" s="1838"/>
      <c r="E80" s="1791"/>
      <c r="F80" s="1791"/>
      <c r="G80" s="1791"/>
      <c r="H80" s="1791"/>
      <c r="I80" s="1793"/>
      <c r="J80" s="1821"/>
      <c r="K80" s="1791"/>
      <c r="L80" s="1791"/>
      <c r="M80" s="1793"/>
      <c r="N80" s="1821"/>
      <c r="O80" s="1791"/>
      <c r="P80" s="1791"/>
      <c r="Q80" s="1793"/>
      <c r="R80" s="1790"/>
      <c r="S80" s="1791"/>
      <c r="T80" s="1791"/>
      <c r="U80" s="1791"/>
      <c r="V80" s="1791"/>
      <c r="W80" s="1791"/>
      <c r="X80" s="1791"/>
      <c r="Y80" s="1791"/>
      <c r="Z80" s="1791"/>
      <c r="AA80" s="1792"/>
      <c r="AB80" s="1810"/>
      <c r="AC80" s="1810"/>
      <c r="AD80" s="1811"/>
      <c r="AE80" s="656"/>
      <c r="AF80" s="656"/>
      <c r="AG80" s="656"/>
    </row>
    <row r="81" spans="1:33" ht="20.100000000000001" customHeight="1">
      <c r="A81" s="1848"/>
      <c r="B81" s="1849"/>
      <c r="C81" s="1849"/>
      <c r="D81" s="1850"/>
      <c r="E81" s="1795"/>
      <c r="F81" s="1795"/>
      <c r="G81" s="1795"/>
      <c r="H81" s="1795"/>
      <c r="I81" s="1796"/>
      <c r="J81" s="1794"/>
      <c r="K81" s="1795"/>
      <c r="L81" s="1795"/>
      <c r="M81" s="1796"/>
      <c r="N81" s="1794"/>
      <c r="O81" s="1795"/>
      <c r="P81" s="1795"/>
      <c r="Q81" s="1796"/>
      <c r="R81" s="1797"/>
      <c r="S81" s="1798"/>
      <c r="T81" s="1798"/>
      <c r="U81" s="1798"/>
      <c r="V81" s="1798"/>
      <c r="W81" s="1798"/>
      <c r="X81" s="1798"/>
      <c r="Y81" s="1798"/>
      <c r="Z81" s="1798"/>
      <c r="AA81" s="1799"/>
      <c r="AB81" s="1851"/>
      <c r="AC81" s="1851"/>
      <c r="AD81" s="1852"/>
      <c r="AE81" s="656"/>
      <c r="AF81" s="656"/>
      <c r="AG81" s="656"/>
    </row>
    <row r="82" spans="1:33" ht="20.100000000000001" customHeight="1">
      <c r="A82" s="1833" t="s">
        <v>3562</v>
      </c>
      <c r="B82" s="1834"/>
      <c r="C82" s="1834"/>
      <c r="D82" s="1835"/>
      <c r="E82" s="1842"/>
      <c r="F82" s="1842"/>
      <c r="G82" s="1842"/>
      <c r="H82" s="1842"/>
      <c r="I82" s="1843"/>
      <c r="J82" s="1844"/>
      <c r="K82" s="1842"/>
      <c r="L82" s="1842"/>
      <c r="M82" s="1843"/>
      <c r="N82" s="1844"/>
      <c r="O82" s="1842"/>
      <c r="P82" s="1842"/>
      <c r="Q82" s="1843"/>
      <c r="R82" s="1845"/>
      <c r="S82" s="1846"/>
      <c r="T82" s="1846"/>
      <c r="U82" s="1846"/>
      <c r="V82" s="1846"/>
      <c r="W82" s="1846"/>
      <c r="X82" s="1846"/>
      <c r="Y82" s="1846"/>
      <c r="Z82" s="1846"/>
      <c r="AA82" s="1847"/>
      <c r="AB82" s="1810"/>
      <c r="AC82" s="1810"/>
      <c r="AD82" s="1811"/>
      <c r="AE82" s="656"/>
      <c r="AF82" s="656"/>
      <c r="AG82" s="656"/>
    </row>
    <row r="83" spans="1:33" ht="20.100000000000001" customHeight="1">
      <c r="A83" s="1836"/>
      <c r="B83" s="1837"/>
      <c r="C83" s="1837"/>
      <c r="D83" s="1838"/>
      <c r="E83" s="1830"/>
      <c r="F83" s="1830"/>
      <c r="G83" s="1830"/>
      <c r="H83" s="1830"/>
      <c r="I83" s="1831"/>
      <c r="J83" s="1832"/>
      <c r="K83" s="1830"/>
      <c r="L83" s="1830"/>
      <c r="M83" s="1831"/>
      <c r="N83" s="1832"/>
      <c r="O83" s="1830"/>
      <c r="P83" s="1830"/>
      <c r="Q83" s="1831"/>
      <c r="R83" s="1790"/>
      <c r="S83" s="1791"/>
      <c r="T83" s="1791"/>
      <c r="U83" s="1791"/>
      <c r="V83" s="1791"/>
      <c r="W83" s="1791"/>
      <c r="X83" s="1791"/>
      <c r="Y83" s="1791"/>
      <c r="Z83" s="1791"/>
      <c r="AA83" s="1792"/>
      <c r="AB83" s="1810"/>
      <c r="AC83" s="1810"/>
      <c r="AD83" s="1811"/>
      <c r="AE83" s="656"/>
      <c r="AF83" s="656"/>
      <c r="AG83" s="656"/>
    </row>
    <row r="84" spans="1:33" ht="20.100000000000001" customHeight="1">
      <c r="A84" s="1836"/>
      <c r="B84" s="1837"/>
      <c r="C84" s="1837"/>
      <c r="D84" s="1838"/>
      <c r="E84" s="1791"/>
      <c r="F84" s="1791"/>
      <c r="G84" s="1791"/>
      <c r="H84" s="1791"/>
      <c r="I84" s="1793"/>
      <c r="J84" s="1821"/>
      <c r="K84" s="1791"/>
      <c r="L84" s="1791"/>
      <c r="M84" s="1793"/>
      <c r="N84" s="1821"/>
      <c r="O84" s="1791"/>
      <c r="P84" s="1791"/>
      <c r="Q84" s="1793"/>
      <c r="R84" s="1790"/>
      <c r="S84" s="1791"/>
      <c r="T84" s="1791"/>
      <c r="U84" s="1791"/>
      <c r="V84" s="1791"/>
      <c r="W84" s="1791"/>
      <c r="X84" s="1791"/>
      <c r="Y84" s="1791"/>
      <c r="Z84" s="1791"/>
      <c r="AA84" s="1792"/>
      <c r="AB84" s="1810"/>
      <c r="AC84" s="1810"/>
      <c r="AD84" s="1811"/>
      <c r="AE84" s="656"/>
      <c r="AF84" s="656"/>
      <c r="AG84" s="656"/>
    </row>
    <row r="85" spans="1:33" ht="20.100000000000001" customHeight="1">
      <c r="A85" s="1836"/>
      <c r="B85" s="1837"/>
      <c r="C85" s="1837"/>
      <c r="D85" s="1838"/>
      <c r="E85" s="1791"/>
      <c r="F85" s="1791"/>
      <c r="G85" s="1791"/>
      <c r="H85" s="1791"/>
      <c r="I85" s="1793"/>
      <c r="J85" s="1821"/>
      <c r="K85" s="1791"/>
      <c r="L85" s="1791"/>
      <c r="M85" s="1793"/>
      <c r="N85" s="1821"/>
      <c r="O85" s="1791"/>
      <c r="P85" s="1791"/>
      <c r="Q85" s="1793"/>
      <c r="R85" s="1790"/>
      <c r="S85" s="1791"/>
      <c r="T85" s="1791"/>
      <c r="U85" s="1791"/>
      <c r="V85" s="1791"/>
      <c r="W85" s="1791"/>
      <c r="X85" s="1791"/>
      <c r="Y85" s="1791"/>
      <c r="Z85" s="1791"/>
      <c r="AA85" s="1792"/>
      <c r="AB85" s="1810"/>
      <c r="AC85" s="1810"/>
      <c r="AD85" s="1811"/>
      <c r="AE85" s="656"/>
      <c r="AF85" s="656"/>
      <c r="AG85" s="656"/>
    </row>
    <row r="86" spans="1:33" ht="20.100000000000001" customHeight="1">
      <c r="A86" s="1848"/>
      <c r="B86" s="1849"/>
      <c r="C86" s="1849"/>
      <c r="D86" s="1850"/>
      <c r="E86" s="1795"/>
      <c r="F86" s="1795"/>
      <c r="G86" s="1795"/>
      <c r="H86" s="1795"/>
      <c r="I86" s="1796"/>
      <c r="J86" s="1794"/>
      <c r="K86" s="1795"/>
      <c r="L86" s="1795"/>
      <c r="M86" s="1796"/>
      <c r="N86" s="1794"/>
      <c r="O86" s="1795"/>
      <c r="P86" s="1795"/>
      <c r="Q86" s="1796"/>
      <c r="R86" s="1797"/>
      <c r="S86" s="1798"/>
      <c r="T86" s="1798"/>
      <c r="U86" s="1798"/>
      <c r="V86" s="1798"/>
      <c r="W86" s="1798"/>
      <c r="X86" s="1798"/>
      <c r="Y86" s="1798"/>
      <c r="Z86" s="1798"/>
      <c r="AA86" s="1799"/>
      <c r="AB86" s="1851"/>
      <c r="AC86" s="1851"/>
      <c r="AD86" s="1852"/>
      <c r="AE86" s="656"/>
      <c r="AF86" s="656"/>
      <c r="AG86" s="656"/>
    </row>
    <row r="87" spans="1:33" ht="20.100000000000001" customHeight="1">
      <c r="A87" s="1833" t="s">
        <v>3563</v>
      </c>
      <c r="B87" s="1834"/>
      <c r="C87" s="1834"/>
      <c r="D87" s="1835"/>
      <c r="E87" s="1842"/>
      <c r="F87" s="1842"/>
      <c r="G87" s="1842"/>
      <c r="H87" s="1842"/>
      <c r="I87" s="1843"/>
      <c r="J87" s="1844"/>
      <c r="K87" s="1842"/>
      <c r="L87" s="1842"/>
      <c r="M87" s="1843"/>
      <c r="N87" s="1844"/>
      <c r="O87" s="1842"/>
      <c r="P87" s="1842"/>
      <c r="Q87" s="1843"/>
      <c r="R87" s="1845"/>
      <c r="S87" s="1846"/>
      <c r="T87" s="1846"/>
      <c r="U87" s="1846"/>
      <c r="V87" s="1846"/>
      <c r="W87" s="1846"/>
      <c r="X87" s="1846"/>
      <c r="Y87" s="1846"/>
      <c r="Z87" s="1846"/>
      <c r="AA87" s="1847"/>
      <c r="AB87" s="1827"/>
      <c r="AC87" s="1828"/>
      <c r="AD87" s="1829"/>
      <c r="AE87" s="656"/>
      <c r="AF87" s="656"/>
      <c r="AG87" s="656"/>
    </row>
    <row r="88" spans="1:33" ht="20.100000000000001" customHeight="1">
      <c r="A88" s="1836"/>
      <c r="B88" s="1837"/>
      <c r="C88" s="1837"/>
      <c r="D88" s="1838"/>
      <c r="E88" s="1830"/>
      <c r="F88" s="1830"/>
      <c r="G88" s="1830"/>
      <c r="H88" s="1830"/>
      <c r="I88" s="1831"/>
      <c r="J88" s="1832"/>
      <c r="K88" s="1830"/>
      <c r="L88" s="1830"/>
      <c r="M88" s="1831"/>
      <c r="N88" s="1832"/>
      <c r="O88" s="1830"/>
      <c r="P88" s="1830"/>
      <c r="Q88" s="1831"/>
      <c r="R88" s="1790"/>
      <c r="S88" s="1791"/>
      <c r="T88" s="1791"/>
      <c r="U88" s="1791"/>
      <c r="V88" s="1791"/>
      <c r="W88" s="1791"/>
      <c r="X88" s="1791"/>
      <c r="Y88" s="1791"/>
      <c r="Z88" s="1791"/>
      <c r="AA88" s="1792"/>
      <c r="AB88" s="1809"/>
      <c r="AC88" s="1810"/>
      <c r="AD88" s="1811"/>
      <c r="AE88" s="656"/>
      <c r="AF88" s="656"/>
      <c r="AG88" s="656"/>
    </row>
    <row r="89" spans="1:33" ht="20.100000000000001" customHeight="1">
      <c r="A89" s="1836"/>
      <c r="B89" s="1837"/>
      <c r="C89" s="1837"/>
      <c r="D89" s="1838"/>
      <c r="E89" s="1791"/>
      <c r="F89" s="1791"/>
      <c r="G89" s="1791"/>
      <c r="H89" s="1791"/>
      <c r="I89" s="1793"/>
      <c r="J89" s="1821"/>
      <c r="K89" s="1791"/>
      <c r="L89" s="1791"/>
      <c r="M89" s="1793"/>
      <c r="N89" s="1821"/>
      <c r="O89" s="1791"/>
      <c r="P89" s="1791"/>
      <c r="Q89" s="1793"/>
      <c r="R89" s="1790"/>
      <c r="S89" s="1791"/>
      <c r="T89" s="1791"/>
      <c r="U89" s="1791"/>
      <c r="V89" s="1791"/>
      <c r="W89" s="1791"/>
      <c r="X89" s="1791"/>
      <c r="Y89" s="1791"/>
      <c r="Z89" s="1791"/>
      <c r="AA89" s="1792"/>
      <c r="AB89" s="1809"/>
      <c r="AC89" s="1810"/>
      <c r="AD89" s="1811"/>
      <c r="AE89" s="656"/>
      <c r="AF89" s="656"/>
      <c r="AG89" s="656"/>
    </row>
    <row r="90" spans="1:33" ht="20.100000000000001" customHeight="1">
      <c r="A90" s="1836"/>
      <c r="B90" s="1837"/>
      <c r="C90" s="1837"/>
      <c r="D90" s="1838"/>
      <c r="E90" s="1791"/>
      <c r="F90" s="1791"/>
      <c r="G90" s="1791"/>
      <c r="H90" s="1791"/>
      <c r="I90" s="1793"/>
      <c r="J90" s="1821"/>
      <c r="K90" s="1791"/>
      <c r="L90" s="1791"/>
      <c r="M90" s="1793"/>
      <c r="N90" s="1821"/>
      <c r="O90" s="1791"/>
      <c r="P90" s="1791"/>
      <c r="Q90" s="1793"/>
      <c r="R90" s="1790"/>
      <c r="S90" s="1791"/>
      <c r="T90" s="1791"/>
      <c r="U90" s="1791"/>
      <c r="V90" s="1791"/>
      <c r="W90" s="1791"/>
      <c r="X90" s="1791"/>
      <c r="Y90" s="1791"/>
      <c r="Z90" s="1791"/>
      <c r="AA90" s="1792"/>
      <c r="AB90" s="1809"/>
      <c r="AC90" s="1810"/>
      <c r="AD90" s="1811"/>
      <c r="AE90" s="656"/>
      <c r="AF90" s="656"/>
      <c r="AG90" s="656"/>
    </row>
    <row r="91" spans="1:33" ht="20.100000000000001" customHeight="1" thickBot="1">
      <c r="A91" s="1839"/>
      <c r="B91" s="1840"/>
      <c r="C91" s="1840"/>
      <c r="D91" s="1841"/>
      <c r="E91" s="1822"/>
      <c r="F91" s="1822"/>
      <c r="G91" s="1822"/>
      <c r="H91" s="1822"/>
      <c r="I91" s="1823"/>
      <c r="J91" s="1824"/>
      <c r="K91" s="1822"/>
      <c r="L91" s="1822"/>
      <c r="M91" s="1823"/>
      <c r="N91" s="1824"/>
      <c r="O91" s="1822"/>
      <c r="P91" s="1822"/>
      <c r="Q91" s="1823"/>
      <c r="R91" s="1825"/>
      <c r="S91" s="1822"/>
      <c r="T91" s="1822"/>
      <c r="U91" s="1822"/>
      <c r="V91" s="1822"/>
      <c r="W91" s="1822"/>
      <c r="X91" s="1822"/>
      <c r="Y91" s="1822"/>
      <c r="Z91" s="1822"/>
      <c r="AA91" s="1826"/>
      <c r="AB91" s="1812"/>
      <c r="AC91" s="1813"/>
      <c r="AD91" s="1814"/>
      <c r="AE91" s="656"/>
      <c r="AF91" s="656"/>
      <c r="AG91" s="656"/>
    </row>
    <row r="92" spans="1:33" ht="20.100000000000001" customHeight="1" thickBot="1">
      <c r="A92" s="1800" t="s">
        <v>3564</v>
      </c>
      <c r="B92" s="1801"/>
      <c r="C92" s="1801"/>
      <c r="D92" s="1801"/>
      <c r="E92" s="1801"/>
      <c r="F92" s="1801"/>
      <c r="G92" s="1801"/>
      <c r="H92" s="1801"/>
      <c r="I92" s="1801"/>
      <c r="J92" s="1801"/>
      <c r="K92" s="1801"/>
      <c r="L92" s="1801"/>
      <c r="M92" s="1801"/>
      <c r="N92" s="1801"/>
      <c r="O92" s="1801"/>
      <c r="P92" s="1801"/>
      <c r="Q92" s="1801"/>
      <c r="R92" s="1801"/>
      <c r="S92" s="1801"/>
      <c r="T92" s="1801"/>
      <c r="U92" s="1801"/>
      <c r="V92" s="1801"/>
      <c r="W92" s="1801"/>
      <c r="X92" s="1801"/>
      <c r="Y92" s="1801"/>
      <c r="Z92" s="1801"/>
      <c r="AA92" s="1802"/>
      <c r="AB92" s="1803" t="s">
        <v>3565</v>
      </c>
      <c r="AC92" s="1804"/>
      <c r="AD92" s="1805"/>
      <c r="AE92" s="767"/>
      <c r="AF92" s="767"/>
      <c r="AG92" s="767"/>
    </row>
    <row r="93" spans="1:33" ht="20.100000000000001" customHeight="1" thickTop="1">
      <c r="A93" s="1806"/>
      <c r="B93" s="1807"/>
      <c r="C93" s="1807"/>
      <c r="D93" s="1807"/>
      <c r="E93" s="1807"/>
      <c r="F93" s="1807"/>
      <c r="G93" s="1807"/>
      <c r="H93" s="1807"/>
      <c r="I93" s="1807"/>
      <c r="J93" s="1807"/>
      <c r="K93" s="1807"/>
      <c r="L93" s="1807"/>
      <c r="M93" s="1807"/>
      <c r="N93" s="1807"/>
      <c r="O93" s="1807"/>
      <c r="P93" s="1807"/>
      <c r="Q93" s="1807"/>
      <c r="R93" s="1807"/>
      <c r="S93" s="1807"/>
      <c r="T93" s="1807"/>
      <c r="U93" s="1807"/>
      <c r="V93" s="1807"/>
      <c r="W93" s="1807"/>
      <c r="X93" s="1807"/>
      <c r="Y93" s="1807"/>
      <c r="Z93" s="1807"/>
      <c r="AA93" s="1808"/>
      <c r="AB93" s="1809"/>
      <c r="AC93" s="1810"/>
      <c r="AD93" s="1811"/>
      <c r="AE93" s="656"/>
      <c r="AF93" s="656"/>
      <c r="AG93" s="656"/>
    </row>
    <row r="94" spans="1:33" ht="20.100000000000001" customHeight="1">
      <c r="A94" s="1815"/>
      <c r="B94" s="1816"/>
      <c r="C94" s="1816"/>
      <c r="D94" s="1816"/>
      <c r="E94" s="1816"/>
      <c r="F94" s="1816"/>
      <c r="G94" s="1816"/>
      <c r="H94" s="1816"/>
      <c r="I94" s="1816"/>
      <c r="J94" s="1816"/>
      <c r="K94" s="1816"/>
      <c r="L94" s="1816"/>
      <c r="M94" s="1816"/>
      <c r="N94" s="1816"/>
      <c r="O94" s="1816"/>
      <c r="P94" s="1816"/>
      <c r="Q94" s="1816"/>
      <c r="R94" s="1816"/>
      <c r="S94" s="1816"/>
      <c r="T94" s="1816"/>
      <c r="U94" s="1816"/>
      <c r="V94" s="1816"/>
      <c r="W94" s="1816"/>
      <c r="X94" s="1816"/>
      <c r="Y94" s="1816"/>
      <c r="Z94" s="1816"/>
      <c r="AA94" s="1817"/>
      <c r="AB94" s="1809"/>
      <c r="AC94" s="1810"/>
      <c r="AD94" s="1811"/>
      <c r="AE94" s="656"/>
      <c r="AF94" s="656"/>
      <c r="AG94" s="656"/>
    </row>
    <row r="95" spans="1:33" ht="20.100000000000001" customHeight="1">
      <c r="A95" s="1815"/>
      <c r="B95" s="1816"/>
      <c r="C95" s="1816"/>
      <c r="D95" s="1816"/>
      <c r="E95" s="1816"/>
      <c r="F95" s="1816"/>
      <c r="G95" s="1816"/>
      <c r="H95" s="1816"/>
      <c r="I95" s="1816"/>
      <c r="J95" s="1816"/>
      <c r="K95" s="1816"/>
      <c r="L95" s="1816"/>
      <c r="M95" s="1816"/>
      <c r="N95" s="1816"/>
      <c r="O95" s="1816"/>
      <c r="P95" s="1816"/>
      <c r="Q95" s="1816"/>
      <c r="R95" s="1816"/>
      <c r="S95" s="1816"/>
      <c r="T95" s="1816"/>
      <c r="U95" s="1816"/>
      <c r="V95" s="1816"/>
      <c r="W95" s="1816"/>
      <c r="X95" s="1816"/>
      <c r="Y95" s="1816"/>
      <c r="Z95" s="1816"/>
      <c r="AA95" s="1817"/>
      <c r="AB95" s="1809"/>
      <c r="AC95" s="1810"/>
      <c r="AD95" s="1811"/>
      <c r="AE95" s="656"/>
      <c r="AF95" s="656"/>
      <c r="AG95" s="656"/>
    </row>
    <row r="96" spans="1:33" ht="20.100000000000001" customHeight="1">
      <c r="A96" s="1815"/>
      <c r="B96" s="1816"/>
      <c r="C96" s="1816"/>
      <c r="D96" s="1816"/>
      <c r="E96" s="1816"/>
      <c r="F96" s="1816"/>
      <c r="G96" s="1816"/>
      <c r="H96" s="1816"/>
      <c r="I96" s="1816"/>
      <c r="J96" s="1816"/>
      <c r="K96" s="1816"/>
      <c r="L96" s="1816"/>
      <c r="M96" s="1816"/>
      <c r="N96" s="1816"/>
      <c r="O96" s="1816"/>
      <c r="P96" s="1816"/>
      <c r="Q96" s="1816"/>
      <c r="R96" s="1816"/>
      <c r="S96" s="1816"/>
      <c r="T96" s="1816"/>
      <c r="U96" s="1816"/>
      <c r="V96" s="1816"/>
      <c r="W96" s="1816"/>
      <c r="X96" s="1816"/>
      <c r="Y96" s="1816"/>
      <c r="Z96" s="1816"/>
      <c r="AA96" s="1817"/>
      <c r="AB96" s="1809"/>
      <c r="AC96" s="1810"/>
      <c r="AD96" s="1811"/>
      <c r="AE96" s="656"/>
      <c r="AF96" s="656"/>
      <c r="AG96" s="656"/>
    </row>
    <row r="97" spans="1:33" ht="20.100000000000001" customHeight="1" thickBot="1">
      <c r="A97" s="1818"/>
      <c r="B97" s="1819"/>
      <c r="C97" s="1819"/>
      <c r="D97" s="1819"/>
      <c r="E97" s="1819"/>
      <c r="F97" s="1819"/>
      <c r="G97" s="1819"/>
      <c r="H97" s="1819"/>
      <c r="I97" s="1819"/>
      <c r="J97" s="1819"/>
      <c r="K97" s="1819"/>
      <c r="L97" s="1819"/>
      <c r="M97" s="1819"/>
      <c r="N97" s="1819"/>
      <c r="O97" s="1819"/>
      <c r="P97" s="1819"/>
      <c r="Q97" s="1819"/>
      <c r="R97" s="1819"/>
      <c r="S97" s="1819"/>
      <c r="T97" s="1819"/>
      <c r="U97" s="1819"/>
      <c r="V97" s="1819"/>
      <c r="W97" s="1819"/>
      <c r="X97" s="1819"/>
      <c r="Y97" s="1819"/>
      <c r="Z97" s="1819"/>
      <c r="AA97" s="1820"/>
      <c r="AB97" s="1812"/>
      <c r="AC97" s="1813"/>
      <c r="AD97" s="1814"/>
      <c r="AE97" s="656"/>
      <c r="AF97" s="656"/>
      <c r="AG97" s="656"/>
    </row>
    <row r="110" spans="1:33">
      <c r="A110" s="594" t="s">
        <v>3566</v>
      </c>
    </row>
    <row r="111" spans="1:33">
      <c r="A111" s="594" t="s">
        <v>3567</v>
      </c>
    </row>
    <row r="112" spans="1:33">
      <c r="A112" s="594" t="s">
        <v>3568</v>
      </c>
    </row>
    <row r="113" spans="1:1">
      <c r="A113" s="594" t="s">
        <v>3569</v>
      </c>
    </row>
    <row r="114" spans="1:1">
      <c r="A114" s="594" t="s">
        <v>3570</v>
      </c>
    </row>
    <row r="115" spans="1:1">
      <c r="A115" s="594" t="s">
        <v>3571</v>
      </c>
    </row>
    <row r="116" spans="1:1">
      <c r="A116" s="594" t="s">
        <v>3572</v>
      </c>
    </row>
  </sheetData>
  <mergeCells count="249">
    <mergeCell ref="A8:C8"/>
    <mergeCell ref="D8:R8"/>
    <mergeCell ref="T8:V8"/>
    <mergeCell ref="W8:AD8"/>
    <mergeCell ref="A10:E10"/>
    <mergeCell ref="F10:X10"/>
    <mergeCell ref="Y10:AA10"/>
    <mergeCell ref="AB10:AD10"/>
    <mergeCell ref="AB1:AD1"/>
    <mergeCell ref="A2:AD2"/>
    <mergeCell ref="A4:C4"/>
    <mergeCell ref="D4:R4"/>
    <mergeCell ref="A6:C6"/>
    <mergeCell ref="D6:R6"/>
    <mergeCell ref="T6:V6"/>
    <mergeCell ref="W6:AD6"/>
    <mergeCell ref="A20:E20"/>
    <mergeCell ref="Y20:AA20"/>
    <mergeCell ref="AB20:AD20"/>
    <mergeCell ref="A21:E22"/>
    <mergeCell ref="Y21:AA22"/>
    <mergeCell ref="AB21:AD22"/>
    <mergeCell ref="A11:E13"/>
    <mergeCell ref="Y11:AA13"/>
    <mergeCell ref="AB11:AD13"/>
    <mergeCell ref="A14:E19"/>
    <mergeCell ref="Y14:AA19"/>
    <mergeCell ref="AB14:AD19"/>
    <mergeCell ref="A23:E24"/>
    <mergeCell ref="G23:H23"/>
    <mergeCell ref="S23:V23"/>
    <mergeCell ref="Y23:AA24"/>
    <mergeCell ref="AB23:AD24"/>
    <mergeCell ref="A25:E26"/>
    <mergeCell ref="Y25:AA26"/>
    <mergeCell ref="AB25:AD26"/>
    <mergeCell ref="N26:O26"/>
    <mergeCell ref="V26:W26"/>
    <mergeCell ref="A30:E31"/>
    <mergeCell ref="I30:J30"/>
    <mergeCell ref="Y30:AA31"/>
    <mergeCell ref="AB30:AD31"/>
    <mergeCell ref="F31:G31"/>
    <mergeCell ref="O31:P31"/>
    <mergeCell ref="A27:E27"/>
    <mergeCell ref="Y27:AA27"/>
    <mergeCell ref="AB27:AD27"/>
    <mergeCell ref="A28:E29"/>
    <mergeCell ref="O28:R28"/>
    <mergeCell ref="Y28:AA29"/>
    <mergeCell ref="AB28:AD29"/>
    <mergeCell ref="F29:G29"/>
    <mergeCell ref="Y32:AA33"/>
    <mergeCell ref="AB32:AD33"/>
    <mergeCell ref="F33:H33"/>
    <mergeCell ref="A34:E41"/>
    <mergeCell ref="P34:Q34"/>
    <mergeCell ref="T34:U34"/>
    <mergeCell ref="Y34:AA41"/>
    <mergeCell ref="AB34:AD41"/>
    <mergeCell ref="P35:Q35"/>
    <mergeCell ref="T35:U35"/>
    <mergeCell ref="P36:Q36"/>
    <mergeCell ref="T36:U36"/>
    <mergeCell ref="P37:Q37"/>
    <mergeCell ref="T37:U37"/>
    <mergeCell ref="F38:G38"/>
    <mergeCell ref="H38:I38"/>
    <mergeCell ref="Q38:V38"/>
    <mergeCell ref="A32:E33"/>
    <mergeCell ref="L41:M41"/>
    <mergeCell ref="T41:W41"/>
    <mergeCell ref="A42:E44"/>
    <mergeCell ref="F42:X44"/>
    <mergeCell ref="Y42:AA44"/>
    <mergeCell ref="AB42:AD44"/>
    <mergeCell ref="J39:K39"/>
    <mergeCell ref="L39:M39"/>
    <mergeCell ref="N39:O39"/>
    <mergeCell ref="Q39:S39"/>
    <mergeCell ref="T39:U39"/>
    <mergeCell ref="F40:I40"/>
    <mergeCell ref="L40:M40"/>
    <mergeCell ref="T40:W40"/>
    <mergeCell ref="A51:E51"/>
    <mergeCell ref="J51:Q51"/>
    <mergeCell ref="Y51:AA51"/>
    <mergeCell ref="AB51:AD51"/>
    <mergeCell ref="A52:E54"/>
    <mergeCell ref="Y52:AA54"/>
    <mergeCell ref="AB52:AD54"/>
    <mergeCell ref="AB48:AD48"/>
    <mergeCell ref="A49:E49"/>
    <mergeCell ref="F49:X49"/>
    <mergeCell ref="Y49:AA49"/>
    <mergeCell ref="AB49:AD49"/>
    <mergeCell ref="A50:E50"/>
    <mergeCell ref="I50:Q50"/>
    <mergeCell ref="Y50:AA50"/>
    <mergeCell ref="AB50:AD50"/>
    <mergeCell ref="A58:E58"/>
    <mergeCell ref="J58:Q58"/>
    <mergeCell ref="Y58:AA58"/>
    <mergeCell ref="AB58:AD58"/>
    <mergeCell ref="A59:E59"/>
    <mergeCell ref="Y59:AA59"/>
    <mergeCell ref="AB59:AD59"/>
    <mergeCell ref="A55:E56"/>
    <mergeCell ref="Y55:AA56"/>
    <mergeCell ref="AB55:AD56"/>
    <mergeCell ref="A57:E57"/>
    <mergeCell ref="I57:J57"/>
    <mergeCell ref="Y57:AA57"/>
    <mergeCell ref="AB57:AD57"/>
    <mergeCell ref="A62:E62"/>
    <mergeCell ref="G62:H62"/>
    <mergeCell ref="M62:N62"/>
    <mergeCell ref="Y62:AA62"/>
    <mergeCell ref="AB62:AD62"/>
    <mergeCell ref="A63:E63"/>
    <mergeCell ref="Y63:AA63"/>
    <mergeCell ref="AB63:AD63"/>
    <mergeCell ref="A60:E60"/>
    <mergeCell ref="Y60:AA60"/>
    <mergeCell ref="AB60:AD60"/>
    <mergeCell ref="A61:E61"/>
    <mergeCell ref="Y61:AA61"/>
    <mergeCell ref="AB61:AD61"/>
    <mergeCell ref="A66:E66"/>
    <mergeCell ref="N66:O66"/>
    <mergeCell ref="Y66:AA66"/>
    <mergeCell ref="AB66:AD66"/>
    <mergeCell ref="A67:E67"/>
    <mergeCell ref="N67:O67"/>
    <mergeCell ref="Y67:AA67"/>
    <mergeCell ref="AB67:AD67"/>
    <mergeCell ref="A64:E64"/>
    <mergeCell ref="Y64:AA64"/>
    <mergeCell ref="AB64:AD64"/>
    <mergeCell ref="A65:E65"/>
    <mergeCell ref="Y65:AA65"/>
    <mergeCell ref="AB65:AD65"/>
    <mergeCell ref="A68:E68"/>
    <mergeCell ref="J68:P68"/>
    <mergeCell ref="Y68:AA68"/>
    <mergeCell ref="AB68:AD68"/>
    <mergeCell ref="A70:AD70"/>
    <mergeCell ref="A71:D71"/>
    <mergeCell ref="E71:I71"/>
    <mergeCell ref="J71:M71"/>
    <mergeCell ref="N71:Q71"/>
    <mergeCell ref="R71:AA71"/>
    <mergeCell ref="AB71:AD71"/>
    <mergeCell ref="E86:I86"/>
    <mergeCell ref="J86:M86"/>
    <mergeCell ref="A72:D76"/>
    <mergeCell ref="E72:I72"/>
    <mergeCell ref="J72:M72"/>
    <mergeCell ref="N72:Q72"/>
    <mergeCell ref="R72:AA72"/>
    <mergeCell ref="AB72:AD76"/>
    <mergeCell ref="E73:I73"/>
    <mergeCell ref="J73:M73"/>
    <mergeCell ref="N73:Q73"/>
    <mergeCell ref="R73:AA73"/>
    <mergeCell ref="E74:I74"/>
    <mergeCell ref="J74:M74"/>
    <mergeCell ref="N74:Q74"/>
    <mergeCell ref="R74:AA74"/>
    <mergeCell ref="E75:I75"/>
    <mergeCell ref="J75:M75"/>
    <mergeCell ref="N75:Q75"/>
    <mergeCell ref="R75:AA75"/>
    <mergeCell ref="E76:I76"/>
    <mergeCell ref="J76:M76"/>
    <mergeCell ref="N76:Q76"/>
    <mergeCell ref="R76:AA76"/>
    <mergeCell ref="J80:M80"/>
    <mergeCell ref="A82:D86"/>
    <mergeCell ref="AB82:AD86"/>
    <mergeCell ref="E83:I83"/>
    <mergeCell ref="J83:M83"/>
    <mergeCell ref="N83:Q83"/>
    <mergeCell ref="R83:AA83"/>
    <mergeCell ref="N80:Q80"/>
    <mergeCell ref="R80:AA80"/>
    <mergeCell ref="E81:I81"/>
    <mergeCell ref="J81:M81"/>
    <mergeCell ref="N81:Q81"/>
    <mergeCell ref="R81:AA81"/>
    <mergeCell ref="AB77:AD81"/>
    <mergeCell ref="E78:I78"/>
    <mergeCell ref="J78:M78"/>
    <mergeCell ref="N78:Q78"/>
    <mergeCell ref="R78:AA78"/>
    <mergeCell ref="E79:I79"/>
    <mergeCell ref="J79:M79"/>
    <mergeCell ref="E82:I82"/>
    <mergeCell ref="J82:M82"/>
    <mergeCell ref="N82:Q82"/>
    <mergeCell ref="R82:AA82"/>
    <mergeCell ref="J89:M89"/>
    <mergeCell ref="N89:Q89"/>
    <mergeCell ref="A87:D91"/>
    <mergeCell ref="E87:I87"/>
    <mergeCell ref="J87:M87"/>
    <mergeCell ref="N87:Q87"/>
    <mergeCell ref="R87:AA87"/>
    <mergeCell ref="J90:M90"/>
    <mergeCell ref="N79:Q79"/>
    <mergeCell ref="R79:AA79"/>
    <mergeCell ref="E80:I80"/>
    <mergeCell ref="E84:I84"/>
    <mergeCell ref="J84:M84"/>
    <mergeCell ref="N84:Q84"/>
    <mergeCell ref="R84:AA84"/>
    <mergeCell ref="E85:I85"/>
    <mergeCell ref="J85:M85"/>
    <mergeCell ref="N85:Q85"/>
    <mergeCell ref="R85:AA85"/>
    <mergeCell ref="A77:D81"/>
    <mergeCell ref="E77:I77"/>
    <mergeCell ref="J77:M77"/>
    <mergeCell ref="N77:Q77"/>
    <mergeCell ref="R77:AA77"/>
    <mergeCell ref="R89:AA89"/>
    <mergeCell ref="E90:I90"/>
    <mergeCell ref="N86:Q86"/>
    <mergeCell ref="R86:AA86"/>
    <mergeCell ref="A92:AA92"/>
    <mergeCell ref="AB92:AD92"/>
    <mergeCell ref="A93:AA93"/>
    <mergeCell ref="AB93:AD97"/>
    <mergeCell ref="A94:AA94"/>
    <mergeCell ref="A95:AA95"/>
    <mergeCell ref="A96:AA96"/>
    <mergeCell ref="A97:AA97"/>
    <mergeCell ref="N90:Q90"/>
    <mergeCell ref="R90:AA90"/>
    <mergeCell ref="E91:I91"/>
    <mergeCell ref="J91:M91"/>
    <mergeCell ref="N91:Q91"/>
    <mergeCell ref="R91:AA91"/>
    <mergeCell ref="AB87:AD91"/>
    <mergeCell ref="E88:I88"/>
    <mergeCell ref="J88:M88"/>
    <mergeCell ref="N88:Q88"/>
    <mergeCell ref="R88:AA88"/>
    <mergeCell ref="E89:I89"/>
  </mergeCells>
  <phoneticPr fontId="1"/>
  <dataValidations count="7">
    <dataValidation type="list" allowBlank="1" showInputMessage="1" showErrorMessage="1" sqref="J39:K39 JF39:JG39 TB39:TC39 ACX39:ACY39 AMT39:AMU39 AWP39:AWQ39 BGL39:BGM39 BQH39:BQI39 CAD39:CAE39 CJZ39:CKA39 CTV39:CTW39 DDR39:DDS39 DNN39:DNO39 DXJ39:DXK39 EHF39:EHG39 ERB39:ERC39 FAX39:FAY39 FKT39:FKU39 FUP39:FUQ39 GEL39:GEM39 GOH39:GOI39 GYD39:GYE39 HHZ39:HIA39 HRV39:HRW39 IBR39:IBS39 ILN39:ILO39 IVJ39:IVK39 JFF39:JFG39 JPB39:JPC39 JYX39:JYY39 KIT39:KIU39 KSP39:KSQ39 LCL39:LCM39 LMH39:LMI39 LWD39:LWE39 MFZ39:MGA39 MPV39:MPW39 MZR39:MZS39 NJN39:NJO39 NTJ39:NTK39 ODF39:ODG39 ONB39:ONC39 OWX39:OWY39 PGT39:PGU39 PQP39:PQQ39 QAL39:QAM39 QKH39:QKI39 QUD39:QUE39 RDZ39:REA39 RNV39:RNW39 RXR39:RXS39 SHN39:SHO39 SRJ39:SRK39 TBF39:TBG39 TLB39:TLC39 TUX39:TUY39 UET39:UEU39 UOP39:UOQ39 UYL39:UYM39 VIH39:VII39 VSD39:VSE39 WBZ39:WCA39 WLV39:WLW39 WVR39:WVS39 J65575:K65575 JF65575:JG65575 TB65575:TC65575 ACX65575:ACY65575 AMT65575:AMU65575 AWP65575:AWQ65575 BGL65575:BGM65575 BQH65575:BQI65575 CAD65575:CAE65575 CJZ65575:CKA65575 CTV65575:CTW65575 DDR65575:DDS65575 DNN65575:DNO65575 DXJ65575:DXK65575 EHF65575:EHG65575 ERB65575:ERC65575 FAX65575:FAY65575 FKT65575:FKU65575 FUP65575:FUQ65575 GEL65575:GEM65575 GOH65575:GOI65575 GYD65575:GYE65575 HHZ65575:HIA65575 HRV65575:HRW65575 IBR65575:IBS65575 ILN65575:ILO65575 IVJ65575:IVK65575 JFF65575:JFG65575 JPB65575:JPC65575 JYX65575:JYY65575 KIT65575:KIU65575 KSP65575:KSQ65575 LCL65575:LCM65575 LMH65575:LMI65575 LWD65575:LWE65575 MFZ65575:MGA65575 MPV65575:MPW65575 MZR65575:MZS65575 NJN65575:NJO65575 NTJ65575:NTK65575 ODF65575:ODG65575 ONB65575:ONC65575 OWX65575:OWY65575 PGT65575:PGU65575 PQP65575:PQQ65575 QAL65575:QAM65575 QKH65575:QKI65575 QUD65575:QUE65575 RDZ65575:REA65575 RNV65575:RNW65575 RXR65575:RXS65575 SHN65575:SHO65575 SRJ65575:SRK65575 TBF65575:TBG65575 TLB65575:TLC65575 TUX65575:TUY65575 UET65575:UEU65575 UOP65575:UOQ65575 UYL65575:UYM65575 VIH65575:VII65575 VSD65575:VSE65575 WBZ65575:WCA65575 WLV65575:WLW65575 WVR65575:WVS65575 J131111:K131111 JF131111:JG131111 TB131111:TC131111 ACX131111:ACY131111 AMT131111:AMU131111 AWP131111:AWQ131111 BGL131111:BGM131111 BQH131111:BQI131111 CAD131111:CAE131111 CJZ131111:CKA131111 CTV131111:CTW131111 DDR131111:DDS131111 DNN131111:DNO131111 DXJ131111:DXK131111 EHF131111:EHG131111 ERB131111:ERC131111 FAX131111:FAY131111 FKT131111:FKU131111 FUP131111:FUQ131111 GEL131111:GEM131111 GOH131111:GOI131111 GYD131111:GYE131111 HHZ131111:HIA131111 HRV131111:HRW131111 IBR131111:IBS131111 ILN131111:ILO131111 IVJ131111:IVK131111 JFF131111:JFG131111 JPB131111:JPC131111 JYX131111:JYY131111 KIT131111:KIU131111 KSP131111:KSQ131111 LCL131111:LCM131111 LMH131111:LMI131111 LWD131111:LWE131111 MFZ131111:MGA131111 MPV131111:MPW131111 MZR131111:MZS131111 NJN131111:NJO131111 NTJ131111:NTK131111 ODF131111:ODG131111 ONB131111:ONC131111 OWX131111:OWY131111 PGT131111:PGU131111 PQP131111:PQQ131111 QAL131111:QAM131111 QKH131111:QKI131111 QUD131111:QUE131111 RDZ131111:REA131111 RNV131111:RNW131111 RXR131111:RXS131111 SHN131111:SHO131111 SRJ131111:SRK131111 TBF131111:TBG131111 TLB131111:TLC131111 TUX131111:TUY131111 UET131111:UEU131111 UOP131111:UOQ131111 UYL131111:UYM131111 VIH131111:VII131111 VSD131111:VSE131111 WBZ131111:WCA131111 WLV131111:WLW131111 WVR131111:WVS131111 J196647:K196647 JF196647:JG196647 TB196647:TC196647 ACX196647:ACY196647 AMT196647:AMU196647 AWP196647:AWQ196647 BGL196647:BGM196647 BQH196647:BQI196647 CAD196647:CAE196647 CJZ196647:CKA196647 CTV196647:CTW196647 DDR196647:DDS196647 DNN196647:DNO196647 DXJ196647:DXK196647 EHF196647:EHG196647 ERB196647:ERC196647 FAX196647:FAY196647 FKT196647:FKU196647 FUP196647:FUQ196647 GEL196647:GEM196647 GOH196647:GOI196647 GYD196647:GYE196647 HHZ196647:HIA196647 HRV196647:HRW196647 IBR196647:IBS196647 ILN196647:ILO196647 IVJ196647:IVK196647 JFF196647:JFG196647 JPB196647:JPC196647 JYX196647:JYY196647 KIT196647:KIU196647 KSP196647:KSQ196647 LCL196647:LCM196647 LMH196647:LMI196647 LWD196647:LWE196647 MFZ196647:MGA196647 MPV196647:MPW196647 MZR196647:MZS196647 NJN196647:NJO196647 NTJ196647:NTK196647 ODF196647:ODG196647 ONB196647:ONC196647 OWX196647:OWY196647 PGT196647:PGU196647 PQP196647:PQQ196647 QAL196647:QAM196647 QKH196647:QKI196647 QUD196647:QUE196647 RDZ196647:REA196647 RNV196647:RNW196647 RXR196647:RXS196647 SHN196647:SHO196647 SRJ196647:SRK196647 TBF196647:TBG196647 TLB196647:TLC196647 TUX196647:TUY196647 UET196647:UEU196647 UOP196647:UOQ196647 UYL196647:UYM196647 VIH196647:VII196647 VSD196647:VSE196647 WBZ196647:WCA196647 WLV196647:WLW196647 WVR196647:WVS196647 J262183:K262183 JF262183:JG262183 TB262183:TC262183 ACX262183:ACY262183 AMT262183:AMU262183 AWP262183:AWQ262183 BGL262183:BGM262183 BQH262183:BQI262183 CAD262183:CAE262183 CJZ262183:CKA262183 CTV262183:CTW262183 DDR262183:DDS262183 DNN262183:DNO262183 DXJ262183:DXK262183 EHF262183:EHG262183 ERB262183:ERC262183 FAX262183:FAY262183 FKT262183:FKU262183 FUP262183:FUQ262183 GEL262183:GEM262183 GOH262183:GOI262183 GYD262183:GYE262183 HHZ262183:HIA262183 HRV262183:HRW262183 IBR262183:IBS262183 ILN262183:ILO262183 IVJ262183:IVK262183 JFF262183:JFG262183 JPB262183:JPC262183 JYX262183:JYY262183 KIT262183:KIU262183 KSP262183:KSQ262183 LCL262183:LCM262183 LMH262183:LMI262183 LWD262183:LWE262183 MFZ262183:MGA262183 MPV262183:MPW262183 MZR262183:MZS262183 NJN262183:NJO262183 NTJ262183:NTK262183 ODF262183:ODG262183 ONB262183:ONC262183 OWX262183:OWY262183 PGT262183:PGU262183 PQP262183:PQQ262183 QAL262183:QAM262183 QKH262183:QKI262183 QUD262183:QUE262183 RDZ262183:REA262183 RNV262183:RNW262183 RXR262183:RXS262183 SHN262183:SHO262183 SRJ262183:SRK262183 TBF262183:TBG262183 TLB262183:TLC262183 TUX262183:TUY262183 UET262183:UEU262183 UOP262183:UOQ262183 UYL262183:UYM262183 VIH262183:VII262183 VSD262183:VSE262183 WBZ262183:WCA262183 WLV262183:WLW262183 WVR262183:WVS262183 J327719:K327719 JF327719:JG327719 TB327719:TC327719 ACX327719:ACY327719 AMT327719:AMU327719 AWP327719:AWQ327719 BGL327719:BGM327719 BQH327719:BQI327719 CAD327719:CAE327719 CJZ327719:CKA327719 CTV327719:CTW327719 DDR327719:DDS327719 DNN327719:DNO327719 DXJ327719:DXK327719 EHF327719:EHG327719 ERB327719:ERC327719 FAX327719:FAY327719 FKT327719:FKU327719 FUP327719:FUQ327719 GEL327719:GEM327719 GOH327719:GOI327719 GYD327719:GYE327719 HHZ327719:HIA327719 HRV327719:HRW327719 IBR327719:IBS327719 ILN327719:ILO327719 IVJ327719:IVK327719 JFF327719:JFG327719 JPB327719:JPC327719 JYX327719:JYY327719 KIT327719:KIU327719 KSP327719:KSQ327719 LCL327719:LCM327719 LMH327719:LMI327719 LWD327719:LWE327719 MFZ327719:MGA327719 MPV327719:MPW327719 MZR327719:MZS327719 NJN327719:NJO327719 NTJ327719:NTK327719 ODF327719:ODG327719 ONB327719:ONC327719 OWX327719:OWY327719 PGT327719:PGU327719 PQP327719:PQQ327719 QAL327719:QAM327719 QKH327719:QKI327719 QUD327719:QUE327719 RDZ327719:REA327719 RNV327719:RNW327719 RXR327719:RXS327719 SHN327719:SHO327719 SRJ327719:SRK327719 TBF327719:TBG327719 TLB327719:TLC327719 TUX327719:TUY327719 UET327719:UEU327719 UOP327719:UOQ327719 UYL327719:UYM327719 VIH327719:VII327719 VSD327719:VSE327719 WBZ327719:WCA327719 WLV327719:WLW327719 WVR327719:WVS327719 J393255:K393255 JF393255:JG393255 TB393255:TC393255 ACX393255:ACY393255 AMT393255:AMU393255 AWP393255:AWQ393255 BGL393255:BGM393255 BQH393255:BQI393255 CAD393255:CAE393255 CJZ393255:CKA393255 CTV393255:CTW393255 DDR393255:DDS393255 DNN393255:DNO393255 DXJ393255:DXK393255 EHF393255:EHG393255 ERB393255:ERC393255 FAX393255:FAY393255 FKT393255:FKU393255 FUP393255:FUQ393255 GEL393255:GEM393255 GOH393255:GOI393255 GYD393255:GYE393255 HHZ393255:HIA393255 HRV393255:HRW393255 IBR393255:IBS393255 ILN393255:ILO393255 IVJ393255:IVK393255 JFF393255:JFG393255 JPB393255:JPC393255 JYX393255:JYY393255 KIT393255:KIU393255 KSP393255:KSQ393255 LCL393255:LCM393255 LMH393255:LMI393255 LWD393255:LWE393255 MFZ393255:MGA393255 MPV393255:MPW393255 MZR393255:MZS393255 NJN393255:NJO393255 NTJ393255:NTK393255 ODF393255:ODG393255 ONB393255:ONC393255 OWX393255:OWY393255 PGT393255:PGU393255 PQP393255:PQQ393255 QAL393255:QAM393255 QKH393255:QKI393255 QUD393255:QUE393255 RDZ393255:REA393255 RNV393255:RNW393255 RXR393255:RXS393255 SHN393255:SHO393255 SRJ393255:SRK393255 TBF393255:TBG393255 TLB393255:TLC393255 TUX393255:TUY393255 UET393255:UEU393255 UOP393255:UOQ393255 UYL393255:UYM393255 VIH393255:VII393255 VSD393255:VSE393255 WBZ393255:WCA393255 WLV393255:WLW393255 WVR393255:WVS393255 J458791:K458791 JF458791:JG458791 TB458791:TC458791 ACX458791:ACY458791 AMT458791:AMU458791 AWP458791:AWQ458791 BGL458791:BGM458791 BQH458791:BQI458791 CAD458791:CAE458791 CJZ458791:CKA458791 CTV458791:CTW458791 DDR458791:DDS458791 DNN458791:DNO458791 DXJ458791:DXK458791 EHF458791:EHG458791 ERB458791:ERC458791 FAX458791:FAY458791 FKT458791:FKU458791 FUP458791:FUQ458791 GEL458791:GEM458791 GOH458791:GOI458791 GYD458791:GYE458791 HHZ458791:HIA458791 HRV458791:HRW458791 IBR458791:IBS458791 ILN458791:ILO458791 IVJ458791:IVK458791 JFF458791:JFG458791 JPB458791:JPC458791 JYX458791:JYY458791 KIT458791:KIU458791 KSP458791:KSQ458791 LCL458791:LCM458791 LMH458791:LMI458791 LWD458791:LWE458791 MFZ458791:MGA458791 MPV458791:MPW458791 MZR458791:MZS458791 NJN458791:NJO458791 NTJ458791:NTK458791 ODF458791:ODG458791 ONB458791:ONC458791 OWX458791:OWY458791 PGT458791:PGU458791 PQP458791:PQQ458791 QAL458791:QAM458791 QKH458791:QKI458791 QUD458791:QUE458791 RDZ458791:REA458791 RNV458791:RNW458791 RXR458791:RXS458791 SHN458791:SHO458791 SRJ458791:SRK458791 TBF458791:TBG458791 TLB458791:TLC458791 TUX458791:TUY458791 UET458791:UEU458791 UOP458791:UOQ458791 UYL458791:UYM458791 VIH458791:VII458791 VSD458791:VSE458791 WBZ458791:WCA458791 WLV458791:WLW458791 WVR458791:WVS458791 J524327:K524327 JF524327:JG524327 TB524327:TC524327 ACX524327:ACY524327 AMT524327:AMU524327 AWP524327:AWQ524327 BGL524327:BGM524327 BQH524327:BQI524327 CAD524327:CAE524327 CJZ524327:CKA524327 CTV524327:CTW524327 DDR524327:DDS524327 DNN524327:DNO524327 DXJ524327:DXK524327 EHF524327:EHG524327 ERB524327:ERC524327 FAX524327:FAY524327 FKT524327:FKU524327 FUP524327:FUQ524327 GEL524327:GEM524327 GOH524327:GOI524327 GYD524327:GYE524327 HHZ524327:HIA524327 HRV524327:HRW524327 IBR524327:IBS524327 ILN524327:ILO524327 IVJ524327:IVK524327 JFF524327:JFG524327 JPB524327:JPC524327 JYX524327:JYY524327 KIT524327:KIU524327 KSP524327:KSQ524327 LCL524327:LCM524327 LMH524327:LMI524327 LWD524327:LWE524327 MFZ524327:MGA524327 MPV524327:MPW524327 MZR524327:MZS524327 NJN524327:NJO524327 NTJ524327:NTK524327 ODF524327:ODG524327 ONB524327:ONC524327 OWX524327:OWY524327 PGT524327:PGU524327 PQP524327:PQQ524327 QAL524327:QAM524327 QKH524327:QKI524327 QUD524327:QUE524327 RDZ524327:REA524327 RNV524327:RNW524327 RXR524327:RXS524327 SHN524327:SHO524327 SRJ524327:SRK524327 TBF524327:TBG524327 TLB524327:TLC524327 TUX524327:TUY524327 UET524327:UEU524327 UOP524327:UOQ524327 UYL524327:UYM524327 VIH524327:VII524327 VSD524327:VSE524327 WBZ524327:WCA524327 WLV524327:WLW524327 WVR524327:WVS524327 J589863:K589863 JF589863:JG589863 TB589863:TC589863 ACX589863:ACY589863 AMT589863:AMU589863 AWP589863:AWQ589863 BGL589863:BGM589863 BQH589863:BQI589863 CAD589863:CAE589863 CJZ589863:CKA589863 CTV589863:CTW589863 DDR589863:DDS589863 DNN589863:DNO589863 DXJ589863:DXK589863 EHF589863:EHG589863 ERB589863:ERC589863 FAX589863:FAY589863 FKT589863:FKU589863 FUP589863:FUQ589863 GEL589863:GEM589863 GOH589863:GOI589863 GYD589863:GYE589863 HHZ589863:HIA589863 HRV589863:HRW589863 IBR589863:IBS589863 ILN589863:ILO589863 IVJ589863:IVK589863 JFF589863:JFG589863 JPB589863:JPC589863 JYX589863:JYY589863 KIT589863:KIU589863 KSP589863:KSQ589863 LCL589863:LCM589863 LMH589863:LMI589863 LWD589863:LWE589863 MFZ589863:MGA589863 MPV589863:MPW589863 MZR589863:MZS589863 NJN589863:NJO589863 NTJ589863:NTK589863 ODF589863:ODG589863 ONB589863:ONC589863 OWX589863:OWY589863 PGT589863:PGU589863 PQP589863:PQQ589863 QAL589863:QAM589863 QKH589863:QKI589863 QUD589863:QUE589863 RDZ589863:REA589863 RNV589863:RNW589863 RXR589863:RXS589863 SHN589863:SHO589863 SRJ589863:SRK589863 TBF589863:TBG589863 TLB589863:TLC589863 TUX589863:TUY589863 UET589863:UEU589863 UOP589863:UOQ589863 UYL589863:UYM589863 VIH589863:VII589863 VSD589863:VSE589863 WBZ589863:WCA589863 WLV589863:WLW589863 WVR589863:WVS589863 J655399:K655399 JF655399:JG655399 TB655399:TC655399 ACX655399:ACY655399 AMT655399:AMU655399 AWP655399:AWQ655399 BGL655399:BGM655399 BQH655399:BQI655399 CAD655399:CAE655399 CJZ655399:CKA655399 CTV655399:CTW655399 DDR655399:DDS655399 DNN655399:DNO655399 DXJ655399:DXK655399 EHF655399:EHG655399 ERB655399:ERC655399 FAX655399:FAY655399 FKT655399:FKU655399 FUP655399:FUQ655399 GEL655399:GEM655399 GOH655399:GOI655399 GYD655399:GYE655399 HHZ655399:HIA655399 HRV655399:HRW655399 IBR655399:IBS655399 ILN655399:ILO655399 IVJ655399:IVK655399 JFF655399:JFG655399 JPB655399:JPC655399 JYX655399:JYY655399 KIT655399:KIU655399 KSP655399:KSQ655399 LCL655399:LCM655399 LMH655399:LMI655399 LWD655399:LWE655399 MFZ655399:MGA655399 MPV655399:MPW655399 MZR655399:MZS655399 NJN655399:NJO655399 NTJ655399:NTK655399 ODF655399:ODG655399 ONB655399:ONC655399 OWX655399:OWY655399 PGT655399:PGU655399 PQP655399:PQQ655399 QAL655399:QAM655399 QKH655399:QKI655399 QUD655399:QUE655399 RDZ655399:REA655399 RNV655399:RNW655399 RXR655399:RXS655399 SHN655399:SHO655399 SRJ655399:SRK655399 TBF655399:TBG655399 TLB655399:TLC655399 TUX655399:TUY655399 UET655399:UEU655399 UOP655399:UOQ655399 UYL655399:UYM655399 VIH655399:VII655399 VSD655399:VSE655399 WBZ655399:WCA655399 WLV655399:WLW655399 WVR655399:WVS655399 J720935:K720935 JF720935:JG720935 TB720935:TC720935 ACX720935:ACY720935 AMT720935:AMU720935 AWP720935:AWQ720935 BGL720935:BGM720935 BQH720935:BQI720935 CAD720935:CAE720935 CJZ720935:CKA720935 CTV720935:CTW720935 DDR720935:DDS720935 DNN720935:DNO720935 DXJ720935:DXK720935 EHF720935:EHG720935 ERB720935:ERC720935 FAX720935:FAY720935 FKT720935:FKU720935 FUP720935:FUQ720935 GEL720935:GEM720935 GOH720935:GOI720935 GYD720935:GYE720935 HHZ720935:HIA720935 HRV720935:HRW720935 IBR720935:IBS720935 ILN720935:ILO720935 IVJ720935:IVK720935 JFF720935:JFG720935 JPB720935:JPC720935 JYX720935:JYY720935 KIT720935:KIU720935 KSP720935:KSQ720935 LCL720935:LCM720935 LMH720935:LMI720935 LWD720935:LWE720935 MFZ720935:MGA720935 MPV720935:MPW720935 MZR720935:MZS720935 NJN720935:NJO720935 NTJ720935:NTK720935 ODF720935:ODG720935 ONB720935:ONC720935 OWX720935:OWY720935 PGT720935:PGU720935 PQP720935:PQQ720935 QAL720935:QAM720935 QKH720935:QKI720935 QUD720935:QUE720935 RDZ720935:REA720935 RNV720935:RNW720935 RXR720935:RXS720935 SHN720935:SHO720935 SRJ720935:SRK720935 TBF720935:TBG720935 TLB720935:TLC720935 TUX720935:TUY720935 UET720935:UEU720935 UOP720935:UOQ720935 UYL720935:UYM720935 VIH720935:VII720935 VSD720935:VSE720935 WBZ720935:WCA720935 WLV720935:WLW720935 WVR720935:WVS720935 J786471:K786471 JF786471:JG786471 TB786471:TC786471 ACX786471:ACY786471 AMT786471:AMU786471 AWP786471:AWQ786471 BGL786471:BGM786471 BQH786471:BQI786471 CAD786471:CAE786471 CJZ786471:CKA786471 CTV786471:CTW786471 DDR786471:DDS786471 DNN786471:DNO786471 DXJ786471:DXK786471 EHF786471:EHG786471 ERB786471:ERC786471 FAX786471:FAY786471 FKT786471:FKU786471 FUP786471:FUQ786471 GEL786471:GEM786471 GOH786471:GOI786471 GYD786471:GYE786471 HHZ786471:HIA786471 HRV786471:HRW786471 IBR786471:IBS786471 ILN786471:ILO786471 IVJ786471:IVK786471 JFF786471:JFG786471 JPB786471:JPC786471 JYX786471:JYY786471 KIT786471:KIU786471 KSP786471:KSQ786471 LCL786471:LCM786471 LMH786471:LMI786471 LWD786471:LWE786471 MFZ786471:MGA786471 MPV786471:MPW786471 MZR786471:MZS786471 NJN786471:NJO786471 NTJ786471:NTK786471 ODF786471:ODG786471 ONB786471:ONC786471 OWX786471:OWY786471 PGT786471:PGU786471 PQP786471:PQQ786471 QAL786471:QAM786471 QKH786471:QKI786471 QUD786471:QUE786471 RDZ786471:REA786471 RNV786471:RNW786471 RXR786471:RXS786471 SHN786471:SHO786471 SRJ786471:SRK786471 TBF786471:TBG786471 TLB786471:TLC786471 TUX786471:TUY786471 UET786471:UEU786471 UOP786471:UOQ786471 UYL786471:UYM786471 VIH786471:VII786471 VSD786471:VSE786471 WBZ786471:WCA786471 WLV786471:WLW786471 WVR786471:WVS786471 J852007:K852007 JF852007:JG852007 TB852007:TC852007 ACX852007:ACY852007 AMT852007:AMU852007 AWP852007:AWQ852007 BGL852007:BGM852007 BQH852007:BQI852007 CAD852007:CAE852007 CJZ852007:CKA852007 CTV852007:CTW852007 DDR852007:DDS852007 DNN852007:DNO852007 DXJ852007:DXK852007 EHF852007:EHG852007 ERB852007:ERC852007 FAX852007:FAY852007 FKT852007:FKU852007 FUP852007:FUQ852007 GEL852007:GEM852007 GOH852007:GOI852007 GYD852007:GYE852007 HHZ852007:HIA852007 HRV852007:HRW852007 IBR852007:IBS852007 ILN852007:ILO852007 IVJ852007:IVK852007 JFF852007:JFG852007 JPB852007:JPC852007 JYX852007:JYY852007 KIT852007:KIU852007 KSP852007:KSQ852007 LCL852007:LCM852007 LMH852007:LMI852007 LWD852007:LWE852007 MFZ852007:MGA852007 MPV852007:MPW852007 MZR852007:MZS852007 NJN852007:NJO852007 NTJ852007:NTK852007 ODF852007:ODG852007 ONB852007:ONC852007 OWX852007:OWY852007 PGT852007:PGU852007 PQP852007:PQQ852007 QAL852007:QAM852007 QKH852007:QKI852007 QUD852007:QUE852007 RDZ852007:REA852007 RNV852007:RNW852007 RXR852007:RXS852007 SHN852007:SHO852007 SRJ852007:SRK852007 TBF852007:TBG852007 TLB852007:TLC852007 TUX852007:TUY852007 UET852007:UEU852007 UOP852007:UOQ852007 UYL852007:UYM852007 VIH852007:VII852007 VSD852007:VSE852007 WBZ852007:WCA852007 WLV852007:WLW852007 WVR852007:WVS852007 J917543:K917543 JF917543:JG917543 TB917543:TC917543 ACX917543:ACY917543 AMT917543:AMU917543 AWP917543:AWQ917543 BGL917543:BGM917543 BQH917543:BQI917543 CAD917543:CAE917543 CJZ917543:CKA917543 CTV917543:CTW917543 DDR917543:DDS917543 DNN917543:DNO917543 DXJ917543:DXK917543 EHF917543:EHG917543 ERB917543:ERC917543 FAX917543:FAY917543 FKT917543:FKU917543 FUP917543:FUQ917543 GEL917543:GEM917543 GOH917543:GOI917543 GYD917543:GYE917543 HHZ917543:HIA917543 HRV917543:HRW917543 IBR917543:IBS917543 ILN917543:ILO917543 IVJ917543:IVK917543 JFF917543:JFG917543 JPB917543:JPC917543 JYX917543:JYY917543 KIT917543:KIU917543 KSP917543:KSQ917543 LCL917543:LCM917543 LMH917543:LMI917543 LWD917543:LWE917543 MFZ917543:MGA917543 MPV917543:MPW917543 MZR917543:MZS917543 NJN917543:NJO917543 NTJ917543:NTK917543 ODF917543:ODG917543 ONB917543:ONC917543 OWX917543:OWY917543 PGT917543:PGU917543 PQP917543:PQQ917543 QAL917543:QAM917543 QKH917543:QKI917543 QUD917543:QUE917543 RDZ917543:REA917543 RNV917543:RNW917543 RXR917543:RXS917543 SHN917543:SHO917543 SRJ917543:SRK917543 TBF917543:TBG917543 TLB917543:TLC917543 TUX917543:TUY917543 UET917543:UEU917543 UOP917543:UOQ917543 UYL917543:UYM917543 VIH917543:VII917543 VSD917543:VSE917543 WBZ917543:WCA917543 WLV917543:WLW917543 WVR917543:WVS917543 J983079:K983079 JF983079:JG983079 TB983079:TC983079 ACX983079:ACY983079 AMT983079:AMU983079 AWP983079:AWQ983079 BGL983079:BGM983079 BQH983079:BQI983079 CAD983079:CAE983079 CJZ983079:CKA983079 CTV983079:CTW983079 DDR983079:DDS983079 DNN983079:DNO983079 DXJ983079:DXK983079 EHF983079:EHG983079 ERB983079:ERC983079 FAX983079:FAY983079 FKT983079:FKU983079 FUP983079:FUQ983079 GEL983079:GEM983079 GOH983079:GOI983079 GYD983079:GYE983079 HHZ983079:HIA983079 HRV983079:HRW983079 IBR983079:IBS983079 ILN983079:ILO983079 IVJ983079:IVK983079 JFF983079:JFG983079 JPB983079:JPC983079 JYX983079:JYY983079 KIT983079:KIU983079 KSP983079:KSQ983079 LCL983079:LCM983079 LMH983079:LMI983079 LWD983079:LWE983079 MFZ983079:MGA983079 MPV983079:MPW983079 MZR983079:MZS983079 NJN983079:NJO983079 NTJ983079:NTK983079 ODF983079:ODG983079 ONB983079:ONC983079 OWX983079:OWY983079 PGT983079:PGU983079 PQP983079:PQQ983079 QAL983079:QAM983079 QKH983079:QKI983079 QUD983079:QUE983079 RDZ983079:REA983079 RNV983079:RNW983079 RXR983079:RXS983079 SHN983079:SHO983079 SRJ983079:SRK983079 TBF983079:TBG983079 TLB983079:TLC983079 TUX983079:TUY983079 UET983079:UEU983079 UOP983079:UOQ983079 UYL983079:UYM983079 VIH983079:VII983079 VSD983079:VSE983079 WBZ983079:WCA983079 WLV983079:WLW983079 WVR983079:WVS983079" xr:uid="{50808570-B14B-44ED-B66C-C28D3E9992D2}">
      <formula1>"公道,私道"</formula1>
    </dataValidation>
    <dataValidation type="list" allowBlank="1" showInputMessage="1" showErrorMessage="1" sqref="J34:J36 JF34:JF36 TB34:TB36 ACX34:ACX36 AMT34:AMT36 AWP34:AWP36 BGL34:BGL36 BQH34:BQH36 CAD34:CAD36 CJZ34:CJZ36 CTV34:CTV36 DDR34:DDR36 DNN34:DNN36 DXJ34:DXJ36 EHF34:EHF36 ERB34:ERB36 FAX34:FAX36 FKT34:FKT36 FUP34:FUP36 GEL34:GEL36 GOH34:GOH36 GYD34:GYD36 HHZ34:HHZ36 HRV34:HRV36 IBR34:IBR36 ILN34:ILN36 IVJ34:IVJ36 JFF34:JFF36 JPB34:JPB36 JYX34:JYX36 KIT34:KIT36 KSP34:KSP36 LCL34:LCL36 LMH34:LMH36 LWD34:LWD36 MFZ34:MFZ36 MPV34:MPV36 MZR34:MZR36 NJN34:NJN36 NTJ34:NTJ36 ODF34:ODF36 ONB34:ONB36 OWX34:OWX36 PGT34:PGT36 PQP34:PQP36 QAL34:QAL36 QKH34:QKH36 QUD34:QUD36 RDZ34:RDZ36 RNV34:RNV36 RXR34:RXR36 SHN34:SHN36 SRJ34:SRJ36 TBF34:TBF36 TLB34:TLB36 TUX34:TUX36 UET34:UET36 UOP34:UOP36 UYL34:UYL36 VIH34:VIH36 VSD34:VSD36 WBZ34:WBZ36 WLV34:WLV36 WVR34:WVR36 J65570:J65572 JF65570:JF65572 TB65570:TB65572 ACX65570:ACX65572 AMT65570:AMT65572 AWP65570:AWP65572 BGL65570:BGL65572 BQH65570:BQH65572 CAD65570:CAD65572 CJZ65570:CJZ65572 CTV65570:CTV65572 DDR65570:DDR65572 DNN65570:DNN65572 DXJ65570:DXJ65572 EHF65570:EHF65572 ERB65570:ERB65572 FAX65570:FAX65572 FKT65570:FKT65572 FUP65570:FUP65572 GEL65570:GEL65572 GOH65570:GOH65572 GYD65570:GYD65572 HHZ65570:HHZ65572 HRV65570:HRV65572 IBR65570:IBR65572 ILN65570:ILN65572 IVJ65570:IVJ65572 JFF65570:JFF65572 JPB65570:JPB65572 JYX65570:JYX65572 KIT65570:KIT65572 KSP65570:KSP65572 LCL65570:LCL65572 LMH65570:LMH65572 LWD65570:LWD65572 MFZ65570:MFZ65572 MPV65570:MPV65572 MZR65570:MZR65572 NJN65570:NJN65572 NTJ65570:NTJ65572 ODF65570:ODF65572 ONB65570:ONB65572 OWX65570:OWX65572 PGT65570:PGT65572 PQP65570:PQP65572 QAL65570:QAL65572 QKH65570:QKH65572 QUD65570:QUD65572 RDZ65570:RDZ65572 RNV65570:RNV65572 RXR65570:RXR65572 SHN65570:SHN65572 SRJ65570:SRJ65572 TBF65570:TBF65572 TLB65570:TLB65572 TUX65570:TUX65572 UET65570:UET65572 UOP65570:UOP65572 UYL65570:UYL65572 VIH65570:VIH65572 VSD65570:VSD65572 WBZ65570:WBZ65572 WLV65570:WLV65572 WVR65570:WVR65572 J131106:J131108 JF131106:JF131108 TB131106:TB131108 ACX131106:ACX131108 AMT131106:AMT131108 AWP131106:AWP131108 BGL131106:BGL131108 BQH131106:BQH131108 CAD131106:CAD131108 CJZ131106:CJZ131108 CTV131106:CTV131108 DDR131106:DDR131108 DNN131106:DNN131108 DXJ131106:DXJ131108 EHF131106:EHF131108 ERB131106:ERB131108 FAX131106:FAX131108 FKT131106:FKT131108 FUP131106:FUP131108 GEL131106:GEL131108 GOH131106:GOH131108 GYD131106:GYD131108 HHZ131106:HHZ131108 HRV131106:HRV131108 IBR131106:IBR131108 ILN131106:ILN131108 IVJ131106:IVJ131108 JFF131106:JFF131108 JPB131106:JPB131108 JYX131106:JYX131108 KIT131106:KIT131108 KSP131106:KSP131108 LCL131106:LCL131108 LMH131106:LMH131108 LWD131106:LWD131108 MFZ131106:MFZ131108 MPV131106:MPV131108 MZR131106:MZR131108 NJN131106:NJN131108 NTJ131106:NTJ131108 ODF131106:ODF131108 ONB131106:ONB131108 OWX131106:OWX131108 PGT131106:PGT131108 PQP131106:PQP131108 QAL131106:QAL131108 QKH131106:QKH131108 QUD131106:QUD131108 RDZ131106:RDZ131108 RNV131106:RNV131108 RXR131106:RXR131108 SHN131106:SHN131108 SRJ131106:SRJ131108 TBF131106:TBF131108 TLB131106:TLB131108 TUX131106:TUX131108 UET131106:UET131108 UOP131106:UOP131108 UYL131106:UYL131108 VIH131106:VIH131108 VSD131106:VSD131108 WBZ131106:WBZ131108 WLV131106:WLV131108 WVR131106:WVR131108 J196642:J196644 JF196642:JF196644 TB196642:TB196644 ACX196642:ACX196644 AMT196642:AMT196644 AWP196642:AWP196644 BGL196642:BGL196644 BQH196642:BQH196644 CAD196642:CAD196644 CJZ196642:CJZ196644 CTV196642:CTV196644 DDR196642:DDR196644 DNN196642:DNN196644 DXJ196642:DXJ196644 EHF196642:EHF196644 ERB196642:ERB196644 FAX196642:FAX196644 FKT196642:FKT196644 FUP196642:FUP196644 GEL196642:GEL196644 GOH196642:GOH196644 GYD196642:GYD196644 HHZ196642:HHZ196644 HRV196642:HRV196644 IBR196642:IBR196644 ILN196642:ILN196644 IVJ196642:IVJ196644 JFF196642:JFF196644 JPB196642:JPB196644 JYX196642:JYX196644 KIT196642:KIT196644 KSP196642:KSP196644 LCL196642:LCL196644 LMH196642:LMH196644 LWD196642:LWD196644 MFZ196642:MFZ196644 MPV196642:MPV196644 MZR196642:MZR196644 NJN196642:NJN196644 NTJ196642:NTJ196644 ODF196642:ODF196644 ONB196642:ONB196644 OWX196642:OWX196644 PGT196642:PGT196644 PQP196642:PQP196644 QAL196642:QAL196644 QKH196642:QKH196644 QUD196642:QUD196644 RDZ196642:RDZ196644 RNV196642:RNV196644 RXR196642:RXR196644 SHN196642:SHN196644 SRJ196642:SRJ196644 TBF196642:TBF196644 TLB196642:TLB196644 TUX196642:TUX196644 UET196642:UET196644 UOP196642:UOP196644 UYL196642:UYL196644 VIH196642:VIH196644 VSD196642:VSD196644 WBZ196642:WBZ196644 WLV196642:WLV196644 WVR196642:WVR196644 J262178:J262180 JF262178:JF262180 TB262178:TB262180 ACX262178:ACX262180 AMT262178:AMT262180 AWP262178:AWP262180 BGL262178:BGL262180 BQH262178:BQH262180 CAD262178:CAD262180 CJZ262178:CJZ262180 CTV262178:CTV262180 DDR262178:DDR262180 DNN262178:DNN262180 DXJ262178:DXJ262180 EHF262178:EHF262180 ERB262178:ERB262180 FAX262178:FAX262180 FKT262178:FKT262180 FUP262178:FUP262180 GEL262178:GEL262180 GOH262178:GOH262180 GYD262178:GYD262180 HHZ262178:HHZ262180 HRV262178:HRV262180 IBR262178:IBR262180 ILN262178:ILN262180 IVJ262178:IVJ262180 JFF262178:JFF262180 JPB262178:JPB262180 JYX262178:JYX262180 KIT262178:KIT262180 KSP262178:KSP262180 LCL262178:LCL262180 LMH262178:LMH262180 LWD262178:LWD262180 MFZ262178:MFZ262180 MPV262178:MPV262180 MZR262178:MZR262180 NJN262178:NJN262180 NTJ262178:NTJ262180 ODF262178:ODF262180 ONB262178:ONB262180 OWX262178:OWX262180 PGT262178:PGT262180 PQP262178:PQP262180 QAL262178:QAL262180 QKH262178:QKH262180 QUD262178:QUD262180 RDZ262178:RDZ262180 RNV262178:RNV262180 RXR262178:RXR262180 SHN262178:SHN262180 SRJ262178:SRJ262180 TBF262178:TBF262180 TLB262178:TLB262180 TUX262178:TUX262180 UET262178:UET262180 UOP262178:UOP262180 UYL262178:UYL262180 VIH262178:VIH262180 VSD262178:VSD262180 WBZ262178:WBZ262180 WLV262178:WLV262180 WVR262178:WVR262180 J327714:J327716 JF327714:JF327716 TB327714:TB327716 ACX327714:ACX327716 AMT327714:AMT327716 AWP327714:AWP327716 BGL327714:BGL327716 BQH327714:BQH327716 CAD327714:CAD327716 CJZ327714:CJZ327716 CTV327714:CTV327716 DDR327714:DDR327716 DNN327714:DNN327716 DXJ327714:DXJ327716 EHF327714:EHF327716 ERB327714:ERB327716 FAX327714:FAX327716 FKT327714:FKT327716 FUP327714:FUP327716 GEL327714:GEL327716 GOH327714:GOH327716 GYD327714:GYD327716 HHZ327714:HHZ327716 HRV327714:HRV327716 IBR327714:IBR327716 ILN327714:ILN327716 IVJ327714:IVJ327716 JFF327714:JFF327716 JPB327714:JPB327716 JYX327714:JYX327716 KIT327714:KIT327716 KSP327714:KSP327716 LCL327714:LCL327716 LMH327714:LMH327716 LWD327714:LWD327716 MFZ327714:MFZ327716 MPV327714:MPV327716 MZR327714:MZR327716 NJN327714:NJN327716 NTJ327714:NTJ327716 ODF327714:ODF327716 ONB327714:ONB327716 OWX327714:OWX327716 PGT327714:PGT327716 PQP327714:PQP327716 QAL327714:QAL327716 QKH327714:QKH327716 QUD327714:QUD327716 RDZ327714:RDZ327716 RNV327714:RNV327716 RXR327714:RXR327716 SHN327714:SHN327716 SRJ327714:SRJ327716 TBF327714:TBF327716 TLB327714:TLB327716 TUX327714:TUX327716 UET327714:UET327716 UOP327714:UOP327716 UYL327714:UYL327716 VIH327714:VIH327716 VSD327714:VSD327716 WBZ327714:WBZ327716 WLV327714:WLV327716 WVR327714:WVR327716 J393250:J393252 JF393250:JF393252 TB393250:TB393252 ACX393250:ACX393252 AMT393250:AMT393252 AWP393250:AWP393252 BGL393250:BGL393252 BQH393250:BQH393252 CAD393250:CAD393252 CJZ393250:CJZ393252 CTV393250:CTV393252 DDR393250:DDR393252 DNN393250:DNN393252 DXJ393250:DXJ393252 EHF393250:EHF393252 ERB393250:ERB393252 FAX393250:FAX393252 FKT393250:FKT393252 FUP393250:FUP393252 GEL393250:GEL393252 GOH393250:GOH393252 GYD393250:GYD393252 HHZ393250:HHZ393252 HRV393250:HRV393252 IBR393250:IBR393252 ILN393250:ILN393252 IVJ393250:IVJ393252 JFF393250:JFF393252 JPB393250:JPB393252 JYX393250:JYX393252 KIT393250:KIT393252 KSP393250:KSP393252 LCL393250:LCL393252 LMH393250:LMH393252 LWD393250:LWD393252 MFZ393250:MFZ393252 MPV393250:MPV393252 MZR393250:MZR393252 NJN393250:NJN393252 NTJ393250:NTJ393252 ODF393250:ODF393252 ONB393250:ONB393252 OWX393250:OWX393252 PGT393250:PGT393252 PQP393250:PQP393252 QAL393250:QAL393252 QKH393250:QKH393252 QUD393250:QUD393252 RDZ393250:RDZ393252 RNV393250:RNV393252 RXR393250:RXR393252 SHN393250:SHN393252 SRJ393250:SRJ393252 TBF393250:TBF393252 TLB393250:TLB393252 TUX393250:TUX393252 UET393250:UET393252 UOP393250:UOP393252 UYL393250:UYL393252 VIH393250:VIH393252 VSD393250:VSD393252 WBZ393250:WBZ393252 WLV393250:WLV393252 WVR393250:WVR393252 J458786:J458788 JF458786:JF458788 TB458786:TB458788 ACX458786:ACX458788 AMT458786:AMT458788 AWP458786:AWP458788 BGL458786:BGL458788 BQH458786:BQH458788 CAD458786:CAD458788 CJZ458786:CJZ458788 CTV458786:CTV458788 DDR458786:DDR458788 DNN458786:DNN458788 DXJ458786:DXJ458788 EHF458786:EHF458788 ERB458786:ERB458788 FAX458786:FAX458788 FKT458786:FKT458788 FUP458786:FUP458788 GEL458786:GEL458788 GOH458786:GOH458788 GYD458786:GYD458788 HHZ458786:HHZ458788 HRV458786:HRV458788 IBR458786:IBR458788 ILN458786:ILN458788 IVJ458786:IVJ458788 JFF458786:JFF458788 JPB458786:JPB458788 JYX458786:JYX458788 KIT458786:KIT458788 KSP458786:KSP458788 LCL458786:LCL458788 LMH458786:LMH458788 LWD458786:LWD458788 MFZ458786:MFZ458788 MPV458786:MPV458788 MZR458786:MZR458788 NJN458786:NJN458788 NTJ458786:NTJ458788 ODF458786:ODF458788 ONB458786:ONB458788 OWX458786:OWX458788 PGT458786:PGT458788 PQP458786:PQP458788 QAL458786:QAL458788 QKH458786:QKH458788 QUD458786:QUD458788 RDZ458786:RDZ458788 RNV458786:RNV458788 RXR458786:RXR458788 SHN458786:SHN458788 SRJ458786:SRJ458788 TBF458786:TBF458788 TLB458786:TLB458788 TUX458786:TUX458788 UET458786:UET458788 UOP458786:UOP458788 UYL458786:UYL458788 VIH458786:VIH458788 VSD458786:VSD458788 WBZ458786:WBZ458788 WLV458786:WLV458788 WVR458786:WVR458788 J524322:J524324 JF524322:JF524324 TB524322:TB524324 ACX524322:ACX524324 AMT524322:AMT524324 AWP524322:AWP524324 BGL524322:BGL524324 BQH524322:BQH524324 CAD524322:CAD524324 CJZ524322:CJZ524324 CTV524322:CTV524324 DDR524322:DDR524324 DNN524322:DNN524324 DXJ524322:DXJ524324 EHF524322:EHF524324 ERB524322:ERB524324 FAX524322:FAX524324 FKT524322:FKT524324 FUP524322:FUP524324 GEL524322:GEL524324 GOH524322:GOH524324 GYD524322:GYD524324 HHZ524322:HHZ524324 HRV524322:HRV524324 IBR524322:IBR524324 ILN524322:ILN524324 IVJ524322:IVJ524324 JFF524322:JFF524324 JPB524322:JPB524324 JYX524322:JYX524324 KIT524322:KIT524324 KSP524322:KSP524324 LCL524322:LCL524324 LMH524322:LMH524324 LWD524322:LWD524324 MFZ524322:MFZ524324 MPV524322:MPV524324 MZR524322:MZR524324 NJN524322:NJN524324 NTJ524322:NTJ524324 ODF524322:ODF524324 ONB524322:ONB524324 OWX524322:OWX524324 PGT524322:PGT524324 PQP524322:PQP524324 QAL524322:QAL524324 QKH524322:QKH524324 QUD524322:QUD524324 RDZ524322:RDZ524324 RNV524322:RNV524324 RXR524322:RXR524324 SHN524322:SHN524324 SRJ524322:SRJ524324 TBF524322:TBF524324 TLB524322:TLB524324 TUX524322:TUX524324 UET524322:UET524324 UOP524322:UOP524324 UYL524322:UYL524324 VIH524322:VIH524324 VSD524322:VSD524324 WBZ524322:WBZ524324 WLV524322:WLV524324 WVR524322:WVR524324 J589858:J589860 JF589858:JF589860 TB589858:TB589860 ACX589858:ACX589860 AMT589858:AMT589860 AWP589858:AWP589860 BGL589858:BGL589860 BQH589858:BQH589860 CAD589858:CAD589860 CJZ589858:CJZ589860 CTV589858:CTV589860 DDR589858:DDR589860 DNN589858:DNN589860 DXJ589858:DXJ589860 EHF589858:EHF589860 ERB589858:ERB589860 FAX589858:FAX589860 FKT589858:FKT589860 FUP589858:FUP589860 GEL589858:GEL589860 GOH589858:GOH589860 GYD589858:GYD589860 HHZ589858:HHZ589860 HRV589858:HRV589860 IBR589858:IBR589860 ILN589858:ILN589860 IVJ589858:IVJ589860 JFF589858:JFF589860 JPB589858:JPB589860 JYX589858:JYX589860 KIT589858:KIT589860 KSP589858:KSP589860 LCL589858:LCL589860 LMH589858:LMH589860 LWD589858:LWD589860 MFZ589858:MFZ589860 MPV589858:MPV589860 MZR589858:MZR589860 NJN589858:NJN589860 NTJ589858:NTJ589860 ODF589858:ODF589860 ONB589858:ONB589860 OWX589858:OWX589860 PGT589858:PGT589860 PQP589858:PQP589860 QAL589858:QAL589860 QKH589858:QKH589860 QUD589858:QUD589860 RDZ589858:RDZ589860 RNV589858:RNV589860 RXR589858:RXR589860 SHN589858:SHN589860 SRJ589858:SRJ589860 TBF589858:TBF589860 TLB589858:TLB589860 TUX589858:TUX589860 UET589858:UET589860 UOP589858:UOP589860 UYL589858:UYL589860 VIH589858:VIH589860 VSD589858:VSD589860 WBZ589858:WBZ589860 WLV589858:WLV589860 WVR589858:WVR589860 J655394:J655396 JF655394:JF655396 TB655394:TB655396 ACX655394:ACX655396 AMT655394:AMT655396 AWP655394:AWP655396 BGL655394:BGL655396 BQH655394:BQH655396 CAD655394:CAD655396 CJZ655394:CJZ655396 CTV655394:CTV655396 DDR655394:DDR655396 DNN655394:DNN655396 DXJ655394:DXJ655396 EHF655394:EHF655396 ERB655394:ERB655396 FAX655394:FAX655396 FKT655394:FKT655396 FUP655394:FUP655396 GEL655394:GEL655396 GOH655394:GOH655396 GYD655394:GYD655396 HHZ655394:HHZ655396 HRV655394:HRV655396 IBR655394:IBR655396 ILN655394:ILN655396 IVJ655394:IVJ655396 JFF655394:JFF655396 JPB655394:JPB655396 JYX655394:JYX655396 KIT655394:KIT655396 KSP655394:KSP655396 LCL655394:LCL655396 LMH655394:LMH655396 LWD655394:LWD655396 MFZ655394:MFZ655396 MPV655394:MPV655396 MZR655394:MZR655396 NJN655394:NJN655396 NTJ655394:NTJ655396 ODF655394:ODF655396 ONB655394:ONB655396 OWX655394:OWX655396 PGT655394:PGT655396 PQP655394:PQP655396 QAL655394:QAL655396 QKH655394:QKH655396 QUD655394:QUD655396 RDZ655394:RDZ655396 RNV655394:RNV655396 RXR655394:RXR655396 SHN655394:SHN655396 SRJ655394:SRJ655396 TBF655394:TBF655396 TLB655394:TLB655396 TUX655394:TUX655396 UET655394:UET655396 UOP655394:UOP655396 UYL655394:UYL655396 VIH655394:VIH655396 VSD655394:VSD655396 WBZ655394:WBZ655396 WLV655394:WLV655396 WVR655394:WVR655396 J720930:J720932 JF720930:JF720932 TB720930:TB720932 ACX720930:ACX720932 AMT720930:AMT720932 AWP720930:AWP720932 BGL720930:BGL720932 BQH720930:BQH720932 CAD720930:CAD720932 CJZ720930:CJZ720932 CTV720930:CTV720932 DDR720930:DDR720932 DNN720930:DNN720932 DXJ720930:DXJ720932 EHF720930:EHF720932 ERB720930:ERB720932 FAX720930:FAX720932 FKT720930:FKT720932 FUP720930:FUP720932 GEL720930:GEL720932 GOH720930:GOH720932 GYD720930:GYD720932 HHZ720930:HHZ720932 HRV720930:HRV720932 IBR720930:IBR720932 ILN720930:ILN720932 IVJ720930:IVJ720932 JFF720930:JFF720932 JPB720930:JPB720932 JYX720930:JYX720932 KIT720930:KIT720932 KSP720930:KSP720932 LCL720930:LCL720932 LMH720930:LMH720932 LWD720930:LWD720932 MFZ720930:MFZ720932 MPV720930:MPV720932 MZR720930:MZR720932 NJN720930:NJN720932 NTJ720930:NTJ720932 ODF720930:ODF720932 ONB720930:ONB720932 OWX720930:OWX720932 PGT720930:PGT720932 PQP720930:PQP720932 QAL720930:QAL720932 QKH720930:QKH720932 QUD720930:QUD720932 RDZ720930:RDZ720932 RNV720930:RNV720932 RXR720930:RXR720932 SHN720930:SHN720932 SRJ720930:SRJ720932 TBF720930:TBF720932 TLB720930:TLB720932 TUX720930:TUX720932 UET720930:UET720932 UOP720930:UOP720932 UYL720930:UYL720932 VIH720930:VIH720932 VSD720930:VSD720932 WBZ720930:WBZ720932 WLV720930:WLV720932 WVR720930:WVR720932 J786466:J786468 JF786466:JF786468 TB786466:TB786468 ACX786466:ACX786468 AMT786466:AMT786468 AWP786466:AWP786468 BGL786466:BGL786468 BQH786466:BQH786468 CAD786466:CAD786468 CJZ786466:CJZ786468 CTV786466:CTV786468 DDR786466:DDR786468 DNN786466:DNN786468 DXJ786466:DXJ786468 EHF786466:EHF786468 ERB786466:ERB786468 FAX786466:FAX786468 FKT786466:FKT786468 FUP786466:FUP786468 GEL786466:GEL786468 GOH786466:GOH786468 GYD786466:GYD786468 HHZ786466:HHZ786468 HRV786466:HRV786468 IBR786466:IBR786468 ILN786466:ILN786468 IVJ786466:IVJ786468 JFF786466:JFF786468 JPB786466:JPB786468 JYX786466:JYX786468 KIT786466:KIT786468 KSP786466:KSP786468 LCL786466:LCL786468 LMH786466:LMH786468 LWD786466:LWD786468 MFZ786466:MFZ786468 MPV786466:MPV786468 MZR786466:MZR786468 NJN786466:NJN786468 NTJ786466:NTJ786468 ODF786466:ODF786468 ONB786466:ONB786468 OWX786466:OWX786468 PGT786466:PGT786468 PQP786466:PQP786468 QAL786466:QAL786468 QKH786466:QKH786468 QUD786466:QUD786468 RDZ786466:RDZ786468 RNV786466:RNV786468 RXR786466:RXR786468 SHN786466:SHN786468 SRJ786466:SRJ786468 TBF786466:TBF786468 TLB786466:TLB786468 TUX786466:TUX786468 UET786466:UET786468 UOP786466:UOP786468 UYL786466:UYL786468 VIH786466:VIH786468 VSD786466:VSD786468 WBZ786466:WBZ786468 WLV786466:WLV786468 WVR786466:WVR786468 J852002:J852004 JF852002:JF852004 TB852002:TB852004 ACX852002:ACX852004 AMT852002:AMT852004 AWP852002:AWP852004 BGL852002:BGL852004 BQH852002:BQH852004 CAD852002:CAD852004 CJZ852002:CJZ852004 CTV852002:CTV852004 DDR852002:DDR852004 DNN852002:DNN852004 DXJ852002:DXJ852004 EHF852002:EHF852004 ERB852002:ERB852004 FAX852002:FAX852004 FKT852002:FKT852004 FUP852002:FUP852004 GEL852002:GEL852004 GOH852002:GOH852004 GYD852002:GYD852004 HHZ852002:HHZ852004 HRV852002:HRV852004 IBR852002:IBR852004 ILN852002:ILN852004 IVJ852002:IVJ852004 JFF852002:JFF852004 JPB852002:JPB852004 JYX852002:JYX852004 KIT852002:KIT852004 KSP852002:KSP852004 LCL852002:LCL852004 LMH852002:LMH852004 LWD852002:LWD852004 MFZ852002:MFZ852004 MPV852002:MPV852004 MZR852002:MZR852004 NJN852002:NJN852004 NTJ852002:NTJ852004 ODF852002:ODF852004 ONB852002:ONB852004 OWX852002:OWX852004 PGT852002:PGT852004 PQP852002:PQP852004 QAL852002:QAL852004 QKH852002:QKH852004 QUD852002:QUD852004 RDZ852002:RDZ852004 RNV852002:RNV852004 RXR852002:RXR852004 SHN852002:SHN852004 SRJ852002:SRJ852004 TBF852002:TBF852004 TLB852002:TLB852004 TUX852002:TUX852004 UET852002:UET852004 UOP852002:UOP852004 UYL852002:UYL852004 VIH852002:VIH852004 VSD852002:VSD852004 WBZ852002:WBZ852004 WLV852002:WLV852004 WVR852002:WVR852004 J917538:J917540 JF917538:JF917540 TB917538:TB917540 ACX917538:ACX917540 AMT917538:AMT917540 AWP917538:AWP917540 BGL917538:BGL917540 BQH917538:BQH917540 CAD917538:CAD917540 CJZ917538:CJZ917540 CTV917538:CTV917540 DDR917538:DDR917540 DNN917538:DNN917540 DXJ917538:DXJ917540 EHF917538:EHF917540 ERB917538:ERB917540 FAX917538:FAX917540 FKT917538:FKT917540 FUP917538:FUP917540 GEL917538:GEL917540 GOH917538:GOH917540 GYD917538:GYD917540 HHZ917538:HHZ917540 HRV917538:HRV917540 IBR917538:IBR917540 ILN917538:ILN917540 IVJ917538:IVJ917540 JFF917538:JFF917540 JPB917538:JPB917540 JYX917538:JYX917540 KIT917538:KIT917540 KSP917538:KSP917540 LCL917538:LCL917540 LMH917538:LMH917540 LWD917538:LWD917540 MFZ917538:MFZ917540 MPV917538:MPV917540 MZR917538:MZR917540 NJN917538:NJN917540 NTJ917538:NTJ917540 ODF917538:ODF917540 ONB917538:ONB917540 OWX917538:OWX917540 PGT917538:PGT917540 PQP917538:PQP917540 QAL917538:QAL917540 QKH917538:QKH917540 QUD917538:QUD917540 RDZ917538:RDZ917540 RNV917538:RNV917540 RXR917538:RXR917540 SHN917538:SHN917540 SRJ917538:SRJ917540 TBF917538:TBF917540 TLB917538:TLB917540 TUX917538:TUX917540 UET917538:UET917540 UOP917538:UOP917540 UYL917538:UYL917540 VIH917538:VIH917540 VSD917538:VSD917540 WBZ917538:WBZ917540 WLV917538:WLV917540 WVR917538:WVR917540 J983074:J983076 JF983074:JF983076 TB983074:TB983076 ACX983074:ACX983076 AMT983074:AMT983076 AWP983074:AWP983076 BGL983074:BGL983076 BQH983074:BQH983076 CAD983074:CAD983076 CJZ983074:CJZ983076 CTV983074:CTV983076 DDR983074:DDR983076 DNN983074:DNN983076 DXJ983074:DXJ983076 EHF983074:EHF983076 ERB983074:ERB983076 FAX983074:FAX983076 FKT983074:FKT983076 FUP983074:FUP983076 GEL983074:GEL983076 GOH983074:GOH983076 GYD983074:GYD983076 HHZ983074:HHZ983076 HRV983074:HRV983076 IBR983074:IBR983076 ILN983074:ILN983076 IVJ983074:IVJ983076 JFF983074:JFF983076 JPB983074:JPB983076 JYX983074:JYX983076 KIT983074:KIT983076 KSP983074:KSP983076 LCL983074:LCL983076 LMH983074:LMH983076 LWD983074:LWD983076 MFZ983074:MFZ983076 MPV983074:MPV983076 MZR983074:MZR983076 NJN983074:NJN983076 NTJ983074:NTJ983076 ODF983074:ODF983076 ONB983074:ONB983076 OWX983074:OWX983076 PGT983074:PGT983076 PQP983074:PQP983076 QAL983074:QAL983076 QKH983074:QKH983076 QUD983074:QUD983076 RDZ983074:RDZ983076 RNV983074:RNV983076 RXR983074:RXR983076 SHN983074:SHN983076 SRJ983074:SRJ983076 TBF983074:TBF983076 TLB983074:TLB983076 TUX983074:TUX983076 UET983074:UET983076 UOP983074:UOP983076 UYL983074:UYL983076 VIH983074:VIH983076 VSD983074:VSD983076 WBZ983074:WBZ983076 WLV983074:WLV983076 WVR983074:WVR983076" xr:uid="{D1E3B8A6-A034-4713-BE00-B688323D8784}">
      <formula1>"１,２,３,４,５"</formula1>
    </dataValidation>
    <dataValidation type="list" allowBlank="1" showInputMessage="1" showErrorMessage="1" sqref="L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xr:uid="{F36F01F2-0528-491B-9E54-D9763D59C08D}">
      <formula1>"2,2.5,3"</formula1>
    </dataValidation>
    <dataValidation type="list" allowBlank="1" showInputMessage="1" showErrorMessage="1" sqref="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69CF9FF1-02C9-4D9F-AFD1-5C5976F4320C}">
      <formula1>"3,4,5"</formula1>
    </dataValidation>
    <dataValidation type="list" allowBlank="1" showInputMessage="1" showErrorMessage="1" sqref="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xr:uid="{A8456860-A03B-4ABD-A0B0-31FA7FF159B9}">
      <formula1>"1.5,4,6.5"</formula1>
    </dataValidation>
    <dataValidation type="list" allowBlank="1" showInputMessage="1" showErrorMessage="1" sqref="Y11:AA41 JU11:JW41 TQ11:TS41 ADM11:ADO41 ANI11:ANK41 AXE11:AXG41 BHA11:BHC41 BQW11:BQY41 CAS11:CAU41 CKO11:CKQ41 CUK11:CUM41 DEG11:DEI41 DOC11:DOE41 DXY11:DYA41 EHU11:EHW41 ERQ11:ERS41 FBM11:FBO41 FLI11:FLK41 FVE11:FVG41 GFA11:GFC41 GOW11:GOY41 GYS11:GYU41 HIO11:HIQ41 HSK11:HSM41 ICG11:ICI41 IMC11:IME41 IVY11:IWA41 JFU11:JFW41 JPQ11:JPS41 JZM11:JZO41 KJI11:KJK41 KTE11:KTG41 LDA11:LDC41 LMW11:LMY41 LWS11:LWU41 MGO11:MGQ41 MQK11:MQM41 NAG11:NAI41 NKC11:NKE41 NTY11:NUA41 ODU11:ODW41 ONQ11:ONS41 OXM11:OXO41 PHI11:PHK41 PRE11:PRG41 QBA11:QBC41 QKW11:QKY41 QUS11:QUU41 REO11:REQ41 ROK11:ROM41 RYG11:RYI41 SIC11:SIE41 SRY11:SSA41 TBU11:TBW41 TLQ11:TLS41 TVM11:TVO41 UFI11:UFK41 UPE11:UPG41 UZA11:UZC41 VIW11:VIY41 VSS11:VSU41 WCO11:WCQ41 WMK11:WMM41 WWG11:WWI41 Y65547:AA65577 JU65547:JW65577 TQ65547:TS65577 ADM65547:ADO65577 ANI65547:ANK65577 AXE65547:AXG65577 BHA65547:BHC65577 BQW65547:BQY65577 CAS65547:CAU65577 CKO65547:CKQ65577 CUK65547:CUM65577 DEG65547:DEI65577 DOC65547:DOE65577 DXY65547:DYA65577 EHU65547:EHW65577 ERQ65547:ERS65577 FBM65547:FBO65577 FLI65547:FLK65577 FVE65547:FVG65577 GFA65547:GFC65577 GOW65547:GOY65577 GYS65547:GYU65577 HIO65547:HIQ65577 HSK65547:HSM65577 ICG65547:ICI65577 IMC65547:IME65577 IVY65547:IWA65577 JFU65547:JFW65577 JPQ65547:JPS65577 JZM65547:JZO65577 KJI65547:KJK65577 KTE65547:KTG65577 LDA65547:LDC65577 LMW65547:LMY65577 LWS65547:LWU65577 MGO65547:MGQ65577 MQK65547:MQM65577 NAG65547:NAI65577 NKC65547:NKE65577 NTY65547:NUA65577 ODU65547:ODW65577 ONQ65547:ONS65577 OXM65547:OXO65577 PHI65547:PHK65577 PRE65547:PRG65577 QBA65547:QBC65577 QKW65547:QKY65577 QUS65547:QUU65577 REO65547:REQ65577 ROK65547:ROM65577 RYG65547:RYI65577 SIC65547:SIE65577 SRY65547:SSA65577 TBU65547:TBW65577 TLQ65547:TLS65577 TVM65547:TVO65577 UFI65547:UFK65577 UPE65547:UPG65577 UZA65547:UZC65577 VIW65547:VIY65577 VSS65547:VSU65577 WCO65547:WCQ65577 WMK65547:WMM65577 WWG65547:WWI65577 Y131083:AA131113 JU131083:JW131113 TQ131083:TS131113 ADM131083:ADO131113 ANI131083:ANK131113 AXE131083:AXG131113 BHA131083:BHC131113 BQW131083:BQY131113 CAS131083:CAU131113 CKO131083:CKQ131113 CUK131083:CUM131113 DEG131083:DEI131113 DOC131083:DOE131113 DXY131083:DYA131113 EHU131083:EHW131113 ERQ131083:ERS131113 FBM131083:FBO131113 FLI131083:FLK131113 FVE131083:FVG131113 GFA131083:GFC131113 GOW131083:GOY131113 GYS131083:GYU131113 HIO131083:HIQ131113 HSK131083:HSM131113 ICG131083:ICI131113 IMC131083:IME131113 IVY131083:IWA131113 JFU131083:JFW131113 JPQ131083:JPS131113 JZM131083:JZO131113 KJI131083:KJK131113 KTE131083:KTG131113 LDA131083:LDC131113 LMW131083:LMY131113 LWS131083:LWU131113 MGO131083:MGQ131113 MQK131083:MQM131113 NAG131083:NAI131113 NKC131083:NKE131113 NTY131083:NUA131113 ODU131083:ODW131113 ONQ131083:ONS131113 OXM131083:OXO131113 PHI131083:PHK131113 PRE131083:PRG131113 QBA131083:QBC131113 QKW131083:QKY131113 QUS131083:QUU131113 REO131083:REQ131113 ROK131083:ROM131113 RYG131083:RYI131113 SIC131083:SIE131113 SRY131083:SSA131113 TBU131083:TBW131113 TLQ131083:TLS131113 TVM131083:TVO131113 UFI131083:UFK131113 UPE131083:UPG131113 UZA131083:UZC131113 VIW131083:VIY131113 VSS131083:VSU131113 WCO131083:WCQ131113 WMK131083:WMM131113 WWG131083:WWI131113 Y196619:AA196649 JU196619:JW196649 TQ196619:TS196649 ADM196619:ADO196649 ANI196619:ANK196649 AXE196619:AXG196649 BHA196619:BHC196649 BQW196619:BQY196649 CAS196619:CAU196649 CKO196619:CKQ196649 CUK196619:CUM196649 DEG196619:DEI196649 DOC196619:DOE196649 DXY196619:DYA196649 EHU196619:EHW196649 ERQ196619:ERS196649 FBM196619:FBO196649 FLI196619:FLK196649 FVE196619:FVG196649 GFA196619:GFC196649 GOW196619:GOY196649 GYS196619:GYU196649 HIO196619:HIQ196649 HSK196619:HSM196649 ICG196619:ICI196649 IMC196619:IME196649 IVY196619:IWA196649 JFU196619:JFW196649 JPQ196619:JPS196649 JZM196619:JZO196649 KJI196619:KJK196649 KTE196619:KTG196649 LDA196619:LDC196649 LMW196619:LMY196649 LWS196619:LWU196649 MGO196619:MGQ196649 MQK196619:MQM196649 NAG196619:NAI196649 NKC196619:NKE196649 NTY196619:NUA196649 ODU196619:ODW196649 ONQ196619:ONS196649 OXM196619:OXO196649 PHI196619:PHK196649 PRE196619:PRG196649 QBA196619:QBC196649 QKW196619:QKY196649 QUS196619:QUU196649 REO196619:REQ196649 ROK196619:ROM196649 RYG196619:RYI196649 SIC196619:SIE196649 SRY196619:SSA196649 TBU196619:TBW196649 TLQ196619:TLS196649 TVM196619:TVO196649 UFI196619:UFK196649 UPE196619:UPG196649 UZA196619:UZC196649 VIW196619:VIY196649 VSS196619:VSU196649 WCO196619:WCQ196649 WMK196619:WMM196649 WWG196619:WWI196649 Y262155:AA262185 JU262155:JW262185 TQ262155:TS262185 ADM262155:ADO262185 ANI262155:ANK262185 AXE262155:AXG262185 BHA262155:BHC262185 BQW262155:BQY262185 CAS262155:CAU262185 CKO262155:CKQ262185 CUK262155:CUM262185 DEG262155:DEI262185 DOC262155:DOE262185 DXY262155:DYA262185 EHU262155:EHW262185 ERQ262155:ERS262185 FBM262155:FBO262185 FLI262155:FLK262185 FVE262155:FVG262185 GFA262155:GFC262185 GOW262155:GOY262185 GYS262155:GYU262185 HIO262155:HIQ262185 HSK262155:HSM262185 ICG262155:ICI262185 IMC262155:IME262185 IVY262155:IWA262185 JFU262155:JFW262185 JPQ262155:JPS262185 JZM262155:JZO262185 KJI262155:KJK262185 KTE262155:KTG262185 LDA262155:LDC262185 LMW262155:LMY262185 LWS262155:LWU262185 MGO262155:MGQ262185 MQK262155:MQM262185 NAG262155:NAI262185 NKC262155:NKE262185 NTY262155:NUA262185 ODU262155:ODW262185 ONQ262155:ONS262185 OXM262155:OXO262185 PHI262155:PHK262185 PRE262155:PRG262185 QBA262155:QBC262185 QKW262155:QKY262185 QUS262155:QUU262185 REO262155:REQ262185 ROK262155:ROM262185 RYG262155:RYI262185 SIC262155:SIE262185 SRY262155:SSA262185 TBU262155:TBW262185 TLQ262155:TLS262185 TVM262155:TVO262185 UFI262155:UFK262185 UPE262155:UPG262185 UZA262155:UZC262185 VIW262155:VIY262185 VSS262155:VSU262185 WCO262155:WCQ262185 WMK262155:WMM262185 WWG262155:WWI262185 Y327691:AA327721 JU327691:JW327721 TQ327691:TS327721 ADM327691:ADO327721 ANI327691:ANK327721 AXE327691:AXG327721 BHA327691:BHC327721 BQW327691:BQY327721 CAS327691:CAU327721 CKO327691:CKQ327721 CUK327691:CUM327721 DEG327691:DEI327721 DOC327691:DOE327721 DXY327691:DYA327721 EHU327691:EHW327721 ERQ327691:ERS327721 FBM327691:FBO327721 FLI327691:FLK327721 FVE327691:FVG327721 GFA327691:GFC327721 GOW327691:GOY327721 GYS327691:GYU327721 HIO327691:HIQ327721 HSK327691:HSM327721 ICG327691:ICI327721 IMC327691:IME327721 IVY327691:IWA327721 JFU327691:JFW327721 JPQ327691:JPS327721 JZM327691:JZO327721 KJI327691:KJK327721 KTE327691:KTG327721 LDA327691:LDC327721 LMW327691:LMY327721 LWS327691:LWU327721 MGO327691:MGQ327721 MQK327691:MQM327721 NAG327691:NAI327721 NKC327691:NKE327721 NTY327691:NUA327721 ODU327691:ODW327721 ONQ327691:ONS327721 OXM327691:OXO327721 PHI327691:PHK327721 PRE327691:PRG327721 QBA327691:QBC327721 QKW327691:QKY327721 QUS327691:QUU327721 REO327691:REQ327721 ROK327691:ROM327721 RYG327691:RYI327721 SIC327691:SIE327721 SRY327691:SSA327721 TBU327691:TBW327721 TLQ327691:TLS327721 TVM327691:TVO327721 UFI327691:UFK327721 UPE327691:UPG327721 UZA327691:UZC327721 VIW327691:VIY327721 VSS327691:VSU327721 WCO327691:WCQ327721 WMK327691:WMM327721 WWG327691:WWI327721 Y393227:AA393257 JU393227:JW393257 TQ393227:TS393257 ADM393227:ADO393257 ANI393227:ANK393257 AXE393227:AXG393257 BHA393227:BHC393257 BQW393227:BQY393257 CAS393227:CAU393257 CKO393227:CKQ393257 CUK393227:CUM393257 DEG393227:DEI393257 DOC393227:DOE393257 DXY393227:DYA393257 EHU393227:EHW393257 ERQ393227:ERS393257 FBM393227:FBO393257 FLI393227:FLK393257 FVE393227:FVG393257 GFA393227:GFC393257 GOW393227:GOY393257 GYS393227:GYU393257 HIO393227:HIQ393257 HSK393227:HSM393257 ICG393227:ICI393257 IMC393227:IME393257 IVY393227:IWA393257 JFU393227:JFW393257 JPQ393227:JPS393257 JZM393227:JZO393257 KJI393227:KJK393257 KTE393227:KTG393257 LDA393227:LDC393257 LMW393227:LMY393257 LWS393227:LWU393257 MGO393227:MGQ393257 MQK393227:MQM393257 NAG393227:NAI393257 NKC393227:NKE393257 NTY393227:NUA393257 ODU393227:ODW393257 ONQ393227:ONS393257 OXM393227:OXO393257 PHI393227:PHK393257 PRE393227:PRG393257 QBA393227:QBC393257 QKW393227:QKY393257 QUS393227:QUU393257 REO393227:REQ393257 ROK393227:ROM393257 RYG393227:RYI393257 SIC393227:SIE393257 SRY393227:SSA393257 TBU393227:TBW393257 TLQ393227:TLS393257 TVM393227:TVO393257 UFI393227:UFK393257 UPE393227:UPG393257 UZA393227:UZC393257 VIW393227:VIY393257 VSS393227:VSU393257 WCO393227:WCQ393257 WMK393227:WMM393257 WWG393227:WWI393257 Y458763:AA458793 JU458763:JW458793 TQ458763:TS458793 ADM458763:ADO458793 ANI458763:ANK458793 AXE458763:AXG458793 BHA458763:BHC458793 BQW458763:BQY458793 CAS458763:CAU458793 CKO458763:CKQ458793 CUK458763:CUM458793 DEG458763:DEI458793 DOC458763:DOE458793 DXY458763:DYA458793 EHU458763:EHW458793 ERQ458763:ERS458793 FBM458763:FBO458793 FLI458763:FLK458793 FVE458763:FVG458793 GFA458763:GFC458793 GOW458763:GOY458793 GYS458763:GYU458793 HIO458763:HIQ458793 HSK458763:HSM458793 ICG458763:ICI458793 IMC458763:IME458793 IVY458763:IWA458793 JFU458763:JFW458793 JPQ458763:JPS458793 JZM458763:JZO458793 KJI458763:KJK458793 KTE458763:KTG458793 LDA458763:LDC458793 LMW458763:LMY458793 LWS458763:LWU458793 MGO458763:MGQ458793 MQK458763:MQM458793 NAG458763:NAI458793 NKC458763:NKE458793 NTY458763:NUA458793 ODU458763:ODW458793 ONQ458763:ONS458793 OXM458763:OXO458793 PHI458763:PHK458793 PRE458763:PRG458793 QBA458763:QBC458793 QKW458763:QKY458793 QUS458763:QUU458793 REO458763:REQ458793 ROK458763:ROM458793 RYG458763:RYI458793 SIC458763:SIE458793 SRY458763:SSA458793 TBU458763:TBW458793 TLQ458763:TLS458793 TVM458763:TVO458793 UFI458763:UFK458793 UPE458763:UPG458793 UZA458763:UZC458793 VIW458763:VIY458793 VSS458763:VSU458793 WCO458763:WCQ458793 WMK458763:WMM458793 WWG458763:WWI458793 Y524299:AA524329 JU524299:JW524329 TQ524299:TS524329 ADM524299:ADO524329 ANI524299:ANK524329 AXE524299:AXG524329 BHA524299:BHC524329 BQW524299:BQY524329 CAS524299:CAU524329 CKO524299:CKQ524329 CUK524299:CUM524329 DEG524299:DEI524329 DOC524299:DOE524329 DXY524299:DYA524329 EHU524299:EHW524329 ERQ524299:ERS524329 FBM524299:FBO524329 FLI524299:FLK524329 FVE524299:FVG524329 GFA524299:GFC524329 GOW524299:GOY524329 GYS524299:GYU524329 HIO524299:HIQ524329 HSK524299:HSM524329 ICG524299:ICI524329 IMC524299:IME524329 IVY524299:IWA524329 JFU524299:JFW524329 JPQ524299:JPS524329 JZM524299:JZO524329 KJI524299:KJK524329 KTE524299:KTG524329 LDA524299:LDC524329 LMW524299:LMY524329 LWS524299:LWU524329 MGO524299:MGQ524329 MQK524299:MQM524329 NAG524299:NAI524329 NKC524299:NKE524329 NTY524299:NUA524329 ODU524299:ODW524329 ONQ524299:ONS524329 OXM524299:OXO524329 PHI524299:PHK524329 PRE524299:PRG524329 QBA524299:QBC524329 QKW524299:QKY524329 QUS524299:QUU524329 REO524299:REQ524329 ROK524299:ROM524329 RYG524299:RYI524329 SIC524299:SIE524329 SRY524299:SSA524329 TBU524299:TBW524329 TLQ524299:TLS524329 TVM524299:TVO524329 UFI524299:UFK524329 UPE524299:UPG524329 UZA524299:UZC524329 VIW524299:VIY524329 VSS524299:VSU524329 WCO524299:WCQ524329 WMK524299:WMM524329 WWG524299:WWI524329 Y589835:AA589865 JU589835:JW589865 TQ589835:TS589865 ADM589835:ADO589865 ANI589835:ANK589865 AXE589835:AXG589865 BHA589835:BHC589865 BQW589835:BQY589865 CAS589835:CAU589865 CKO589835:CKQ589865 CUK589835:CUM589865 DEG589835:DEI589865 DOC589835:DOE589865 DXY589835:DYA589865 EHU589835:EHW589865 ERQ589835:ERS589865 FBM589835:FBO589865 FLI589835:FLK589865 FVE589835:FVG589865 GFA589835:GFC589865 GOW589835:GOY589865 GYS589835:GYU589865 HIO589835:HIQ589865 HSK589835:HSM589865 ICG589835:ICI589865 IMC589835:IME589865 IVY589835:IWA589865 JFU589835:JFW589865 JPQ589835:JPS589865 JZM589835:JZO589865 KJI589835:KJK589865 KTE589835:KTG589865 LDA589835:LDC589865 LMW589835:LMY589865 LWS589835:LWU589865 MGO589835:MGQ589865 MQK589835:MQM589865 NAG589835:NAI589865 NKC589835:NKE589865 NTY589835:NUA589865 ODU589835:ODW589865 ONQ589835:ONS589865 OXM589835:OXO589865 PHI589835:PHK589865 PRE589835:PRG589865 QBA589835:QBC589865 QKW589835:QKY589865 QUS589835:QUU589865 REO589835:REQ589865 ROK589835:ROM589865 RYG589835:RYI589865 SIC589835:SIE589865 SRY589835:SSA589865 TBU589835:TBW589865 TLQ589835:TLS589865 TVM589835:TVO589865 UFI589835:UFK589865 UPE589835:UPG589865 UZA589835:UZC589865 VIW589835:VIY589865 VSS589835:VSU589865 WCO589835:WCQ589865 WMK589835:WMM589865 WWG589835:WWI589865 Y655371:AA655401 JU655371:JW655401 TQ655371:TS655401 ADM655371:ADO655401 ANI655371:ANK655401 AXE655371:AXG655401 BHA655371:BHC655401 BQW655371:BQY655401 CAS655371:CAU655401 CKO655371:CKQ655401 CUK655371:CUM655401 DEG655371:DEI655401 DOC655371:DOE655401 DXY655371:DYA655401 EHU655371:EHW655401 ERQ655371:ERS655401 FBM655371:FBO655401 FLI655371:FLK655401 FVE655371:FVG655401 GFA655371:GFC655401 GOW655371:GOY655401 GYS655371:GYU655401 HIO655371:HIQ655401 HSK655371:HSM655401 ICG655371:ICI655401 IMC655371:IME655401 IVY655371:IWA655401 JFU655371:JFW655401 JPQ655371:JPS655401 JZM655371:JZO655401 KJI655371:KJK655401 KTE655371:KTG655401 LDA655371:LDC655401 LMW655371:LMY655401 LWS655371:LWU655401 MGO655371:MGQ655401 MQK655371:MQM655401 NAG655371:NAI655401 NKC655371:NKE655401 NTY655371:NUA655401 ODU655371:ODW655401 ONQ655371:ONS655401 OXM655371:OXO655401 PHI655371:PHK655401 PRE655371:PRG655401 QBA655371:QBC655401 QKW655371:QKY655401 QUS655371:QUU655401 REO655371:REQ655401 ROK655371:ROM655401 RYG655371:RYI655401 SIC655371:SIE655401 SRY655371:SSA655401 TBU655371:TBW655401 TLQ655371:TLS655401 TVM655371:TVO655401 UFI655371:UFK655401 UPE655371:UPG655401 UZA655371:UZC655401 VIW655371:VIY655401 VSS655371:VSU655401 WCO655371:WCQ655401 WMK655371:WMM655401 WWG655371:WWI655401 Y720907:AA720937 JU720907:JW720937 TQ720907:TS720937 ADM720907:ADO720937 ANI720907:ANK720937 AXE720907:AXG720937 BHA720907:BHC720937 BQW720907:BQY720937 CAS720907:CAU720937 CKO720907:CKQ720937 CUK720907:CUM720937 DEG720907:DEI720937 DOC720907:DOE720937 DXY720907:DYA720937 EHU720907:EHW720937 ERQ720907:ERS720937 FBM720907:FBO720937 FLI720907:FLK720937 FVE720907:FVG720937 GFA720907:GFC720937 GOW720907:GOY720937 GYS720907:GYU720937 HIO720907:HIQ720937 HSK720907:HSM720937 ICG720907:ICI720937 IMC720907:IME720937 IVY720907:IWA720937 JFU720907:JFW720937 JPQ720907:JPS720937 JZM720907:JZO720937 KJI720907:KJK720937 KTE720907:KTG720937 LDA720907:LDC720937 LMW720907:LMY720937 LWS720907:LWU720937 MGO720907:MGQ720937 MQK720907:MQM720937 NAG720907:NAI720937 NKC720907:NKE720937 NTY720907:NUA720937 ODU720907:ODW720937 ONQ720907:ONS720937 OXM720907:OXO720937 PHI720907:PHK720937 PRE720907:PRG720937 QBA720907:QBC720937 QKW720907:QKY720937 QUS720907:QUU720937 REO720907:REQ720937 ROK720907:ROM720937 RYG720907:RYI720937 SIC720907:SIE720937 SRY720907:SSA720937 TBU720907:TBW720937 TLQ720907:TLS720937 TVM720907:TVO720937 UFI720907:UFK720937 UPE720907:UPG720937 UZA720907:UZC720937 VIW720907:VIY720937 VSS720907:VSU720937 WCO720907:WCQ720937 WMK720907:WMM720937 WWG720907:WWI720937 Y786443:AA786473 JU786443:JW786473 TQ786443:TS786473 ADM786443:ADO786473 ANI786443:ANK786473 AXE786443:AXG786473 BHA786443:BHC786473 BQW786443:BQY786473 CAS786443:CAU786473 CKO786443:CKQ786473 CUK786443:CUM786473 DEG786443:DEI786473 DOC786443:DOE786473 DXY786443:DYA786473 EHU786443:EHW786473 ERQ786443:ERS786473 FBM786443:FBO786473 FLI786443:FLK786473 FVE786443:FVG786473 GFA786443:GFC786473 GOW786443:GOY786473 GYS786443:GYU786473 HIO786443:HIQ786473 HSK786443:HSM786473 ICG786443:ICI786473 IMC786443:IME786473 IVY786443:IWA786473 JFU786443:JFW786473 JPQ786443:JPS786473 JZM786443:JZO786473 KJI786443:KJK786473 KTE786443:KTG786473 LDA786443:LDC786473 LMW786443:LMY786473 LWS786443:LWU786473 MGO786443:MGQ786473 MQK786443:MQM786473 NAG786443:NAI786473 NKC786443:NKE786473 NTY786443:NUA786473 ODU786443:ODW786473 ONQ786443:ONS786473 OXM786443:OXO786473 PHI786443:PHK786473 PRE786443:PRG786473 QBA786443:QBC786473 QKW786443:QKY786473 QUS786443:QUU786473 REO786443:REQ786473 ROK786443:ROM786473 RYG786443:RYI786473 SIC786443:SIE786473 SRY786443:SSA786473 TBU786443:TBW786473 TLQ786443:TLS786473 TVM786443:TVO786473 UFI786443:UFK786473 UPE786443:UPG786473 UZA786443:UZC786473 VIW786443:VIY786473 VSS786443:VSU786473 WCO786443:WCQ786473 WMK786443:WMM786473 WWG786443:WWI786473 Y851979:AA852009 JU851979:JW852009 TQ851979:TS852009 ADM851979:ADO852009 ANI851979:ANK852009 AXE851979:AXG852009 BHA851979:BHC852009 BQW851979:BQY852009 CAS851979:CAU852009 CKO851979:CKQ852009 CUK851979:CUM852009 DEG851979:DEI852009 DOC851979:DOE852009 DXY851979:DYA852009 EHU851979:EHW852009 ERQ851979:ERS852009 FBM851979:FBO852009 FLI851979:FLK852009 FVE851979:FVG852009 GFA851979:GFC852009 GOW851979:GOY852009 GYS851979:GYU852009 HIO851979:HIQ852009 HSK851979:HSM852009 ICG851979:ICI852009 IMC851979:IME852009 IVY851979:IWA852009 JFU851979:JFW852009 JPQ851979:JPS852009 JZM851979:JZO852009 KJI851979:KJK852009 KTE851979:KTG852009 LDA851979:LDC852009 LMW851979:LMY852009 LWS851979:LWU852009 MGO851979:MGQ852009 MQK851979:MQM852009 NAG851979:NAI852009 NKC851979:NKE852009 NTY851979:NUA852009 ODU851979:ODW852009 ONQ851979:ONS852009 OXM851979:OXO852009 PHI851979:PHK852009 PRE851979:PRG852009 QBA851979:QBC852009 QKW851979:QKY852009 QUS851979:QUU852009 REO851979:REQ852009 ROK851979:ROM852009 RYG851979:RYI852009 SIC851979:SIE852009 SRY851979:SSA852009 TBU851979:TBW852009 TLQ851979:TLS852009 TVM851979:TVO852009 UFI851979:UFK852009 UPE851979:UPG852009 UZA851979:UZC852009 VIW851979:VIY852009 VSS851979:VSU852009 WCO851979:WCQ852009 WMK851979:WMM852009 WWG851979:WWI852009 Y917515:AA917545 JU917515:JW917545 TQ917515:TS917545 ADM917515:ADO917545 ANI917515:ANK917545 AXE917515:AXG917545 BHA917515:BHC917545 BQW917515:BQY917545 CAS917515:CAU917545 CKO917515:CKQ917545 CUK917515:CUM917545 DEG917515:DEI917545 DOC917515:DOE917545 DXY917515:DYA917545 EHU917515:EHW917545 ERQ917515:ERS917545 FBM917515:FBO917545 FLI917515:FLK917545 FVE917515:FVG917545 GFA917515:GFC917545 GOW917515:GOY917545 GYS917515:GYU917545 HIO917515:HIQ917545 HSK917515:HSM917545 ICG917515:ICI917545 IMC917515:IME917545 IVY917515:IWA917545 JFU917515:JFW917545 JPQ917515:JPS917545 JZM917515:JZO917545 KJI917515:KJK917545 KTE917515:KTG917545 LDA917515:LDC917545 LMW917515:LMY917545 LWS917515:LWU917545 MGO917515:MGQ917545 MQK917515:MQM917545 NAG917515:NAI917545 NKC917515:NKE917545 NTY917515:NUA917545 ODU917515:ODW917545 ONQ917515:ONS917545 OXM917515:OXO917545 PHI917515:PHK917545 PRE917515:PRG917545 QBA917515:QBC917545 QKW917515:QKY917545 QUS917515:QUU917545 REO917515:REQ917545 ROK917515:ROM917545 RYG917515:RYI917545 SIC917515:SIE917545 SRY917515:SSA917545 TBU917515:TBW917545 TLQ917515:TLS917545 TVM917515:TVO917545 UFI917515:UFK917545 UPE917515:UPG917545 UZA917515:UZC917545 VIW917515:VIY917545 VSS917515:VSU917545 WCO917515:WCQ917545 WMK917515:WMM917545 WWG917515:WWI917545 Y983051:AA983081 JU983051:JW983081 TQ983051:TS983081 ADM983051:ADO983081 ANI983051:ANK983081 AXE983051:AXG983081 BHA983051:BHC983081 BQW983051:BQY983081 CAS983051:CAU983081 CKO983051:CKQ983081 CUK983051:CUM983081 DEG983051:DEI983081 DOC983051:DOE983081 DXY983051:DYA983081 EHU983051:EHW983081 ERQ983051:ERS983081 FBM983051:FBO983081 FLI983051:FLK983081 FVE983051:FVG983081 GFA983051:GFC983081 GOW983051:GOY983081 GYS983051:GYU983081 HIO983051:HIQ983081 HSK983051:HSM983081 ICG983051:ICI983081 IMC983051:IME983081 IVY983051:IWA983081 JFU983051:JFW983081 JPQ983051:JPS983081 JZM983051:JZO983081 KJI983051:KJK983081 KTE983051:KTG983081 LDA983051:LDC983081 LMW983051:LMY983081 LWS983051:LWU983081 MGO983051:MGQ983081 MQK983051:MQM983081 NAG983051:NAI983081 NKC983051:NKE983081 NTY983051:NUA983081 ODU983051:ODW983081 ONQ983051:ONS983081 OXM983051:OXO983081 PHI983051:PHK983081 PRE983051:PRG983081 QBA983051:QBC983081 QKW983051:QKY983081 QUS983051:QUU983081 REO983051:REQ983081 ROK983051:ROM983081 RYG983051:RYI983081 SIC983051:SIE983081 SRY983051:SSA983081 TBU983051:TBW983081 TLQ983051:TLS983081 TVM983051:TVO983081 UFI983051:UFK983081 UPE983051:UPG983081 UZA983051:UZC983081 VIW983051:VIY983081 VSS983051:VSU983081 WCO983051:WCQ983081 WMK983051:WMM983081 WWG983051:WWI983081 Y50:AA68 JU50:JW68 TQ50:TS68 ADM50:ADO68 ANI50:ANK68 AXE50:AXG68 BHA50:BHC68 BQW50:BQY68 CAS50:CAU68 CKO50:CKQ68 CUK50:CUM68 DEG50:DEI68 DOC50:DOE68 DXY50:DYA68 EHU50:EHW68 ERQ50:ERS68 FBM50:FBO68 FLI50:FLK68 FVE50:FVG68 GFA50:GFC68 GOW50:GOY68 GYS50:GYU68 HIO50:HIQ68 HSK50:HSM68 ICG50:ICI68 IMC50:IME68 IVY50:IWA68 JFU50:JFW68 JPQ50:JPS68 JZM50:JZO68 KJI50:KJK68 KTE50:KTG68 LDA50:LDC68 LMW50:LMY68 LWS50:LWU68 MGO50:MGQ68 MQK50:MQM68 NAG50:NAI68 NKC50:NKE68 NTY50:NUA68 ODU50:ODW68 ONQ50:ONS68 OXM50:OXO68 PHI50:PHK68 PRE50:PRG68 QBA50:QBC68 QKW50:QKY68 QUS50:QUU68 REO50:REQ68 ROK50:ROM68 RYG50:RYI68 SIC50:SIE68 SRY50:SSA68 TBU50:TBW68 TLQ50:TLS68 TVM50:TVO68 UFI50:UFK68 UPE50:UPG68 UZA50:UZC68 VIW50:VIY68 VSS50:VSU68 WCO50:WCQ68 WMK50:WMM68 WWG50:WWI68 Y65586:AA65604 JU65586:JW65604 TQ65586:TS65604 ADM65586:ADO65604 ANI65586:ANK65604 AXE65586:AXG65604 BHA65586:BHC65604 BQW65586:BQY65604 CAS65586:CAU65604 CKO65586:CKQ65604 CUK65586:CUM65604 DEG65586:DEI65604 DOC65586:DOE65604 DXY65586:DYA65604 EHU65586:EHW65604 ERQ65586:ERS65604 FBM65586:FBO65604 FLI65586:FLK65604 FVE65586:FVG65604 GFA65586:GFC65604 GOW65586:GOY65604 GYS65586:GYU65604 HIO65586:HIQ65604 HSK65586:HSM65604 ICG65586:ICI65604 IMC65586:IME65604 IVY65586:IWA65604 JFU65586:JFW65604 JPQ65586:JPS65604 JZM65586:JZO65604 KJI65586:KJK65604 KTE65586:KTG65604 LDA65586:LDC65604 LMW65586:LMY65604 LWS65586:LWU65604 MGO65586:MGQ65604 MQK65586:MQM65604 NAG65586:NAI65604 NKC65586:NKE65604 NTY65586:NUA65604 ODU65586:ODW65604 ONQ65586:ONS65604 OXM65586:OXO65604 PHI65586:PHK65604 PRE65586:PRG65604 QBA65586:QBC65604 QKW65586:QKY65604 QUS65586:QUU65604 REO65586:REQ65604 ROK65586:ROM65604 RYG65586:RYI65604 SIC65586:SIE65604 SRY65586:SSA65604 TBU65586:TBW65604 TLQ65586:TLS65604 TVM65586:TVO65604 UFI65586:UFK65604 UPE65586:UPG65604 UZA65586:UZC65604 VIW65586:VIY65604 VSS65586:VSU65604 WCO65586:WCQ65604 WMK65586:WMM65604 WWG65586:WWI65604 Y131122:AA131140 JU131122:JW131140 TQ131122:TS131140 ADM131122:ADO131140 ANI131122:ANK131140 AXE131122:AXG131140 BHA131122:BHC131140 BQW131122:BQY131140 CAS131122:CAU131140 CKO131122:CKQ131140 CUK131122:CUM131140 DEG131122:DEI131140 DOC131122:DOE131140 DXY131122:DYA131140 EHU131122:EHW131140 ERQ131122:ERS131140 FBM131122:FBO131140 FLI131122:FLK131140 FVE131122:FVG131140 GFA131122:GFC131140 GOW131122:GOY131140 GYS131122:GYU131140 HIO131122:HIQ131140 HSK131122:HSM131140 ICG131122:ICI131140 IMC131122:IME131140 IVY131122:IWA131140 JFU131122:JFW131140 JPQ131122:JPS131140 JZM131122:JZO131140 KJI131122:KJK131140 KTE131122:KTG131140 LDA131122:LDC131140 LMW131122:LMY131140 LWS131122:LWU131140 MGO131122:MGQ131140 MQK131122:MQM131140 NAG131122:NAI131140 NKC131122:NKE131140 NTY131122:NUA131140 ODU131122:ODW131140 ONQ131122:ONS131140 OXM131122:OXO131140 PHI131122:PHK131140 PRE131122:PRG131140 QBA131122:QBC131140 QKW131122:QKY131140 QUS131122:QUU131140 REO131122:REQ131140 ROK131122:ROM131140 RYG131122:RYI131140 SIC131122:SIE131140 SRY131122:SSA131140 TBU131122:TBW131140 TLQ131122:TLS131140 TVM131122:TVO131140 UFI131122:UFK131140 UPE131122:UPG131140 UZA131122:UZC131140 VIW131122:VIY131140 VSS131122:VSU131140 WCO131122:WCQ131140 WMK131122:WMM131140 WWG131122:WWI131140 Y196658:AA196676 JU196658:JW196676 TQ196658:TS196676 ADM196658:ADO196676 ANI196658:ANK196676 AXE196658:AXG196676 BHA196658:BHC196676 BQW196658:BQY196676 CAS196658:CAU196676 CKO196658:CKQ196676 CUK196658:CUM196676 DEG196658:DEI196676 DOC196658:DOE196676 DXY196658:DYA196676 EHU196658:EHW196676 ERQ196658:ERS196676 FBM196658:FBO196676 FLI196658:FLK196676 FVE196658:FVG196676 GFA196658:GFC196676 GOW196658:GOY196676 GYS196658:GYU196676 HIO196658:HIQ196676 HSK196658:HSM196676 ICG196658:ICI196676 IMC196658:IME196676 IVY196658:IWA196676 JFU196658:JFW196676 JPQ196658:JPS196676 JZM196658:JZO196676 KJI196658:KJK196676 KTE196658:KTG196676 LDA196658:LDC196676 LMW196658:LMY196676 LWS196658:LWU196676 MGO196658:MGQ196676 MQK196658:MQM196676 NAG196658:NAI196676 NKC196658:NKE196676 NTY196658:NUA196676 ODU196658:ODW196676 ONQ196658:ONS196676 OXM196658:OXO196676 PHI196658:PHK196676 PRE196658:PRG196676 QBA196658:QBC196676 QKW196658:QKY196676 QUS196658:QUU196676 REO196658:REQ196676 ROK196658:ROM196676 RYG196658:RYI196676 SIC196658:SIE196676 SRY196658:SSA196676 TBU196658:TBW196676 TLQ196658:TLS196676 TVM196658:TVO196676 UFI196658:UFK196676 UPE196658:UPG196676 UZA196658:UZC196676 VIW196658:VIY196676 VSS196658:VSU196676 WCO196658:WCQ196676 WMK196658:WMM196676 WWG196658:WWI196676 Y262194:AA262212 JU262194:JW262212 TQ262194:TS262212 ADM262194:ADO262212 ANI262194:ANK262212 AXE262194:AXG262212 BHA262194:BHC262212 BQW262194:BQY262212 CAS262194:CAU262212 CKO262194:CKQ262212 CUK262194:CUM262212 DEG262194:DEI262212 DOC262194:DOE262212 DXY262194:DYA262212 EHU262194:EHW262212 ERQ262194:ERS262212 FBM262194:FBO262212 FLI262194:FLK262212 FVE262194:FVG262212 GFA262194:GFC262212 GOW262194:GOY262212 GYS262194:GYU262212 HIO262194:HIQ262212 HSK262194:HSM262212 ICG262194:ICI262212 IMC262194:IME262212 IVY262194:IWA262212 JFU262194:JFW262212 JPQ262194:JPS262212 JZM262194:JZO262212 KJI262194:KJK262212 KTE262194:KTG262212 LDA262194:LDC262212 LMW262194:LMY262212 LWS262194:LWU262212 MGO262194:MGQ262212 MQK262194:MQM262212 NAG262194:NAI262212 NKC262194:NKE262212 NTY262194:NUA262212 ODU262194:ODW262212 ONQ262194:ONS262212 OXM262194:OXO262212 PHI262194:PHK262212 PRE262194:PRG262212 QBA262194:QBC262212 QKW262194:QKY262212 QUS262194:QUU262212 REO262194:REQ262212 ROK262194:ROM262212 RYG262194:RYI262212 SIC262194:SIE262212 SRY262194:SSA262212 TBU262194:TBW262212 TLQ262194:TLS262212 TVM262194:TVO262212 UFI262194:UFK262212 UPE262194:UPG262212 UZA262194:UZC262212 VIW262194:VIY262212 VSS262194:VSU262212 WCO262194:WCQ262212 WMK262194:WMM262212 WWG262194:WWI262212 Y327730:AA327748 JU327730:JW327748 TQ327730:TS327748 ADM327730:ADO327748 ANI327730:ANK327748 AXE327730:AXG327748 BHA327730:BHC327748 BQW327730:BQY327748 CAS327730:CAU327748 CKO327730:CKQ327748 CUK327730:CUM327748 DEG327730:DEI327748 DOC327730:DOE327748 DXY327730:DYA327748 EHU327730:EHW327748 ERQ327730:ERS327748 FBM327730:FBO327748 FLI327730:FLK327748 FVE327730:FVG327748 GFA327730:GFC327748 GOW327730:GOY327748 GYS327730:GYU327748 HIO327730:HIQ327748 HSK327730:HSM327748 ICG327730:ICI327748 IMC327730:IME327748 IVY327730:IWA327748 JFU327730:JFW327748 JPQ327730:JPS327748 JZM327730:JZO327748 KJI327730:KJK327748 KTE327730:KTG327748 LDA327730:LDC327748 LMW327730:LMY327748 LWS327730:LWU327748 MGO327730:MGQ327748 MQK327730:MQM327748 NAG327730:NAI327748 NKC327730:NKE327748 NTY327730:NUA327748 ODU327730:ODW327748 ONQ327730:ONS327748 OXM327730:OXO327748 PHI327730:PHK327748 PRE327730:PRG327748 QBA327730:QBC327748 QKW327730:QKY327748 QUS327730:QUU327748 REO327730:REQ327748 ROK327730:ROM327748 RYG327730:RYI327748 SIC327730:SIE327748 SRY327730:SSA327748 TBU327730:TBW327748 TLQ327730:TLS327748 TVM327730:TVO327748 UFI327730:UFK327748 UPE327730:UPG327748 UZA327730:UZC327748 VIW327730:VIY327748 VSS327730:VSU327748 WCO327730:WCQ327748 WMK327730:WMM327748 WWG327730:WWI327748 Y393266:AA393284 JU393266:JW393284 TQ393266:TS393284 ADM393266:ADO393284 ANI393266:ANK393284 AXE393266:AXG393284 BHA393266:BHC393284 BQW393266:BQY393284 CAS393266:CAU393284 CKO393266:CKQ393284 CUK393266:CUM393284 DEG393266:DEI393284 DOC393266:DOE393284 DXY393266:DYA393284 EHU393266:EHW393284 ERQ393266:ERS393284 FBM393266:FBO393284 FLI393266:FLK393284 FVE393266:FVG393284 GFA393266:GFC393284 GOW393266:GOY393284 GYS393266:GYU393284 HIO393266:HIQ393284 HSK393266:HSM393284 ICG393266:ICI393284 IMC393266:IME393284 IVY393266:IWA393284 JFU393266:JFW393284 JPQ393266:JPS393284 JZM393266:JZO393284 KJI393266:KJK393284 KTE393266:KTG393284 LDA393266:LDC393284 LMW393266:LMY393284 LWS393266:LWU393284 MGO393266:MGQ393284 MQK393266:MQM393284 NAG393266:NAI393284 NKC393266:NKE393284 NTY393266:NUA393284 ODU393266:ODW393284 ONQ393266:ONS393284 OXM393266:OXO393284 PHI393266:PHK393284 PRE393266:PRG393284 QBA393266:QBC393284 QKW393266:QKY393284 QUS393266:QUU393284 REO393266:REQ393284 ROK393266:ROM393284 RYG393266:RYI393284 SIC393266:SIE393284 SRY393266:SSA393284 TBU393266:TBW393284 TLQ393266:TLS393284 TVM393266:TVO393284 UFI393266:UFK393284 UPE393266:UPG393284 UZA393266:UZC393284 VIW393266:VIY393284 VSS393266:VSU393284 WCO393266:WCQ393284 WMK393266:WMM393284 WWG393266:WWI393284 Y458802:AA458820 JU458802:JW458820 TQ458802:TS458820 ADM458802:ADO458820 ANI458802:ANK458820 AXE458802:AXG458820 BHA458802:BHC458820 BQW458802:BQY458820 CAS458802:CAU458820 CKO458802:CKQ458820 CUK458802:CUM458820 DEG458802:DEI458820 DOC458802:DOE458820 DXY458802:DYA458820 EHU458802:EHW458820 ERQ458802:ERS458820 FBM458802:FBO458820 FLI458802:FLK458820 FVE458802:FVG458820 GFA458802:GFC458820 GOW458802:GOY458820 GYS458802:GYU458820 HIO458802:HIQ458820 HSK458802:HSM458820 ICG458802:ICI458820 IMC458802:IME458820 IVY458802:IWA458820 JFU458802:JFW458820 JPQ458802:JPS458820 JZM458802:JZO458820 KJI458802:KJK458820 KTE458802:KTG458820 LDA458802:LDC458820 LMW458802:LMY458820 LWS458802:LWU458820 MGO458802:MGQ458820 MQK458802:MQM458820 NAG458802:NAI458820 NKC458802:NKE458820 NTY458802:NUA458820 ODU458802:ODW458820 ONQ458802:ONS458820 OXM458802:OXO458820 PHI458802:PHK458820 PRE458802:PRG458820 QBA458802:QBC458820 QKW458802:QKY458820 QUS458802:QUU458820 REO458802:REQ458820 ROK458802:ROM458820 RYG458802:RYI458820 SIC458802:SIE458820 SRY458802:SSA458820 TBU458802:TBW458820 TLQ458802:TLS458820 TVM458802:TVO458820 UFI458802:UFK458820 UPE458802:UPG458820 UZA458802:UZC458820 VIW458802:VIY458820 VSS458802:VSU458820 WCO458802:WCQ458820 WMK458802:WMM458820 WWG458802:WWI458820 Y524338:AA524356 JU524338:JW524356 TQ524338:TS524356 ADM524338:ADO524356 ANI524338:ANK524356 AXE524338:AXG524356 BHA524338:BHC524356 BQW524338:BQY524356 CAS524338:CAU524356 CKO524338:CKQ524356 CUK524338:CUM524356 DEG524338:DEI524356 DOC524338:DOE524356 DXY524338:DYA524356 EHU524338:EHW524356 ERQ524338:ERS524356 FBM524338:FBO524356 FLI524338:FLK524356 FVE524338:FVG524356 GFA524338:GFC524356 GOW524338:GOY524356 GYS524338:GYU524356 HIO524338:HIQ524356 HSK524338:HSM524356 ICG524338:ICI524356 IMC524338:IME524356 IVY524338:IWA524356 JFU524338:JFW524356 JPQ524338:JPS524356 JZM524338:JZO524356 KJI524338:KJK524356 KTE524338:KTG524356 LDA524338:LDC524356 LMW524338:LMY524356 LWS524338:LWU524356 MGO524338:MGQ524356 MQK524338:MQM524356 NAG524338:NAI524356 NKC524338:NKE524356 NTY524338:NUA524356 ODU524338:ODW524356 ONQ524338:ONS524356 OXM524338:OXO524356 PHI524338:PHK524356 PRE524338:PRG524356 QBA524338:QBC524356 QKW524338:QKY524356 QUS524338:QUU524356 REO524338:REQ524356 ROK524338:ROM524356 RYG524338:RYI524356 SIC524338:SIE524356 SRY524338:SSA524356 TBU524338:TBW524356 TLQ524338:TLS524356 TVM524338:TVO524356 UFI524338:UFK524356 UPE524338:UPG524356 UZA524338:UZC524356 VIW524338:VIY524356 VSS524338:VSU524356 WCO524338:WCQ524356 WMK524338:WMM524356 WWG524338:WWI524356 Y589874:AA589892 JU589874:JW589892 TQ589874:TS589892 ADM589874:ADO589892 ANI589874:ANK589892 AXE589874:AXG589892 BHA589874:BHC589892 BQW589874:BQY589892 CAS589874:CAU589892 CKO589874:CKQ589892 CUK589874:CUM589892 DEG589874:DEI589892 DOC589874:DOE589892 DXY589874:DYA589892 EHU589874:EHW589892 ERQ589874:ERS589892 FBM589874:FBO589892 FLI589874:FLK589892 FVE589874:FVG589892 GFA589874:GFC589892 GOW589874:GOY589892 GYS589874:GYU589892 HIO589874:HIQ589892 HSK589874:HSM589892 ICG589874:ICI589892 IMC589874:IME589892 IVY589874:IWA589892 JFU589874:JFW589892 JPQ589874:JPS589892 JZM589874:JZO589892 KJI589874:KJK589892 KTE589874:KTG589892 LDA589874:LDC589892 LMW589874:LMY589892 LWS589874:LWU589892 MGO589874:MGQ589892 MQK589874:MQM589892 NAG589874:NAI589892 NKC589874:NKE589892 NTY589874:NUA589892 ODU589874:ODW589892 ONQ589874:ONS589892 OXM589874:OXO589892 PHI589874:PHK589892 PRE589874:PRG589892 QBA589874:QBC589892 QKW589874:QKY589892 QUS589874:QUU589892 REO589874:REQ589892 ROK589874:ROM589892 RYG589874:RYI589892 SIC589874:SIE589892 SRY589874:SSA589892 TBU589874:TBW589892 TLQ589874:TLS589892 TVM589874:TVO589892 UFI589874:UFK589892 UPE589874:UPG589892 UZA589874:UZC589892 VIW589874:VIY589892 VSS589874:VSU589892 WCO589874:WCQ589892 WMK589874:WMM589892 WWG589874:WWI589892 Y655410:AA655428 JU655410:JW655428 TQ655410:TS655428 ADM655410:ADO655428 ANI655410:ANK655428 AXE655410:AXG655428 BHA655410:BHC655428 BQW655410:BQY655428 CAS655410:CAU655428 CKO655410:CKQ655428 CUK655410:CUM655428 DEG655410:DEI655428 DOC655410:DOE655428 DXY655410:DYA655428 EHU655410:EHW655428 ERQ655410:ERS655428 FBM655410:FBO655428 FLI655410:FLK655428 FVE655410:FVG655428 GFA655410:GFC655428 GOW655410:GOY655428 GYS655410:GYU655428 HIO655410:HIQ655428 HSK655410:HSM655428 ICG655410:ICI655428 IMC655410:IME655428 IVY655410:IWA655428 JFU655410:JFW655428 JPQ655410:JPS655428 JZM655410:JZO655428 KJI655410:KJK655428 KTE655410:KTG655428 LDA655410:LDC655428 LMW655410:LMY655428 LWS655410:LWU655428 MGO655410:MGQ655428 MQK655410:MQM655428 NAG655410:NAI655428 NKC655410:NKE655428 NTY655410:NUA655428 ODU655410:ODW655428 ONQ655410:ONS655428 OXM655410:OXO655428 PHI655410:PHK655428 PRE655410:PRG655428 QBA655410:QBC655428 QKW655410:QKY655428 QUS655410:QUU655428 REO655410:REQ655428 ROK655410:ROM655428 RYG655410:RYI655428 SIC655410:SIE655428 SRY655410:SSA655428 TBU655410:TBW655428 TLQ655410:TLS655428 TVM655410:TVO655428 UFI655410:UFK655428 UPE655410:UPG655428 UZA655410:UZC655428 VIW655410:VIY655428 VSS655410:VSU655428 WCO655410:WCQ655428 WMK655410:WMM655428 WWG655410:WWI655428 Y720946:AA720964 JU720946:JW720964 TQ720946:TS720964 ADM720946:ADO720964 ANI720946:ANK720964 AXE720946:AXG720964 BHA720946:BHC720964 BQW720946:BQY720964 CAS720946:CAU720964 CKO720946:CKQ720964 CUK720946:CUM720964 DEG720946:DEI720964 DOC720946:DOE720964 DXY720946:DYA720964 EHU720946:EHW720964 ERQ720946:ERS720964 FBM720946:FBO720964 FLI720946:FLK720964 FVE720946:FVG720964 GFA720946:GFC720964 GOW720946:GOY720964 GYS720946:GYU720964 HIO720946:HIQ720964 HSK720946:HSM720964 ICG720946:ICI720964 IMC720946:IME720964 IVY720946:IWA720964 JFU720946:JFW720964 JPQ720946:JPS720964 JZM720946:JZO720964 KJI720946:KJK720964 KTE720946:KTG720964 LDA720946:LDC720964 LMW720946:LMY720964 LWS720946:LWU720964 MGO720946:MGQ720964 MQK720946:MQM720964 NAG720946:NAI720964 NKC720946:NKE720964 NTY720946:NUA720964 ODU720946:ODW720964 ONQ720946:ONS720964 OXM720946:OXO720964 PHI720946:PHK720964 PRE720946:PRG720964 QBA720946:QBC720964 QKW720946:QKY720964 QUS720946:QUU720964 REO720946:REQ720964 ROK720946:ROM720964 RYG720946:RYI720964 SIC720946:SIE720964 SRY720946:SSA720964 TBU720946:TBW720964 TLQ720946:TLS720964 TVM720946:TVO720964 UFI720946:UFK720964 UPE720946:UPG720964 UZA720946:UZC720964 VIW720946:VIY720964 VSS720946:VSU720964 WCO720946:WCQ720964 WMK720946:WMM720964 WWG720946:WWI720964 Y786482:AA786500 JU786482:JW786500 TQ786482:TS786500 ADM786482:ADO786500 ANI786482:ANK786500 AXE786482:AXG786500 BHA786482:BHC786500 BQW786482:BQY786500 CAS786482:CAU786500 CKO786482:CKQ786500 CUK786482:CUM786500 DEG786482:DEI786500 DOC786482:DOE786500 DXY786482:DYA786500 EHU786482:EHW786500 ERQ786482:ERS786500 FBM786482:FBO786500 FLI786482:FLK786500 FVE786482:FVG786500 GFA786482:GFC786500 GOW786482:GOY786500 GYS786482:GYU786500 HIO786482:HIQ786500 HSK786482:HSM786500 ICG786482:ICI786500 IMC786482:IME786500 IVY786482:IWA786500 JFU786482:JFW786500 JPQ786482:JPS786500 JZM786482:JZO786500 KJI786482:KJK786500 KTE786482:KTG786500 LDA786482:LDC786500 LMW786482:LMY786500 LWS786482:LWU786500 MGO786482:MGQ786500 MQK786482:MQM786500 NAG786482:NAI786500 NKC786482:NKE786500 NTY786482:NUA786500 ODU786482:ODW786500 ONQ786482:ONS786500 OXM786482:OXO786500 PHI786482:PHK786500 PRE786482:PRG786500 QBA786482:QBC786500 QKW786482:QKY786500 QUS786482:QUU786500 REO786482:REQ786500 ROK786482:ROM786500 RYG786482:RYI786500 SIC786482:SIE786500 SRY786482:SSA786500 TBU786482:TBW786500 TLQ786482:TLS786500 TVM786482:TVO786500 UFI786482:UFK786500 UPE786482:UPG786500 UZA786482:UZC786500 VIW786482:VIY786500 VSS786482:VSU786500 WCO786482:WCQ786500 WMK786482:WMM786500 WWG786482:WWI786500 Y852018:AA852036 JU852018:JW852036 TQ852018:TS852036 ADM852018:ADO852036 ANI852018:ANK852036 AXE852018:AXG852036 BHA852018:BHC852036 BQW852018:BQY852036 CAS852018:CAU852036 CKO852018:CKQ852036 CUK852018:CUM852036 DEG852018:DEI852036 DOC852018:DOE852036 DXY852018:DYA852036 EHU852018:EHW852036 ERQ852018:ERS852036 FBM852018:FBO852036 FLI852018:FLK852036 FVE852018:FVG852036 GFA852018:GFC852036 GOW852018:GOY852036 GYS852018:GYU852036 HIO852018:HIQ852036 HSK852018:HSM852036 ICG852018:ICI852036 IMC852018:IME852036 IVY852018:IWA852036 JFU852018:JFW852036 JPQ852018:JPS852036 JZM852018:JZO852036 KJI852018:KJK852036 KTE852018:KTG852036 LDA852018:LDC852036 LMW852018:LMY852036 LWS852018:LWU852036 MGO852018:MGQ852036 MQK852018:MQM852036 NAG852018:NAI852036 NKC852018:NKE852036 NTY852018:NUA852036 ODU852018:ODW852036 ONQ852018:ONS852036 OXM852018:OXO852036 PHI852018:PHK852036 PRE852018:PRG852036 QBA852018:QBC852036 QKW852018:QKY852036 QUS852018:QUU852036 REO852018:REQ852036 ROK852018:ROM852036 RYG852018:RYI852036 SIC852018:SIE852036 SRY852018:SSA852036 TBU852018:TBW852036 TLQ852018:TLS852036 TVM852018:TVO852036 UFI852018:UFK852036 UPE852018:UPG852036 UZA852018:UZC852036 VIW852018:VIY852036 VSS852018:VSU852036 WCO852018:WCQ852036 WMK852018:WMM852036 WWG852018:WWI852036 Y917554:AA917572 JU917554:JW917572 TQ917554:TS917572 ADM917554:ADO917572 ANI917554:ANK917572 AXE917554:AXG917572 BHA917554:BHC917572 BQW917554:BQY917572 CAS917554:CAU917572 CKO917554:CKQ917572 CUK917554:CUM917572 DEG917554:DEI917572 DOC917554:DOE917572 DXY917554:DYA917572 EHU917554:EHW917572 ERQ917554:ERS917572 FBM917554:FBO917572 FLI917554:FLK917572 FVE917554:FVG917572 GFA917554:GFC917572 GOW917554:GOY917572 GYS917554:GYU917572 HIO917554:HIQ917572 HSK917554:HSM917572 ICG917554:ICI917572 IMC917554:IME917572 IVY917554:IWA917572 JFU917554:JFW917572 JPQ917554:JPS917572 JZM917554:JZO917572 KJI917554:KJK917572 KTE917554:KTG917572 LDA917554:LDC917572 LMW917554:LMY917572 LWS917554:LWU917572 MGO917554:MGQ917572 MQK917554:MQM917572 NAG917554:NAI917572 NKC917554:NKE917572 NTY917554:NUA917572 ODU917554:ODW917572 ONQ917554:ONS917572 OXM917554:OXO917572 PHI917554:PHK917572 PRE917554:PRG917572 QBA917554:QBC917572 QKW917554:QKY917572 QUS917554:QUU917572 REO917554:REQ917572 ROK917554:ROM917572 RYG917554:RYI917572 SIC917554:SIE917572 SRY917554:SSA917572 TBU917554:TBW917572 TLQ917554:TLS917572 TVM917554:TVO917572 UFI917554:UFK917572 UPE917554:UPG917572 UZA917554:UZC917572 VIW917554:VIY917572 VSS917554:VSU917572 WCO917554:WCQ917572 WMK917554:WMM917572 WWG917554:WWI917572 Y983090:AA983108 JU983090:JW983108 TQ983090:TS983108 ADM983090:ADO983108 ANI983090:ANK983108 AXE983090:AXG983108 BHA983090:BHC983108 BQW983090:BQY983108 CAS983090:CAU983108 CKO983090:CKQ983108 CUK983090:CUM983108 DEG983090:DEI983108 DOC983090:DOE983108 DXY983090:DYA983108 EHU983090:EHW983108 ERQ983090:ERS983108 FBM983090:FBO983108 FLI983090:FLK983108 FVE983090:FVG983108 GFA983090:GFC983108 GOW983090:GOY983108 GYS983090:GYU983108 HIO983090:HIQ983108 HSK983090:HSM983108 ICG983090:ICI983108 IMC983090:IME983108 IVY983090:IWA983108 JFU983090:JFW983108 JPQ983090:JPS983108 JZM983090:JZO983108 KJI983090:KJK983108 KTE983090:KTG983108 LDA983090:LDC983108 LMW983090:LMY983108 LWS983090:LWU983108 MGO983090:MGQ983108 MQK983090:MQM983108 NAG983090:NAI983108 NKC983090:NKE983108 NTY983090:NUA983108 ODU983090:ODW983108 ONQ983090:ONS983108 OXM983090:OXO983108 PHI983090:PHK983108 PRE983090:PRG983108 QBA983090:QBC983108 QKW983090:QKY983108 QUS983090:QUU983108 REO983090:REQ983108 ROK983090:ROM983108 RYG983090:RYI983108 SIC983090:SIE983108 SRY983090:SSA983108 TBU983090:TBW983108 TLQ983090:TLS983108 TVM983090:TVO983108 UFI983090:UFK983108 UPE983090:UPG983108 UZA983090:UZC983108 VIW983090:VIY983108 VSS983090:VSU983108 WCO983090:WCQ983108 WMK983090:WMM983108 WWG983090:WWI983108" xr:uid="{50F35B65-6BD6-453F-BBF0-490EAC3A9256}">
      <formula1>"A,B,C"</formula1>
    </dataValidation>
    <dataValidation type="list" allowBlank="1" showInputMessage="1" showErrorMessage="1" sqref="G23:H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G65559:H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G131095:H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G196631:H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G262167:H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G327703:H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G393239:H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G458775:H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G524311:H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G589847:H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G655383:H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G720919:H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G786455:H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G851991:H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G917527:H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G983063:H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xr:uid="{2AF8C1FD-1802-4A08-9BBD-5FB5C16FF091}">
      <formula1>$A$110:$A$116</formula1>
    </dataValidation>
  </dataValidations>
  <printOptions horizontalCentered="1" verticalCentered="1"/>
  <pageMargins left="0.23622047244094491" right="0.23622047244094491" top="0.74803149606299213" bottom="0.74803149606299213" header="0.31496062992125984" footer="0.31496062992125984"/>
  <pageSetup paperSize="9" scale="77" orientation="portrait" blackAndWhite="1" r:id="rId1"/>
  <rowBreaks count="2" manualBreakCount="2">
    <brk id="47" max="29" man="1"/>
    <brk id="98"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2465B77-454A-4A12-9CC1-348EE23774D3}">
          <x14:formula1>
            <xm:f>"■,□"</xm:f>
          </x14:formula1>
          <xm:sqref>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T65591 JP65591 TL65591 ADH65591 AND65591 AWZ65591 BGV65591 BQR65591 CAN65591 CKJ65591 CUF65591 DEB65591 DNX65591 DXT65591 EHP65591 ERL65591 FBH65591 FLD65591 FUZ65591 GEV65591 GOR65591 GYN65591 HIJ65591 HSF65591 ICB65591 ILX65591 IVT65591 JFP65591 JPL65591 JZH65591 KJD65591 KSZ65591 LCV65591 LMR65591 LWN65591 MGJ65591 MQF65591 NAB65591 NJX65591 NTT65591 ODP65591 ONL65591 OXH65591 PHD65591 PQZ65591 QAV65591 QKR65591 QUN65591 REJ65591 ROF65591 RYB65591 SHX65591 SRT65591 TBP65591 TLL65591 TVH65591 UFD65591 UOZ65591 UYV65591 VIR65591 VSN65591 WCJ65591 WMF65591 WWB65591 T131127 JP131127 TL131127 ADH131127 AND131127 AWZ131127 BGV131127 BQR131127 CAN131127 CKJ131127 CUF131127 DEB131127 DNX131127 DXT131127 EHP131127 ERL131127 FBH131127 FLD131127 FUZ131127 GEV131127 GOR131127 GYN131127 HIJ131127 HSF131127 ICB131127 ILX131127 IVT131127 JFP131127 JPL131127 JZH131127 KJD131127 KSZ131127 LCV131127 LMR131127 LWN131127 MGJ131127 MQF131127 NAB131127 NJX131127 NTT131127 ODP131127 ONL131127 OXH131127 PHD131127 PQZ131127 QAV131127 QKR131127 QUN131127 REJ131127 ROF131127 RYB131127 SHX131127 SRT131127 TBP131127 TLL131127 TVH131127 UFD131127 UOZ131127 UYV131127 VIR131127 VSN131127 WCJ131127 WMF131127 WWB131127 T196663 JP196663 TL196663 ADH196663 AND196663 AWZ196663 BGV196663 BQR196663 CAN196663 CKJ196663 CUF196663 DEB196663 DNX196663 DXT196663 EHP196663 ERL196663 FBH196663 FLD196663 FUZ196663 GEV196663 GOR196663 GYN196663 HIJ196663 HSF196663 ICB196663 ILX196663 IVT196663 JFP196663 JPL196663 JZH196663 KJD196663 KSZ196663 LCV196663 LMR196663 LWN196663 MGJ196663 MQF196663 NAB196663 NJX196663 NTT196663 ODP196663 ONL196663 OXH196663 PHD196663 PQZ196663 QAV196663 QKR196663 QUN196663 REJ196663 ROF196663 RYB196663 SHX196663 SRT196663 TBP196663 TLL196663 TVH196663 UFD196663 UOZ196663 UYV196663 VIR196663 VSN196663 WCJ196663 WMF196663 WWB196663 T262199 JP262199 TL262199 ADH262199 AND262199 AWZ262199 BGV262199 BQR262199 CAN262199 CKJ262199 CUF262199 DEB262199 DNX262199 DXT262199 EHP262199 ERL262199 FBH262199 FLD262199 FUZ262199 GEV262199 GOR262199 GYN262199 HIJ262199 HSF262199 ICB262199 ILX262199 IVT262199 JFP262199 JPL262199 JZH262199 KJD262199 KSZ262199 LCV262199 LMR262199 LWN262199 MGJ262199 MQF262199 NAB262199 NJX262199 NTT262199 ODP262199 ONL262199 OXH262199 PHD262199 PQZ262199 QAV262199 QKR262199 QUN262199 REJ262199 ROF262199 RYB262199 SHX262199 SRT262199 TBP262199 TLL262199 TVH262199 UFD262199 UOZ262199 UYV262199 VIR262199 VSN262199 WCJ262199 WMF262199 WWB262199 T327735 JP327735 TL327735 ADH327735 AND327735 AWZ327735 BGV327735 BQR327735 CAN327735 CKJ327735 CUF327735 DEB327735 DNX327735 DXT327735 EHP327735 ERL327735 FBH327735 FLD327735 FUZ327735 GEV327735 GOR327735 GYN327735 HIJ327735 HSF327735 ICB327735 ILX327735 IVT327735 JFP327735 JPL327735 JZH327735 KJD327735 KSZ327735 LCV327735 LMR327735 LWN327735 MGJ327735 MQF327735 NAB327735 NJX327735 NTT327735 ODP327735 ONL327735 OXH327735 PHD327735 PQZ327735 QAV327735 QKR327735 QUN327735 REJ327735 ROF327735 RYB327735 SHX327735 SRT327735 TBP327735 TLL327735 TVH327735 UFD327735 UOZ327735 UYV327735 VIR327735 VSN327735 WCJ327735 WMF327735 WWB327735 T393271 JP393271 TL393271 ADH393271 AND393271 AWZ393271 BGV393271 BQR393271 CAN393271 CKJ393271 CUF393271 DEB393271 DNX393271 DXT393271 EHP393271 ERL393271 FBH393271 FLD393271 FUZ393271 GEV393271 GOR393271 GYN393271 HIJ393271 HSF393271 ICB393271 ILX393271 IVT393271 JFP393271 JPL393271 JZH393271 KJD393271 KSZ393271 LCV393271 LMR393271 LWN393271 MGJ393271 MQF393271 NAB393271 NJX393271 NTT393271 ODP393271 ONL393271 OXH393271 PHD393271 PQZ393271 QAV393271 QKR393271 QUN393271 REJ393271 ROF393271 RYB393271 SHX393271 SRT393271 TBP393271 TLL393271 TVH393271 UFD393271 UOZ393271 UYV393271 VIR393271 VSN393271 WCJ393271 WMF393271 WWB393271 T458807 JP458807 TL458807 ADH458807 AND458807 AWZ458807 BGV458807 BQR458807 CAN458807 CKJ458807 CUF458807 DEB458807 DNX458807 DXT458807 EHP458807 ERL458807 FBH458807 FLD458807 FUZ458807 GEV458807 GOR458807 GYN458807 HIJ458807 HSF458807 ICB458807 ILX458807 IVT458807 JFP458807 JPL458807 JZH458807 KJD458807 KSZ458807 LCV458807 LMR458807 LWN458807 MGJ458807 MQF458807 NAB458807 NJX458807 NTT458807 ODP458807 ONL458807 OXH458807 PHD458807 PQZ458807 QAV458807 QKR458807 QUN458807 REJ458807 ROF458807 RYB458807 SHX458807 SRT458807 TBP458807 TLL458807 TVH458807 UFD458807 UOZ458807 UYV458807 VIR458807 VSN458807 WCJ458807 WMF458807 WWB458807 T524343 JP524343 TL524343 ADH524343 AND524343 AWZ524343 BGV524343 BQR524343 CAN524343 CKJ524343 CUF524343 DEB524343 DNX524343 DXT524343 EHP524343 ERL524343 FBH524343 FLD524343 FUZ524343 GEV524343 GOR524343 GYN524343 HIJ524343 HSF524343 ICB524343 ILX524343 IVT524343 JFP524343 JPL524343 JZH524343 KJD524343 KSZ524343 LCV524343 LMR524343 LWN524343 MGJ524343 MQF524343 NAB524343 NJX524343 NTT524343 ODP524343 ONL524343 OXH524343 PHD524343 PQZ524343 QAV524343 QKR524343 QUN524343 REJ524343 ROF524343 RYB524343 SHX524343 SRT524343 TBP524343 TLL524343 TVH524343 UFD524343 UOZ524343 UYV524343 VIR524343 VSN524343 WCJ524343 WMF524343 WWB524343 T589879 JP589879 TL589879 ADH589879 AND589879 AWZ589879 BGV589879 BQR589879 CAN589879 CKJ589879 CUF589879 DEB589879 DNX589879 DXT589879 EHP589879 ERL589879 FBH589879 FLD589879 FUZ589879 GEV589879 GOR589879 GYN589879 HIJ589879 HSF589879 ICB589879 ILX589879 IVT589879 JFP589879 JPL589879 JZH589879 KJD589879 KSZ589879 LCV589879 LMR589879 LWN589879 MGJ589879 MQF589879 NAB589879 NJX589879 NTT589879 ODP589879 ONL589879 OXH589879 PHD589879 PQZ589879 QAV589879 QKR589879 QUN589879 REJ589879 ROF589879 RYB589879 SHX589879 SRT589879 TBP589879 TLL589879 TVH589879 UFD589879 UOZ589879 UYV589879 VIR589879 VSN589879 WCJ589879 WMF589879 WWB589879 T655415 JP655415 TL655415 ADH655415 AND655415 AWZ655415 BGV655415 BQR655415 CAN655415 CKJ655415 CUF655415 DEB655415 DNX655415 DXT655415 EHP655415 ERL655415 FBH655415 FLD655415 FUZ655415 GEV655415 GOR655415 GYN655415 HIJ655415 HSF655415 ICB655415 ILX655415 IVT655415 JFP655415 JPL655415 JZH655415 KJD655415 KSZ655415 LCV655415 LMR655415 LWN655415 MGJ655415 MQF655415 NAB655415 NJX655415 NTT655415 ODP655415 ONL655415 OXH655415 PHD655415 PQZ655415 QAV655415 QKR655415 QUN655415 REJ655415 ROF655415 RYB655415 SHX655415 SRT655415 TBP655415 TLL655415 TVH655415 UFD655415 UOZ655415 UYV655415 VIR655415 VSN655415 WCJ655415 WMF655415 WWB655415 T720951 JP720951 TL720951 ADH720951 AND720951 AWZ720951 BGV720951 BQR720951 CAN720951 CKJ720951 CUF720951 DEB720951 DNX720951 DXT720951 EHP720951 ERL720951 FBH720951 FLD720951 FUZ720951 GEV720951 GOR720951 GYN720951 HIJ720951 HSF720951 ICB720951 ILX720951 IVT720951 JFP720951 JPL720951 JZH720951 KJD720951 KSZ720951 LCV720951 LMR720951 LWN720951 MGJ720951 MQF720951 NAB720951 NJX720951 NTT720951 ODP720951 ONL720951 OXH720951 PHD720951 PQZ720951 QAV720951 QKR720951 QUN720951 REJ720951 ROF720951 RYB720951 SHX720951 SRT720951 TBP720951 TLL720951 TVH720951 UFD720951 UOZ720951 UYV720951 VIR720951 VSN720951 WCJ720951 WMF720951 WWB720951 T786487 JP786487 TL786487 ADH786487 AND786487 AWZ786487 BGV786487 BQR786487 CAN786487 CKJ786487 CUF786487 DEB786487 DNX786487 DXT786487 EHP786487 ERL786487 FBH786487 FLD786487 FUZ786487 GEV786487 GOR786487 GYN786487 HIJ786487 HSF786487 ICB786487 ILX786487 IVT786487 JFP786487 JPL786487 JZH786487 KJD786487 KSZ786487 LCV786487 LMR786487 LWN786487 MGJ786487 MQF786487 NAB786487 NJX786487 NTT786487 ODP786487 ONL786487 OXH786487 PHD786487 PQZ786487 QAV786487 QKR786487 QUN786487 REJ786487 ROF786487 RYB786487 SHX786487 SRT786487 TBP786487 TLL786487 TVH786487 UFD786487 UOZ786487 UYV786487 VIR786487 VSN786487 WCJ786487 WMF786487 WWB786487 T852023 JP852023 TL852023 ADH852023 AND852023 AWZ852023 BGV852023 BQR852023 CAN852023 CKJ852023 CUF852023 DEB852023 DNX852023 DXT852023 EHP852023 ERL852023 FBH852023 FLD852023 FUZ852023 GEV852023 GOR852023 GYN852023 HIJ852023 HSF852023 ICB852023 ILX852023 IVT852023 JFP852023 JPL852023 JZH852023 KJD852023 KSZ852023 LCV852023 LMR852023 LWN852023 MGJ852023 MQF852023 NAB852023 NJX852023 NTT852023 ODP852023 ONL852023 OXH852023 PHD852023 PQZ852023 QAV852023 QKR852023 QUN852023 REJ852023 ROF852023 RYB852023 SHX852023 SRT852023 TBP852023 TLL852023 TVH852023 UFD852023 UOZ852023 UYV852023 VIR852023 VSN852023 WCJ852023 WMF852023 WWB852023 T917559 JP917559 TL917559 ADH917559 AND917559 AWZ917559 BGV917559 BQR917559 CAN917559 CKJ917559 CUF917559 DEB917559 DNX917559 DXT917559 EHP917559 ERL917559 FBH917559 FLD917559 FUZ917559 GEV917559 GOR917559 GYN917559 HIJ917559 HSF917559 ICB917559 ILX917559 IVT917559 JFP917559 JPL917559 JZH917559 KJD917559 KSZ917559 LCV917559 LMR917559 LWN917559 MGJ917559 MQF917559 NAB917559 NJX917559 NTT917559 ODP917559 ONL917559 OXH917559 PHD917559 PQZ917559 QAV917559 QKR917559 QUN917559 REJ917559 ROF917559 RYB917559 SHX917559 SRT917559 TBP917559 TLL917559 TVH917559 UFD917559 UOZ917559 UYV917559 VIR917559 VSN917559 WCJ917559 WMF917559 WWB917559 T983095 JP983095 TL983095 ADH983095 AND983095 AWZ983095 BGV983095 BQR983095 CAN983095 CKJ983095 CUF983095 DEB983095 DNX983095 DXT983095 EHP983095 ERL983095 FBH983095 FLD983095 FUZ983095 GEV983095 GOR983095 GYN983095 HIJ983095 HSF983095 ICB983095 ILX983095 IVT983095 JFP983095 JPL983095 JZH983095 KJD983095 KSZ983095 LCV983095 LMR983095 LWN983095 MGJ983095 MQF983095 NAB983095 NJX983095 NTT983095 ODP983095 ONL983095 OXH983095 PHD983095 PQZ983095 QAV983095 QKR983095 QUN983095 REJ983095 ROF983095 RYB983095 SHX983095 SRT983095 TBP983095 TLL983095 TVH983095 UFD983095 UOZ983095 UYV983095 VIR983095 VSN983095 WCJ983095 WMF983095 WWB983095 K52:K54 JG52:JG54 TC52:TC54 ACY52:ACY54 AMU52:AMU54 AWQ52:AWQ54 BGM52:BGM54 BQI52:BQI54 CAE52:CAE54 CKA52:CKA54 CTW52:CTW54 DDS52:DDS54 DNO52:DNO54 DXK52:DXK54 EHG52:EHG54 ERC52:ERC54 FAY52:FAY54 FKU52:FKU54 FUQ52:FUQ54 GEM52:GEM54 GOI52:GOI54 GYE52:GYE54 HIA52:HIA54 HRW52:HRW54 IBS52:IBS54 ILO52:ILO54 IVK52:IVK54 JFG52:JFG54 JPC52:JPC54 JYY52:JYY54 KIU52:KIU54 KSQ52:KSQ54 LCM52:LCM54 LMI52:LMI54 LWE52:LWE54 MGA52:MGA54 MPW52:MPW54 MZS52:MZS54 NJO52:NJO54 NTK52:NTK54 ODG52:ODG54 ONC52:ONC54 OWY52:OWY54 PGU52:PGU54 PQQ52:PQQ54 QAM52:QAM54 QKI52:QKI54 QUE52:QUE54 REA52:REA54 RNW52:RNW54 RXS52:RXS54 SHO52:SHO54 SRK52:SRK54 TBG52:TBG54 TLC52:TLC54 TUY52:TUY54 UEU52:UEU54 UOQ52:UOQ54 UYM52:UYM54 VII52:VII54 VSE52:VSE54 WCA52:WCA54 WLW52:WLW54 WVS52:WVS54 K65588:K65590 JG65588:JG65590 TC65588:TC65590 ACY65588:ACY65590 AMU65588:AMU65590 AWQ65588:AWQ65590 BGM65588:BGM65590 BQI65588:BQI65590 CAE65588:CAE65590 CKA65588:CKA65590 CTW65588:CTW65590 DDS65588:DDS65590 DNO65588:DNO65590 DXK65588:DXK65590 EHG65588:EHG65590 ERC65588:ERC65590 FAY65588:FAY65590 FKU65588:FKU65590 FUQ65588:FUQ65590 GEM65588:GEM65590 GOI65588:GOI65590 GYE65588:GYE65590 HIA65588:HIA65590 HRW65588:HRW65590 IBS65588:IBS65590 ILO65588:ILO65590 IVK65588:IVK65590 JFG65588:JFG65590 JPC65588:JPC65590 JYY65588:JYY65590 KIU65588:KIU65590 KSQ65588:KSQ65590 LCM65588:LCM65590 LMI65588:LMI65590 LWE65588:LWE65590 MGA65588:MGA65590 MPW65588:MPW65590 MZS65588:MZS65590 NJO65588:NJO65590 NTK65588:NTK65590 ODG65588:ODG65590 ONC65588:ONC65590 OWY65588:OWY65590 PGU65588:PGU65590 PQQ65588:PQQ65590 QAM65588:QAM65590 QKI65588:QKI65590 QUE65588:QUE65590 REA65588:REA65590 RNW65588:RNW65590 RXS65588:RXS65590 SHO65588:SHO65590 SRK65588:SRK65590 TBG65588:TBG65590 TLC65588:TLC65590 TUY65588:TUY65590 UEU65588:UEU65590 UOQ65588:UOQ65590 UYM65588:UYM65590 VII65588:VII65590 VSE65588:VSE65590 WCA65588:WCA65590 WLW65588:WLW65590 WVS65588:WVS65590 K131124:K131126 JG131124:JG131126 TC131124:TC131126 ACY131124:ACY131126 AMU131124:AMU131126 AWQ131124:AWQ131126 BGM131124:BGM131126 BQI131124:BQI131126 CAE131124:CAE131126 CKA131124:CKA131126 CTW131124:CTW131126 DDS131124:DDS131126 DNO131124:DNO131126 DXK131124:DXK131126 EHG131124:EHG131126 ERC131124:ERC131126 FAY131124:FAY131126 FKU131124:FKU131126 FUQ131124:FUQ131126 GEM131124:GEM131126 GOI131124:GOI131126 GYE131124:GYE131126 HIA131124:HIA131126 HRW131124:HRW131126 IBS131124:IBS131126 ILO131124:ILO131126 IVK131124:IVK131126 JFG131124:JFG131126 JPC131124:JPC131126 JYY131124:JYY131126 KIU131124:KIU131126 KSQ131124:KSQ131126 LCM131124:LCM131126 LMI131124:LMI131126 LWE131124:LWE131126 MGA131124:MGA131126 MPW131124:MPW131126 MZS131124:MZS131126 NJO131124:NJO131126 NTK131124:NTK131126 ODG131124:ODG131126 ONC131124:ONC131126 OWY131124:OWY131126 PGU131124:PGU131126 PQQ131124:PQQ131126 QAM131124:QAM131126 QKI131124:QKI131126 QUE131124:QUE131126 REA131124:REA131126 RNW131124:RNW131126 RXS131124:RXS131126 SHO131124:SHO131126 SRK131124:SRK131126 TBG131124:TBG131126 TLC131124:TLC131126 TUY131124:TUY131126 UEU131124:UEU131126 UOQ131124:UOQ131126 UYM131124:UYM131126 VII131124:VII131126 VSE131124:VSE131126 WCA131124:WCA131126 WLW131124:WLW131126 WVS131124:WVS131126 K196660:K196662 JG196660:JG196662 TC196660:TC196662 ACY196660:ACY196662 AMU196660:AMU196662 AWQ196660:AWQ196662 BGM196660:BGM196662 BQI196660:BQI196662 CAE196660:CAE196662 CKA196660:CKA196662 CTW196660:CTW196662 DDS196660:DDS196662 DNO196660:DNO196662 DXK196660:DXK196662 EHG196660:EHG196662 ERC196660:ERC196662 FAY196660:FAY196662 FKU196660:FKU196662 FUQ196660:FUQ196662 GEM196660:GEM196662 GOI196660:GOI196662 GYE196660:GYE196662 HIA196660:HIA196662 HRW196660:HRW196662 IBS196660:IBS196662 ILO196660:ILO196662 IVK196660:IVK196662 JFG196660:JFG196662 JPC196660:JPC196662 JYY196660:JYY196662 KIU196660:KIU196662 KSQ196660:KSQ196662 LCM196660:LCM196662 LMI196660:LMI196662 LWE196660:LWE196662 MGA196660:MGA196662 MPW196660:MPW196662 MZS196660:MZS196662 NJO196660:NJO196662 NTK196660:NTK196662 ODG196660:ODG196662 ONC196660:ONC196662 OWY196660:OWY196662 PGU196660:PGU196662 PQQ196660:PQQ196662 QAM196660:QAM196662 QKI196660:QKI196662 QUE196660:QUE196662 REA196660:REA196662 RNW196660:RNW196662 RXS196660:RXS196662 SHO196660:SHO196662 SRK196660:SRK196662 TBG196660:TBG196662 TLC196660:TLC196662 TUY196660:TUY196662 UEU196660:UEU196662 UOQ196660:UOQ196662 UYM196660:UYM196662 VII196660:VII196662 VSE196660:VSE196662 WCA196660:WCA196662 WLW196660:WLW196662 WVS196660:WVS196662 K262196:K262198 JG262196:JG262198 TC262196:TC262198 ACY262196:ACY262198 AMU262196:AMU262198 AWQ262196:AWQ262198 BGM262196:BGM262198 BQI262196:BQI262198 CAE262196:CAE262198 CKA262196:CKA262198 CTW262196:CTW262198 DDS262196:DDS262198 DNO262196:DNO262198 DXK262196:DXK262198 EHG262196:EHG262198 ERC262196:ERC262198 FAY262196:FAY262198 FKU262196:FKU262198 FUQ262196:FUQ262198 GEM262196:GEM262198 GOI262196:GOI262198 GYE262196:GYE262198 HIA262196:HIA262198 HRW262196:HRW262198 IBS262196:IBS262198 ILO262196:ILO262198 IVK262196:IVK262198 JFG262196:JFG262198 JPC262196:JPC262198 JYY262196:JYY262198 KIU262196:KIU262198 KSQ262196:KSQ262198 LCM262196:LCM262198 LMI262196:LMI262198 LWE262196:LWE262198 MGA262196:MGA262198 MPW262196:MPW262198 MZS262196:MZS262198 NJO262196:NJO262198 NTK262196:NTK262198 ODG262196:ODG262198 ONC262196:ONC262198 OWY262196:OWY262198 PGU262196:PGU262198 PQQ262196:PQQ262198 QAM262196:QAM262198 QKI262196:QKI262198 QUE262196:QUE262198 REA262196:REA262198 RNW262196:RNW262198 RXS262196:RXS262198 SHO262196:SHO262198 SRK262196:SRK262198 TBG262196:TBG262198 TLC262196:TLC262198 TUY262196:TUY262198 UEU262196:UEU262198 UOQ262196:UOQ262198 UYM262196:UYM262198 VII262196:VII262198 VSE262196:VSE262198 WCA262196:WCA262198 WLW262196:WLW262198 WVS262196:WVS262198 K327732:K327734 JG327732:JG327734 TC327732:TC327734 ACY327732:ACY327734 AMU327732:AMU327734 AWQ327732:AWQ327734 BGM327732:BGM327734 BQI327732:BQI327734 CAE327732:CAE327734 CKA327732:CKA327734 CTW327732:CTW327734 DDS327732:DDS327734 DNO327732:DNO327734 DXK327732:DXK327734 EHG327732:EHG327734 ERC327732:ERC327734 FAY327732:FAY327734 FKU327732:FKU327734 FUQ327732:FUQ327734 GEM327732:GEM327734 GOI327732:GOI327734 GYE327732:GYE327734 HIA327732:HIA327734 HRW327732:HRW327734 IBS327732:IBS327734 ILO327732:ILO327734 IVK327732:IVK327734 JFG327732:JFG327734 JPC327732:JPC327734 JYY327732:JYY327734 KIU327732:KIU327734 KSQ327732:KSQ327734 LCM327732:LCM327734 LMI327732:LMI327734 LWE327732:LWE327734 MGA327732:MGA327734 MPW327732:MPW327734 MZS327732:MZS327734 NJO327732:NJO327734 NTK327732:NTK327734 ODG327732:ODG327734 ONC327732:ONC327734 OWY327732:OWY327734 PGU327732:PGU327734 PQQ327732:PQQ327734 QAM327732:QAM327734 QKI327732:QKI327734 QUE327732:QUE327734 REA327732:REA327734 RNW327732:RNW327734 RXS327732:RXS327734 SHO327732:SHO327734 SRK327732:SRK327734 TBG327732:TBG327734 TLC327732:TLC327734 TUY327732:TUY327734 UEU327732:UEU327734 UOQ327732:UOQ327734 UYM327732:UYM327734 VII327732:VII327734 VSE327732:VSE327734 WCA327732:WCA327734 WLW327732:WLW327734 WVS327732:WVS327734 K393268:K393270 JG393268:JG393270 TC393268:TC393270 ACY393268:ACY393270 AMU393268:AMU393270 AWQ393268:AWQ393270 BGM393268:BGM393270 BQI393268:BQI393270 CAE393268:CAE393270 CKA393268:CKA393270 CTW393268:CTW393270 DDS393268:DDS393270 DNO393268:DNO393270 DXK393268:DXK393270 EHG393268:EHG393270 ERC393268:ERC393270 FAY393268:FAY393270 FKU393268:FKU393270 FUQ393268:FUQ393270 GEM393268:GEM393270 GOI393268:GOI393270 GYE393268:GYE393270 HIA393268:HIA393270 HRW393268:HRW393270 IBS393268:IBS393270 ILO393268:ILO393270 IVK393268:IVK393270 JFG393268:JFG393270 JPC393268:JPC393270 JYY393268:JYY393270 KIU393268:KIU393270 KSQ393268:KSQ393270 LCM393268:LCM393270 LMI393268:LMI393270 LWE393268:LWE393270 MGA393268:MGA393270 MPW393268:MPW393270 MZS393268:MZS393270 NJO393268:NJO393270 NTK393268:NTK393270 ODG393268:ODG393270 ONC393268:ONC393270 OWY393268:OWY393270 PGU393268:PGU393270 PQQ393268:PQQ393270 QAM393268:QAM393270 QKI393268:QKI393270 QUE393268:QUE393270 REA393268:REA393270 RNW393268:RNW393270 RXS393268:RXS393270 SHO393268:SHO393270 SRK393268:SRK393270 TBG393268:TBG393270 TLC393268:TLC393270 TUY393268:TUY393270 UEU393268:UEU393270 UOQ393268:UOQ393270 UYM393268:UYM393270 VII393268:VII393270 VSE393268:VSE393270 WCA393268:WCA393270 WLW393268:WLW393270 WVS393268:WVS393270 K458804:K458806 JG458804:JG458806 TC458804:TC458806 ACY458804:ACY458806 AMU458804:AMU458806 AWQ458804:AWQ458806 BGM458804:BGM458806 BQI458804:BQI458806 CAE458804:CAE458806 CKA458804:CKA458806 CTW458804:CTW458806 DDS458804:DDS458806 DNO458804:DNO458806 DXK458804:DXK458806 EHG458804:EHG458806 ERC458804:ERC458806 FAY458804:FAY458806 FKU458804:FKU458806 FUQ458804:FUQ458806 GEM458804:GEM458806 GOI458804:GOI458806 GYE458804:GYE458806 HIA458804:HIA458806 HRW458804:HRW458806 IBS458804:IBS458806 ILO458804:ILO458806 IVK458804:IVK458806 JFG458804:JFG458806 JPC458804:JPC458806 JYY458804:JYY458806 KIU458804:KIU458806 KSQ458804:KSQ458806 LCM458804:LCM458806 LMI458804:LMI458806 LWE458804:LWE458806 MGA458804:MGA458806 MPW458804:MPW458806 MZS458804:MZS458806 NJO458804:NJO458806 NTK458804:NTK458806 ODG458804:ODG458806 ONC458804:ONC458806 OWY458804:OWY458806 PGU458804:PGU458806 PQQ458804:PQQ458806 QAM458804:QAM458806 QKI458804:QKI458806 QUE458804:QUE458806 REA458804:REA458806 RNW458804:RNW458806 RXS458804:RXS458806 SHO458804:SHO458806 SRK458804:SRK458806 TBG458804:TBG458806 TLC458804:TLC458806 TUY458804:TUY458806 UEU458804:UEU458806 UOQ458804:UOQ458806 UYM458804:UYM458806 VII458804:VII458806 VSE458804:VSE458806 WCA458804:WCA458806 WLW458804:WLW458806 WVS458804:WVS458806 K524340:K524342 JG524340:JG524342 TC524340:TC524342 ACY524340:ACY524342 AMU524340:AMU524342 AWQ524340:AWQ524342 BGM524340:BGM524342 BQI524340:BQI524342 CAE524340:CAE524342 CKA524340:CKA524342 CTW524340:CTW524342 DDS524340:DDS524342 DNO524340:DNO524342 DXK524340:DXK524342 EHG524340:EHG524342 ERC524340:ERC524342 FAY524340:FAY524342 FKU524340:FKU524342 FUQ524340:FUQ524342 GEM524340:GEM524342 GOI524340:GOI524342 GYE524340:GYE524342 HIA524340:HIA524342 HRW524340:HRW524342 IBS524340:IBS524342 ILO524340:ILO524342 IVK524340:IVK524342 JFG524340:JFG524342 JPC524340:JPC524342 JYY524340:JYY524342 KIU524340:KIU524342 KSQ524340:KSQ524342 LCM524340:LCM524342 LMI524340:LMI524342 LWE524340:LWE524342 MGA524340:MGA524342 MPW524340:MPW524342 MZS524340:MZS524342 NJO524340:NJO524342 NTK524340:NTK524342 ODG524340:ODG524342 ONC524340:ONC524342 OWY524340:OWY524342 PGU524340:PGU524342 PQQ524340:PQQ524342 QAM524340:QAM524342 QKI524340:QKI524342 QUE524340:QUE524342 REA524340:REA524342 RNW524340:RNW524342 RXS524340:RXS524342 SHO524340:SHO524342 SRK524340:SRK524342 TBG524340:TBG524342 TLC524340:TLC524342 TUY524340:TUY524342 UEU524340:UEU524342 UOQ524340:UOQ524342 UYM524340:UYM524342 VII524340:VII524342 VSE524340:VSE524342 WCA524340:WCA524342 WLW524340:WLW524342 WVS524340:WVS524342 K589876:K589878 JG589876:JG589878 TC589876:TC589878 ACY589876:ACY589878 AMU589876:AMU589878 AWQ589876:AWQ589878 BGM589876:BGM589878 BQI589876:BQI589878 CAE589876:CAE589878 CKA589876:CKA589878 CTW589876:CTW589878 DDS589876:DDS589878 DNO589876:DNO589878 DXK589876:DXK589878 EHG589876:EHG589878 ERC589876:ERC589878 FAY589876:FAY589878 FKU589876:FKU589878 FUQ589876:FUQ589878 GEM589876:GEM589878 GOI589876:GOI589878 GYE589876:GYE589878 HIA589876:HIA589878 HRW589876:HRW589878 IBS589876:IBS589878 ILO589876:ILO589878 IVK589876:IVK589878 JFG589876:JFG589878 JPC589876:JPC589878 JYY589876:JYY589878 KIU589876:KIU589878 KSQ589876:KSQ589878 LCM589876:LCM589878 LMI589876:LMI589878 LWE589876:LWE589878 MGA589876:MGA589878 MPW589876:MPW589878 MZS589876:MZS589878 NJO589876:NJO589878 NTK589876:NTK589878 ODG589876:ODG589878 ONC589876:ONC589878 OWY589876:OWY589878 PGU589876:PGU589878 PQQ589876:PQQ589878 QAM589876:QAM589878 QKI589876:QKI589878 QUE589876:QUE589878 REA589876:REA589878 RNW589876:RNW589878 RXS589876:RXS589878 SHO589876:SHO589878 SRK589876:SRK589878 TBG589876:TBG589878 TLC589876:TLC589878 TUY589876:TUY589878 UEU589876:UEU589878 UOQ589876:UOQ589878 UYM589876:UYM589878 VII589876:VII589878 VSE589876:VSE589878 WCA589876:WCA589878 WLW589876:WLW589878 WVS589876:WVS589878 K655412:K655414 JG655412:JG655414 TC655412:TC655414 ACY655412:ACY655414 AMU655412:AMU655414 AWQ655412:AWQ655414 BGM655412:BGM655414 BQI655412:BQI655414 CAE655412:CAE655414 CKA655412:CKA655414 CTW655412:CTW655414 DDS655412:DDS655414 DNO655412:DNO655414 DXK655412:DXK655414 EHG655412:EHG655414 ERC655412:ERC655414 FAY655412:FAY655414 FKU655412:FKU655414 FUQ655412:FUQ655414 GEM655412:GEM655414 GOI655412:GOI655414 GYE655412:GYE655414 HIA655412:HIA655414 HRW655412:HRW655414 IBS655412:IBS655414 ILO655412:ILO655414 IVK655412:IVK655414 JFG655412:JFG655414 JPC655412:JPC655414 JYY655412:JYY655414 KIU655412:KIU655414 KSQ655412:KSQ655414 LCM655412:LCM655414 LMI655412:LMI655414 LWE655412:LWE655414 MGA655412:MGA655414 MPW655412:MPW655414 MZS655412:MZS655414 NJO655412:NJO655414 NTK655412:NTK655414 ODG655412:ODG655414 ONC655412:ONC655414 OWY655412:OWY655414 PGU655412:PGU655414 PQQ655412:PQQ655414 QAM655412:QAM655414 QKI655412:QKI655414 QUE655412:QUE655414 REA655412:REA655414 RNW655412:RNW655414 RXS655412:RXS655414 SHO655412:SHO655414 SRK655412:SRK655414 TBG655412:TBG655414 TLC655412:TLC655414 TUY655412:TUY655414 UEU655412:UEU655414 UOQ655412:UOQ655414 UYM655412:UYM655414 VII655412:VII655414 VSE655412:VSE655414 WCA655412:WCA655414 WLW655412:WLW655414 WVS655412:WVS655414 K720948:K720950 JG720948:JG720950 TC720948:TC720950 ACY720948:ACY720950 AMU720948:AMU720950 AWQ720948:AWQ720950 BGM720948:BGM720950 BQI720948:BQI720950 CAE720948:CAE720950 CKA720948:CKA720950 CTW720948:CTW720950 DDS720948:DDS720950 DNO720948:DNO720950 DXK720948:DXK720950 EHG720948:EHG720950 ERC720948:ERC720950 FAY720948:FAY720950 FKU720948:FKU720950 FUQ720948:FUQ720950 GEM720948:GEM720950 GOI720948:GOI720950 GYE720948:GYE720950 HIA720948:HIA720950 HRW720948:HRW720950 IBS720948:IBS720950 ILO720948:ILO720950 IVK720948:IVK720950 JFG720948:JFG720950 JPC720948:JPC720950 JYY720948:JYY720950 KIU720948:KIU720950 KSQ720948:KSQ720950 LCM720948:LCM720950 LMI720948:LMI720950 LWE720948:LWE720950 MGA720948:MGA720950 MPW720948:MPW720950 MZS720948:MZS720950 NJO720948:NJO720950 NTK720948:NTK720950 ODG720948:ODG720950 ONC720948:ONC720950 OWY720948:OWY720950 PGU720948:PGU720950 PQQ720948:PQQ720950 QAM720948:QAM720950 QKI720948:QKI720950 QUE720948:QUE720950 REA720948:REA720950 RNW720948:RNW720950 RXS720948:RXS720950 SHO720948:SHO720950 SRK720948:SRK720950 TBG720948:TBG720950 TLC720948:TLC720950 TUY720948:TUY720950 UEU720948:UEU720950 UOQ720948:UOQ720950 UYM720948:UYM720950 VII720948:VII720950 VSE720948:VSE720950 WCA720948:WCA720950 WLW720948:WLW720950 WVS720948:WVS720950 K786484:K786486 JG786484:JG786486 TC786484:TC786486 ACY786484:ACY786486 AMU786484:AMU786486 AWQ786484:AWQ786486 BGM786484:BGM786486 BQI786484:BQI786486 CAE786484:CAE786486 CKA786484:CKA786486 CTW786484:CTW786486 DDS786484:DDS786486 DNO786484:DNO786486 DXK786484:DXK786486 EHG786484:EHG786486 ERC786484:ERC786486 FAY786484:FAY786486 FKU786484:FKU786486 FUQ786484:FUQ786486 GEM786484:GEM786486 GOI786484:GOI786486 GYE786484:GYE786486 HIA786484:HIA786486 HRW786484:HRW786486 IBS786484:IBS786486 ILO786484:ILO786486 IVK786484:IVK786486 JFG786484:JFG786486 JPC786484:JPC786486 JYY786484:JYY786486 KIU786484:KIU786486 KSQ786484:KSQ786486 LCM786484:LCM786486 LMI786484:LMI786486 LWE786484:LWE786486 MGA786484:MGA786486 MPW786484:MPW786486 MZS786484:MZS786486 NJO786484:NJO786486 NTK786484:NTK786486 ODG786484:ODG786486 ONC786484:ONC786486 OWY786484:OWY786486 PGU786484:PGU786486 PQQ786484:PQQ786486 QAM786484:QAM786486 QKI786484:QKI786486 QUE786484:QUE786486 REA786484:REA786486 RNW786484:RNW786486 RXS786484:RXS786486 SHO786484:SHO786486 SRK786484:SRK786486 TBG786484:TBG786486 TLC786484:TLC786486 TUY786484:TUY786486 UEU786484:UEU786486 UOQ786484:UOQ786486 UYM786484:UYM786486 VII786484:VII786486 VSE786484:VSE786486 WCA786484:WCA786486 WLW786484:WLW786486 WVS786484:WVS786486 K852020:K852022 JG852020:JG852022 TC852020:TC852022 ACY852020:ACY852022 AMU852020:AMU852022 AWQ852020:AWQ852022 BGM852020:BGM852022 BQI852020:BQI852022 CAE852020:CAE852022 CKA852020:CKA852022 CTW852020:CTW852022 DDS852020:DDS852022 DNO852020:DNO852022 DXK852020:DXK852022 EHG852020:EHG852022 ERC852020:ERC852022 FAY852020:FAY852022 FKU852020:FKU852022 FUQ852020:FUQ852022 GEM852020:GEM852022 GOI852020:GOI852022 GYE852020:GYE852022 HIA852020:HIA852022 HRW852020:HRW852022 IBS852020:IBS852022 ILO852020:ILO852022 IVK852020:IVK852022 JFG852020:JFG852022 JPC852020:JPC852022 JYY852020:JYY852022 KIU852020:KIU852022 KSQ852020:KSQ852022 LCM852020:LCM852022 LMI852020:LMI852022 LWE852020:LWE852022 MGA852020:MGA852022 MPW852020:MPW852022 MZS852020:MZS852022 NJO852020:NJO852022 NTK852020:NTK852022 ODG852020:ODG852022 ONC852020:ONC852022 OWY852020:OWY852022 PGU852020:PGU852022 PQQ852020:PQQ852022 QAM852020:QAM852022 QKI852020:QKI852022 QUE852020:QUE852022 REA852020:REA852022 RNW852020:RNW852022 RXS852020:RXS852022 SHO852020:SHO852022 SRK852020:SRK852022 TBG852020:TBG852022 TLC852020:TLC852022 TUY852020:TUY852022 UEU852020:UEU852022 UOQ852020:UOQ852022 UYM852020:UYM852022 VII852020:VII852022 VSE852020:VSE852022 WCA852020:WCA852022 WLW852020:WLW852022 WVS852020:WVS852022 K917556:K917558 JG917556:JG917558 TC917556:TC917558 ACY917556:ACY917558 AMU917556:AMU917558 AWQ917556:AWQ917558 BGM917556:BGM917558 BQI917556:BQI917558 CAE917556:CAE917558 CKA917556:CKA917558 CTW917556:CTW917558 DDS917556:DDS917558 DNO917556:DNO917558 DXK917556:DXK917558 EHG917556:EHG917558 ERC917556:ERC917558 FAY917556:FAY917558 FKU917556:FKU917558 FUQ917556:FUQ917558 GEM917556:GEM917558 GOI917556:GOI917558 GYE917556:GYE917558 HIA917556:HIA917558 HRW917556:HRW917558 IBS917556:IBS917558 ILO917556:ILO917558 IVK917556:IVK917558 JFG917556:JFG917558 JPC917556:JPC917558 JYY917556:JYY917558 KIU917556:KIU917558 KSQ917556:KSQ917558 LCM917556:LCM917558 LMI917556:LMI917558 LWE917556:LWE917558 MGA917556:MGA917558 MPW917556:MPW917558 MZS917556:MZS917558 NJO917556:NJO917558 NTK917556:NTK917558 ODG917556:ODG917558 ONC917556:ONC917558 OWY917556:OWY917558 PGU917556:PGU917558 PQQ917556:PQQ917558 QAM917556:QAM917558 QKI917556:QKI917558 QUE917556:QUE917558 REA917556:REA917558 RNW917556:RNW917558 RXS917556:RXS917558 SHO917556:SHO917558 SRK917556:SRK917558 TBG917556:TBG917558 TLC917556:TLC917558 TUY917556:TUY917558 UEU917556:UEU917558 UOQ917556:UOQ917558 UYM917556:UYM917558 VII917556:VII917558 VSE917556:VSE917558 WCA917556:WCA917558 WLW917556:WLW917558 WVS917556:WVS917558 K983092:K983094 JG983092:JG983094 TC983092:TC983094 ACY983092:ACY983094 AMU983092:AMU983094 AWQ983092:AWQ983094 BGM983092:BGM983094 BQI983092:BQI983094 CAE983092:CAE983094 CKA983092:CKA983094 CTW983092:CTW983094 DDS983092:DDS983094 DNO983092:DNO983094 DXK983092:DXK983094 EHG983092:EHG983094 ERC983092:ERC983094 FAY983092:FAY983094 FKU983092:FKU983094 FUQ983092:FUQ983094 GEM983092:GEM983094 GOI983092:GOI983094 GYE983092:GYE983094 HIA983092:HIA983094 HRW983092:HRW983094 IBS983092:IBS983094 ILO983092:ILO983094 IVK983092:IVK983094 JFG983092:JFG983094 JPC983092:JPC983094 JYY983092:JYY983094 KIU983092:KIU983094 KSQ983092:KSQ983094 LCM983092:LCM983094 LMI983092:LMI983094 LWE983092:LWE983094 MGA983092:MGA983094 MPW983092:MPW983094 MZS983092:MZS983094 NJO983092:NJO983094 NTK983092:NTK983094 ODG983092:ODG983094 ONC983092:ONC983094 OWY983092:OWY983094 PGU983092:PGU983094 PQQ983092:PQQ983094 QAM983092:QAM983094 QKI983092:QKI983094 QUE983092:QUE983094 REA983092:REA983094 RNW983092:RNW983094 RXS983092:RXS983094 SHO983092:SHO983094 SRK983092:SRK983094 TBG983092:TBG983094 TLC983092:TLC983094 TUY983092:TUY983094 UEU983092:UEU983094 UOQ983092:UOQ983094 UYM983092:UYM983094 VII983092:VII983094 VSE983092:VSE983094 WCA983092:WCA983094 WLW983092:WLW983094 WVS983092:WVS983094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O52:O54 JK52:JK54 TG52:TG54 ADC52:ADC54 AMY52:AMY54 AWU52:AWU54 BGQ52:BGQ54 BQM52:BQM54 CAI52:CAI54 CKE52:CKE54 CUA52:CUA54 DDW52:DDW54 DNS52:DNS54 DXO52:DXO54 EHK52:EHK54 ERG52:ERG54 FBC52:FBC54 FKY52:FKY54 FUU52:FUU54 GEQ52:GEQ54 GOM52:GOM54 GYI52:GYI54 HIE52:HIE54 HSA52:HSA54 IBW52:IBW54 ILS52:ILS54 IVO52:IVO54 JFK52:JFK54 JPG52:JPG54 JZC52:JZC54 KIY52:KIY54 KSU52:KSU54 LCQ52:LCQ54 LMM52:LMM54 LWI52:LWI54 MGE52:MGE54 MQA52:MQA54 MZW52:MZW54 NJS52:NJS54 NTO52:NTO54 ODK52:ODK54 ONG52:ONG54 OXC52:OXC54 PGY52:PGY54 PQU52:PQU54 QAQ52:QAQ54 QKM52:QKM54 QUI52:QUI54 REE52:REE54 ROA52:ROA54 RXW52:RXW54 SHS52:SHS54 SRO52:SRO54 TBK52:TBK54 TLG52:TLG54 TVC52:TVC54 UEY52:UEY54 UOU52:UOU54 UYQ52:UYQ54 VIM52:VIM54 VSI52:VSI54 WCE52:WCE54 WMA52:WMA54 WVW52:WVW54 O65588:O65590 JK65588:JK65590 TG65588:TG65590 ADC65588:ADC65590 AMY65588:AMY65590 AWU65588:AWU65590 BGQ65588:BGQ65590 BQM65588:BQM65590 CAI65588:CAI65590 CKE65588:CKE65590 CUA65588:CUA65590 DDW65588:DDW65590 DNS65588:DNS65590 DXO65588:DXO65590 EHK65588:EHK65590 ERG65588:ERG65590 FBC65588:FBC65590 FKY65588:FKY65590 FUU65588:FUU65590 GEQ65588:GEQ65590 GOM65588:GOM65590 GYI65588:GYI65590 HIE65588:HIE65590 HSA65588:HSA65590 IBW65588:IBW65590 ILS65588:ILS65590 IVO65588:IVO65590 JFK65588:JFK65590 JPG65588:JPG65590 JZC65588:JZC65590 KIY65588:KIY65590 KSU65588:KSU65590 LCQ65588:LCQ65590 LMM65588:LMM65590 LWI65588:LWI65590 MGE65588:MGE65590 MQA65588:MQA65590 MZW65588:MZW65590 NJS65588:NJS65590 NTO65588:NTO65590 ODK65588:ODK65590 ONG65588:ONG65590 OXC65588:OXC65590 PGY65588:PGY65590 PQU65588:PQU65590 QAQ65588:QAQ65590 QKM65588:QKM65590 QUI65588:QUI65590 REE65588:REE65590 ROA65588:ROA65590 RXW65588:RXW65590 SHS65588:SHS65590 SRO65588:SRO65590 TBK65588:TBK65590 TLG65588:TLG65590 TVC65588:TVC65590 UEY65588:UEY65590 UOU65588:UOU65590 UYQ65588:UYQ65590 VIM65588:VIM65590 VSI65588:VSI65590 WCE65588:WCE65590 WMA65588:WMA65590 WVW65588:WVW65590 O131124:O131126 JK131124:JK131126 TG131124:TG131126 ADC131124:ADC131126 AMY131124:AMY131126 AWU131124:AWU131126 BGQ131124:BGQ131126 BQM131124:BQM131126 CAI131124:CAI131126 CKE131124:CKE131126 CUA131124:CUA131126 DDW131124:DDW131126 DNS131124:DNS131126 DXO131124:DXO131126 EHK131124:EHK131126 ERG131124:ERG131126 FBC131124:FBC131126 FKY131124:FKY131126 FUU131124:FUU131126 GEQ131124:GEQ131126 GOM131124:GOM131126 GYI131124:GYI131126 HIE131124:HIE131126 HSA131124:HSA131126 IBW131124:IBW131126 ILS131124:ILS131126 IVO131124:IVO131126 JFK131124:JFK131126 JPG131124:JPG131126 JZC131124:JZC131126 KIY131124:KIY131126 KSU131124:KSU131126 LCQ131124:LCQ131126 LMM131124:LMM131126 LWI131124:LWI131126 MGE131124:MGE131126 MQA131124:MQA131126 MZW131124:MZW131126 NJS131124:NJS131126 NTO131124:NTO131126 ODK131124:ODK131126 ONG131124:ONG131126 OXC131124:OXC131126 PGY131124:PGY131126 PQU131124:PQU131126 QAQ131124:QAQ131126 QKM131124:QKM131126 QUI131124:QUI131126 REE131124:REE131126 ROA131124:ROA131126 RXW131124:RXW131126 SHS131124:SHS131126 SRO131124:SRO131126 TBK131124:TBK131126 TLG131124:TLG131126 TVC131124:TVC131126 UEY131124:UEY131126 UOU131124:UOU131126 UYQ131124:UYQ131126 VIM131124:VIM131126 VSI131124:VSI131126 WCE131124:WCE131126 WMA131124:WMA131126 WVW131124:WVW131126 O196660:O196662 JK196660:JK196662 TG196660:TG196662 ADC196660:ADC196662 AMY196660:AMY196662 AWU196660:AWU196662 BGQ196660:BGQ196662 BQM196660:BQM196662 CAI196660:CAI196662 CKE196660:CKE196662 CUA196660:CUA196662 DDW196660:DDW196662 DNS196660:DNS196662 DXO196660:DXO196662 EHK196660:EHK196662 ERG196660:ERG196662 FBC196660:FBC196662 FKY196660:FKY196662 FUU196660:FUU196662 GEQ196660:GEQ196662 GOM196660:GOM196662 GYI196660:GYI196662 HIE196660:HIE196662 HSA196660:HSA196662 IBW196660:IBW196662 ILS196660:ILS196662 IVO196660:IVO196662 JFK196660:JFK196662 JPG196660:JPG196662 JZC196660:JZC196662 KIY196660:KIY196662 KSU196660:KSU196662 LCQ196660:LCQ196662 LMM196660:LMM196662 LWI196660:LWI196662 MGE196660:MGE196662 MQA196660:MQA196662 MZW196660:MZW196662 NJS196660:NJS196662 NTO196660:NTO196662 ODK196660:ODK196662 ONG196660:ONG196662 OXC196660:OXC196662 PGY196660:PGY196662 PQU196660:PQU196662 QAQ196660:QAQ196662 QKM196660:QKM196662 QUI196660:QUI196662 REE196660:REE196662 ROA196660:ROA196662 RXW196660:RXW196662 SHS196660:SHS196662 SRO196660:SRO196662 TBK196660:TBK196662 TLG196660:TLG196662 TVC196660:TVC196662 UEY196660:UEY196662 UOU196660:UOU196662 UYQ196660:UYQ196662 VIM196660:VIM196662 VSI196660:VSI196662 WCE196660:WCE196662 WMA196660:WMA196662 WVW196660:WVW196662 O262196:O262198 JK262196:JK262198 TG262196:TG262198 ADC262196:ADC262198 AMY262196:AMY262198 AWU262196:AWU262198 BGQ262196:BGQ262198 BQM262196:BQM262198 CAI262196:CAI262198 CKE262196:CKE262198 CUA262196:CUA262198 DDW262196:DDW262198 DNS262196:DNS262198 DXO262196:DXO262198 EHK262196:EHK262198 ERG262196:ERG262198 FBC262196:FBC262198 FKY262196:FKY262198 FUU262196:FUU262198 GEQ262196:GEQ262198 GOM262196:GOM262198 GYI262196:GYI262198 HIE262196:HIE262198 HSA262196:HSA262198 IBW262196:IBW262198 ILS262196:ILS262198 IVO262196:IVO262198 JFK262196:JFK262198 JPG262196:JPG262198 JZC262196:JZC262198 KIY262196:KIY262198 KSU262196:KSU262198 LCQ262196:LCQ262198 LMM262196:LMM262198 LWI262196:LWI262198 MGE262196:MGE262198 MQA262196:MQA262198 MZW262196:MZW262198 NJS262196:NJS262198 NTO262196:NTO262198 ODK262196:ODK262198 ONG262196:ONG262198 OXC262196:OXC262198 PGY262196:PGY262198 PQU262196:PQU262198 QAQ262196:QAQ262198 QKM262196:QKM262198 QUI262196:QUI262198 REE262196:REE262198 ROA262196:ROA262198 RXW262196:RXW262198 SHS262196:SHS262198 SRO262196:SRO262198 TBK262196:TBK262198 TLG262196:TLG262198 TVC262196:TVC262198 UEY262196:UEY262198 UOU262196:UOU262198 UYQ262196:UYQ262198 VIM262196:VIM262198 VSI262196:VSI262198 WCE262196:WCE262198 WMA262196:WMA262198 WVW262196:WVW262198 O327732:O327734 JK327732:JK327734 TG327732:TG327734 ADC327732:ADC327734 AMY327732:AMY327734 AWU327732:AWU327734 BGQ327732:BGQ327734 BQM327732:BQM327734 CAI327732:CAI327734 CKE327732:CKE327734 CUA327732:CUA327734 DDW327732:DDW327734 DNS327732:DNS327734 DXO327732:DXO327734 EHK327732:EHK327734 ERG327732:ERG327734 FBC327732:FBC327734 FKY327732:FKY327734 FUU327732:FUU327734 GEQ327732:GEQ327734 GOM327732:GOM327734 GYI327732:GYI327734 HIE327732:HIE327734 HSA327732:HSA327734 IBW327732:IBW327734 ILS327732:ILS327734 IVO327732:IVO327734 JFK327732:JFK327734 JPG327732:JPG327734 JZC327732:JZC327734 KIY327732:KIY327734 KSU327732:KSU327734 LCQ327732:LCQ327734 LMM327732:LMM327734 LWI327732:LWI327734 MGE327732:MGE327734 MQA327732:MQA327734 MZW327732:MZW327734 NJS327732:NJS327734 NTO327732:NTO327734 ODK327732:ODK327734 ONG327732:ONG327734 OXC327732:OXC327734 PGY327732:PGY327734 PQU327732:PQU327734 QAQ327732:QAQ327734 QKM327732:QKM327734 QUI327732:QUI327734 REE327732:REE327734 ROA327732:ROA327734 RXW327732:RXW327734 SHS327732:SHS327734 SRO327732:SRO327734 TBK327732:TBK327734 TLG327732:TLG327734 TVC327732:TVC327734 UEY327732:UEY327734 UOU327732:UOU327734 UYQ327732:UYQ327734 VIM327732:VIM327734 VSI327732:VSI327734 WCE327732:WCE327734 WMA327732:WMA327734 WVW327732:WVW327734 O393268:O393270 JK393268:JK393270 TG393268:TG393270 ADC393268:ADC393270 AMY393268:AMY393270 AWU393268:AWU393270 BGQ393268:BGQ393270 BQM393268:BQM393270 CAI393268:CAI393270 CKE393268:CKE393270 CUA393268:CUA393270 DDW393268:DDW393270 DNS393268:DNS393270 DXO393268:DXO393270 EHK393268:EHK393270 ERG393268:ERG393270 FBC393268:FBC393270 FKY393268:FKY393270 FUU393268:FUU393270 GEQ393268:GEQ393270 GOM393268:GOM393270 GYI393268:GYI393270 HIE393268:HIE393270 HSA393268:HSA393270 IBW393268:IBW393270 ILS393268:ILS393270 IVO393268:IVO393270 JFK393268:JFK393270 JPG393268:JPG393270 JZC393268:JZC393270 KIY393268:KIY393270 KSU393268:KSU393270 LCQ393268:LCQ393270 LMM393268:LMM393270 LWI393268:LWI393270 MGE393268:MGE393270 MQA393268:MQA393270 MZW393268:MZW393270 NJS393268:NJS393270 NTO393268:NTO393270 ODK393268:ODK393270 ONG393268:ONG393270 OXC393268:OXC393270 PGY393268:PGY393270 PQU393268:PQU393270 QAQ393268:QAQ393270 QKM393268:QKM393270 QUI393268:QUI393270 REE393268:REE393270 ROA393268:ROA393270 RXW393268:RXW393270 SHS393268:SHS393270 SRO393268:SRO393270 TBK393268:TBK393270 TLG393268:TLG393270 TVC393268:TVC393270 UEY393268:UEY393270 UOU393268:UOU393270 UYQ393268:UYQ393270 VIM393268:VIM393270 VSI393268:VSI393270 WCE393268:WCE393270 WMA393268:WMA393270 WVW393268:WVW393270 O458804:O458806 JK458804:JK458806 TG458804:TG458806 ADC458804:ADC458806 AMY458804:AMY458806 AWU458804:AWU458806 BGQ458804:BGQ458806 BQM458804:BQM458806 CAI458804:CAI458806 CKE458804:CKE458806 CUA458804:CUA458806 DDW458804:DDW458806 DNS458804:DNS458806 DXO458804:DXO458806 EHK458804:EHK458806 ERG458804:ERG458806 FBC458804:FBC458806 FKY458804:FKY458806 FUU458804:FUU458806 GEQ458804:GEQ458806 GOM458804:GOM458806 GYI458804:GYI458806 HIE458804:HIE458806 HSA458804:HSA458806 IBW458804:IBW458806 ILS458804:ILS458806 IVO458804:IVO458806 JFK458804:JFK458806 JPG458804:JPG458806 JZC458804:JZC458806 KIY458804:KIY458806 KSU458804:KSU458806 LCQ458804:LCQ458806 LMM458804:LMM458806 LWI458804:LWI458806 MGE458804:MGE458806 MQA458804:MQA458806 MZW458804:MZW458806 NJS458804:NJS458806 NTO458804:NTO458806 ODK458804:ODK458806 ONG458804:ONG458806 OXC458804:OXC458806 PGY458804:PGY458806 PQU458804:PQU458806 QAQ458804:QAQ458806 QKM458804:QKM458806 QUI458804:QUI458806 REE458804:REE458806 ROA458804:ROA458806 RXW458804:RXW458806 SHS458804:SHS458806 SRO458804:SRO458806 TBK458804:TBK458806 TLG458804:TLG458806 TVC458804:TVC458806 UEY458804:UEY458806 UOU458804:UOU458806 UYQ458804:UYQ458806 VIM458804:VIM458806 VSI458804:VSI458806 WCE458804:WCE458806 WMA458804:WMA458806 WVW458804:WVW458806 O524340:O524342 JK524340:JK524342 TG524340:TG524342 ADC524340:ADC524342 AMY524340:AMY524342 AWU524340:AWU524342 BGQ524340:BGQ524342 BQM524340:BQM524342 CAI524340:CAI524342 CKE524340:CKE524342 CUA524340:CUA524342 DDW524340:DDW524342 DNS524340:DNS524342 DXO524340:DXO524342 EHK524340:EHK524342 ERG524340:ERG524342 FBC524340:FBC524342 FKY524340:FKY524342 FUU524340:FUU524342 GEQ524340:GEQ524342 GOM524340:GOM524342 GYI524340:GYI524342 HIE524340:HIE524342 HSA524340:HSA524342 IBW524340:IBW524342 ILS524340:ILS524342 IVO524340:IVO524342 JFK524340:JFK524342 JPG524340:JPG524342 JZC524340:JZC524342 KIY524340:KIY524342 KSU524340:KSU524342 LCQ524340:LCQ524342 LMM524340:LMM524342 LWI524340:LWI524342 MGE524340:MGE524342 MQA524340:MQA524342 MZW524340:MZW524342 NJS524340:NJS524342 NTO524340:NTO524342 ODK524340:ODK524342 ONG524340:ONG524342 OXC524340:OXC524342 PGY524340:PGY524342 PQU524340:PQU524342 QAQ524340:QAQ524342 QKM524340:QKM524342 QUI524340:QUI524342 REE524340:REE524342 ROA524340:ROA524342 RXW524340:RXW524342 SHS524340:SHS524342 SRO524340:SRO524342 TBK524340:TBK524342 TLG524340:TLG524342 TVC524340:TVC524342 UEY524340:UEY524342 UOU524340:UOU524342 UYQ524340:UYQ524342 VIM524340:VIM524342 VSI524340:VSI524342 WCE524340:WCE524342 WMA524340:WMA524342 WVW524340:WVW524342 O589876:O589878 JK589876:JK589878 TG589876:TG589878 ADC589876:ADC589878 AMY589876:AMY589878 AWU589876:AWU589878 BGQ589876:BGQ589878 BQM589876:BQM589878 CAI589876:CAI589878 CKE589876:CKE589878 CUA589876:CUA589878 DDW589876:DDW589878 DNS589876:DNS589878 DXO589876:DXO589878 EHK589876:EHK589878 ERG589876:ERG589878 FBC589876:FBC589878 FKY589876:FKY589878 FUU589876:FUU589878 GEQ589876:GEQ589878 GOM589876:GOM589878 GYI589876:GYI589878 HIE589876:HIE589878 HSA589876:HSA589878 IBW589876:IBW589878 ILS589876:ILS589878 IVO589876:IVO589878 JFK589876:JFK589878 JPG589876:JPG589878 JZC589876:JZC589878 KIY589876:KIY589878 KSU589876:KSU589878 LCQ589876:LCQ589878 LMM589876:LMM589878 LWI589876:LWI589878 MGE589876:MGE589878 MQA589876:MQA589878 MZW589876:MZW589878 NJS589876:NJS589878 NTO589876:NTO589878 ODK589876:ODK589878 ONG589876:ONG589878 OXC589876:OXC589878 PGY589876:PGY589878 PQU589876:PQU589878 QAQ589876:QAQ589878 QKM589876:QKM589878 QUI589876:QUI589878 REE589876:REE589878 ROA589876:ROA589878 RXW589876:RXW589878 SHS589876:SHS589878 SRO589876:SRO589878 TBK589876:TBK589878 TLG589876:TLG589878 TVC589876:TVC589878 UEY589876:UEY589878 UOU589876:UOU589878 UYQ589876:UYQ589878 VIM589876:VIM589878 VSI589876:VSI589878 WCE589876:WCE589878 WMA589876:WMA589878 WVW589876:WVW589878 O655412:O655414 JK655412:JK655414 TG655412:TG655414 ADC655412:ADC655414 AMY655412:AMY655414 AWU655412:AWU655414 BGQ655412:BGQ655414 BQM655412:BQM655414 CAI655412:CAI655414 CKE655412:CKE655414 CUA655412:CUA655414 DDW655412:DDW655414 DNS655412:DNS655414 DXO655412:DXO655414 EHK655412:EHK655414 ERG655412:ERG655414 FBC655412:FBC655414 FKY655412:FKY655414 FUU655412:FUU655414 GEQ655412:GEQ655414 GOM655412:GOM655414 GYI655412:GYI655414 HIE655412:HIE655414 HSA655412:HSA655414 IBW655412:IBW655414 ILS655412:ILS655414 IVO655412:IVO655414 JFK655412:JFK655414 JPG655412:JPG655414 JZC655412:JZC655414 KIY655412:KIY655414 KSU655412:KSU655414 LCQ655412:LCQ655414 LMM655412:LMM655414 LWI655412:LWI655414 MGE655412:MGE655414 MQA655412:MQA655414 MZW655412:MZW655414 NJS655412:NJS655414 NTO655412:NTO655414 ODK655412:ODK655414 ONG655412:ONG655414 OXC655412:OXC655414 PGY655412:PGY655414 PQU655412:PQU655414 QAQ655412:QAQ655414 QKM655412:QKM655414 QUI655412:QUI655414 REE655412:REE655414 ROA655412:ROA655414 RXW655412:RXW655414 SHS655412:SHS655414 SRO655412:SRO655414 TBK655412:TBK655414 TLG655412:TLG655414 TVC655412:TVC655414 UEY655412:UEY655414 UOU655412:UOU655414 UYQ655412:UYQ655414 VIM655412:VIM655414 VSI655412:VSI655414 WCE655412:WCE655414 WMA655412:WMA655414 WVW655412:WVW655414 O720948:O720950 JK720948:JK720950 TG720948:TG720950 ADC720948:ADC720950 AMY720948:AMY720950 AWU720948:AWU720950 BGQ720948:BGQ720950 BQM720948:BQM720950 CAI720948:CAI720950 CKE720948:CKE720950 CUA720948:CUA720950 DDW720948:DDW720950 DNS720948:DNS720950 DXO720948:DXO720950 EHK720948:EHK720950 ERG720948:ERG720950 FBC720948:FBC720950 FKY720948:FKY720950 FUU720948:FUU720950 GEQ720948:GEQ720950 GOM720948:GOM720950 GYI720948:GYI720950 HIE720948:HIE720950 HSA720948:HSA720950 IBW720948:IBW720950 ILS720948:ILS720950 IVO720948:IVO720950 JFK720948:JFK720950 JPG720948:JPG720950 JZC720948:JZC720950 KIY720948:KIY720950 KSU720948:KSU720950 LCQ720948:LCQ720950 LMM720948:LMM720950 LWI720948:LWI720950 MGE720948:MGE720950 MQA720948:MQA720950 MZW720948:MZW720950 NJS720948:NJS720950 NTO720948:NTO720950 ODK720948:ODK720950 ONG720948:ONG720950 OXC720948:OXC720950 PGY720948:PGY720950 PQU720948:PQU720950 QAQ720948:QAQ720950 QKM720948:QKM720950 QUI720948:QUI720950 REE720948:REE720950 ROA720948:ROA720950 RXW720948:RXW720950 SHS720948:SHS720950 SRO720948:SRO720950 TBK720948:TBK720950 TLG720948:TLG720950 TVC720948:TVC720950 UEY720948:UEY720950 UOU720948:UOU720950 UYQ720948:UYQ720950 VIM720948:VIM720950 VSI720948:VSI720950 WCE720948:WCE720950 WMA720948:WMA720950 WVW720948:WVW720950 O786484:O786486 JK786484:JK786486 TG786484:TG786486 ADC786484:ADC786486 AMY786484:AMY786486 AWU786484:AWU786486 BGQ786484:BGQ786486 BQM786484:BQM786486 CAI786484:CAI786486 CKE786484:CKE786486 CUA786484:CUA786486 DDW786484:DDW786486 DNS786484:DNS786486 DXO786484:DXO786486 EHK786484:EHK786486 ERG786484:ERG786486 FBC786484:FBC786486 FKY786484:FKY786486 FUU786484:FUU786486 GEQ786484:GEQ786486 GOM786484:GOM786486 GYI786484:GYI786486 HIE786484:HIE786486 HSA786484:HSA786486 IBW786484:IBW786486 ILS786484:ILS786486 IVO786484:IVO786486 JFK786484:JFK786486 JPG786484:JPG786486 JZC786484:JZC786486 KIY786484:KIY786486 KSU786484:KSU786486 LCQ786484:LCQ786486 LMM786484:LMM786486 LWI786484:LWI786486 MGE786484:MGE786486 MQA786484:MQA786486 MZW786484:MZW786486 NJS786484:NJS786486 NTO786484:NTO786486 ODK786484:ODK786486 ONG786484:ONG786486 OXC786484:OXC786486 PGY786484:PGY786486 PQU786484:PQU786486 QAQ786484:QAQ786486 QKM786484:QKM786486 QUI786484:QUI786486 REE786484:REE786486 ROA786484:ROA786486 RXW786484:RXW786486 SHS786484:SHS786486 SRO786484:SRO786486 TBK786484:TBK786486 TLG786484:TLG786486 TVC786484:TVC786486 UEY786484:UEY786486 UOU786484:UOU786486 UYQ786484:UYQ786486 VIM786484:VIM786486 VSI786484:VSI786486 WCE786484:WCE786486 WMA786484:WMA786486 WVW786484:WVW786486 O852020:O852022 JK852020:JK852022 TG852020:TG852022 ADC852020:ADC852022 AMY852020:AMY852022 AWU852020:AWU852022 BGQ852020:BGQ852022 BQM852020:BQM852022 CAI852020:CAI852022 CKE852020:CKE852022 CUA852020:CUA852022 DDW852020:DDW852022 DNS852020:DNS852022 DXO852020:DXO852022 EHK852020:EHK852022 ERG852020:ERG852022 FBC852020:FBC852022 FKY852020:FKY852022 FUU852020:FUU852022 GEQ852020:GEQ852022 GOM852020:GOM852022 GYI852020:GYI852022 HIE852020:HIE852022 HSA852020:HSA852022 IBW852020:IBW852022 ILS852020:ILS852022 IVO852020:IVO852022 JFK852020:JFK852022 JPG852020:JPG852022 JZC852020:JZC852022 KIY852020:KIY852022 KSU852020:KSU852022 LCQ852020:LCQ852022 LMM852020:LMM852022 LWI852020:LWI852022 MGE852020:MGE852022 MQA852020:MQA852022 MZW852020:MZW852022 NJS852020:NJS852022 NTO852020:NTO852022 ODK852020:ODK852022 ONG852020:ONG852022 OXC852020:OXC852022 PGY852020:PGY852022 PQU852020:PQU852022 QAQ852020:QAQ852022 QKM852020:QKM852022 QUI852020:QUI852022 REE852020:REE852022 ROA852020:ROA852022 RXW852020:RXW852022 SHS852020:SHS852022 SRO852020:SRO852022 TBK852020:TBK852022 TLG852020:TLG852022 TVC852020:TVC852022 UEY852020:UEY852022 UOU852020:UOU852022 UYQ852020:UYQ852022 VIM852020:VIM852022 VSI852020:VSI852022 WCE852020:WCE852022 WMA852020:WMA852022 WVW852020:WVW852022 O917556:O917558 JK917556:JK917558 TG917556:TG917558 ADC917556:ADC917558 AMY917556:AMY917558 AWU917556:AWU917558 BGQ917556:BGQ917558 BQM917556:BQM917558 CAI917556:CAI917558 CKE917556:CKE917558 CUA917556:CUA917558 DDW917556:DDW917558 DNS917556:DNS917558 DXO917556:DXO917558 EHK917556:EHK917558 ERG917556:ERG917558 FBC917556:FBC917558 FKY917556:FKY917558 FUU917556:FUU917558 GEQ917556:GEQ917558 GOM917556:GOM917558 GYI917556:GYI917558 HIE917556:HIE917558 HSA917556:HSA917558 IBW917556:IBW917558 ILS917556:ILS917558 IVO917556:IVO917558 JFK917556:JFK917558 JPG917556:JPG917558 JZC917556:JZC917558 KIY917556:KIY917558 KSU917556:KSU917558 LCQ917556:LCQ917558 LMM917556:LMM917558 LWI917556:LWI917558 MGE917556:MGE917558 MQA917556:MQA917558 MZW917556:MZW917558 NJS917556:NJS917558 NTO917556:NTO917558 ODK917556:ODK917558 ONG917556:ONG917558 OXC917556:OXC917558 PGY917556:PGY917558 PQU917556:PQU917558 QAQ917556:QAQ917558 QKM917556:QKM917558 QUI917556:QUI917558 REE917556:REE917558 ROA917556:ROA917558 RXW917556:RXW917558 SHS917556:SHS917558 SRO917556:SRO917558 TBK917556:TBK917558 TLG917556:TLG917558 TVC917556:TVC917558 UEY917556:UEY917558 UOU917556:UOU917558 UYQ917556:UYQ917558 VIM917556:VIM917558 VSI917556:VSI917558 WCE917556:WCE917558 WMA917556:WMA917558 WVW917556:WVW917558 O983092:O983094 JK983092:JK983094 TG983092:TG983094 ADC983092:ADC983094 AMY983092:AMY983094 AWU983092:AWU983094 BGQ983092:BGQ983094 BQM983092:BQM983094 CAI983092:CAI983094 CKE983092:CKE983094 CUA983092:CUA983094 DDW983092:DDW983094 DNS983092:DNS983094 DXO983092:DXO983094 EHK983092:EHK983094 ERG983092:ERG983094 FBC983092:FBC983094 FKY983092:FKY983094 FUU983092:FUU983094 GEQ983092:GEQ983094 GOM983092:GOM983094 GYI983092:GYI983094 HIE983092:HIE983094 HSA983092:HSA983094 IBW983092:IBW983094 ILS983092:ILS983094 IVO983092:IVO983094 JFK983092:JFK983094 JPG983092:JPG983094 JZC983092:JZC983094 KIY983092:KIY983094 KSU983092:KSU983094 LCQ983092:LCQ983094 LMM983092:LMM983094 LWI983092:LWI983094 MGE983092:MGE983094 MQA983092:MQA983094 MZW983092:MZW983094 NJS983092:NJS983094 NTO983092:NTO983094 ODK983092:ODK983094 ONG983092:ONG983094 OXC983092:OXC983094 PGY983092:PGY983094 PQU983092:PQU983094 QAQ983092:QAQ983094 QKM983092:QKM983094 QUI983092:QUI983094 REE983092:REE983094 ROA983092:ROA983094 RXW983092:RXW983094 SHS983092:SHS983094 SRO983092:SRO983094 TBK983092:TBK983094 TLG983092:TLG983094 TVC983092:TVC983094 UEY983092:UEY983094 UOU983092:UOU983094 UYQ983092:UYQ983094 VIM983092:VIM983094 VSI983092:VSI983094 WCE983092:WCE983094 WMA983092:WMA983094 WVW983092:WVW983094 K60:K61 JG60:JG61 TC60:TC61 ACY60:ACY61 AMU60:AMU61 AWQ60:AWQ61 BGM60:BGM61 BQI60:BQI61 CAE60:CAE61 CKA60:CKA61 CTW60:CTW61 DDS60:DDS61 DNO60:DNO61 DXK60:DXK61 EHG60:EHG61 ERC60:ERC61 FAY60:FAY61 FKU60:FKU61 FUQ60:FUQ61 GEM60:GEM61 GOI60:GOI61 GYE60:GYE61 HIA60:HIA61 HRW60:HRW61 IBS60:IBS61 ILO60:ILO61 IVK60:IVK61 JFG60:JFG61 JPC60:JPC61 JYY60:JYY61 KIU60:KIU61 KSQ60:KSQ61 LCM60:LCM61 LMI60:LMI61 LWE60:LWE61 MGA60:MGA61 MPW60:MPW61 MZS60:MZS61 NJO60:NJO61 NTK60:NTK61 ODG60:ODG61 ONC60:ONC61 OWY60:OWY61 PGU60:PGU61 PQQ60:PQQ61 QAM60:QAM61 QKI60:QKI61 QUE60:QUE61 REA60:REA61 RNW60:RNW61 RXS60:RXS61 SHO60:SHO61 SRK60:SRK61 TBG60:TBG61 TLC60:TLC61 TUY60:TUY61 UEU60:UEU61 UOQ60:UOQ61 UYM60:UYM61 VII60:VII61 VSE60:VSE61 WCA60:WCA61 WLW60:WLW61 WVS60:WVS61 K65596:K65597 JG65596:JG65597 TC65596:TC65597 ACY65596:ACY65597 AMU65596:AMU65597 AWQ65596:AWQ65597 BGM65596:BGM65597 BQI65596:BQI65597 CAE65596:CAE65597 CKA65596:CKA65597 CTW65596:CTW65597 DDS65596:DDS65597 DNO65596:DNO65597 DXK65596:DXK65597 EHG65596:EHG65597 ERC65596:ERC65597 FAY65596:FAY65597 FKU65596:FKU65597 FUQ65596:FUQ65597 GEM65596:GEM65597 GOI65596:GOI65597 GYE65596:GYE65597 HIA65596:HIA65597 HRW65596:HRW65597 IBS65596:IBS65597 ILO65596:ILO65597 IVK65596:IVK65597 JFG65596:JFG65597 JPC65596:JPC65597 JYY65596:JYY65597 KIU65596:KIU65597 KSQ65596:KSQ65597 LCM65596:LCM65597 LMI65596:LMI65597 LWE65596:LWE65597 MGA65596:MGA65597 MPW65596:MPW65597 MZS65596:MZS65597 NJO65596:NJO65597 NTK65596:NTK65597 ODG65596:ODG65597 ONC65596:ONC65597 OWY65596:OWY65597 PGU65596:PGU65597 PQQ65596:PQQ65597 QAM65596:QAM65597 QKI65596:QKI65597 QUE65596:QUE65597 REA65596:REA65597 RNW65596:RNW65597 RXS65596:RXS65597 SHO65596:SHO65597 SRK65596:SRK65597 TBG65596:TBG65597 TLC65596:TLC65597 TUY65596:TUY65597 UEU65596:UEU65597 UOQ65596:UOQ65597 UYM65596:UYM65597 VII65596:VII65597 VSE65596:VSE65597 WCA65596:WCA65597 WLW65596:WLW65597 WVS65596:WVS65597 K131132:K131133 JG131132:JG131133 TC131132:TC131133 ACY131132:ACY131133 AMU131132:AMU131133 AWQ131132:AWQ131133 BGM131132:BGM131133 BQI131132:BQI131133 CAE131132:CAE131133 CKA131132:CKA131133 CTW131132:CTW131133 DDS131132:DDS131133 DNO131132:DNO131133 DXK131132:DXK131133 EHG131132:EHG131133 ERC131132:ERC131133 FAY131132:FAY131133 FKU131132:FKU131133 FUQ131132:FUQ131133 GEM131132:GEM131133 GOI131132:GOI131133 GYE131132:GYE131133 HIA131132:HIA131133 HRW131132:HRW131133 IBS131132:IBS131133 ILO131132:ILO131133 IVK131132:IVK131133 JFG131132:JFG131133 JPC131132:JPC131133 JYY131132:JYY131133 KIU131132:KIU131133 KSQ131132:KSQ131133 LCM131132:LCM131133 LMI131132:LMI131133 LWE131132:LWE131133 MGA131132:MGA131133 MPW131132:MPW131133 MZS131132:MZS131133 NJO131132:NJO131133 NTK131132:NTK131133 ODG131132:ODG131133 ONC131132:ONC131133 OWY131132:OWY131133 PGU131132:PGU131133 PQQ131132:PQQ131133 QAM131132:QAM131133 QKI131132:QKI131133 QUE131132:QUE131133 REA131132:REA131133 RNW131132:RNW131133 RXS131132:RXS131133 SHO131132:SHO131133 SRK131132:SRK131133 TBG131132:TBG131133 TLC131132:TLC131133 TUY131132:TUY131133 UEU131132:UEU131133 UOQ131132:UOQ131133 UYM131132:UYM131133 VII131132:VII131133 VSE131132:VSE131133 WCA131132:WCA131133 WLW131132:WLW131133 WVS131132:WVS131133 K196668:K196669 JG196668:JG196669 TC196668:TC196669 ACY196668:ACY196669 AMU196668:AMU196669 AWQ196668:AWQ196669 BGM196668:BGM196669 BQI196668:BQI196669 CAE196668:CAE196669 CKA196668:CKA196669 CTW196668:CTW196669 DDS196668:DDS196669 DNO196668:DNO196669 DXK196668:DXK196669 EHG196668:EHG196669 ERC196668:ERC196669 FAY196668:FAY196669 FKU196668:FKU196669 FUQ196668:FUQ196669 GEM196668:GEM196669 GOI196668:GOI196669 GYE196668:GYE196669 HIA196668:HIA196669 HRW196668:HRW196669 IBS196668:IBS196669 ILO196668:ILO196669 IVK196668:IVK196669 JFG196668:JFG196669 JPC196668:JPC196669 JYY196668:JYY196669 KIU196668:KIU196669 KSQ196668:KSQ196669 LCM196668:LCM196669 LMI196668:LMI196669 LWE196668:LWE196669 MGA196668:MGA196669 MPW196668:MPW196669 MZS196668:MZS196669 NJO196668:NJO196669 NTK196668:NTK196669 ODG196668:ODG196669 ONC196668:ONC196669 OWY196668:OWY196669 PGU196668:PGU196669 PQQ196668:PQQ196669 QAM196668:QAM196669 QKI196668:QKI196669 QUE196668:QUE196669 REA196668:REA196669 RNW196668:RNW196669 RXS196668:RXS196669 SHO196668:SHO196669 SRK196668:SRK196669 TBG196668:TBG196669 TLC196668:TLC196669 TUY196668:TUY196669 UEU196668:UEU196669 UOQ196668:UOQ196669 UYM196668:UYM196669 VII196668:VII196669 VSE196668:VSE196669 WCA196668:WCA196669 WLW196668:WLW196669 WVS196668:WVS196669 K262204:K262205 JG262204:JG262205 TC262204:TC262205 ACY262204:ACY262205 AMU262204:AMU262205 AWQ262204:AWQ262205 BGM262204:BGM262205 BQI262204:BQI262205 CAE262204:CAE262205 CKA262204:CKA262205 CTW262204:CTW262205 DDS262204:DDS262205 DNO262204:DNO262205 DXK262204:DXK262205 EHG262204:EHG262205 ERC262204:ERC262205 FAY262204:FAY262205 FKU262204:FKU262205 FUQ262204:FUQ262205 GEM262204:GEM262205 GOI262204:GOI262205 GYE262204:GYE262205 HIA262204:HIA262205 HRW262204:HRW262205 IBS262204:IBS262205 ILO262204:ILO262205 IVK262204:IVK262205 JFG262204:JFG262205 JPC262204:JPC262205 JYY262204:JYY262205 KIU262204:KIU262205 KSQ262204:KSQ262205 LCM262204:LCM262205 LMI262204:LMI262205 LWE262204:LWE262205 MGA262204:MGA262205 MPW262204:MPW262205 MZS262204:MZS262205 NJO262204:NJO262205 NTK262204:NTK262205 ODG262204:ODG262205 ONC262204:ONC262205 OWY262204:OWY262205 PGU262204:PGU262205 PQQ262204:PQQ262205 QAM262204:QAM262205 QKI262204:QKI262205 QUE262204:QUE262205 REA262204:REA262205 RNW262204:RNW262205 RXS262204:RXS262205 SHO262204:SHO262205 SRK262204:SRK262205 TBG262204:TBG262205 TLC262204:TLC262205 TUY262204:TUY262205 UEU262204:UEU262205 UOQ262204:UOQ262205 UYM262204:UYM262205 VII262204:VII262205 VSE262204:VSE262205 WCA262204:WCA262205 WLW262204:WLW262205 WVS262204:WVS262205 K327740:K327741 JG327740:JG327741 TC327740:TC327741 ACY327740:ACY327741 AMU327740:AMU327741 AWQ327740:AWQ327741 BGM327740:BGM327741 BQI327740:BQI327741 CAE327740:CAE327741 CKA327740:CKA327741 CTW327740:CTW327741 DDS327740:DDS327741 DNO327740:DNO327741 DXK327740:DXK327741 EHG327740:EHG327741 ERC327740:ERC327741 FAY327740:FAY327741 FKU327740:FKU327741 FUQ327740:FUQ327741 GEM327740:GEM327741 GOI327740:GOI327741 GYE327740:GYE327741 HIA327740:HIA327741 HRW327740:HRW327741 IBS327740:IBS327741 ILO327740:ILO327741 IVK327740:IVK327741 JFG327740:JFG327741 JPC327740:JPC327741 JYY327740:JYY327741 KIU327740:KIU327741 KSQ327740:KSQ327741 LCM327740:LCM327741 LMI327740:LMI327741 LWE327740:LWE327741 MGA327740:MGA327741 MPW327740:MPW327741 MZS327740:MZS327741 NJO327740:NJO327741 NTK327740:NTK327741 ODG327740:ODG327741 ONC327740:ONC327741 OWY327740:OWY327741 PGU327740:PGU327741 PQQ327740:PQQ327741 QAM327740:QAM327741 QKI327740:QKI327741 QUE327740:QUE327741 REA327740:REA327741 RNW327740:RNW327741 RXS327740:RXS327741 SHO327740:SHO327741 SRK327740:SRK327741 TBG327740:TBG327741 TLC327740:TLC327741 TUY327740:TUY327741 UEU327740:UEU327741 UOQ327740:UOQ327741 UYM327740:UYM327741 VII327740:VII327741 VSE327740:VSE327741 WCA327740:WCA327741 WLW327740:WLW327741 WVS327740:WVS327741 K393276:K393277 JG393276:JG393277 TC393276:TC393277 ACY393276:ACY393277 AMU393276:AMU393277 AWQ393276:AWQ393277 BGM393276:BGM393277 BQI393276:BQI393277 CAE393276:CAE393277 CKA393276:CKA393277 CTW393276:CTW393277 DDS393276:DDS393277 DNO393276:DNO393277 DXK393276:DXK393277 EHG393276:EHG393277 ERC393276:ERC393277 FAY393276:FAY393277 FKU393276:FKU393277 FUQ393276:FUQ393277 GEM393276:GEM393277 GOI393276:GOI393277 GYE393276:GYE393277 HIA393276:HIA393277 HRW393276:HRW393277 IBS393276:IBS393277 ILO393276:ILO393277 IVK393276:IVK393277 JFG393276:JFG393277 JPC393276:JPC393277 JYY393276:JYY393277 KIU393276:KIU393277 KSQ393276:KSQ393277 LCM393276:LCM393277 LMI393276:LMI393277 LWE393276:LWE393277 MGA393276:MGA393277 MPW393276:MPW393277 MZS393276:MZS393277 NJO393276:NJO393277 NTK393276:NTK393277 ODG393276:ODG393277 ONC393276:ONC393277 OWY393276:OWY393277 PGU393276:PGU393277 PQQ393276:PQQ393277 QAM393276:QAM393277 QKI393276:QKI393277 QUE393276:QUE393277 REA393276:REA393277 RNW393276:RNW393277 RXS393276:RXS393277 SHO393276:SHO393277 SRK393276:SRK393277 TBG393276:TBG393277 TLC393276:TLC393277 TUY393276:TUY393277 UEU393276:UEU393277 UOQ393276:UOQ393277 UYM393276:UYM393277 VII393276:VII393277 VSE393276:VSE393277 WCA393276:WCA393277 WLW393276:WLW393277 WVS393276:WVS393277 K458812:K458813 JG458812:JG458813 TC458812:TC458813 ACY458812:ACY458813 AMU458812:AMU458813 AWQ458812:AWQ458813 BGM458812:BGM458813 BQI458812:BQI458813 CAE458812:CAE458813 CKA458812:CKA458813 CTW458812:CTW458813 DDS458812:DDS458813 DNO458812:DNO458813 DXK458812:DXK458813 EHG458812:EHG458813 ERC458812:ERC458813 FAY458812:FAY458813 FKU458812:FKU458813 FUQ458812:FUQ458813 GEM458812:GEM458813 GOI458812:GOI458813 GYE458812:GYE458813 HIA458812:HIA458813 HRW458812:HRW458813 IBS458812:IBS458813 ILO458812:ILO458813 IVK458812:IVK458813 JFG458812:JFG458813 JPC458812:JPC458813 JYY458812:JYY458813 KIU458812:KIU458813 KSQ458812:KSQ458813 LCM458812:LCM458813 LMI458812:LMI458813 LWE458812:LWE458813 MGA458812:MGA458813 MPW458812:MPW458813 MZS458812:MZS458813 NJO458812:NJO458813 NTK458812:NTK458813 ODG458812:ODG458813 ONC458812:ONC458813 OWY458812:OWY458813 PGU458812:PGU458813 PQQ458812:PQQ458813 QAM458812:QAM458813 QKI458812:QKI458813 QUE458812:QUE458813 REA458812:REA458813 RNW458812:RNW458813 RXS458812:RXS458813 SHO458812:SHO458813 SRK458812:SRK458813 TBG458812:TBG458813 TLC458812:TLC458813 TUY458812:TUY458813 UEU458812:UEU458813 UOQ458812:UOQ458813 UYM458812:UYM458813 VII458812:VII458813 VSE458812:VSE458813 WCA458812:WCA458813 WLW458812:WLW458813 WVS458812:WVS458813 K524348:K524349 JG524348:JG524349 TC524348:TC524349 ACY524348:ACY524349 AMU524348:AMU524349 AWQ524348:AWQ524349 BGM524348:BGM524349 BQI524348:BQI524349 CAE524348:CAE524349 CKA524348:CKA524349 CTW524348:CTW524349 DDS524348:DDS524349 DNO524348:DNO524349 DXK524348:DXK524349 EHG524348:EHG524349 ERC524348:ERC524349 FAY524348:FAY524349 FKU524348:FKU524349 FUQ524348:FUQ524349 GEM524348:GEM524349 GOI524348:GOI524349 GYE524348:GYE524349 HIA524348:HIA524349 HRW524348:HRW524349 IBS524348:IBS524349 ILO524348:ILO524349 IVK524348:IVK524349 JFG524348:JFG524349 JPC524348:JPC524349 JYY524348:JYY524349 KIU524348:KIU524349 KSQ524348:KSQ524349 LCM524348:LCM524349 LMI524348:LMI524349 LWE524348:LWE524349 MGA524348:MGA524349 MPW524348:MPW524349 MZS524348:MZS524349 NJO524348:NJO524349 NTK524348:NTK524349 ODG524348:ODG524349 ONC524348:ONC524349 OWY524348:OWY524349 PGU524348:PGU524349 PQQ524348:PQQ524349 QAM524348:QAM524349 QKI524348:QKI524349 QUE524348:QUE524349 REA524348:REA524349 RNW524348:RNW524349 RXS524348:RXS524349 SHO524348:SHO524349 SRK524348:SRK524349 TBG524348:TBG524349 TLC524348:TLC524349 TUY524348:TUY524349 UEU524348:UEU524349 UOQ524348:UOQ524349 UYM524348:UYM524349 VII524348:VII524349 VSE524348:VSE524349 WCA524348:WCA524349 WLW524348:WLW524349 WVS524348:WVS524349 K589884:K589885 JG589884:JG589885 TC589884:TC589885 ACY589884:ACY589885 AMU589884:AMU589885 AWQ589884:AWQ589885 BGM589884:BGM589885 BQI589884:BQI589885 CAE589884:CAE589885 CKA589884:CKA589885 CTW589884:CTW589885 DDS589884:DDS589885 DNO589884:DNO589885 DXK589884:DXK589885 EHG589884:EHG589885 ERC589884:ERC589885 FAY589884:FAY589885 FKU589884:FKU589885 FUQ589884:FUQ589885 GEM589884:GEM589885 GOI589884:GOI589885 GYE589884:GYE589885 HIA589884:HIA589885 HRW589884:HRW589885 IBS589884:IBS589885 ILO589884:ILO589885 IVK589884:IVK589885 JFG589884:JFG589885 JPC589884:JPC589885 JYY589884:JYY589885 KIU589884:KIU589885 KSQ589884:KSQ589885 LCM589884:LCM589885 LMI589884:LMI589885 LWE589884:LWE589885 MGA589884:MGA589885 MPW589884:MPW589885 MZS589884:MZS589885 NJO589884:NJO589885 NTK589884:NTK589885 ODG589884:ODG589885 ONC589884:ONC589885 OWY589884:OWY589885 PGU589884:PGU589885 PQQ589884:PQQ589885 QAM589884:QAM589885 QKI589884:QKI589885 QUE589884:QUE589885 REA589884:REA589885 RNW589884:RNW589885 RXS589884:RXS589885 SHO589884:SHO589885 SRK589884:SRK589885 TBG589884:TBG589885 TLC589884:TLC589885 TUY589884:TUY589885 UEU589884:UEU589885 UOQ589884:UOQ589885 UYM589884:UYM589885 VII589884:VII589885 VSE589884:VSE589885 WCA589884:WCA589885 WLW589884:WLW589885 WVS589884:WVS589885 K655420:K655421 JG655420:JG655421 TC655420:TC655421 ACY655420:ACY655421 AMU655420:AMU655421 AWQ655420:AWQ655421 BGM655420:BGM655421 BQI655420:BQI655421 CAE655420:CAE655421 CKA655420:CKA655421 CTW655420:CTW655421 DDS655420:DDS655421 DNO655420:DNO655421 DXK655420:DXK655421 EHG655420:EHG655421 ERC655420:ERC655421 FAY655420:FAY655421 FKU655420:FKU655421 FUQ655420:FUQ655421 GEM655420:GEM655421 GOI655420:GOI655421 GYE655420:GYE655421 HIA655420:HIA655421 HRW655420:HRW655421 IBS655420:IBS655421 ILO655420:ILO655421 IVK655420:IVK655421 JFG655420:JFG655421 JPC655420:JPC655421 JYY655420:JYY655421 KIU655420:KIU655421 KSQ655420:KSQ655421 LCM655420:LCM655421 LMI655420:LMI655421 LWE655420:LWE655421 MGA655420:MGA655421 MPW655420:MPW655421 MZS655420:MZS655421 NJO655420:NJO655421 NTK655420:NTK655421 ODG655420:ODG655421 ONC655420:ONC655421 OWY655420:OWY655421 PGU655420:PGU655421 PQQ655420:PQQ655421 QAM655420:QAM655421 QKI655420:QKI655421 QUE655420:QUE655421 REA655420:REA655421 RNW655420:RNW655421 RXS655420:RXS655421 SHO655420:SHO655421 SRK655420:SRK655421 TBG655420:TBG655421 TLC655420:TLC655421 TUY655420:TUY655421 UEU655420:UEU655421 UOQ655420:UOQ655421 UYM655420:UYM655421 VII655420:VII655421 VSE655420:VSE655421 WCA655420:WCA655421 WLW655420:WLW655421 WVS655420:WVS655421 K720956:K720957 JG720956:JG720957 TC720956:TC720957 ACY720956:ACY720957 AMU720956:AMU720957 AWQ720956:AWQ720957 BGM720956:BGM720957 BQI720956:BQI720957 CAE720956:CAE720957 CKA720956:CKA720957 CTW720956:CTW720957 DDS720956:DDS720957 DNO720956:DNO720957 DXK720956:DXK720957 EHG720956:EHG720957 ERC720956:ERC720957 FAY720956:FAY720957 FKU720956:FKU720957 FUQ720956:FUQ720957 GEM720956:GEM720957 GOI720956:GOI720957 GYE720956:GYE720957 HIA720956:HIA720957 HRW720956:HRW720957 IBS720956:IBS720957 ILO720956:ILO720957 IVK720956:IVK720957 JFG720956:JFG720957 JPC720956:JPC720957 JYY720956:JYY720957 KIU720956:KIU720957 KSQ720956:KSQ720957 LCM720956:LCM720957 LMI720956:LMI720957 LWE720956:LWE720957 MGA720956:MGA720957 MPW720956:MPW720957 MZS720956:MZS720957 NJO720956:NJO720957 NTK720956:NTK720957 ODG720956:ODG720957 ONC720956:ONC720957 OWY720956:OWY720957 PGU720956:PGU720957 PQQ720956:PQQ720957 QAM720956:QAM720957 QKI720956:QKI720957 QUE720956:QUE720957 REA720956:REA720957 RNW720956:RNW720957 RXS720956:RXS720957 SHO720956:SHO720957 SRK720956:SRK720957 TBG720956:TBG720957 TLC720956:TLC720957 TUY720956:TUY720957 UEU720956:UEU720957 UOQ720956:UOQ720957 UYM720956:UYM720957 VII720956:VII720957 VSE720956:VSE720957 WCA720956:WCA720957 WLW720956:WLW720957 WVS720956:WVS720957 K786492:K786493 JG786492:JG786493 TC786492:TC786493 ACY786492:ACY786493 AMU786492:AMU786493 AWQ786492:AWQ786493 BGM786492:BGM786493 BQI786492:BQI786493 CAE786492:CAE786493 CKA786492:CKA786493 CTW786492:CTW786493 DDS786492:DDS786493 DNO786492:DNO786493 DXK786492:DXK786493 EHG786492:EHG786493 ERC786492:ERC786493 FAY786492:FAY786493 FKU786492:FKU786493 FUQ786492:FUQ786493 GEM786492:GEM786493 GOI786492:GOI786493 GYE786492:GYE786493 HIA786492:HIA786493 HRW786492:HRW786493 IBS786492:IBS786493 ILO786492:ILO786493 IVK786492:IVK786493 JFG786492:JFG786493 JPC786492:JPC786493 JYY786492:JYY786493 KIU786492:KIU786493 KSQ786492:KSQ786493 LCM786492:LCM786493 LMI786492:LMI786493 LWE786492:LWE786493 MGA786492:MGA786493 MPW786492:MPW786493 MZS786492:MZS786493 NJO786492:NJO786493 NTK786492:NTK786493 ODG786492:ODG786493 ONC786492:ONC786493 OWY786492:OWY786493 PGU786492:PGU786493 PQQ786492:PQQ786493 QAM786492:QAM786493 QKI786492:QKI786493 QUE786492:QUE786493 REA786492:REA786493 RNW786492:RNW786493 RXS786492:RXS786493 SHO786492:SHO786493 SRK786492:SRK786493 TBG786492:TBG786493 TLC786492:TLC786493 TUY786492:TUY786493 UEU786492:UEU786493 UOQ786492:UOQ786493 UYM786492:UYM786493 VII786492:VII786493 VSE786492:VSE786493 WCA786492:WCA786493 WLW786492:WLW786493 WVS786492:WVS786493 K852028:K852029 JG852028:JG852029 TC852028:TC852029 ACY852028:ACY852029 AMU852028:AMU852029 AWQ852028:AWQ852029 BGM852028:BGM852029 BQI852028:BQI852029 CAE852028:CAE852029 CKA852028:CKA852029 CTW852028:CTW852029 DDS852028:DDS852029 DNO852028:DNO852029 DXK852028:DXK852029 EHG852028:EHG852029 ERC852028:ERC852029 FAY852028:FAY852029 FKU852028:FKU852029 FUQ852028:FUQ852029 GEM852028:GEM852029 GOI852028:GOI852029 GYE852028:GYE852029 HIA852028:HIA852029 HRW852028:HRW852029 IBS852028:IBS852029 ILO852028:ILO852029 IVK852028:IVK852029 JFG852028:JFG852029 JPC852028:JPC852029 JYY852028:JYY852029 KIU852028:KIU852029 KSQ852028:KSQ852029 LCM852028:LCM852029 LMI852028:LMI852029 LWE852028:LWE852029 MGA852028:MGA852029 MPW852028:MPW852029 MZS852028:MZS852029 NJO852028:NJO852029 NTK852028:NTK852029 ODG852028:ODG852029 ONC852028:ONC852029 OWY852028:OWY852029 PGU852028:PGU852029 PQQ852028:PQQ852029 QAM852028:QAM852029 QKI852028:QKI852029 QUE852028:QUE852029 REA852028:REA852029 RNW852028:RNW852029 RXS852028:RXS852029 SHO852028:SHO852029 SRK852028:SRK852029 TBG852028:TBG852029 TLC852028:TLC852029 TUY852028:TUY852029 UEU852028:UEU852029 UOQ852028:UOQ852029 UYM852028:UYM852029 VII852028:VII852029 VSE852028:VSE852029 WCA852028:WCA852029 WLW852028:WLW852029 WVS852028:WVS852029 K917564:K917565 JG917564:JG917565 TC917564:TC917565 ACY917564:ACY917565 AMU917564:AMU917565 AWQ917564:AWQ917565 BGM917564:BGM917565 BQI917564:BQI917565 CAE917564:CAE917565 CKA917564:CKA917565 CTW917564:CTW917565 DDS917564:DDS917565 DNO917564:DNO917565 DXK917564:DXK917565 EHG917564:EHG917565 ERC917564:ERC917565 FAY917564:FAY917565 FKU917564:FKU917565 FUQ917564:FUQ917565 GEM917564:GEM917565 GOI917564:GOI917565 GYE917564:GYE917565 HIA917564:HIA917565 HRW917564:HRW917565 IBS917564:IBS917565 ILO917564:ILO917565 IVK917564:IVK917565 JFG917564:JFG917565 JPC917564:JPC917565 JYY917564:JYY917565 KIU917564:KIU917565 KSQ917564:KSQ917565 LCM917564:LCM917565 LMI917564:LMI917565 LWE917564:LWE917565 MGA917564:MGA917565 MPW917564:MPW917565 MZS917564:MZS917565 NJO917564:NJO917565 NTK917564:NTK917565 ODG917564:ODG917565 ONC917564:ONC917565 OWY917564:OWY917565 PGU917564:PGU917565 PQQ917564:PQQ917565 QAM917564:QAM917565 QKI917564:QKI917565 QUE917564:QUE917565 REA917564:REA917565 RNW917564:RNW917565 RXS917564:RXS917565 SHO917564:SHO917565 SRK917564:SRK917565 TBG917564:TBG917565 TLC917564:TLC917565 TUY917564:TUY917565 UEU917564:UEU917565 UOQ917564:UOQ917565 UYM917564:UYM917565 VII917564:VII917565 VSE917564:VSE917565 WCA917564:WCA917565 WLW917564:WLW917565 WVS917564:WVS917565 K983100:K983101 JG983100:JG983101 TC983100:TC983101 ACY983100:ACY983101 AMU983100:AMU983101 AWQ983100:AWQ983101 BGM983100:BGM983101 BQI983100:BQI983101 CAE983100:CAE983101 CKA983100:CKA983101 CTW983100:CTW983101 DDS983100:DDS983101 DNO983100:DNO983101 DXK983100:DXK983101 EHG983100:EHG983101 ERC983100:ERC983101 FAY983100:FAY983101 FKU983100:FKU983101 FUQ983100:FUQ983101 GEM983100:GEM983101 GOI983100:GOI983101 GYE983100:GYE983101 HIA983100:HIA983101 HRW983100:HRW983101 IBS983100:IBS983101 ILO983100:ILO983101 IVK983100:IVK983101 JFG983100:JFG983101 JPC983100:JPC983101 JYY983100:JYY983101 KIU983100:KIU983101 KSQ983100:KSQ983101 LCM983100:LCM983101 LMI983100:LMI983101 LWE983100:LWE983101 MGA983100:MGA983101 MPW983100:MPW983101 MZS983100:MZS983101 NJO983100:NJO983101 NTK983100:NTK983101 ODG983100:ODG983101 ONC983100:ONC983101 OWY983100:OWY983101 PGU983100:PGU983101 PQQ983100:PQQ983101 QAM983100:QAM983101 QKI983100:QKI983101 QUE983100:QUE983101 REA983100:REA983101 RNW983100:RNW983101 RXS983100:RXS983101 SHO983100:SHO983101 SRK983100:SRK983101 TBG983100:TBG983101 TLC983100:TLC983101 TUY983100:TUY983101 UEU983100:UEU983101 UOQ983100:UOQ983101 UYM983100:UYM983101 VII983100:VII983101 VSE983100:VSE983101 WCA983100:WCA983101 WLW983100:WLW983101 WVS983100:WVS983101 F56:F58 JB56:JB58 SX56:SX58 ACT56:ACT58 AMP56:AMP58 AWL56:AWL58 BGH56:BGH58 BQD56:BQD58 BZZ56:BZZ58 CJV56:CJV58 CTR56:CTR58 DDN56:DDN58 DNJ56:DNJ58 DXF56:DXF58 EHB56:EHB58 EQX56:EQX58 FAT56:FAT58 FKP56:FKP58 FUL56:FUL58 GEH56:GEH58 GOD56:GOD58 GXZ56:GXZ58 HHV56:HHV58 HRR56:HRR58 IBN56:IBN58 ILJ56:ILJ58 IVF56:IVF58 JFB56:JFB58 JOX56:JOX58 JYT56:JYT58 KIP56:KIP58 KSL56:KSL58 LCH56:LCH58 LMD56:LMD58 LVZ56:LVZ58 MFV56:MFV58 MPR56:MPR58 MZN56:MZN58 NJJ56:NJJ58 NTF56:NTF58 ODB56:ODB58 OMX56:OMX58 OWT56:OWT58 PGP56:PGP58 PQL56:PQL58 QAH56:QAH58 QKD56:QKD58 QTZ56:QTZ58 RDV56:RDV58 RNR56:RNR58 RXN56:RXN58 SHJ56:SHJ58 SRF56:SRF58 TBB56:TBB58 TKX56:TKX58 TUT56:TUT58 UEP56:UEP58 UOL56:UOL58 UYH56:UYH58 VID56:VID58 VRZ56:VRZ58 WBV56:WBV58 WLR56:WLR58 WVN56:WVN58 F65592:F65594 JB65592:JB65594 SX65592:SX65594 ACT65592:ACT65594 AMP65592:AMP65594 AWL65592:AWL65594 BGH65592:BGH65594 BQD65592:BQD65594 BZZ65592:BZZ65594 CJV65592:CJV65594 CTR65592:CTR65594 DDN65592:DDN65594 DNJ65592:DNJ65594 DXF65592:DXF65594 EHB65592:EHB65594 EQX65592:EQX65594 FAT65592:FAT65594 FKP65592:FKP65594 FUL65592:FUL65594 GEH65592:GEH65594 GOD65592:GOD65594 GXZ65592:GXZ65594 HHV65592:HHV65594 HRR65592:HRR65594 IBN65592:IBN65594 ILJ65592:ILJ65594 IVF65592:IVF65594 JFB65592:JFB65594 JOX65592:JOX65594 JYT65592:JYT65594 KIP65592:KIP65594 KSL65592:KSL65594 LCH65592:LCH65594 LMD65592:LMD65594 LVZ65592:LVZ65594 MFV65592:MFV65594 MPR65592:MPR65594 MZN65592:MZN65594 NJJ65592:NJJ65594 NTF65592:NTF65594 ODB65592:ODB65594 OMX65592:OMX65594 OWT65592:OWT65594 PGP65592:PGP65594 PQL65592:PQL65594 QAH65592:QAH65594 QKD65592:QKD65594 QTZ65592:QTZ65594 RDV65592:RDV65594 RNR65592:RNR65594 RXN65592:RXN65594 SHJ65592:SHJ65594 SRF65592:SRF65594 TBB65592:TBB65594 TKX65592:TKX65594 TUT65592:TUT65594 UEP65592:UEP65594 UOL65592:UOL65594 UYH65592:UYH65594 VID65592:VID65594 VRZ65592:VRZ65594 WBV65592:WBV65594 WLR65592:WLR65594 WVN65592:WVN65594 F131128:F131130 JB131128:JB131130 SX131128:SX131130 ACT131128:ACT131130 AMP131128:AMP131130 AWL131128:AWL131130 BGH131128:BGH131130 BQD131128:BQD131130 BZZ131128:BZZ131130 CJV131128:CJV131130 CTR131128:CTR131130 DDN131128:DDN131130 DNJ131128:DNJ131130 DXF131128:DXF131130 EHB131128:EHB131130 EQX131128:EQX131130 FAT131128:FAT131130 FKP131128:FKP131130 FUL131128:FUL131130 GEH131128:GEH131130 GOD131128:GOD131130 GXZ131128:GXZ131130 HHV131128:HHV131130 HRR131128:HRR131130 IBN131128:IBN131130 ILJ131128:ILJ131130 IVF131128:IVF131130 JFB131128:JFB131130 JOX131128:JOX131130 JYT131128:JYT131130 KIP131128:KIP131130 KSL131128:KSL131130 LCH131128:LCH131130 LMD131128:LMD131130 LVZ131128:LVZ131130 MFV131128:MFV131130 MPR131128:MPR131130 MZN131128:MZN131130 NJJ131128:NJJ131130 NTF131128:NTF131130 ODB131128:ODB131130 OMX131128:OMX131130 OWT131128:OWT131130 PGP131128:PGP131130 PQL131128:PQL131130 QAH131128:QAH131130 QKD131128:QKD131130 QTZ131128:QTZ131130 RDV131128:RDV131130 RNR131128:RNR131130 RXN131128:RXN131130 SHJ131128:SHJ131130 SRF131128:SRF131130 TBB131128:TBB131130 TKX131128:TKX131130 TUT131128:TUT131130 UEP131128:UEP131130 UOL131128:UOL131130 UYH131128:UYH131130 VID131128:VID131130 VRZ131128:VRZ131130 WBV131128:WBV131130 WLR131128:WLR131130 WVN131128:WVN131130 F196664:F196666 JB196664:JB196666 SX196664:SX196666 ACT196664:ACT196666 AMP196664:AMP196666 AWL196664:AWL196666 BGH196664:BGH196666 BQD196664:BQD196666 BZZ196664:BZZ196666 CJV196664:CJV196666 CTR196664:CTR196666 DDN196664:DDN196666 DNJ196664:DNJ196666 DXF196664:DXF196666 EHB196664:EHB196666 EQX196664:EQX196666 FAT196664:FAT196666 FKP196664:FKP196666 FUL196664:FUL196666 GEH196664:GEH196666 GOD196664:GOD196666 GXZ196664:GXZ196666 HHV196664:HHV196666 HRR196664:HRR196666 IBN196664:IBN196666 ILJ196664:ILJ196666 IVF196664:IVF196666 JFB196664:JFB196666 JOX196664:JOX196666 JYT196664:JYT196666 KIP196664:KIP196666 KSL196664:KSL196666 LCH196664:LCH196666 LMD196664:LMD196666 LVZ196664:LVZ196666 MFV196664:MFV196666 MPR196664:MPR196666 MZN196664:MZN196666 NJJ196664:NJJ196666 NTF196664:NTF196666 ODB196664:ODB196666 OMX196664:OMX196666 OWT196664:OWT196666 PGP196664:PGP196666 PQL196664:PQL196666 QAH196664:QAH196666 QKD196664:QKD196666 QTZ196664:QTZ196666 RDV196664:RDV196666 RNR196664:RNR196666 RXN196664:RXN196666 SHJ196664:SHJ196666 SRF196664:SRF196666 TBB196664:TBB196666 TKX196664:TKX196666 TUT196664:TUT196666 UEP196664:UEP196666 UOL196664:UOL196666 UYH196664:UYH196666 VID196664:VID196666 VRZ196664:VRZ196666 WBV196664:WBV196666 WLR196664:WLR196666 WVN196664:WVN196666 F262200:F262202 JB262200:JB262202 SX262200:SX262202 ACT262200:ACT262202 AMP262200:AMP262202 AWL262200:AWL262202 BGH262200:BGH262202 BQD262200:BQD262202 BZZ262200:BZZ262202 CJV262200:CJV262202 CTR262200:CTR262202 DDN262200:DDN262202 DNJ262200:DNJ262202 DXF262200:DXF262202 EHB262200:EHB262202 EQX262200:EQX262202 FAT262200:FAT262202 FKP262200:FKP262202 FUL262200:FUL262202 GEH262200:GEH262202 GOD262200:GOD262202 GXZ262200:GXZ262202 HHV262200:HHV262202 HRR262200:HRR262202 IBN262200:IBN262202 ILJ262200:ILJ262202 IVF262200:IVF262202 JFB262200:JFB262202 JOX262200:JOX262202 JYT262200:JYT262202 KIP262200:KIP262202 KSL262200:KSL262202 LCH262200:LCH262202 LMD262200:LMD262202 LVZ262200:LVZ262202 MFV262200:MFV262202 MPR262200:MPR262202 MZN262200:MZN262202 NJJ262200:NJJ262202 NTF262200:NTF262202 ODB262200:ODB262202 OMX262200:OMX262202 OWT262200:OWT262202 PGP262200:PGP262202 PQL262200:PQL262202 QAH262200:QAH262202 QKD262200:QKD262202 QTZ262200:QTZ262202 RDV262200:RDV262202 RNR262200:RNR262202 RXN262200:RXN262202 SHJ262200:SHJ262202 SRF262200:SRF262202 TBB262200:TBB262202 TKX262200:TKX262202 TUT262200:TUT262202 UEP262200:UEP262202 UOL262200:UOL262202 UYH262200:UYH262202 VID262200:VID262202 VRZ262200:VRZ262202 WBV262200:WBV262202 WLR262200:WLR262202 WVN262200:WVN262202 F327736:F327738 JB327736:JB327738 SX327736:SX327738 ACT327736:ACT327738 AMP327736:AMP327738 AWL327736:AWL327738 BGH327736:BGH327738 BQD327736:BQD327738 BZZ327736:BZZ327738 CJV327736:CJV327738 CTR327736:CTR327738 DDN327736:DDN327738 DNJ327736:DNJ327738 DXF327736:DXF327738 EHB327736:EHB327738 EQX327736:EQX327738 FAT327736:FAT327738 FKP327736:FKP327738 FUL327736:FUL327738 GEH327736:GEH327738 GOD327736:GOD327738 GXZ327736:GXZ327738 HHV327736:HHV327738 HRR327736:HRR327738 IBN327736:IBN327738 ILJ327736:ILJ327738 IVF327736:IVF327738 JFB327736:JFB327738 JOX327736:JOX327738 JYT327736:JYT327738 KIP327736:KIP327738 KSL327736:KSL327738 LCH327736:LCH327738 LMD327736:LMD327738 LVZ327736:LVZ327738 MFV327736:MFV327738 MPR327736:MPR327738 MZN327736:MZN327738 NJJ327736:NJJ327738 NTF327736:NTF327738 ODB327736:ODB327738 OMX327736:OMX327738 OWT327736:OWT327738 PGP327736:PGP327738 PQL327736:PQL327738 QAH327736:QAH327738 QKD327736:QKD327738 QTZ327736:QTZ327738 RDV327736:RDV327738 RNR327736:RNR327738 RXN327736:RXN327738 SHJ327736:SHJ327738 SRF327736:SRF327738 TBB327736:TBB327738 TKX327736:TKX327738 TUT327736:TUT327738 UEP327736:UEP327738 UOL327736:UOL327738 UYH327736:UYH327738 VID327736:VID327738 VRZ327736:VRZ327738 WBV327736:WBV327738 WLR327736:WLR327738 WVN327736:WVN327738 F393272:F393274 JB393272:JB393274 SX393272:SX393274 ACT393272:ACT393274 AMP393272:AMP393274 AWL393272:AWL393274 BGH393272:BGH393274 BQD393272:BQD393274 BZZ393272:BZZ393274 CJV393272:CJV393274 CTR393272:CTR393274 DDN393272:DDN393274 DNJ393272:DNJ393274 DXF393272:DXF393274 EHB393272:EHB393274 EQX393272:EQX393274 FAT393272:FAT393274 FKP393272:FKP393274 FUL393272:FUL393274 GEH393272:GEH393274 GOD393272:GOD393274 GXZ393272:GXZ393274 HHV393272:HHV393274 HRR393272:HRR393274 IBN393272:IBN393274 ILJ393272:ILJ393274 IVF393272:IVF393274 JFB393272:JFB393274 JOX393272:JOX393274 JYT393272:JYT393274 KIP393272:KIP393274 KSL393272:KSL393274 LCH393272:LCH393274 LMD393272:LMD393274 LVZ393272:LVZ393274 MFV393272:MFV393274 MPR393272:MPR393274 MZN393272:MZN393274 NJJ393272:NJJ393274 NTF393272:NTF393274 ODB393272:ODB393274 OMX393272:OMX393274 OWT393272:OWT393274 PGP393272:PGP393274 PQL393272:PQL393274 QAH393272:QAH393274 QKD393272:QKD393274 QTZ393272:QTZ393274 RDV393272:RDV393274 RNR393272:RNR393274 RXN393272:RXN393274 SHJ393272:SHJ393274 SRF393272:SRF393274 TBB393272:TBB393274 TKX393272:TKX393274 TUT393272:TUT393274 UEP393272:UEP393274 UOL393272:UOL393274 UYH393272:UYH393274 VID393272:VID393274 VRZ393272:VRZ393274 WBV393272:WBV393274 WLR393272:WLR393274 WVN393272:WVN393274 F458808:F458810 JB458808:JB458810 SX458808:SX458810 ACT458808:ACT458810 AMP458808:AMP458810 AWL458808:AWL458810 BGH458808:BGH458810 BQD458808:BQD458810 BZZ458808:BZZ458810 CJV458808:CJV458810 CTR458808:CTR458810 DDN458808:DDN458810 DNJ458808:DNJ458810 DXF458808:DXF458810 EHB458808:EHB458810 EQX458808:EQX458810 FAT458808:FAT458810 FKP458808:FKP458810 FUL458808:FUL458810 GEH458808:GEH458810 GOD458808:GOD458810 GXZ458808:GXZ458810 HHV458808:HHV458810 HRR458808:HRR458810 IBN458808:IBN458810 ILJ458808:ILJ458810 IVF458808:IVF458810 JFB458808:JFB458810 JOX458808:JOX458810 JYT458808:JYT458810 KIP458808:KIP458810 KSL458808:KSL458810 LCH458808:LCH458810 LMD458808:LMD458810 LVZ458808:LVZ458810 MFV458808:MFV458810 MPR458808:MPR458810 MZN458808:MZN458810 NJJ458808:NJJ458810 NTF458808:NTF458810 ODB458808:ODB458810 OMX458808:OMX458810 OWT458808:OWT458810 PGP458808:PGP458810 PQL458808:PQL458810 QAH458808:QAH458810 QKD458808:QKD458810 QTZ458808:QTZ458810 RDV458808:RDV458810 RNR458808:RNR458810 RXN458808:RXN458810 SHJ458808:SHJ458810 SRF458808:SRF458810 TBB458808:TBB458810 TKX458808:TKX458810 TUT458808:TUT458810 UEP458808:UEP458810 UOL458808:UOL458810 UYH458808:UYH458810 VID458808:VID458810 VRZ458808:VRZ458810 WBV458808:WBV458810 WLR458808:WLR458810 WVN458808:WVN458810 F524344:F524346 JB524344:JB524346 SX524344:SX524346 ACT524344:ACT524346 AMP524344:AMP524346 AWL524344:AWL524346 BGH524344:BGH524346 BQD524344:BQD524346 BZZ524344:BZZ524346 CJV524344:CJV524346 CTR524344:CTR524346 DDN524344:DDN524346 DNJ524344:DNJ524346 DXF524344:DXF524346 EHB524344:EHB524346 EQX524344:EQX524346 FAT524344:FAT524346 FKP524344:FKP524346 FUL524344:FUL524346 GEH524344:GEH524346 GOD524344:GOD524346 GXZ524344:GXZ524346 HHV524344:HHV524346 HRR524344:HRR524346 IBN524344:IBN524346 ILJ524344:ILJ524346 IVF524344:IVF524346 JFB524344:JFB524346 JOX524344:JOX524346 JYT524344:JYT524346 KIP524344:KIP524346 KSL524344:KSL524346 LCH524344:LCH524346 LMD524344:LMD524346 LVZ524344:LVZ524346 MFV524344:MFV524346 MPR524344:MPR524346 MZN524344:MZN524346 NJJ524344:NJJ524346 NTF524344:NTF524346 ODB524344:ODB524346 OMX524344:OMX524346 OWT524344:OWT524346 PGP524344:PGP524346 PQL524344:PQL524346 QAH524344:QAH524346 QKD524344:QKD524346 QTZ524344:QTZ524346 RDV524344:RDV524346 RNR524344:RNR524346 RXN524344:RXN524346 SHJ524344:SHJ524346 SRF524344:SRF524346 TBB524344:TBB524346 TKX524344:TKX524346 TUT524344:TUT524346 UEP524344:UEP524346 UOL524344:UOL524346 UYH524344:UYH524346 VID524344:VID524346 VRZ524344:VRZ524346 WBV524344:WBV524346 WLR524344:WLR524346 WVN524344:WVN524346 F589880:F589882 JB589880:JB589882 SX589880:SX589882 ACT589880:ACT589882 AMP589880:AMP589882 AWL589880:AWL589882 BGH589880:BGH589882 BQD589880:BQD589882 BZZ589880:BZZ589882 CJV589880:CJV589882 CTR589880:CTR589882 DDN589880:DDN589882 DNJ589880:DNJ589882 DXF589880:DXF589882 EHB589880:EHB589882 EQX589880:EQX589882 FAT589880:FAT589882 FKP589880:FKP589882 FUL589880:FUL589882 GEH589880:GEH589882 GOD589880:GOD589882 GXZ589880:GXZ589882 HHV589880:HHV589882 HRR589880:HRR589882 IBN589880:IBN589882 ILJ589880:ILJ589882 IVF589880:IVF589882 JFB589880:JFB589882 JOX589880:JOX589882 JYT589880:JYT589882 KIP589880:KIP589882 KSL589880:KSL589882 LCH589880:LCH589882 LMD589880:LMD589882 LVZ589880:LVZ589882 MFV589880:MFV589882 MPR589880:MPR589882 MZN589880:MZN589882 NJJ589880:NJJ589882 NTF589880:NTF589882 ODB589880:ODB589882 OMX589880:OMX589882 OWT589880:OWT589882 PGP589880:PGP589882 PQL589880:PQL589882 QAH589880:QAH589882 QKD589880:QKD589882 QTZ589880:QTZ589882 RDV589880:RDV589882 RNR589880:RNR589882 RXN589880:RXN589882 SHJ589880:SHJ589882 SRF589880:SRF589882 TBB589880:TBB589882 TKX589880:TKX589882 TUT589880:TUT589882 UEP589880:UEP589882 UOL589880:UOL589882 UYH589880:UYH589882 VID589880:VID589882 VRZ589880:VRZ589882 WBV589880:WBV589882 WLR589880:WLR589882 WVN589880:WVN589882 F655416:F655418 JB655416:JB655418 SX655416:SX655418 ACT655416:ACT655418 AMP655416:AMP655418 AWL655416:AWL655418 BGH655416:BGH655418 BQD655416:BQD655418 BZZ655416:BZZ655418 CJV655416:CJV655418 CTR655416:CTR655418 DDN655416:DDN655418 DNJ655416:DNJ655418 DXF655416:DXF655418 EHB655416:EHB655418 EQX655416:EQX655418 FAT655416:FAT655418 FKP655416:FKP655418 FUL655416:FUL655418 GEH655416:GEH655418 GOD655416:GOD655418 GXZ655416:GXZ655418 HHV655416:HHV655418 HRR655416:HRR655418 IBN655416:IBN655418 ILJ655416:ILJ655418 IVF655416:IVF655418 JFB655416:JFB655418 JOX655416:JOX655418 JYT655416:JYT655418 KIP655416:KIP655418 KSL655416:KSL655418 LCH655416:LCH655418 LMD655416:LMD655418 LVZ655416:LVZ655418 MFV655416:MFV655418 MPR655416:MPR655418 MZN655416:MZN655418 NJJ655416:NJJ655418 NTF655416:NTF655418 ODB655416:ODB655418 OMX655416:OMX655418 OWT655416:OWT655418 PGP655416:PGP655418 PQL655416:PQL655418 QAH655416:QAH655418 QKD655416:QKD655418 QTZ655416:QTZ655418 RDV655416:RDV655418 RNR655416:RNR655418 RXN655416:RXN655418 SHJ655416:SHJ655418 SRF655416:SRF655418 TBB655416:TBB655418 TKX655416:TKX655418 TUT655416:TUT655418 UEP655416:UEP655418 UOL655416:UOL655418 UYH655416:UYH655418 VID655416:VID655418 VRZ655416:VRZ655418 WBV655416:WBV655418 WLR655416:WLR655418 WVN655416:WVN655418 F720952:F720954 JB720952:JB720954 SX720952:SX720954 ACT720952:ACT720954 AMP720952:AMP720954 AWL720952:AWL720954 BGH720952:BGH720954 BQD720952:BQD720954 BZZ720952:BZZ720954 CJV720952:CJV720954 CTR720952:CTR720954 DDN720952:DDN720954 DNJ720952:DNJ720954 DXF720952:DXF720954 EHB720952:EHB720954 EQX720952:EQX720954 FAT720952:FAT720954 FKP720952:FKP720954 FUL720952:FUL720954 GEH720952:GEH720954 GOD720952:GOD720954 GXZ720952:GXZ720954 HHV720952:HHV720954 HRR720952:HRR720954 IBN720952:IBN720954 ILJ720952:ILJ720954 IVF720952:IVF720954 JFB720952:JFB720954 JOX720952:JOX720954 JYT720952:JYT720954 KIP720952:KIP720954 KSL720952:KSL720954 LCH720952:LCH720954 LMD720952:LMD720954 LVZ720952:LVZ720954 MFV720952:MFV720954 MPR720952:MPR720954 MZN720952:MZN720954 NJJ720952:NJJ720954 NTF720952:NTF720954 ODB720952:ODB720954 OMX720952:OMX720954 OWT720952:OWT720954 PGP720952:PGP720954 PQL720952:PQL720954 QAH720952:QAH720954 QKD720952:QKD720954 QTZ720952:QTZ720954 RDV720952:RDV720954 RNR720952:RNR720954 RXN720952:RXN720954 SHJ720952:SHJ720954 SRF720952:SRF720954 TBB720952:TBB720954 TKX720952:TKX720954 TUT720952:TUT720954 UEP720952:UEP720954 UOL720952:UOL720954 UYH720952:UYH720954 VID720952:VID720954 VRZ720952:VRZ720954 WBV720952:WBV720954 WLR720952:WLR720954 WVN720952:WVN720954 F786488:F786490 JB786488:JB786490 SX786488:SX786490 ACT786488:ACT786490 AMP786488:AMP786490 AWL786488:AWL786490 BGH786488:BGH786490 BQD786488:BQD786490 BZZ786488:BZZ786490 CJV786488:CJV786490 CTR786488:CTR786490 DDN786488:DDN786490 DNJ786488:DNJ786490 DXF786488:DXF786490 EHB786488:EHB786490 EQX786488:EQX786490 FAT786488:FAT786490 FKP786488:FKP786490 FUL786488:FUL786490 GEH786488:GEH786490 GOD786488:GOD786490 GXZ786488:GXZ786490 HHV786488:HHV786490 HRR786488:HRR786490 IBN786488:IBN786490 ILJ786488:ILJ786490 IVF786488:IVF786490 JFB786488:JFB786490 JOX786488:JOX786490 JYT786488:JYT786490 KIP786488:KIP786490 KSL786488:KSL786490 LCH786488:LCH786490 LMD786488:LMD786490 LVZ786488:LVZ786490 MFV786488:MFV786490 MPR786488:MPR786490 MZN786488:MZN786490 NJJ786488:NJJ786490 NTF786488:NTF786490 ODB786488:ODB786490 OMX786488:OMX786490 OWT786488:OWT786490 PGP786488:PGP786490 PQL786488:PQL786490 QAH786488:QAH786490 QKD786488:QKD786490 QTZ786488:QTZ786490 RDV786488:RDV786490 RNR786488:RNR786490 RXN786488:RXN786490 SHJ786488:SHJ786490 SRF786488:SRF786490 TBB786488:TBB786490 TKX786488:TKX786490 TUT786488:TUT786490 UEP786488:UEP786490 UOL786488:UOL786490 UYH786488:UYH786490 VID786488:VID786490 VRZ786488:VRZ786490 WBV786488:WBV786490 WLR786488:WLR786490 WVN786488:WVN786490 F852024:F852026 JB852024:JB852026 SX852024:SX852026 ACT852024:ACT852026 AMP852024:AMP852026 AWL852024:AWL852026 BGH852024:BGH852026 BQD852024:BQD852026 BZZ852024:BZZ852026 CJV852024:CJV852026 CTR852024:CTR852026 DDN852024:DDN852026 DNJ852024:DNJ852026 DXF852024:DXF852026 EHB852024:EHB852026 EQX852024:EQX852026 FAT852024:FAT852026 FKP852024:FKP852026 FUL852024:FUL852026 GEH852024:GEH852026 GOD852024:GOD852026 GXZ852024:GXZ852026 HHV852024:HHV852026 HRR852024:HRR852026 IBN852024:IBN852026 ILJ852024:ILJ852026 IVF852024:IVF852026 JFB852024:JFB852026 JOX852024:JOX852026 JYT852024:JYT852026 KIP852024:KIP852026 KSL852024:KSL852026 LCH852024:LCH852026 LMD852024:LMD852026 LVZ852024:LVZ852026 MFV852024:MFV852026 MPR852024:MPR852026 MZN852024:MZN852026 NJJ852024:NJJ852026 NTF852024:NTF852026 ODB852024:ODB852026 OMX852024:OMX852026 OWT852024:OWT852026 PGP852024:PGP852026 PQL852024:PQL852026 QAH852024:QAH852026 QKD852024:QKD852026 QTZ852024:QTZ852026 RDV852024:RDV852026 RNR852024:RNR852026 RXN852024:RXN852026 SHJ852024:SHJ852026 SRF852024:SRF852026 TBB852024:TBB852026 TKX852024:TKX852026 TUT852024:TUT852026 UEP852024:UEP852026 UOL852024:UOL852026 UYH852024:UYH852026 VID852024:VID852026 VRZ852024:VRZ852026 WBV852024:WBV852026 WLR852024:WLR852026 WVN852024:WVN852026 F917560:F917562 JB917560:JB917562 SX917560:SX917562 ACT917560:ACT917562 AMP917560:AMP917562 AWL917560:AWL917562 BGH917560:BGH917562 BQD917560:BQD917562 BZZ917560:BZZ917562 CJV917560:CJV917562 CTR917560:CTR917562 DDN917560:DDN917562 DNJ917560:DNJ917562 DXF917560:DXF917562 EHB917560:EHB917562 EQX917560:EQX917562 FAT917560:FAT917562 FKP917560:FKP917562 FUL917560:FUL917562 GEH917560:GEH917562 GOD917560:GOD917562 GXZ917560:GXZ917562 HHV917560:HHV917562 HRR917560:HRR917562 IBN917560:IBN917562 ILJ917560:ILJ917562 IVF917560:IVF917562 JFB917560:JFB917562 JOX917560:JOX917562 JYT917560:JYT917562 KIP917560:KIP917562 KSL917560:KSL917562 LCH917560:LCH917562 LMD917560:LMD917562 LVZ917560:LVZ917562 MFV917560:MFV917562 MPR917560:MPR917562 MZN917560:MZN917562 NJJ917560:NJJ917562 NTF917560:NTF917562 ODB917560:ODB917562 OMX917560:OMX917562 OWT917560:OWT917562 PGP917560:PGP917562 PQL917560:PQL917562 QAH917560:QAH917562 QKD917560:QKD917562 QTZ917560:QTZ917562 RDV917560:RDV917562 RNR917560:RNR917562 RXN917560:RXN917562 SHJ917560:SHJ917562 SRF917560:SRF917562 TBB917560:TBB917562 TKX917560:TKX917562 TUT917560:TUT917562 UEP917560:UEP917562 UOL917560:UOL917562 UYH917560:UYH917562 VID917560:VID917562 VRZ917560:VRZ917562 WBV917560:WBV917562 WLR917560:WLR917562 WVN917560:WVN917562 F983096:F983098 JB983096:JB983098 SX983096:SX983098 ACT983096:ACT983098 AMP983096:AMP983098 AWL983096:AWL983098 BGH983096:BGH983098 BQD983096:BQD983098 BZZ983096:BZZ983098 CJV983096:CJV983098 CTR983096:CTR983098 DDN983096:DDN983098 DNJ983096:DNJ983098 DXF983096:DXF983098 EHB983096:EHB983098 EQX983096:EQX983098 FAT983096:FAT983098 FKP983096:FKP983098 FUL983096:FUL983098 GEH983096:GEH983098 GOD983096:GOD983098 GXZ983096:GXZ983098 HHV983096:HHV983098 HRR983096:HRR983098 IBN983096:IBN983098 ILJ983096:ILJ983098 IVF983096:IVF983098 JFB983096:JFB983098 JOX983096:JOX983098 JYT983096:JYT983098 KIP983096:KIP983098 KSL983096:KSL983098 LCH983096:LCH983098 LMD983096:LMD983098 LVZ983096:LVZ983098 MFV983096:MFV983098 MPR983096:MPR983098 MZN983096:MZN983098 NJJ983096:NJJ983098 NTF983096:NTF983098 ODB983096:ODB983098 OMX983096:OMX983098 OWT983096:OWT983098 PGP983096:PGP983098 PQL983096:PQL983098 QAH983096:QAH983098 QKD983096:QKD983098 QTZ983096:QTZ983098 RDV983096:RDV983098 RNR983096:RNR983098 RXN983096:RXN983098 SHJ983096:SHJ983098 SRF983096:SRF983098 TBB983096:TBB983098 TKX983096:TKX983098 TUT983096:TUT983098 UEP983096:UEP983098 UOL983096:UOL983098 UYH983096:UYH983098 VID983096:VID983098 VRZ983096:VRZ983098 WBV983096:WBV983098 WLR983096:WLR983098 WVN983096:WVN983098 N55 JJ55 TF55 ADB55 AMX55 AWT55 BGP55 BQL55 CAH55 CKD55 CTZ55 DDV55 DNR55 DXN55 EHJ55 ERF55 FBB55 FKX55 FUT55 GEP55 GOL55 GYH55 HID55 HRZ55 IBV55 ILR55 IVN55 JFJ55 JPF55 JZB55 KIX55 KST55 LCP55 LML55 LWH55 MGD55 MPZ55 MZV55 NJR55 NTN55 ODJ55 ONF55 OXB55 PGX55 PQT55 QAP55 QKL55 QUH55 RED55 RNZ55 RXV55 SHR55 SRN55 TBJ55 TLF55 TVB55 UEX55 UOT55 UYP55 VIL55 VSH55 WCD55 WLZ55 WVV55 N65591 JJ65591 TF65591 ADB65591 AMX65591 AWT65591 BGP65591 BQL65591 CAH65591 CKD65591 CTZ65591 DDV65591 DNR65591 DXN65591 EHJ65591 ERF65591 FBB65591 FKX65591 FUT65591 GEP65591 GOL65591 GYH65591 HID65591 HRZ65591 IBV65591 ILR65591 IVN65591 JFJ65591 JPF65591 JZB65591 KIX65591 KST65591 LCP65591 LML65591 LWH65591 MGD65591 MPZ65591 MZV65591 NJR65591 NTN65591 ODJ65591 ONF65591 OXB65591 PGX65591 PQT65591 QAP65591 QKL65591 QUH65591 RED65591 RNZ65591 RXV65591 SHR65591 SRN65591 TBJ65591 TLF65591 TVB65591 UEX65591 UOT65591 UYP65591 VIL65591 VSH65591 WCD65591 WLZ65591 WVV65591 N131127 JJ131127 TF131127 ADB131127 AMX131127 AWT131127 BGP131127 BQL131127 CAH131127 CKD131127 CTZ131127 DDV131127 DNR131127 DXN131127 EHJ131127 ERF131127 FBB131127 FKX131127 FUT131127 GEP131127 GOL131127 GYH131127 HID131127 HRZ131127 IBV131127 ILR131127 IVN131127 JFJ131127 JPF131127 JZB131127 KIX131127 KST131127 LCP131127 LML131127 LWH131127 MGD131127 MPZ131127 MZV131127 NJR131127 NTN131127 ODJ131127 ONF131127 OXB131127 PGX131127 PQT131127 QAP131127 QKL131127 QUH131127 RED131127 RNZ131127 RXV131127 SHR131127 SRN131127 TBJ131127 TLF131127 TVB131127 UEX131127 UOT131127 UYP131127 VIL131127 VSH131127 WCD131127 WLZ131127 WVV131127 N196663 JJ196663 TF196663 ADB196663 AMX196663 AWT196663 BGP196663 BQL196663 CAH196663 CKD196663 CTZ196663 DDV196663 DNR196663 DXN196663 EHJ196663 ERF196663 FBB196663 FKX196663 FUT196663 GEP196663 GOL196663 GYH196663 HID196663 HRZ196663 IBV196663 ILR196663 IVN196663 JFJ196663 JPF196663 JZB196663 KIX196663 KST196663 LCP196663 LML196663 LWH196663 MGD196663 MPZ196663 MZV196663 NJR196663 NTN196663 ODJ196663 ONF196663 OXB196663 PGX196663 PQT196663 QAP196663 QKL196663 QUH196663 RED196663 RNZ196663 RXV196663 SHR196663 SRN196663 TBJ196663 TLF196663 TVB196663 UEX196663 UOT196663 UYP196663 VIL196663 VSH196663 WCD196663 WLZ196663 WVV196663 N262199 JJ262199 TF262199 ADB262199 AMX262199 AWT262199 BGP262199 BQL262199 CAH262199 CKD262199 CTZ262199 DDV262199 DNR262199 DXN262199 EHJ262199 ERF262199 FBB262199 FKX262199 FUT262199 GEP262199 GOL262199 GYH262199 HID262199 HRZ262199 IBV262199 ILR262199 IVN262199 JFJ262199 JPF262199 JZB262199 KIX262199 KST262199 LCP262199 LML262199 LWH262199 MGD262199 MPZ262199 MZV262199 NJR262199 NTN262199 ODJ262199 ONF262199 OXB262199 PGX262199 PQT262199 QAP262199 QKL262199 QUH262199 RED262199 RNZ262199 RXV262199 SHR262199 SRN262199 TBJ262199 TLF262199 TVB262199 UEX262199 UOT262199 UYP262199 VIL262199 VSH262199 WCD262199 WLZ262199 WVV262199 N327735 JJ327735 TF327735 ADB327735 AMX327735 AWT327735 BGP327735 BQL327735 CAH327735 CKD327735 CTZ327735 DDV327735 DNR327735 DXN327735 EHJ327735 ERF327735 FBB327735 FKX327735 FUT327735 GEP327735 GOL327735 GYH327735 HID327735 HRZ327735 IBV327735 ILR327735 IVN327735 JFJ327735 JPF327735 JZB327735 KIX327735 KST327735 LCP327735 LML327735 LWH327735 MGD327735 MPZ327735 MZV327735 NJR327735 NTN327735 ODJ327735 ONF327735 OXB327735 PGX327735 PQT327735 QAP327735 QKL327735 QUH327735 RED327735 RNZ327735 RXV327735 SHR327735 SRN327735 TBJ327735 TLF327735 TVB327735 UEX327735 UOT327735 UYP327735 VIL327735 VSH327735 WCD327735 WLZ327735 WVV327735 N393271 JJ393271 TF393271 ADB393271 AMX393271 AWT393271 BGP393271 BQL393271 CAH393271 CKD393271 CTZ393271 DDV393271 DNR393271 DXN393271 EHJ393271 ERF393271 FBB393271 FKX393271 FUT393271 GEP393271 GOL393271 GYH393271 HID393271 HRZ393271 IBV393271 ILR393271 IVN393271 JFJ393271 JPF393271 JZB393271 KIX393271 KST393271 LCP393271 LML393271 LWH393271 MGD393271 MPZ393271 MZV393271 NJR393271 NTN393271 ODJ393271 ONF393271 OXB393271 PGX393271 PQT393271 QAP393271 QKL393271 QUH393271 RED393271 RNZ393271 RXV393271 SHR393271 SRN393271 TBJ393271 TLF393271 TVB393271 UEX393271 UOT393271 UYP393271 VIL393271 VSH393271 WCD393271 WLZ393271 WVV393271 N458807 JJ458807 TF458807 ADB458807 AMX458807 AWT458807 BGP458807 BQL458807 CAH458807 CKD458807 CTZ458807 DDV458807 DNR458807 DXN458807 EHJ458807 ERF458807 FBB458807 FKX458807 FUT458807 GEP458807 GOL458807 GYH458807 HID458807 HRZ458807 IBV458807 ILR458807 IVN458807 JFJ458807 JPF458807 JZB458807 KIX458807 KST458807 LCP458807 LML458807 LWH458807 MGD458807 MPZ458807 MZV458807 NJR458807 NTN458807 ODJ458807 ONF458807 OXB458807 PGX458807 PQT458807 QAP458807 QKL458807 QUH458807 RED458807 RNZ458807 RXV458807 SHR458807 SRN458807 TBJ458807 TLF458807 TVB458807 UEX458807 UOT458807 UYP458807 VIL458807 VSH458807 WCD458807 WLZ458807 WVV458807 N524343 JJ524343 TF524343 ADB524343 AMX524343 AWT524343 BGP524343 BQL524343 CAH524343 CKD524343 CTZ524343 DDV524343 DNR524343 DXN524343 EHJ524343 ERF524343 FBB524343 FKX524343 FUT524343 GEP524343 GOL524343 GYH524343 HID524343 HRZ524343 IBV524343 ILR524343 IVN524343 JFJ524343 JPF524343 JZB524343 KIX524343 KST524343 LCP524343 LML524343 LWH524343 MGD524343 MPZ524343 MZV524343 NJR524343 NTN524343 ODJ524343 ONF524343 OXB524343 PGX524343 PQT524343 QAP524343 QKL524343 QUH524343 RED524343 RNZ524343 RXV524343 SHR524343 SRN524343 TBJ524343 TLF524343 TVB524343 UEX524343 UOT524343 UYP524343 VIL524343 VSH524343 WCD524343 WLZ524343 WVV524343 N589879 JJ589879 TF589879 ADB589879 AMX589879 AWT589879 BGP589879 BQL589879 CAH589879 CKD589879 CTZ589879 DDV589879 DNR589879 DXN589879 EHJ589879 ERF589879 FBB589879 FKX589879 FUT589879 GEP589879 GOL589879 GYH589879 HID589879 HRZ589879 IBV589879 ILR589879 IVN589879 JFJ589879 JPF589879 JZB589879 KIX589879 KST589879 LCP589879 LML589879 LWH589879 MGD589879 MPZ589879 MZV589879 NJR589879 NTN589879 ODJ589879 ONF589879 OXB589879 PGX589879 PQT589879 QAP589879 QKL589879 QUH589879 RED589879 RNZ589879 RXV589879 SHR589879 SRN589879 TBJ589879 TLF589879 TVB589879 UEX589879 UOT589879 UYP589879 VIL589879 VSH589879 WCD589879 WLZ589879 WVV589879 N655415 JJ655415 TF655415 ADB655415 AMX655415 AWT655415 BGP655415 BQL655415 CAH655415 CKD655415 CTZ655415 DDV655415 DNR655415 DXN655415 EHJ655415 ERF655415 FBB655415 FKX655415 FUT655415 GEP655415 GOL655415 GYH655415 HID655415 HRZ655415 IBV655415 ILR655415 IVN655415 JFJ655415 JPF655415 JZB655415 KIX655415 KST655415 LCP655415 LML655415 LWH655415 MGD655415 MPZ655415 MZV655415 NJR655415 NTN655415 ODJ655415 ONF655415 OXB655415 PGX655415 PQT655415 QAP655415 QKL655415 QUH655415 RED655415 RNZ655415 RXV655415 SHR655415 SRN655415 TBJ655415 TLF655415 TVB655415 UEX655415 UOT655415 UYP655415 VIL655415 VSH655415 WCD655415 WLZ655415 WVV655415 N720951 JJ720951 TF720951 ADB720951 AMX720951 AWT720951 BGP720951 BQL720951 CAH720951 CKD720951 CTZ720951 DDV720951 DNR720951 DXN720951 EHJ720951 ERF720951 FBB720951 FKX720951 FUT720951 GEP720951 GOL720951 GYH720951 HID720951 HRZ720951 IBV720951 ILR720951 IVN720951 JFJ720951 JPF720951 JZB720951 KIX720951 KST720951 LCP720951 LML720951 LWH720951 MGD720951 MPZ720951 MZV720951 NJR720951 NTN720951 ODJ720951 ONF720951 OXB720951 PGX720951 PQT720951 QAP720951 QKL720951 QUH720951 RED720951 RNZ720951 RXV720951 SHR720951 SRN720951 TBJ720951 TLF720951 TVB720951 UEX720951 UOT720951 UYP720951 VIL720951 VSH720951 WCD720951 WLZ720951 WVV720951 N786487 JJ786487 TF786487 ADB786487 AMX786487 AWT786487 BGP786487 BQL786487 CAH786487 CKD786487 CTZ786487 DDV786487 DNR786487 DXN786487 EHJ786487 ERF786487 FBB786487 FKX786487 FUT786487 GEP786487 GOL786487 GYH786487 HID786487 HRZ786487 IBV786487 ILR786487 IVN786487 JFJ786487 JPF786487 JZB786487 KIX786487 KST786487 LCP786487 LML786487 LWH786487 MGD786487 MPZ786487 MZV786487 NJR786487 NTN786487 ODJ786487 ONF786487 OXB786487 PGX786487 PQT786487 QAP786487 QKL786487 QUH786487 RED786487 RNZ786487 RXV786487 SHR786487 SRN786487 TBJ786487 TLF786487 TVB786487 UEX786487 UOT786487 UYP786487 VIL786487 VSH786487 WCD786487 WLZ786487 WVV786487 N852023 JJ852023 TF852023 ADB852023 AMX852023 AWT852023 BGP852023 BQL852023 CAH852023 CKD852023 CTZ852023 DDV852023 DNR852023 DXN852023 EHJ852023 ERF852023 FBB852023 FKX852023 FUT852023 GEP852023 GOL852023 GYH852023 HID852023 HRZ852023 IBV852023 ILR852023 IVN852023 JFJ852023 JPF852023 JZB852023 KIX852023 KST852023 LCP852023 LML852023 LWH852023 MGD852023 MPZ852023 MZV852023 NJR852023 NTN852023 ODJ852023 ONF852023 OXB852023 PGX852023 PQT852023 QAP852023 QKL852023 QUH852023 RED852023 RNZ852023 RXV852023 SHR852023 SRN852023 TBJ852023 TLF852023 TVB852023 UEX852023 UOT852023 UYP852023 VIL852023 VSH852023 WCD852023 WLZ852023 WVV852023 N917559 JJ917559 TF917559 ADB917559 AMX917559 AWT917559 BGP917559 BQL917559 CAH917559 CKD917559 CTZ917559 DDV917559 DNR917559 DXN917559 EHJ917559 ERF917559 FBB917559 FKX917559 FUT917559 GEP917559 GOL917559 GYH917559 HID917559 HRZ917559 IBV917559 ILR917559 IVN917559 JFJ917559 JPF917559 JZB917559 KIX917559 KST917559 LCP917559 LML917559 LWH917559 MGD917559 MPZ917559 MZV917559 NJR917559 NTN917559 ODJ917559 ONF917559 OXB917559 PGX917559 PQT917559 QAP917559 QKL917559 QUH917559 RED917559 RNZ917559 RXV917559 SHR917559 SRN917559 TBJ917559 TLF917559 TVB917559 UEX917559 UOT917559 UYP917559 VIL917559 VSH917559 WCD917559 WLZ917559 WVV917559 N983095 JJ983095 TF983095 ADB983095 AMX983095 AWT983095 BGP983095 BQL983095 CAH983095 CKD983095 CTZ983095 DDV983095 DNR983095 DXN983095 EHJ983095 ERF983095 FBB983095 FKX983095 FUT983095 GEP983095 GOL983095 GYH983095 HID983095 HRZ983095 IBV983095 ILR983095 IVN983095 JFJ983095 JPF983095 JZB983095 KIX983095 KST983095 LCP983095 LML983095 LWH983095 MGD983095 MPZ983095 MZV983095 NJR983095 NTN983095 ODJ983095 ONF983095 OXB983095 PGX983095 PQT983095 QAP983095 QKL983095 QUH983095 RED983095 RNZ983095 RXV983095 SHR983095 SRN983095 TBJ983095 TLF983095 TVB983095 UEX983095 UOT983095 UYP983095 VIL983095 VSH983095 WCD983095 WLZ983095 WVV983095 F50:F51 JB50:JB51 SX50:SX51 ACT50:ACT51 AMP50:AMP51 AWL50:AWL51 BGH50:BGH51 BQD50:BQD51 BZZ50:BZZ51 CJV50:CJV51 CTR50:CTR51 DDN50:DDN51 DNJ50:DNJ51 DXF50:DXF51 EHB50:EHB51 EQX50:EQX51 FAT50:FAT51 FKP50:FKP51 FUL50:FUL51 GEH50:GEH51 GOD50:GOD51 GXZ50:GXZ51 HHV50:HHV51 HRR50:HRR51 IBN50:IBN51 ILJ50:ILJ51 IVF50:IVF51 JFB50:JFB51 JOX50:JOX51 JYT50:JYT51 KIP50:KIP51 KSL50:KSL51 LCH50:LCH51 LMD50:LMD51 LVZ50:LVZ51 MFV50:MFV51 MPR50:MPR51 MZN50:MZN51 NJJ50:NJJ51 NTF50:NTF51 ODB50:ODB51 OMX50:OMX51 OWT50:OWT51 PGP50:PGP51 PQL50:PQL51 QAH50:QAH51 QKD50:QKD51 QTZ50:QTZ51 RDV50:RDV51 RNR50:RNR51 RXN50:RXN51 SHJ50:SHJ51 SRF50:SRF51 TBB50:TBB51 TKX50:TKX51 TUT50:TUT51 UEP50:UEP51 UOL50:UOL51 UYH50:UYH51 VID50:VID51 VRZ50:VRZ51 WBV50:WBV51 WLR50:WLR51 WVN50:WVN51 F65586:F65587 JB65586:JB65587 SX65586:SX65587 ACT65586:ACT65587 AMP65586:AMP65587 AWL65586:AWL65587 BGH65586:BGH65587 BQD65586:BQD65587 BZZ65586:BZZ65587 CJV65586:CJV65587 CTR65586:CTR65587 DDN65586:DDN65587 DNJ65586:DNJ65587 DXF65586:DXF65587 EHB65586:EHB65587 EQX65586:EQX65587 FAT65586:FAT65587 FKP65586:FKP65587 FUL65586:FUL65587 GEH65586:GEH65587 GOD65586:GOD65587 GXZ65586:GXZ65587 HHV65586:HHV65587 HRR65586:HRR65587 IBN65586:IBN65587 ILJ65586:ILJ65587 IVF65586:IVF65587 JFB65586:JFB65587 JOX65586:JOX65587 JYT65586:JYT65587 KIP65586:KIP65587 KSL65586:KSL65587 LCH65586:LCH65587 LMD65586:LMD65587 LVZ65586:LVZ65587 MFV65586:MFV65587 MPR65586:MPR65587 MZN65586:MZN65587 NJJ65586:NJJ65587 NTF65586:NTF65587 ODB65586:ODB65587 OMX65586:OMX65587 OWT65586:OWT65587 PGP65586:PGP65587 PQL65586:PQL65587 QAH65586:QAH65587 QKD65586:QKD65587 QTZ65586:QTZ65587 RDV65586:RDV65587 RNR65586:RNR65587 RXN65586:RXN65587 SHJ65586:SHJ65587 SRF65586:SRF65587 TBB65586:TBB65587 TKX65586:TKX65587 TUT65586:TUT65587 UEP65586:UEP65587 UOL65586:UOL65587 UYH65586:UYH65587 VID65586:VID65587 VRZ65586:VRZ65587 WBV65586:WBV65587 WLR65586:WLR65587 WVN65586:WVN65587 F131122:F131123 JB131122:JB131123 SX131122:SX131123 ACT131122:ACT131123 AMP131122:AMP131123 AWL131122:AWL131123 BGH131122:BGH131123 BQD131122:BQD131123 BZZ131122:BZZ131123 CJV131122:CJV131123 CTR131122:CTR131123 DDN131122:DDN131123 DNJ131122:DNJ131123 DXF131122:DXF131123 EHB131122:EHB131123 EQX131122:EQX131123 FAT131122:FAT131123 FKP131122:FKP131123 FUL131122:FUL131123 GEH131122:GEH131123 GOD131122:GOD131123 GXZ131122:GXZ131123 HHV131122:HHV131123 HRR131122:HRR131123 IBN131122:IBN131123 ILJ131122:ILJ131123 IVF131122:IVF131123 JFB131122:JFB131123 JOX131122:JOX131123 JYT131122:JYT131123 KIP131122:KIP131123 KSL131122:KSL131123 LCH131122:LCH131123 LMD131122:LMD131123 LVZ131122:LVZ131123 MFV131122:MFV131123 MPR131122:MPR131123 MZN131122:MZN131123 NJJ131122:NJJ131123 NTF131122:NTF131123 ODB131122:ODB131123 OMX131122:OMX131123 OWT131122:OWT131123 PGP131122:PGP131123 PQL131122:PQL131123 QAH131122:QAH131123 QKD131122:QKD131123 QTZ131122:QTZ131123 RDV131122:RDV131123 RNR131122:RNR131123 RXN131122:RXN131123 SHJ131122:SHJ131123 SRF131122:SRF131123 TBB131122:TBB131123 TKX131122:TKX131123 TUT131122:TUT131123 UEP131122:UEP131123 UOL131122:UOL131123 UYH131122:UYH131123 VID131122:VID131123 VRZ131122:VRZ131123 WBV131122:WBV131123 WLR131122:WLR131123 WVN131122:WVN131123 F196658:F196659 JB196658:JB196659 SX196658:SX196659 ACT196658:ACT196659 AMP196658:AMP196659 AWL196658:AWL196659 BGH196658:BGH196659 BQD196658:BQD196659 BZZ196658:BZZ196659 CJV196658:CJV196659 CTR196658:CTR196659 DDN196658:DDN196659 DNJ196658:DNJ196659 DXF196658:DXF196659 EHB196658:EHB196659 EQX196658:EQX196659 FAT196658:FAT196659 FKP196658:FKP196659 FUL196658:FUL196659 GEH196658:GEH196659 GOD196658:GOD196659 GXZ196658:GXZ196659 HHV196658:HHV196659 HRR196658:HRR196659 IBN196658:IBN196659 ILJ196658:ILJ196659 IVF196658:IVF196659 JFB196658:JFB196659 JOX196658:JOX196659 JYT196658:JYT196659 KIP196658:KIP196659 KSL196658:KSL196659 LCH196658:LCH196659 LMD196658:LMD196659 LVZ196658:LVZ196659 MFV196658:MFV196659 MPR196658:MPR196659 MZN196658:MZN196659 NJJ196658:NJJ196659 NTF196658:NTF196659 ODB196658:ODB196659 OMX196658:OMX196659 OWT196658:OWT196659 PGP196658:PGP196659 PQL196658:PQL196659 QAH196658:QAH196659 QKD196658:QKD196659 QTZ196658:QTZ196659 RDV196658:RDV196659 RNR196658:RNR196659 RXN196658:RXN196659 SHJ196658:SHJ196659 SRF196658:SRF196659 TBB196658:TBB196659 TKX196658:TKX196659 TUT196658:TUT196659 UEP196658:UEP196659 UOL196658:UOL196659 UYH196658:UYH196659 VID196658:VID196659 VRZ196658:VRZ196659 WBV196658:WBV196659 WLR196658:WLR196659 WVN196658:WVN196659 F262194:F262195 JB262194:JB262195 SX262194:SX262195 ACT262194:ACT262195 AMP262194:AMP262195 AWL262194:AWL262195 BGH262194:BGH262195 BQD262194:BQD262195 BZZ262194:BZZ262195 CJV262194:CJV262195 CTR262194:CTR262195 DDN262194:DDN262195 DNJ262194:DNJ262195 DXF262194:DXF262195 EHB262194:EHB262195 EQX262194:EQX262195 FAT262194:FAT262195 FKP262194:FKP262195 FUL262194:FUL262195 GEH262194:GEH262195 GOD262194:GOD262195 GXZ262194:GXZ262195 HHV262194:HHV262195 HRR262194:HRR262195 IBN262194:IBN262195 ILJ262194:ILJ262195 IVF262194:IVF262195 JFB262194:JFB262195 JOX262194:JOX262195 JYT262194:JYT262195 KIP262194:KIP262195 KSL262194:KSL262195 LCH262194:LCH262195 LMD262194:LMD262195 LVZ262194:LVZ262195 MFV262194:MFV262195 MPR262194:MPR262195 MZN262194:MZN262195 NJJ262194:NJJ262195 NTF262194:NTF262195 ODB262194:ODB262195 OMX262194:OMX262195 OWT262194:OWT262195 PGP262194:PGP262195 PQL262194:PQL262195 QAH262194:QAH262195 QKD262194:QKD262195 QTZ262194:QTZ262195 RDV262194:RDV262195 RNR262194:RNR262195 RXN262194:RXN262195 SHJ262194:SHJ262195 SRF262194:SRF262195 TBB262194:TBB262195 TKX262194:TKX262195 TUT262194:TUT262195 UEP262194:UEP262195 UOL262194:UOL262195 UYH262194:UYH262195 VID262194:VID262195 VRZ262194:VRZ262195 WBV262194:WBV262195 WLR262194:WLR262195 WVN262194:WVN262195 F327730:F327731 JB327730:JB327731 SX327730:SX327731 ACT327730:ACT327731 AMP327730:AMP327731 AWL327730:AWL327731 BGH327730:BGH327731 BQD327730:BQD327731 BZZ327730:BZZ327731 CJV327730:CJV327731 CTR327730:CTR327731 DDN327730:DDN327731 DNJ327730:DNJ327731 DXF327730:DXF327731 EHB327730:EHB327731 EQX327730:EQX327731 FAT327730:FAT327731 FKP327730:FKP327731 FUL327730:FUL327731 GEH327730:GEH327731 GOD327730:GOD327731 GXZ327730:GXZ327731 HHV327730:HHV327731 HRR327730:HRR327731 IBN327730:IBN327731 ILJ327730:ILJ327731 IVF327730:IVF327731 JFB327730:JFB327731 JOX327730:JOX327731 JYT327730:JYT327731 KIP327730:KIP327731 KSL327730:KSL327731 LCH327730:LCH327731 LMD327730:LMD327731 LVZ327730:LVZ327731 MFV327730:MFV327731 MPR327730:MPR327731 MZN327730:MZN327731 NJJ327730:NJJ327731 NTF327730:NTF327731 ODB327730:ODB327731 OMX327730:OMX327731 OWT327730:OWT327731 PGP327730:PGP327731 PQL327730:PQL327731 QAH327730:QAH327731 QKD327730:QKD327731 QTZ327730:QTZ327731 RDV327730:RDV327731 RNR327730:RNR327731 RXN327730:RXN327731 SHJ327730:SHJ327731 SRF327730:SRF327731 TBB327730:TBB327731 TKX327730:TKX327731 TUT327730:TUT327731 UEP327730:UEP327731 UOL327730:UOL327731 UYH327730:UYH327731 VID327730:VID327731 VRZ327730:VRZ327731 WBV327730:WBV327731 WLR327730:WLR327731 WVN327730:WVN327731 F393266:F393267 JB393266:JB393267 SX393266:SX393267 ACT393266:ACT393267 AMP393266:AMP393267 AWL393266:AWL393267 BGH393266:BGH393267 BQD393266:BQD393267 BZZ393266:BZZ393267 CJV393266:CJV393267 CTR393266:CTR393267 DDN393266:DDN393267 DNJ393266:DNJ393267 DXF393266:DXF393267 EHB393266:EHB393267 EQX393266:EQX393267 FAT393266:FAT393267 FKP393266:FKP393267 FUL393266:FUL393267 GEH393266:GEH393267 GOD393266:GOD393267 GXZ393266:GXZ393267 HHV393266:HHV393267 HRR393266:HRR393267 IBN393266:IBN393267 ILJ393266:ILJ393267 IVF393266:IVF393267 JFB393266:JFB393267 JOX393266:JOX393267 JYT393266:JYT393267 KIP393266:KIP393267 KSL393266:KSL393267 LCH393266:LCH393267 LMD393266:LMD393267 LVZ393266:LVZ393267 MFV393266:MFV393267 MPR393266:MPR393267 MZN393266:MZN393267 NJJ393266:NJJ393267 NTF393266:NTF393267 ODB393266:ODB393267 OMX393266:OMX393267 OWT393266:OWT393267 PGP393266:PGP393267 PQL393266:PQL393267 QAH393266:QAH393267 QKD393266:QKD393267 QTZ393266:QTZ393267 RDV393266:RDV393267 RNR393266:RNR393267 RXN393266:RXN393267 SHJ393266:SHJ393267 SRF393266:SRF393267 TBB393266:TBB393267 TKX393266:TKX393267 TUT393266:TUT393267 UEP393266:UEP393267 UOL393266:UOL393267 UYH393266:UYH393267 VID393266:VID393267 VRZ393266:VRZ393267 WBV393266:WBV393267 WLR393266:WLR393267 WVN393266:WVN393267 F458802:F458803 JB458802:JB458803 SX458802:SX458803 ACT458802:ACT458803 AMP458802:AMP458803 AWL458802:AWL458803 BGH458802:BGH458803 BQD458802:BQD458803 BZZ458802:BZZ458803 CJV458802:CJV458803 CTR458802:CTR458803 DDN458802:DDN458803 DNJ458802:DNJ458803 DXF458802:DXF458803 EHB458802:EHB458803 EQX458802:EQX458803 FAT458802:FAT458803 FKP458802:FKP458803 FUL458802:FUL458803 GEH458802:GEH458803 GOD458802:GOD458803 GXZ458802:GXZ458803 HHV458802:HHV458803 HRR458802:HRR458803 IBN458802:IBN458803 ILJ458802:ILJ458803 IVF458802:IVF458803 JFB458802:JFB458803 JOX458802:JOX458803 JYT458802:JYT458803 KIP458802:KIP458803 KSL458802:KSL458803 LCH458802:LCH458803 LMD458802:LMD458803 LVZ458802:LVZ458803 MFV458802:MFV458803 MPR458802:MPR458803 MZN458802:MZN458803 NJJ458802:NJJ458803 NTF458802:NTF458803 ODB458802:ODB458803 OMX458802:OMX458803 OWT458802:OWT458803 PGP458802:PGP458803 PQL458802:PQL458803 QAH458802:QAH458803 QKD458802:QKD458803 QTZ458802:QTZ458803 RDV458802:RDV458803 RNR458802:RNR458803 RXN458802:RXN458803 SHJ458802:SHJ458803 SRF458802:SRF458803 TBB458802:TBB458803 TKX458802:TKX458803 TUT458802:TUT458803 UEP458802:UEP458803 UOL458802:UOL458803 UYH458802:UYH458803 VID458802:VID458803 VRZ458802:VRZ458803 WBV458802:WBV458803 WLR458802:WLR458803 WVN458802:WVN458803 F524338:F524339 JB524338:JB524339 SX524338:SX524339 ACT524338:ACT524339 AMP524338:AMP524339 AWL524338:AWL524339 BGH524338:BGH524339 BQD524338:BQD524339 BZZ524338:BZZ524339 CJV524338:CJV524339 CTR524338:CTR524339 DDN524338:DDN524339 DNJ524338:DNJ524339 DXF524338:DXF524339 EHB524338:EHB524339 EQX524338:EQX524339 FAT524338:FAT524339 FKP524338:FKP524339 FUL524338:FUL524339 GEH524338:GEH524339 GOD524338:GOD524339 GXZ524338:GXZ524339 HHV524338:HHV524339 HRR524338:HRR524339 IBN524338:IBN524339 ILJ524338:ILJ524339 IVF524338:IVF524339 JFB524338:JFB524339 JOX524338:JOX524339 JYT524338:JYT524339 KIP524338:KIP524339 KSL524338:KSL524339 LCH524338:LCH524339 LMD524338:LMD524339 LVZ524338:LVZ524339 MFV524338:MFV524339 MPR524338:MPR524339 MZN524338:MZN524339 NJJ524338:NJJ524339 NTF524338:NTF524339 ODB524338:ODB524339 OMX524338:OMX524339 OWT524338:OWT524339 PGP524338:PGP524339 PQL524338:PQL524339 QAH524338:QAH524339 QKD524338:QKD524339 QTZ524338:QTZ524339 RDV524338:RDV524339 RNR524338:RNR524339 RXN524338:RXN524339 SHJ524338:SHJ524339 SRF524338:SRF524339 TBB524338:TBB524339 TKX524338:TKX524339 TUT524338:TUT524339 UEP524338:UEP524339 UOL524338:UOL524339 UYH524338:UYH524339 VID524338:VID524339 VRZ524338:VRZ524339 WBV524338:WBV524339 WLR524338:WLR524339 WVN524338:WVN524339 F589874:F589875 JB589874:JB589875 SX589874:SX589875 ACT589874:ACT589875 AMP589874:AMP589875 AWL589874:AWL589875 BGH589874:BGH589875 BQD589874:BQD589875 BZZ589874:BZZ589875 CJV589874:CJV589875 CTR589874:CTR589875 DDN589874:DDN589875 DNJ589874:DNJ589875 DXF589874:DXF589875 EHB589874:EHB589875 EQX589874:EQX589875 FAT589874:FAT589875 FKP589874:FKP589875 FUL589874:FUL589875 GEH589874:GEH589875 GOD589874:GOD589875 GXZ589874:GXZ589875 HHV589874:HHV589875 HRR589874:HRR589875 IBN589874:IBN589875 ILJ589874:ILJ589875 IVF589874:IVF589875 JFB589874:JFB589875 JOX589874:JOX589875 JYT589874:JYT589875 KIP589874:KIP589875 KSL589874:KSL589875 LCH589874:LCH589875 LMD589874:LMD589875 LVZ589874:LVZ589875 MFV589874:MFV589875 MPR589874:MPR589875 MZN589874:MZN589875 NJJ589874:NJJ589875 NTF589874:NTF589875 ODB589874:ODB589875 OMX589874:OMX589875 OWT589874:OWT589875 PGP589874:PGP589875 PQL589874:PQL589875 QAH589874:QAH589875 QKD589874:QKD589875 QTZ589874:QTZ589875 RDV589874:RDV589875 RNR589874:RNR589875 RXN589874:RXN589875 SHJ589874:SHJ589875 SRF589874:SRF589875 TBB589874:TBB589875 TKX589874:TKX589875 TUT589874:TUT589875 UEP589874:UEP589875 UOL589874:UOL589875 UYH589874:UYH589875 VID589874:VID589875 VRZ589874:VRZ589875 WBV589874:WBV589875 WLR589874:WLR589875 WVN589874:WVN589875 F655410:F655411 JB655410:JB655411 SX655410:SX655411 ACT655410:ACT655411 AMP655410:AMP655411 AWL655410:AWL655411 BGH655410:BGH655411 BQD655410:BQD655411 BZZ655410:BZZ655411 CJV655410:CJV655411 CTR655410:CTR655411 DDN655410:DDN655411 DNJ655410:DNJ655411 DXF655410:DXF655411 EHB655410:EHB655411 EQX655410:EQX655411 FAT655410:FAT655411 FKP655410:FKP655411 FUL655410:FUL655411 GEH655410:GEH655411 GOD655410:GOD655411 GXZ655410:GXZ655411 HHV655410:HHV655411 HRR655410:HRR655411 IBN655410:IBN655411 ILJ655410:ILJ655411 IVF655410:IVF655411 JFB655410:JFB655411 JOX655410:JOX655411 JYT655410:JYT655411 KIP655410:KIP655411 KSL655410:KSL655411 LCH655410:LCH655411 LMD655410:LMD655411 LVZ655410:LVZ655411 MFV655410:MFV655411 MPR655410:MPR655411 MZN655410:MZN655411 NJJ655410:NJJ655411 NTF655410:NTF655411 ODB655410:ODB655411 OMX655410:OMX655411 OWT655410:OWT655411 PGP655410:PGP655411 PQL655410:PQL655411 QAH655410:QAH655411 QKD655410:QKD655411 QTZ655410:QTZ655411 RDV655410:RDV655411 RNR655410:RNR655411 RXN655410:RXN655411 SHJ655410:SHJ655411 SRF655410:SRF655411 TBB655410:TBB655411 TKX655410:TKX655411 TUT655410:TUT655411 UEP655410:UEP655411 UOL655410:UOL655411 UYH655410:UYH655411 VID655410:VID655411 VRZ655410:VRZ655411 WBV655410:WBV655411 WLR655410:WLR655411 WVN655410:WVN655411 F720946:F720947 JB720946:JB720947 SX720946:SX720947 ACT720946:ACT720947 AMP720946:AMP720947 AWL720946:AWL720947 BGH720946:BGH720947 BQD720946:BQD720947 BZZ720946:BZZ720947 CJV720946:CJV720947 CTR720946:CTR720947 DDN720946:DDN720947 DNJ720946:DNJ720947 DXF720946:DXF720947 EHB720946:EHB720947 EQX720946:EQX720947 FAT720946:FAT720947 FKP720946:FKP720947 FUL720946:FUL720947 GEH720946:GEH720947 GOD720946:GOD720947 GXZ720946:GXZ720947 HHV720946:HHV720947 HRR720946:HRR720947 IBN720946:IBN720947 ILJ720946:ILJ720947 IVF720946:IVF720947 JFB720946:JFB720947 JOX720946:JOX720947 JYT720946:JYT720947 KIP720946:KIP720947 KSL720946:KSL720947 LCH720946:LCH720947 LMD720946:LMD720947 LVZ720946:LVZ720947 MFV720946:MFV720947 MPR720946:MPR720947 MZN720946:MZN720947 NJJ720946:NJJ720947 NTF720946:NTF720947 ODB720946:ODB720947 OMX720946:OMX720947 OWT720946:OWT720947 PGP720946:PGP720947 PQL720946:PQL720947 QAH720946:QAH720947 QKD720946:QKD720947 QTZ720946:QTZ720947 RDV720946:RDV720947 RNR720946:RNR720947 RXN720946:RXN720947 SHJ720946:SHJ720947 SRF720946:SRF720947 TBB720946:TBB720947 TKX720946:TKX720947 TUT720946:TUT720947 UEP720946:UEP720947 UOL720946:UOL720947 UYH720946:UYH720947 VID720946:VID720947 VRZ720946:VRZ720947 WBV720946:WBV720947 WLR720946:WLR720947 WVN720946:WVN720947 F786482:F786483 JB786482:JB786483 SX786482:SX786483 ACT786482:ACT786483 AMP786482:AMP786483 AWL786482:AWL786483 BGH786482:BGH786483 BQD786482:BQD786483 BZZ786482:BZZ786483 CJV786482:CJV786483 CTR786482:CTR786483 DDN786482:DDN786483 DNJ786482:DNJ786483 DXF786482:DXF786483 EHB786482:EHB786483 EQX786482:EQX786483 FAT786482:FAT786483 FKP786482:FKP786483 FUL786482:FUL786483 GEH786482:GEH786483 GOD786482:GOD786483 GXZ786482:GXZ786483 HHV786482:HHV786483 HRR786482:HRR786483 IBN786482:IBN786483 ILJ786482:ILJ786483 IVF786482:IVF786483 JFB786482:JFB786483 JOX786482:JOX786483 JYT786482:JYT786483 KIP786482:KIP786483 KSL786482:KSL786483 LCH786482:LCH786483 LMD786482:LMD786483 LVZ786482:LVZ786483 MFV786482:MFV786483 MPR786482:MPR786483 MZN786482:MZN786483 NJJ786482:NJJ786483 NTF786482:NTF786483 ODB786482:ODB786483 OMX786482:OMX786483 OWT786482:OWT786483 PGP786482:PGP786483 PQL786482:PQL786483 QAH786482:QAH786483 QKD786482:QKD786483 QTZ786482:QTZ786483 RDV786482:RDV786483 RNR786482:RNR786483 RXN786482:RXN786483 SHJ786482:SHJ786483 SRF786482:SRF786483 TBB786482:TBB786483 TKX786482:TKX786483 TUT786482:TUT786483 UEP786482:UEP786483 UOL786482:UOL786483 UYH786482:UYH786483 VID786482:VID786483 VRZ786482:VRZ786483 WBV786482:WBV786483 WLR786482:WLR786483 WVN786482:WVN786483 F852018:F852019 JB852018:JB852019 SX852018:SX852019 ACT852018:ACT852019 AMP852018:AMP852019 AWL852018:AWL852019 BGH852018:BGH852019 BQD852018:BQD852019 BZZ852018:BZZ852019 CJV852018:CJV852019 CTR852018:CTR852019 DDN852018:DDN852019 DNJ852018:DNJ852019 DXF852018:DXF852019 EHB852018:EHB852019 EQX852018:EQX852019 FAT852018:FAT852019 FKP852018:FKP852019 FUL852018:FUL852019 GEH852018:GEH852019 GOD852018:GOD852019 GXZ852018:GXZ852019 HHV852018:HHV852019 HRR852018:HRR852019 IBN852018:IBN852019 ILJ852018:ILJ852019 IVF852018:IVF852019 JFB852018:JFB852019 JOX852018:JOX852019 JYT852018:JYT852019 KIP852018:KIP852019 KSL852018:KSL852019 LCH852018:LCH852019 LMD852018:LMD852019 LVZ852018:LVZ852019 MFV852018:MFV852019 MPR852018:MPR852019 MZN852018:MZN852019 NJJ852018:NJJ852019 NTF852018:NTF852019 ODB852018:ODB852019 OMX852018:OMX852019 OWT852018:OWT852019 PGP852018:PGP852019 PQL852018:PQL852019 QAH852018:QAH852019 QKD852018:QKD852019 QTZ852018:QTZ852019 RDV852018:RDV852019 RNR852018:RNR852019 RXN852018:RXN852019 SHJ852018:SHJ852019 SRF852018:SRF852019 TBB852018:TBB852019 TKX852018:TKX852019 TUT852018:TUT852019 UEP852018:UEP852019 UOL852018:UOL852019 UYH852018:UYH852019 VID852018:VID852019 VRZ852018:VRZ852019 WBV852018:WBV852019 WLR852018:WLR852019 WVN852018:WVN852019 F917554:F917555 JB917554:JB917555 SX917554:SX917555 ACT917554:ACT917555 AMP917554:AMP917555 AWL917554:AWL917555 BGH917554:BGH917555 BQD917554:BQD917555 BZZ917554:BZZ917555 CJV917554:CJV917555 CTR917554:CTR917555 DDN917554:DDN917555 DNJ917554:DNJ917555 DXF917554:DXF917555 EHB917554:EHB917555 EQX917554:EQX917555 FAT917554:FAT917555 FKP917554:FKP917555 FUL917554:FUL917555 GEH917554:GEH917555 GOD917554:GOD917555 GXZ917554:GXZ917555 HHV917554:HHV917555 HRR917554:HRR917555 IBN917554:IBN917555 ILJ917554:ILJ917555 IVF917554:IVF917555 JFB917554:JFB917555 JOX917554:JOX917555 JYT917554:JYT917555 KIP917554:KIP917555 KSL917554:KSL917555 LCH917554:LCH917555 LMD917554:LMD917555 LVZ917554:LVZ917555 MFV917554:MFV917555 MPR917554:MPR917555 MZN917554:MZN917555 NJJ917554:NJJ917555 NTF917554:NTF917555 ODB917554:ODB917555 OMX917554:OMX917555 OWT917554:OWT917555 PGP917554:PGP917555 PQL917554:PQL917555 QAH917554:QAH917555 QKD917554:QKD917555 QTZ917554:QTZ917555 RDV917554:RDV917555 RNR917554:RNR917555 RXN917554:RXN917555 SHJ917554:SHJ917555 SRF917554:SRF917555 TBB917554:TBB917555 TKX917554:TKX917555 TUT917554:TUT917555 UEP917554:UEP917555 UOL917554:UOL917555 UYH917554:UYH917555 VID917554:VID917555 VRZ917554:VRZ917555 WBV917554:WBV917555 WLR917554:WLR917555 WVN917554:WVN917555 F983090:F983091 JB983090:JB983091 SX983090:SX983091 ACT983090:ACT983091 AMP983090:AMP983091 AWL983090:AWL983091 BGH983090:BGH983091 BQD983090:BQD983091 BZZ983090:BZZ983091 CJV983090:CJV983091 CTR983090:CTR983091 DDN983090:DDN983091 DNJ983090:DNJ983091 DXF983090:DXF983091 EHB983090:EHB983091 EQX983090:EQX983091 FAT983090:FAT983091 FKP983090:FKP983091 FUL983090:FUL983091 GEH983090:GEH983091 GOD983090:GOD983091 GXZ983090:GXZ983091 HHV983090:HHV983091 HRR983090:HRR983091 IBN983090:IBN983091 ILJ983090:ILJ983091 IVF983090:IVF983091 JFB983090:JFB983091 JOX983090:JOX983091 JYT983090:JYT983091 KIP983090:KIP983091 KSL983090:KSL983091 LCH983090:LCH983091 LMD983090:LMD983091 LVZ983090:LVZ983091 MFV983090:MFV983091 MPR983090:MPR983091 MZN983090:MZN983091 NJJ983090:NJJ983091 NTF983090:NTF983091 ODB983090:ODB983091 OMX983090:OMX983091 OWT983090:OWT983091 PGP983090:PGP983091 PQL983090:PQL983091 QAH983090:QAH983091 QKD983090:QKD983091 QTZ983090:QTZ983091 RDV983090:RDV983091 RNR983090:RNR983091 RXN983090:RXN983091 SHJ983090:SHJ983091 SRF983090:SRF983091 TBB983090:TBB983091 TKX983090:TKX983091 TUT983090:TUT983091 UEP983090:UEP983091 UOL983090:UOL983091 UYH983090:UYH983091 VID983090:VID983091 VRZ983090:VRZ983091 WBV983090:WBV983091 WLR983090:WLR983091 WVN983090:WVN983091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T60 JP60 TL60 ADH60 AND60 AWZ60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T65596 JP65596 TL65596 ADH65596 AND65596 AWZ65596 BGV65596 BQR65596 CAN65596 CKJ65596 CUF65596 DEB65596 DNX65596 DXT65596 EHP65596 ERL65596 FBH65596 FLD65596 FUZ65596 GEV65596 GOR65596 GYN65596 HIJ65596 HSF65596 ICB65596 ILX65596 IVT65596 JFP65596 JPL65596 JZH65596 KJD65596 KSZ65596 LCV65596 LMR65596 LWN65596 MGJ65596 MQF65596 NAB65596 NJX65596 NTT65596 ODP65596 ONL65596 OXH65596 PHD65596 PQZ65596 QAV65596 QKR65596 QUN65596 REJ65596 ROF65596 RYB65596 SHX65596 SRT65596 TBP65596 TLL65596 TVH65596 UFD65596 UOZ65596 UYV65596 VIR65596 VSN65596 WCJ65596 WMF65596 WWB65596 T131132 JP131132 TL131132 ADH131132 AND131132 AWZ131132 BGV131132 BQR131132 CAN131132 CKJ131132 CUF131132 DEB131132 DNX131132 DXT131132 EHP131132 ERL131132 FBH131132 FLD131132 FUZ131132 GEV131132 GOR131132 GYN131132 HIJ131132 HSF131132 ICB131132 ILX131132 IVT131132 JFP131132 JPL131132 JZH131132 KJD131132 KSZ131132 LCV131132 LMR131132 LWN131132 MGJ131132 MQF131132 NAB131132 NJX131132 NTT131132 ODP131132 ONL131132 OXH131132 PHD131132 PQZ131132 QAV131132 QKR131132 QUN131132 REJ131132 ROF131132 RYB131132 SHX131132 SRT131132 TBP131132 TLL131132 TVH131132 UFD131132 UOZ131132 UYV131132 VIR131132 VSN131132 WCJ131132 WMF131132 WWB131132 T196668 JP196668 TL196668 ADH196668 AND196668 AWZ196668 BGV196668 BQR196668 CAN196668 CKJ196668 CUF196668 DEB196668 DNX196668 DXT196668 EHP196668 ERL196668 FBH196668 FLD196668 FUZ196668 GEV196668 GOR196668 GYN196668 HIJ196668 HSF196668 ICB196668 ILX196668 IVT196668 JFP196668 JPL196668 JZH196668 KJD196668 KSZ196668 LCV196668 LMR196668 LWN196668 MGJ196668 MQF196668 NAB196668 NJX196668 NTT196668 ODP196668 ONL196668 OXH196668 PHD196668 PQZ196668 QAV196668 QKR196668 QUN196668 REJ196668 ROF196668 RYB196668 SHX196668 SRT196668 TBP196668 TLL196668 TVH196668 UFD196668 UOZ196668 UYV196668 VIR196668 VSN196668 WCJ196668 WMF196668 WWB196668 T262204 JP262204 TL262204 ADH262204 AND262204 AWZ262204 BGV262204 BQR262204 CAN262204 CKJ262204 CUF262204 DEB262204 DNX262204 DXT262204 EHP262204 ERL262204 FBH262204 FLD262204 FUZ262204 GEV262204 GOR262204 GYN262204 HIJ262204 HSF262204 ICB262204 ILX262204 IVT262204 JFP262204 JPL262204 JZH262204 KJD262204 KSZ262204 LCV262204 LMR262204 LWN262204 MGJ262204 MQF262204 NAB262204 NJX262204 NTT262204 ODP262204 ONL262204 OXH262204 PHD262204 PQZ262204 QAV262204 QKR262204 QUN262204 REJ262204 ROF262204 RYB262204 SHX262204 SRT262204 TBP262204 TLL262204 TVH262204 UFD262204 UOZ262204 UYV262204 VIR262204 VSN262204 WCJ262204 WMF262204 WWB262204 T327740 JP327740 TL327740 ADH327740 AND327740 AWZ327740 BGV327740 BQR327740 CAN327740 CKJ327740 CUF327740 DEB327740 DNX327740 DXT327740 EHP327740 ERL327740 FBH327740 FLD327740 FUZ327740 GEV327740 GOR327740 GYN327740 HIJ327740 HSF327740 ICB327740 ILX327740 IVT327740 JFP327740 JPL327740 JZH327740 KJD327740 KSZ327740 LCV327740 LMR327740 LWN327740 MGJ327740 MQF327740 NAB327740 NJX327740 NTT327740 ODP327740 ONL327740 OXH327740 PHD327740 PQZ327740 QAV327740 QKR327740 QUN327740 REJ327740 ROF327740 RYB327740 SHX327740 SRT327740 TBP327740 TLL327740 TVH327740 UFD327740 UOZ327740 UYV327740 VIR327740 VSN327740 WCJ327740 WMF327740 WWB327740 T393276 JP393276 TL393276 ADH393276 AND393276 AWZ393276 BGV393276 BQR393276 CAN393276 CKJ393276 CUF393276 DEB393276 DNX393276 DXT393276 EHP393276 ERL393276 FBH393276 FLD393276 FUZ393276 GEV393276 GOR393276 GYN393276 HIJ393276 HSF393276 ICB393276 ILX393276 IVT393276 JFP393276 JPL393276 JZH393276 KJD393276 KSZ393276 LCV393276 LMR393276 LWN393276 MGJ393276 MQF393276 NAB393276 NJX393276 NTT393276 ODP393276 ONL393276 OXH393276 PHD393276 PQZ393276 QAV393276 QKR393276 QUN393276 REJ393276 ROF393276 RYB393276 SHX393276 SRT393276 TBP393276 TLL393276 TVH393276 UFD393276 UOZ393276 UYV393276 VIR393276 VSN393276 WCJ393276 WMF393276 WWB393276 T458812 JP458812 TL458812 ADH458812 AND458812 AWZ458812 BGV458812 BQR458812 CAN458812 CKJ458812 CUF458812 DEB458812 DNX458812 DXT458812 EHP458812 ERL458812 FBH458812 FLD458812 FUZ458812 GEV458812 GOR458812 GYN458812 HIJ458812 HSF458812 ICB458812 ILX458812 IVT458812 JFP458812 JPL458812 JZH458812 KJD458812 KSZ458812 LCV458812 LMR458812 LWN458812 MGJ458812 MQF458812 NAB458812 NJX458812 NTT458812 ODP458812 ONL458812 OXH458812 PHD458812 PQZ458812 QAV458812 QKR458812 QUN458812 REJ458812 ROF458812 RYB458812 SHX458812 SRT458812 TBP458812 TLL458812 TVH458812 UFD458812 UOZ458812 UYV458812 VIR458812 VSN458812 WCJ458812 WMF458812 WWB458812 T524348 JP524348 TL524348 ADH524348 AND524348 AWZ524348 BGV524348 BQR524348 CAN524348 CKJ524348 CUF524348 DEB524348 DNX524348 DXT524348 EHP524348 ERL524348 FBH524348 FLD524348 FUZ524348 GEV524348 GOR524348 GYN524348 HIJ524348 HSF524348 ICB524348 ILX524348 IVT524348 JFP524348 JPL524348 JZH524348 KJD524348 KSZ524348 LCV524348 LMR524348 LWN524348 MGJ524348 MQF524348 NAB524348 NJX524348 NTT524348 ODP524348 ONL524348 OXH524348 PHD524348 PQZ524348 QAV524348 QKR524348 QUN524348 REJ524348 ROF524348 RYB524348 SHX524348 SRT524348 TBP524348 TLL524348 TVH524348 UFD524348 UOZ524348 UYV524348 VIR524348 VSN524348 WCJ524348 WMF524348 WWB524348 T589884 JP589884 TL589884 ADH589884 AND589884 AWZ589884 BGV589884 BQR589884 CAN589884 CKJ589884 CUF589884 DEB589884 DNX589884 DXT589884 EHP589884 ERL589884 FBH589884 FLD589884 FUZ589884 GEV589884 GOR589884 GYN589884 HIJ589884 HSF589884 ICB589884 ILX589884 IVT589884 JFP589884 JPL589884 JZH589884 KJD589884 KSZ589884 LCV589884 LMR589884 LWN589884 MGJ589884 MQF589884 NAB589884 NJX589884 NTT589884 ODP589884 ONL589884 OXH589884 PHD589884 PQZ589884 QAV589884 QKR589884 QUN589884 REJ589884 ROF589884 RYB589884 SHX589884 SRT589884 TBP589884 TLL589884 TVH589884 UFD589884 UOZ589884 UYV589884 VIR589884 VSN589884 WCJ589884 WMF589884 WWB589884 T655420 JP655420 TL655420 ADH655420 AND655420 AWZ655420 BGV655420 BQR655420 CAN655420 CKJ655420 CUF655420 DEB655420 DNX655420 DXT655420 EHP655420 ERL655420 FBH655420 FLD655420 FUZ655420 GEV655420 GOR655420 GYN655420 HIJ655420 HSF655420 ICB655420 ILX655420 IVT655420 JFP655420 JPL655420 JZH655420 KJD655420 KSZ655420 LCV655420 LMR655420 LWN655420 MGJ655420 MQF655420 NAB655420 NJX655420 NTT655420 ODP655420 ONL655420 OXH655420 PHD655420 PQZ655420 QAV655420 QKR655420 QUN655420 REJ655420 ROF655420 RYB655420 SHX655420 SRT655420 TBP655420 TLL655420 TVH655420 UFD655420 UOZ655420 UYV655420 VIR655420 VSN655420 WCJ655420 WMF655420 WWB655420 T720956 JP720956 TL720956 ADH720956 AND720956 AWZ720956 BGV720956 BQR720956 CAN720956 CKJ720956 CUF720956 DEB720956 DNX720956 DXT720956 EHP720956 ERL720956 FBH720956 FLD720956 FUZ720956 GEV720956 GOR720956 GYN720956 HIJ720956 HSF720956 ICB720956 ILX720956 IVT720956 JFP720956 JPL720956 JZH720956 KJD720956 KSZ720956 LCV720956 LMR720956 LWN720956 MGJ720956 MQF720956 NAB720956 NJX720956 NTT720956 ODP720956 ONL720956 OXH720956 PHD720956 PQZ720956 QAV720956 QKR720956 QUN720956 REJ720956 ROF720956 RYB720956 SHX720956 SRT720956 TBP720956 TLL720956 TVH720956 UFD720956 UOZ720956 UYV720956 VIR720956 VSN720956 WCJ720956 WMF720956 WWB720956 T786492 JP786492 TL786492 ADH786492 AND786492 AWZ786492 BGV786492 BQR786492 CAN786492 CKJ786492 CUF786492 DEB786492 DNX786492 DXT786492 EHP786492 ERL786492 FBH786492 FLD786492 FUZ786492 GEV786492 GOR786492 GYN786492 HIJ786492 HSF786492 ICB786492 ILX786492 IVT786492 JFP786492 JPL786492 JZH786492 KJD786492 KSZ786492 LCV786492 LMR786492 LWN786492 MGJ786492 MQF786492 NAB786492 NJX786492 NTT786492 ODP786492 ONL786492 OXH786492 PHD786492 PQZ786492 QAV786492 QKR786492 QUN786492 REJ786492 ROF786492 RYB786492 SHX786492 SRT786492 TBP786492 TLL786492 TVH786492 UFD786492 UOZ786492 UYV786492 VIR786492 VSN786492 WCJ786492 WMF786492 WWB786492 T852028 JP852028 TL852028 ADH852028 AND852028 AWZ852028 BGV852028 BQR852028 CAN852028 CKJ852028 CUF852028 DEB852028 DNX852028 DXT852028 EHP852028 ERL852028 FBH852028 FLD852028 FUZ852028 GEV852028 GOR852028 GYN852028 HIJ852028 HSF852028 ICB852028 ILX852028 IVT852028 JFP852028 JPL852028 JZH852028 KJD852028 KSZ852028 LCV852028 LMR852028 LWN852028 MGJ852028 MQF852028 NAB852028 NJX852028 NTT852028 ODP852028 ONL852028 OXH852028 PHD852028 PQZ852028 QAV852028 QKR852028 QUN852028 REJ852028 ROF852028 RYB852028 SHX852028 SRT852028 TBP852028 TLL852028 TVH852028 UFD852028 UOZ852028 UYV852028 VIR852028 VSN852028 WCJ852028 WMF852028 WWB852028 T917564 JP917564 TL917564 ADH917564 AND917564 AWZ917564 BGV917564 BQR917564 CAN917564 CKJ917564 CUF917564 DEB917564 DNX917564 DXT917564 EHP917564 ERL917564 FBH917564 FLD917564 FUZ917564 GEV917564 GOR917564 GYN917564 HIJ917564 HSF917564 ICB917564 ILX917564 IVT917564 JFP917564 JPL917564 JZH917564 KJD917564 KSZ917564 LCV917564 LMR917564 LWN917564 MGJ917564 MQF917564 NAB917564 NJX917564 NTT917564 ODP917564 ONL917564 OXH917564 PHD917564 PQZ917564 QAV917564 QKR917564 QUN917564 REJ917564 ROF917564 RYB917564 SHX917564 SRT917564 TBP917564 TLL917564 TVH917564 UFD917564 UOZ917564 UYV917564 VIR917564 VSN917564 WCJ917564 WMF917564 WWB917564 T983100 JP983100 TL983100 ADH983100 AND983100 AWZ983100 BGV983100 BQR983100 CAN983100 CKJ983100 CUF983100 DEB983100 DNX983100 DXT983100 EHP983100 ERL983100 FBH983100 FLD983100 FUZ983100 GEV983100 GOR983100 GYN983100 HIJ983100 HSF983100 ICB983100 ILX983100 IVT983100 JFP983100 JPL983100 JZH983100 KJD983100 KSZ983100 LCV983100 LMR983100 LWN983100 MGJ983100 MQF983100 NAB983100 NJX983100 NTT983100 ODP983100 ONL983100 OXH983100 PHD983100 PQZ983100 QAV983100 QKR983100 QUN983100 REJ983100 ROF983100 RYB983100 SHX983100 SRT983100 TBP983100 TLL983100 TVH983100 UFD983100 UOZ983100 UYV983100 VIR983100 VSN983100 WCJ983100 WMF983100 WWB983100 P66:P67 JL66:JL67 TH66:TH67 ADD66:ADD67 AMZ66:AMZ67 AWV66:AWV67 BGR66:BGR67 BQN66:BQN67 CAJ66:CAJ67 CKF66:CKF67 CUB66:CUB67 DDX66:DDX67 DNT66:DNT67 DXP66:DXP67 EHL66:EHL67 ERH66:ERH67 FBD66:FBD67 FKZ66:FKZ67 FUV66:FUV67 GER66:GER67 GON66:GON67 GYJ66:GYJ67 HIF66:HIF67 HSB66:HSB67 IBX66:IBX67 ILT66:ILT67 IVP66:IVP67 JFL66:JFL67 JPH66:JPH67 JZD66:JZD67 KIZ66:KIZ67 KSV66:KSV67 LCR66:LCR67 LMN66:LMN67 LWJ66:LWJ67 MGF66:MGF67 MQB66:MQB67 MZX66:MZX67 NJT66:NJT67 NTP66:NTP67 ODL66:ODL67 ONH66:ONH67 OXD66:OXD67 PGZ66:PGZ67 PQV66:PQV67 QAR66:QAR67 QKN66:QKN67 QUJ66:QUJ67 REF66:REF67 ROB66:ROB67 RXX66:RXX67 SHT66:SHT67 SRP66:SRP67 TBL66:TBL67 TLH66:TLH67 TVD66:TVD67 UEZ66:UEZ67 UOV66:UOV67 UYR66:UYR67 VIN66:VIN67 VSJ66:VSJ67 WCF66:WCF67 WMB66:WMB67 WVX66:WVX67 P65602:P65603 JL65602:JL65603 TH65602:TH65603 ADD65602:ADD65603 AMZ65602:AMZ65603 AWV65602:AWV65603 BGR65602:BGR65603 BQN65602:BQN65603 CAJ65602:CAJ65603 CKF65602:CKF65603 CUB65602:CUB65603 DDX65602:DDX65603 DNT65602:DNT65603 DXP65602:DXP65603 EHL65602:EHL65603 ERH65602:ERH65603 FBD65602:FBD65603 FKZ65602:FKZ65603 FUV65602:FUV65603 GER65602:GER65603 GON65602:GON65603 GYJ65602:GYJ65603 HIF65602:HIF65603 HSB65602:HSB65603 IBX65602:IBX65603 ILT65602:ILT65603 IVP65602:IVP65603 JFL65602:JFL65603 JPH65602:JPH65603 JZD65602:JZD65603 KIZ65602:KIZ65603 KSV65602:KSV65603 LCR65602:LCR65603 LMN65602:LMN65603 LWJ65602:LWJ65603 MGF65602:MGF65603 MQB65602:MQB65603 MZX65602:MZX65603 NJT65602:NJT65603 NTP65602:NTP65603 ODL65602:ODL65603 ONH65602:ONH65603 OXD65602:OXD65603 PGZ65602:PGZ65603 PQV65602:PQV65603 QAR65602:QAR65603 QKN65602:QKN65603 QUJ65602:QUJ65603 REF65602:REF65603 ROB65602:ROB65603 RXX65602:RXX65603 SHT65602:SHT65603 SRP65602:SRP65603 TBL65602:TBL65603 TLH65602:TLH65603 TVD65602:TVD65603 UEZ65602:UEZ65603 UOV65602:UOV65603 UYR65602:UYR65603 VIN65602:VIN65603 VSJ65602:VSJ65603 WCF65602:WCF65603 WMB65602:WMB65603 WVX65602:WVX65603 P131138:P131139 JL131138:JL131139 TH131138:TH131139 ADD131138:ADD131139 AMZ131138:AMZ131139 AWV131138:AWV131139 BGR131138:BGR131139 BQN131138:BQN131139 CAJ131138:CAJ131139 CKF131138:CKF131139 CUB131138:CUB131139 DDX131138:DDX131139 DNT131138:DNT131139 DXP131138:DXP131139 EHL131138:EHL131139 ERH131138:ERH131139 FBD131138:FBD131139 FKZ131138:FKZ131139 FUV131138:FUV131139 GER131138:GER131139 GON131138:GON131139 GYJ131138:GYJ131139 HIF131138:HIF131139 HSB131138:HSB131139 IBX131138:IBX131139 ILT131138:ILT131139 IVP131138:IVP131139 JFL131138:JFL131139 JPH131138:JPH131139 JZD131138:JZD131139 KIZ131138:KIZ131139 KSV131138:KSV131139 LCR131138:LCR131139 LMN131138:LMN131139 LWJ131138:LWJ131139 MGF131138:MGF131139 MQB131138:MQB131139 MZX131138:MZX131139 NJT131138:NJT131139 NTP131138:NTP131139 ODL131138:ODL131139 ONH131138:ONH131139 OXD131138:OXD131139 PGZ131138:PGZ131139 PQV131138:PQV131139 QAR131138:QAR131139 QKN131138:QKN131139 QUJ131138:QUJ131139 REF131138:REF131139 ROB131138:ROB131139 RXX131138:RXX131139 SHT131138:SHT131139 SRP131138:SRP131139 TBL131138:TBL131139 TLH131138:TLH131139 TVD131138:TVD131139 UEZ131138:UEZ131139 UOV131138:UOV131139 UYR131138:UYR131139 VIN131138:VIN131139 VSJ131138:VSJ131139 WCF131138:WCF131139 WMB131138:WMB131139 WVX131138:WVX131139 P196674:P196675 JL196674:JL196675 TH196674:TH196675 ADD196674:ADD196675 AMZ196674:AMZ196675 AWV196674:AWV196675 BGR196674:BGR196675 BQN196674:BQN196675 CAJ196674:CAJ196675 CKF196674:CKF196675 CUB196674:CUB196675 DDX196674:DDX196675 DNT196674:DNT196675 DXP196674:DXP196675 EHL196674:EHL196675 ERH196674:ERH196675 FBD196674:FBD196675 FKZ196674:FKZ196675 FUV196674:FUV196675 GER196674:GER196675 GON196674:GON196675 GYJ196674:GYJ196675 HIF196674:HIF196675 HSB196674:HSB196675 IBX196674:IBX196675 ILT196674:ILT196675 IVP196674:IVP196675 JFL196674:JFL196675 JPH196674:JPH196675 JZD196674:JZD196675 KIZ196674:KIZ196675 KSV196674:KSV196675 LCR196674:LCR196675 LMN196674:LMN196675 LWJ196674:LWJ196675 MGF196674:MGF196675 MQB196674:MQB196675 MZX196674:MZX196675 NJT196674:NJT196675 NTP196674:NTP196675 ODL196674:ODL196675 ONH196674:ONH196675 OXD196674:OXD196675 PGZ196674:PGZ196675 PQV196674:PQV196675 QAR196674:QAR196675 QKN196674:QKN196675 QUJ196674:QUJ196675 REF196674:REF196675 ROB196674:ROB196675 RXX196674:RXX196675 SHT196674:SHT196675 SRP196674:SRP196675 TBL196674:TBL196675 TLH196674:TLH196675 TVD196674:TVD196675 UEZ196674:UEZ196675 UOV196674:UOV196675 UYR196674:UYR196675 VIN196674:VIN196675 VSJ196674:VSJ196675 WCF196674:WCF196675 WMB196674:WMB196675 WVX196674:WVX196675 P262210:P262211 JL262210:JL262211 TH262210:TH262211 ADD262210:ADD262211 AMZ262210:AMZ262211 AWV262210:AWV262211 BGR262210:BGR262211 BQN262210:BQN262211 CAJ262210:CAJ262211 CKF262210:CKF262211 CUB262210:CUB262211 DDX262210:DDX262211 DNT262210:DNT262211 DXP262210:DXP262211 EHL262210:EHL262211 ERH262210:ERH262211 FBD262210:FBD262211 FKZ262210:FKZ262211 FUV262210:FUV262211 GER262210:GER262211 GON262210:GON262211 GYJ262210:GYJ262211 HIF262210:HIF262211 HSB262210:HSB262211 IBX262210:IBX262211 ILT262210:ILT262211 IVP262210:IVP262211 JFL262210:JFL262211 JPH262210:JPH262211 JZD262210:JZD262211 KIZ262210:KIZ262211 KSV262210:KSV262211 LCR262210:LCR262211 LMN262210:LMN262211 LWJ262210:LWJ262211 MGF262210:MGF262211 MQB262210:MQB262211 MZX262210:MZX262211 NJT262210:NJT262211 NTP262210:NTP262211 ODL262210:ODL262211 ONH262210:ONH262211 OXD262210:OXD262211 PGZ262210:PGZ262211 PQV262210:PQV262211 QAR262210:QAR262211 QKN262210:QKN262211 QUJ262210:QUJ262211 REF262210:REF262211 ROB262210:ROB262211 RXX262210:RXX262211 SHT262210:SHT262211 SRP262210:SRP262211 TBL262210:TBL262211 TLH262210:TLH262211 TVD262210:TVD262211 UEZ262210:UEZ262211 UOV262210:UOV262211 UYR262210:UYR262211 VIN262210:VIN262211 VSJ262210:VSJ262211 WCF262210:WCF262211 WMB262210:WMB262211 WVX262210:WVX262211 P327746:P327747 JL327746:JL327747 TH327746:TH327747 ADD327746:ADD327747 AMZ327746:AMZ327747 AWV327746:AWV327747 BGR327746:BGR327747 BQN327746:BQN327747 CAJ327746:CAJ327747 CKF327746:CKF327747 CUB327746:CUB327747 DDX327746:DDX327747 DNT327746:DNT327747 DXP327746:DXP327747 EHL327746:EHL327747 ERH327746:ERH327747 FBD327746:FBD327747 FKZ327746:FKZ327747 FUV327746:FUV327747 GER327746:GER327747 GON327746:GON327747 GYJ327746:GYJ327747 HIF327746:HIF327747 HSB327746:HSB327747 IBX327746:IBX327747 ILT327746:ILT327747 IVP327746:IVP327747 JFL327746:JFL327747 JPH327746:JPH327747 JZD327746:JZD327747 KIZ327746:KIZ327747 KSV327746:KSV327747 LCR327746:LCR327747 LMN327746:LMN327747 LWJ327746:LWJ327747 MGF327746:MGF327747 MQB327746:MQB327747 MZX327746:MZX327747 NJT327746:NJT327747 NTP327746:NTP327747 ODL327746:ODL327747 ONH327746:ONH327747 OXD327746:OXD327747 PGZ327746:PGZ327747 PQV327746:PQV327747 QAR327746:QAR327747 QKN327746:QKN327747 QUJ327746:QUJ327747 REF327746:REF327747 ROB327746:ROB327747 RXX327746:RXX327747 SHT327746:SHT327747 SRP327746:SRP327747 TBL327746:TBL327747 TLH327746:TLH327747 TVD327746:TVD327747 UEZ327746:UEZ327747 UOV327746:UOV327747 UYR327746:UYR327747 VIN327746:VIN327747 VSJ327746:VSJ327747 WCF327746:WCF327747 WMB327746:WMB327747 WVX327746:WVX327747 P393282:P393283 JL393282:JL393283 TH393282:TH393283 ADD393282:ADD393283 AMZ393282:AMZ393283 AWV393282:AWV393283 BGR393282:BGR393283 BQN393282:BQN393283 CAJ393282:CAJ393283 CKF393282:CKF393283 CUB393282:CUB393283 DDX393282:DDX393283 DNT393282:DNT393283 DXP393282:DXP393283 EHL393282:EHL393283 ERH393282:ERH393283 FBD393282:FBD393283 FKZ393282:FKZ393283 FUV393282:FUV393283 GER393282:GER393283 GON393282:GON393283 GYJ393282:GYJ393283 HIF393282:HIF393283 HSB393282:HSB393283 IBX393282:IBX393283 ILT393282:ILT393283 IVP393282:IVP393283 JFL393282:JFL393283 JPH393282:JPH393283 JZD393282:JZD393283 KIZ393282:KIZ393283 KSV393282:KSV393283 LCR393282:LCR393283 LMN393282:LMN393283 LWJ393282:LWJ393283 MGF393282:MGF393283 MQB393282:MQB393283 MZX393282:MZX393283 NJT393282:NJT393283 NTP393282:NTP393283 ODL393282:ODL393283 ONH393282:ONH393283 OXD393282:OXD393283 PGZ393282:PGZ393283 PQV393282:PQV393283 QAR393282:QAR393283 QKN393282:QKN393283 QUJ393282:QUJ393283 REF393282:REF393283 ROB393282:ROB393283 RXX393282:RXX393283 SHT393282:SHT393283 SRP393282:SRP393283 TBL393282:TBL393283 TLH393282:TLH393283 TVD393282:TVD393283 UEZ393282:UEZ393283 UOV393282:UOV393283 UYR393282:UYR393283 VIN393282:VIN393283 VSJ393282:VSJ393283 WCF393282:WCF393283 WMB393282:WMB393283 WVX393282:WVX393283 P458818:P458819 JL458818:JL458819 TH458818:TH458819 ADD458818:ADD458819 AMZ458818:AMZ458819 AWV458818:AWV458819 BGR458818:BGR458819 BQN458818:BQN458819 CAJ458818:CAJ458819 CKF458818:CKF458819 CUB458818:CUB458819 DDX458818:DDX458819 DNT458818:DNT458819 DXP458818:DXP458819 EHL458818:EHL458819 ERH458818:ERH458819 FBD458818:FBD458819 FKZ458818:FKZ458819 FUV458818:FUV458819 GER458818:GER458819 GON458818:GON458819 GYJ458818:GYJ458819 HIF458818:HIF458819 HSB458818:HSB458819 IBX458818:IBX458819 ILT458818:ILT458819 IVP458818:IVP458819 JFL458818:JFL458819 JPH458818:JPH458819 JZD458818:JZD458819 KIZ458818:KIZ458819 KSV458818:KSV458819 LCR458818:LCR458819 LMN458818:LMN458819 LWJ458818:LWJ458819 MGF458818:MGF458819 MQB458818:MQB458819 MZX458818:MZX458819 NJT458818:NJT458819 NTP458818:NTP458819 ODL458818:ODL458819 ONH458818:ONH458819 OXD458818:OXD458819 PGZ458818:PGZ458819 PQV458818:PQV458819 QAR458818:QAR458819 QKN458818:QKN458819 QUJ458818:QUJ458819 REF458818:REF458819 ROB458818:ROB458819 RXX458818:RXX458819 SHT458818:SHT458819 SRP458818:SRP458819 TBL458818:TBL458819 TLH458818:TLH458819 TVD458818:TVD458819 UEZ458818:UEZ458819 UOV458818:UOV458819 UYR458818:UYR458819 VIN458818:VIN458819 VSJ458818:VSJ458819 WCF458818:WCF458819 WMB458818:WMB458819 WVX458818:WVX458819 P524354:P524355 JL524354:JL524355 TH524354:TH524355 ADD524354:ADD524355 AMZ524354:AMZ524355 AWV524354:AWV524355 BGR524354:BGR524355 BQN524354:BQN524355 CAJ524354:CAJ524355 CKF524354:CKF524355 CUB524354:CUB524355 DDX524354:DDX524355 DNT524354:DNT524355 DXP524354:DXP524355 EHL524354:EHL524355 ERH524354:ERH524355 FBD524354:FBD524355 FKZ524354:FKZ524355 FUV524354:FUV524355 GER524354:GER524355 GON524354:GON524355 GYJ524354:GYJ524355 HIF524354:HIF524355 HSB524354:HSB524355 IBX524354:IBX524355 ILT524354:ILT524355 IVP524354:IVP524355 JFL524354:JFL524355 JPH524354:JPH524355 JZD524354:JZD524355 KIZ524354:KIZ524355 KSV524354:KSV524355 LCR524354:LCR524355 LMN524354:LMN524355 LWJ524354:LWJ524355 MGF524354:MGF524355 MQB524354:MQB524355 MZX524354:MZX524355 NJT524354:NJT524355 NTP524354:NTP524355 ODL524354:ODL524355 ONH524354:ONH524355 OXD524354:OXD524355 PGZ524354:PGZ524355 PQV524354:PQV524355 QAR524354:QAR524355 QKN524354:QKN524355 QUJ524354:QUJ524355 REF524354:REF524355 ROB524354:ROB524355 RXX524354:RXX524355 SHT524354:SHT524355 SRP524354:SRP524355 TBL524354:TBL524355 TLH524354:TLH524355 TVD524354:TVD524355 UEZ524354:UEZ524355 UOV524354:UOV524355 UYR524354:UYR524355 VIN524354:VIN524355 VSJ524354:VSJ524355 WCF524354:WCF524355 WMB524354:WMB524355 WVX524354:WVX524355 P589890:P589891 JL589890:JL589891 TH589890:TH589891 ADD589890:ADD589891 AMZ589890:AMZ589891 AWV589890:AWV589891 BGR589890:BGR589891 BQN589890:BQN589891 CAJ589890:CAJ589891 CKF589890:CKF589891 CUB589890:CUB589891 DDX589890:DDX589891 DNT589890:DNT589891 DXP589890:DXP589891 EHL589890:EHL589891 ERH589890:ERH589891 FBD589890:FBD589891 FKZ589890:FKZ589891 FUV589890:FUV589891 GER589890:GER589891 GON589890:GON589891 GYJ589890:GYJ589891 HIF589890:HIF589891 HSB589890:HSB589891 IBX589890:IBX589891 ILT589890:ILT589891 IVP589890:IVP589891 JFL589890:JFL589891 JPH589890:JPH589891 JZD589890:JZD589891 KIZ589890:KIZ589891 KSV589890:KSV589891 LCR589890:LCR589891 LMN589890:LMN589891 LWJ589890:LWJ589891 MGF589890:MGF589891 MQB589890:MQB589891 MZX589890:MZX589891 NJT589890:NJT589891 NTP589890:NTP589891 ODL589890:ODL589891 ONH589890:ONH589891 OXD589890:OXD589891 PGZ589890:PGZ589891 PQV589890:PQV589891 QAR589890:QAR589891 QKN589890:QKN589891 QUJ589890:QUJ589891 REF589890:REF589891 ROB589890:ROB589891 RXX589890:RXX589891 SHT589890:SHT589891 SRP589890:SRP589891 TBL589890:TBL589891 TLH589890:TLH589891 TVD589890:TVD589891 UEZ589890:UEZ589891 UOV589890:UOV589891 UYR589890:UYR589891 VIN589890:VIN589891 VSJ589890:VSJ589891 WCF589890:WCF589891 WMB589890:WMB589891 WVX589890:WVX589891 P655426:P655427 JL655426:JL655427 TH655426:TH655427 ADD655426:ADD655427 AMZ655426:AMZ655427 AWV655426:AWV655427 BGR655426:BGR655427 BQN655426:BQN655427 CAJ655426:CAJ655427 CKF655426:CKF655427 CUB655426:CUB655427 DDX655426:DDX655427 DNT655426:DNT655427 DXP655426:DXP655427 EHL655426:EHL655427 ERH655426:ERH655427 FBD655426:FBD655427 FKZ655426:FKZ655427 FUV655426:FUV655427 GER655426:GER655427 GON655426:GON655427 GYJ655426:GYJ655427 HIF655426:HIF655427 HSB655426:HSB655427 IBX655426:IBX655427 ILT655426:ILT655427 IVP655426:IVP655427 JFL655426:JFL655427 JPH655426:JPH655427 JZD655426:JZD655427 KIZ655426:KIZ655427 KSV655426:KSV655427 LCR655426:LCR655427 LMN655426:LMN655427 LWJ655426:LWJ655427 MGF655426:MGF655427 MQB655426:MQB655427 MZX655426:MZX655427 NJT655426:NJT655427 NTP655426:NTP655427 ODL655426:ODL655427 ONH655426:ONH655427 OXD655426:OXD655427 PGZ655426:PGZ655427 PQV655426:PQV655427 QAR655426:QAR655427 QKN655426:QKN655427 QUJ655426:QUJ655427 REF655426:REF655427 ROB655426:ROB655427 RXX655426:RXX655427 SHT655426:SHT655427 SRP655426:SRP655427 TBL655426:TBL655427 TLH655426:TLH655427 TVD655426:TVD655427 UEZ655426:UEZ655427 UOV655426:UOV655427 UYR655426:UYR655427 VIN655426:VIN655427 VSJ655426:VSJ655427 WCF655426:WCF655427 WMB655426:WMB655427 WVX655426:WVX655427 P720962:P720963 JL720962:JL720963 TH720962:TH720963 ADD720962:ADD720963 AMZ720962:AMZ720963 AWV720962:AWV720963 BGR720962:BGR720963 BQN720962:BQN720963 CAJ720962:CAJ720963 CKF720962:CKF720963 CUB720962:CUB720963 DDX720962:DDX720963 DNT720962:DNT720963 DXP720962:DXP720963 EHL720962:EHL720963 ERH720962:ERH720963 FBD720962:FBD720963 FKZ720962:FKZ720963 FUV720962:FUV720963 GER720962:GER720963 GON720962:GON720963 GYJ720962:GYJ720963 HIF720962:HIF720963 HSB720962:HSB720963 IBX720962:IBX720963 ILT720962:ILT720963 IVP720962:IVP720963 JFL720962:JFL720963 JPH720962:JPH720963 JZD720962:JZD720963 KIZ720962:KIZ720963 KSV720962:KSV720963 LCR720962:LCR720963 LMN720962:LMN720963 LWJ720962:LWJ720963 MGF720962:MGF720963 MQB720962:MQB720963 MZX720962:MZX720963 NJT720962:NJT720963 NTP720962:NTP720963 ODL720962:ODL720963 ONH720962:ONH720963 OXD720962:OXD720963 PGZ720962:PGZ720963 PQV720962:PQV720963 QAR720962:QAR720963 QKN720962:QKN720963 QUJ720962:QUJ720963 REF720962:REF720963 ROB720962:ROB720963 RXX720962:RXX720963 SHT720962:SHT720963 SRP720962:SRP720963 TBL720962:TBL720963 TLH720962:TLH720963 TVD720962:TVD720963 UEZ720962:UEZ720963 UOV720962:UOV720963 UYR720962:UYR720963 VIN720962:VIN720963 VSJ720962:VSJ720963 WCF720962:WCF720963 WMB720962:WMB720963 WVX720962:WVX720963 P786498:P786499 JL786498:JL786499 TH786498:TH786499 ADD786498:ADD786499 AMZ786498:AMZ786499 AWV786498:AWV786499 BGR786498:BGR786499 BQN786498:BQN786499 CAJ786498:CAJ786499 CKF786498:CKF786499 CUB786498:CUB786499 DDX786498:DDX786499 DNT786498:DNT786499 DXP786498:DXP786499 EHL786498:EHL786499 ERH786498:ERH786499 FBD786498:FBD786499 FKZ786498:FKZ786499 FUV786498:FUV786499 GER786498:GER786499 GON786498:GON786499 GYJ786498:GYJ786499 HIF786498:HIF786499 HSB786498:HSB786499 IBX786498:IBX786499 ILT786498:ILT786499 IVP786498:IVP786499 JFL786498:JFL786499 JPH786498:JPH786499 JZD786498:JZD786499 KIZ786498:KIZ786499 KSV786498:KSV786499 LCR786498:LCR786499 LMN786498:LMN786499 LWJ786498:LWJ786499 MGF786498:MGF786499 MQB786498:MQB786499 MZX786498:MZX786499 NJT786498:NJT786499 NTP786498:NTP786499 ODL786498:ODL786499 ONH786498:ONH786499 OXD786498:OXD786499 PGZ786498:PGZ786499 PQV786498:PQV786499 QAR786498:QAR786499 QKN786498:QKN786499 QUJ786498:QUJ786499 REF786498:REF786499 ROB786498:ROB786499 RXX786498:RXX786499 SHT786498:SHT786499 SRP786498:SRP786499 TBL786498:TBL786499 TLH786498:TLH786499 TVD786498:TVD786499 UEZ786498:UEZ786499 UOV786498:UOV786499 UYR786498:UYR786499 VIN786498:VIN786499 VSJ786498:VSJ786499 WCF786498:WCF786499 WMB786498:WMB786499 WVX786498:WVX786499 P852034:P852035 JL852034:JL852035 TH852034:TH852035 ADD852034:ADD852035 AMZ852034:AMZ852035 AWV852034:AWV852035 BGR852034:BGR852035 BQN852034:BQN852035 CAJ852034:CAJ852035 CKF852034:CKF852035 CUB852034:CUB852035 DDX852034:DDX852035 DNT852034:DNT852035 DXP852034:DXP852035 EHL852034:EHL852035 ERH852034:ERH852035 FBD852034:FBD852035 FKZ852034:FKZ852035 FUV852034:FUV852035 GER852034:GER852035 GON852034:GON852035 GYJ852034:GYJ852035 HIF852034:HIF852035 HSB852034:HSB852035 IBX852034:IBX852035 ILT852034:ILT852035 IVP852034:IVP852035 JFL852034:JFL852035 JPH852034:JPH852035 JZD852034:JZD852035 KIZ852034:KIZ852035 KSV852034:KSV852035 LCR852034:LCR852035 LMN852034:LMN852035 LWJ852034:LWJ852035 MGF852034:MGF852035 MQB852034:MQB852035 MZX852034:MZX852035 NJT852034:NJT852035 NTP852034:NTP852035 ODL852034:ODL852035 ONH852034:ONH852035 OXD852034:OXD852035 PGZ852034:PGZ852035 PQV852034:PQV852035 QAR852034:QAR852035 QKN852034:QKN852035 QUJ852034:QUJ852035 REF852034:REF852035 ROB852034:ROB852035 RXX852034:RXX852035 SHT852034:SHT852035 SRP852034:SRP852035 TBL852034:TBL852035 TLH852034:TLH852035 TVD852034:TVD852035 UEZ852034:UEZ852035 UOV852034:UOV852035 UYR852034:UYR852035 VIN852034:VIN852035 VSJ852034:VSJ852035 WCF852034:WCF852035 WMB852034:WMB852035 WVX852034:WVX852035 P917570:P917571 JL917570:JL917571 TH917570:TH917571 ADD917570:ADD917571 AMZ917570:AMZ917571 AWV917570:AWV917571 BGR917570:BGR917571 BQN917570:BQN917571 CAJ917570:CAJ917571 CKF917570:CKF917571 CUB917570:CUB917571 DDX917570:DDX917571 DNT917570:DNT917571 DXP917570:DXP917571 EHL917570:EHL917571 ERH917570:ERH917571 FBD917570:FBD917571 FKZ917570:FKZ917571 FUV917570:FUV917571 GER917570:GER917571 GON917570:GON917571 GYJ917570:GYJ917571 HIF917570:HIF917571 HSB917570:HSB917571 IBX917570:IBX917571 ILT917570:ILT917571 IVP917570:IVP917571 JFL917570:JFL917571 JPH917570:JPH917571 JZD917570:JZD917571 KIZ917570:KIZ917571 KSV917570:KSV917571 LCR917570:LCR917571 LMN917570:LMN917571 LWJ917570:LWJ917571 MGF917570:MGF917571 MQB917570:MQB917571 MZX917570:MZX917571 NJT917570:NJT917571 NTP917570:NTP917571 ODL917570:ODL917571 ONH917570:ONH917571 OXD917570:OXD917571 PGZ917570:PGZ917571 PQV917570:PQV917571 QAR917570:QAR917571 QKN917570:QKN917571 QUJ917570:QUJ917571 REF917570:REF917571 ROB917570:ROB917571 RXX917570:RXX917571 SHT917570:SHT917571 SRP917570:SRP917571 TBL917570:TBL917571 TLH917570:TLH917571 TVD917570:TVD917571 UEZ917570:UEZ917571 UOV917570:UOV917571 UYR917570:UYR917571 VIN917570:VIN917571 VSJ917570:VSJ917571 WCF917570:WCF917571 WMB917570:WMB917571 WVX917570:WVX917571 P983106:P983107 JL983106:JL983107 TH983106:TH983107 ADD983106:ADD983107 AMZ983106:AMZ983107 AWV983106:AWV983107 BGR983106:BGR983107 BQN983106:BQN983107 CAJ983106:CAJ983107 CKF983106:CKF983107 CUB983106:CUB983107 DDX983106:DDX983107 DNT983106:DNT983107 DXP983106:DXP983107 EHL983106:EHL983107 ERH983106:ERH983107 FBD983106:FBD983107 FKZ983106:FKZ983107 FUV983106:FUV983107 GER983106:GER983107 GON983106:GON983107 GYJ983106:GYJ983107 HIF983106:HIF983107 HSB983106:HSB983107 IBX983106:IBX983107 ILT983106:ILT983107 IVP983106:IVP983107 JFL983106:JFL983107 JPH983106:JPH983107 JZD983106:JZD983107 KIZ983106:KIZ983107 KSV983106:KSV983107 LCR983106:LCR983107 LMN983106:LMN983107 LWJ983106:LWJ983107 MGF983106:MGF983107 MQB983106:MQB983107 MZX983106:MZX983107 NJT983106:NJT983107 NTP983106:NTP983107 ODL983106:ODL983107 ONH983106:ONH983107 OXD983106:OXD983107 PGZ983106:PGZ983107 PQV983106:PQV983107 QAR983106:QAR983107 QKN983106:QKN983107 QUJ983106:QUJ983107 REF983106:REF983107 ROB983106:ROB983107 RXX983106:RXX983107 SHT983106:SHT983107 SRP983106:SRP983107 TBL983106:TBL983107 TLH983106:TLH983107 TVD983106:TVD983107 UEZ983106:UEZ983107 UOV983106:UOV983107 UYR983106:UYR983107 VIN983106:VIN983107 VSJ983106:VSJ983107 WCF983106:WCF983107 WMB983106:WMB983107 WVX983106:WVX983107 F60:F68 JB60:JB68 SX60:SX68 ACT60:ACT68 AMP60:AMP68 AWL60:AWL68 BGH60:BGH68 BQD60:BQD68 BZZ60:BZZ68 CJV60:CJV68 CTR60:CTR68 DDN60:DDN68 DNJ60:DNJ68 DXF60:DXF68 EHB60:EHB68 EQX60:EQX68 FAT60:FAT68 FKP60:FKP68 FUL60:FUL68 GEH60:GEH68 GOD60:GOD68 GXZ60:GXZ68 HHV60:HHV68 HRR60:HRR68 IBN60:IBN68 ILJ60:ILJ68 IVF60:IVF68 JFB60:JFB68 JOX60:JOX68 JYT60:JYT68 KIP60:KIP68 KSL60:KSL68 LCH60:LCH68 LMD60:LMD68 LVZ60:LVZ68 MFV60:MFV68 MPR60:MPR68 MZN60:MZN68 NJJ60:NJJ68 NTF60:NTF68 ODB60:ODB68 OMX60:OMX68 OWT60:OWT68 PGP60:PGP68 PQL60:PQL68 QAH60:QAH68 QKD60:QKD68 QTZ60:QTZ68 RDV60:RDV68 RNR60:RNR68 RXN60:RXN68 SHJ60:SHJ68 SRF60:SRF68 TBB60:TBB68 TKX60:TKX68 TUT60:TUT68 UEP60:UEP68 UOL60:UOL68 UYH60:UYH68 VID60:VID68 VRZ60:VRZ68 WBV60:WBV68 WLR60:WLR68 WVN60:WVN68 F65596:F65604 JB65596:JB65604 SX65596:SX65604 ACT65596:ACT65604 AMP65596:AMP65604 AWL65596:AWL65604 BGH65596:BGH65604 BQD65596:BQD65604 BZZ65596:BZZ65604 CJV65596:CJV65604 CTR65596:CTR65604 DDN65596:DDN65604 DNJ65596:DNJ65604 DXF65596:DXF65604 EHB65596:EHB65604 EQX65596:EQX65604 FAT65596:FAT65604 FKP65596:FKP65604 FUL65596:FUL65604 GEH65596:GEH65604 GOD65596:GOD65604 GXZ65596:GXZ65604 HHV65596:HHV65604 HRR65596:HRR65604 IBN65596:IBN65604 ILJ65596:ILJ65604 IVF65596:IVF65604 JFB65596:JFB65604 JOX65596:JOX65604 JYT65596:JYT65604 KIP65596:KIP65604 KSL65596:KSL65604 LCH65596:LCH65604 LMD65596:LMD65604 LVZ65596:LVZ65604 MFV65596:MFV65604 MPR65596:MPR65604 MZN65596:MZN65604 NJJ65596:NJJ65604 NTF65596:NTF65604 ODB65596:ODB65604 OMX65596:OMX65604 OWT65596:OWT65604 PGP65596:PGP65604 PQL65596:PQL65604 QAH65596:QAH65604 QKD65596:QKD65604 QTZ65596:QTZ65604 RDV65596:RDV65604 RNR65596:RNR65604 RXN65596:RXN65604 SHJ65596:SHJ65604 SRF65596:SRF65604 TBB65596:TBB65604 TKX65596:TKX65604 TUT65596:TUT65604 UEP65596:UEP65604 UOL65596:UOL65604 UYH65596:UYH65604 VID65596:VID65604 VRZ65596:VRZ65604 WBV65596:WBV65604 WLR65596:WLR65604 WVN65596:WVN65604 F131132:F131140 JB131132:JB131140 SX131132:SX131140 ACT131132:ACT131140 AMP131132:AMP131140 AWL131132:AWL131140 BGH131132:BGH131140 BQD131132:BQD131140 BZZ131132:BZZ131140 CJV131132:CJV131140 CTR131132:CTR131140 DDN131132:DDN131140 DNJ131132:DNJ131140 DXF131132:DXF131140 EHB131132:EHB131140 EQX131132:EQX131140 FAT131132:FAT131140 FKP131132:FKP131140 FUL131132:FUL131140 GEH131132:GEH131140 GOD131132:GOD131140 GXZ131132:GXZ131140 HHV131132:HHV131140 HRR131132:HRR131140 IBN131132:IBN131140 ILJ131132:ILJ131140 IVF131132:IVF131140 JFB131132:JFB131140 JOX131132:JOX131140 JYT131132:JYT131140 KIP131132:KIP131140 KSL131132:KSL131140 LCH131132:LCH131140 LMD131132:LMD131140 LVZ131132:LVZ131140 MFV131132:MFV131140 MPR131132:MPR131140 MZN131132:MZN131140 NJJ131132:NJJ131140 NTF131132:NTF131140 ODB131132:ODB131140 OMX131132:OMX131140 OWT131132:OWT131140 PGP131132:PGP131140 PQL131132:PQL131140 QAH131132:QAH131140 QKD131132:QKD131140 QTZ131132:QTZ131140 RDV131132:RDV131140 RNR131132:RNR131140 RXN131132:RXN131140 SHJ131132:SHJ131140 SRF131132:SRF131140 TBB131132:TBB131140 TKX131132:TKX131140 TUT131132:TUT131140 UEP131132:UEP131140 UOL131132:UOL131140 UYH131132:UYH131140 VID131132:VID131140 VRZ131132:VRZ131140 WBV131132:WBV131140 WLR131132:WLR131140 WVN131132:WVN131140 F196668:F196676 JB196668:JB196676 SX196668:SX196676 ACT196668:ACT196676 AMP196668:AMP196676 AWL196668:AWL196676 BGH196668:BGH196676 BQD196668:BQD196676 BZZ196668:BZZ196676 CJV196668:CJV196676 CTR196668:CTR196676 DDN196668:DDN196676 DNJ196668:DNJ196676 DXF196668:DXF196676 EHB196668:EHB196676 EQX196668:EQX196676 FAT196668:FAT196676 FKP196668:FKP196676 FUL196668:FUL196676 GEH196668:GEH196676 GOD196668:GOD196676 GXZ196668:GXZ196676 HHV196668:HHV196676 HRR196668:HRR196676 IBN196668:IBN196676 ILJ196668:ILJ196676 IVF196668:IVF196676 JFB196668:JFB196676 JOX196668:JOX196676 JYT196668:JYT196676 KIP196668:KIP196676 KSL196668:KSL196676 LCH196668:LCH196676 LMD196668:LMD196676 LVZ196668:LVZ196676 MFV196668:MFV196676 MPR196668:MPR196676 MZN196668:MZN196676 NJJ196668:NJJ196676 NTF196668:NTF196676 ODB196668:ODB196676 OMX196668:OMX196676 OWT196668:OWT196676 PGP196668:PGP196676 PQL196668:PQL196676 QAH196668:QAH196676 QKD196668:QKD196676 QTZ196668:QTZ196676 RDV196668:RDV196676 RNR196668:RNR196676 RXN196668:RXN196676 SHJ196668:SHJ196676 SRF196668:SRF196676 TBB196668:TBB196676 TKX196668:TKX196676 TUT196668:TUT196676 UEP196668:UEP196676 UOL196668:UOL196676 UYH196668:UYH196676 VID196668:VID196676 VRZ196668:VRZ196676 WBV196668:WBV196676 WLR196668:WLR196676 WVN196668:WVN196676 F262204:F262212 JB262204:JB262212 SX262204:SX262212 ACT262204:ACT262212 AMP262204:AMP262212 AWL262204:AWL262212 BGH262204:BGH262212 BQD262204:BQD262212 BZZ262204:BZZ262212 CJV262204:CJV262212 CTR262204:CTR262212 DDN262204:DDN262212 DNJ262204:DNJ262212 DXF262204:DXF262212 EHB262204:EHB262212 EQX262204:EQX262212 FAT262204:FAT262212 FKP262204:FKP262212 FUL262204:FUL262212 GEH262204:GEH262212 GOD262204:GOD262212 GXZ262204:GXZ262212 HHV262204:HHV262212 HRR262204:HRR262212 IBN262204:IBN262212 ILJ262204:ILJ262212 IVF262204:IVF262212 JFB262204:JFB262212 JOX262204:JOX262212 JYT262204:JYT262212 KIP262204:KIP262212 KSL262204:KSL262212 LCH262204:LCH262212 LMD262204:LMD262212 LVZ262204:LVZ262212 MFV262204:MFV262212 MPR262204:MPR262212 MZN262204:MZN262212 NJJ262204:NJJ262212 NTF262204:NTF262212 ODB262204:ODB262212 OMX262204:OMX262212 OWT262204:OWT262212 PGP262204:PGP262212 PQL262204:PQL262212 QAH262204:QAH262212 QKD262204:QKD262212 QTZ262204:QTZ262212 RDV262204:RDV262212 RNR262204:RNR262212 RXN262204:RXN262212 SHJ262204:SHJ262212 SRF262204:SRF262212 TBB262204:TBB262212 TKX262204:TKX262212 TUT262204:TUT262212 UEP262204:UEP262212 UOL262204:UOL262212 UYH262204:UYH262212 VID262204:VID262212 VRZ262204:VRZ262212 WBV262204:WBV262212 WLR262204:WLR262212 WVN262204:WVN262212 F327740:F327748 JB327740:JB327748 SX327740:SX327748 ACT327740:ACT327748 AMP327740:AMP327748 AWL327740:AWL327748 BGH327740:BGH327748 BQD327740:BQD327748 BZZ327740:BZZ327748 CJV327740:CJV327748 CTR327740:CTR327748 DDN327740:DDN327748 DNJ327740:DNJ327748 DXF327740:DXF327748 EHB327740:EHB327748 EQX327740:EQX327748 FAT327740:FAT327748 FKP327740:FKP327748 FUL327740:FUL327748 GEH327740:GEH327748 GOD327740:GOD327748 GXZ327740:GXZ327748 HHV327740:HHV327748 HRR327740:HRR327748 IBN327740:IBN327748 ILJ327740:ILJ327748 IVF327740:IVF327748 JFB327740:JFB327748 JOX327740:JOX327748 JYT327740:JYT327748 KIP327740:KIP327748 KSL327740:KSL327748 LCH327740:LCH327748 LMD327740:LMD327748 LVZ327740:LVZ327748 MFV327740:MFV327748 MPR327740:MPR327748 MZN327740:MZN327748 NJJ327740:NJJ327748 NTF327740:NTF327748 ODB327740:ODB327748 OMX327740:OMX327748 OWT327740:OWT327748 PGP327740:PGP327748 PQL327740:PQL327748 QAH327740:QAH327748 QKD327740:QKD327748 QTZ327740:QTZ327748 RDV327740:RDV327748 RNR327740:RNR327748 RXN327740:RXN327748 SHJ327740:SHJ327748 SRF327740:SRF327748 TBB327740:TBB327748 TKX327740:TKX327748 TUT327740:TUT327748 UEP327740:UEP327748 UOL327740:UOL327748 UYH327740:UYH327748 VID327740:VID327748 VRZ327740:VRZ327748 WBV327740:WBV327748 WLR327740:WLR327748 WVN327740:WVN327748 F393276:F393284 JB393276:JB393284 SX393276:SX393284 ACT393276:ACT393284 AMP393276:AMP393284 AWL393276:AWL393284 BGH393276:BGH393284 BQD393276:BQD393284 BZZ393276:BZZ393284 CJV393276:CJV393284 CTR393276:CTR393284 DDN393276:DDN393284 DNJ393276:DNJ393284 DXF393276:DXF393284 EHB393276:EHB393284 EQX393276:EQX393284 FAT393276:FAT393284 FKP393276:FKP393284 FUL393276:FUL393284 GEH393276:GEH393284 GOD393276:GOD393284 GXZ393276:GXZ393284 HHV393276:HHV393284 HRR393276:HRR393284 IBN393276:IBN393284 ILJ393276:ILJ393284 IVF393276:IVF393284 JFB393276:JFB393284 JOX393276:JOX393284 JYT393276:JYT393284 KIP393276:KIP393284 KSL393276:KSL393284 LCH393276:LCH393284 LMD393276:LMD393284 LVZ393276:LVZ393284 MFV393276:MFV393284 MPR393276:MPR393284 MZN393276:MZN393284 NJJ393276:NJJ393284 NTF393276:NTF393284 ODB393276:ODB393284 OMX393276:OMX393284 OWT393276:OWT393284 PGP393276:PGP393284 PQL393276:PQL393284 QAH393276:QAH393284 QKD393276:QKD393284 QTZ393276:QTZ393284 RDV393276:RDV393284 RNR393276:RNR393284 RXN393276:RXN393284 SHJ393276:SHJ393284 SRF393276:SRF393284 TBB393276:TBB393284 TKX393276:TKX393284 TUT393276:TUT393284 UEP393276:UEP393284 UOL393276:UOL393284 UYH393276:UYH393284 VID393276:VID393284 VRZ393276:VRZ393284 WBV393276:WBV393284 WLR393276:WLR393284 WVN393276:WVN393284 F458812:F458820 JB458812:JB458820 SX458812:SX458820 ACT458812:ACT458820 AMP458812:AMP458820 AWL458812:AWL458820 BGH458812:BGH458820 BQD458812:BQD458820 BZZ458812:BZZ458820 CJV458812:CJV458820 CTR458812:CTR458820 DDN458812:DDN458820 DNJ458812:DNJ458820 DXF458812:DXF458820 EHB458812:EHB458820 EQX458812:EQX458820 FAT458812:FAT458820 FKP458812:FKP458820 FUL458812:FUL458820 GEH458812:GEH458820 GOD458812:GOD458820 GXZ458812:GXZ458820 HHV458812:HHV458820 HRR458812:HRR458820 IBN458812:IBN458820 ILJ458812:ILJ458820 IVF458812:IVF458820 JFB458812:JFB458820 JOX458812:JOX458820 JYT458812:JYT458820 KIP458812:KIP458820 KSL458812:KSL458820 LCH458812:LCH458820 LMD458812:LMD458820 LVZ458812:LVZ458820 MFV458812:MFV458820 MPR458812:MPR458820 MZN458812:MZN458820 NJJ458812:NJJ458820 NTF458812:NTF458820 ODB458812:ODB458820 OMX458812:OMX458820 OWT458812:OWT458820 PGP458812:PGP458820 PQL458812:PQL458820 QAH458812:QAH458820 QKD458812:QKD458820 QTZ458812:QTZ458820 RDV458812:RDV458820 RNR458812:RNR458820 RXN458812:RXN458820 SHJ458812:SHJ458820 SRF458812:SRF458820 TBB458812:TBB458820 TKX458812:TKX458820 TUT458812:TUT458820 UEP458812:UEP458820 UOL458812:UOL458820 UYH458812:UYH458820 VID458812:VID458820 VRZ458812:VRZ458820 WBV458812:WBV458820 WLR458812:WLR458820 WVN458812:WVN458820 F524348:F524356 JB524348:JB524356 SX524348:SX524356 ACT524348:ACT524356 AMP524348:AMP524356 AWL524348:AWL524356 BGH524348:BGH524356 BQD524348:BQD524356 BZZ524348:BZZ524356 CJV524348:CJV524356 CTR524348:CTR524356 DDN524348:DDN524356 DNJ524348:DNJ524356 DXF524348:DXF524356 EHB524348:EHB524356 EQX524348:EQX524356 FAT524348:FAT524356 FKP524348:FKP524356 FUL524348:FUL524356 GEH524348:GEH524356 GOD524348:GOD524356 GXZ524348:GXZ524356 HHV524348:HHV524356 HRR524348:HRR524356 IBN524348:IBN524356 ILJ524348:ILJ524356 IVF524348:IVF524356 JFB524348:JFB524356 JOX524348:JOX524356 JYT524348:JYT524356 KIP524348:KIP524356 KSL524348:KSL524356 LCH524348:LCH524356 LMD524348:LMD524356 LVZ524348:LVZ524356 MFV524348:MFV524356 MPR524348:MPR524356 MZN524348:MZN524356 NJJ524348:NJJ524356 NTF524348:NTF524356 ODB524348:ODB524356 OMX524348:OMX524356 OWT524348:OWT524356 PGP524348:PGP524356 PQL524348:PQL524356 QAH524348:QAH524356 QKD524348:QKD524356 QTZ524348:QTZ524356 RDV524348:RDV524356 RNR524348:RNR524356 RXN524348:RXN524356 SHJ524348:SHJ524356 SRF524348:SRF524356 TBB524348:TBB524356 TKX524348:TKX524356 TUT524348:TUT524356 UEP524348:UEP524356 UOL524348:UOL524356 UYH524348:UYH524356 VID524348:VID524356 VRZ524348:VRZ524356 WBV524348:WBV524356 WLR524348:WLR524356 WVN524348:WVN524356 F589884:F589892 JB589884:JB589892 SX589884:SX589892 ACT589884:ACT589892 AMP589884:AMP589892 AWL589884:AWL589892 BGH589884:BGH589892 BQD589884:BQD589892 BZZ589884:BZZ589892 CJV589884:CJV589892 CTR589884:CTR589892 DDN589884:DDN589892 DNJ589884:DNJ589892 DXF589884:DXF589892 EHB589884:EHB589892 EQX589884:EQX589892 FAT589884:FAT589892 FKP589884:FKP589892 FUL589884:FUL589892 GEH589884:GEH589892 GOD589884:GOD589892 GXZ589884:GXZ589892 HHV589884:HHV589892 HRR589884:HRR589892 IBN589884:IBN589892 ILJ589884:ILJ589892 IVF589884:IVF589892 JFB589884:JFB589892 JOX589884:JOX589892 JYT589884:JYT589892 KIP589884:KIP589892 KSL589884:KSL589892 LCH589884:LCH589892 LMD589884:LMD589892 LVZ589884:LVZ589892 MFV589884:MFV589892 MPR589884:MPR589892 MZN589884:MZN589892 NJJ589884:NJJ589892 NTF589884:NTF589892 ODB589884:ODB589892 OMX589884:OMX589892 OWT589884:OWT589892 PGP589884:PGP589892 PQL589884:PQL589892 QAH589884:QAH589892 QKD589884:QKD589892 QTZ589884:QTZ589892 RDV589884:RDV589892 RNR589884:RNR589892 RXN589884:RXN589892 SHJ589884:SHJ589892 SRF589884:SRF589892 TBB589884:TBB589892 TKX589884:TKX589892 TUT589884:TUT589892 UEP589884:UEP589892 UOL589884:UOL589892 UYH589884:UYH589892 VID589884:VID589892 VRZ589884:VRZ589892 WBV589884:WBV589892 WLR589884:WLR589892 WVN589884:WVN589892 F655420:F655428 JB655420:JB655428 SX655420:SX655428 ACT655420:ACT655428 AMP655420:AMP655428 AWL655420:AWL655428 BGH655420:BGH655428 BQD655420:BQD655428 BZZ655420:BZZ655428 CJV655420:CJV655428 CTR655420:CTR655428 DDN655420:DDN655428 DNJ655420:DNJ655428 DXF655420:DXF655428 EHB655420:EHB655428 EQX655420:EQX655428 FAT655420:FAT655428 FKP655420:FKP655428 FUL655420:FUL655428 GEH655420:GEH655428 GOD655420:GOD655428 GXZ655420:GXZ655428 HHV655420:HHV655428 HRR655420:HRR655428 IBN655420:IBN655428 ILJ655420:ILJ655428 IVF655420:IVF655428 JFB655420:JFB655428 JOX655420:JOX655428 JYT655420:JYT655428 KIP655420:KIP655428 KSL655420:KSL655428 LCH655420:LCH655428 LMD655420:LMD655428 LVZ655420:LVZ655428 MFV655420:MFV655428 MPR655420:MPR655428 MZN655420:MZN655428 NJJ655420:NJJ655428 NTF655420:NTF655428 ODB655420:ODB655428 OMX655420:OMX655428 OWT655420:OWT655428 PGP655420:PGP655428 PQL655420:PQL655428 QAH655420:QAH655428 QKD655420:QKD655428 QTZ655420:QTZ655428 RDV655420:RDV655428 RNR655420:RNR655428 RXN655420:RXN655428 SHJ655420:SHJ655428 SRF655420:SRF655428 TBB655420:TBB655428 TKX655420:TKX655428 TUT655420:TUT655428 UEP655420:UEP655428 UOL655420:UOL655428 UYH655420:UYH655428 VID655420:VID655428 VRZ655420:VRZ655428 WBV655420:WBV655428 WLR655420:WLR655428 WVN655420:WVN655428 F720956:F720964 JB720956:JB720964 SX720956:SX720964 ACT720956:ACT720964 AMP720956:AMP720964 AWL720956:AWL720964 BGH720956:BGH720964 BQD720956:BQD720964 BZZ720956:BZZ720964 CJV720956:CJV720964 CTR720956:CTR720964 DDN720956:DDN720964 DNJ720956:DNJ720964 DXF720956:DXF720964 EHB720956:EHB720964 EQX720956:EQX720964 FAT720956:FAT720964 FKP720956:FKP720964 FUL720956:FUL720964 GEH720956:GEH720964 GOD720956:GOD720964 GXZ720956:GXZ720964 HHV720956:HHV720964 HRR720956:HRR720964 IBN720956:IBN720964 ILJ720956:ILJ720964 IVF720956:IVF720964 JFB720956:JFB720964 JOX720956:JOX720964 JYT720956:JYT720964 KIP720956:KIP720964 KSL720956:KSL720964 LCH720956:LCH720964 LMD720956:LMD720964 LVZ720956:LVZ720964 MFV720956:MFV720964 MPR720956:MPR720964 MZN720956:MZN720964 NJJ720956:NJJ720964 NTF720956:NTF720964 ODB720956:ODB720964 OMX720956:OMX720964 OWT720956:OWT720964 PGP720956:PGP720964 PQL720956:PQL720964 QAH720956:QAH720964 QKD720956:QKD720964 QTZ720956:QTZ720964 RDV720956:RDV720964 RNR720956:RNR720964 RXN720956:RXN720964 SHJ720956:SHJ720964 SRF720956:SRF720964 TBB720956:TBB720964 TKX720956:TKX720964 TUT720956:TUT720964 UEP720956:UEP720964 UOL720956:UOL720964 UYH720956:UYH720964 VID720956:VID720964 VRZ720956:VRZ720964 WBV720956:WBV720964 WLR720956:WLR720964 WVN720956:WVN720964 F786492:F786500 JB786492:JB786500 SX786492:SX786500 ACT786492:ACT786500 AMP786492:AMP786500 AWL786492:AWL786500 BGH786492:BGH786500 BQD786492:BQD786500 BZZ786492:BZZ786500 CJV786492:CJV786500 CTR786492:CTR786500 DDN786492:DDN786500 DNJ786492:DNJ786500 DXF786492:DXF786500 EHB786492:EHB786500 EQX786492:EQX786500 FAT786492:FAT786500 FKP786492:FKP786500 FUL786492:FUL786500 GEH786492:GEH786500 GOD786492:GOD786500 GXZ786492:GXZ786500 HHV786492:HHV786500 HRR786492:HRR786500 IBN786492:IBN786500 ILJ786492:ILJ786500 IVF786492:IVF786500 JFB786492:JFB786500 JOX786492:JOX786500 JYT786492:JYT786500 KIP786492:KIP786500 KSL786492:KSL786500 LCH786492:LCH786500 LMD786492:LMD786500 LVZ786492:LVZ786500 MFV786492:MFV786500 MPR786492:MPR786500 MZN786492:MZN786500 NJJ786492:NJJ786500 NTF786492:NTF786500 ODB786492:ODB786500 OMX786492:OMX786500 OWT786492:OWT786500 PGP786492:PGP786500 PQL786492:PQL786500 QAH786492:QAH786500 QKD786492:QKD786500 QTZ786492:QTZ786500 RDV786492:RDV786500 RNR786492:RNR786500 RXN786492:RXN786500 SHJ786492:SHJ786500 SRF786492:SRF786500 TBB786492:TBB786500 TKX786492:TKX786500 TUT786492:TUT786500 UEP786492:UEP786500 UOL786492:UOL786500 UYH786492:UYH786500 VID786492:VID786500 VRZ786492:VRZ786500 WBV786492:WBV786500 WLR786492:WLR786500 WVN786492:WVN786500 F852028:F852036 JB852028:JB852036 SX852028:SX852036 ACT852028:ACT852036 AMP852028:AMP852036 AWL852028:AWL852036 BGH852028:BGH852036 BQD852028:BQD852036 BZZ852028:BZZ852036 CJV852028:CJV852036 CTR852028:CTR852036 DDN852028:DDN852036 DNJ852028:DNJ852036 DXF852028:DXF852036 EHB852028:EHB852036 EQX852028:EQX852036 FAT852028:FAT852036 FKP852028:FKP852036 FUL852028:FUL852036 GEH852028:GEH852036 GOD852028:GOD852036 GXZ852028:GXZ852036 HHV852028:HHV852036 HRR852028:HRR852036 IBN852028:IBN852036 ILJ852028:ILJ852036 IVF852028:IVF852036 JFB852028:JFB852036 JOX852028:JOX852036 JYT852028:JYT852036 KIP852028:KIP852036 KSL852028:KSL852036 LCH852028:LCH852036 LMD852028:LMD852036 LVZ852028:LVZ852036 MFV852028:MFV852036 MPR852028:MPR852036 MZN852028:MZN852036 NJJ852028:NJJ852036 NTF852028:NTF852036 ODB852028:ODB852036 OMX852028:OMX852036 OWT852028:OWT852036 PGP852028:PGP852036 PQL852028:PQL852036 QAH852028:QAH852036 QKD852028:QKD852036 QTZ852028:QTZ852036 RDV852028:RDV852036 RNR852028:RNR852036 RXN852028:RXN852036 SHJ852028:SHJ852036 SRF852028:SRF852036 TBB852028:TBB852036 TKX852028:TKX852036 TUT852028:TUT852036 UEP852028:UEP852036 UOL852028:UOL852036 UYH852028:UYH852036 VID852028:VID852036 VRZ852028:VRZ852036 WBV852028:WBV852036 WLR852028:WLR852036 WVN852028:WVN852036 F917564:F917572 JB917564:JB917572 SX917564:SX917572 ACT917564:ACT917572 AMP917564:AMP917572 AWL917564:AWL917572 BGH917564:BGH917572 BQD917564:BQD917572 BZZ917564:BZZ917572 CJV917564:CJV917572 CTR917564:CTR917572 DDN917564:DDN917572 DNJ917564:DNJ917572 DXF917564:DXF917572 EHB917564:EHB917572 EQX917564:EQX917572 FAT917564:FAT917572 FKP917564:FKP917572 FUL917564:FUL917572 GEH917564:GEH917572 GOD917564:GOD917572 GXZ917564:GXZ917572 HHV917564:HHV917572 HRR917564:HRR917572 IBN917564:IBN917572 ILJ917564:ILJ917572 IVF917564:IVF917572 JFB917564:JFB917572 JOX917564:JOX917572 JYT917564:JYT917572 KIP917564:KIP917572 KSL917564:KSL917572 LCH917564:LCH917572 LMD917564:LMD917572 LVZ917564:LVZ917572 MFV917564:MFV917572 MPR917564:MPR917572 MZN917564:MZN917572 NJJ917564:NJJ917572 NTF917564:NTF917572 ODB917564:ODB917572 OMX917564:OMX917572 OWT917564:OWT917572 PGP917564:PGP917572 PQL917564:PQL917572 QAH917564:QAH917572 QKD917564:QKD917572 QTZ917564:QTZ917572 RDV917564:RDV917572 RNR917564:RNR917572 RXN917564:RXN917572 SHJ917564:SHJ917572 SRF917564:SRF917572 TBB917564:TBB917572 TKX917564:TKX917572 TUT917564:TUT917572 UEP917564:UEP917572 UOL917564:UOL917572 UYH917564:UYH917572 VID917564:VID917572 VRZ917564:VRZ917572 WBV917564:WBV917572 WLR917564:WLR917572 WVN917564:WVN917572 F983100:F983108 JB983100:JB983108 SX983100:SX983108 ACT983100:ACT983108 AMP983100:AMP983108 AWL983100:AWL983108 BGH983100:BGH983108 BQD983100:BQD983108 BZZ983100:BZZ983108 CJV983100:CJV983108 CTR983100:CTR983108 DDN983100:DDN983108 DNJ983100:DNJ983108 DXF983100:DXF983108 EHB983100:EHB983108 EQX983100:EQX983108 FAT983100:FAT983108 FKP983100:FKP983108 FUL983100:FUL983108 GEH983100:GEH983108 GOD983100:GOD983108 GXZ983100:GXZ983108 HHV983100:HHV983108 HRR983100:HRR983108 IBN983100:IBN983108 ILJ983100:ILJ983108 IVF983100:IVF983108 JFB983100:JFB983108 JOX983100:JOX983108 JYT983100:JYT983108 KIP983100:KIP983108 KSL983100:KSL983108 LCH983100:LCH983108 LMD983100:LMD983108 LVZ983100:LVZ983108 MFV983100:MFV983108 MPR983100:MPR983108 MZN983100:MZN983108 NJJ983100:NJJ983108 NTF983100:NTF983108 ODB983100:ODB983108 OMX983100:OMX983108 OWT983100:OWT983108 PGP983100:PGP983108 PQL983100:PQL983108 QAH983100:QAH983108 QKD983100:QKD983108 QTZ983100:QTZ983108 RDV983100:RDV983108 RNR983100:RNR983108 RXN983100:RXN983108 SHJ983100:SHJ983108 SRF983100:SRF983108 TBB983100:TBB983108 TKX983100:TKX983108 TUT983100:TUT983108 UEP983100:UEP983108 UOL983100:UOL983108 UYH983100:UYH983108 VID983100:VID983108 VRZ983100:VRZ983108 WBV983100:WBV983108 WLR983100:WLR983108 WVN983100:WVN983108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I62 JE62 TA62 ACW62 AMS62 AWO62 BGK62 BQG62 CAC62 CJY62 CTU62 DDQ62 DNM62 DXI62 EHE62 ERA62 FAW62 FKS62 FUO62 GEK62 GOG62 GYC62 HHY62 HRU62 IBQ62 ILM62 IVI62 JFE62 JPA62 JYW62 KIS62 KSO62 LCK62 LMG62 LWC62 MFY62 MPU62 MZQ62 NJM62 NTI62 ODE62 ONA62 OWW62 PGS62 PQO62 QAK62 QKG62 QUC62 RDY62 RNU62 RXQ62 SHM62 SRI62 TBE62 TLA62 TUW62 UES62 UOO62 UYK62 VIG62 VSC62 WBY62 WLU62 WVQ62 I65598 JE65598 TA65598 ACW65598 AMS65598 AWO65598 BGK65598 BQG65598 CAC65598 CJY65598 CTU65598 DDQ65598 DNM65598 DXI65598 EHE65598 ERA65598 FAW65598 FKS65598 FUO65598 GEK65598 GOG65598 GYC65598 HHY65598 HRU65598 IBQ65598 ILM65598 IVI65598 JFE65598 JPA65598 JYW65598 KIS65598 KSO65598 LCK65598 LMG65598 LWC65598 MFY65598 MPU65598 MZQ65598 NJM65598 NTI65598 ODE65598 ONA65598 OWW65598 PGS65598 PQO65598 QAK65598 QKG65598 QUC65598 RDY65598 RNU65598 RXQ65598 SHM65598 SRI65598 TBE65598 TLA65598 TUW65598 UES65598 UOO65598 UYK65598 VIG65598 VSC65598 WBY65598 WLU65598 WVQ65598 I131134 JE131134 TA131134 ACW131134 AMS131134 AWO131134 BGK131134 BQG131134 CAC131134 CJY131134 CTU131134 DDQ131134 DNM131134 DXI131134 EHE131134 ERA131134 FAW131134 FKS131134 FUO131134 GEK131134 GOG131134 GYC131134 HHY131134 HRU131134 IBQ131134 ILM131134 IVI131134 JFE131134 JPA131134 JYW131134 KIS131134 KSO131134 LCK131134 LMG131134 LWC131134 MFY131134 MPU131134 MZQ131134 NJM131134 NTI131134 ODE131134 ONA131134 OWW131134 PGS131134 PQO131134 QAK131134 QKG131134 QUC131134 RDY131134 RNU131134 RXQ131134 SHM131134 SRI131134 TBE131134 TLA131134 TUW131134 UES131134 UOO131134 UYK131134 VIG131134 VSC131134 WBY131134 WLU131134 WVQ131134 I196670 JE196670 TA196670 ACW196670 AMS196670 AWO196670 BGK196670 BQG196670 CAC196670 CJY196670 CTU196670 DDQ196670 DNM196670 DXI196670 EHE196670 ERA196670 FAW196670 FKS196670 FUO196670 GEK196670 GOG196670 GYC196670 HHY196670 HRU196670 IBQ196670 ILM196670 IVI196670 JFE196670 JPA196670 JYW196670 KIS196670 KSO196670 LCK196670 LMG196670 LWC196670 MFY196670 MPU196670 MZQ196670 NJM196670 NTI196670 ODE196670 ONA196670 OWW196670 PGS196670 PQO196670 QAK196670 QKG196670 QUC196670 RDY196670 RNU196670 RXQ196670 SHM196670 SRI196670 TBE196670 TLA196670 TUW196670 UES196670 UOO196670 UYK196670 VIG196670 VSC196670 WBY196670 WLU196670 WVQ196670 I262206 JE262206 TA262206 ACW262206 AMS262206 AWO262206 BGK262206 BQG262206 CAC262206 CJY262206 CTU262206 DDQ262206 DNM262206 DXI262206 EHE262206 ERA262206 FAW262206 FKS262206 FUO262206 GEK262206 GOG262206 GYC262206 HHY262206 HRU262206 IBQ262206 ILM262206 IVI262206 JFE262206 JPA262206 JYW262206 KIS262206 KSO262206 LCK262206 LMG262206 LWC262206 MFY262206 MPU262206 MZQ262206 NJM262206 NTI262206 ODE262206 ONA262206 OWW262206 PGS262206 PQO262206 QAK262206 QKG262206 QUC262206 RDY262206 RNU262206 RXQ262206 SHM262206 SRI262206 TBE262206 TLA262206 TUW262206 UES262206 UOO262206 UYK262206 VIG262206 VSC262206 WBY262206 WLU262206 WVQ262206 I327742 JE327742 TA327742 ACW327742 AMS327742 AWO327742 BGK327742 BQG327742 CAC327742 CJY327742 CTU327742 DDQ327742 DNM327742 DXI327742 EHE327742 ERA327742 FAW327742 FKS327742 FUO327742 GEK327742 GOG327742 GYC327742 HHY327742 HRU327742 IBQ327742 ILM327742 IVI327742 JFE327742 JPA327742 JYW327742 KIS327742 KSO327742 LCK327742 LMG327742 LWC327742 MFY327742 MPU327742 MZQ327742 NJM327742 NTI327742 ODE327742 ONA327742 OWW327742 PGS327742 PQO327742 QAK327742 QKG327742 QUC327742 RDY327742 RNU327742 RXQ327742 SHM327742 SRI327742 TBE327742 TLA327742 TUW327742 UES327742 UOO327742 UYK327742 VIG327742 VSC327742 WBY327742 WLU327742 WVQ327742 I393278 JE393278 TA393278 ACW393278 AMS393278 AWO393278 BGK393278 BQG393278 CAC393278 CJY393278 CTU393278 DDQ393278 DNM393278 DXI393278 EHE393278 ERA393278 FAW393278 FKS393278 FUO393278 GEK393278 GOG393278 GYC393278 HHY393278 HRU393278 IBQ393278 ILM393278 IVI393278 JFE393278 JPA393278 JYW393278 KIS393278 KSO393278 LCK393278 LMG393278 LWC393278 MFY393278 MPU393278 MZQ393278 NJM393278 NTI393278 ODE393278 ONA393278 OWW393278 PGS393278 PQO393278 QAK393278 QKG393278 QUC393278 RDY393278 RNU393278 RXQ393278 SHM393278 SRI393278 TBE393278 TLA393278 TUW393278 UES393278 UOO393278 UYK393278 VIG393278 VSC393278 WBY393278 WLU393278 WVQ393278 I458814 JE458814 TA458814 ACW458814 AMS458814 AWO458814 BGK458814 BQG458814 CAC458814 CJY458814 CTU458814 DDQ458814 DNM458814 DXI458814 EHE458814 ERA458814 FAW458814 FKS458814 FUO458814 GEK458814 GOG458814 GYC458814 HHY458814 HRU458814 IBQ458814 ILM458814 IVI458814 JFE458814 JPA458814 JYW458814 KIS458814 KSO458814 LCK458814 LMG458814 LWC458814 MFY458814 MPU458814 MZQ458814 NJM458814 NTI458814 ODE458814 ONA458814 OWW458814 PGS458814 PQO458814 QAK458814 QKG458814 QUC458814 RDY458814 RNU458814 RXQ458814 SHM458814 SRI458814 TBE458814 TLA458814 TUW458814 UES458814 UOO458814 UYK458814 VIG458814 VSC458814 WBY458814 WLU458814 WVQ458814 I524350 JE524350 TA524350 ACW524350 AMS524350 AWO524350 BGK524350 BQG524350 CAC524350 CJY524350 CTU524350 DDQ524350 DNM524350 DXI524350 EHE524350 ERA524350 FAW524350 FKS524350 FUO524350 GEK524350 GOG524350 GYC524350 HHY524350 HRU524350 IBQ524350 ILM524350 IVI524350 JFE524350 JPA524350 JYW524350 KIS524350 KSO524350 LCK524350 LMG524350 LWC524350 MFY524350 MPU524350 MZQ524350 NJM524350 NTI524350 ODE524350 ONA524350 OWW524350 PGS524350 PQO524350 QAK524350 QKG524350 QUC524350 RDY524350 RNU524350 RXQ524350 SHM524350 SRI524350 TBE524350 TLA524350 TUW524350 UES524350 UOO524350 UYK524350 VIG524350 VSC524350 WBY524350 WLU524350 WVQ524350 I589886 JE589886 TA589886 ACW589886 AMS589886 AWO589886 BGK589886 BQG589886 CAC589886 CJY589886 CTU589886 DDQ589886 DNM589886 DXI589886 EHE589886 ERA589886 FAW589886 FKS589886 FUO589886 GEK589886 GOG589886 GYC589886 HHY589886 HRU589886 IBQ589886 ILM589886 IVI589886 JFE589886 JPA589886 JYW589886 KIS589886 KSO589886 LCK589886 LMG589886 LWC589886 MFY589886 MPU589886 MZQ589886 NJM589886 NTI589886 ODE589886 ONA589886 OWW589886 PGS589886 PQO589886 QAK589886 QKG589886 QUC589886 RDY589886 RNU589886 RXQ589886 SHM589886 SRI589886 TBE589886 TLA589886 TUW589886 UES589886 UOO589886 UYK589886 VIG589886 VSC589886 WBY589886 WLU589886 WVQ589886 I655422 JE655422 TA655422 ACW655422 AMS655422 AWO655422 BGK655422 BQG655422 CAC655422 CJY655422 CTU655422 DDQ655422 DNM655422 DXI655422 EHE655422 ERA655422 FAW655422 FKS655422 FUO655422 GEK655422 GOG655422 GYC655422 HHY655422 HRU655422 IBQ655422 ILM655422 IVI655422 JFE655422 JPA655422 JYW655422 KIS655422 KSO655422 LCK655422 LMG655422 LWC655422 MFY655422 MPU655422 MZQ655422 NJM655422 NTI655422 ODE655422 ONA655422 OWW655422 PGS655422 PQO655422 QAK655422 QKG655422 QUC655422 RDY655422 RNU655422 RXQ655422 SHM655422 SRI655422 TBE655422 TLA655422 TUW655422 UES655422 UOO655422 UYK655422 VIG655422 VSC655422 WBY655422 WLU655422 WVQ655422 I720958 JE720958 TA720958 ACW720958 AMS720958 AWO720958 BGK720958 BQG720958 CAC720958 CJY720958 CTU720958 DDQ720958 DNM720958 DXI720958 EHE720958 ERA720958 FAW720958 FKS720958 FUO720958 GEK720958 GOG720958 GYC720958 HHY720958 HRU720958 IBQ720958 ILM720958 IVI720958 JFE720958 JPA720958 JYW720958 KIS720958 KSO720958 LCK720958 LMG720958 LWC720958 MFY720958 MPU720958 MZQ720958 NJM720958 NTI720958 ODE720958 ONA720958 OWW720958 PGS720958 PQO720958 QAK720958 QKG720958 QUC720958 RDY720958 RNU720958 RXQ720958 SHM720958 SRI720958 TBE720958 TLA720958 TUW720958 UES720958 UOO720958 UYK720958 VIG720958 VSC720958 WBY720958 WLU720958 WVQ720958 I786494 JE786494 TA786494 ACW786494 AMS786494 AWO786494 BGK786494 BQG786494 CAC786494 CJY786494 CTU786494 DDQ786494 DNM786494 DXI786494 EHE786494 ERA786494 FAW786494 FKS786494 FUO786494 GEK786494 GOG786494 GYC786494 HHY786494 HRU786494 IBQ786494 ILM786494 IVI786494 JFE786494 JPA786494 JYW786494 KIS786494 KSO786494 LCK786494 LMG786494 LWC786494 MFY786494 MPU786494 MZQ786494 NJM786494 NTI786494 ODE786494 ONA786494 OWW786494 PGS786494 PQO786494 QAK786494 QKG786494 QUC786494 RDY786494 RNU786494 RXQ786494 SHM786494 SRI786494 TBE786494 TLA786494 TUW786494 UES786494 UOO786494 UYK786494 VIG786494 VSC786494 WBY786494 WLU786494 WVQ786494 I852030 JE852030 TA852030 ACW852030 AMS852030 AWO852030 BGK852030 BQG852030 CAC852030 CJY852030 CTU852030 DDQ852030 DNM852030 DXI852030 EHE852030 ERA852030 FAW852030 FKS852030 FUO852030 GEK852030 GOG852030 GYC852030 HHY852030 HRU852030 IBQ852030 ILM852030 IVI852030 JFE852030 JPA852030 JYW852030 KIS852030 KSO852030 LCK852030 LMG852030 LWC852030 MFY852030 MPU852030 MZQ852030 NJM852030 NTI852030 ODE852030 ONA852030 OWW852030 PGS852030 PQO852030 QAK852030 QKG852030 QUC852030 RDY852030 RNU852030 RXQ852030 SHM852030 SRI852030 TBE852030 TLA852030 TUW852030 UES852030 UOO852030 UYK852030 VIG852030 VSC852030 WBY852030 WLU852030 WVQ852030 I917566 JE917566 TA917566 ACW917566 AMS917566 AWO917566 BGK917566 BQG917566 CAC917566 CJY917566 CTU917566 DDQ917566 DNM917566 DXI917566 EHE917566 ERA917566 FAW917566 FKS917566 FUO917566 GEK917566 GOG917566 GYC917566 HHY917566 HRU917566 IBQ917566 ILM917566 IVI917566 JFE917566 JPA917566 JYW917566 KIS917566 KSO917566 LCK917566 LMG917566 LWC917566 MFY917566 MPU917566 MZQ917566 NJM917566 NTI917566 ODE917566 ONA917566 OWW917566 PGS917566 PQO917566 QAK917566 QKG917566 QUC917566 RDY917566 RNU917566 RXQ917566 SHM917566 SRI917566 TBE917566 TLA917566 TUW917566 UES917566 UOO917566 UYK917566 VIG917566 VSC917566 WBY917566 WLU917566 WVQ917566 I983102 JE983102 TA983102 ACW983102 AMS983102 AWO983102 BGK983102 BQG983102 CAC983102 CJY983102 CTU983102 DDQ983102 DNM983102 DXI983102 EHE983102 ERA983102 FAW983102 FKS983102 FUO983102 GEK983102 GOG983102 GYC983102 HHY983102 HRU983102 IBQ983102 ILM983102 IVI983102 JFE983102 JPA983102 JYW983102 KIS983102 KSO983102 LCK983102 LMG983102 LWC983102 MFY983102 MPU983102 MZQ983102 NJM983102 NTI983102 ODE983102 ONA983102 OWW983102 PGS983102 PQO983102 QAK983102 QKG983102 QUC983102 RDY983102 RNU983102 RXQ983102 SHM983102 SRI983102 TBE983102 TLA983102 TUW983102 UES983102 UOO983102 UYK983102 VIG983102 VSC983102 WBY983102 WLU983102 WVQ983102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N65563 JJ65563 TF65563 ADB65563 AMX65563 AWT65563 BGP65563 BQL65563 CAH65563 CKD65563 CTZ65563 DDV65563 DNR65563 DXN65563 EHJ65563 ERF65563 FBB65563 FKX65563 FUT65563 GEP65563 GOL65563 GYH65563 HID65563 HRZ65563 IBV65563 ILR65563 IVN65563 JFJ65563 JPF65563 JZB65563 KIX65563 KST65563 LCP65563 LML65563 LWH65563 MGD65563 MPZ65563 MZV65563 NJR65563 NTN65563 ODJ65563 ONF65563 OXB65563 PGX65563 PQT65563 QAP65563 QKL65563 QUH65563 RED65563 RNZ65563 RXV65563 SHR65563 SRN65563 TBJ65563 TLF65563 TVB65563 UEX65563 UOT65563 UYP65563 VIL65563 VSH65563 WCD65563 WLZ65563 WVV65563 N131099 JJ131099 TF131099 ADB131099 AMX131099 AWT131099 BGP131099 BQL131099 CAH131099 CKD131099 CTZ131099 DDV131099 DNR131099 DXN131099 EHJ131099 ERF131099 FBB131099 FKX131099 FUT131099 GEP131099 GOL131099 GYH131099 HID131099 HRZ131099 IBV131099 ILR131099 IVN131099 JFJ131099 JPF131099 JZB131099 KIX131099 KST131099 LCP131099 LML131099 LWH131099 MGD131099 MPZ131099 MZV131099 NJR131099 NTN131099 ODJ131099 ONF131099 OXB131099 PGX131099 PQT131099 QAP131099 QKL131099 QUH131099 RED131099 RNZ131099 RXV131099 SHR131099 SRN131099 TBJ131099 TLF131099 TVB131099 UEX131099 UOT131099 UYP131099 VIL131099 VSH131099 WCD131099 WLZ131099 WVV131099 N196635 JJ196635 TF196635 ADB196635 AMX196635 AWT196635 BGP196635 BQL196635 CAH196635 CKD196635 CTZ196635 DDV196635 DNR196635 DXN196635 EHJ196635 ERF196635 FBB196635 FKX196635 FUT196635 GEP196635 GOL196635 GYH196635 HID196635 HRZ196635 IBV196635 ILR196635 IVN196635 JFJ196635 JPF196635 JZB196635 KIX196635 KST196635 LCP196635 LML196635 LWH196635 MGD196635 MPZ196635 MZV196635 NJR196635 NTN196635 ODJ196635 ONF196635 OXB196635 PGX196635 PQT196635 QAP196635 QKL196635 QUH196635 RED196635 RNZ196635 RXV196635 SHR196635 SRN196635 TBJ196635 TLF196635 TVB196635 UEX196635 UOT196635 UYP196635 VIL196635 VSH196635 WCD196635 WLZ196635 WVV196635 N262171 JJ262171 TF262171 ADB262171 AMX262171 AWT262171 BGP262171 BQL262171 CAH262171 CKD262171 CTZ262171 DDV262171 DNR262171 DXN262171 EHJ262171 ERF262171 FBB262171 FKX262171 FUT262171 GEP262171 GOL262171 GYH262171 HID262171 HRZ262171 IBV262171 ILR262171 IVN262171 JFJ262171 JPF262171 JZB262171 KIX262171 KST262171 LCP262171 LML262171 LWH262171 MGD262171 MPZ262171 MZV262171 NJR262171 NTN262171 ODJ262171 ONF262171 OXB262171 PGX262171 PQT262171 QAP262171 QKL262171 QUH262171 RED262171 RNZ262171 RXV262171 SHR262171 SRN262171 TBJ262171 TLF262171 TVB262171 UEX262171 UOT262171 UYP262171 VIL262171 VSH262171 WCD262171 WLZ262171 WVV262171 N327707 JJ327707 TF327707 ADB327707 AMX327707 AWT327707 BGP327707 BQL327707 CAH327707 CKD327707 CTZ327707 DDV327707 DNR327707 DXN327707 EHJ327707 ERF327707 FBB327707 FKX327707 FUT327707 GEP327707 GOL327707 GYH327707 HID327707 HRZ327707 IBV327707 ILR327707 IVN327707 JFJ327707 JPF327707 JZB327707 KIX327707 KST327707 LCP327707 LML327707 LWH327707 MGD327707 MPZ327707 MZV327707 NJR327707 NTN327707 ODJ327707 ONF327707 OXB327707 PGX327707 PQT327707 QAP327707 QKL327707 QUH327707 RED327707 RNZ327707 RXV327707 SHR327707 SRN327707 TBJ327707 TLF327707 TVB327707 UEX327707 UOT327707 UYP327707 VIL327707 VSH327707 WCD327707 WLZ327707 WVV327707 N393243 JJ393243 TF393243 ADB393243 AMX393243 AWT393243 BGP393243 BQL393243 CAH393243 CKD393243 CTZ393243 DDV393243 DNR393243 DXN393243 EHJ393243 ERF393243 FBB393243 FKX393243 FUT393243 GEP393243 GOL393243 GYH393243 HID393243 HRZ393243 IBV393243 ILR393243 IVN393243 JFJ393243 JPF393243 JZB393243 KIX393243 KST393243 LCP393243 LML393243 LWH393243 MGD393243 MPZ393243 MZV393243 NJR393243 NTN393243 ODJ393243 ONF393243 OXB393243 PGX393243 PQT393243 QAP393243 QKL393243 QUH393243 RED393243 RNZ393243 RXV393243 SHR393243 SRN393243 TBJ393243 TLF393243 TVB393243 UEX393243 UOT393243 UYP393243 VIL393243 VSH393243 WCD393243 WLZ393243 WVV393243 N458779 JJ458779 TF458779 ADB458779 AMX458779 AWT458779 BGP458779 BQL458779 CAH458779 CKD458779 CTZ458779 DDV458779 DNR458779 DXN458779 EHJ458779 ERF458779 FBB458779 FKX458779 FUT458779 GEP458779 GOL458779 GYH458779 HID458779 HRZ458779 IBV458779 ILR458779 IVN458779 JFJ458779 JPF458779 JZB458779 KIX458779 KST458779 LCP458779 LML458779 LWH458779 MGD458779 MPZ458779 MZV458779 NJR458779 NTN458779 ODJ458779 ONF458779 OXB458779 PGX458779 PQT458779 QAP458779 QKL458779 QUH458779 RED458779 RNZ458779 RXV458779 SHR458779 SRN458779 TBJ458779 TLF458779 TVB458779 UEX458779 UOT458779 UYP458779 VIL458779 VSH458779 WCD458779 WLZ458779 WVV458779 N524315 JJ524315 TF524315 ADB524315 AMX524315 AWT524315 BGP524315 BQL524315 CAH524315 CKD524315 CTZ524315 DDV524315 DNR524315 DXN524315 EHJ524315 ERF524315 FBB524315 FKX524315 FUT524315 GEP524315 GOL524315 GYH524315 HID524315 HRZ524315 IBV524315 ILR524315 IVN524315 JFJ524315 JPF524315 JZB524315 KIX524315 KST524315 LCP524315 LML524315 LWH524315 MGD524315 MPZ524315 MZV524315 NJR524315 NTN524315 ODJ524315 ONF524315 OXB524315 PGX524315 PQT524315 QAP524315 QKL524315 QUH524315 RED524315 RNZ524315 RXV524315 SHR524315 SRN524315 TBJ524315 TLF524315 TVB524315 UEX524315 UOT524315 UYP524315 VIL524315 VSH524315 WCD524315 WLZ524315 WVV524315 N589851 JJ589851 TF589851 ADB589851 AMX589851 AWT589851 BGP589851 BQL589851 CAH589851 CKD589851 CTZ589851 DDV589851 DNR589851 DXN589851 EHJ589851 ERF589851 FBB589851 FKX589851 FUT589851 GEP589851 GOL589851 GYH589851 HID589851 HRZ589851 IBV589851 ILR589851 IVN589851 JFJ589851 JPF589851 JZB589851 KIX589851 KST589851 LCP589851 LML589851 LWH589851 MGD589851 MPZ589851 MZV589851 NJR589851 NTN589851 ODJ589851 ONF589851 OXB589851 PGX589851 PQT589851 QAP589851 QKL589851 QUH589851 RED589851 RNZ589851 RXV589851 SHR589851 SRN589851 TBJ589851 TLF589851 TVB589851 UEX589851 UOT589851 UYP589851 VIL589851 VSH589851 WCD589851 WLZ589851 WVV589851 N655387 JJ655387 TF655387 ADB655387 AMX655387 AWT655387 BGP655387 BQL655387 CAH655387 CKD655387 CTZ655387 DDV655387 DNR655387 DXN655387 EHJ655387 ERF655387 FBB655387 FKX655387 FUT655387 GEP655387 GOL655387 GYH655387 HID655387 HRZ655387 IBV655387 ILR655387 IVN655387 JFJ655387 JPF655387 JZB655387 KIX655387 KST655387 LCP655387 LML655387 LWH655387 MGD655387 MPZ655387 MZV655387 NJR655387 NTN655387 ODJ655387 ONF655387 OXB655387 PGX655387 PQT655387 QAP655387 QKL655387 QUH655387 RED655387 RNZ655387 RXV655387 SHR655387 SRN655387 TBJ655387 TLF655387 TVB655387 UEX655387 UOT655387 UYP655387 VIL655387 VSH655387 WCD655387 WLZ655387 WVV655387 N720923 JJ720923 TF720923 ADB720923 AMX720923 AWT720923 BGP720923 BQL720923 CAH720923 CKD720923 CTZ720923 DDV720923 DNR720923 DXN720923 EHJ720923 ERF720923 FBB720923 FKX720923 FUT720923 GEP720923 GOL720923 GYH720923 HID720923 HRZ720923 IBV720923 ILR720923 IVN720923 JFJ720923 JPF720923 JZB720923 KIX720923 KST720923 LCP720923 LML720923 LWH720923 MGD720923 MPZ720923 MZV720923 NJR720923 NTN720923 ODJ720923 ONF720923 OXB720923 PGX720923 PQT720923 QAP720923 QKL720923 QUH720923 RED720923 RNZ720923 RXV720923 SHR720923 SRN720923 TBJ720923 TLF720923 TVB720923 UEX720923 UOT720923 UYP720923 VIL720923 VSH720923 WCD720923 WLZ720923 WVV720923 N786459 JJ786459 TF786459 ADB786459 AMX786459 AWT786459 BGP786459 BQL786459 CAH786459 CKD786459 CTZ786459 DDV786459 DNR786459 DXN786459 EHJ786459 ERF786459 FBB786459 FKX786459 FUT786459 GEP786459 GOL786459 GYH786459 HID786459 HRZ786459 IBV786459 ILR786459 IVN786459 JFJ786459 JPF786459 JZB786459 KIX786459 KST786459 LCP786459 LML786459 LWH786459 MGD786459 MPZ786459 MZV786459 NJR786459 NTN786459 ODJ786459 ONF786459 OXB786459 PGX786459 PQT786459 QAP786459 QKL786459 QUH786459 RED786459 RNZ786459 RXV786459 SHR786459 SRN786459 TBJ786459 TLF786459 TVB786459 UEX786459 UOT786459 UYP786459 VIL786459 VSH786459 WCD786459 WLZ786459 WVV786459 N851995 JJ851995 TF851995 ADB851995 AMX851995 AWT851995 BGP851995 BQL851995 CAH851995 CKD851995 CTZ851995 DDV851995 DNR851995 DXN851995 EHJ851995 ERF851995 FBB851995 FKX851995 FUT851995 GEP851995 GOL851995 GYH851995 HID851995 HRZ851995 IBV851995 ILR851995 IVN851995 JFJ851995 JPF851995 JZB851995 KIX851995 KST851995 LCP851995 LML851995 LWH851995 MGD851995 MPZ851995 MZV851995 NJR851995 NTN851995 ODJ851995 ONF851995 OXB851995 PGX851995 PQT851995 QAP851995 QKL851995 QUH851995 RED851995 RNZ851995 RXV851995 SHR851995 SRN851995 TBJ851995 TLF851995 TVB851995 UEX851995 UOT851995 UYP851995 VIL851995 VSH851995 WCD851995 WLZ851995 WVV851995 N917531 JJ917531 TF917531 ADB917531 AMX917531 AWT917531 BGP917531 BQL917531 CAH917531 CKD917531 CTZ917531 DDV917531 DNR917531 DXN917531 EHJ917531 ERF917531 FBB917531 FKX917531 FUT917531 GEP917531 GOL917531 GYH917531 HID917531 HRZ917531 IBV917531 ILR917531 IVN917531 JFJ917531 JPF917531 JZB917531 KIX917531 KST917531 LCP917531 LML917531 LWH917531 MGD917531 MPZ917531 MZV917531 NJR917531 NTN917531 ODJ917531 ONF917531 OXB917531 PGX917531 PQT917531 QAP917531 QKL917531 QUH917531 RED917531 RNZ917531 RXV917531 SHR917531 SRN917531 TBJ917531 TLF917531 TVB917531 UEX917531 UOT917531 UYP917531 VIL917531 VSH917531 WCD917531 WLZ917531 WVV917531 N983067 JJ983067 TF983067 ADB983067 AMX983067 AWT983067 BGP983067 BQL983067 CAH983067 CKD983067 CTZ983067 DDV983067 DNR983067 DXN983067 EHJ983067 ERF983067 FBB983067 FKX983067 FUT983067 GEP983067 GOL983067 GYH983067 HID983067 HRZ983067 IBV983067 ILR983067 IVN983067 JFJ983067 JPF983067 JZB983067 KIX983067 KST983067 LCP983067 LML983067 LWH983067 MGD983067 MPZ983067 MZV983067 NJR983067 NTN983067 ODJ983067 ONF983067 OXB983067 PGX983067 PQT983067 QAP983067 QKL983067 QUH983067 RED983067 RNZ983067 RXV983067 SHR983067 SRN983067 TBJ983067 TLF983067 TVB983067 UEX983067 UOT983067 UYP983067 VIL983067 VSH983067 WCD983067 WLZ983067 WVV983067 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F22:F28 JB22:JB28 SX22:SX28 ACT22:ACT28 AMP22:AMP28 AWL22:AWL28 BGH22:BGH28 BQD22:BQD28 BZZ22:BZZ28 CJV22:CJV28 CTR22:CTR28 DDN22:DDN28 DNJ22:DNJ28 DXF22:DXF28 EHB22:EHB28 EQX22:EQX28 FAT22:FAT28 FKP22:FKP28 FUL22:FUL28 GEH22:GEH28 GOD22:GOD28 GXZ22:GXZ28 HHV22:HHV28 HRR22:HRR28 IBN22:IBN28 ILJ22:ILJ28 IVF22:IVF28 JFB22:JFB28 JOX22:JOX28 JYT22:JYT28 KIP22:KIP28 KSL22:KSL28 LCH22:LCH28 LMD22:LMD28 LVZ22:LVZ28 MFV22:MFV28 MPR22:MPR28 MZN22:MZN28 NJJ22:NJJ28 NTF22:NTF28 ODB22:ODB28 OMX22:OMX28 OWT22:OWT28 PGP22:PGP28 PQL22:PQL28 QAH22:QAH28 QKD22:QKD28 QTZ22:QTZ28 RDV22:RDV28 RNR22:RNR28 RXN22:RXN28 SHJ22:SHJ28 SRF22:SRF28 TBB22:TBB28 TKX22:TKX28 TUT22:TUT28 UEP22:UEP28 UOL22:UOL28 UYH22:UYH28 VID22:VID28 VRZ22:VRZ28 WBV22:WBV28 WLR22:WLR28 WVN22:WVN28 F65558:F65564 JB65558:JB65564 SX65558:SX65564 ACT65558:ACT65564 AMP65558:AMP65564 AWL65558:AWL65564 BGH65558:BGH65564 BQD65558:BQD65564 BZZ65558:BZZ65564 CJV65558:CJV65564 CTR65558:CTR65564 DDN65558:DDN65564 DNJ65558:DNJ65564 DXF65558:DXF65564 EHB65558:EHB65564 EQX65558:EQX65564 FAT65558:FAT65564 FKP65558:FKP65564 FUL65558:FUL65564 GEH65558:GEH65564 GOD65558:GOD65564 GXZ65558:GXZ65564 HHV65558:HHV65564 HRR65558:HRR65564 IBN65558:IBN65564 ILJ65558:ILJ65564 IVF65558:IVF65564 JFB65558:JFB65564 JOX65558:JOX65564 JYT65558:JYT65564 KIP65558:KIP65564 KSL65558:KSL65564 LCH65558:LCH65564 LMD65558:LMD65564 LVZ65558:LVZ65564 MFV65558:MFV65564 MPR65558:MPR65564 MZN65558:MZN65564 NJJ65558:NJJ65564 NTF65558:NTF65564 ODB65558:ODB65564 OMX65558:OMX65564 OWT65558:OWT65564 PGP65558:PGP65564 PQL65558:PQL65564 QAH65558:QAH65564 QKD65558:QKD65564 QTZ65558:QTZ65564 RDV65558:RDV65564 RNR65558:RNR65564 RXN65558:RXN65564 SHJ65558:SHJ65564 SRF65558:SRF65564 TBB65558:TBB65564 TKX65558:TKX65564 TUT65558:TUT65564 UEP65558:UEP65564 UOL65558:UOL65564 UYH65558:UYH65564 VID65558:VID65564 VRZ65558:VRZ65564 WBV65558:WBV65564 WLR65558:WLR65564 WVN65558:WVN65564 F131094:F131100 JB131094:JB131100 SX131094:SX131100 ACT131094:ACT131100 AMP131094:AMP131100 AWL131094:AWL131100 BGH131094:BGH131100 BQD131094:BQD131100 BZZ131094:BZZ131100 CJV131094:CJV131100 CTR131094:CTR131100 DDN131094:DDN131100 DNJ131094:DNJ131100 DXF131094:DXF131100 EHB131094:EHB131100 EQX131094:EQX131100 FAT131094:FAT131100 FKP131094:FKP131100 FUL131094:FUL131100 GEH131094:GEH131100 GOD131094:GOD131100 GXZ131094:GXZ131100 HHV131094:HHV131100 HRR131094:HRR131100 IBN131094:IBN131100 ILJ131094:ILJ131100 IVF131094:IVF131100 JFB131094:JFB131100 JOX131094:JOX131100 JYT131094:JYT131100 KIP131094:KIP131100 KSL131094:KSL131100 LCH131094:LCH131100 LMD131094:LMD131100 LVZ131094:LVZ131100 MFV131094:MFV131100 MPR131094:MPR131100 MZN131094:MZN131100 NJJ131094:NJJ131100 NTF131094:NTF131100 ODB131094:ODB131100 OMX131094:OMX131100 OWT131094:OWT131100 PGP131094:PGP131100 PQL131094:PQL131100 QAH131094:QAH131100 QKD131094:QKD131100 QTZ131094:QTZ131100 RDV131094:RDV131100 RNR131094:RNR131100 RXN131094:RXN131100 SHJ131094:SHJ131100 SRF131094:SRF131100 TBB131094:TBB131100 TKX131094:TKX131100 TUT131094:TUT131100 UEP131094:UEP131100 UOL131094:UOL131100 UYH131094:UYH131100 VID131094:VID131100 VRZ131094:VRZ131100 WBV131094:WBV131100 WLR131094:WLR131100 WVN131094:WVN131100 F196630:F196636 JB196630:JB196636 SX196630:SX196636 ACT196630:ACT196636 AMP196630:AMP196636 AWL196630:AWL196636 BGH196630:BGH196636 BQD196630:BQD196636 BZZ196630:BZZ196636 CJV196630:CJV196636 CTR196630:CTR196636 DDN196630:DDN196636 DNJ196630:DNJ196636 DXF196630:DXF196636 EHB196630:EHB196636 EQX196630:EQX196636 FAT196630:FAT196636 FKP196630:FKP196636 FUL196630:FUL196636 GEH196630:GEH196636 GOD196630:GOD196636 GXZ196630:GXZ196636 HHV196630:HHV196636 HRR196630:HRR196636 IBN196630:IBN196636 ILJ196630:ILJ196636 IVF196630:IVF196636 JFB196630:JFB196636 JOX196630:JOX196636 JYT196630:JYT196636 KIP196630:KIP196636 KSL196630:KSL196636 LCH196630:LCH196636 LMD196630:LMD196636 LVZ196630:LVZ196636 MFV196630:MFV196636 MPR196630:MPR196636 MZN196630:MZN196636 NJJ196630:NJJ196636 NTF196630:NTF196636 ODB196630:ODB196636 OMX196630:OMX196636 OWT196630:OWT196636 PGP196630:PGP196636 PQL196630:PQL196636 QAH196630:QAH196636 QKD196630:QKD196636 QTZ196630:QTZ196636 RDV196630:RDV196636 RNR196630:RNR196636 RXN196630:RXN196636 SHJ196630:SHJ196636 SRF196630:SRF196636 TBB196630:TBB196636 TKX196630:TKX196636 TUT196630:TUT196636 UEP196630:UEP196636 UOL196630:UOL196636 UYH196630:UYH196636 VID196630:VID196636 VRZ196630:VRZ196636 WBV196630:WBV196636 WLR196630:WLR196636 WVN196630:WVN196636 F262166:F262172 JB262166:JB262172 SX262166:SX262172 ACT262166:ACT262172 AMP262166:AMP262172 AWL262166:AWL262172 BGH262166:BGH262172 BQD262166:BQD262172 BZZ262166:BZZ262172 CJV262166:CJV262172 CTR262166:CTR262172 DDN262166:DDN262172 DNJ262166:DNJ262172 DXF262166:DXF262172 EHB262166:EHB262172 EQX262166:EQX262172 FAT262166:FAT262172 FKP262166:FKP262172 FUL262166:FUL262172 GEH262166:GEH262172 GOD262166:GOD262172 GXZ262166:GXZ262172 HHV262166:HHV262172 HRR262166:HRR262172 IBN262166:IBN262172 ILJ262166:ILJ262172 IVF262166:IVF262172 JFB262166:JFB262172 JOX262166:JOX262172 JYT262166:JYT262172 KIP262166:KIP262172 KSL262166:KSL262172 LCH262166:LCH262172 LMD262166:LMD262172 LVZ262166:LVZ262172 MFV262166:MFV262172 MPR262166:MPR262172 MZN262166:MZN262172 NJJ262166:NJJ262172 NTF262166:NTF262172 ODB262166:ODB262172 OMX262166:OMX262172 OWT262166:OWT262172 PGP262166:PGP262172 PQL262166:PQL262172 QAH262166:QAH262172 QKD262166:QKD262172 QTZ262166:QTZ262172 RDV262166:RDV262172 RNR262166:RNR262172 RXN262166:RXN262172 SHJ262166:SHJ262172 SRF262166:SRF262172 TBB262166:TBB262172 TKX262166:TKX262172 TUT262166:TUT262172 UEP262166:UEP262172 UOL262166:UOL262172 UYH262166:UYH262172 VID262166:VID262172 VRZ262166:VRZ262172 WBV262166:WBV262172 WLR262166:WLR262172 WVN262166:WVN262172 F327702:F327708 JB327702:JB327708 SX327702:SX327708 ACT327702:ACT327708 AMP327702:AMP327708 AWL327702:AWL327708 BGH327702:BGH327708 BQD327702:BQD327708 BZZ327702:BZZ327708 CJV327702:CJV327708 CTR327702:CTR327708 DDN327702:DDN327708 DNJ327702:DNJ327708 DXF327702:DXF327708 EHB327702:EHB327708 EQX327702:EQX327708 FAT327702:FAT327708 FKP327702:FKP327708 FUL327702:FUL327708 GEH327702:GEH327708 GOD327702:GOD327708 GXZ327702:GXZ327708 HHV327702:HHV327708 HRR327702:HRR327708 IBN327702:IBN327708 ILJ327702:ILJ327708 IVF327702:IVF327708 JFB327702:JFB327708 JOX327702:JOX327708 JYT327702:JYT327708 KIP327702:KIP327708 KSL327702:KSL327708 LCH327702:LCH327708 LMD327702:LMD327708 LVZ327702:LVZ327708 MFV327702:MFV327708 MPR327702:MPR327708 MZN327702:MZN327708 NJJ327702:NJJ327708 NTF327702:NTF327708 ODB327702:ODB327708 OMX327702:OMX327708 OWT327702:OWT327708 PGP327702:PGP327708 PQL327702:PQL327708 QAH327702:QAH327708 QKD327702:QKD327708 QTZ327702:QTZ327708 RDV327702:RDV327708 RNR327702:RNR327708 RXN327702:RXN327708 SHJ327702:SHJ327708 SRF327702:SRF327708 TBB327702:TBB327708 TKX327702:TKX327708 TUT327702:TUT327708 UEP327702:UEP327708 UOL327702:UOL327708 UYH327702:UYH327708 VID327702:VID327708 VRZ327702:VRZ327708 WBV327702:WBV327708 WLR327702:WLR327708 WVN327702:WVN327708 F393238:F393244 JB393238:JB393244 SX393238:SX393244 ACT393238:ACT393244 AMP393238:AMP393244 AWL393238:AWL393244 BGH393238:BGH393244 BQD393238:BQD393244 BZZ393238:BZZ393244 CJV393238:CJV393244 CTR393238:CTR393244 DDN393238:DDN393244 DNJ393238:DNJ393244 DXF393238:DXF393244 EHB393238:EHB393244 EQX393238:EQX393244 FAT393238:FAT393244 FKP393238:FKP393244 FUL393238:FUL393244 GEH393238:GEH393244 GOD393238:GOD393244 GXZ393238:GXZ393244 HHV393238:HHV393244 HRR393238:HRR393244 IBN393238:IBN393244 ILJ393238:ILJ393244 IVF393238:IVF393244 JFB393238:JFB393244 JOX393238:JOX393244 JYT393238:JYT393244 KIP393238:KIP393244 KSL393238:KSL393244 LCH393238:LCH393244 LMD393238:LMD393244 LVZ393238:LVZ393244 MFV393238:MFV393244 MPR393238:MPR393244 MZN393238:MZN393244 NJJ393238:NJJ393244 NTF393238:NTF393244 ODB393238:ODB393244 OMX393238:OMX393244 OWT393238:OWT393244 PGP393238:PGP393244 PQL393238:PQL393244 QAH393238:QAH393244 QKD393238:QKD393244 QTZ393238:QTZ393244 RDV393238:RDV393244 RNR393238:RNR393244 RXN393238:RXN393244 SHJ393238:SHJ393244 SRF393238:SRF393244 TBB393238:TBB393244 TKX393238:TKX393244 TUT393238:TUT393244 UEP393238:UEP393244 UOL393238:UOL393244 UYH393238:UYH393244 VID393238:VID393244 VRZ393238:VRZ393244 WBV393238:WBV393244 WLR393238:WLR393244 WVN393238:WVN393244 F458774:F458780 JB458774:JB458780 SX458774:SX458780 ACT458774:ACT458780 AMP458774:AMP458780 AWL458774:AWL458780 BGH458774:BGH458780 BQD458774:BQD458780 BZZ458774:BZZ458780 CJV458774:CJV458780 CTR458774:CTR458780 DDN458774:DDN458780 DNJ458774:DNJ458780 DXF458774:DXF458780 EHB458774:EHB458780 EQX458774:EQX458780 FAT458774:FAT458780 FKP458774:FKP458780 FUL458774:FUL458780 GEH458774:GEH458780 GOD458774:GOD458780 GXZ458774:GXZ458780 HHV458774:HHV458780 HRR458774:HRR458780 IBN458774:IBN458780 ILJ458774:ILJ458780 IVF458774:IVF458780 JFB458774:JFB458780 JOX458774:JOX458780 JYT458774:JYT458780 KIP458774:KIP458780 KSL458774:KSL458780 LCH458774:LCH458780 LMD458774:LMD458780 LVZ458774:LVZ458780 MFV458774:MFV458780 MPR458774:MPR458780 MZN458774:MZN458780 NJJ458774:NJJ458780 NTF458774:NTF458780 ODB458774:ODB458780 OMX458774:OMX458780 OWT458774:OWT458780 PGP458774:PGP458780 PQL458774:PQL458780 QAH458774:QAH458780 QKD458774:QKD458780 QTZ458774:QTZ458780 RDV458774:RDV458780 RNR458774:RNR458780 RXN458774:RXN458780 SHJ458774:SHJ458780 SRF458774:SRF458780 TBB458774:TBB458780 TKX458774:TKX458780 TUT458774:TUT458780 UEP458774:UEP458780 UOL458774:UOL458780 UYH458774:UYH458780 VID458774:VID458780 VRZ458774:VRZ458780 WBV458774:WBV458780 WLR458774:WLR458780 WVN458774:WVN458780 F524310:F524316 JB524310:JB524316 SX524310:SX524316 ACT524310:ACT524316 AMP524310:AMP524316 AWL524310:AWL524316 BGH524310:BGH524316 BQD524310:BQD524316 BZZ524310:BZZ524316 CJV524310:CJV524316 CTR524310:CTR524316 DDN524310:DDN524316 DNJ524310:DNJ524316 DXF524310:DXF524316 EHB524310:EHB524316 EQX524310:EQX524316 FAT524310:FAT524316 FKP524310:FKP524316 FUL524310:FUL524316 GEH524310:GEH524316 GOD524310:GOD524316 GXZ524310:GXZ524316 HHV524310:HHV524316 HRR524310:HRR524316 IBN524310:IBN524316 ILJ524310:ILJ524316 IVF524310:IVF524316 JFB524310:JFB524316 JOX524310:JOX524316 JYT524310:JYT524316 KIP524310:KIP524316 KSL524310:KSL524316 LCH524310:LCH524316 LMD524310:LMD524316 LVZ524310:LVZ524316 MFV524310:MFV524316 MPR524310:MPR524316 MZN524310:MZN524316 NJJ524310:NJJ524316 NTF524310:NTF524316 ODB524310:ODB524316 OMX524310:OMX524316 OWT524310:OWT524316 PGP524310:PGP524316 PQL524310:PQL524316 QAH524310:QAH524316 QKD524310:QKD524316 QTZ524310:QTZ524316 RDV524310:RDV524316 RNR524310:RNR524316 RXN524310:RXN524316 SHJ524310:SHJ524316 SRF524310:SRF524316 TBB524310:TBB524316 TKX524310:TKX524316 TUT524310:TUT524316 UEP524310:UEP524316 UOL524310:UOL524316 UYH524310:UYH524316 VID524310:VID524316 VRZ524310:VRZ524316 WBV524310:WBV524316 WLR524310:WLR524316 WVN524310:WVN524316 F589846:F589852 JB589846:JB589852 SX589846:SX589852 ACT589846:ACT589852 AMP589846:AMP589852 AWL589846:AWL589852 BGH589846:BGH589852 BQD589846:BQD589852 BZZ589846:BZZ589852 CJV589846:CJV589852 CTR589846:CTR589852 DDN589846:DDN589852 DNJ589846:DNJ589852 DXF589846:DXF589852 EHB589846:EHB589852 EQX589846:EQX589852 FAT589846:FAT589852 FKP589846:FKP589852 FUL589846:FUL589852 GEH589846:GEH589852 GOD589846:GOD589852 GXZ589846:GXZ589852 HHV589846:HHV589852 HRR589846:HRR589852 IBN589846:IBN589852 ILJ589846:ILJ589852 IVF589846:IVF589852 JFB589846:JFB589852 JOX589846:JOX589852 JYT589846:JYT589852 KIP589846:KIP589852 KSL589846:KSL589852 LCH589846:LCH589852 LMD589846:LMD589852 LVZ589846:LVZ589852 MFV589846:MFV589852 MPR589846:MPR589852 MZN589846:MZN589852 NJJ589846:NJJ589852 NTF589846:NTF589852 ODB589846:ODB589852 OMX589846:OMX589852 OWT589846:OWT589852 PGP589846:PGP589852 PQL589846:PQL589852 QAH589846:QAH589852 QKD589846:QKD589852 QTZ589846:QTZ589852 RDV589846:RDV589852 RNR589846:RNR589852 RXN589846:RXN589852 SHJ589846:SHJ589852 SRF589846:SRF589852 TBB589846:TBB589852 TKX589846:TKX589852 TUT589846:TUT589852 UEP589846:UEP589852 UOL589846:UOL589852 UYH589846:UYH589852 VID589846:VID589852 VRZ589846:VRZ589852 WBV589846:WBV589852 WLR589846:WLR589852 WVN589846:WVN589852 F655382:F655388 JB655382:JB655388 SX655382:SX655388 ACT655382:ACT655388 AMP655382:AMP655388 AWL655382:AWL655388 BGH655382:BGH655388 BQD655382:BQD655388 BZZ655382:BZZ655388 CJV655382:CJV655388 CTR655382:CTR655388 DDN655382:DDN655388 DNJ655382:DNJ655388 DXF655382:DXF655388 EHB655382:EHB655388 EQX655382:EQX655388 FAT655382:FAT655388 FKP655382:FKP655388 FUL655382:FUL655388 GEH655382:GEH655388 GOD655382:GOD655388 GXZ655382:GXZ655388 HHV655382:HHV655388 HRR655382:HRR655388 IBN655382:IBN655388 ILJ655382:ILJ655388 IVF655382:IVF655388 JFB655382:JFB655388 JOX655382:JOX655388 JYT655382:JYT655388 KIP655382:KIP655388 KSL655382:KSL655388 LCH655382:LCH655388 LMD655382:LMD655388 LVZ655382:LVZ655388 MFV655382:MFV655388 MPR655382:MPR655388 MZN655382:MZN655388 NJJ655382:NJJ655388 NTF655382:NTF655388 ODB655382:ODB655388 OMX655382:OMX655388 OWT655382:OWT655388 PGP655382:PGP655388 PQL655382:PQL655388 QAH655382:QAH655388 QKD655382:QKD655388 QTZ655382:QTZ655388 RDV655382:RDV655388 RNR655382:RNR655388 RXN655382:RXN655388 SHJ655382:SHJ655388 SRF655382:SRF655388 TBB655382:TBB655388 TKX655382:TKX655388 TUT655382:TUT655388 UEP655382:UEP655388 UOL655382:UOL655388 UYH655382:UYH655388 VID655382:VID655388 VRZ655382:VRZ655388 WBV655382:WBV655388 WLR655382:WLR655388 WVN655382:WVN655388 F720918:F720924 JB720918:JB720924 SX720918:SX720924 ACT720918:ACT720924 AMP720918:AMP720924 AWL720918:AWL720924 BGH720918:BGH720924 BQD720918:BQD720924 BZZ720918:BZZ720924 CJV720918:CJV720924 CTR720918:CTR720924 DDN720918:DDN720924 DNJ720918:DNJ720924 DXF720918:DXF720924 EHB720918:EHB720924 EQX720918:EQX720924 FAT720918:FAT720924 FKP720918:FKP720924 FUL720918:FUL720924 GEH720918:GEH720924 GOD720918:GOD720924 GXZ720918:GXZ720924 HHV720918:HHV720924 HRR720918:HRR720924 IBN720918:IBN720924 ILJ720918:ILJ720924 IVF720918:IVF720924 JFB720918:JFB720924 JOX720918:JOX720924 JYT720918:JYT720924 KIP720918:KIP720924 KSL720918:KSL720924 LCH720918:LCH720924 LMD720918:LMD720924 LVZ720918:LVZ720924 MFV720918:MFV720924 MPR720918:MPR720924 MZN720918:MZN720924 NJJ720918:NJJ720924 NTF720918:NTF720924 ODB720918:ODB720924 OMX720918:OMX720924 OWT720918:OWT720924 PGP720918:PGP720924 PQL720918:PQL720924 QAH720918:QAH720924 QKD720918:QKD720924 QTZ720918:QTZ720924 RDV720918:RDV720924 RNR720918:RNR720924 RXN720918:RXN720924 SHJ720918:SHJ720924 SRF720918:SRF720924 TBB720918:TBB720924 TKX720918:TKX720924 TUT720918:TUT720924 UEP720918:UEP720924 UOL720918:UOL720924 UYH720918:UYH720924 VID720918:VID720924 VRZ720918:VRZ720924 WBV720918:WBV720924 WLR720918:WLR720924 WVN720918:WVN720924 F786454:F786460 JB786454:JB786460 SX786454:SX786460 ACT786454:ACT786460 AMP786454:AMP786460 AWL786454:AWL786460 BGH786454:BGH786460 BQD786454:BQD786460 BZZ786454:BZZ786460 CJV786454:CJV786460 CTR786454:CTR786460 DDN786454:DDN786460 DNJ786454:DNJ786460 DXF786454:DXF786460 EHB786454:EHB786460 EQX786454:EQX786460 FAT786454:FAT786460 FKP786454:FKP786460 FUL786454:FUL786460 GEH786454:GEH786460 GOD786454:GOD786460 GXZ786454:GXZ786460 HHV786454:HHV786460 HRR786454:HRR786460 IBN786454:IBN786460 ILJ786454:ILJ786460 IVF786454:IVF786460 JFB786454:JFB786460 JOX786454:JOX786460 JYT786454:JYT786460 KIP786454:KIP786460 KSL786454:KSL786460 LCH786454:LCH786460 LMD786454:LMD786460 LVZ786454:LVZ786460 MFV786454:MFV786460 MPR786454:MPR786460 MZN786454:MZN786460 NJJ786454:NJJ786460 NTF786454:NTF786460 ODB786454:ODB786460 OMX786454:OMX786460 OWT786454:OWT786460 PGP786454:PGP786460 PQL786454:PQL786460 QAH786454:QAH786460 QKD786454:QKD786460 QTZ786454:QTZ786460 RDV786454:RDV786460 RNR786454:RNR786460 RXN786454:RXN786460 SHJ786454:SHJ786460 SRF786454:SRF786460 TBB786454:TBB786460 TKX786454:TKX786460 TUT786454:TUT786460 UEP786454:UEP786460 UOL786454:UOL786460 UYH786454:UYH786460 VID786454:VID786460 VRZ786454:VRZ786460 WBV786454:WBV786460 WLR786454:WLR786460 WVN786454:WVN786460 F851990:F851996 JB851990:JB851996 SX851990:SX851996 ACT851990:ACT851996 AMP851990:AMP851996 AWL851990:AWL851996 BGH851990:BGH851996 BQD851990:BQD851996 BZZ851990:BZZ851996 CJV851990:CJV851996 CTR851990:CTR851996 DDN851990:DDN851996 DNJ851990:DNJ851996 DXF851990:DXF851996 EHB851990:EHB851996 EQX851990:EQX851996 FAT851990:FAT851996 FKP851990:FKP851996 FUL851990:FUL851996 GEH851990:GEH851996 GOD851990:GOD851996 GXZ851990:GXZ851996 HHV851990:HHV851996 HRR851990:HRR851996 IBN851990:IBN851996 ILJ851990:ILJ851996 IVF851990:IVF851996 JFB851990:JFB851996 JOX851990:JOX851996 JYT851990:JYT851996 KIP851990:KIP851996 KSL851990:KSL851996 LCH851990:LCH851996 LMD851990:LMD851996 LVZ851990:LVZ851996 MFV851990:MFV851996 MPR851990:MPR851996 MZN851990:MZN851996 NJJ851990:NJJ851996 NTF851990:NTF851996 ODB851990:ODB851996 OMX851990:OMX851996 OWT851990:OWT851996 PGP851990:PGP851996 PQL851990:PQL851996 QAH851990:QAH851996 QKD851990:QKD851996 QTZ851990:QTZ851996 RDV851990:RDV851996 RNR851990:RNR851996 RXN851990:RXN851996 SHJ851990:SHJ851996 SRF851990:SRF851996 TBB851990:TBB851996 TKX851990:TKX851996 TUT851990:TUT851996 UEP851990:UEP851996 UOL851990:UOL851996 UYH851990:UYH851996 VID851990:VID851996 VRZ851990:VRZ851996 WBV851990:WBV851996 WLR851990:WLR851996 WVN851990:WVN851996 F917526:F917532 JB917526:JB917532 SX917526:SX917532 ACT917526:ACT917532 AMP917526:AMP917532 AWL917526:AWL917532 BGH917526:BGH917532 BQD917526:BQD917532 BZZ917526:BZZ917532 CJV917526:CJV917532 CTR917526:CTR917532 DDN917526:DDN917532 DNJ917526:DNJ917532 DXF917526:DXF917532 EHB917526:EHB917532 EQX917526:EQX917532 FAT917526:FAT917532 FKP917526:FKP917532 FUL917526:FUL917532 GEH917526:GEH917532 GOD917526:GOD917532 GXZ917526:GXZ917532 HHV917526:HHV917532 HRR917526:HRR917532 IBN917526:IBN917532 ILJ917526:ILJ917532 IVF917526:IVF917532 JFB917526:JFB917532 JOX917526:JOX917532 JYT917526:JYT917532 KIP917526:KIP917532 KSL917526:KSL917532 LCH917526:LCH917532 LMD917526:LMD917532 LVZ917526:LVZ917532 MFV917526:MFV917532 MPR917526:MPR917532 MZN917526:MZN917532 NJJ917526:NJJ917532 NTF917526:NTF917532 ODB917526:ODB917532 OMX917526:OMX917532 OWT917526:OWT917532 PGP917526:PGP917532 PQL917526:PQL917532 QAH917526:QAH917532 QKD917526:QKD917532 QTZ917526:QTZ917532 RDV917526:RDV917532 RNR917526:RNR917532 RXN917526:RXN917532 SHJ917526:SHJ917532 SRF917526:SRF917532 TBB917526:TBB917532 TKX917526:TKX917532 TUT917526:TUT917532 UEP917526:UEP917532 UOL917526:UOL917532 UYH917526:UYH917532 VID917526:VID917532 VRZ917526:VRZ917532 WBV917526:WBV917532 WLR917526:WLR917532 WVN917526:WVN917532 F983062:F983068 JB983062:JB983068 SX983062:SX983068 ACT983062:ACT983068 AMP983062:AMP983068 AWL983062:AWL983068 BGH983062:BGH983068 BQD983062:BQD983068 BZZ983062:BZZ983068 CJV983062:CJV983068 CTR983062:CTR983068 DDN983062:DDN983068 DNJ983062:DNJ983068 DXF983062:DXF983068 EHB983062:EHB983068 EQX983062:EQX983068 FAT983062:FAT983068 FKP983062:FKP983068 FUL983062:FUL983068 GEH983062:GEH983068 GOD983062:GOD983068 GXZ983062:GXZ983068 HHV983062:HHV983068 HRR983062:HRR983068 IBN983062:IBN983068 ILJ983062:ILJ983068 IVF983062:IVF983068 JFB983062:JFB983068 JOX983062:JOX983068 JYT983062:JYT983068 KIP983062:KIP983068 KSL983062:KSL983068 LCH983062:LCH983068 LMD983062:LMD983068 LVZ983062:LVZ983068 MFV983062:MFV983068 MPR983062:MPR983068 MZN983062:MZN983068 NJJ983062:NJJ983068 NTF983062:NTF983068 ODB983062:ODB983068 OMX983062:OMX983068 OWT983062:OWT983068 PGP983062:PGP983068 PQL983062:PQL983068 QAH983062:QAH983068 QKD983062:QKD983068 QTZ983062:QTZ983068 RDV983062:RDV983068 RNR983062:RNR983068 RXN983062:RXN983068 SHJ983062:SHJ983068 SRF983062:SRF983068 TBB983062:TBB983068 TKX983062:TKX983068 TUT983062:TUT983068 UEP983062:UEP983068 UOL983062:UOL983068 UYH983062:UYH983068 VID983062:VID983068 VRZ983062:VRZ983068 WBV983062:WBV983068 WLR983062:WLR983068 WVN983062:WVN983068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I64 JE64 TA64 ACW64 AMS64 AWO64 BGK64 BQG64 CAC64 CJY64 CTU64 DDQ64 DNM64 DXI64 EHE64 ERA64 FAW64 FKS64 FUO64 GEK64 GOG64 GYC64 HHY64 HRU64 IBQ64 ILM64 IVI64 JFE64 JPA64 JYW64 KIS64 KSO64 LCK64 LMG64 LWC64 MFY64 MPU64 MZQ64 NJM64 NTI64 ODE64 ONA64 OWW64 PGS64 PQO64 QAK64 QKG64 QUC64 RDY64 RNU64 RXQ64 SHM64 SRI64 TBE64 TLA64 TUW64 UES64 UOO64 UYK64 VIG64 VSC64 WBY64 WLU64 WVQ64 I65600 JE65600 TA65600 ACW65600 AMS65600 AWO65600 BGK65600 BQG65600 CAC65600 CJY65600 CTU65600 DDQ65600 DNM65600 DXI65600 EHE65600 ERA65600 FAW65600 FKS65600 FUO65600 GEK65600 GOG65600 GYC65600 HHY65600 HRU65600 IBQ65600 ILM65600 IVI65600 JFE65600 JPA65600 JYW65600 KIS65600 KSO65600 LCK65600 LMG65600 LWC65600 MFY65600 MPU65600 MZQ65600 NJM65600 NTI65600 ODE65600 ONA65600 OWW65600 PGS65600 PQO65600 QAK65600 QKG65600 QUC65600 RDY65600 RNU65600 RXQ65600 SHM65600 SRI65600 TBE65600 TLA65600 TUW65600 UES65600 UOO65600 UYK65600 VIG65600 VSC65600 WBY65600 WLU65600 WVQ65600 I131136 JE131136 TA131136 ACW131136 AMS131136 AWO131136 BGK131136 BQG131136 CAC131136 CJY131136 CTU131136 DDQ131136 DNM131136 DXI131136 EHE131136 ERA131136 FAW131136 FKS131136 FUO131136 GEK131136 GOG131136 GYC131136 HHY131136 HRU131136 IBQ131136 ILM131136 IVI131136 JFE131136 JPA131136 JYW131136 KIS131136 KSO131136 LCK131136 LMG131136 LWC131136 MFY131136 MPU131136 MZQ131136 NJM131136 NTI131136 ODE131136 ONA131136 OWW131136 PGS131136 PQO131136 QAK131136 QKG131136 QUC131136 RDY131136 RNU131136 RXQ131136 SHM131136 SRI131136 TBE131136 TLA131136 TUW131136 UES131136 UOO131136 UYK131136 VIG131136 VSC131136 WBY131136 WLU131136 WVQ131136 I196672 JE196672 TA196672 ACW196672 AMS196672 AWO196672 BGK196672 BQG196672 CAC196672 CJY196672 CTU196672 DDQ196672 DNM196672 DXI196672 EHE196672 ERA196672 FAW196672 FKS196672 FUO196672 GEK196672 GOG196672 GYC196672 HHY196672 HRU196672 IBQ196672 ILM196672 IVI196672 JFE196672 JPA196672 JYW196672 KIS196672 KSO196672 LCK196672 LMG196672 LWC196672 MFY196672 MPU196672 MZQ196672 NJM196672 NTI196672 ODE196672 ONA196672 OWW196672 PGS196672 PQO196672 QAK196672 QKG196672 QUC196672 RDY196672 RNU196672 RXQ196672 SHM196672 SRI196672 TBE196672 TLA196672 TUW196672 UES196672 UOO196672 UYK196672 VIG196672 VSC196672 WBY196672 WLU196672 WVQ196672 I262208 JE262208 TA262208 ACW262208 AMS262208 AWO262208 BGK262208 BQG262208 CAC262208 CJY262208 CTU262208 DDQ262208 DNM262208 DXI262208 EHE262208 ERA262208 FAW262208 FKS262208 FUO262208 GEK262208 GOG262208 GYC262208 HHY262208 HRU262208 IBQ262208 ILM262208 IVI262208 JFE262208 JPA262208 JYW262208 KIS262208 KSO262208 LCK262208 LMG262208 LWC262208 MFY262208 MPU262208 MZQ262208 NJM262208 NTI262208 ODE262208 ONA262208 OWW262208 PGS262208 PQO262208 QAK262208 QKG262208 QUC262208 RDY262208 RNU262208 RXQ262208 SHM262208 SRI262208 TBE262208 TLA262208 TUW262208 UES262208 UOO262208 UYK262208 VIG262208 VSC262208 WBY262208 WLU262208 WVQ262208 I327744 JE327744 TA327744 ACW327744 AMS327744 AWO327744 BGK327744 BQG327744 CAC327744 CJY327744 CTU327744 DDQ327744 DNM327744 DXI327744 EHE327744 ERA327744 FAW327744 FKS327744 FUO327744 GEK327744 GOG327744 GYC327744 HHY327744 HRU327744 IBQ327744 ILM327744 IVI327744 JFE327744 JPA327744 JYW327744 KIS327744 KSO327744 LCK327744 LMG327744 LWC327744 MFY327744 MPU327744 MZQ327744 NJM327744 NTI327744 ODE327744 ONA327744 OWW327744 PGS327744 PQO327744 QAK327744 QKG327744 QUC327744 RDY327744 RNU327744 RXQ327744 SHM327744 SRI327744 TBE327744 TLA327744 TUW327744 UES327744 UOO327744 UYK327744 VIG327744 VSC327744 WBY327744 WLU327744 WVQ327744 I393280 JE393280 TA393280 ACW393280 AMS393280 AWO393280 BGK393280 BQG393280 CAC393280 CJY393280 CTU393280 DDQ393280 DNM393280 DXI393280 EHE393280 ERA393280 FAW393280 FKS393280 FUO393280 GEK393280 GOG393280 GYC393280 HHY393280 HRU393280 IBQ393280 ILM393280 IVI393280 JFE393280 JPA393280 JYW393280 KIS393280 KSO393280 LCK393280 LMG393280 LWC393280 MFY393280 MPU393280 MZQ393280 NJM393280 NTI393280 ODE393280 ONA393280 OWW393280 PGS393280 PQO393280 QAK393280 QKG393280 QUC393280 RDY393280 RNU393280 RXQ393280 SHM393280 SRI393280 TBE393280 TLA393280 TUW393280 UES393280 UOO393280 UYK393280 VIG393280 VSC393280 WBY393280 WLU393280 WVQ393280 I458816 JE458816 TA458816 ACW458816 AMS458816 AWO458816 BGK458816 BQG458816 CAC458816 CJY458816 CTU458816 DDQ458816 DNM458816 DXI458816 EHE458816 ERA458816 FAW458816 FKS458816 FUO458816 GEK458816 GOG458816 GYC458816 HHY458816 HRU458816 IBQ458816 ILM458816 IVI458816 JFE458816 JPA458816 JYW458816 KIS458816 KSO458816 LCK458816 LMG458816 LWC458816 MFY458816 MPU458816 MZQ458816 NJM458816 NTI458816 ODE458816 ONA458816 OWW458816 PGS458816 PQO458816 QAK458816 QKG458816 QUC458816 RDY458816 RNU458816 RXQ458816 SHM458816 SRI458816 TBE458816 TLA458816 TUW458816 UES458816 UOO458816 UYK458816 VIG458816 VSC458816 WBY458816 WLU458816 WVQ458816 I524352 JE524352 TA524352 ACW524352 AMS524352 AWO524352 BGK524352 BQG524352 CAC524352 CJY524352 CTU524352 DDQ524352 DNM524352 DXI524352 EHE524352 ERA524352 FAW524352 FKS524352 FUO524352 GEK524352 GOG524352 GYC524352 HHY524352 HRU524352 IBQ524352 ILM524352 IVI524352 JFE524352 JPA524352 JYW524352 KIS524352 KSO524352 LCK524352 LMG524352 LWC524352 MFY524352 MPU524352 MZQ524352 NJM524352 NTI524352 ODE524352 ONA524352 OWW524352 PGS524352 PQO524352 QAK524352 QKG524352 QUC524352 RDY524352 RNU524352 RXQ524352 SHM524352 SRI524352 TBE524352 TLA524352 TUW524352 UES524352 UOO524352 UYK524352 VIG524352 VSC524352 WBY524352 WLU524352 WVQ524352 I589888 JE589888 TA589888 ACW589888 AMS589888 AWO589888 BGK589888 BQG589888 CAC589888 CJY589888 CTU589888 DDQ589888 DNM589888 DXI589888 EHE589888 ERA589888 FAW589888 FKS589888 FUO589888 GEK589888 GOG589888 GYC589888 HHY589888 HRU589888 IBQ589888 ILM589888 IVI589888 JFE589888 JPA589888 JYW589888 KIS589888 KSO589888 LCK589888 LMG589888 LWC589888 MFY589888 MPU589888 MZQ589888 NJM589888 NTI589888 ODE589888 ONA589888 OWW589888 PGS589888 PQO589888 QAK589888 QKG589888 QUC589888 RDY589888 RNU589888 RXQ589888 SHM589888 SRI589888 TBE589888 TLA589888 TUW589888 UES589888 UOO589888 UYK589888 VIG589888 VSC589888 WBY589888 WLU589888 WVQ589888 I655424 JE655424 TA655424 ACW655424 AMS655424 AWO655424 BGK655424 BQG655424 CAC655424 CJY655424 CTU655424 DDQ655424 DNM655424 DXI655424 EHE655424 ERA655424 FAW655424 FKS655424 FUO655424 GEK655424 GOG655424 GYC655424 HHY655424 HRU655424 IBQ655424 ILM655424 IVI655424 JFE655424 JPA655424 JYW655424 KIS655424 KSO655424 LCK655424 LMG655424 LWC655424 MFY655424 MPU655424 MZQ655424 NJM655424 NTI655424 ODE655424 ONA655424 OWW655424 PGS655424 PQO655424 QAK655424 QKG655424 QUC655424 RDY655424 RNU655424 RXQ655424 SHM655424 SRI655424 TBE655424 TLA655424 TUW655424 UES655424 UOO655424 UYK655424 VIG655424 VSC655424 WBY655424 WLU655424 WVQ655424 I720960 JE720960 TA720960 ACW720960 AMS720960 AWO720960 BGK720960 BQG720960 CAC720960 CJY720960 CTU720960 DDQ720960 DNM720960 DXI720960 EHE720960 ERA720960 FAW720960 FKS720960 FUO720960 GEK720960 GOG720960 GYC720960 HHY720960 HRU720960 IBQ720960 ILM720960 IVI720960 JFE720960 JPA720960 JYW720960 KIS720960 KSO720960 LCK720960 LMG720960 LWC720960 MFY720960 MPU720960 MZQ720960 NJM720960 NTI720960 ODE720960 ONA720960 OWW720960 PGS720960 PQO720960 QAK720960 QKG720960 QUC720960 RDY720960 RNU720960 RXQ720960 SHM720960 SRI720960 TBE720960 TLA720960 TUW720960 UES720960 UOO720960 UYK720960 VIG720960 VSC720960 WBY720960 WLU720960 WVQ720960 I786496 JE786496 TA786496 ACW786496 AMS786496 AWO786496 BGK786496 BQG786496 CAC786496 CJY786496 CTU786496 DDQ786496 DNM786496 DXI786496 EHE786496 ERA786496 FAW786496 FKS786496 FUO786496 GEK786496 GOG786496 GYC786496 HHY786496 HRU786496 IBQ786496 ILM786496 IVI786496 JFE786496 JPA786496 JYW786496 KIS786496 KSO786496 LCK786496 LMG786496 LWC786496 MFY786496 MPU786496 MZQ786496 NJM786496 NTI786496 ODE786496 ONA786496 OWW786496 PGS786496 PQO786496 QAK786496 QKG786496 QUC786496 RDY786496 RNU786496 RXQ786496 SHM786496 SRI786496 TBE786496 TLA786496 TUW786496 UES786496 UOO786496 UYK786496 VIG786496 VSC786496 WBY786496 WLU786496 WVQ786496 I852032 JE852032 TA852032 ACW852032 AMS852032 AWO852032 BGK852032 BQG852032 CAC852032 CJY852032 CTU852032 DDQ852032 DNM852032 DXI852032 EHE852032 ERA852032 FAW852032 FKS852032 FUO852032 GEK852032 GOG852032 GYC852032 HHY852032 HRU852032 IBQ852032 ILM852032 IVI852032 JFE852032 JPA852032 JYW852032 KIS852032 KSO852032 LCK852032 LMG852032 LWC852032 MFY852032 MPU852032 MZQ852032 NJM852032 NTI852032 ODE852032 ONA852032 OWW852032 PGS852032 PQO852032 QAK852032 QKG852032 QUC852032 RDY852032 RNU852032 RXQ852032 SHM852032 SRI852032 TBE852032 TLA852032 TUW852032 UES852032 UOO852032 UYK852032 VIG852032 VSC852032 WBY852032 WLU852032 WVQ852032 I917568 JE917568 TA917568 ACW917568 AMS917568 AWO917568 BGK917568 BQG917568 CAC917568 CJY917568 CTU917568 DDQ917568 DNM917568 DXI917568 EHE917568 ERA917568 FAW917568 FKS917568 FUO917568 GEK917568 GOG917568 GYC917568 HHY917568 HRU917568 IBQ917568 ILM917568 IVI917568 JFE917568 JPA917568 JYW917568 KIS917568 KSO917568 LCK917568 LMG917568 LWC917568 MFY917568 MPU917568 MZQ917568 NJM917568 NTI917568 ODE917568 ONA917568 OWW917568 PGS917568 PQO917568 QAK917568 QKG917568 QUC917568 RDY917568 RNU917568 RXQ917568 SHM917568 SRI917568 TBE917568 TLA917568 TUW917568 UES917568 UOO917568 UYK917568 VIG917568 VSC917568 WBY917568 WLU917568 WVQ917568 I983104 JE983104 TA983104 ACW983104 AMS983104 AWO983104 BGK983104 BQG983104 CAC983104 CJY983104 CTU983104 DDQ983104 DNM983104 DXI983104 EHE983104 ERA983104 FAW983104 FKS983104 FUO983104 GEK983104 GOG983104 GYC983104 HHY983104 HRU983104 IBQ983104 ILM983104 IVI983104 JFE983104 JPA983104 JYW983104 KIS983104 KSO983104 LCK983104 LMG983104 LWC983104 MFY983104 MPU983104 MZQ983104 NJM983104 NTI983104 ODE983104 ONA983104 OWW983104 PGS983104 PQO983104 QAK983104 QKG983104 QUC983104 RDY983104 RNU983104 RXQ983104 SHM983104 SRI983104 TBE983104 TLA983104 TUW983104 UES983104 UOO983104 UYK983104 VIG983104 VSC983104 WBY983104 WLU983104 WVQ983104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I33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I65569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I131105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I196641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I262177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I327713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I393249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I458785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I524321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I589857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I655393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I720929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I786465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I852001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I917537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I983073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J40 JF40 TB40 ACX40 AMT40 AWP40 BGL40 BQH40 CAD40 CJZ40 CTV40 DDR40 DNN40 DXJ40 EHF40 ERB40 FAX40 FKT40 FUP40 GEL40 GOH40 GYD40 HHZ40 HRV40 IBR40 ILN40 IVJ40 JFF40 JPB40 JYX40 KIT40 KSP40 LCL40 LMH40 LWD40 MFZ40 MPV40 MZR40 NJN40 NTJ40 ODF40 ONB40 OWX40 PGT40 PQP40 QAL40 QKH40 QUD40 RDZ40 RNV40 RXR40 SHN40 SRJ40 TBF40 TLB40 TUX40 UET40 UOP40 UYL40 VIH40 VSD40 WBZ40 WLV40 WVR40 J65576 JF65576 TB65576 ACX65576 AMT65576 AWP65576 BGL65576 BQH65576 CAD65576 CJZ65576 CTV65576 DDR65576 DNN65576 DXJ65576 EHF65576 ERB65576 FAX65576 FKT65576 FUP65576 GEL65576 GOH65576 GYD65576 HHZ65576 HRV65576 IBR65576 ILN65576 IVJ65576 JFF65576 JPB65576 JYX65576 KIT65576 KSP65576 LCL65576 LMH65576 LWD65576 MFZ65576 MPV65576 MZR65576 NJN65576 NTJ65576 ODF65576 ONB65576 OWX65576 PGT65576 PQP65576 QAL65576 QKH65576 QUD65576 RDZ65576 RNV65576 RXR65576 SHN65576 SRJ65576 TBF65576 TLB65576 TUX65576 UET65576 UOP65576 UYL65576 VIH65576 VSD65576 WBZ65576 WLV65576 WVR65576 J131112 JF131112 TB131112 ACX131112 AMT131112 AWP131112 BGL131112 BQH131112 CAD131112 CJZ131112 CTV131112 DDR131112 DNN131112 DXJ131112 EHF131112 ERB131112 FAX131112 FKT131112 FUP131112 GEL131112 GOH131112 GYD131112 HHZ131112 HRV131112 IBR131112 ILN131112 IVJ131112 JFF131112 JPB131112 JYX131112 KIT131112 KSP131112 LCL131112 LMH131112 LWD131112 MFZ131112 MPV131112 MZR131112 NJN131112 NTJ131112 ODF131112 ONB131112 OWX131112 PGT131112 PQP131112 QAL131112 QKH131112 QUD131112 RDZ131112 RNV131112 RXR131112 SHN131112 SRJ131112 TBF131112 TLB131112 TUX131112 UET131112 UOP131112 UYL131112 VIH131112 VSD131112 WBZ131112 WLV131112 WVR131112 J196648 JF196648 TB196648 ACX196648 AMT196648 AWP196648 BGL196648 BQH196648 CAD196648 CJZ196648 CTV196648 DDR196648 DNN196648 DXJ196648 EHF196648 ERB196648 FAX196648 FKT196648 FUP196648 GEL196648 GOH196648 GYD196648 HHZ196648 HRV196648 IBR196648 ILN196648 IVJ196648 JFF196648 JPB196648 JYX196648 KIT196648 KSP196648 LCL196648 LMH196648 LWD196648 MFZ196648 MPV196648 MZR196648 NJN196648 NTJ196648 ODF196648 ONB196648 OWX196648 PGT196648 PQP196648 QAL196648 QKH196648 QUD196648 RDZ196648 RNV196648 RXR196648 SHN196648 SRJ196648 TBF196648 TLB196648 TUX196648 UET196648 UOP196648 UYL196648 VIH196648 VSD196648 WBZ196648 WLV196648 WVR196648 J262184 JF262184 TB262184 ACX262184 AMT262184 AWP262184 BGL262184 BQH262184 CAD262184 CJZ262184 CTV262184 DDR262184 DNN262184 DXJ262184 EHF262184 ERB262184 FAX262184 FKT262184 FUP262184 GEL262184 GOH262184 GYD262184 HHZ262184 HRV262184 IBR262184 ILN262184 IVJ262184 JFF262184 JPB262184 JYX262184 KIT262184 KSP262184 LCL262184 LMH262184 LWD262184 MFZ262184 MPV262184 MZR262184 NJN262184 NTJ262184 ODF262184 ONB262184 OWX262184 PGT262184 PQP262184 QAL262184 QKH262184 QUD262184 RDZ262184 RNV262184 RXR262184 SHN262184 SRJ262184 TBF262184 TLB262184 TUX262184 UET262184 UOP262184 UYL262184 VIH262184 VSD262184 WBZ262184 WLV262184 WVR262184 J327720 JF327720 TB327720 ACX327720 AMT327720 AWP327720 BGL327720 BQH327720 CAD327720 CJZ327720 CTV327720 DDR327720 DNN327720 DXJ327720 EHF327720 ERB327720 FAX327720 FKT327720 FUP327720 GEL327720 GOH327720 GYD327720 HHZ327720 HRV327720 IBR327720 ILN327720 IVJ327720 JFF327720 JPB327720 JYX327720 KIT327720 KSP327720 LCL327720 LMH327720 LWD327720 MFZ327720 MPV327720 MZR327720 NJN327720 NTJ327720 ODF327720 ONB327720 OWX327720 PGT327720 PQP327720 QAL327720 QKH327720 QUD327720 RDZ327720 RNV327720 RXR327720 SHN327720 SRJ327720 TBF327720 TLB327720 TUX327720 UET327720 UOP327720 UYL327720 VIH327720 VSD327720 WBZ327720 WLV327720 WVR327720 J393256 JF393256 TB393256 ACX393256 AMT393256 AWP393256 BGL393256 BQH393256 CAD393256 CJZ393256 CTV393256 DDR393256 DNN393256 DXJ393256 EHF393256 ERB393256 FAX393256 FKT393256 FUP393256 GEL393256 GOH393256 GYD393256 HHZ393256 HRV393256 IBR393256 ILN393256 IVJ393256 JFF393256 JPB393256 JYX393256 KIT393256 KSP393256 LCL393256 LMH393256 LWD393256 MFZ393256 MPV393256 MZR393256 NJN393256 NTJ393256 ODF393256 ONB393256 OWX393256 PGT393256 PQP393256 QAL393256 QKH393256 QUD393256 RDZ393256 RNV393256 RXR393256 SHN393256 SRJ393256 TBF393256 TLB393256 TUX393256 UET393256 UOP393256 UYL393256 VIH393256 VSD393256 WBZ393256 WLV393256 WVR393256 J458792 JF458792 TB458792 ACX458792 AMT458792 AWP458792 BGL458792 BQH458792 CAD458792 CJZ458792 CTV458792 DDR458792 DNN458792 DXJ458792 EHF458792 ERB458792 FAX458792 FKT458792 FUP458792 GEL458792 GOH458792 GYD458792 HHZ458792 HRV458792 IBR458792 ILN458792 IVJ458792 JFF458792 JPB458792 JYX458792 KIT458792 KSP458792 LCL458792 LMH458792 LWD458792 MFZ458792 MPV458792 MZR458792 NJN458792 NTJ458792 ODF458792 ONB458792 OWX458792 PGT458792 PQP458792 QAL458792 QKH458792 QUD458792 RDZ458792 RNV458792 RXR458792 SHN458792 SRJ458792 TBF458792 TLB458792 TUX458792 UET458792 UOP458792 UYL458792 VIH458792 VSD458792 WBZ458792 WLV458792 WVR458792 J524328 JF524328 TB524328 ACX524328 AMT524328 AWP524328 BGL524328 BQH524328 CAD524328 CJZ524328 CTV524328 DDR524328 DNN524328 DXJ524328 EHF524328 ERB524328 FAX524328 FKT524328 FUP524328 GEL524328 GOH524328 GYD524328 HHZ524328 HRV524328 IBR524328 ILN524328 IVJ524328 JFF524328 JPB524328 JYX524328 KIT524328 KSP524328 LCL524328 LMH524328 LWD524328 MFZ524328 MPV524328 MZR524328 NJN524328 NTJ524328 ODF524328 ONB524328 OWX524328 PGT524328 PQP524328 QAL524328 QKH524328 QUD524328 RDZ524328 RNV524328 RXR524328 SHN524328 SRJ524328 TBF524328 TLB524328 TUX524328 UET524328 UOP524328 UYL524328 VIH524328 VSD524328 WBZ524328 WLV524328 WVR524328 J589864 JF589864 TB589864 ACX589864 AMT589864 AWP589864 BGL589864 BQH589864 CAD589864 CJZ589864 CTV589864 DDR589864 DNN589864 DXJ589864 EHF589864 ERB589864 FAX589864 FKT589864 FUP589864 GEL589864 GOH589864 GYD589864 HHZ589864 HRV589864 IBR589864 ILN589864 IVJ589864 JFF589864 JPB589864 JYX589864 KIT589864 KSP589864 LCL589864 LMH589864 LWD589864 MFZ589864 MPV589864 MZR589864 NJN589864 NTJ589864 ODF589864 ONB589864 OWX589864 PGT589864 PQP589864 QAL589864 QKH589864 QUD589864 RDZ589864 RNV589864 RXR589864 SHN589864 SRJ589864 TBF589864 TLB589864 TUX589864 UET589864 UOP589864 UYL589864 VIH589864 VSD589864 WBZ589864 WLV589864 WVR589864 J655400 JF655400 TB655400 ACX655400 AMT655400 AWP655400 BGL655400 BQH655400 CAD655400 CJZ655400 CTV655400 DDR655400 DNN655400 DXJ655400 EHF655400 ERB655400 FAX655400 FKT655400 FUP655400 GEL655400 GOH655400 GYD655400 HHZ655400 HRV655400 IBR655400 ILN655400 IVJ655400 JFF655400 JPB655400 JYX655400 KIT655400 KSP655400 LCL655400 LMH655400 LWD655400 MFZ655400 MPV655400 MZR655400 NJN655400 NTJ655400 ODF655400 ONB655400 OWX655400 PGT655400 PQP655400 QAL655400 QKH655400 QUD655400 RDZ655400 RNV655400 RXR655400 SHN655400 SRJ655400 TBF655400 TLB655400 TUX655400 UET655400 UOP655400 UYL655400 VIH655400 VSD655400 WBZ655400 WLV655400 WVR655400 J720936 JF720936 TB720936 ACX720936 AMT720936 AWP720936 BGL720936 BQH720936 CAD720936 CJZ720936 CTV720936 DDR720936 DNN720936 DXJ720936 EHF720936 ERB720936 FAX720936 FKT720936 FUP720936 GEL720936 GOH720936 GYD720936 HHZ720936 HRV720936 IBR720936 ILN720936 IVJ720936 JFF720936 JPB720936 JYX720936 KIT720936 KSP720936 LCL720936 LMH720936 LWD720936 MFZ720936 MPV720936 MZR720936 NJN720936 NTJ720936 ODF720936 ONB720936 OWX720936 PGT720936 PQP720936 QAL720936 QKH720936 QUD720936 RDZ720936 RNV720936 RXR720936 SHN720936 SRJ720936 TBF720936 TLB720936 TUX720936 UET720936 UOP720936 UYL720936 VIH720936 VSD720936 WBZ720936 WLV720936 WVR720936 J786472 JF786472 TB786472 ACX786472 AMT786472 AWP786472 BGL786472 BQH786472 CAD786472 CJZ786472 CTV786472 DDR786472 DNN786472 DXJ786472 EHF786472 ERB786472 FAX786472 FKT786472 FUP786472 GEL786472 GOH786472 GYD786472 HHZ786472 HRV786472 IBR786472 ILN786472 IVJ786472 JFF786472 JPB786472 JYX786472 KIT786472 KSP786472 LCL786472 LMH786472 LWD786472 MFZ786472 MPV786472 MZR786472 NJN786472 NTJ786472 ODF786472 ONB786472 OWX786472 PGT786472 PQP786472 QAL786472 QKH786472 QUD786472 RDZ786472 RNV786472 RXR786472 SHN786472 SRJ786472 TBF786472 TLB786472 TUX786472 UET786472 UOP786472 UYL786472 VIH786472 VSD786472 WBZ786472 WLV786472 WVR786472 J852008 JF852008 TB852008 ACX852008 AMT852008 AWP852008 BGL852008 BQH852008 CAD852008 CJZ852008 CTV852008 DDR852008 DNN852008 DXJ852008 EHF852008 ERB852008 FAX852008 FKT852008 FUP852008 GEL852008 GOH852008 GYD852008 HHZ852008 HRV852008 IBR852008 ILN852008 IVJ852008 JFF852008 JPB852008 JYX852008 KIT852008 KSP852008 LCL852008 LMH852008 LWD852008 MFZ852008 MPV852008 MZR852008 NJN852008 NTJ852008 ODF852008 ONB852008 OWX852008 PGT852008 PQP852008 QAL852008 QKH852008 QUD852008 RDZ852008 RNV852008 RXR852008 SHN852008 SRJ852008 TBF852008 TLB852008 TUX852008 UET852008 UOP852008 UYL852008 VIH852008 VSD852008 WBZ852008 WLV852008 WVR852008 J917544 JF917544 TB917544 ACX917544 AMT917544 AWP917544 BGL917544 BQH917544 CAD917544 CJZ917544 CTV917544 DDR917544 DNN917544 DXJ917544 EHF917544 ERB917544 FAX917544 FKT917544 FUP917544 GEL917544 GOH917544 GYD917544 HHZ917544 HRV917544 IBR917544 ILN917544 IVJ917544 JFF917544 JPB917544 JYX917544 KIT917544 KSP917544 LCL917544 LMH917544 LWD917544 MFZ917544 MPV917544 MZR917544 NJN917544 NTJ917544 ODF917544 ONB917544 OWX917544 PGT917544 PQP917544 QAL917544 QKH917544 QUD917544 RDZ917544 RNV917544 RXR917544 SHN917544 SRJ917544 TBF917544 TLB917544 TUX917544 UET917544 UOP917544 UYL917544 VIH917544 VSD917544 WBZ917544 WLV917544 WVR917544 J983080 JF983080 TB983080 ACX983080 AMT983080 AWP983080 BGL983080 BQH983080 CAD983080 CJZ983080 CTV983080 DDR983080 DNN983080 DXJ983080 EHF983080 ERB983080 FAX983080 FKT983080 FUP983080 GEL983080 GOH983080 GYD983080 HHZ983080 HRV983080 IBR983080 ILN983080 IVJ983080 JFF983080 JPB983080 JYX983080 KIT983080 KSP983080 LCL983080 LMH983080 LWD983080 MFZ983080 MPV983080 MZR983080 NJN983080 NTJ983080 ODF983080 ONB983080 OWX983080 PGT983080 PQP983080 QAL983080 QKH983080 QUD983080 RDZ983080 RNV983080 RXR983080 SHN983080 SRJ983080 TBF983080 TLB983080 TUX983080 UET983080 UOP983080 UYL983080 VIH983080 VSD983080 WBZ983080 WLV983080 WVR983080 F34:F37 JB34:JB37 SX34:SX37 ACT34:ACT37 AMP34:AMP37 AWL34:AWL37 BGH34:BGH37 BQD34:BQD37 BZZ34:BZZ37 CJV34:CJV37 CTR34:CTR37 DDN34:DDN37 DNJ34:DNJ37 DXF34:DXF37 EHB34:EHB37 EQX34:EQX37 FAT34:FAT37 FKP34:FKP37 FUL34:FUL37 GEH34:GEH37 GOD34:GOD37 GXZ34:GXZ37 HHV34:HHV37 HRR34:HRR37 IBN34:IBN37 ILJ34:ILJ37 IVF34:IVF37 JFB34:JFB37 JOX34:JOX37 JYT34:JYT37 KIP34:KIP37 KSL34:KSL37 LCH34:LCH37 LMD34:LMD37 LVZ34:LVZ37 MFV34:MFV37 MPR34:MPR37 MZN34:MZN37 NJJ34:NJJ37 NTF34:NTF37 ODB34:ODB37 OMX34:OMX37 OWT34:OWT37 PGP34:PGP37 PQL34:PQL37 QAH34:QAH37 QKD34:QKD37 QTZ34:QTZ37 RDV34:RDV37 RNR34:RNR37 RXN34:RXN37 SHJ34:SHJ37 SRF34:SRF37 TBB34:TBB37 TKX34:TKX37 TUT34:TUT37 UEP34:UEP37 UOL34:UOL37 UYH34:UYH37 VID34:VID37 VRZ34:VRZ37 WBV34:WBV37 WLR34:WLR37 WVN34:WVN37 F65570:F65573 JB65570:JB65573 SX65570:SX65573 ACT65570:ACT65573 AMP65570:AMP65573 AWL65570:AWL65573 BGH65570:BGH65573 BQD65570:BQD65573 BZZ65570:BZZ65573 CJV65570:CJV65573 CTR65570:CTR65573 DDN65570:DDN65573 DNJ65570:DNJ65573 DXF65570:DXF65573 EHB65570:EHB65573 EQX65570:EQX65573 FAT65570:FAT65573 FKP65570:FKP65573 FUL65570:FUL65573 GEH65570:GEH65573 GOD65570:GOD65573 GXZ65570:GXZ65573 HHV65570:HHV65573 HRR65570:HRR65573 IBN65570:IBN65573 ILJ65570:ILJ65573 IVF65570:IVF65573 JFB65570:JFB65573 JOX65570:JOX65573 JYT65570:JYT65573 KIP65570:KIP65573 KSL65570:KSL65573 LCH65570:LCH65573 LMD65570:LMD65573 LVZ65570:LVZ65573 MFV65570:MFV65573 MPR65570:MPR65573 MZN65570:MZN65573 NJJ65570:NJJ65573 NTF65570:NTF65573 ODB65570:ODB65573 OMX65570:OMX65573 OWT65570:OWT65573 PGP65570:PGP65573 PQL65570:PQL65573 QAH65570:QAH65573 QKD65570:QKD65573 QTZ65570:QTZ65573 RDV65570:RDV65573 RNR65570:RNR65573 RXN65570:RXN65573 SHJ65570:SHJ65573 SRF65570:SRF65573 TBB65570:TBB65573 TKX65570:TKX65573 TUT65570:TUT65573 UEP65570:UEP65573 UOL65570:UOL65573 UYH65570:UYH65573 VID65570:VID65573 VRZ65570:VRZ65573 WBV65570:WBV65573 WLR65570:WLR65573 WVN65570:WVN65573 F131106:F131109 JB131106:JB131109 SX131106:SX131109 ACT131106:ACT131109 AMP131106:AMP131109 AWL131106:AWL131109 BGH131106:BGH131109 BQD131106:BQD131109 BZZ131106:BZZ131109 CJV131106:CJV131109 CTR131106:CTR131109 DDN131106:DDN131109 DNJ131106:DNJ131109 DXF131106:DXF131109 EHB131106:EHB131109 EQX131106:EQX131109 FAT131106:FAT131109 FKP131106:FKP131109 FUL131106:FUL131109 GEH131106:GEH131109 GOD131106:GOD131109 GXZ131106:GXZ131109 HHV131106:HHV131109 HRR131106:HRR131109 IBN131106:IBN131109 ILJ131106:ILJ131109 IVF131106:IVF131109 JFB131106:JFB131109 JOX131106:JOX131109 JYT131106:JYT131109 KIP131106:KIP131109 KSL131106:KSL131109 LCH131106:LCH131109 LMD131106:LMD131109 LVZ131106:LVZ131109 MFV131106:MFV131109 MPR131106:MPR131109 MZN131106:MZN131109 NJJ131106:NJJ131109 NTF131106:NTF131109 ODB131106:ODB131109 OMX131106:OMX131109 OWT131106:OWT131109 PGP131106:PGP131109 PQL131106:PQL131109 QAH131106:QAH131109 QKD131106:QKD131109 QTZ131106:QTZ131109 RDV131106:RDV131109 RNR131106:RNR131109 RXN131106:RXN131109 SHJ131106:SHJ131109 SRF131106:SRF131109 TBB131106:TBB131109 TKX131106:TKX131109 TUT131106:TUT131109 UEP131106:UEP131109 UOL131106:UOL131109 UYH131106:UYH131109 VID131106:VID131109 VRZ131106:VRZ131109 WBV131106:WBV131109 WLR131106:WLR131109 WVN131106:WVN131109 F196642:F196645 JB196642:JB196645 SX196642:SX196645 ACT196642:ACT196645 AMP196642:AMP196645 AWL196642:AWL196645 BGH196642:BGH196645 BQD196642:BQD196645 BZZ196642:BZZ196645 CJV196642:CJV196645 CTR196642:CTR196645 DDN196642:DDN196645 DNJ196642:DNJ196645 DXF196642:DXF196645 EHB196642:EHB196645 EQX196642:EQX196645 FAT196642:FAT196645 FKP196642:FKP196645 FUL196642:FUL196645 GEH196642:GEH196645 GOD196642:GOD196645 GXZ196642:GXZ196645 HHV196642:HHV196645 HRR196642:HRR196645 IBN196642:IBN196645 ILJ196642:ILJ196645 IVF196642:IVF196645 JFB196642:JFB196645 JOX196642:JOX196645 JYT196642:JYT196645 KIP196642:KIP196645 KSL196642:KSL196645 LCH196642:LCH196645 LMD196642:LMD196645 LVZ196642:LVZ196645 MFV196642:MFV196645 MPR196642:MPR196645 MZN196642:MZN196645 NJJ196642:NJJ196645 NTF196642:NTF196645 ODB196642:ODB196645 OMX196642:OMX196645 OWT196642:OWT196645 PGP196642:PGP196645 PQL196642:PQL196645 QAH196642:QAH196645 QKD196642:QKD196645 QTZ196642:QTZ196645 RDV196642:RDV196645 RNR196642:RNR196645 RXN196642:RXN196645 SHJ196642:SHJ196645 SRF196642:SRF196645 TBB196642:TBB196645 TKX196642:TKX196645 TUT196642:TUT196645 UEP196642:UEP196645 UOL196642:UOL196645 UYH196642:UYH196645 VID196642:VID196645 VRZ196642:VRZ196645 WBV196642:WBV196645 WLR196642:WLR196645 WVN196642:WVN196645 F262178:F262181 JB262178:JB262181 SX262178:SX262181 ACT262178:ACT262181 AMP262178:AMP262181 AWL262178:AWL262181 BGH262178:BGH262181 BQD262178:BQD262181 BZZ262178:BZZ262181 CJV262178:CJV262181 CTR262178:CTR262181 DDN262178:DDN262181 DNJ262178:DNJ262181 DXF262178:DXF262181 EHB262178:EHB262181 EQX262178:EQX262181 FAT262178:FAT262181 FKP262178:FKP262181 FUL262178:FUL262181 GEH262178:GEH262181 GOD262178:GOD262181 GXZ262178:GXZ262181 HHV262178:HHV262181 HRR262178:HRR262181 IBN262178:IBN262181 ILJ262178:ILJ262181 IVF262178:IVF262181 JFB262178:JFB262181 JOX262178:JOX262181 JYT262178:JYT262181 KIP262178:KIP262181 KSL262178:KSL262181 LCH262178:LCH262181 LMD262178:LMD262181 LVZ262178:LVZ262181 MFV262178:MFV262181 MPR262178:MPR262181 MZN262178:MZN262181 NJJ262178:NJJ262181 NTF262178:NTF262181 ODB262178:ODB262181 OMX262178:OMX262181 OWT262178:OWT262181 PGP262178:PGP262181 PQL262178:PQL262181 QAH262178:QAH262181 QKD262178:QKD262181 QTZ262178:QTZ262181 RDV262178:RDV262181 RNR262178:RNR262181 RXN262178:RXN262181 SHJ262178:SHJ262181 SRF262178:SRF262181 TBB262178:TBB262181 TKX262178:TKX262181 TUT262178:TUT262181 UEP262178:UEP262181 UOL262178:UOL262181 UYH262178:UYH262181 VID262178:VID262181 VRZ262178:VRZ262181 WBV262178:WBV262181 WLR262178:WLR262181 WVN262178:WVN262181 F327714:F327717 JB327714:JB327717 SX327714:SX327717 ACT327714:ACT327717 AMP327714:AMP327717 AWL327714:AWL327717 BGH327714:BGH327717 BQD327714:BQD327717 BZZ327714:BZZ327717 CJV327714:CJV327717 CTR327714:CTR327717 DDN327714:DDN327717 DNJ327714:DNJ327717 DXF327714:DXF327717 EHB327714:EHB327717 EQX327714:EQX327717 FAT327714:FAT327717 FKP327714:FKP327717 FUL327714:FUL327717 GEH327714:GEH327717 GOD327714:GOD327717 GXZ327714:GXZ327717 HHV327714:HHV327717 HRR327714:HRR327717 IBN327714:IBN327717 ILJ327714:ILJ327717 IVF327714:IVF327717 JFB327714:JFB327717 JOX327714:JOX327717 JYT327714:JYT327717 KIP327714:KIP327717 KSL327714:KSL327717 LCH327714:LCH327717 LMD327714:LMD327717 LVZ327714:LVZ327717 MFV327714:MFV327717 MPR327714:MPR327717 MZN327714:MZN327717 NJJ327714:NJJ327717 NTF327714:NTF327717 ODB327714:ODB327717 OMX327714:OMX327717 OWT327714:OWT327717 PGP327714:PGP327717 PQL327714:PQL327717 QAH327714:QAH327717 QKD327714:QKD327717 QTZ327714:QTZ327717 RDV327714:RDV327717 RNR327714:RNR327717 RXN327714:RXN327717 SHJ327714:SHJ327717 SRF327714:SRF327717 TBB327714:TBB327717 TKX327714:TKX327717 TUT327714:TUT327717 UEP327714:UEP327717 UOL327714:UOL327717 UYH327714:UYH327717 VID327714:VID327717 VRZ327714:VRZ327717 WBV327714:WBV327717 WLR327714:WLR327717 WVN327714:WVN327717 F393250:F393253 JB393250:JB393253 SX393250:SX393253 ACT393250:ACT393253 AMP393250:AMP393253 AWL393250:AWL393253 BGH393250:BGH393253 BQD393250:BQD393253 BZZ393250:BZZ393253 CJV393250:CJV393253 CTR393250:CTR393253 DDN393250:DDN393253 DNJ393250:DNJ393253 DXF393250:DXF393253 EHB393250:EHB393253 EQX393250:EQX393253 FAT393250:FAT393253 FKP393250:FKP393253 FUL393250:FUL393253 GEH393250:GEH393253 GOD393250:GOD393253 GXZ393250:GXZ393253 HHV393250:HHV393253 HRR393250:HRR393253 IBN393250:IBN393253 ILJ393250:ILJ393253 IVF393250:IVF393253 JFB393250:JFB393253 JOX393250:JOX393253 JYT393250:JYT393253 KIP393250:KIP393253 KSL393250:KSL393253 LCH393250:LCH393253 LMD393250:LMD393253 LVZ393250:LVZ393253 MFV393250:MFV393253 MPR393250:MPR393253 MZN393250:MZN393253 NJJ393250:NJJ393253 NTF393250:NTF393253 ODB393250:ODB393253 OMX393250:OMX393253 OWT393250:OWT393253 PGP393250:PGP393253 PQL393250:PQL393253 QAH393250:QAH393253 QKD393250:QKD393253 QTZ393250:QTZ393253 RDV393250:RDV393253 RNR393250:RNR393253 RXN393250:RXN393253 SHJ393250:SHJ393253 SRF393250:SRF393253 TBB393250:TBB393253 TKX393250:TKX393253 TUT393250:TUT393253 UEP393250:UEP393253 UOL393250:UOL393253 UYH393250:UYH393253 VID393250:VID393253 VRZ393250:VRZ393253 WBV393250:WBV393253 WLR393250:WLR393253 WVN393250:WVN393253 F458786:F458789 JB458786:JB458789 SX458786:SX458789 ACT458786:ACT458789 AMP458786:AMP458789 AWL458786:AWL458789 BGH458786:BGH458789 BQD458786:BQD458789 BZZ458786:BZZ458789 CJV458786:CJV458789 CTR458786:CTR458789 DDN458786:DDN458789 DNJ458786:DNJ458789 DXF458786:DXF458789 EHB458786:EHB458789 EQX458786:EQX458789 FAT458786:FAT458789 FKP458786:FKP458789 FUL458786:FUL458789 GEH458786:GEH458789 GOD458786:GOD458789 GXZ458786:GXZ458789 HHV458786:HHV458789 HRR458786:HRR458789 IBN458786:IBN458789 ILJ458786:ILJ458789 IVF458786:IVF458789 JFB458786:JFB458789 JOX458786:JOX458789 JYT458786:JYT458789 KIP458786:KIP458789 KSL458786:KSL458789 LCH458786:LCH458789 LMD458786:LMD458789 LVZ458786:LVZ458789 MFV458786:MFV458789 MPR458786:MPR458789 MZN458786:MZN458789 NJJ458786:NJJ458789 NTF458786:NTF458789 ODB458786:ODB458789 OMX458786:OMX458789 OWT458786:OWT458789 PGP458786:PGP458789 PQL458786:PQL458789 QAH458786:QAH458789 QKD458786:QKD458789 QTZ458786:QTZ458789 RDV458786:RDV458789 RNR458786:RNR458789 RXN458786:RXN458789 SHJ458786:SHJ458789 SRF458786:SRF458789 TBB458786:TBB458789 TKX458786:TKX458789 TUT458786:TUT458789 UEP458786:UEP458789 UOL458786:UOL458789 UYH458786:UYH458789 VID458786:VID458789 VRZ458786:VRZ458789 WBV458786:WBV458789 WLR458786:WLR458789 WVN458786:WVN458789 F524322:F524325 JB524322:JB524325 SX524322:SX524325 ACT524322:ACT524325 AMP524322:AMP524325 AWL524322:AWL524325 BGH524322:BGH524325 BQD524322:BQD524325 BZZ524322:BZZ524325 CJV524322:CJV524325 CTR524322:CTR524325 DDN524322:DDN524325 DNJ524322:DNJ524325 DXF524322:DXF524325 EHB524322:EHB524325 EQX524322:EQX524325 FAT524322:FAT524325 FKP524322:FKP524325 FUL524322:FUL524325 GEH524322:GEH524325 GOD524322:GOD524325 GXZ524322:GXZ524325 HHV524322:HHV524325 HRR524322:HRR524325 IBN524322:IBN524325 ILJ524322:ILJ524325 IVF524322:IVF524325 JFB524322:JFB524325 JOX524322:JOX524325 JYT524322:JYT524325 KIP524322:KIP524325 KSL524322:KSL524325 LCH524322:LCH524325 LMD524322:LMD524325 LVZ524322:LVZ524325 MFV524322:MFV524325 MPR524322:MPR524325 MZN524322:MZN524325 NJJ524322:NJJ524325 NTF524322:NTF524325 ODB524322:ODB524325 OMX524322:OMX524325 OWT524322:OWT524325 PGP524322:PGP524325 PQL524322:PQL524325 QAH524322:QAH524325 QKD524322:QKD524325 QTZ524322:QTZ524325 RDV524322:RDV524325 RNR524322:RNR524325 RXN524322:RXN524325 SHJ524322:SHJ524325 SRF524322:SRF524325 TBB524322:TBB524325 TKX524322:TKX524325 TUT524322:TUT524325 UEP524322:UEP524325 UOL524322:UOL524325 UYH524322:UYH524325 VID524322:VID524325 VRZ524322:VRZ524325 WBV524322:WBV524325 WLR524322:WLR524325 WVN524322:WVN524325 F589858:F589861 JB589858:JB589861 SX589858:SX589861 ACT589858:ACT589861 AMP589858:AMP589861 AWL589858:AWL589861 BGH589858:BGH589861 BQD589858:BQD589861 BZZ589858:BZZ589861 CJV589858:CJV589861 CTR589858:CTR589861 DDN589858:DDN589861 DNJ589858:DNJ589861 DXF589858:DXF589861 EHB589858:EHB589861 EQX589858:EQX589861 FAT589858:FAT589861 FKP589858:FKP589861 FUL589858:FUL589861 GEH589858:GEH589861 GOD589858:GOD589861 GXZ589858:GXZ589861 HHV589858:HHV589861 HRR589858:HRR589861 IBN589858:IBN589861 ILJ589858:ILJ589861 IVF589858:IVF589861 JFB589858:JFB589861 JOX589858:JOX589861 JYT589858:JYT589861 KIP589858:KIP589861 KSL589858:KSL589861 LCH589858:LCH589861 LMD589858:LMD589861 LVZ589858:LVZ589861 MFV589858:MFV589861 MPR589858:MPR589861 MZN589858:MZN589861 NJJ589858:NJJ589861 NTF589858:NTF589861 ODB589858:ODB589861 OMX589858:OMX589861 OWT589858:OWT589861 PGP589858:PGP589861 PQL589858:PQL589861 QAH589858:QAH589861 QKD589858:QKD589861 QTZ589858:QTZ589861 RDV589858:RDV589861 RNR589858:RNR589861 RXN589858:RXN589861 SHJ589858:SHJ589861 SRF589858:SRF589861 TBB589858:TBB589861 TKX589858:TKX589861 TUT589858:TUT589861 UEP589858:UEP589861 UOL589858:UOL589861 UYH589858:UYH589861 VID589858:VID589861 VRZ589858:VRZ589861 WBV589858:WBV589861 WLR589858:WLR589861 WVN589858:WVN589861 F655394:F655397 JB655394:JB655397 SX655394:SX655397 ACT655394:ACT655397 AMP655394:AMP655397 AWL655394:AWL655397 BGH655394:BGH655397 BQD655394:BQD655397 BZZ655394:BZZ655397 CJV655394:CJV655397 CTR655394:CTR655397 DDN655394:DDN655397 DNJ655394:DNJ655397 DXF655394:DXF655397 EHB655394:EHB655397 EQX655394:EQX655397 FAT655394:FAT655397 FKP655394:FKP655397 FUL655394:FUL655397 GEH655394:GEH655397 GOD655394:GOD655397 GXZ655394:GXZ655397 HHV655394:HHV655397 HRR655394:HRR655397 IBN655394:IBN655397 ILJ655394:ILJ655397 IVF655394:IVF655397 JFB655394:JFB655397 JOX655394:JOX655397 JYT655394:JYT655397 KIP655394:KIP655397 KSL655394:KSL655397 LCH655394:LCH655397 LMD655394:LMD655397 LVZ655394:LVZ655397 MFV655394:MFV655397 MPR655394:MPR655397 MZN655394:MZN655397 NJJ655394:NJJ655397 NTF655394:NTF655397 ODB655394:ODB655397 OMX655394:OMX655397 OWT655394:OWT655397 PGP655394:PGP655397 PQL655394:PQL655397 QAH655394:QAH655397 QKD655394:QKD655397 QTZ655394:QTZ655397 RDV655394:RDV655397 RNR655394:RNR655397 RXN655394:RXN655397 SHJ655394:SHJ655397 SRF655394:SRF655397 TBB655394:TBB655397 TKX655394:TKX655397 TUT655394:TUT655397 UEP655394:UEP655397 UOL655394:UOL655397 UYH655394:UYH655397 VID655394:VID655397 VRZ655394:VRZ655397 WBV655394:WBV655397 WLR655394:WLR655397 WVN655394:WVN655397 F720930:F720933 JB720930:JB720933 SX720930:SX720933 ACT720930:ACT720933 AMP720930:AMP720933 AWL720930:AWL720933 BGH720930:BGH720933 BQD720930:BQD720933 BZZ720930:BZZ720933 CJV720930:CJV720933 CTR720930:CTR720933 DDN720930:DDN720933 DNJ720930:DNJ720933 DXF720930:DXF720933 EHB720930:EHB720933 EQX720930:EQX720933 FAT720930:FAT720933 FKP720930:FKP720933 FUL720930:FUL720933 GEH720930:GEH720933 GOD720930:GOD720933 GXZ720930:GXZ720933 HHV720930:HHV720933 HRR720930:HRR720933 IBN720930:IBN720933 ILJ720930:ILJ720933 IVF720930:IVF720933 JFB720930:JFB720933 JOX720930:JOX720933 JYT720930:JYT720933 KIP720930:KIP720933 KSL720930:KSL720933 LCH720930:LCH720933 LMD720930:LMD720933 LVZ720930:LVZ720933 MFV720930:MFV720933 MPR720930:MPR720933 MZN720930:MZN720933 NJJ720930:NJJ720933 NTF720930:NTF720933 ODB720930:ODB720933 OMX720930:OMX720933 OWT720930:OWT720933 PGP720930:PGP720933 PQL720930:PQL720933 QAH720930:QAH720933 QKD720930:QKD720933 QTZ720930:QTZ720933 RDV720930:RDV720933 RNR720930:RNR720933 RXN720930:RXN720933 SHJ720930:SHJ720933 SRF720930:SRF720933 TBB720930:TBB720933 TKX720930:TKX720933 TUT720930:TUT720933 UEP720930:UEP720933 UOL720930:UOL720933 UYH720930:UYH720933 VID720930:VID720933 VRZ720930:VRZ720933 WBV720930:WBV720933 WLR720930:WLR720933 WVN720930:WVN720933 F786466:F786469 JB786466:JB786469 SX786466:SX786469 ACT786466:ACT786469 AMP786466:AMP786469 AWL786466:AWL786469 BGH786466:BGH786469 BQD786466:BQD786469 BZZ786466:BZZ786469 CJV786466:CJV786469 CTR786466:CTR786469 DDN786466:DDN786469 DNJ786466:DNJ786469 DXF786466:DXF786469 EHB786466:EHB786469 EQX786466:EQX786469 FAT786466:FAT786469 FKP786466:FKP786469 FUL786466:FUL786469 GEH786466:GEH786469 GOD786466:GOD786469 GXZ786466:GXZ786469 HHV786466:HHV786469 HRR786466:HRR786469 IBN786466:IBN786469 ILJ786466:ILJ786469 IVF786466:IVF786469 JFB786466:JFB786469 JOX786466:JOX786469 JYT786466:JYT786469 KIP786466:KIP786469 KSL786466:KSL786469 LCH786466:LCH786469 LMD786466:LMD786469 LVZ786466:LVZ786469 MFV786466:MFV786469 MPR786466:MPR786469 MZN786466:MZN786469 NJJ786466:NJJ786469 NTF786466:NTF786469 ODB786466:ODB786469 OMX786466:OMX786469 OWT786466:OWT786469 PGP786466:PGP786469 PQL786466:PQL786469 QAH786466:QAH786469 QKD786466:QKD786469 QTZ786466:QTZ786469 RDV786466:RDV786469 RNR786466:RNR786469 RXN786466:RXN786469 SHJ786466:SHJ786469 SRF786466:SRF786469 TBB786466:TBB786469 TKX786466:TKX786469 TUT786466:TUT786469 UEP786466:UEP786469 UOL786466:UOL786469 UYH786466:UYH786469 VID786466:VID786469 VRZ786466:VRZ786469 WBV786466:WBV786469 WLR786466:WLR786469 WVN786466:WVN786469 F852002:F852005 JB852002:JB852005 SX852002:SX852005 ACT852002:ACT852005 AMP852002:AMP852005 AWL852002:AWL852005 BGH852002:BGH852005 BQD852002:BQD852005 BZZ852002:BZZ852005 CJV852002:CJV852005 CTR852002:CTR852005 DDN852002:DDN852005 DNJ852002:DNJ852005 DXF852002:DXF852005 EHB852002:EHB852005 EQX852002:EQX852005 FAT852002:FAT852005 FKP852002:FKP852005 FUL852002:FUL852005 GEH852002:GEH852005 GOD852002:GOD852005 GXZ852002:GXZ852005 HHV852002:HHV852005 HRR852002:HRR852005 IBN852002:IBN852005 ILJ852002:ILJ852005 IVF852002:IVF852005 JFB852002:JFB852005 JOX852002:JOX852005 JYT852002:JYT852005 KIP852002:KIP852005 KSL852002:KSL852005 LCH852002:LCH852005 LMD852002:LMD852005 LVZ852002:LVZ852005 MFV852002:MFV852005 MPR852002:MPR852005 MZN852002:MZN852005 NJJ852002:NJJ852005 NTF852002:NTF852005 ODB852002:ODB852005 OMX852002:OMX852005 OWT852002:OWT852005 PGP852002:PGP852005 PQL852002:PQL852005 QAH852002:QAH852005 QKD852002:QKD852005 QTZ852002:QTZ852005 RDV852002:RDV852005 RNR852002:RNR852005 RXN852002:RXN852005 SHJ852002:SHJ852005 SRF852002:SRF852005 TBB852002:TBB852005 TKX852002:TKX852005 TUT852002:TUT852005 UEP852002:UEP852005 UOL852002:UOL852005 UYH852002:UYH852005 VID852002:VID852005 VRZ852002:VRZ852005 WBV852002:WBV852005 WLR852002:WLR852005 WVN852002:WVN852005 F917538:F917541 JB917538:JB917541 SX917538:SX917541 ACT917538:ACT917541 AMP917538:AMP917541 AWL917538:AWL917541 BGH917538:BGH917541 BQD917538:BQD917541 BZZ917538:BZZ917541 CJV917538:CJV917541 CTR917538:CTR917541 DDN917538:DDN917541 DNJ917538:DNJ917541 DXF917538:DXF917541 EHB917538:EHB917541 EQX917538:EQX917541 FAT917538:FAT917541 FKP917538:FKP917541 FUL917538:FUL917541 GEH917538:GEH917541 GOD917538:GOD917541 GXZ917538:GXZ917541 HHV917538:HHV917541 HRR917538:HRR917541 IBN917538:IBN917541 ILJ917538:ILJ917541 IVF917538:IVF917541 JFB917538:JFB917541 JOX917538:JOX917541 JYT917538:JYT917541 KIP917538:KIP917541 KSL917538:KSL917541 LCH917538:LCH917541 LMD917538:LMD917541 LVZ917538:LVZ917541 MFV917538:MFV917541 MPR917538:MPR917541 MZN917538:MZN917541 NJJ917538:NJJ917541 NTF917538:NTF917541 ODB917538:ODB917541 OMX917538:OMX917541 OWT917538:OWT917541 PGP917538:PGP917541 PQL917538:PQL917541 QAH917538:QAH917541 QKD917538:QKD917541 QTZ917538:QTZ917541 RDV917538:RDV917541 RNR917538:RNR917541 RXN917538:RXN917541 SHJ917538:SHJ917541 SRF917538:SRF917541 TBB917538:TBB917541 TKX917538:TKX917541 TUT917538:TUT917541 UEP917538:UEP917541 UOL917538:UOL917541 UYH917538:UYH917541 VID917538:VID917541 VRZ917538:VRZ917541 WBV917538:WBV917541 WLR917538:WLR917541 WVN917538:WVN917541 F983074:F983077 JB983074:JB983077 SX983074:SX983077 ACT983074:ACT983077 AMP983074:AMP983077 AWL983074:AWL983077 BGH983074:BGH983077 BQD983074:BQD983077 BZZ983074:BZZ983077 CJV983074:CJV983077 CTR983074:CTR983077 DDN983074:DDN983077 DNJ983074:DNJ983077 DXF983074:DXF983077 EHB983074:EHB983077 EQX983074:EQX983077 FAT983074:FAT983077 FKP983074:FKP983077 FUL983074:FUL983077 GEH983074:GEH983077 GOD983074:GOD983077 GXZ983074:GXZ983077 HHV983074:HHV983077 HRR983074:HRR983077 IBN983074:IBN983077 ILJ983074:ILJ983077 IVF983074:IVF983077 JFB983074:JFB983077 JOX983074:JOX983077 JYT983074:JYT983077 KIP983074:KIP983077 KSL983074:KSL983077 LCH983074:LCH983077 LMD983074:LMD983077 LVZ983074:LVZ983077 MFV983074:MFV983077 MPR983074:MPR983077 MZN983074:MZN983077 NJJ983074:NJJ983077 NTF983074:NTF983077 ODB983074:ODB983077 OMX983074:OMX983077 OWT983074:OWT983077 PGP983074:PGP983077 PQL983074:PQL983077 QAH983074:QAH983077 QKD983074:QKD983077 QTZ983074:QTZ983077 RDV983074:RDV983077 RNR983074:RNR983077 RXN983074:RXN983077 SHJ983074:SHJ983077 SRF983074:SRF983077 TBB983074:TBB983077 TKX983074:TKX983077 TUT983074:TUT983077 UEP983074:UEP983077 UOL983074:UOL983077 UYH983074:UYH983077 VID983074:VID983077 VRZ983074:VRZ983077 WBV983074:WBV983077 WLR983074:WLR983077 WVN983074:WVN983077 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E7AAB-5226-4DB3-BFCB-72604DA8F171}">
  <sheetPr>
    <tabColor rgb="FFFFC000"/>
  </sheetPr>
  <dimension ref="D6:N19"/>
  <sheetViews>
    <sheetView workbookViewId="0"/>
  </sheetViews>
  <sheetFormatPr defaultRowHeight="13.5"/>
  <cols>
    <col min="1" max="16384" width="9" style="769"/>
  </cols>
  <sheetData>
    <row r="6" spans="4:10" ht="42">
      <c r="D6" s="768" t="s">
        <v>3573</v>
      </c>
    </row>
    <row r="9" spans="4:10" ht="14.25">
      <c r="D9" s="770" t="s">
        <v>3574</v>
      </c>
    </row>
    <row r="12" spans="4:10" ht="14.25" thickBot="1"/>
    <row r="13" spans="4:10" ht="15" thickBot="1">
      <c r="D13" s="771" t="s">
        <v>3575</v>
      </c>
      <c r="J13" s="772" t="s">
        <v>3576</v>
      </c>
    </row>
    <row r="15" spans="4:10">
      <c r="D15" s="769" t="s">
        <v>3577</v>
      </c>
      <c r="J15" s="769" t="s">
        <v>3578</v>
      </c>
    </row>
    <row r="16" spans="4:10">
      <c r="D16" s="769" t="s">
        <v>3579</v>
      </c>
      <c r="J16" s="769" t="s">
        <v>3579</v>
      </c>
    </row>
    <row r="17" spans="4:14">
      <c r="D17" s="769" t="s">
        <v>3580</v>
      </c>
      <c r="J17" s="769" t="s">
        <v>3580</v>
      </c>
    </row>
    <row r="18" spans="4:14" ht="14.25">
      <c r="D18" s="769" t="s">
        <v>3581</v>
      </c>
      <c r="J18" s="769" t="s">
        <v>3582</v>
      </c>
      <c r="N18" s="773"/>
    </row>
    <row r="19" spans="4:14">
      <c r="D19" s="769" t="s">
        <v>3583</v>
      </c>
      <c r="J19" s="769" t="s">
        <v>3583</v>
      </c>
    </row>
  </sheetData>
  <phoneticPr fontId="1"/>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7A696-BAEB-4D65-8497-BA7134C5DB24}">
  <sheetPr>
    <tabColor rgb="FF92D050"/>
  </sheetPr>
  <dimension ref="A1:AG174"/>
  <sheetViews>
    <sheetView view="pageBreakPreview" zoomScaleNormal="70" zoomScaleSheetLayoutView="100" workbookViewId="0">
      <selection activeCell="Z2" sqref="Z2:AE2"/>
    </sheetView>
  </sheetViews>
  <sheetFormatPr defaultRowHeight="12"/>
  <cols>
    <col min="1" max="9" width="3" style="792" customWidth="1"/>
    <col min="10" max="10" width="3.125" style="792" customWidth="1"/>
    <col min="11" max="31" width="3" style="792" customWidth="1"/>
    <col min="32" max="32" width="6.25" style="792" customWidth="1"/>
    <col min="33" max="33" width="4.625" style="792" customWidth="1"/>
    <col min="34" max="256" width="9" style="792"/>
    <col min="257" max="265" width="3" style="792" customWidth="1"/>
    <col min="266" max="266" width="3.125" style="792" customWidth="1"/>
    <col min="267" max="287" width="3" style="792" customWidth="1"/>
    <col min="288" max="288" width="6.25" style="792" customWidth="1"/>
    <col min="289" max="289" width="4.625" style="792" customWidth="1"/>
    <col min="290" max="512" width="9" style="792"/>
    <col min="513" max="521" width="3" style="792" customWidth="1"/>
    <col min="522" max="522" width="3.125" style="792" customWidth="1"/>
    <col min="523" max="543" width="3" style="792" customWidth="1"/>
    <col min="544" max="544" width="6.25" style="792" customWidth="1"/>
    <col min="545" max="545" width="4.625" style="792" customWidth="1"/>
    <col min="546" max="768" width="9" style="792"/>
    <col min="769" max="777" width="3" style="792" customWidth="1"/>
    <col min="778" max="778" width="3.125" style="792" customWidth="1"/>
    <col min="779" max="799" width="3" style="792" customWidth="1"/>
    <col min="800" max="800" width="6.25" style="792" customWidth="1"/>
    <col min="801" max="801" width="4.625" style="792" customWidth="1"/>
    <col min="802" max="1024" width="9" style="792"/>
    <col min="1025" max="1033" width="3" style="792" customWidth="1"/>
    <col min="1034" max="1034" width="3.125" style="792" customWidth="1"/>
    <col min="1035" max="1055" width="3" style="792" customWidth="1"/>
    <col min="1056" max="1056" width="6.25" style="792" customWidth="1"/>
    <col min="1057" max="1057" width="4.625" style="792" customWidth="1"/>
    <col min="1058" max="1280" width="9" style="792"/>
    <col min="1281" max="1289" width="3" style="792" customWidth="1"/>
    <col min="1290" max="1290" width="3.125" style="792" customWidth="1"/>
    <col min="1291" max="1311" width="3" style="792" customWidth="1"/>
    <col min="1312" max="1312" width="6.25" style="792" customWidth="1"/>
    <col min="1313" max="1313" width="4.625" style="792" customWidth="1"/>
    <col min="1314" max="1536" width="9" style="792"/>
    <col min="1537" max="1545" width="3" style="792" customWidth="1"/>
    <col min="1546" max="1546" width="3.125" style="792" customWidth="1"/>
    <col min="1547" max="1567" width="3" style="792" customWidth="1"/>
    <col min="1568" max="1568" width="6.25" style="792" customWidth="1"/>
    <col min="1569" max="1569" width="4.625" style="792" customWidth="1"/>
    <col min="1570" max="1792" width="9" style="792"/>
    <col min="1793" max="1801" width="3" style="792" customWidth="1"/>
    <col min="1802" max="1802" width="3.125" style="792" customWidth="1"/>
    <col min="1803" max="1823" width="3" style="792" customWidth="1"/>
    <col min="1824" max="1824" width="6.25" style="792" customWidth="1"/>
    <col min="1825" max="1825" width="4.625" style="792" customWidth="1"/>
    <col min="1826" max="2048" width="9" style="792"/>
    <col min="2049" max="2057" width="3" style="792" customWidth="1"/>
    <col min="2058" max="2058" width="3.125" style="792" customWidth="1"/>
    <col min="2059" max="2079" width="3" style="792" customWidth="1"/>
    <col min="2080" max="2080" width="6.25" style="792" customWidth="1"/>
    <col min="2081" max="2081" width="4.625" style="792" customWidth="1"/>
    <col min="2082" max="2304" width="9" style="792"/>
    <col min="2305" max="2313" width="3" style="792" customWidth="1"/>
    <col min="2314" max="2314" width="3.125" style="792" customWidth="1"/>
    <col min="2315" max="2335" width="3" style="792" customWidth="1"/>
    <col min="2336" max="2336" width="6.25" style="792" customWidth="1"/>
    <col min="2337" max="2337" width="4.625" style="792" customWidth="1"/>
    <col min="2338" max="2560" width="9" style="792"/>
    <col min="2561" max="2569" width="3" style="792" customWidth="1"/>
    <col min="2570" max="2570" width="3.125" style="792" customWidth="1"/>
    <col min="2571" max="2591" width="3" style="792" customWidth="1"/>
    <col min="2592" max="2592" width="6.25" style="792" customWidth="1"/>
    <col min="2593" max="2593" width="4.625" style="792" customWidth="1"/>
    <col min="2594" max="2816" width="9" style="792"/>
    <col min="2817" max="2825" width="3" style="792" customWidth="1"/>
    <col min="2826" max="2826" width="3.125" style="792" customWidth="1"/>
    <col min="2827" max="2847" width="3" style="792" customWidth="1"/>
    <col min="2848" max="2848" width="6.25" style="792" customWidth="1"/>
    <col min="2849" max="2849" width="4.625" style="792" customWidth="1"/>
    <col min="2850" max="3072" width="9" style="792"/>
    <col min="3073" max="3081" width="3" style="792" customWidth="1"/>
    <col min="3082" max="3082" width="3.125" style="792" customWidth="1"/>
    <col min="3083" max="3103" width="3" style="792" customWidth="1"/>
    <col min="3104" max="3104" width="6.25" style="792" customWidth="1"/>
    <col min="3105" max="3105" width="4.625" style="792" customWidth="1"/>
    <col min="3106" max="3328" width="9" style="792"/>
    <col min="3329" max="3337" width="3" style="792" customWidth="1"/>
    <col min="3338" max="3338" width="3.125" style="792" customWidth="1"/>
    <col min="3339" max="3359" width="3" style="792" customWidth="1"/>
    <col min="3360" max="3360" width="6.25" style="792" customWidth="1"/>
    <col min="3361" max="3361" width="4.625" style="792" customWidth="1"/>
    <col min="3362" max="3584" width="9" style="792"/>
    <col min="3585" max="3593" width="3" style="792" customWidth="1"/>
    <col min="3594" max="3594" width="3.125" style="792" customWidth="1"/>
    <col min="3595" max="3615" width="3" style="792" customWidth="1"/>
    <col min="3616" max="3616" width="6.25" style="792" customWidth="1"/>
    <col min="3617" max="3617" width="4.625" style="792" customWidth="1"/>
    <col min="3618" max="3840" width="9" style="792"/>
    <col min="3841" max="3849" width="3" style="792" customWidth="1"/>
    <col min="3850" max="3850" width="3.125" style="792" customWidth="1"/>
    <col min="3851" max="3871" width="3" style="792" customWidth="1"/>
    <col min="3872" max="3872" width="6.25" style="792" customWidth="1"/>
    <col min="3873" max="3873" width="4.625" style="792" customWidth="1"/>
    <col min="3874" max="4096" width="9" style="792"/>
    <col min="4097" max="4105" width="3" style="792" customWidth="1"/>
    <col min="4106" max="4106" width="3.125" style="792" customWidth="1"/>
    <col min="4107" max="4127" width="3" style="792" customWidth="1"/>
    <col min="4128" max="4128" width="6.25" style="792" customWidth="1"/>
    <col min="4129" max="4129" width="4.625" style="792" customWidth="1"/>
    <col min="4130" max="4352" width="9" style="792"/>
    <col min="4353" max="4361" width="3" style="792" customWidth="1"/>
    <col min="4362" max="4362" width="3.125" style="792" customWidth="1"/>
    <col min="4363" max="4383" width="3" style="792" customWidth="1"/>
    <col min="4384" max="4384" width="6.25" style="792" customWidth="1"/>
    <col min="4385" max="4385" width="4.625" style="792" customWidth="1"/>
    <col min="4386" max="4608" width="9" style="792"/>
    <col min="4609" max="4617" width="3" style="792" customWidth="1"/>
    <col min="4618" max="4618" width="3.125" style="792" customWidth="1"/>
    <col min="4619" max="4639" width="3" style="792" customWidth="1"/>
    <col min="4640" max="4640" width="6.25" style="792" customWidth="1"/>
    <col min="4641" max="4641" width="4.625" style="792" customWidth="1"/>
    <col min="4642" max="4864" width="9" style="792"/>
    <col min="4865" max="4873" width="3" style="792" customWidth="1"/>
    <col min="4874" max="4874" width="3.125" style="792" customWidth="1"/>
    <col min="4875" max="4895" width="3" style="792" customWidth="1"/>
    <col min="4896" max="4896" width="6.25" style="792" customWidth="1"/>
    <col min="4897" max="4897" width="4.625" style="792" customWidth="1"/>
    <col min="4898" max="5120" width="9" style="792"/>
    <col min="5121" max="5129" width="3" style="792" customWidth="1"/>
    <col min="5130" max="5130" width="3.125" style="792" customWidth="1"/>
    <col min="5131" max="5151" width="3" style="792" customWidth="1"/>
    <col min="5152" max="5152" width="6.25" style="792" customWidth="1"/>
    <col min="5153" max="5153" width="4.625" style="792" customWidth="1"/>
    <col min="5154" max="5376" width="9" style="792"/>
    <col min="5377" max="5385" width="3" style="792" customWidth="1"/>
    <col min="5386" max="5386" width="3.125" style="792" customWidth="1"/>
    <col min="5387" max="5407" width="3" style="792" customWidth="1"/>
    <col min="5408" max="5408" width="6.25" style="792" customWidth="1"/>
    <col min="5409" max="5409" width="4.625" style="792" customWidth="1"/>
    <col min="5410" max="5632" width="9" style="792"/>
    <col min="5633" max="5641" width="3" style="792" customWidth="1"/>
    <col min="5642" max="5642" width="3.125" style="792" customWidth="1"/>
    <col min="5643" max="5663" width="3" style="792" customWidth="1"/>
    <col min="5664" max="5664" width="6.25" style="792" customWidth="1"/>
    <col min="5665" max="5665" width="4.625" style="792" customWidth="1"/>
    <col min="5666" max="5888" width="9" style="792"/>
    <col min="5889" max="5897" width="3" style="792" customWidth="1"/>
    <col min="5898" max="5898" width="3.125" style="792" customWidth="1"/>
    <col min="5899" max="5919" width="3" style="792" customWidth="1"/>
    <col min="5920" max="5920" width="6.25" style="792" customWidth="1"/>
    <col min="5921" max="5921" width="4.625" style="792" customWidth="1"/>
    <col min="5922" max="6144" width="9" style="792"/>
    <col min="6145" max="6153" width="3" style="792" customWidth="1"/>
    <col min="6154" max="6154" width="3.125" style="792" customWidth="1"/>
    <col min="6155" max="6175" width="3" style="792" customWidth="1"/>
    <col min="6176" max="6176" width="6.25" style="792" customWidth="1"/>
    <col min="6177" max="6177" width="4.625" style="792" customWidth="1"/>
    <col min="6178" max="6400" width="9" style="792"/>
    <col min="6401" max="6409" width="3" style="792" customWidth="1"/>
    <col min="6410" max="6410" width="3.125" style="792" customWidth="1"/>
    <col min="6411" max="6431" width="3" style="792" customWidth="1"/>
    <col min="6432" max="6432" width="6.25" style="792" customWidth="1"/>
    <col min="6433" max="6433" width="4.625" style="792" customWidth="1"/>
    <col min="6434" max="6656" width="9" style="792"/>
    <col min="6657" max="6665" width="3" style="792" customWidth="1"/>
    <col min="6666" max="6666" width="3.125" style="792" customWidth="1"/>
    <col min="6667" max="6687" width="3" style="792" customWidth="1"/>
    <col min="6688" max="6688" width="6.25" style="792" customWidth="1"/>
    <col min="6689" max="6689" width="4.625" style="792" customWidth="1"/>
    <col min="6690" max="6912" width="9" style="792"/>
    <col min="6913" max="6921" width="3" style="792" customWidth="1"/>
    <col min="6922" max="6922" width="3.125" style="792" customWidth="1"/>
    <col min="6923" max="6943" width="3" style="792" customWidth="1"/>
    <col min="6944" max="6944" width="6.25" style="792" customWidth="1"/>
    <col min="6945" max="6945" width="4.625" style="792" customWidth="1"/>
    <col min="6946" max="7168" width="9" style="792"/>
    <col min="7169" max="7177" width="3" style="792" customWidth="1"/>
    <col min="7178" max="7178" width="3.125" style="792" customWidth="1"/>
    <col min="7179" max="7199" width="3" style="792" customWidth="1"/>
    <col min="7200" max="7200" width="6.25" style="792" customWidth="1"/>
    <col min="7201" max="7201" width="4.625" style="792" customWidth="1"/>
    <col min="7202" max="7424" width="9" style="792"/>
    <col min="7425" max="7433" width="3" style="792" customWidth="1"/>
    <col min="7434" max="7434" width="3.125" style="792" customWidth="1"/>
    <col min="7435" max="7455" width="3" style="792" customWidth="1"/>
    <col min="7456" max="7456" width="6.25" style="792" customWidth="1"/>
    <col min="7457" max="7457" width="4.625" style="792" customWidth="1"/>
    <col min="7458" max="7680" width="9" style="792"/>
    <col min="7681" max="7689" width="3" style="792" customWidth="1"/>
    <col min="7690" max="7690" width="3.125" style="792" customWidth="1"/>
    <col min="7691" max="7711" width="3" style="792" customWidth="1"/>
    <col min="7712" max="7712" width="6.25" style="792" customWidth="1"/>
    <col min="7713" max="7713" width="4.625" style="792" customWidth="1"/>
    <col min="7714" max="7936" width="9" style="792"/>
    <col min="7937" max="7945" width="3" style="792" customWidth="1"/>
    <col min="7946" max="7946" width="3.125" style="792" customWidth="1"/>
    <col min="7947" max="7967" width="3" style="792" customWidth="1"/>
    <col min="7968" max="7968" width="6.25" style="792" customWidth="1"/>
    <col min="7969" max="7969" width="4.625" style="792" customWidth="1"/>
    <col min="7970" max="8192" width="9" style="792"/>
    <col min="8193" max="8201" width="3" style="792" customWidth="1"/>
    <col min="8202" max="8202" width="3.125" style="792" customWidth="1"/>
    <col min="8203" max="8223" width="3" style="792" customWidth="1"/>
    <col min="8224" max="8224" width="6.25" style="792" customWidth="1"/>
    <col min="8225" max="8225" width="4.625" style="792" customWidth="1"/>
    <col min="8226" max="8448" width="9" style="792"/>
    <col min="8449" max="8457" width="3" style="792" customWidth="1"/>
    <col min="8458" max="8458" width="3.125" style="792" customWidth="1"/>
    <col min="8459" max="8479" width="3" style="792" customWidth="1"/>
    <col min="8480" max="8480" width="6.25" style="792" customWidth="1"/>
    <col min="8481" max="8481" width="4.625" style="792" customWidth="1"/>
    <col min="8482" max="8704" width="9" style="792"/>
    <col min="8705" max="8713" width="3" style="792" customWidth="1"/>
    <col min="8714" max="8714" width="3.125" style="792" customWidth="1"/>
    <col min="8715" max="8735" width="3" style="792" customWidth="1"/>
    <col min="8736" max="8736" width="6.25" style="792" customWidth="1"/>
    <col min="8737" max="8737" width="4.625" style="792" customWidth="1"/>
    <col min="8738" max="8960" width="9" style="792"/>
    <col min="8961" max="8969" width="3" style="792" customWidth="1"/>
    <col min="8970" max="8970" width="3.125" style="792" customWidth="1"/>
    <col min="8971" max="8991" width="3" style="792" customWidth="1"/>
    <col min="8992" max="8992" width="6.25" style="792" customWidth="1"/>
    <col min="8993" max="8993" width="4.625" style="792" customWidth="1"/>
    <col min="8994" max="9216" width="9" style="792"/>
    <col min="9217" max="9225" width="3" style="792" customWidth="1"/>
    <col min="9226" max="9226" width="3.125" style="792" customWidth="1"/>
    <col min="9227" max="9247" width="3" style="792" customWidth="1"/>
    <col min="9248" max="9248" width="6.25" style="792" customWidth="1"/>
    <col min="9249" max="9249" width="4.625" style="792" customWidth="1"/>
    <col min="9250" max="9472" width="9" style="792"/>
    <col min="9473" max="9481" width="3" style="792" customWidth="1"/>
    <col min="9482" max="9482" width="3.125" style="792" customWidth="1"/>
    <col min="9483" max="9503" width="3" style="792" customWidth="1"/>
    <col min="9504" max="9504" width="6.25" style="792" customWidth="1"/>
    <col min="9505" max="9505" width="4.625" style="792" customWidth="1"/>
    <col min="9506" max="9728" width="9" style="792"/>
    <col min="9729" max="9737" width="3" style="792" customWidth="1"/>
    <col min="9738" max="9738" width="3.125" style="792" customWidth="1"/>
    <col min="9739" max="9759" width="3" style="792" customWidth="1"/>
    <col min="9760" max="9760" width="6.25" style="792" customWidth="1"/>
    <col min="9761" max="9761" width="4.625" style="792" customWidth="1"/>
    <col min="9762" max="9984" width="9" style="792"/>
    <col min="9985" max="9993" width="3" style="792" customWidth="1"/>
    <col min="9994" max="9994" width="3.125" style="792" customWidth="1"/>
    <col min="9995" max="10015" width="3" style="792" customWidth="1"/>
    <col min="10016" max="10016" width="6.25" style="792" customWidth="1"/>
    <col min="10017" max="10017" width="4.625" style="792" customWidth="1"/>
    <col min="10018" max="10240" width="9" style="792"/>
    <col min="10241" max="10249" width="3" style="792" customWidth="1"/>
    <col min="10250" max="10250" width="3.125" style="792" customWidth="1"/>
    <col min="10251" max="10271" width="3" style="792" customWidth="1"/>
    <col min="10272" max="10272" width="6.25" style="792" customWidth="1"/>
    <col min="10273" max="10273" width="4.625" style="792" customWidth="1"/>
    <col min="10274" max="10496" width="9" style="792"/>
    <col min="10497" max="10505" width="3" style="792" customWidth="1"/>
    <col min="10506" max="10506" width="3.125" style="792" customWidth="1"/>
    <col min="10507" max="10527" width="3" style="792" customWidth="1"/>
    <col min="10528" max="10528" width="6.25" style="792" customWidth="1"/>
    <col min="10529" max="10529" width="4.625" style="792" customWidth="1"/>
    <col min="10530" max="10752" width="9" style="792"/>
    <col min="10753" max="10761" width="3" style="792" customWidth="1"/>
    <col min="10762" max="10762" width="3.125" style="792" customWidth="1"/>
    <col min="10763" max="10783" width="3" style="792" customWidth="1"/>
    <col min="10784" max="10784" width="6.25" style="792" customWidth="1"/>
    <col min="10785" max="10785" width="4.625" style="792" customWidth="1"/>
    <col min="10786" max="11008" width="9" style="792"/>
    <col min="11009" max="11017" width="3" style="792" customWidth="1"/>
    <col min="11018" max="11018" width="3.125" style="792" customWidth="1"/>
    <col min="11019" max="11039" width="3" style="792" customWidth="1"/>
    <col min="11040" max="11040" width="6.25" style="792" customWidth="1"/>
    <col min="11041" max="11041" width="4.625" style="792" customWidth="1"/>
    <col min="11042" max="11264" width="9" style="792"/>
    <col min="11265" max="11273" width="3" style="792" customWidth="1"/>
    <col min="11274" max="11274" width="3.125" style="792" customWidth="1"/>
    <col min="11275" max="11295" width="3" style="792" customWidth="1"/>
    <col min="11296" max="11296" width="6.25" style="792" customWidth="1"/>
    <col min="11297" max="11297" width="4.625" style="792" customWidth="1"/>
    <col min="11298" max="11520" width="9" style="792"/>
    <col min="11521" max="11529" width="3" style="792" customWidth="1"/>
    <col min="11530" max="11530" width="3.125" style="792" customWidth="1"/>
    <col min="11531" max="11551" width="3" style="792" customWidth="1"/>
    <col min="11552" max="11552" width="6.25" style="792" customWidth="1"/>
    <col min="11553" max="11553" width="4.625" style="792" customWidth="1"/>
    <col min="11554" max="11776" width="9" style="792"/>
    <col min="11777" max="11785" width="3" style="792" customWidth="1"/>
    <col min="11786" max="11786" width="3.125" style="792" customWidth="1"/>
    <col min="11787" max="11807" width="3" style="792" customWidth="1"/>
    <col min="11808" max="11808" width="6.25" style="792" customWidth="1"/>
    <col min="11809" max="11809" width="4.625" style="792" customWidth="1"/>
    <col min="11810" max="12032" width="9" style="792"/>
    <col min="12033" max="12041" width="3" style="792" customWidth="1"/>
    <col min="12042" max="12042" width="3.125" style="792" customWidth="1"/>
    <col min="12043" max="12063" width="3" style="792" customWidth="1"/>
    <col min="12064" max="12064" width="6.25" style="792" customWidth="1"/>
    <col min="12065" max="12065" width="4.625" style="792" customWidth="1"/>
    <col min="12066" max="12288" width="9" style="792"/>
    <col min="12289" max="12297" width="3" style="792" customWidth="1"/>
    <col min="12298" max="12298" width="3.125" style="792" customWidth="1"/>
    <col min="12299" max="12319" width="3" style="792" customWidth="1"/>
    <col min="12320" max="12320" width="6.25" style="792" customWidth="1"/>
    <col min="12321" max="12321" width="4.625" style="792" customWidth="1"/>
    <col min="12322" max="12544" width="9" style="792"/>
    <col min="12545" max="12553" width="3" style="792" customWidth="1"/>
    <col min="12554" max="12554" width="3.125" style="792" customWidth="1"/>
    <col min="12555" max="12575" width="3" style="792" customWidth="1"/>
    <col min="12576" max="12576" width="6.25" style="792" customWidth="1"/>
    <col min="12577" max="12577" width="4.625" style="792" customWidth="1"/>
    <col min="12578" max="12800" width="9" style="792"/>
    <col min="12801" max="12809" width="3" style="792" customWidth="1"/>
    <col min="12810" max="12810" width="3.125" style="792" customWidth="1"/>
    <col min="12811" max="12831" width="3" style="792" customWidth="1"/>
    <col min="12832" max="12832" width="6.25" style="792" customWidth="1"/>
    <col min="12833" max="12833" width="4.625" style="792" customWidth="1"/>
    <col min="12834" max="13056" width="9" style="792"/>
    <col min="13057" max="13065" width="3" style="792" customWidth="1"/>
    <col min="13066" max="13066" width="3.125" style="792" customWidth="1"/>
    <col min="13067" max="13087" width="3" style="792" customWidth="1"/>
    <col min="13088" max="13088" width="6.25" style="792" customWidth="1"/>
    <col min="13089" max="13089" width="4.625" style="792" customWidth="1"/>
    <col min="13090" max="13312" width="9" style="792"/>
    <col min="13313" max="13321" width="3" style="792" customWidth="1"/>
    <col min="13322" max="13322" width="3.125" style="792" customWidth="1"/>
    <col min="13323" max="13343" width="3" style="792" customWidth="1"/>
    <col min="13344" max="13344" width="6.25" style="792" customWidth="1"/>
    <col min="13345" max="13345" width="4.625" style="792" customWidth="1"/>
    <col min="13346" max="13568" width="9" style="792"/>
    <col min="13569" max="13577" width="3" style="792" customWidth="1"/>
    <col min="13578" max="13578" width="3.125" style="792" customWidth="1"/>
    <col min="13579" max="13599" width="3" style="792" customWidth="1"/>
    <col min="13600" max="13600" width="6.25" style="792" customWidth="1"/>
    <col min="13601" max="13601" width="4.625" style="792" customWidth="1"/>
    <col min="13602" max="13824" width="9" style="792"/>
    <col min="13825" max="13833" width="3" style="792" customWidth="1"/>
    <col min="13834" max="13834" width="3.125" style="792" customWidth="1"/>
    <col min="13835" max="13855" width="3" style="792" customWidth="1"/>
    <col min="13856" max="13856" width="6.25" style="792" customWidth="1"/>
    <col min="13857" max="13857" width="4.625" style="792" customWidth="1"/>
    <col min="13858" max="14080" width="9" style="792"/>
    <col min="14081" max="14089" width="3" style="792" customWidth="1"/>
    <col min="14090" max="14090" width="3.125" style="792" customWidth="1"/>
    <col min="14091" max="14111" width="3" style="792" customWidth="1"/>
    <col min="14112" max="14112" width="6.25" style="792" customWidth="1"/>
    <col min="14113" max="14113" width="4.625" style="792" customWidth="1"/>
    <col min="14114" max="14336" width="9" style="792"/>
    <col min="14337" max="14345" width="3" style="792" customWidth="1"/>
    <col min="14346" max="14346" width="3.125" style="792" customWidth="1"/>
    <col min="14347" max="14367" width="3" style="792" customWidth="1"/>
    <col min="14368" max="14368" width="6.25" style="792" customWidth="1"/>
    <col min="14369" max="14369" width="4.625" style="792" customWidth="1"/>
    <col min="14370" max="14592" width="9" style="792"/>
    <col min="14593" max="14601" width="3" style="792" customWidth="1"/>
    <col min="14602" max="14602" width="3.125" style="792" customWidth="1"/>
    <col min="14603" max="14623" width="3" style="792" customWidth="1"/>
    <col min="14624" max="14624" width="6.25" style="792" customWidth="1"/>
    <col min="14625" max="14625" width="4.625" style="792" customWidth="1"/>
    <col min="14626" max="14848" width="9" style="792"/>
    <col min="14849" max="14857" width="3" style="792" customWidth="1"/>
    <col min="14858" max="14858" width="3.125" style="792" customWidth="1"/>
    <col min="14859" max="14879" width="3" style="792" customWidth="1"/>
    <col min="14880" max="14880" width="6.25" style="792" customWidth="1"/>
    <col min="14881" max="14881" width="4.625" style="792" customWidth="1"/>
    <col min="14882" max="15104" width="9" style="792"/>
    <col min="15105" max="15113" width="3" style="792" customWidth="1"/>
    <col min="15114" max="15114" width="3.125" style="792" customWidth="1"/>
    <col min="15115" max="15135" width="3" style="792" customWidth="1"/>
    <col min="15136" max="15136" width="6.25" style="792" customWidth="1"/>
    <col min="15137" max="15137" width="4.625" style="792" customWidth="1"/>
    <col min="15138" max="15360" width="9" style="792"/>
    <col min="15361" max="15369" width="3" style="792" customWidth="1"/>
    <col min="15370" max="15370" width="3.125" style="792" customWidth="1"/>
    <col min="15371" max="15391" width="3" style="792" customWidth="1"/>
    <col min="15392" max="15392" width="6.25" style="792" customWidth="1"/>
    <col min="15393" max="15393" width="4.625" style="792" customWidth="1"/>
    <col min="15394" max="15616" width="9" style="792"/>
    <col min="15617" max="15625" width="3" style="792" customWidth="1"/>
    <col min="15626" max="15626" width="3.125" style="792" customWidth="1"/>
    <col min="15627" max="15647" width="3" style="792" customWidth="1"/>
    <col min="15648" max="15648" width="6.25" style="792" customWidth="1"/>
    <col min="15649" max="15649" width="4.625" style="792" customWidth="1"/>
    <col min="15650" max="15872" width="9" style="792"/>
    <col min="15873" max="15881" width="3" style="792" customWidth="1"/>
    <col min="15882" max="15882" width="3.125" style="792" customWidth="1"/>
    <col min="15883" max="15903" width="3" style="792" customWidth="1"/>
    <col min="15904" max="15904" width="6.25" style="792" customWidth="1"/>
    <col min="15905" max="15905" width="4.625" style="792" customWidth="1"/>
    <col min="15906" max="16128" width="9" style="792"/>
    <col min="16129" max="16137" width="3" style="792" customWidth="1"/>
    <col min="16138" max="16138" width="3.125" style="792" customWidth="1"/>
    <col min="16139" max="16159" width="3" style="792" customWidth="1"/>
    <col min="16160" max="16160" width="6.25" style="792" customWidth="1"/>
    <col min="16161" max="16161" width="4.625" style="792" customWidth="1"/>
    <col min="16162" max="16384" width="9" style="792"/>
  </cols>
  <sheetData>
    <row r="1" spans="1:33" s="778" customFormat="1" ht="15.75" customHeight="1">
      <c r="A1" s="774" t="s">
        <v>2566</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6"/>
      <c r="AG1" s="777"/>
    </row>
    <row r="2" spans="1:33" s="778" customFormat="1" ht="15.75" customHeight="1">
      <c r="A2" s="779" t="s">
        <v>2567</v>
      </c>
      <c r="B2" s="780"/>
      <c r="C2" s="780"/>
      <c r="D2" s="780"/>
      <c r="E2" s="780"/>
      <c r="F2" s="781"/>
      <c r="G2" s="781"/>
      <c r="H2" s="781"/>
      <c r="I2" s="781"/>
      <c r="J2" s="781"/>
      <c r="K2" s="781" t="s">
        <v>2568</v>
      </c>
      <c r="L2" s="1992"/>
      <c r="M2" s="1992"/>
      <c r="N2" s="1992"/>
      <c r="O2" s="1992"/>
      <c r="P2" s="1988" t="s">
        <v>2569</v>
      </c>
      <c r="Q2" s="1988"/>
      <c r="R2" s="1988"/>
      <c r="S2" s="1992"/>
      <c r="T2" s="1992"/>
      <c r="U2" s="1992"/>
      <c r="V2" s="1992"/>
      <c r="W2" s="1988" t="s">
        <v>2570</v>
      </c>
      <c r="X2" s="1988"/>
      <c r="Y2" s="1988"/>
      <c r="Z2" s="1989"/>
      <c r="AA2" s="1989"/>
      <c r="AB2" s="1989"/>
      <c r="AC2" s="1989"/>
      <c r="AD2" s="1989"/>
      <c r="AE2" s="1989"/>
      <c r="AF2" s="783" t="s">
        <v>17</v>
      </c>
      <c r="AG2" s="777"/>
    </row>
    <row r="3" spans="1:33" s="778" customFormat="1" ht="15.75" customHeight="1">
      <c r="A3" s="779" t="s">
        <v>2571</v>
      </c>
      <c r="B3" s="780"/>
      <c r="C3" s="780"/>
      <c r="D3" s="780"/>
      <c r="E3" s="780"/>
      <c r="F3" s="784"/>
      <c r="G3" s="784"/>
      <c r="H3" s="784"/>
      <c r="I3" s="784"/>
      <c r="J3" s="784"/>
      <c r="K3" s="1985"/>
      <c r="L3" s="1985"/>
      <c r="M3" s="1985"/>
      <c r="N3" s="1985"/>
      <c r="O3" s="1985"/>
      <c r="P3" s="1985"/>
      <c r="Q3" s="1985"/>
      <c r="R3" s="1985"/>
      <c r="S3" s="1985"/>
      <c r="T3" s="1985"/>
      <c r="U3" s="1985"/>
      <c r="V3" s="1985"/>
      <c r="W3" s="1985"/>
      <c r="X3" s="1985"/>
      <c r="Y3" s="1985"/>
      <c r="Z3" s="1985"/>
      <c r="AA3" s="1985"/>
      <c r="AB3" s="1985"/>
      <c r="AC3" s="1985"/>
      <c r="AD3" s="1985"/>
      <c r="AE3" s="1985"/>
      <c r="AF3" s="1986"/>
      <c r="AG3" s="777"/>
    </row>
    <row r="4" spans="1:33" s="778" customFormat="1" ht="15.75" customHeight="1">
      <c r="A4" s="779" t="s">
        <v>2572</v>
      </c>
      <c r="B4" s="780"/>
      <c r="C4" s="780"/>
      <c r="D4" s="780"/>
      <c r="E4" s="780"/>
      <c r="F4" s="780"/>
      <c r="G4" s="780"/>
      <c r="H4" s="780"/>
      <c r="I4" s="780"/>
      <c r="J4" s="780"/>
      <c r="K4" s="781" t="s">
        <v>2568</v>
      </c>
      <c r="L4" s="1987"/>
      <c r="M4" s="1987"/>
      <c r="N4" s="1987"/>
      <c r="O4" s="1988" t="s">
        <v>2573</v>
      </c>
      <c r="P4" s="1988"/>
      <c r="Q4" s="1988"/>
      <c r="R4" s="1988"/>
      <c r="S4" s="1988"/>
      <c r="T4" s="1987"/>
      <c r="U4" s="1987"/>
      <c r="V4" s="1987"/>
      <c r="W4" s="1988" t="s">
        <v>2574</v>
      </c>
      <c r="X4" s="1988"/>
      <c r="Y4" s="1988"/>
      <c r="Z4" s="1988"/>
      <c r="AA4" s="1989"/>
      <c r="AB4" s="1989"/>
      <c r="AC4" s="1989"/>
      <c r="AD4" s="1989"/>
      <c r="AE4" s="1989"/>
      <c r="AF4" s="783" t="s">
        <v>17</v>
      </c>
      <c r="AG4" s="777"/>
    </row>
    <row r="5" spans="1:33" s="778" customFormat="1" ht="15.75" customHeight="1">
      <c r="A5" s="779"/>
      <c r="B5" s="780"/>
      <c r="C5" s="780"/>
      <c r="D5" s="780"/>
      <c r="E5" s="780"/>
      <c r="F5" s="780"/>
      <c r="G5" s="780"/>
      <c r="H5" s="780"/>
      <c r="I5" s="780"/>
      <c r="J5" s="780"/>
      <c r="K5" s="1976"/>
      <c r="L5" s="1976"/>
      <c r="M5" s="1976"/>
      <c r="N5" s="1976"/>
      <c r="O5" s="1976"/>
      <c r="P5" s="1976"/>
      <c r="Q5" s="1976"/>
      <c r="R5" s="1976"/>
      <c r="S5" s="1976"/>
      <c r="T5" s="1976"/>
      <c r="U5" s="1976"/>
      <c r="V5" s="1976"/>
      <c r="W5" s="1976"/>
      <c r="X5" s="1976"/>
      <c r="Y5" s="1976"/>
      <c r="Z5" s="1976"/>
      <c r="AA5" s="1976"/>
      <c r="AB5" s="1976"/>
      <c r="AC5" s="1976"/>
      <c r="AD5" s="1976"/>
      <c r="AE5" s="1976"/>
      <c r="AF5" s="1977"/>
      <c r="AG5" s="777"/>
    </row>
    <row r="6" spans="1:33" s="778" customFormat="1" ht="15.75" customHeight="1">
      <c r="A6" s="779" t="s">
        <v>2575</v>
      </c>
      <c r="B6" s="780"/>
      <c r="C6" s="780"/>
      <c r="D6" s="780"/>
      <c r="E6" s="780"/>
      <c r="F6" s="780"/>
      <c r="G6" s="780"/>
      <c r="H6" s="780"/>
      <c r="I6" s="780"/>
      <c r="J6" s="780"/>
      <c r="K6" s="1978"/>
      <c r="L6" s="1978"/>
      <c r="M6" s="1978"/>
      <c r="N6" s="785"/>
      <c r="O6" s="782"/>
      <c r="P6" s="782"/>
      <c r="Q6" s="782"/>
      <c r="R6" s="780"/>
      <c r="S6" s="780"/>
      <c r="T6" s="780"/>
      <c r="U6" s="780"/>
      <c r="V6" s="780"/>
      <c r="W6" s="780"/>
      <c r="X6" s="780"/>
      <c r="Y6" s="780"/>
      <c r="Z6" s="780"/>
      <c r="AA6" s="780"/>
      <c r="AB6" s="780"/>
      <c r="AC6" s="780"/>
      <c r="AD6" s="780"/>
      <c r="AE6" s="780"/>
      <c r="AF6" s="783"/>
      <c r="AG6" s="777"/>
    </row>
    <row r="7" spans="1:33" s="778" customFormat="1" ht="15.75" customHeight="1">
      <c r="A7" s="779" t="s">
        <v>2576</v>
      </c>
      <c r="B7" s="780"/>
      <c r="C7" s="780"/>
      <c r="D7" s="780"/>
      <c r="E7" s="780"/>
      <c r="F7" s="780"/>
      <c r="G7" s="780"/>
      <c r="H7" s="780"/>
      <c r="I7" s="780"/>
      <c r="J7" s="780"/>
      <c r="K7" s="1979"/>
      <c r="L7" s="1979"/>
      <c r="M7" s="1979"/>
      <c r="N7" s="1979"/>
      <c r="O7" s="1979"/>
      <c r="P7" s="1979"/>
      <c r="Q7" s="1979"/>
      <c r="R7" s="1979"/>
      <c r="S7" s="1979"/>
      <c r="T7" s="1979"/>
      <c r="U7" s="1979"/>
      <c r="V7" s="1979"/>
      <c r="W7" s="1979"/>
      <c r="X7" s="1979"/>
      <c r="Y7" s="1979"/>
      <c r="Z7" s="1979"/>
      <c r="AA7" s="1979"/>
      <c r="AB7" s="1979"/>
      <c r="AC7" s="1979"/>
      <c r="AD7" s="1979"/>
      <c r="AE7" s="1979"/>
      <c r="AF7" s="1980"/>
      <c r="AG7" s="777"/>
    </row>
    <row r="8" spans="1:33" s="778" customFormat="1" ht="15.75" customHeight="1">
      <c r="A8" s="779" t="s">
        <v>2577</v>
      </c>
      <c r="B8" s="780"/>
      <c r="C8" s="780"/>
      <c r="D8" s="780"/>
      <c r="E8" s="780"/>
      <c r="F8" s="780"/>
      <c r="G8" s="780"/>
      <c r="H8" s="780"/>
      <c r="I8" s="780"/>
      <c r="J8" s="780"/>
      <c r="K8" s="1981"/>
      <c r="L8" s="1981"/>
      <c r="M8" s="1981"/>
      <c r="N8" s="1981"/>
      <c r="O8" s="1981"/>
      <c r="P8" s="1981"/>
      <c r="Q8" s="1981"/>
      <c r="R8" s="1981"/>
      <c r="S8" s="1981"/>
      <c r="T8" s="1981"/>
      <c r="U8" s="1981"/>
      <c r="V8" s="1981"/>
      <c r="W8" s="1981"/>
      <c r="X8" s="1981"/>
      <c r="Y8" s="1981"/>
      <c r="Z8" s="1981"/>
      <c r="AA8" s="1981"/>
      <c r="AB8" s="1981"/>
      <c r="AC8" s="1981"/>
      <c r="AD8" s="1981"/>
      <c r="AE8" s="1981"/>
      <c r="AF8" s="1982"/>
      <c r="AG8" s="777"/>
    </row>
    <row r="9" spans="1:33" s="778" customFormat="1" ht="15.75" customHeight="1">
      <c r="A9" s="779" t="s">
        <v>2578</v>
      </c>
      <c r="B9" s="780"/>
      <c r="C9" s="780"/>
      <c r="D9" s="780"/>
      <c r="E9" s="780"/>
      <c r="F9" s="780"/>
      <c r="G9" s="780"/>
      <c r="H9" s="780"/>
      <c r="I9" s="780"/>
      <c r="J9" s="780"/>
      <c r="K9" s="1981"/>
      <c r="L9" s="1981"/>
      <c r="M9" s="1981"/>
      <c r="N9" s="1981"/>
      <c r="O9" s="1981"/>
      <c r="P9" s="1981"/>
      <c r="Q9" s="1981"/>
      <c r="R9" s="1981"/>
      <c r="S9" s="1981"/>
      <c r="T9" s="1981"/>
      <c r="U9" s="1981"/>
      <c r="V9" s="1981"/>
      <c r="W9" s="1981"/>
      <c r="X9" s="1981"/>
      <c r="Y9" s="1981"/>
      <c r="Z9" s="1981"/>
      <c r="AA9" s="1981"/>
      <c r="AB9" s="1981"/>
      <c r="AC9" s="1981"/>
      <c r="AD9" s="1981"/>
      <c r="AE9" s="1981"/>
      <c r="AF9" s="1982"/>
      <c r="AG9" s="777"/>
    </row>
    <row r="10" spans="1:33" s="778" customFormat="1" ht="15.75" customHeight="1" thickBot="1">
      <c r="A10" s="787" t="s">
        <v>2579</v>
      </c>
      <c r="B10" s="788"/>
      <c r="C10" s="788"/>
      <c r="D10" s="788"/>
      <c r="E10" s="788"/>
      <c r="F10" s="788"/>
      <c r="G10" s="788"/>
      <c r="H10" s="788"/>
      <c r="I10" s="788"/>
      <c r="J10" s="788"/>
      <c r="K10" s="1983"/>
      <c r="L10" s="1983"/>
      <c r="M10" s="1983"/>
      <c r="N10" s="1983"/>
      <c r="O10" s="1983"/>
      <c r="P10" s="1983"/>
      <c r="Q10" s="1983"/>
      <c r="R10" s="1983"/>
      <c r="S10" s="1983"/>
      <c r="T10" s="1983"/>
      <c r="U10" s="1983"/>
      <c r="V10" s="1983"/>
      <c r="W10" s="1983"/>
      <c r="X10" s="1983"/>
      <c r="Y10" s="1983"/>
      <c r="Z10" s="1983"/>
      <c r="AA10" s="1983"/>
      <c r="AB10" s="1983"/>
      <c r="AC10" s="1983"/>
      <c r="AD10" s="1983"/>
      <c r="AE10" s="1983"/>
      <c r="AF10" s="1984"/>
      <c r="AG10" s="777"/>
    </row>
    <row r="11" spans="1:33" s="778" customFormat="1" ht="15.75" customHeight="1">
      <c r="A11" s="774" t="s">
        <v>2580</v>
      </c>
      <c r="B11" s="775"/>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c r="AA11" s="775"/>
      <c r="AB11" s="775"/>
      <c r="AC11" s="775"/>
      <c r="AD11" s="775"/>
      <c r="AE11" s="775"/>
      <c r="AF11" s="776"/>
      <c r="AG11" s="777"/>
    </row>
    <row r="12" spans="1:33" s="778" customFormat="1" ht="15.75" customHeight="1">
      <c r="A12" s="779" t="s">
        <v>2567</v>
      </c>
      <c r="B12" s="780"/>
      <c r="C12" s="780"/>
      <c r="D12" s="780"/>
      <c r="E12" s="780"/>
      <c r="F12" s="781"/>
      <c r="G12" s="781"/>
      <c r="H12" s="781"/>
      <c r="I12" s="781"/>
      <c r="J12" s="781"/>
      <c r="K12" s="781" t="s">
        <v>2568</v>
      </c>
      <c r="L12" s="1992"/>
      <c r="M12" s="1992"/>
      <c r="N12" s="1992"/>
      <c r="O12" s="1992"/>
      <c r="P12" s="1988" t="s">
        <v>2569</v>
      </c>
      <c r="Q12" s="1988"/>
      <c r="R12" s="1988"/>
      <c r="S12" s="1992"/>
      <c r="T12" s="1992"/>
      <c r="U12" s="1992"/>
      <c r="V12" s="1992"/>
      <c r="W12" s="1988" t="s">
        <v>2570</v>
      </c>
      <c r="X12" s="1988"/>
      <c r="Y12" s="1988"/>
      <c r="Z12" s="1989"/>
      <c r="AA12" s="1989"/>
      <c r="AB12" s="1989"/>
      <c r="AC12" s="1989"/>
      <c r="AD12" s="1989"/>
      <c r="AE12" s="1989"/>
      <c r="AF12" s="783" t="s">
        <v>17</v>
      </c>
      <c r="AG12" s="777"/>
    </row>
    <row r="13" spans="1:33" s="778" customFormat="1" ht="15.75" customHeight="1">
      <c r="A13" s="779" t="s">
        <v>2571</v>
      </c>
      <c r="B13" s="780"/>
      <c r="C13" s="780"/>
      <c r="D13" s="780"/>
      <c r="E13" s="780"/>
      <c r="F13" s="784"/>
      <c r="G13" s="784"/>
      <c r="H13" s="784"/>
      <c r="I13" s="784"/>
      <c r="J13" s="784"/>
      <c r="K13" s="1985"/>
      <c r="L13" s="1985"/>
      <c r="M13" s="1985"/>
      <c r="N13" s="1985"/>
      <c r="O13" s="1985"/>
      <c r="P13" s="1985"/>
      <c r="Q13" s="1985"/>
      <c r="R13" s="1985"/>
      <c r="S13" s="1985"/>
      <c r="T13" s="1985"/>
      <c r="U13" s="1985"/>
      <c r="V13" s="1985"/>
      <c r="W13" s="1985"/>
      <c r="X13" s="1985"/>
      <c r="Y13" s="1985"/>
      <c r="Z13" s="1985"/>
      <c r="AA13" s="1985"/>
      <c r="AB13" s="1985"/>
      <c r="AC13" s="1985"/>
      <c r="AD13" s="1985"/>
      <c r="AE13" s="1985"/>
      <c r="AF13" s="1986"/>
      <c r="AG13" s="777"/>
    </row>
    <row r="14" spans="1:33" s="778" customFormat="1" ht="15.75" customHeight="1">
      <c r="A14" s="779" t="s">
        <v>2572</v>
      </c>
      <c r="B14" s="780"/>
      <c r="C14" s="780"/>
      <c r="D14" s="780"/>
      <c r="E14" s="780"/>
      <c r="F14" s="780"/>
      <c r="G14" s="780"/>
      <c r="H14" s="780"/>
      <c r="I14" s="780"/>
      <c r="J14" s="780"/>
      <c r="K14" s="781" t="s">
        <v>2568</v>
      </c>
      <c r="L14" s="1987"/>
      <c r="M14" s="1987"/>
      <c r="N14" s="1987"/>
      <c r="O14" s="1988" t="s">
        <v>2573</v>
      </c>
      <c r="P14" s="1988"/>
      <c r="Q14" s="1988"/>
      <c r="R14" s="1988"/>
      <c r="S14" s="1988"/>
      <c r="T14" s="1987"/>
      <c r="U14" s="1987"/>
      <c r="V14" s="1987"/>
      <c r="W14" s="1988" t="s">
        <v>2574</v>
      </c>
      <c r="X14" s="1988"/>
      <c r="Y14" s="1988"/>
      <c r="Z14" s="1988"/>
      <c r="AA14" s="1989"/>
      <c r="AB14" s="1989"/>
      <c r="AC14" s="1989"/>
      <c r="AD14" s="1989"/>
      <c r="AE14" s="1989"/>
      <c r="AF14" s="783" t="s">
        <v>17</v>
      </c>
      <c r="AG14" s="777"/>
    </row>
    <row r="15" spans="1:33" s="778" customFormat="1" ht="15.75" customHeight="1">
      <c r="A15" s="779"/>
      <c r="B15" s="1993"/>
      <c r="C15" s="1993"/>
      <c r="D15" s="1993"/>
      <c r="E15" s="1993"/>
      <c r="F15" s="1993"/>
      <c r="G15" s="1993"/>
      <c r="H15" s="1993"/>
      <c r="I15" s="1993"/>
      <c r="J15" s="1993"/>
      <c r="K15" s="1976"/>
      <c r="L15" s="1976"/>
      <c r="M15" s="1976"/>
      <c r="N15" s="1976"/>
      <c r="O15" s="1976"/>
      <c r="P15" s="1976"/>
      <c r="Q15" s="1976"/>
      <c r="R15" s="1976"/>
      <c r="S15" s="1976"/>
      <c r="T15" s="1976"/>
      <c r="U15" s="1976"/>
      <c r="V15" s="1976"/>
      <c r="W15" s="1976"/>
      <c r="X15" s="1976"/>
      <c r="Y15" s="1976"/>
      <c r="Z15" s="1976"/>
      <c r="AA15" s="1976"/>
      <c r="AB15" s="1976"/>
      <c r="AC15" s="1976"/>
      <c r="AD15" s="1976"/>
      <c r="AE15" s="1976"/>
      <c r="AF15" s="1977"/>
      <c r="AG15" s="777"/>
    </row>
    <row r="16" spans="1:33" s="778" customFormat="1" ht="15.75" customHeight="1">
      <c r="A16" s="779" t="s">
        <v>2575</v>
      </c>
      <c r="B16" s="780"/>
      <c r="C16" s="780"/>
      <c r="D16" s="780"/>
      <c r="E16" s="780"/>
      <c r="F16" s="780"/>
      <c r="G16" s="780"/>
      <c r="H16" s="780"/>
      <c r="I16" s="780"/>
      <c r="J16" s="780"/>
      <c r="K16" s="1978"/>
      <c r="L16" s="1978"/>
      <c r="M16" s="1978"/>
      <c r="N16" s="785"/>
      <c r="O16" s="782"/>
      <c r="P16" s="782"/>
      <c r="Q16" s="782"/>
      <c r="R16" s="780"/>
      <c r="S16" s="780"/>
      <c r="T16" s="780"/>
      <c r="U16" s="780"/>
      <c r="V16" s="780"/>
      <c r="W16" s="780"/>
      <c r="X16" s="780"/>
      <c r="Y16" s="780"/>
      <c r="Z16" s="780"/>
      <c r="AA16" s="780"/>
      <c r="AB16" s="780"/>
      <c r="AC16" s="780"/>
      <c r="AD16" s="780"/>
      <c r="AE16" s="780"/>
      <c r="AF16" s="783"/>
      <c r="AG16" s="777"/>
    </row>
    <row r="17" spans="1:33" s="778" customFormat="1" ht="15.75" customHeight="1">
      <c r="A17" s="779" t="s">
        <v>2576</v>
      </c>
      <c r="B17" s="780"/>
      <c r="C17" s="780"/>
      <c r="D17" s="780"/>
      <c r="E17" s="780"/>
      <c r="F17" s="780"/>
      <c r="G17" s="780"/>
      <c r="H17" s="780"/>
      <c r="I17" s="780"/>
      <c r="J17" s="780"/>
      <c r="K17" s="1979"/>
      <c r="L17" s="1979"/>
      <c r="M17" s="1979"/>
      <c r="N17" s="1979"/>
      <c r="O17" s="1979"/>
      <c r="P17" s="1979"/>
      <c r="Q17" s="1979"/>
      <c r="R17" s="1979"/>
      <c r="S17" s="1979"/>
      <c r="T17" s="1979"/>
      <c r="U17" s="1979"/>
      <c r="V17" s="1979"/>
      <c r="W17" s="1979"/>
      <c r="X17" s="1979"/>
      <c r="Y17" s="1979"/>
      <c r="Z17" s="1979"/>
      <c r="AA17" s="1979"/>
      <c r="AB17" s="1979"/>
      <c r="AC17" s="1979"/>
      <c r="AD17" s="1979"/>
      <c r="AE17" s="1979"/>
      <c r="AF17" s="1980"/>
      <c r="AG17" s="777"/>
    </row>
    <row r="18" spans="1:33" s="778" customFormat="1" ht="15.75" customHeight="1">
      <c r="A18" s="779" t="s">
        <v>2577</v>
      </c>
      <c r="B18" s="780"/>
      <c r="C18" s="780"/>
      <c r="D18" s="780"/>
      <c r="E18" s="780"/>
      <c r="F18" s="780"/>
      <c r="G18" s="780"/>
      <c r="H18" s="780"/>
      <c r="I18" s="780"/>
      <c r="J18" s="780"/>
      <c r="K18" s="1981"/>
      <c r="L18" s="1981"/>
      <c r="M18" s="1981"/>
      <c r="N18" s="1981"/>
      <c r="O18" s="1981"/>
      <c r="P18" s="1981"/>
      <c r="Q18" s="1981"/>
      <c r="R18" s="1981"/>
      <c r="S18" s="1981"/>
      <c r="T18" s="1981"/>
      <c r="U18" s="1981"/>
      <c r="V18" s="1981"/>
      <c r="W18" s="1981"/>
      <c r="X18" s="1981"/>
      <c r="Y18" s="1981"/>
      <c r="Z18" s="1981"/>
      <c r="AA18" s="1981"/>
      <c r="AB18" s="1981"/>
      <c r="AC18" s="1981"/>
      <c r="AD18" s="1981"/>
      <c r="AE18" s="1981"/>
      <c r="AF18" s="1982"/>
      <c r="AG18" s="777"/>
    </row>
    <row r="19" spans="1:33" s="778" customFormat="1" ht="15.75" customHeight="1">
      <c r="A19" s="779" t="s">
        <v>2578</v>
      </c>
      <c r="B19" s="780"/>
      <c r="C19" s="780"/>
      <c r="D19" s="780"/>
      <c r="E19" s="780"/>
      <c r="F19" s="780"/>
      <c r="G19" s="780"/>
      <c r="H19" s="780"/>
      <c r="I19" s="780"/>
      <c r="J19" s="780"/>
      <c r="K19" s="1981"/>
      <c r="L19" s="1981"/>
      <c r="M19" s="1981"/>
      <c r="N19" s="1981"/>
      <c r="O19" s="1981"/>
      <c r="P19" s="1981"/>
      <c r="Q19" s="1981"/>
      <c r="R19" s="1981"/>
      <c r="S19" s="1981"/>
      <c r="T19" s="1981"/>
      <c r="U19" s="1981"/>
      <c r="V19" s="1981"/>
      <c r="W19" s="1981"/>
      <c r="X19" s="1981"/>
      <c r="Y19" s="1981"/>
      <c r="Z19" s="1981"/>
      <c r="AA19" s="1981"/>
      <c r="AB19" s="1981"/>
      <c r="AC19" s="1981"/>
      <c r="AD19" s="1981"/>
      <c r="AE19" s="1981"/>
      <c r="AF19" s="1982"/>
      <c r="AG19" s="777"/>
    </row>
    <row r="20" spans="1:33" s="778" customFormat="1" ht="15.75" customHeight="1" thickBot="1">
      <c r="A20" s="787" t="s">
        <v>2579</v>
      </c>
      <c r="B20" s="790"/>
      <c r="C20" s="790"/>
      <c r="D20" s="790"/>
      <c r="E20" s="790"/>
      <c r="F20" s="790"/>
      <c r="G20" s="790"/>
      <c r="H20" s="790"/>
      <c r="I20" s="790"/>
      <c r="J20" s="790"/>
      <c r="K20" s="1983"/>
      <c r="L20" s="1983"/>
      <c r="M20" s="1983"/>
      <c r="N20" s="1983"/>
      <c r="O20" s="1983"/>
      <c r="P20" s="1983"/>
      <c r="Q20" s="1983"/>
      <c r="R20" s="1983"/>
      <c r="S20" s="1983"/>
      <c r="T20" s="1983"/>
      <c r="U20" s="1983"/>
      <c r="V20" s="1983"/>
      <c r="W20" s="1983"/>
      <c r="X20" s="1983"/>
      <c r="Y20" s="1983"/>
      <c r="Z20" s="1983"/>
      <c r="AA20" s="1983"/>
      <c r="AB20" s="1983"/>
      <c r="AC20" s="1983"/>
      <c r="AD20" s="1983"/>
      <c r="AE20" s="1983"/>
      <c r="AF20" s="1984"/>
      <c r="AG20" s="777"/>
    </row>
    <row r="21" spans="1:33" s="778" customFormat="1" ht="15.75" customHeight="1">
      <c r="A21" s="774" t="s">
        <v>2581</v>
      </c>
      <c r="B21" s="791"/>
      <c r="C21" s="791"/>
      <c r="D21" s="791"/>
      <c r="E21" s="791"/>
      <c r="F21" s="791"/>
      <c r="G21" s="791"/>
      <c r="H21" s="791"/>
      <c r="I21" s="791"/>
      <c r="J21" s="791"/>
      <c r="K21" s="1990"/>
      <c r="L21" s="1990"/>
      <c r="M21" s="1990"/>
      <c r="N21" s="1990"/>
      <c r="O21" s="1990"/>
      <c r="P21" s="1990"/>
      <c r="Q21" s="1990"/>
      <c r="R21" s="1990"/>
      <c r="S21" s="1990"/>
      <c r="T21" s="1990"/>
      <c r="U21" s="1990"/>
      <c r="V21" s="1990"/>
      <c r="W21" s="1990"/>
      <c r="X21" s="1990"/>
      <c r="Y21" s="1990"/>
      <c r="Z21" s="1990"/>
      <c r="AA21" s="1990"/>
      <c r="AB21" s="1990"/>
      <c r="AC21" s="1990"/>
      <c r="AD21" s="1990"/>
      <c r="AE21" s="1990"/>
      <c r="AF21" s="1991"/>
      <c r="AG21" s="777"/>
    </row>
    <row r="22" spans="1:33" s="778" customFormat="1" ht="15.75" customHeight="1">
      <c r="A22" s="779" t="s">
        <v>2567</v>
      </c>
      <c r="B22" s="780"/>
      <c r="C22" s="780"/>
      <c r="D22" s="780"/>
      <c r="E22" s="780"/>
      <c r="F22" s="781"/>
      <c r="G22" s="781"/>
      <c r="H22" s="781"/>
      <c r="I22" s="781"/>
      <c r="J22" s="781"/>
      <c r="K22" s="781" t="s">
        <v>2568</v>
      </c>
      <c r="L22" s="1992"/>
      <c r="M22" s="1992"/>
      <c r="N22" s="1992"/>
      <c r="O22" s="1992"/>
      <c r="P22" s="1988" t="s">
        <v>2569</v>
      </c>
      <c r="Q22" s="1988"/>
      <c r="R22" s="1988"/>
      <c r="S22" s="1992"/>
      <c r="T22" s="1992"/>
      <c r="U22" s="1992"/>
      <c r="V22" s="1992"/>
      <c r="W22" s="1988" t="s">
        <v>2570</v>
      </c>
      <c r="X22" s="1988"/>
      <c r="Y22" s="1988"/>
      <c r="Z22" s="1989"/>
      <c r="AA22" s="1989"/>
      <c r="AB22" s="1989"/>
      <c r="AC22" s="1989"/>
      <c r="AD22" s="1989"/>
      <c r="AE22" s="1989"/>
      <c r="AF22" s="783" t="s">
        <v>17</v>
      </c>
      <c r="AG22" s="777"/>
    </row>
    <row r="23" spans="1:33" s="778" customFormat="1" ht="15.75" customHeight="1">
      <c r="A23" s="779" t="s">
        <v>2571</v>
      </c>
      <c r="B23" s="780"/>
      <c r="C23" s="780"/>
      <c r="D23" s="780"/>
      <c r="E23" s="780"/>
      <c r="F23" s="784"/>
      <c r="G23" s="784"/>
      <c r="H23" s="784"/>
      <c r="I23" s="784"/>
      <c r="J23" s="784"/>
      <c r="K23" s="1985"/>
      <c r="L23" s="1985"/>
      <c r="M23" s="1985"/>
      <c r="N23" s="1985"/>
      <c r="O23" s="1985"/>
      <c r="P23" s="1985"/>
      <c r="Q23" s="1985"/>
      <c r="R23" s="1985"/>
      <c r="S23" s="1985"/>
      <c r="T23" s="1985"/>
      <c r="U23" s="1985"/>
      <c r="V23" s="1985"/>
      <c r="W23" s="1985"/>
      <c r="X23" s="1985"/>
      <c r="Y23" s="1985"/>
      <c r="Z23" s="1985"/>
      <c r="AA23" s="1985"/>
      <c r="AB23" s="1985"/>
      <c r="AC23" s="1985"/>
      <c r="AD23" s="1985"/>
      <c r="AE23" s="1985"/>
      <c r="AF23" s="1986"/>
      <c r="AG23" s="777"/>
    </row>
    <row r="24" spans="1:33" s="778" customFormat="1" ht="15.75" customHeight="1">
      <c r="A24" s="779" t="s">
        <v>2572</v>
      </c>
      <c r="B24" s="780"/>
      <c r="C24" s="780"/>
      <c r="D24" s="780"/>
      <c r="E24" s="780"/>
      <c r="F24" s="780"/>
      <c r="G24" s="780"/>
      <c r="H24" s="780"/>
      <c r="I24" s="780"/>
      <c r="J24" s="780"/>
      <c r="K24" s="781" t="s">
        <v>2568</v>
      </c>
      <c r="L24" s="1987"/>
      <c r="M24" s="1987"/>
      <c r="N24" s="1987"/>
      <c r="O24" s="1988" t="s">
        <v>2573</v>
      </c>
      <c r="P24" s="1988"/>
      <c r="Q24" s="1988"/>
      <c r="R24" s="1988"/>
      <c r="S24" s="1988"/>
      <c r="T24" s="1987"/>
      <c r="U24" s="1987"/>
      <c r="V24" s="1987"/>
      <c r="W24" s="1988" t="s">
        <v>2574</v>
      </c>
      <c r="X24" s="1988"/>
      <c r="Y24" s="1988"/>
      <c r="Z24" s="1988"/>
      <c r="AA24" s="1989"/>
      <c r="AB24" s="1989"/>
      <c r="AC24" s="1989"/>
      <c r="AD24" s="1989"/>
      <c r="AE24" s="1989"/>
      <c r="AF24" s="783" t="s">
        <v>17</v>
      </c>
      <c r="AG24" s="777"/>
    </row>
    <row r="25" spans="1:33" s="778" customFormat="1" ht="15.75" customHeight="1">
      <c r="A25" s="779"/>
      <c r="B25" s="780"/>
      <c r="C25" s="780"/>
      <c r="D25" s="780"/>
      <c r="E25" s="780"/>
      <c r="F25" s="780"/>
      <c r="G25" s="780"/>
      <c r="H25" s="780"/>
      <c r="I25" s="780"/>
      <c r="J25" s="780"/>
      <c r="K25" s="1976"/>
      <c r="L25" s="1976"/>
      <c r="M25" s="1976"/>
      <c r="N25" s="1976"/>
      <c r="O25" s="1976"/>
      <c r="P25" s="1976"/>
      <c r="Q25" s="1976"/>
      <c r="R25" s="1976"/>
      <c r="S25" s="1976"/>
      <c r="T25" s="1976"/>
      <c r="U25" s="1976"/>
      <c r="V25" s="1976"/>
      <c r="W25" s="1976"/>
      <c r="X25" s="1976"/>
      <c r="Y25" s="1976"/>
      <c r="Z25" s="1976"/>
      <c r="AA25" s="1976"/>
      <c r="AB25" s="1976"/>
      <c r="AC25" s="1976"/>
      <c r="AD25" s="1976"/>
      <c r="AE25" s="1976"/>
      <c r="AF25" s="1977"/>
      <c r="AG25" s="777"/>
    </row>
    <row r="26" spans="1:33" s="778" customFormat="1" ht="15.75" customHeight="1">
      <c r="A26" s="779" t="s">
        <v>2575</v>
      </c>
      <c r="B26" s="780"/>
      <c r="C26" s="780"/>
      <c r="D26" s="780"/>
      <c r="E26" s="780"/>
      <c r="F26" s="780"/>
      <c r="G26" s="780"/>
      <c r="H26" s="780"/>
      <c r="I26" s="780"/>
      <c r="J26" s="780"/>
      <c r="K26" s="1978"/>
      <c r="L26" s="1978"/>
      <c r="M26" s="1978"/>
      <c r="N26" s="785"/>
      <c r="O26" s="782"/>
      <c r="P26" s="782"/>
      <c r="Q26" s="782"/>
      <c r="R26" s="780"/>
      <c r="S26" s="780"/>
      <c r="T26" s="780"/>
      <c r="U26" s="780"/>
      <c r="V26" s="780"/>
      <c r="W26" s="780"/>
      <c r="X26" s="780"/>
      <c r="Y26" s="780"/>
      <c r="Z26" s="780"/>
      <c r="AA26" s="780"/>
      <c r="AB26" s="780"/>
      <c r="AC26" s="780"/>
      <c r="AD26" s="780"/>
      <c r="AE26" s="780"/>
      <c r="AF26" s="783"/>
      <c r="AG26" s="777"/>
    </row>
    <row r="27" spans="1:33" s="778" customFormat="1" ht="15.75" customHeight="1">
      <c r="A27" s="779" t="s">
        <v>2576</v>
      </c>
      <c r="B27" s="780"/>
      <c r="C27" s="780"/>
      <c r="D27" s="780"/>
      <c r="E27" s="780"/>
      <c r="F27" s="780"/>
      <c r="G27" s="780"/>
      <c r="H27" s="780"/>
      <c r="I27" s="780"/>
      <c r="J27" s="780"/>
      <c r="K27" s="1979"/>
      <c r="L27" s="1979"/>
      <c r="M27" s="1979"/>
      <c r="N27" s="1979"/>
      <c r="O27" s="1979"/>
      <c r="P27" s="1979"/>
      <c r="Q27" s="1979"/>
      <c r="R27" s="1979"/>
      <c r="S27" s="1979"/>
      <c r="T27" s="1979"/>
      <c r="U27" s="1979"/>
      <c r="V27" s="1979"/>
      <c r="W27" s="1979"/>
      <c r="X27" s="1979"/>
      <c r="Y27" s="1979"/>
      <c r="Z27" s="1979"/>
      <c r="AA27" s="1979"/>
      <c r="AB27" s="1979"/>
      <c r="AC27" s="1979"/>
      <c r="AD27" s="1979"/>
      <c r="AE27" s="1979"/>
      <c r="AF27" s="1980"/>
      <c r="AG27" s="777"/>
    </row>
    <row r="28" spans="1:33" s="778" customFormat="1" ht="15.75" customHeight="1">
      <c r="A28" s="779" t="s">
        <v>2577</v>
      </c>
      <c r="B28" s="780"/>
      <c r="C28" s="780"/>
      <c r="D28" s="780"/>
      <c r="E28" s="780"/>
      <c r="F28" s="780"/>
      <c r="G28" s="780"/>
      <c r="H28" s="780"/>
      <c r="I28" s="780"/>
      <c r="J28" s="780"/>
      <c r="K28" s="1981"/>
      <c r="L28" s="1981"/>
      <c r="M28" s="1981"/>
      <c r="N28" s="1981"/>
      <c r="O28" s="1981"/>
      <c r="P28" s="1981"/>
      <c r="Q28" s="1981"/>
      <c r="R28" s="1981"/>
      <c r="S28" s="1981"/>
      <c r="T28" s="1981"/>
      <c r="U28" s="1981"/>
      <c r="V28" s="1981"/>
      <c r="W28" s="1981"/>
      <c r="X28" s="1981"/>
      <c r="Y28" s="1981"/>
      <c r="Z28" s="1981"/>
      <c r="AA28" s="1981"/>
      <c r="AB28" s="1981"/>
      <c r="AC28" s="1981"/>
      <c r="AD28" s="1981"/>
      <c r="AE28" s="1981"/>
      <c r="AF28" s="1982"/>
      <c r="AG28" s="777"/>
    </row>
    <row r="29" spans="1:33" s="778" customFormat="1" ht="15.75" customHeight="1">
      <c r="A29" s="779" t="s">
        <v>2578</v>
      </c>
      <c r="B29" s="780"/>
      <c r="C29" s="780"/>
      <c r="D29" s="780"/>
      <c r="E29" s="780"/>
      <c r="F29" s="780"/>
      <c r="G29" s="780"/>
      <c r="H29" s="780"/>
      <c r="I29" s="780"/>
      <c r="J29" s="780"/>
      <c r="K29" s="1981"/>
      <c r="L29" s="1981"/>
      <c r="M29" s="1981"/>
      <c r="N29" s="1981"/>
      <c r="O29" s="1981"/>
      <c r="P29" s="1981"/>
      <c r="Q29" s="1981"/>
      <c r="R29" s="1981"/>
      <c r="S29" s="1981"/>
      <c r="T29" s="1981"/>
      <c r="U29" s="1981"/>
      <c r="V29" s="1981"/>
      <c r="W29" s="1981"/>
      <c r="X29" s="1981"/>
      <c r="Y29" s="1981"/>
      <c r="Z29" s="1981"/>
      <c r="AA29" s="1981"/>
      <c r="AB29" s="1981"/>
      <c r="AC29" s="1981"/>
      <c r="AD29" s="1981"/>
      <c r="AE29" s="1981"/>
      <c r="AF29" s="1982"/>
      <c r="AG29" s="777"/>
    </row>
    <row r="30" spans="1:33" s="778" customFormat="1" ht="15.75" customHeight="1" thickBot="1">
      <c r="A30" s="787" t="s">
        <v>2579</v>
      </c>
      <c r="B30" s="788"/>
      <c r="C30" s="788"/>
      <c r="D30" s="788"/>
      <c r="E30" s="788"/>
      <c r="F30" s="788"/>
      <c r="G30" s="788"/>
      <c r="H30" s="788"/>
      <c r="I30" s="788"/>
      <c r="J30" s="788"/>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4"/>
      <c r="AG30" s="777"/>
    </row>
    <row r="31" spans="1:33" s="778" customFormat="1" ht="15.75" customHeight="1">
      <c r="A31" s="774" t="s">
        <v>2582</v>
      </c>
      <c r="B31" s="791"/>
      <c r="C31" s="791"/>
      <c r="D31" s="791"/>
      <c r="E31" s="791"/>
      <c r="F31" s="791"/>
      <c r="G31" s="791"/>
      <c r="H31" s="791"/>
      <c r="I31" s="791"/>
      <c r="J31" s="791"/>
      <c r="K31" s="1990"/>
      <c r="L31" s="1990"/>
      <c r="M31" s="1990"/>
      <c r="N31" s="1990"/>
      <c r="O31" s="1990"/>
      <c r="P31" s="1990"/>
      <c r="Q31" s="1990"/>
      <c r="R31" s="1990"/>
      <c r="S31" s="1990"/>
      <c r="T31" s="1990"/>
      <c r="U31" s="1990"/>
      <c r="V31" s="1990"/>
      <c r="W31" s="1990"/>
      <c r="X31" s="1990"/>
      <c r="Y31" s="1990"/>
      <c r="Z31" s="1990"/>
      <c r="AA31" s="1990"/>
      <c r="AB31" s="1990"/>
      <c r="AC31" s="1990"/>
      <c r="AD31" s="1990"/>
      <c r="AE31" s="1990"/>
      <c r="AF31" s="1991"/>
      <c r="AG31" s="777"/>
    </row>
    <row r="32" spans="1:33" s="778" customFormat="1" ht="15.75" customHeight="1">
      <c r="A32" s="779" t="s">
        <v>2567</v>
      </c>
      <c r="B32" s="780"/>
      <c r="C32" s="780"/>
      <c r="D32" s="780"/>
      <c r="E32" s="780"/>
      <c r="F32" s="781"/>
      <c r="G32" s="781"/>
      <c r="H32" s="781"/>
      <c r="I32" s="781"/>
      <c r="J32" s="781"/>
      <c r="K32" s="781" t="s">
        <v>2568</v>
      </c>
      <c r="L32" s="1992"/>
      <c r="M32" s="1992"/>
      <c r="N32" s="1992"/>
      <c r="O32" s="1992"/>
      <c r="P32" s="1988" t="s">
        <v>2569</v>
      </c>
      <c r="Q32" s="1988"/>
      <c r="R32" s="1988"/>
      <c r="S32" s="1992"/>
      <c r="T32" s="1992"/>
      <c r="U32" s="1992"/>
      <c r="V32" s="1992"/>
      <c r="W32" s="1988" t="s">
        <v>2570</v>
      </c>
      <c r="X32" s="1988"/>
      <c r="Y32" s="1988"/>
      <c r="Z32" s="1989"/>
      <c r="AA32" s="1989"/>
      <c r="AB32" s="1989"/>
      <c r="AC32" s="1989"/>
      <c r="AD32" s="1989"/>
      <c r="AE32" s="1989"/>
      <c r="AF32" s="783" t="s">
        <v>17</v>
      </c>
      <c r="AG32" s="777"/>
    </row>
    <row r="33" spans="1:33" s="778" customFormat="1" ht="15.75" customHeight="1">
      <c r="A33" s="779" t="s">
        <v>2571</v>
      </c>
      <c r="B33" s="780"/>
      <c r="C33" s="780"/>
      <c r="D33" s="780"/>
      <c r="E33" s="780"/>
      <c r="F33" s="784"/>
      <c r="G33" s="784"/>
      <c r="H33" s="784"/>
      <c r="I33" s="784"/>
      <c r="J33" s="784"/>
      <c r="K33" s="1985"/>
      <c r="L33" s="1985"/>
      <c r="M33" s="1985"/>
      <c r="N33" s="1985"/>
      <c r="O33" s="1985"/>
      <c r="P33" s="1985"/>
      <c r="Q33" s="1985"/>
      <c r="R33" s="1985"/>
      <c r="S33" s="1985"/>
      <c r="T33" s="1985"/>
      <c r="U33" s="1985"/>
      <c r="V33" s="1985"/>
      <c r="W33" s="1985"/>
      <c r="X33" s="1985"/>
      <c r="Y33" s="1985"/>
      <c r="Z33" s="1985"/>
      <c r="AA33" s="1985"/>
      <c r="AB33" s="1985"/>
      <c r="AC33" s="1985"/>
      <c r="AD33" s="1985"/>
      <c r="AE33" s="1985"/>
      <c r="AF33" s="1986"/>
      <c r="AG33" s="777"/>
    </row>
    <row r="34" spans="1:33" s="778" customFormat="1" ht="15.75" customHeight="1">
      <c r="A34" s="779" t="s">
        <v>2572</v>
      </c>
      <c r="B34" s="780"/>
      <c r="C34" s="780"/>
      <c r="D34" s="780"/>
      <c r="E34" s="780"/>
      <c r="F34" s="780"/>
      <c r="G34" s="780"/>
      <c r="H34" s="780"/>
      <c r="I34" s="780"/>
      <c r="J34" s="780"/>
      <c r="K34" s="781" t="s">
        <v>2568</v>
      </c>
      <c r="L34" s="1987"/>
      <c r="M34" s="1987"/>
      <c r="N34" s="1987"/>
      <c r="O34" s="1988" t="s">
        <v>2573</v>
      </c>
      <c r="P34" s="1988"/>
      <c r="Q34" s="1988"/>
      <c r="R34" s="1988"/>
      <c r="S34" s="1988"/>
      <c r="T34" s="1987"/>
      <c r="U34" s="1987"/>
      <c r="V34" s="1987"/>
      <c r="W34" s="1988" t="s">
        <v>2574</v>
      </c>
      <c r="X34" s="1988"/>
      <c r="Y34" s="1988"/>
      <c r="Z34" s="1988"/>
      <c r="AA34" s="1989"/>
      <c r="AB34" s="1989"/>
      <c r="AC34" s="1989"/>
      <c r="AD34" s="1989"/>
      <c r="AE34" s="1989"/>
      <c r="AF34" s="783" t="s">
        <v>17</v>
      </c>
      <c r="AG34" s="777"/>
    </row>
    <row r="35" spans="1:33" s="778" customFormat="1" ht="15.75" customHeight="1">
      <c r="A35" s="779"/>
      <c r="B35" s="780"/>
      <c r="C35" s="780"/>
      <c r="D35" s="780"/>
      <c r="E35" s="780"/>
      <c r="F35" s="780"/>
      <c r="G35" s="780"/>
      <c r="H35" s="780"/>
      <c r="I35" s="780"/>
      <c r="J35" s="780"/>
      <c r="K35" s="1976"/>
      <c r="L35" s="1976"/>
      <c r="M35" s="1976"/>
      <c r="N35" s="1976"/>
      <c r="O35" s="1976"/>
      <c r="P35" s="1976"/>
      <c r="Q35" s="1976"/>
      <c r="R35" s="1976"/>
      <c r="S35" s="1976"/>
      <c r="T35" s="1976"/>
      <c r="U35" s="1976"/>
      <c r="V35" s="1976"/>
      <c r="W35" s="1976"/>
      <c r="X35" s="1976"/>
      <c r="Y35" s="1976"/>
      <c r="Z35" s="1976"/>
      <c r="AA35" s="1976"/>
      <c r="AB35" s="1976"/>
      <c r="AC35" s="1976"/>
      <c r="AD35" s="1976"/>
      <c r="AE35" s="1976"/>
      <c r="AF35" s="1977"/>
      <c r="AG35" s="777"/>
    </row>
    <row r="36" spans="1:33" s="778" customFormat="1" ht="15.75" customHeight="1">
      <c r="A36" s="779" t="s">
        <v>2575</v>
      </c>
      <c r="B36" s="780"/>
      <c r="C36" s="780"/>
      <c r="D36" s="780"/>
      <c r="E36" s="780"/>
      <c r="F36" s="780"/>
      <c r="G36" s="780"/>
      <c r="H36" s="780"/>
      <c r="I36" s="780"/>
      <c r="J36" s="780"/>
      <c r="K36" s="1978"/>
      <c r="L36" s="1978"/>
      <c r="M36" s="1978"/>
      <c r="N36" s="785"/>
      <c r="O36" s="782"/>
      <c r="P36" s="782"/>
      <c r="Q36" s="782"/>
      <c r="R36" s="780"/>
      <c r="S36" s="780"/>
      <c r="T36" s="780"/>
      <c r="U36" s="780"/>
      <c r="V36" s="780"/>
      <c r="W36" s="780"/>
      <c r="X36" s="780"/>
      <c r="Y36" s="780"/>
      <c r="Z36" s="780"/>
      <c r="AA36" s="780"/>
      <c r="AB36" s="780"/>
      <c r="AC36" s="780"/>
      <c r="AD36" s="780"/>
      <c r="AE36" s="780"/>
      <c r="AF36" s="783"/>
      <c r="AG36" s="777"/>
    </row>
    <row r="37" spans="1:33" s="778" customFormat="1" ht="15.75" customHeight="1">
      <c r="A37" s="779" t="s">
        <v>2576</v>
      </c>
      <c r="B37" s="780"/>
      <c r="C37" s="780"/>
      <c r="D37" s="780"/>
      <c r="E37" s="780"/>
      <c r="F37" s="780"/>
      <c r="G37" s="780"/>
      <c r="H37" s="780"/>
      <c r="I37" s="780"/>
      <c r="J37" s="780"/>
      <c r="K37" s="1979"/>
      <c r="L37" s="1979"/>
      <c r="M37" s="1979"/>
      <c r="N37" s="1979"/>
      <c r="O37" s="1979"/>
      <c r="P37" s="1979"/>
      <c r="Q37" s="1979"/>
      <c r="R37" s="1979"/>
      <c r="S37" s="1979"/>
      <c r="T37" s="1979"/>
      <c r="U37" s="1979"/>
      <c r="V37" s="1979"/>
      <c r="W37" s="1979"/>
      <c r="X37" s="1979"/>
      <c r="Y37" s="1979"/>
      <c r="Z37" s="1979"/>
      <c r="AA37" s="1979"/>
      <c r="AB37" s="1979"/>
      <c r="AC37" s="1979"/>
      <c r="AD37" s="1979"/>
      <c r="AE37" s="1979"/>
      <c r="AF37" s="1980"/>
      <c r="AG37" s="777"/>
    </row>
    <row r="38" spans="1:33" s="778" customFormat="1" ht="15.75" customHeight="1">
      <c r="A38" s="779" t="s">
        <v>2577</v>
      </c>
      <c r="B38" s="780"/>
      <c r="C38" s="780"/>
      <c r="D38" s="780"/>
      <c r="E38" s="780"/>
      <c r="F38" s="780"/>
      <c r="G38" s="780"/>
      <c r="H38" s="780"/>
      <c r="I38" s="780"/>
      <c r="J38" s="780"/>
      <c r="K38" s="1981"/>
      <c r="L38" s="1981"/>
      <c r="M38" s="1981"/>
      <c r="N38" s="1981"/>
      <c r="O38" s="1981"/>
      <c r="P38" s="1981"/>
      <c r="Q38" s="1981"/>
      <c r="R38" s="1981"/>
      <c r="S38" s="1981"/>
      <c r="T38" s="1981"/>
      <c r="U38" s="1981"/>
      <c r="V38" s="1981"/>
      <c r="W38" s="1981"/>
      <c r="X38" s="1981"/>
      <c r="Y38" s="1981"/>
      <c r="Z38" s="1981"/>
      <c r="AA38" s="1981"/>
      <c r="AB38" s="1981"/>
      <c r="AC38" s="1981"/>
      <c r="AD38" s="1981"/>
      <c r="AE38" s="1981"/>
      <c r="AF38" s="1982"/>
      <c r="AG38" s="777"/>
    </row>
    <row r="39" spans="1:33" s="778" customFormat="1" ht="15.75" customHeight="1">
      <c r="A39" s="779" t="s">
        <v>2578</v>
      </c>
      <c r="B39" s="780"/>
      <c r="C39" s="780"/>
      <c r="D39" s="780"/>
      <c r="E39" s="780"/>
      <c r="F39" s="780"/>
      <c r="G39" s="780"/>
      <c r="H39" s="780"/>
      <c r="I39" s="780"/>
      <c r="J39" s="780"/>
      <c r="K39" s="1981"/>
      <c r="L39" s="1981"/>
      <c r="M39" s="1981"/>
      <c r="N39" s="1981"/>
      <c r="O39" s="1981"/>
      <c r="P39" s="1981"/>
      <c r="Q39" s="1981"/>
      <c r="R39" s="1981"/>
      <c r="S39" s="1981"/>
      <c r="T39" s="1981"/>
      <c r="U39" s="1981"/>
      <c r="V39" s="1981"/>
      <c r="W39" s="1981"/>
      <c r="X39" s="1981"/>
      <c r="Y39" s="1981"/>
      <c r="Z39" s="1981"/>
      <c r="AA39" s="1981"/>
      <c r="AB39" s="1981"/>
      <c r="AC39" s="1981"/>
      <c r="AD39" s="1981"/>
      <c r="AE39" s="1981"/>
      <c r="AF39" s="1982"/>
      <c r="AG39" s="777"/>
    </row>
    <row r="40" spans="1:33" s="778" customFormat="1" ht="15.75" customHeight="1" thickBot="1">
      <c r="A40" s="787" t="s">
        <v>2579</v>
      </c>
      <c r="B40" s="788"/>
      <c r="C40" s="788"/>
      <c r="D40" s="788"/>
      <c r="E40" s="788"/>
      <c r="F40" s="788"/>
      <c r="G40" s="788"/>
      <c r="H40" s="788"/>
      <c r="I40" s="788"/>
      <c r="J40" s="788"/>
      <c r="K40" s="1983"/>
      <c r="L40" s="1983"/>
      <c r="M40" s="1983"/>
      <c r="N40" s="1983"/>
      <c r="O40" s="1983"/>
      <c r="P40" s="1983"/>
      <c r="Q40" s="1983"/>
      <c r="R40" s="1983"/>
      <c r="S40" s="1983"/>
      <c r="T40" s="1983"/>
      <c r="U40" s="1983"/>
      <c r="V40" s="1983"/>
      <c r="W40" s="1983"/>
      <c r="X40" s="1983"/>
      <c r="Y40" s="1983"/>
      <c r="Z40" s="1983"/>
      <c r="AA40" s="1983"/>
      <c r="AB40" s="1983"/>
      <c r="AC40" s="1983"/>
      <c r="AD40" s="1983"/>
      <c r="AE40" s="1983"/>
      <c r="AF40" s="1984"/>
      <c r="AG40" s="777"/>
    </row>
    <row r="41" spans="1:33" s="778" customFormat="1" ht="15.75" customHeight="1">
      <c r="A41" s="774" t="s">
        <v>2583</v>
      </c>
      <c r="B41" s="791"/>
      <c r="C41" s="791"/>
      <c r="D41" s="791"/>
      <c r="E41" s="791"/>
      <c r="F41" s="791"/>
      <c r="G41" s="791"/>
      <c r="H41" s="791"/>
      <c r="I41" s="791"/>
      <c r="J41" s="791"/>
      <c r="K41" s="1990"/>
      <c r="L41" s="1990"/>
      <c r="M41" s="1990"/>
      <c r="N41" s="1990"/>
      <c r="O41" s="1990"/>
      <c r="P41" s="1990"/>
      <c r="Q41" s="1990"/>
      <c r="R41" s="1990"/>
      <c r="S41" s="1990"/>
      <c r="T41" s="1990"/>
      <c r="U41" s="1990"/>
      <c r="V41" s="1990"/>
      <c r="W41" s="1990"/>
      <c r="X41" s="1990"/>
      <c r="Y41" s="1990"/>
      <c r="Z41" s="1990"/>
      <c r="AA41" s="1990"/>
      <c r="AB41" s="1990"/>
      <c r="AC41" s="1990"/>
      <c r="AD41" s="1990"/>
      <c r="AE41" s="1990"/>
      <c r="AF41" s="1991"/>
      <c r="AG41" s="777"/>
    </row>
    <row r="42" spans="1:33" s="778" customFormat="1" ht="15.75" customHeight="1">
      <c r="A42" s="779" t="s">
        <v>2567</v>
      </c>
      <c r="B42" s="780"/>
      <c r="C42" s="780"/>
      <c r="D42" s="780"/>
      <c r="E42" s="780"/>
      <c r="F42" s="781"/>
      <c r="G42" s="781"/>
      <c r="H42" s="781"/>
      <c r="I42" s="781"/>
      <c r="J42" s="781"/>
      <c r="K42" s="781" t="s">
        <v>2568</v>
      </c>
      <c r="L42" s="1992"/>
      <c r="M42" s="1992"/>
      <c r="N42" s="1992"/>
      <c r="O42" s="1992"/>
      <c r="P42" s="1988" t="s">
        <v>2569</v>
      </c>
      <c r="Q42" s="1988"/>
      <c r="R42" s="1988"/>
      <c r="S42" s="1992"/>
      <c r="T42" s="1992"/>
      <c r="U42" s="1992"/>
      <c r="V42" s="1992"/>
      <c r="W42" s="1988" t="s">
        <v>2570</v>
      </c>
      <c r="X42" s="1988"/>
      <c r="Y42" s="1988"/>
      <c r="Z42" s="1989"/>
      <c r="AA42" s="1989"/>
      <c r="AB42" s="1989"/>
      <c r="AC42" s="1989"/>
      <c r="AD42" s="1989"/>
      <c r="AE42" s="1989"/>
      <c r="AF42" s="783" t="s">
        <v>17</v>
      </c>
      <c r="AG42" s="777"/>
    </row>
    <row r="43" spans="1:33" s="778" customFormat="1" ht="15.75" customHeight="1">
      <c r="A43" s="779" t="s">
        <v>2571</v>
      </c>
      <c r="B43" s="780"/>
      <c r="C43" s="780"/>
      <c r="D43" s="780"/>
      <c r="E43" s="780"/>
      <c r="F43" s="784"/>
      <c r="G43" s="784"/>
      <c r="H43" s="784"/>
      <c r="I43" s="784"/>
      <c r="J43" s="784"/>
      <c r="K43" s="1985"/>
      <c r="L43" s="1985"/>
      <c r="M43" s="1985"/>
      <c r="N43" s="1985"/>
      <c r="O43" s="1985"/>
      <c r="P43" s="1985"/>
      <c r="Q43" s="1985"/>
      <c r="R43" s="1985"/>
      <c r="S43" s="1985"/>
      <c r="T43" s="1985"/>
      <c r="U43" s="1985"/>
      <c r="V43" s="1985"/>
      <c r="W43" s="1985"/>
      <c r="X43" s="1985"/>
      <c r="Y43" s="1985"/>
      <c r="Z43" s="1985"/>
      <c r="AA43" s="1985"/>
      <c r="AB43" s="1985"/>
      <c r="AC43" s="1985"/>
      <c r="AD43" s="1985"/>
      <c r="AE43" s="1985"/>
      <c r="AF43" s="1986"/>
      <c r="AG43" s="777"/>
    </row>
    <row r="44" spans="1:33" s="778" customFormat="1" ht="15.75" customHeight="1">
      <c r="A44" s="779" t="s">
        <v>2572</v>
      </c>
      <c r="B44" s="780"/>
      <c r="C44" s="780"/>
      <c r="D44" s="780"/>
      <c r="E44" s="780"/>
      <c r="F44" s="780"/>
      <c r="G44" s="780"/>
      <c r="H44" s="780"/>
      <c r="I44" s="780"/>
      <c r="J44" s="780"/>
      <c r="K44" s="781" t="s">
        <v>2568</v>
      </c>
      <c r="L44" s="1987"/>
      <c r="M44" s="1987"/>
      <c r="N44" s="1987"/>
      <c r="O44" s="1988" t="s">
        <v>2573</v>
      </c>
      <c r="P44" s="1988"/>
      <c r="Q44" s="1988"/>
      <c r="R44" s="1988"/>
      <c r="S44" s="1988"/>
      <c r="T44" s="1987"/>
      <c r="U44" s="1987"/>
      <c r="V44" s="1987"/>
      <c r="W44" s="1988" t="s">
        <v>2574</v>
      </c>
      <c r="X44" s="1988"/>
      <c r="Y44" s="1988"/>
      <c r="Z44" s="1988"/>
      <c r="AA44" s="1989"/>
      <c r="AB44" s="1989"/>
      <c r="AC44" s="1989"/>
      <c r="AD44" s="1989"/>
      <c r="AE44" s="1989"/>
      <c r="AF44" s="783" t="s">
        <v>17</v>
      </c>
      <c r="AG44" s="777"/>
    </row>
    <row r="45" spans="1:33" s="778" customFormat="1" ht="15.75" customHeight="1">
      <c r="A45" s="779"/>
      <c r="B45" s="780"/>
      <c r="C45" s="780"/>
      <c r="D45" s="780"/>
      <c r="E45" s="780"/>
      <c r="F45" s="780"/>
      <c r="G45" s="780"/>
      <c r="H45" s="780"/>
      <c r="I45" s="780"/>
      <c r="J45" s="780"/>
      <c r="K45" s="1976"/>
      <c r="L45" s="1976"/>
      <c r="M45" s="1976"/>
      <c r="N45" s="1976"/>
      <c r="O45" s="1976"/>
      <c r="P45" s="1976"/>
      <c r="Q45" s="1976"/>
      <c r="R45" s="1976"/>
      <c r="S45" s="1976"/>
      <c r="T45" s="1976"/>
      <c r="U45" s="1976"/>
      <c r="V45" s="1976"/>
      <c r="W45" s="1976"/>
      <c r="X45" s="1976"/>
      <c r="Y45" s="1976"/>
      <c r="Z45" s="1976"/>
      <c r="AA45" s="1976"/>
      <c r="AB45" s="1976"/>
      <c r="AC45" s="1976"/>
      <c r="AD45" s="1976"/>
      <c r="AE45" s="1976"/>
      <c r="AF45" s="1977"/>
      <c r="AG45" s="777"/>
    </row>
    <row r="46" spans="1:33" s="778" customFormat="1" ht="15.75" customHeight="1">
      <c r="A46" s="779" t="s">
        <v>2575</v>
      </c>
      <c r="B46" s="780"/>
      <c r="C46" s="780"/>
      <c r="D46" s="780"/>
      <c r="E46" s="780"/>
      <c r="F46" s="780"/>
      <c r="G46" s="780"/>
      <c r="H46" s="780"/>
      <c r="I46" s="780"/>
      <c r="J46" s="780"/>
      <c r="K46" s="1978"/>
      <c r="L46" s="1978"/>
      <c r="M46" s="1978"/>
      <c r="N46" s="785"/>
      <c r="O46" s="782"/>
      <c r="P46" s="782"/>
      <c r="Q46" s="782"/>
      <c r="R46" s="780"/>
      <c r="S46" s="780"/>
      <c r="T46" s="780"/>
      <c r="U46" s="780"/>
      <c r="V46" s="780"/>
      <c r="W46" s="780"/>
      <c r="X46" s="780"/>
      <c r="Y46" s="780"/>
      <c r="Z46" s="780"/>
      <c r="AA46" s="780"/>
      <c r="AB46" s="780"/>
      <c r="AC46" s="780"/>
      <c r="AD46" s="780"/>
      <c r="AE46" s="780"/>
      <c r="AF46" s="783"/>
      <c r="AG46" s="777"/>
    </row>
    <row r="47" spans="1:33" s="778" customFormat="1" ht="15.75" customHeight="1">
      <c r="A47" s="779" t="s">
        <v>2576</v>
      </c>
      <c r="B47" s="780"/>
      <c r="C47" s="780"/>
      <c r="D47" s="780"/>
      <c r="E47" s="780"/>
      <c r="F47" s="780"/>
      <c r="G47" s="780"/>
      <c r="H47" s="780"/>
      <c r="I47" s="780"/>
      <c r="J47" s="780"/>
      <c r="K47" s="1979"/>
      <c r="L47" s="1979"/>
      <c r="M47" s="1979"/>
      <c r="N47" s="1979"/>
      <c r="O47" s="1979"/>
      <c r="P47" s="1979"/>
      <c r="Q47" s="1979"/>
      <c r="R47" s="1979"/>
      <c r="S47" s="1979"/>
      <c r="T47" s="1979"/>
      <c r="U47" s="1979"/>
      <c r="V47" s="1979"/>
      <c r="W47" s="1979"/>
      <c r="X47" s="1979"/>
      <c r="Y47" s="1979"/>
      <c r="Z47" s="1979"/>
      <c r="AA47" s="1979"/>
      <c r="AB47" s="1979"/>
      <c r="AC47" s="1979"/>
      <c r="AD47" s="1979"/>
      <c r="AE47" s="1979"/>
      <c r="AF47" s="1980"/>
      <c r="AG47" s="777"/>
    </row>
    <row r="48" spans="1:33" s="778" customFormat="1" ht="15.75" customHeight="1">
      <c r="A48" s="779" t="s">
        <v>2577</v>
      </c>
      <c r="B48" s="780"/>
      <c r="C48" s="780"/>
      <c r="D48" s="780"/>
      <c r="E48" s="780"/>
      <c r="F48" s="780"/>
      <c r="G48" s="780"/>
      <c r="H48" s="780"/>
      <c r="I48" s="780"/>
      <c r="J48" s="780"/>
      <c r="K48" s="1981"/>
      <c r="L48" s="1981"/>
      <c r="M48" s="1981"/>
      <c r="N48" s="1981"/>
      <c r="O48" s="1981"/>
      <c r="P48" s="1981"/>
      <c r="Q48" s="1981"/>
      <c r="R48" s="1981"/>
      <c r="S48" s="1981"/>
      <c r="T48" s="1981"/>
      <c r="U48" s="1981"/>
      <c r="V48" s="1981"/>
      <c r="W48" s="1981"/>
      <c r="X48" s="1981"/>
      <c r="Y48" s="1981"/>
      <c r="Z48" s="1981"/>
      <c r="AA48" s="1981"/>
      <c r="AB48" s="1981"/>
      <c r="AC48" s="1981"/>
      <c r="AD48" s="1981"/>
      <c r="AE48" s="1981"/>
      <c r="AF48" s="1982"/>
      <c r="AG48" s="777"/>
    </row>
    <row r="49" spans="1:33" s="778" customFormat="1" ht="15.75" customHeight="1">
      <c r="A49" s="779" t="s">
        <v>2578</v>
      </c>
      <c r="B49" s="780"/>
      <c r="C49" s="780"/>
      <c r="D49" s="780"/>
      <c r="E49" s="780"/>
      <c r="F49" s="780"/>
      <c r="G49" s="780"/>
      <c r="H49" s="780"/>
      <c r="I49" s="780"/>
      <c r="J49" s="780"/>
      <c r="K49" s="1981"/>
      <c r="L49" s="1981"/>
      <c r="M49" s="1981"/>
      <c r="N49" s="1981"/>
      <c r="O49" s="1981"/>
      <c r="P49" s="1981"/>
      <c r="Q49" s="1981"/>
      <c r="R49" s="1981"/>
      <c r="S49" s="1981"/>
      <c r="T49" s="1981"/>
      <c r="U49" s="1981"/>
      <c r="V49" s="1981"/>
      <c r="W49" s="1981"/>
      <c r="X49" s="1981"/>
      <c r="Y49" s="1981"/>
      <c r="Z49" s="1981"/>
      <c r="AA49" s="1981"/>
      <c r="AB49" s="1981"/>
      <c r="AC49" s="1981"/>
      <c r="AD49" s="1981"/>
      <c r="AE49" s="1981"/>
      <c r="AF49" s="1982"/>
      <c r="AG49" s="777"/>
    </row>
    <row r="50" spans="1:33" s="778" customFormat="1" ht="15.75" customHeight="1" thickBot="1">
      <c r="A50" s="787" t="s">
        <v>2579</v>
      </c>
      <c r="B50" s="788"/>
      <c r="C50" s="788"/>
      <c r="D50" s="788"/>
      <c r="E50" s="788"/>
      <c r="F50" s="788"/>
      <c r="G50" s="788"/>
      <c r="H50" s="788"/>
      <c r="I50" s="788"/>
      <c r="J50" s="788"/>
      <c r="K50" s="1983"/>
      <c r="L50" s="1983"/>
      <c r="M50" s="1983"/>
      <c r="N50" s="1983"/>
      <c r="O50" s="1983"/>
      <c r="P50" s="1983"/>
      <c r="Q50" s="1983"/>
      <c r="R50" s="1983"/>
      <c r="S50" s="1983"/>
      <c r="T50" s="1983"/>
      <c r="U50" s="1983"/>
      <c r="V50" s="1983"/>
      <c r="W50" s="1983"/>
      <c r="X50" s="1983"/>
      <c r="Y50" s="1983"/>
      <c r="Z50" s="1983"/>
      <c r="AA50" s="1983"/>
      <c r="AB50" s="1983"/>
      <c r="AC50" s="1983"/>
      <c r="AD50" s="1983"/>
      <c r="AE50" s="1983"/>
      <c r="AF50" s="1984"/>
      <c r="AG50" s="777"/>
    </row>
    <row r="51" spans="1:33" s="778" customFormat="1" ht="15.75" customHeight="1">
      <c r="A51" s="774" t="s">
        <v>2584</v>
      </c>
      <c r="B51" s="791"/>
      <c r="C51" s="791"/>
      <c r="D51" s="791"/>
      <c r="E51" s="791"/>
      <c r="F51" s="791"/>
      <c r="G51" s="791"/>
      <c r="H51" s="791"/>
      <c r="I51" s="791"/>
      <c r="J51" s="791"/>
      <c r="K51" s="1990"/>
      <c r="L51" s="1990"/>
      <c r="M51" s="1990"/>
      <c r="N51" s="1990"/>
      <c r="O51" s="1990"/>
      <c r="P51" s="1990"/>
      <c r="Q51" s="1990"/>
      <c r="R51" s="1990"/>
      <c r="S51" s="1990"/>
      <c r="T51" s="1990"/>
      <c r="U51" s="1990"/>
      <c r="V51" s="1990"/>
      <c r="W51" s="1990"/>
      <c r="X51" s="1990"/>
      <c r="Y51" s="1990"/>
      <c r="Z51" s="1990"/>
      <c r="AA51" s="1990"/>
      <c r="AB51" s="1990"/>
      <c r="AC51" s="1990"/>
      <c r="AD51" s="1990"/>
      <c r="AE51" s="1990"/>
      <c r="AF51" s="1991"/>
      <c r="AG51" s="777"/>
    </row>
    <row r="52" spans="1:33" s="778" customFormat="1" ht="15.75" customHeight="1">
      <c r="A52" s="779" t="s">
        <v>2567</v>
      </c>
      <c r="B52" s="780"/>
      <c r="C52" s="780"/>
      <c r="D52" s="780"/>
      <c r="E52" s="780"/>
      <c r="F52" s="781"/>
      <c r="G52" s="781"/>
      <c r="H52" s="781"/>
      <c r="I52" s="781"/>
      <c r="J52" s="781"/>
      <c r="K52" s="781" t="s">
        <v>2568</v>
      </c>
      <c r="L52" s="1987"/>
      <c r="M52" s="1987"/>
      <c r="N52" s="1987"/>
      <c r="O52" s="1987"/>
      <c r="P52" s="1988" t="s">
        <v>2569</v>
      </c>
      <c r="Q52" s="1988"/>
      <c r="R52" s="1988"/>
      <c r="S52" s="1987"/>
      <c r="T52" s="1987"/>
      <c r="U52" s="1987"/>
      <c r="V52" s="1987"/>
      <c r="W52" s="1988" t="s">
        <v>2570</v>
      </c>
      <c r="X52" s="1988"/>
      <c r="Y52" s="1988"/>
      <c r="Z52" s="1989"/>
      <c r="AA52" s="1989"/>
      <c r="AB52" s="1989"/>
      <c r="AC52" s="1989"/>
      <c r="AD52" s="1989"/>
      <c r="AE52" s="1989"/>
      <c r="AF52" s="783" t="s">
        <v>17</v>
      </c>
      <c r="AG52" s="777"/>
    </row>
    <row r="53" spans="1:33" s="778" customFormat="1" ht="15.75" customHeight="1">
      <c r="A53" s="779" t="s">
        <v>2571</v>
      </c>
      <c r="B53" s="780"/>
      <c r="C53" s="780"/>
      <c r="D53" s="780"/>
      <c r="E53" s="780"/>
      <c r="F53" s="784"/>
      <c r="G53" s="784"/>
      <c r="H53" s="784"/>
      <c r="I53" s="784"/>
      <c r="J53" s="784"/>
      <c r="K53" s="1985"/>
      <c r="L53" s="1985"/>
      <c r="M53" s="1985"/>
      <c r="N53" s="1985"/>
      <c r="O53" s="1985"/>
      <c r="P53" s="1985"/>
      <c r="Q53" s="1985"/>
      <c r="R53" s="1985"/>
      <c r="S53" s="1985"/>
      <c r="T53" s="1985"/>
      <c r="U53" s="1985"/>
      <c r="V53" s="1985"/>
      <c r="W53" s="1985"/>
      <c r="X53" s="1985"/>
      <c r="Y53" s="1985"/>
      <c r="Z53" s="1985"/>
      <c r="AA53" s="1985"/>
      <c r="AB53" s="1985"/>
      <c r="AC53" s="1985"/>
      <c r="AD53" s="1985"/>
      <c r="AE53" s="1985"/>
      <c r="AF53" s="1986"/>
      <c r="AG53" s="777"/>
    </row>
    <row r="54" spans="1:33" s="778" customFormat="1" ht="15.75" customHeight="1">
      <c r="A54" s="779" t="s">
        <v>2572</v>
      </c>
      <c r="B54" s="780"/>
      <c r="C54" s="780"/>
      <c r="D54" s="780"/>
      <c r="E54" s="780"/>
      <c r="F54" s="780"/>
      <c r="G54" s="780"/>
      <c r="H54" s="780"/>
      <c r="I54" s="780"/>
      <c r="J54" s="780"/>
      <c r="K54" s="781" t="s">
        <v>2568</v>
      </c>
      <c r="L54" s="1987"/>
      <c r="M54" s="1987"/>
      <c r="N54" s="1987"/>
      <c r="O54" s="1988" t="s">
        <v>2573</v>
      </c>
      <c r="P54" s="1988"/>
      <c r="Q54" s="1988"/>
      <c r="R54" s="1988"/>
      <c r="S54" s="1988"/>
      <c r="T54" s="1987"/>
      <c r="U54" s="1987"/>
      <c r="V54" s="1987"/>
      <c r="W54" s="1988" t="s">
        <v>2574</v>
      </c>
      <c r="X54" s="1988"/>
      <c r="Y54" s="1988"/>
      <c r="Z54" s="1988"/>
      <c r="AA54" s="1989"/>
      <c r="AB54" s="1989"/>
      <c r="AC54" s="1989"/>
      <c r="AD54" s="1989"/>
      <c r="AE54" s="1989"/>
      <c r="AF54" s="783" t="s">
        <v>17</v>
      </c>
      <c r="AG54" s="777"/>
    </row>
    <row r="55" spans="1:33" s="778" customFormat="1" ht="15.75" customHeight="1">
      <c r="A55" s="779"/>
      <c r="B55" s="780"/>
      <c r="C55" s="780"/>
      <c r="D55" s="780"/>
      <c r="E55" s="780"/>
      <c r="F55" s="780"/>
      <c r="G55" s="780"/>
      <c r="H55" s="780"/>
      <c r="I55" s="780"/>
      <c r="J55" s="780"/>
      <c r="K55" s="1976"/>
      <c r="L55" s="1976"/>
      <c r="M55" s="1976"/>
      <c r="N55" s="1976"/>
      <c r="O55" s="1976"/>
      <c r="P55" s="1976"/>
      <c r="Q55" s="1976"/>
      <c r="R55" s="1976"/>
      <c r="S55" s="1976"/>
      <c r="T55" s="1976"/>
      <c r="U55" s="1976"/>
      <c r="V55" s="1976"/>
      <c r="W55" s="1976"/>
      <c r="X55" s="1976"/>
      <c r="Y55" s="1976"/>
      <c r="Z55" s="1976"/>
      <c r="AA55" s="1976"/>
      <c r="AB55" s="1976"/>
      <c r="AC55" s="1976"/>
      <c r="AD55" s="1976"/>
      <c r="AE55" s="1976"/>
      <c r="AF55" s="1977"/>
      <c r="AG55" s="777"/>
    </row>
    <row r="56" spans="1:33" s="778" customFormat="1" ht="15.75" customHeight="1">
      <c r="A56" s="779" t="s">
        <v>2575</v>
      </c>
      <c r="B56" s="780"/>
      <c r="C56" s="780"/>
      <c r="D56" s="780"/>
      <c r="E56" s="780"/>
      <c r="F56" s="780"/>
      <c r="G56" s="780"/>
      <c r="H56" s="780"/>
      <c r="I56" s="780"/>
      <c r="J56" s="780"/>
      <c r="K56" s="1978"/>
      <c r="L56" s="1978"/>
      <c r="M56" s="1978"/>
      <c r="N56" s="785"/>
      <c r="O56" s="782"/>
      <c r="P56" s="782"/>
      <c r="Q56" s="782"/>
      <c r="R56" s="780"/>
      <c r="S56" s="780"/>
      <c r="T56" s="780"/>
      <c r="U56" s="780"/>
      <c r="V56" s="780"/>
      <c r="W56" s="780"/>
      <c r="X56" s="780"/>
      <c r="Y56" s="780"/>
      <c r="Z56" s="780"/>
      <c r="AA56" s="780"/>
      <c r="AB56" s="780"/>
      <c r="AC56" s="780"/>
      <c r="AD56" s="780"/>
      <c r="AE56" s="780"/>
      <c r="AF56" s="783"/>
      <c r="AG56" s="777"/>
    </row>
    <row r="57" spans="1:33" s="778" customFormat="1" ht="15.75" customHeight="1">
      <c r="A57" s="779" t="s">
        <v>2576</v>
      </c>
      <c r="B57" s="780"/>
      <c r="C57" s="780"/>
      <c r="D57" s="780"/>
      <c r="E57" s="780"/>
      <c r="F57" s="780"/>
      <c r="G57" s="780"/>
      <c r="H57" s="780"/>
      <c r="I57" s="780"/>
      <c r="J57" s="780"/>
      <c r="K57" s="1979"/>
      <c r="L57" s="1979"/>
      <c r="M57" s="1979"/>
      <c r="N57" s="1979"/>
      <c r="O57" s="1979"/>
      <c r="P57" s="1979"/>
      <c r="Q57" s="1979"/>
      <c r="R57" s="1979"/>
      <c r="S57" s="1979"/>
      <c r="T57" s="1979"/>
      <c r="U57" s="1979"/>
      <c r="V57" s="1979"/>
      <c r="W57" s="1979"/>
      <c r="X57" s="1979"/>
      <c r="Y57" s="1979"/>
      <c r="Z57" s="1979"/>
      <c r="AA57" s="1979"/>
      <c r="AB57" s="1979"/>
      <c r="AC57" s="1979"/>
      <c r="AD57" s="1979"/>
      <c r="AE57" s="1979"/>
      <c r="AF57" s="1980"/>
      <c r="AG57" s="777"/>
    </row>
    <row r="58" spans="1:33" s="778" customFormat="1" ht="15.75" customHeight="1">
      <c r="A58" s="779" t="s">
        <v>2577</v>
      </c>
      <c r="B58" s="780"/>
      <c r="C58" s="780"/>
      <c r="D58" s="780"/>
      <c r="E58" s="780"/>
      <c r="F58" s="780"/>
      <c r="G58" s="780"/>
      <c r="H58" s="780"/>
      <c r="I58" s="780"/>
      <c r="J58" s="780"/>
      <c r="K58" s="1981"/>
      <c r="L58" s="1981"/>
      <c r="M58" s="1981"/>
      <c r="N58" s="1981"/>
      <c r="O58" s="1981"/>
      <c r="P58" s="1981"/>
      <c r="Q58" s="1981"/>
      <c r="R58" s="1981"/>
      <c r="S58" s="1981"/>
      <c r="T58" s="1981"/>
      <c r="U58" s="1981"/>
      <c r="V58" s="1981"/>
      <c r="W58" s="1981"/>
      <c r="X58" s="1981"/>
      <c r="Y58" s="1981"/>
      <c r="Z58" s="1981"/>
      <c r="AA58" s="1981"/>
      <c r="AB58" s="1981"/>
      <c r="AC58" s="1981"/>
      <c r="AD58" s="1981"/>
      <c r="AE58" s="1981"/>
      <c r="AF58" s="1982"/>
      <c r="AG58" s="777"/>
    </row>
    <row r="59" spans="1:33" s="778" customFormat="1" ht="15.75" customHeight="1">
      <c r="A59" s="779" t="s">
        <v>2578</v>
      </c>
      <c r="B59" s="780"/>
      <c r="C59" s="780"/>
      <c r="D59" s="780"/>
      <c r="E59" s="780"/>
      <c r="F59" s="780"/>
      <c r="G59" s="780"/>
      <c r="H59" s="780"/>
      <c r="I59" s="780"/>
      <c r="J59" s="780"/>
      <c r="K59" s="1981"/>
      <c r="L59" s="1981"/>
      <c r="M59" s="1981"/>
      <c r="N59" s="1981"/>
      <c r="O59" s="1981"/>
      <c r="P59" s="1981"/>
      <c r="Q59" s="1981"/>
      <c r="R59" s="1981"/>
      <c r="S59" s="1981"/>
      <c r="T59" s="1981"/>
      <c r="U59" s="1981"/>
      <c r="V59" s="1981"/>
      <c r="W59" s="1981"/>
      <c r="X59" s="1981"/>
      <c r="Y59" s="1981"/>
      <c r="Z59" s="1981"/>
      <c r="AA59" s="1981"/>
      <c r="AB59" s="1981"/>
      <c r="AC59" s="1981"/>
      <c r="AD59" s="1981"/>
      <c r="AE59" s="1981"/>
      <c r="AF59" s="1982"/>
      <c r="AG59" s="777"/>
    </row>
    <row r="60" spans="1:33" s="778" customFormat="1" ht="15.75" customHeight="1" thickBot="1">
      <c r="A60" s="787" t="s">
        <v>2579</v>
      </c>
      <c r="B60" s="788"/>
      <c r="C60" s="788"/>
      <c r="D60" s="788"/>
      <c r="E60" s="788"/>
      <c r="F60" s="788"/>
      <c r="G60" s="788"/>
      <c r="H60" s="788"/>
      <c r="I60" s="788"/>
      <c r="J60" s="788"/>
      <c r="K60" s="1983"/>
      <c r="L60" s="1983"/>
      <c r="M60" s="1983"/>
      <c r="N60" s="1983"/>
      <c r="O60" s="1983"/>
      <c r="P60" s="1983"/>
      <c r="Q60" s="1983"/>
      <c r="R60" s="1983"/>
      <c r="S60" s="1983"/>
      <c r="T60" s="1983"/>
      <c r="U60" s="1983"/>
      <c r="V60" s="1983"/>
      <c r="W60" s="1983"/>
      <c r="X60" s="1983"/>
      <c r="Y60" s="1983"/>
      <c r="Z60" s="1983"/>
      <c r="AA60" s="1983"/>
      <c r="AB60" s="1983"/>
      <c r="AC60" s="1983"/>
      <c r="AD60" s="1983"/>
      <c r="AE60" s="1983"/>
      <c r="AF60" s="1984"/>
      <c r="AG60" s="777"/>
    </row>
    <row r="61" spans="1:33" s="778" customFormat="1" ht="15.75" customHeight="1">
      <c r="A61" s="774" t="s">
        <v>2585</v>
      </c>
      <c r="B61" s="791"/>
      <c r="C61" s="791"/>
      <c r="D61" s="791"/>
      <c r="E61" s="791"/>
      <c r="F61" s="791"/>
      <c r="G61" s="791"/>
      <c r="H61" s="791"/>
      <c r="I61" s="791"/>
      <c r="J61" s="791"/>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1"/>
      <c r="AG61" s="777"/>
    </row>
    <row r="62" spans="1:33" s="778" customFormat="1" ht="15.75" customHeight="1">
      <c r="A62" s="779" t="s">
        <v>2567</v>
      </c>
      <c r="B62" s="780"/>
      <c r="C62" s="780"/>
      <c r="D62" s="780"/>
      <c r="E62" s="780"/>
      <c r="F62" s="781"/>
      <c r="G62" s="781"/>
      <c r="H62" s="781"/>
      <c r="I62" s="781"/>
      <c r="J62" s="781"/>
      <c r="K62" s="781" t="s">
        <v>2568</v>
      </c>
      <c r="L62" s="1987"/>
      <c r="M62" s="1987"/>
      <c r="N62" s="1987"/>
      <c r="O62" s="1987"/>
      <c r="P62" s="1988" t="s">
        <v>2569</v>
      </c>
      <c r="Q62" s="1988"/>
      <c r="R62" s="1988"/>
      <c r="S62" s="1987"/>
      <c r="T62" s="1987"/>
      <c r="U62" s="1987"/>
      <c r="V62" s="1987"/>
      <c r="W62" s="1988" t="s">
        <v>2570</v>
      </c>
      <c r="X62" s="1988"/>
      <c r="Y62" s="1988"/>
      <c r="Z62" s="1989"/>
      <c r="AA62" s="1989"/>
      <c r="AB62" s="1989"/>
      <c r="AC62" s="1989"/>
      <c r="AD62" s="1989"/>
      <c r="AE62" s="1989"/>
      <c r="AF62" s="783" t="s">
        <v>17</v>
      </c>
      <c r="AG62" s="777"/>
    </row>
    <row r="63" spans="1:33" s="778" customFormat="1" ht="15.75" customHeight="1">
      <c r="A63" s="779" t="s">
        <v>2571</v>
      </c>
      <c r="B63" s="780"/>
      <c r="C63" s="780"/>
      <c r="D63" s="780"/>
      <c r="E63" s="780"/>
      <c r="F63" s="784"/>
      <c r="G63" s="784"/>
      <c r="H63" s="784"/>
      <c r="I63" s="784"/>
      <c r="J63" s="784"/>
      <c r="K63" s="1985"/>
      <c r="L63" s="1985"/>
      <c r="M63" s="1985"/>
      <c r="N63" s="1985"/>
      <c r="O63" s="1985"/>
      <c r="P63" s="1985"/>
      <c r="Q63" s="1985"/>
      <c r="R63" s="1985"/>
      <c r="S63" s="1985"/>
      <c r="T63" s="1985"/>
      <c r="U63" s="1985"/>
      <c r="V63" s="1985"/>
      <c r="W63" s="1985"/>
      <c r="X63" s="1985"/>
      <c r="Y63" s="1985"/>
      <c r="Z63" s="1985"/>
      <c r="AA63" s="1985"/>
      <c r="AB63" s="1985"/>
      <c r="AC63" s="1985"/>
      <c r="AD63" s="1985"/>
      <c r="AE63" s="1985"/>
      <c r="AF63" s="1986"/>
      <c r="AG63" s="777"/>
    </row>
    <row r="64" spans="1:33" s="778" customFormat="1" ht="15.75" customHeight="1">
      <c r="A64" s="779" t="s">
        <v>2572</v>
      </c>
      <c r="B64" s="780"/>
      <c r="C64" s="780"/>
      <c r="D64" s="780"/>
      <c r="E64" s="780"/>
      <c r="F64" s="780"/>
      <c r="G64" s="780"/>
      <c r="H64" s="780"/>
      <c r="I64" s="780"/>
      <c r="J64" s="780"/>
      <c r="K64" s="781" t="s">
        <v>2568</v>
      </c>
      <c r="L64" s="1987"/>
      <c r="M64" s="1987"/>
      <c r="N64" s="1987"/>
      <c r="O64" s="1988" t="s">
        <v>2573</v>
      </c>
      <c r="P64" s="1988"/>
      <c r="Q64" s="1988"/>
      <c r="R64" s="1988"/>
      <c r="S64" s="1988"/>
      <c r="T64" s="1987"/>
      <c r="U64" s="1987"/>
      <c r="V64" s="1987"/>
      <c r="W64" s="1988" t="s">
        <v>2574</v>
      </c>
      <c r="X64" s="1988"/>
      <c r="Y64" s="1988"/>
      <c r="Z64" s="1988"/>
      <c r="AA64" s="1989"/>
      <c r="AB64" s="1989"/>
      <c r="AC64" s="1989"/>
      <c r="AD64" s="1989"/>
      <c r="AE64" s="1989"/>
      <c r="AF64" s="783" t="s">
        <v>17</v>
      </c>
      <c r="AG64" s="777"/>
    </row>
    <row r="65" spans="1:33" s="778" customFormat="1" ht="15.75" customHeight="1">
      <c r="A65" s="779"/>
      <c r="B65" s="780"/>
      <c r="C65" s="780"/>
      <c r="D65" s="780"/>
      <c r="E65" s="780"/>
      <c r="F65" s="780"/>
      <c r="G65" s="780"/>
      <c r="H65" s="780"/>
      <c r="I65" s="780"/>
      <c r="J65" s="780"/>
      <c r="K65" s="1976"/>
      <c r="L65" s="1976"/>
      <c r="M65" s="1976"/>
      <c r="N65" s="1976"/>
      <c r="O65" s="1976"/>
      <c r="P65" s="1976"/>
      <c r="Q65" s="1976"/>
      <c r="R65" s="1976"/>
      <c r="S65" s="1976"/>
      <c r="T65" s="1976"/>
      <c r="U65" s="1976"/>
      <c r="V65" s="1976"/>
      <c r="W65" s="1976"/>
      <c r="X65" s="1976"/>
      <c r="Y65" s="1976"/>
      <c r="Z65" s="1976"/>
      <c r="AA65" s="1976"/>
      <c r="AB65" s="1976"/>
      <c r="AC65" s="1976"/>
      <c r="AD65" s="1976"/>
      <c r="AE65" s="1976"/>
      <c r="AF65" s="1977"/>
      <c r="AG65" s="777"/>
    </row>
    <row r="66" spans="1:33" s="778" customFormat="1" ht="15.75" customHeight="1">
      <c r="A66" s="779" t="s">
        <v>2575</v>
      </c>
      <c r="B66" s="780"/>
      <c r="C66" s="780"/>
      <c r="D66" s="780"/>
      <c r="E66" s="780"/>
      <c r="F66" s="780"/>
      <c r="G66" s="780"/>
      <c r="H66" s="780"/>
      <c r="I66" s="780"/>
      <c r="J66" s="780"/>
      <c r="K66" s="1978"/>
      <c r="L66" s="1978"/>
      <c r="M66" s="1978"/>
      <c r="N66" s="785"/>
      <c r="O66" s="782"/>
      <c r="P66" s="782"/>
      <c r="Q66" s="782"/>
      <c r="R66" s="780"/>
      <c r="S66" s="780"/>
      <c r="T66" s="780"/>
      <c r="U66" s="780"/>
      <c r="V66" s="780"/>
      <c r="W66" s="780"/>
      <c r="X66" s="780"/>
      <c r="Y66" s="780"/>
      <c r="Z66" s="780"/>
      <c r="AA66" s="780"/>
      <c r="AB66" s="780"/>
      <c r="AC66" s="780"/>
      <c r="AD66" s="780"/>
      <c r="AE66" s="780"/>
      <c r="AF66" s="783"/>
      <c r="AG66" s="777"/>
    </row>
    <row r="67" spans="1:33" s="778" customFormat="1" ht="15.75" customHeight="1">
      <c r="A67" s="779" t="s">
        <v>2576</v>
      </c>
      <c r="B67" s="780"/>
      <c r="C67" s="780"/>
      <c r="D67" s="780"/>
      <c r="E67" s="780"/>
      <c r="F67" s="780"/>
      <c r="G67" s="780"/>
      <c r="H67" s="780"/>
      <c r="I67" s="780"/>
      <c r="J67" s="780"/>
      <c r="K67" s="1979"/>
      <c r="L67" s="1979"/>
      <c r="M67" s="1979"/>
      <c r="N67" s="1979"/>
      <c r="O67" s="1979"/>
      <c r="P67" s="1979"/>
      <c r="Q67" s="1979"/>
      <c r="R67" s="1979"/>
      <c r="S67" s="1979"/>
      <c r="T67" s="1979"/>
      <c r="U67" s="1979"/>
      <c r="V67" s="1979"/>
      <c r="W67" s="1979"/>
      <c r="X67" s="1979"/>
      <c r="Y67" s="1979"/>
      <c r="Z67" s="1979"/>
      <c r="AA67" s="1979"/>
      <c r="AB67" s="1979"/>
      <c r="AC67" s="1979"/>
      <c r="AD67" s="1979"/>
      <c r="AE67" s="1979"/>
      <c r="AF67" s="1980"/>
      <c r="AG67" s="777"/>
    </row>
    <row r="68" spans="1:33" s="778" customFormat="1" ht="15.75" customHeight="1">
      <c r="A68" s="779" t="s">
        <v>2577</v>
      </c>
      <c r="B68" s="780"/>
      <c r="C68" s="780"/>
      <c r="D68" s="780"/>
      <c r="E68" s="780"/>
      <c r="F68" s="780"/>
      <c r="G68" s="780"/>
      <c r="H68" s="780"/>
      <c r="I68" s="780"/>
      <c r="J68" s="780"/>
      <c r="K68" s="1981"/>
      <c r="L68" s="1981"/>
      <c r="M68" s="1981"/>
      <c r="N68" s="1981"/>
      <c r="O68" s="1981"/>
      <c r="P68" s="1981"/>
      <c r="Q68" s="1981"/>
      <c r="R68" s="1981"/>
      <c r="S68" s="1981"/>
      <c r="T68" s="1981"/>
      <c r="U68" s="1981"/>
      <c r="V68" s="1981"/>
      <c r="W68" s="1981"/>
      <c r="X68" s="1981"/>
      <c r="Y68" s="1981"/>
      <c r="Z68" s="1981"/>
      <c r="AA68" s="1981"/>
      <c r="AB68" s="1981"/>
      <c r="AC68" s="1981"/>
      <c r="AD68" s="1981"/>
      <c r="AE68" s="1981"/>
      <c r="AF68" s="1982"/>
      <c r="AG68" s="777"/>
    </row>
    <row r="69" spans="1:33" s="778" customFormat="1" ht="15.75" customHeight="1">
      <c r="A69" s="779" t="s">
        <v>2578</v>
      </c>
      <c r="B69" s="780"/>
      <c r="C69" s="780"/>
      <c r="D69" s="780"/>
      <c r="E69" s="780"/>
      <c r="F69" s="780"/>
      <c r="G69" s="780"/>
      <c r="H69" s="780"/>
      <c r="I69" s="780"/>
      <c r="J69" s="780"/>
      <c r="K69" s="1981"/>
      <c r="L69" s="1981"/>
      <c r="M69" s="1981"/>
      <c r="N69" s="1981"/>
      <c r="O69" s="1981"/>
      <c r="P69" s="1981"/>
      <c r="Q69" s="1981"/>
      <c r="R69" s="1981"/>
      <c r="S69" s="1981"/>
      <c r="T69" s="1981"/>
      <c r="U69" s="1981"/>
      <c r="V69" s="1981"/>
      <c r="W69" s="1981"/>
      <c r="X69" s="1981"/>
      <c r="Y69" s="1981"/>
      <c r="Z69" s="1981"/>
      <c r="AA69" s="1981"/>
      <c r="AB69" s="1981"/>
      <c r="AC69" s="1981"/>
      <c r="AD69" s="1981"/>
      <c r="AE69" s="1981"/>
      <c r="AF69" s="1982"/>
      <c r="AG69" s="777"/>
    </row>
    <row r="70" spans="1:33" s="778" customFormat="1" ht="15.75" customHeight="1" thickBot="1">
      <c r="A70" s="787" t="s">
        <v>2579</v>
      </c>
      <c r="B70" s="788"/>
      <c r="C70" s="788"/>
      <c r="D70" s="788"/>
      <c r="E70" s="788"/>
      <c r="F70" s="788"/>
      <c r="G70" s="788"/>
      <c r="H70" s="788"/>
      <c r="I70" s="788"/>
      <c r="J70" s="788"/>
      <c r="K70" s="1983"/>
      <c r="L70" s="1983"/>
      <c r="M70" s="1983"/>
      <c r="N70" s="1983"/>
      <c r="O70" s="1983"/>
      <c r="P70" s="1983"/>
      <c r="Q70" s="1983"/>
      <c r="R70" s="1983"/>
      <c r="S70" s="1983"/>
      <c r="T70" s="1983"/>
      <c r="U70" s="1983"/>
      <c r="V70" s="1983"/>
      <c r="W70" s="1983"/>
      <c r="X70" s="1983"/>
      <c r="Y70" s="1983"/>
      <c r="Z70" s="1983"/>
      <c r="AA70" s="1983"/>
      <c r="AB70" s="1983"/>
      <c r="AC70" s="1983"/>
      <c r="AD70" s="1983"/>
      <c r="AE70" s="1983"/>
      <c r="AF70" s="1984"/>
      <c r="AG70" s="777"/>
    </row>
    <row r="71" spans="1:33" s="778" customFormat="1" ht="15.75" customHeight="1">
      <c r="A71" s="774" t="s">
        <v>2586</v>
      </c>
      <c r="B71" s="791"/>
      <c r="C71" s="791"/>
      <c r="D71" s="791"/>
      <c r="E71" s="791"/>
      <c r="F71" s="791"/>
      <c r="G71" s="791"/>
      <c r="H71" s="791"/>
      <c r="I71" s="791"/>
      <c r="J71" s="791"/>
      <c r="K71" s="1990"/>
      <c r="L71" s="1990"/>
      <c r="M71" s="1990"/>
      <c r="N71" s="1990"/>
      <c r="O71" s="1990"/>
      <c r="P71" s="1990"/>
      <c r="Q71" s="1990"/>
      <c r="R71" s="1990"/>
      <c r="S71" s="1990"/>
      <c r="T71" s="1990"/>
      <c r="U71" s="1990"/>
      <c r="V71" s="1990"/>
      <c r="W71" s="1990"/>
      <c r="X71" s="1990"/>
      <c r="Y71" s="1990"/>
      <c r="Z71" s="1990"/>
      <c r="AA71" s="1990"/>
      <c r="AB71" s="1990"/>
      <c r="AC71" s="1990"/>
      <c r="AD71" s="1990"/>
      <c r="AE71" s="1990"/>
      <c r="AF71" s="1991"/>
      <c r="AG71" s="777"/>
    </row>
    <row r="72" spans="1:33" s="778" customFormat="1" ht="15.75" customHeight="1">
      <c r="A72" s="779" t="s">
        <v>2567</v>
      </c>
      <c r="B72" s="780"/>
      <c r="C72" s="780"/>
      <c r="D72" s="780"/>
      <c r="E72" s="780"/>
      <c r="F72" s="781"/>
      <c r="G72" s="781"/>
      <c r="H72" s="781"/>
      <c r="I72" s="781"/>
      <c r="J72" s="781"/>
      <c r="K72" s="781" t="s">
        <v>2568</v>
      </c>
      <c r="L72" s="1987"/>
      <c r="M72" s="1987"/>
      <c r="N72" s="1987"/>
      <c r="O72" s="1987"/>
      <c r="P72" s="1988" t="s">
        <v>2569</v>
      </c>
      <c r="Q72" s="1988"/>
      <c r="R72" s="1988"/>
      <c r="S72" s="1987"/>
      <c r="T72" s="1987"/>
      <c r="U72" s="1987"/>
      <c r="V72" s="1987"/>
      <c r="W72" s="1988" t="s">
        <v>2570</v>
      </c>
      <c r="X72" s="1988"/>
      <c r="Y72" s="1988"/>
      <c r="Z72" s="1989"/>
      <c r="AA72" s="1989"/>
      <c r="AB72" s="1989"/>
      <c r="AC72" s="1989"/>
      <c r="AD72" s="1989"/>
      <c r="AE72" s="1989"/>
      <c r="AF72" s="783" t="s">
        <v>17</v>
      </c>
      <c r="AG72" s="777"/>
    </row>
    <row r="73" spans="1:33" s="778" customFormat="1" ht="15.75" customHeight="1">
      <c r="A73" s="779" t="s">
        <v>2571</v>
      </c>
      <c r="B73" s="780"/>
      <c r="C73" s="780"/>
      <c r="D73" s="780"/>
      <c r="E73" s="780"/>
      <c r="F73" s="784"/>
      <c r="G73" s="784"/>
      <c r="H73" s="784"/>
      <c r="I73" s="784"/>
      <c r="J73" s="784"/>
      <c r="K73" s="1985"/>
      <c r="L73" s="1985"/>
      <c r="M73" s="1985"/>
      <c r="N73" s="1985"/>
      <c r="O73" s="1985"/>
      <c r="P73" s="1985"/>
      <c r="Q73" s="1985"/>
      <c r="R73" s="1985"/>
      <c r="S73" s="1985"/>
      <c r="T73" s="1985"/>
      <c r="U73" s="1985"/>
      <c r="V73" s="1985"/>
      <c r="W73" s="1985"/>
      <c r="X73" s="1985"/>
      <c r="Y73" s="1985"/>
      <c r="Z73" s="1985"/>
      <c r="AA73" s="1985"/>
      <c r="AB73" s="1985"/>
      <c r="AC73" s="1985"/>
      <c r="AD73" s="1985"/>
      <c r="AE73" s="1985"/>
      <c r="AF73" s="1986"/>
      <c r="AG73" s="777"/>
    </row>
    <row r="74" spans="1:33" s="778" customFormat="1" ht="15.75" customHeight="1">
      <c r="A74" s="779" t="s">
        <v>2572</v>
      </c>
      <c r="B74" s="780"/>
      <c r="C74" s="780"/>
      <c r="D74" s="780"/>
      <c r="E74" s="780"/>
      <c r="F74" s="780"/>
      <c r="G74" s="780"/>
      <c r="H74" s="780"/>
      <c r="I74" s="780"/>
      <c r="J74" s="780"/>
      <c r="K74" s="781" t="s">
        <v>2568</v>
      </c>
      <c r="L74" s="1987"/>
      <c r="M74" s="1987"/>
      <c r="N74" s="1987"/>
      <c r="O74" s="1988" t="s">
        <v>2573</v>
      </c>
      <c r="P74" s="1988"/>
      <c r="Q74" s="1988"/>
      <c r="R74" s="1988"/>
      <c r="S74" s="1988"/>
      <c r="T74" s="1987"/>
      <c r="U74" s="1987"/>
      <c r="V74" s="1987"/>
      <c r="W74" s="1988" t="s">
        <v>2574</v>
      </c>
      <c r="X74" s="1988"/>
      <c r="Y74" s="1988"/>
      <c r="Z74" s="1988"/>
      <c r="AA74" s="1989"/>
      <c r="AB74" s="1989"/>
      <c r="AC74" s="1989"/>
      <c r="AD74" s="1989"/>
      <c r="AE74" s="1989"/>
      <c r="AF74" s="783" t="s">
        <v>17</v>
      </c>
      <c r="AG74" s="777"/>
    </row>
    <row r="75" spans="1:33" s="778" customFormat="1" ht="15.75" customHeight="1">
      <c r="A75" s="779"/>
      <c r="B75" s="780"/>
      <c r="C75" s="780"/>
      <c r="D75" s="780"/>
      <c r="E75" s="780"/>
      <c r="F75" s="780"/>
      <c r="G75" s="780"/>
      <c r="H75" s="780"/>
      <c r="I75" s="780"/>
      <c r="J75" s="780"/>
      <c r="K75" s="1976"/>
      <c r="L75" s="1976"/>
      <c r="M75" s="1976"/>
      <c r="N75" s="1976"/>
      <c r="O75" s="1976"/>
      <c r="P75" s="1976"/>
      <c r="Q75" s="1976"/>
      <c r="R75" s="1976"/>
      <c r="S75" s="1976"/>
      <c r="T75" s="1976"/>
      <c r="U75" s="1976"/>
      <c r="V75" s="1976"/>
      <c r="W75" s="1976"/>
      <c r="X75" s="1976"/>
      <c r="Y75" s="1976"/>
      <c r="Z75" s="1976"/>
      <c r="AA75" s="1976"/>
      <c r="AB75" s="1976"/>
      <c r="AC75" s="1976"/>
      <c r="AD75" s="1976"/>
      <c r="AE75" s="1976"/>
      <c r="AF75" s="1977"/>
      <c r="AG75" s="777"/>
    </row>
    <row r="76" spans="1:33" s="778" customFormat="1" ht="15.75" customHeight="1">
      <c r="A76" s="779" t="s">
        <v>2575</v>
      </c>
      <c r="B76" s="780"/>
      <c r="C76" s="780"/>
      <c r="D76" s="780"/>
      <c r="E76" s="780"/>
      <c r="F76" s="780"/>
      <c r="G76" s="780"/>
      <c r="H76" s="780"/>
      <c r="I76" s="780"/>
      <c r="J76" s="780"/>
      <c r="K76" s="1978"/>
      <c r="L76" s="1978"/>
      <c r="M76" s="1978"/>
      <c r="N76" s="785"/>
      <c r="O76" s="782"/>
      <c r="P76" s="782"/>
      <c r="Q76" s="782"/>
      <c r="R76" s="780"/>
      <c r="S76" s="780"/>
      <c r="T76" s="780"/>
      <c r="U76" s="780"/>
      <c r="V76" s="780"/>
      <c r="W76" s="780"/>
      <c r="X76" s="780"/>
      <c r="Y76" s="780"/>
      <c r="Z76" s="780"/>
      <c r="AA76" s="780"/>
      <c r="AB76" s="780"/>
      <c r="AC76" s="780"/>
      <c r="AD76" s="780"/>
      <c r="AE76" s="780"/>
      <c r="AF76" s="783"/>
      <c r="AG76" s="777"/>
    </row>
    <row r="77" spans="1:33" s="778" customFormat="1" ht="15.75" customHeight="1">
      <c r="A77" s="779" t="s">
        <v>2576</v>
      </c>
      <c r="B77" s="780"/>
      <c r="C77" s="780"/>
      <c r="D77" s="780"/>
      <c r="E77" s="780"/>
      <c r="F77" s="780"/>
      <c r="G77" s="780"/>
      <c r="H77" s="780"/>
      <c r="I77" s="780"/>
      <c r="J77" s="780"/>
      <c r="K77" s="1979"/>
      <c r="L77" s="1979"/>
      <c r="M77" s="1979"/>
      <c r="N77" s="1979"/>
      <c r="O77" s="1979"/>
      <c r="P77" s="1979"/>
      <c r="Q77" s="1979"/>
      <c r="R77" s="1979"/>
      <c r="S77" s="1979"/>
      <c r="T77" s="1979"/>
      <c r="U77" s="1979"/>
      <c r="V77" s="1979"/>
      <c r="W77" s="1979"/>
      <c r="X77" s="1979"/>
      <c r="Y77" s="1979"/>
      <c r="Z77" s="1979"/>
      <c r="AA77" s="1979"/>
      <c r="AB77" s="1979"/>
      <c r="AC77" s="1979"/>
      <c r="AD77" s="1979"/>
      <c r="AE77" s="1979"/>
      <c r="AF77" s="1980"/>
      <c r="AG77" s="777"/>
    </row>
    <row r="78" spans="1:33" s="778" customFormat="1" ht="15.75" customHeight="1">
      <c r="A78" s="779" t="s">
        <v>2577</v>
      </c>
      <c r="B78" s="780"/>
      <c r="C78" s="780"/>
      <c r="D78" s="780"/>
      <c r="E78" s="780"/>
      <c r="F78" s="780"/>
      <c r="G78" s="780"/>
      <c r="H78" s="780"/>
      <c r="I78" s="780"/>
      <c r="J78" s="780"/>
      <c r="K78" s="1981"/>
      <c r="L78" s="1981"/>
      <c r="M78" s="1981"/>
      <c r="N78" s="1981"/>
      <c r="O78" s="1981"/>
      <c r="P78" s="1981"/>
      <c r="Q78" s="1981"/>
      <c r="R78" s="1981"/>
      <c r="S78" s="1981"/>
      <c r="T78" s="1981"/>
      <c r="U78" s="1981"/>
      <c r="V78" s="1981"/>
      <c r="W78" s="1981"/>
      <c r="X78" s="1981"/>
      <c r="Y78" s="1981"/>
      <c r="Z78" s="1981"/>
      <c r="AA78" s="1981"/>
      <c r="AB78" s="1981"/>
      <c r="AC78" s="1981"/>
      <c r="AD78" s="1981"/>
      <c r="AE78" s="1981"/>
      <c r="AF78" s="1982"/>
      <c r="AG78" s="777"/>
    </row>
    <row r="79" spans="1:33" s="778" customFormat="1" ht="15.75" customHeight="1">
      <c r="A79" s="779" t="s">
        <v>2578</v>
      </c>
      <c r="B79" s="780"/>
      <c r="C79" s="780"/>
      <c r="D79" s="780"/>
      <c r="E79" s="780"/>
      <c r="F79" s="780"/>
      <c r="G79" s="780"/>
      <c r="H79" s="780"/>
      <c r="I79" s="780"/>
      <c r="J79" s="780"/>
      <c r="K79" s="1981"/>
      <c r="L79" s="1981"/>
      <c r="M79" s="1981"/>
      <c r="N79" s="1981"/>
      <c r="O79" s="1981"/>
      <c r="P79" s="1981"/>
      <c r="Q79" s="1981"/>
      <c r="R79" s="1981"/>
      <c r="S79" s="1981"/>
      <c r="T79" s="1981"/>
      <c r="U79" s="1981"/>
      <c r="V79" s="1981"/>
      <c r="W79" s="1981"/>
      <c r="X79" s="1981"/>
      <c r="Y79" s="1981"/>
      <c r="Z79" s="1981"/>
      <c r="AA79" s="1981"/>
      <c r="AB79" s="1981"/>
      <c r="AC79" s="1981"/>
      <c r="AD79" s="1981"/>
      <c r="AE79" s="1981"/>
      <c r="AF79" s="1982"/>
      <c r="AG79" s="777"/>
    </row>
    <row r="80" spans="1:33" s="778" customFormat="1" ht="15.75" customHeight="1" thickBot="1">
      <c r="A80" s="787" t="s">
        <v>2579</v>
      </c>
      <c r="B80" s="788"/>
      <c r="C80" s="788"/>
      <c r="D80" s="788"/>
      <c r="E80" s="788"/>
      <c r="F80" s="788"/>
      <c r="G80" s="788"/>
      <c r="H80" s="788"/>
      <c r="I80" s="788"/>
      <c r="J80" s="788"/>
      <c r="K80" s="1983"/>
      <c r="L80" s="1983"/>
      <c r="M80" s="1983"/>
      <c r="N80" s="1983"/>
      <c r="O80" s="1983"/>
      <c r="P80" s="1983"/>
      <c r="Q80" s="1983"/>
      <c r="R80" s="1983"/>
      <c r="S80" s="1983"/>
      <c r="T80" s="1983"/>
      <c r="U80" s="1983"/>
      <c r="V80" s="1983"/>
      <c r="W80" s="1983"/>
      <c r="X80" s="1983"/>
      <c r="Y80" s="1983"/>
      <c r="Z80" s="1983"/>
      <c r="AA80" s="1983"/>
      <c r="AB80" s="1983"/>
      <c r="AC80" s="1983"/>
      <c r="AD80" s="1983"/>
      <c r="AE80" s="1983"/>
      <c r="AF80" s="1984"/>
      <c r="AG80" s="777"/>
    </row>
    <row r="81" spans="1:33" s="778" customFormat="1" ht="15.75" customHeight="1">
      <c r="A81" s="774" t="s">
        <v>2587</v>
      </c>
      <c r="B81" s="791"/>
      <c r="C81" s="791"/>
      <c r="D81" s="791"/>
      <c r="E81" s="791"/>
      <c r="F81" s="791"/>
      <c r="G81" s="791"/>
      <c r="H81" s="791"/>
      <c r="I81" s="791"/>
      <c r="J81" s="791"/>
      <c r="K81" s="1990"/>
      <c r="L81" s="1990"/>
      <c r="M81" s="1990"/>
      <c r="N81" s="1990"/>
      <c r="O81" s="1990"/>
      <c r="P81" s="1990"/>
      <c r="Q81" s="1990"/>
      <c r="R81" s="1990"/>
      <c r="S81" s="1990"/>
      <c r="T81" s="1990"/>
      <c r="U81" s="1990"/>
      <c r="V81" s="1990"/>
      <c r="W81" s="1990"/>
      <c r="X81" s="1990"/>
      <c r="Y81" s="1990"/>
      <c r="Z81" s="1990"/>
      <c r="AA81" s="1990"/>
      <c r="AB81" s="1990"/>
      <c r="AC81" s="1990"/>
      <c r="AD81" s="1990"/>
      <c r="AE81" s="1990"/>
      <c r="AF81" s="1991"/>
      <c r="AG81" s="777"/>
    </row>
    <row r="82" spans="1:33" s="778" customFormat="1" ht="15.75" customHeight="1">
      <c r="A82" s="779" t="s">
        <v>2567</v>
      </c>
      <c r="B82" s="780"/>
      <c r="C82" s="780"/>
      <c r="D82" s="780"/>
      <c r="E82" s="780"/>
      <c r="F82" s="781"/>
      <c r="G82" s="781"/>
      <c r="H82" s="781"/>
      <c r="I82" s="781"/>
      <c r="J82" s="781"/>
      <c r="K82" s="781" t="s">
        <v>2568</v>
      </c>
      <c r="L82" s="1987"/>
      <c r="M82" s="1987"/>
      <c r="N82" s="1987"/>
      <c r="O82" s="1987"/>
      <c r="P82" s="1988" t="s">
        <v>2569</v>
      </c>
      <c r="Q82" s="1988"/>
      <c r="R82" s="1988"/>
      <c r="S82" s="1987"/>
      <c r="T82" s="1987"/>
      <c r="U82" s="1987"/>
      <c r="V82" s="1987"/>
      <c r="W82" s="1988" t="s">
        <v>2570</v>
      </c>
      <c r="X82" s="1988"/>
      <c r="Y82" s="1988"/>
      <c r="Z82" s="1989"/>
      <c r="AA82" s="1989"/>
      <c r="AB82" s="1989"/>
      <c r="AC82" s="1989"/>
      <c r="AD82" s="1989"/>
      <c r="AE82" s="1989"/>
      <c r="AF82" s="783" t="s">
        <v>17</v>
      </c>
      <c r="AG82" s="777"/>
    </row>
    <row r="83" spans="1:33" s="778" customFormat="1" ht="15.75" customHeight="1">
      <c r="A83" s="779" t="s">
        <v>2571</v>
      </c>
      <c r="B83" s="780"/>
      <c r="C83" s="780"/>
      <c r="D83" s="780"/>
      <c r="E83" s="780"/>
      <c r="F83" s="784"/>
      <c r="G83" s="784"/>
      <c r="H83" s="784"/>
      <c r="I83" s="784"/>
      <c r="J83" s="784"/>
      <c r="K83" s="1985"/>
      <c r="L83" s="1985"/>
      <c r="M83" s="1985"/>
      <c r="N83" s="1985"/>
      <c r="O83" s="1985"/>
      <c r="P83" s="1985"/>
      <c r="Q83" s="1985"/>
      <c r="R83" s="1985"/>
      <c r="S83" s="1985"/>
      <c r="T83" s="1985"/>
      <c r="U83" s="1985"/>
      <c r="V83" s="1985"/>
      <c r="W83" s="1985"/>
      <c r="X83" s="1985"/>
      <c r="Y83" s="1985"/>
      <c r="Z83" s="1985"/>
      <c r="AA83" s="1985"/>
      <c r="AB83" s="1985"/>
      <c r="AC83" s="1985"/>
      <c r="AD83" s="1985"/>
      <c r="AE83" s="1985"/>
      <c r="AF83" s="1986"/>
      <c r="AG83" s="777"/>
    </row>
    <row r="84" spans="1:33" s="778" customFormat="1" ht="15.75" customHeight="1">
      <c r="A84" s="779" t="s">
        <v>2572</v>
      </c>
      <c r="B84" s="780"/>
      <c r="C84" s="780"/>
      <c r="D84" s="780"/>
      <c r="E84" s="780"/>
      <c r="F84" s="780"/>
      <c r="G84" s="780"/>
      <c r="H84" s="780"/>
      <c r="I84" s="780"/>
      <c r="J84" s="780"/>
      <c r="K84" s="781" t="s">
        <v>2568</v>
      </c>
      <c r="L84" s="1987"/>
      <c r="M84" s="1987"/>
      <c r="N84" s="1987"/>
      <c r="O84" s="1988" t="s">
        <v>2573</v>
      </c>
      <c r="P84" s="1988"/>
      <c r="Q84" s="1988"/>
      <c r="R84" s="1988"/>
      <c r="S84" s="1988"/>
      <c r="T84" s="1987"/>
      <c r="U84" s="1987"/>
      <c r="V84" s="1987"/>
      <c r="W84" s="1988" t="s">
        <v>2574</v>
      </c>
      <c r="X84" s="1988"/>
      <c r="Y84" s="1988"/>
      <c r="Z84" s="1988"/>
      <c r="AA84" s="1989"/>
      <c r="AB84" s="1989"/>
      <c r="AC84" s="1989"/>
      <c r="AD84" s="1989"/>
      <c r="AE84" s="1989"/>
      <c r="AF84" s="783" t="s">
        <v>17</v>
      </c>
      <c r="AG84" s="777"/>
    </row>
    <row r="85" spans="1:33" s="778" customFormat="1" ht="15.75" customHeight="1">
      <c r="A85" s="779"/>
      <c r="B85" s="780"/>
      <c r="C85" s="780"/>
      <c r="D85" s="780"/>
      <c r="E85" s="780"/>
      <c r="F85" s="780"/>
      <c r="G85" s="780"/>
      <c r="H85" s="780"/>
      <c r="I85" s="780"/>
      <c r="J85" s="780"/>
      <c r="K85" s="1976"/>
      <c r="L85" s="1976"/>
      <c r="M85" s="1976"/>
      <c r="N85" s="1976"/>
      <c r="O85" s="1976"/>
      <c r="P85" s="1976"/>
      <c r="Q85" s="1976"/>
      <c r="R85" s="1976"/>
      <c r="S85" s="1976"/>
      <c r="T85" s="1976"/>
      <c r="U85" s="1976"/>
      <c r="V85" s="1976"/>
      <c r="W85" s="1976"/>
      <c r="X85" s="1976"/>
      <c r="Y85" s="1976"/>
      <c r="Z85" s="1976"/>
      <c r="AA85" s="1976"/>
      <c r="AB85" s="1976"/>
      <c r="AC85" s="1976"/>
      <c r="AD85" s="1976"/>
      <c r="AE85" s="1976"/>
      <c r="AF85" s="1977"/>
      <c r="AG85" s="777"/>
    </row>
    <row r="86" spans="1:33" s="778" customFormat="1" ht="15.75" customHeight="1">
      <c r="A86" s="779" t="s">
        <v>2575</v>
      </c>
      <c r="B86" s="780"/>
      <c r="C86" s="780"/>
      <c r="D86" s="780"/>
      <c r="E86" s="780"/>
      <c r="F86" s="780"/>
      <c r="G86" s="780"/>
      <c r="H86" s="780"/>
      <c r="I86" s="780"/>
      <c r="J86" s="780"/>
      <c r="K86" s="1978"/>
      <c r="L86" s="1978"/>
      <c r="M86" s="1978"/>
      <c r="N86" s="785"/>
      <c r="O86" s="782"/>
      <c r="P86" s="782"/>
      <c r="Q86" s="782"/>
      <c r="R86" s="780"/>
      <c r="S86" s="780"/>
      <c r="T86" s="780"/>
      <c r="U86" s="780"/>
      <c r="V86" s="780"/>
      <c r="W86" s="780"/>
      <c r="X86" s="780"/>
      <c r="Y86" s="780"/>
      <c r="Z86" s="780"/>
      <c r="AA86" s="780"/>
      <c r="AB86" s="780"/>
      <c r="AC86" s="780"/>
      <c r="AD86" s="780"/>
      <c r="AE86" s="780"/>
      <c r="AF86" s="783"/>
      <c r="AG86" s="777"/>
    </row>
    <row r="87" spans="1:33" s="778" customFormat="1" ht="15.75" customHeight="1">
      <c r="A87" s="779" t="s">
        <v>2576</v>
      </c>
      <c r="B87" s="780"/>
      <c r="C87" s="780"/>
      <c r="D87" s="780"/>
      <c r="E87" s="780"/>
      <c r="F87" s="780"/>
      <c r="G87" s="780"/>
      <c r="H87" s="780"/>
      <c r="I87" s="780"/>
      <c r="J87" s="780"/>
      <c r="K87" s="1979"/>
      <c r="L87" s="1979"/>
      <c r="M87" s="1979"/>
      <c r="N87" s="1979"/>
      <c r="O87" s="1979"/>
      <c r="P87" s="1979"/>
      <c r="Q87" s="1979"/>
      <c r="R87" s="1979"/>
      <c r="S87" s="1979"/>
      <c r="T87" s="1979"/>
      <c r="U87" s="1979"/>
      <c r="V87" s="1979"/>
      <c r="W87" s="1979"/>
      <c r="X87" s="1979"/>
      <c r="Y87" s="1979"/>
      <c r="Z87" s="1979"/>
      <c r="AA87" s="1979"/>
      <c r="AB87" s="1979"/>
      <c r="AC87" s="1979"/>
      <c r="AD87" s="1979"/>
      <c r="AE87" s="1979"/>
      <c r="AF87" s="1980"/>
      <c r="AG87" s="777"/>
    </row>
    <row r="88" spans="1:33" s="778" customFormat="1" ht="15.75" customHeight="1">
      <c r="A88" s="779" t="s">
        <v>2577</v>
      </c>
      <c r="B88" s="780"/>
      <c r="C88" s="780"/>
      <c r="D88" s="780"/>
      <c r="E88" s="780"/>
      <c r="F88" s="780"/>
      <c r="G88" s="780"/>
      <c r="H88" s="780"/>
      <c r="I88" s="780"/>
      <c r="J88" s="780"/>
      <c r="K88" s="1981"/>
      <c r="L88" s="1981"/>
      <c r="M88" s="1981"/>
      <c r="N88" s="1981"/>
      <c r="O88" s="1981"/>
      <c r="P88" s="1981"/>
      <c r="Q88" s="1981"/>
      <c r="R88" s="1981"/>
      <c r="S88" s="1981"/>
      <c r="T88" s="1981"/>
      <c r="U88" s="1981"/>
      <c r="V88" s="1981"/>
      <c r="W88" s="1981"/>
      <c r="X88" s="1981"/>
      <c r="Y88" s="1981"/>
      <c r="Z88" s="1981"/>
      <c r="AA88" s="1981"/>
      <c r="AB88" s="1981"/>
      <c r="AC88" s="1981"/>
      <c r="AD88" s="1981"/>
      <c r="AE88" s="1981"/>
      <c r="AF88" s="1982"/>
      <c r="AG88" s="777"/>
    </row>
    <row r="89" spans="1:33" s="778" customFormat="1" ht="15.75" customHeight="1">
      <c r="A89" s="779" t="s">
        <v>2578</v>
      </c>
      <c r="B89" s="780"/>
      <c r="C89" s="780"/>
      <c r="D89" s="780"/>
      <c r="E89" s="780"/>
      <c r="F89" s="780"/>
      <c r="G89" s="780"/>
      <c r="H89" s="780"/>
      <c r="I89" s="780"/>
      <c r="J89" s="780"/>
      <c r="K89" s="1981"/>
      <c r="L89" s="1981"/>
      <c r="M89" s="1981"/>
      <c r="N89" s="1981"/>
      <c r="O89" s="1981"/>
      <c r="P89" s="1981"/>
      <c r="Q89" s="1981"/>
      <c r="R89" s="1981"/>
      <c r="S89" s="1981"/>
      <c r="T89" s="1981"/>
      <c r="U89" s="1981"/>
      <c r="V89" s="1981"/>
      <c r="W89" s="1981"/>
      <c r="X89" s="1981"/>
      <c r="Y89" s="1981"/>
      <c r="Z89" s="1981"/>
      <c r="AA89" s="1981"/>
      <c r="AB89" s="1981"/>
      <c r="AC89" s="1981"/>
      <c r="AD89" s="1981"/>
      <c r="AE89" s="1981"/>
      <c r="AF89" s="1982"/>
      <c r="AG89" s="777"/>
    </row>
    <row r="90" spans="1:33" s="778" customFormat="1" ht="15.75" customHeight="1" thickBot="1">
      <c r="A90" s="787" t="s">
        <v>2579</v>
      </c>
      <c r="B90" s="788"/>
      <c r="C90" s="788"/>
      <c r="D90" s="788"/>
      <c r="E90" s="788"/>
      <c r="F90" s="788"/>
      <c r="G90" s="788"/>
      <c r="H90" s="788"/>
      <c r="I90" s="788"/>
      <c r="J90" s="788"/>
      <c r="K90" s="1983"/>
      <c r="L90" s="1983"/>
      <c r="M90" s="1983"/>
      <c r="N90" s="1983"/>
      <c r="O90" s="1983"/>
      <c r="P90" s="1983"/>
      <c r="Q90" s="1983"/>
      <c r="R90" s="1983"/>
      <c r="S90" s="1983"/>
      <c r="T90" s="1983"/>
      <c r="U90" s="1983"/>
      <c r="V90" s="1983"/>
      <c r="W90" s="1983"/>
      <c r="X90" s="1983"/>
      <c r="Y90" s="1983"/>
      <c r="Z90" s="1983"/>
      <c r="AA90" s="1983"/>
      <c r="AB90" s="1983"/>
      <c r="AC90" s="1983"/>
      <c r="AD90" s="1983"/>
      <c r="AE90" s="1983"/>
      <c r="AF90" s="1984"/>
      <c r="AG90" s="777"/>
    </row>
    <row r="91" spans="1:33" s="778" customFormat="1" ht="15.75" customHeight="1">
      <c r="A91" s="774" t="s">
        <v>2588</v>
      </c>
      <c r="B91" s="791"/>
      <c r="C91" s="791"/>
      <c r="D91" s="791"/>
      <c r="E91" s="791"/>
      <c r="F91" s="791"/>
      <c r="G91" s="791"/>
      <c r="H91" s="791"/>
      <c r="I91" s="791"/>
      <c r="J91" s="791"/>
      <c r="K91" s="1990"/>
      <c r="L91" s="1990"/>
      <c r="M91" s="1990"/>
      <c r="N91" s="1990"/>
      <c r="O91" s="1990"/>
      <c r="P91" s="1990"/>
      <c r="Q91" s="1990"/>
      <c r="R91" s="1990"/>
      <c r="S91" s="1990"/>
      <c r="T91" s="1990"/>
      <c r="U91" s="1990"/>
      <c r="V91" s="1990"/>
      <c r="W91" s="1990"/>
      <c r="X91" s="1990"/>
      <c r="Y91" s="1990"/>
      <c r="Z91" s="1990"/>
      <c r="AA91" s="1990"/>
      <c r="AB91" s="1990"/>
      <c r="AC91" s="1990"/>
      <c r="AD91" s="1990"/>
      <c r="AE91" s="1990"/>
      <c r="AF91" s="1991"/>
      <c r="AG91" s="777"/>
    </row>
    <row r="92" spans="1:33" s="778" customFormat="1" ht="15.75" customHeight="1">
      <c r="A92" s="779" t="s">
        <v>2567</v>
      </c>
      <c r="B92" s="780"/>
      <c r="C92" s="780"/>
      <c r="D92" s="780"/>
      <c r="E92" s="780"/>
      <c r="F92" s="781"/>
      <c r="G92" s="781"/>
      <c r="H92" s="781"/>
      <c r="I92" s="781"/>
      <c r="J92" s="781"/>
      <c r="K92" s="781" t="s">
        <v>2568</v>
      </c>
      <c r="L92" s="1987"/>
      <c r="M92" s="1987"/>
      <c r="N92" s="1987"/>
      <c r="O92" s="1987"/>
      <c r="P92" s="1988" t="s">
        <v>2569</v>
      </c>
      <c r="Q92" s="1988"/>
      <c r="R92" s="1988"/>
      <c r="S92" s="1987"/>
      <c r="T92" s="1987"/>
      <c r="U92" s="1987"/>
      <c r="V92" s="1987"/>
      <c r="W92" s="1988" t="s">
        <v>2570</v>
      </c>
      <c r="X92" s="1988"/>
      <c r="Y92" s="1988"/>
      <c r="Z92" s="1989"/>
      <c r="AA92" s="1989"/>
      <c r="AB92" s="1989"/>
      <c r="AC92" s="1989"/>
      <c r="AD92" s="1989"/>
      <c r="AE92" s="1989"/>
      <c r="AF92" s="783" t="s">
        <v>17</v>
      </c>
      <c r="AG92" s="777"/>
    </row>
    <row r="93" spans="1:33" s="778" customFormat="1" ht="15.75" customHeight="1">
      <c r="A93" s="779" t="s">
        <v>2571</v>
      </c>
      <c r="B93" s="780"/>
      <c r="C93" s="780"/>
      <c r="D93" s="780"/>
      <c r="E93" s="780"/>
      <c r="F93" s="784"/>
      <c r="G93" s="784"/>
      <c r="H93" s="784"/>
      <c r="I93" s="784"/>
      <c r="J93" s="784"/>
      <c r="K93" s="1985"/>
      <c r="L93" s="1985"/>
      <c r="M93" s="1985"/>
      <c r="N93" s="1985"/>
      <c r="O93" s="1985"/>
      <c r="P93" s="1985"/>
      <c r="Q93" s="1985"/>
      <c r="R93" s="1985"/>
      <c r="S93" s="1985"/>
      <c r="T93" s="1985"/>
      <c r="U93" s="1985"/>
      <c r="V93" s="1985"/>
      <c r="W93" s="1985"/>
      <c r="X93" s="1985"/>
      <c r="Y93" s="1985"/>
      <c r="Z93" s="1985"/>
      <c r="AA93" s="1985"/>
      <c r="AB93" s="1985"/>
      <c r="AC93" s="1985"/>
      <c r="AD93" s="1985"/>
      <c r="AE93" s="1985"/>
      <c r="AF93" s="1986"/>
      <c r="AG93" s="777"/>
    </row>
    <row r="94" spans="1:33" s="778" customFormat="1" ht="15.75" customHeight="1">
      <c r="A94" s="779" t="s">
        <v>2572</v>
      </c>
      <c r="B94" s="780"/>
      <c r="C94" s="780"/>
      <c r="D94" s="780"/>
      <c r="E94" s="780"/>
      <c r="F94" s="780"/>
      <c r="G94" s="780"/>
      <c r="H94" s="780"/>
      <c r="I94" s="780"/>
      <c r="J94" s="780"/>
      <c r="K94" s="781" t="s">
        <v>2568</v>
      </c>
      <c r="L94" s="1987"/>
      <c r="M94" s="1987"/>
      <c r="N94" s="1987"/>
      <c r="O94" s="1988" t="s">
        <v>2573</v>
      </c>
      <c r="P94" s="1988"/>
      <c r="Q94" s="1988"/>
      <c r="R94" s="1988"/>
      <c r="S94" s="1988"/>
      <c r="T94" s="1987"/>
      <c r="U94" s="1987"/>
      <c r="V94" s="1987"/>
      <c r="W94" s="1988" t="s">
        <v>2574</v>
      </c>
      <c r="X94" s="1988"/>
      <c r="Y94" s="1988"/>
      <c r="Z94" s="1988"/>
      <c r="AA94" s="1989"/>
      <c r="AB94" s="1989"/>
      <c r="AC94" s="1989"/>
      <c r="AD94" s="1989"/>
      <c r="AE94" s="1989"/>
      <c r="AF94" s="783" t="s">
        <v>17</v>
      </c>
      <c r="AG94" s="777"/>
    </row>
    <row r="95" spans="1:33" s="778" customFormat="1" ht="15.75" customHeight="1">
      <c r="A95" s="779"/>
      <c r="B95" s="780"/>
      <c r="C95" s="780"/>
      <c r="D95" s="780"/>
      <c r="E95" s="780"/>
      <c r="F95" s="780"/>
      <c r="G95" s="780"/>
      <c r="H95" s="780"/>
      <c r="I95" s="780"/>
      <c r="J95" s="780"/>
      <c r="K95" s="1976"/>
      <c r="L95" s="1976"/>
      <c r="M95" s="1976"/>
      <c r="N95" s="1976"/>
      <c r="O95" s="1976"/>
      <c r="P95" s="1976"/>
      <c r="Q95" s="1976"/>
      <c r="R95" s="1976"/>
      <c r="S95" s="1976"/>
      <c r="T95" s="1976"/>
      <c r="U95" s="1976"/>
      <c r="V95" s="1976"/>
      <c r="W95" s="1976"/>
      <c r="X95" s="1976"/>
      <c r="Y95" s="1976"/>
      <c r="Z95" s="1976"/>
      <c r="AA95" s="1976"/>
      <c r="AB95" s="1976"/>
      <c r="AC95" s="1976"/>
      <c r="AD95" s="1976"/>
      <c r="AE95" s="1976"/>
      <c r="AF95" s="1977"/>
      <c r="AG95" s="777"/>
    </row>
    <row r="96" spans="1:33" s="778" customFormat="1" ht="15.75" customHeight="1">
      <c r="A96" s="779" t="s">
        <v>2575</v>
      </c>
      <c r="B96" s="780"/>
      <c r="C96" s="780"/>
      <c r="D96" s="780"/>
      <c r="E96" s="780"/>
      <c r="F96" s="780"/>
      <c r="G96" s="780"/>
      <c r="H96" s="780"/>
      <c r="I96" s="780"/>
      <c r="J96" s="780"/>
      <c r="K96" s="1978"/>
      <c r="L96" s="1978"/>
      <c r="M96" s="1978"/>
      <c r="N96" s="785"/>
      <c r="O96" s="782"/>
      <c r="P96" s="782"/>
      <c r="Q96" s="782"/>
      <c r="R96" s="780"/>
      <c r="S96" s="780"/>
      <c r="T96" s="780"/>
      <c r="U96" s="780"/>
      <c r="V96" s="780"/>
      <c r="W96" s="780"/>
      <c r="X96" s="780"/>
      <c r="Y96" s="780"/>
      <c r="Z96" s="780"/>
      <c r="AA96" s="780"/>
      <c r="AB96" s="780"/>
      <c r="AC96" s="780"/>
      <c r="AD96" s="780"/>
      <c r="AE96" s="780"/>
      <c r="AF96" s="783"/>
      <c r="AG96" s="777"/>
    </row>
    <row r="97" spans="1:33" s="778" customFormat="1" ht="15.75" customHeight="1">
      <c r="A97" s="779" t="s">
        <v>2576</v>
      </c>
      <c r="B97" s="780"/>
      <c r="C97" s="780"/>
      <c r="D97" s="780"/>
      <c r="E97" s="780"/>
      <c r="F97" s="780"/>
      <c r="G97" s="780"/>
      <c r="H97" s="780"/>
      <c r="I97" s="780"/>
      <c r="J97" s="780"/>
      <c r="K97" s="1979"/>
      <c r="L97" s="1979"/>
      <c r="M97" s="1979"/>
      <c r="N97" s="1979"/>
      <c r="O97" s="1979"/>
      <c r="P97" s="1979"/>
      <c r="Q97" s="1979"/>
      <c r="R97" s="1979"/>
      <c r="S97" s="1979"/>
      <c r="T97" s="1979"/>
      <c r="U97" s="1979"/>
      <c r="V97" s="1979"/>
      <c r="W97" s="1979"/>
      <c r="X97" s="1979"/>
      <c r="Y97" s="1979"/>
      <c r="Z97" s="1979"/>
      <c r="AA97" s="1979"/>
      <c r="AB97" s="1979"/>
      <c r="AC97" s="1979"/>
      <c r="AD97" s="1979"/>
      <c r="AE97" s="1979"/>
      <c r="AF97" s="1980"/>
      <c r="AG97" s="777"/>
    </row>
    <row r="98" spans="1:33" s="778" customFormat="1" ht="15.75" customHeight="1">
      <c r="A98" s="779" t="s">
        <v>2577</v>
      </c>
      <c r="B98" s="780"/>
      <c r="C98" s="780"/>
      <c r="D98" s="780"/>
      <c r="E98" s="780"/>
      <c r="F98" s="780"/>
      <c r="G98" s="780"/>
      <c r="H98" s="780"/>
      <c r="I98" s="780"/>
      <c r="J98" s="780"/>
      <c r="K98" s="1981"/>
      <c r="L98" s="1981"/>
      <c r="M98" s="1981"/>
      <c r="N98" s="1981"/>
      <c r="O98" s="1981"/>
      <c r="P98" s="1981"/>
      <c r="Q98" s="1981"/>
      <c r="R98" s="1981"/>
      <c r="S98" s="1981"/>
      <c r="T98" s="1981"/>
      <c r="U98" s="1981"/>
      <c r="V98" s="1981"/>
      <c r="W98" s="1981"/>
      <c r="X98" s="1981"/>
      <c r="Y98" s="1981"/>
      <c r="Z98" s="1981"/>
      <c r="AA98" s="1981"/>
      <c r="AB98" s="1981"/>
      <c r="AC98" s="1981"/>
      <c r="AD98" s="1981"/>
      <c r="AE98" s="1981"/>
      <c r="AF98" s="1982"/>
      <c r="AG98" s="777"/>
    </row>
    <row r="99" spans="1:33" s="778" customFormat="1" ht="15.75" customHeight="1">
      <c r="A99" s="779" t="s">
        <v>2578</v>
      </c>
      <c r="B99" s="780"/>
      <c r="C99" s="780"/>
      <c r="D99" s="780"/>
      <c r="E99" s="780"/>
      <c r="F99" s="780"/>
      <c r="G99" s="780"/>
      <c r="H99" s="780"/>
      <c r="I99" s="780"/>
      <c r="J99" s="780"/>
      <c r="K99" s="1981"/>
      <c r="L99" s="1981"/>
      <c r="M99" s="1981"/>
      <c r="N99" s="1981"/>
      <c r="O99" s="1981"/>
      <c r="P99" s="1981"/>
      <c r="Q99" s="1981"/>
      <c r="R99" s="1981"/>
      <c r="S99" s="1981"/>
      <c r="T99" s="1981"/>
      <c r="U99" s="1981"/>
      <c r="V99" s="1981"/>
      <c r="W99" s="1981"/>
      <c r="X99" s="1981"/>
      <c r="Y99" s="1981"/>
      <c r="Z99" s="1981"/>
      <c r="AA99" s="1981"/>
      <c r="AB99" s="1981"/>
      <c r="AC99" s="1981"/>
      <c r="AD99" s="1981"/>
      <c r="AE99" s="1981"/>
      <c r="AF99" s="1982"/>
      <c r="AG99" s="777"/>
    </row>
    <row r="100" spans="1:33" s="778" customFormat="1" ht="15.75" customHeight="1" thickBot="1">
      <c r="A100" s="787" t="s">
        <v>2579</v>
      </c>
      <c r="B100" s="788"/>
      <c r="C100" s="788"/>
      <c r="D100" s="788"/>
      <c r="E100" s="788"/>
      <c r="F100" s="788"/>
      <c r="G100" s="788"/>
      <c r="H100" s="788"/>
      <c r="I100" s="788"/>
      <c r="J100" s="788"/>
      <c r="K100" s="1983"/>
      <c r="L100" s="1983"/>
      <c r="M100" s="1983"/>
      <c r="N100" s="1983"/>
      <c r="O100" s="1983"/>
      <c r="P100" s="1983"/>
      <c r="Q100" s="1983"/>
      <c r="R100" s="1983"/>
      <c r="S100" s="1983"/>
      <c r="T100" s="1983"/>
      <c r="U100" s="1983"/>
      <c r="V100" s="1983"/>
      <c r="W100" s="1983"/>
      <c r="X100" s="1983"/>
      <c r="Y100" s="1983"/>
      <c r="Z100" s="1983"/>
      <c r="AA100" s="1983"/>
      <c r="AB100" s="1983"/>
      <c r="AC100" s="1983"/>
      <c r="AD100" s="1983"/>
      <c r="AE100" s="1983"/>
      <c r="AF100" s="1984"/>
      <c r="AG100" s="777"/>
    </row>
    <row r="126" spans="1:32">
      <c r="A126" s="792" t="s">
        <v>2589</v>
      </c>
    </row>
    <row r="127" spans="1:32" ht="13.5">
      <c r="A127" s="334" t="s">
        <v>2590</v>
      </c>
      <c r="AA127" s="792" t="s">
        <v>3584</v>
      </c>
    </row>
    <row r="128" spans="1:32" ht="13.5">
      <c r="A128" s="334" t="s">
        <v>2592</v>
      </c>
      <c r="AA128" s="792" t="s">
        <v>2593</v>
      </c>
      <c r="AF128" s="792" t="s">
        <v>2594</v>
      </c>
    </row>
    <row r="129" spans="1:32" ht="13.5">
      <c r="A129" s="334" t="s">
        <v>2595</v>
      </c>
      <c r="AA129" s="792" t="s">
        <v>2596</v>
      </c>
      <c r="AF129" s="792" t="s">
        <v>2597</v>
      </c>
    </row>
    <row r="130" spans="1:32" ht="13.5">
      <c r="A130" s="334" t="s">
        <v>2598</v>
      </c>
      <c r="AA130" s="792" t="s">
        <v>2599</v>
      </c>
      <c r="AF130" s="792" t="s">
        <v>2600</v>
      </c>
    </row>
    <row r="131" spans="1:32" ht="13.5">
      <c r="A131" s="334" t="s">
        <v>2601</v>
      </c>
      <c r="AA131" s="792" t="s">
        <v>2602</v>
      </c>
      <c r="AF131" s="792" t="s">
        <v>2603</v>
      </c>
    </row>
    <row r="132" spans="1:32" ht="13.5">
      <c r="A132" s="334" t="s">
        <v>2604</v>
      </c>
      <c r="AA132" s="792" t="s">
        <v>2605</v>
      </c>
      <c r="AF132" s="792" t="s">
        <v>2606</v>
      </c>
    </row>
    <row r="133" spans="1:32" ht="13.5">
      <c r="A133" s="334" t="s">
        <v>2607</v>
      </c>
      <c r="AA133" s="792" t="s">
        <v>2608</v>
      </c>
      <c r="AF133" s="792" t="s">
        <v>2609</v>
      </c>
    </row>
    <row r="134" spans="1:32" ht="13.5">
      <c r="A134" s="334" t="s">
        <v>2610</v>
      </c>
      <c r="AA134" s="792" t="s">
        <v>2611</v>
      </c>
      <c r="AF134" s="792" t="s">
        <v>2612</v>
      </c>
    </row>
    <row r="135" spans="1:32" ht="13.5">
      <c r="A135" s="334" t="s">
        <v>2613</v>
      </c>
      <c r="AA135" s="792" t="s">
        <v>2614</v>
      </c>
      <c r="AF135" s="792" t="s">
        <v>2615</v>
      </c>
    </row>
    <row r="136" spans="1:32" ht="13.5">
      <c r="A136" s="334" t="s">
        <v>2616</v>
      </c>
      <c r="AA136" s="792" t="s">
        <v>2617</v>
      </c>
      <c r="AF136" s="792" t="s">
        <v>2618</v>
      </c>
    </row>
    <row r="137" spans="1:32" ht="13.5">
      <c r="A137" s="334" t="s">
        <v>2619</v>
      </c>
      <c r="AA137" s="792" t="s">
        <v>2620</v>
      </c>
      <c r="AF137" s="792" t="s">
        <v>2621</v>
      </c>
    </row>
    <row r="138" spans="1:32" ht="13.5">
      <c r="A138" s="334" t="s">
        <v>2622</v>
      </c>
      <c r="AA138" s="792" t="s">
        <v>2623</v>
      </c>
      <c r="AF138" s="792" t="s">
        <v>2624</v>
      </c>
    </row>
    <row r="139" spans="1:32" ht="13.5">
      <c r="A139" s="334" t="s">
        <v>2625</v>
      </c>
      <c r="AA139" s="792" t="s">
        <v>2626</v>
      </c>
      <c r="AF139" s="792" t="s">
        <v>2627</v>
      </c>
    </row>
    <row r="140" spans="1:32" ht="13.5">
      <c r="A140" s="334" t="s">
        <v>2628</v>
      </c>
      <c r="AA140" s="792" t="s">
        <v>2629</v>
      </c>
      <c r="AF140" s="792" t="s">
        <v>2630</v>
      </c>
    </row>
    <row r="141" spans="1:32" ht="13.5">
      <c r="A141" s="334" t="s">
        <v>2631</v>
      </c>
      <c r="AA141" s="792" t="s">
        <v>2632</v>
      </c>
      <c r="AF141" s="792" t="s">
        <v>2633</v>
      </c>
    </row>
    <row r="142" spans="1:32" ht="13.5">
      <c r="A142" s="334" t="s">
        <v>2634</v>
      </c>
      <c r="AA142" s="792" t="s">
        <v>2635</v>
      </c>
      <c r="AF142" s="792" t="s">
        <v>2636</v>
      </c>
    </row>
    <row r="143" spans="1:32" ht="13.5">
      <c r="A143" s="334" t="s">
        <v>2637</v>
      </c>
      <c r="AA143" s="792" t="s">
        <v>2638</v>
      </c>
      <c r="AF143" s="792" t="s">
        <v>2639</v>
      </c>
    </row>
    <row r="144" spans="1:32" ht="13.5">
      <c r="A144" s="334" t="s">
        <v>2640</v>
      </c>
      <c r="AA144" s="792" t="s">
        <v>2641</v>
      </c>
      <c r="AF144" s="792" t="s">
        <v>2642</v>
      </c>
    </row>
    <row r="145" spans="27:32">
      <c r="AA145" s="792" t="s">
        <v>2643</v>
      </c>
      <c r="AF145" s="792" t="s">
        <v>2644</v>
      </c>
    </row>
    <row r="146" spans="27:32">
      <c r="AA146" s="792" t="s">
        <v>2645</v>
      </c>
      <c r="AF146" s="792" t="s">
        <v>2646</v>
      </c>
    </row>
    <row r="147" spans="27:32">
      <c r="AA147" s="792" t="s">
        <v>2647</v>
      </c>
      <c r="AF147" s="792" t="s">
        <v>2648</v>
      </c>
    </row>
    <row r="148" spans="27:32">
      <c r="AA148" s="792" t="s">
        <v>2649</v>
      </c>
      <c r="AF148" s="792" t="s">
        <v>2650</v>
      </c>
    </row>
    <row r="149" spans="27:32">
      <c r="AA149" s="792" t="s">
        <v>2651</v>
      </c>
      <c r="AF149" s="792" t="s">
        <v>2652</v>
      </c>
    </row>
    <row r="150" spans="27:32">
      <c r="AA150" s="792" t="s">
        <v>2653</v>
      </c>
      <c r="AF150" s="792" t="s">
        <v>2654</v>
      </c>
    </row>
    <row r="151" spans="27:32">
      <c r="AA151" s="792" t="s">
        <v>2655</v>
      </c>
      <c r="AF151" s="792" t="s">
        <v>2656</v>
      </c>
    </row>
    <row r="152" spans="27:32">
      <c r="AA152" s="792" t="s">
        <v>2657</v>
      </c>
      <c r="AF152" s="792" t="s">
        <v>2658</v>
      </c>
    </row>
    <row r="153" spans="27:32">
      <c r="AA153" s="792" t="s">
        <v>2659</v>
      </c>
      <c r="AF153" s="792" t="s">
        <v>2660</v>
      </c>
    </row>
    <row r="154" spans="27:32">
      <c r="AA154" s="792" t="s">
        <v>2661</v>
      </c>
      <c r="AF154" s="792" t="s">
        <v>2662</v>
      </c>
    </row>
    <row r="155" spans="27:32">
      <c r="AA155" s="792" t="s">
        <v>2663</v>
      </c>
      <c r="AF155" s="792" t="s">
        <v>2664</v>
      </c>
    </row>
    <row r="156" spans="27:32">
      <c r="AA156" s="792" t="s">
        <v>2665</v>
      </c>
      <c r="AF156" s="792" t="s">
        <v>2666</v>
      </c>
    </row>
    <row r="157" spans="27:32">
      <c r="AA157" s="792" t="s">
        <v>2667</v>
      </c>
      <c r="AF157" s="792" t="s">
        <v>2668</v>
      </c>
    </row>
    <row r="158" spans="27:32">
      <c r="AA158" s="792" t="s">
        <v>2669</v>
      </c>
      <c r="AF158" s="792" t="s">
        <v>2670</v>
      </c>
    </row>
    <row r="159" spans="27:32">
      <c r="AA159" s="792" t="s">
        <v>2671</v>
      </c>
      <c r="AF159" s="792" t="s">
        <v>2672</v>
      </c>
    </row>
    <row r="160" spans="27:32">
      <c r="AA160" s="792" t="s">
        <v>2673</v>
      </c>
      <c r="AF160" s="792" t="s">
        <v>2674</v>
      </c>
    </row>
    <row r="161" spans="27:32">
      <c r="AA161" s="792" t="s">
        <v>2675</v>
      </c>
      <c r="AF161" s="792" t="s">
        <v>2676</v>
      </c>
    </row>
    <row r="162" spans="27:32">
      <c r="AA162" s="792" t="s">
        <v>2677</v>
      </c>
      <c r="AF162" s="792" t="s">
        <v>2678</v>
      </c>
    </row>
    <row r="163" spans="27:32">
      <c r="AA163" s="792" t="s">
        <v>2679</v>
      </c>
      <c r="AF163" s="792" t="s">
        <v>2680</v>
      </c>
    </row>
    <row r="164" spans="27:32">
      <c r="AA164" s="792" t="s">
        <v>2681</v>
      </c>
      <c r="AF164" s="792" t="s">
        <v>2682</v>
      </c>
    </row>
    <row r="165" spans="27:32">
      <c r="AA165" s="792" t="s">
        <v>2683</v>
      </c>
      <c r="AF165" s="792" t="s">
        <v>2684</v>
      </c>
    </row>
    <row r="166" spans="27:32">
      <c r="AA166" s="792" t="s">
        <v>2685</v>
      </c>
      <c r="AF166" s="792" t="s">
        <v>2686</v>
      </c>
    </row>
    <row r="167" spans="27:32">
      <c r="AA167" s="792" t="s">
        <v>2687</v>
      </c>
      <c r="AF167" s="792" t="s">
        <v>2688</v>
      </c>
    </row>
    <row r="168" spans="27:32">
      <c r="AA168" s="792" t="s">
        <v>2689</v>
      </c>
      <c r="AF168" s="792" t="s">
        <v>2690</v>
      </c>
    </row>
    <row r="169" spans="27:32">
      <c r="AA169" s="792" t="s">
        <v>2691</v>
      </c>
      <c r="AF169" s="792" t="s">
        <v>2692</v>
      </c>
    </row>
    <row r="170" spans="27:32">
      <c r="AA170" s="792" t="s">
        <v>2693</v>
      </c>
      <c r="AF170" s="792" t="s">
        <v>2694</v>
      </c>
    </row>
    <row r="171" spans="27:32">
      <c r="AA171" s="792" t="s">
        <v>2695</v>
      </c>
      <c r="AF171" s="792" t="s">
        <v>2696</v>
      </c>
    </row>
    <row r="172" spans="27:32">
      <c r="AA172" s="792" t="s">
        <v>2697</v>
      </c>
      <c r="AF172" s="792" t="s">
        <v>2698</v>
      </c>
    </row>
    <row r="173" spans="27:32">
      <c r="AA173" s="792" t="s">
        <v>2699</v>
      </c>
      <c r="AF173" s="792" t="s">
        <v>2700</v>
      </c>
    </row>
    <row r="174" spans="27:32">
      <c r="AA174" s="792" t="s">
        <v>2701</v>
      </c>
      <c r="AF174" s="792" t="s">
        <v>2702</v>
      </c>
    </row>
  </sheetData>
  <mergeCells count="179">
    <mergeCell ref="L4:N4"/>
    <mergeCell ref="O4:S4"/>
    <mergeCell ref="T4:V4"/>
    <mergeCell ref="W4:Z4"/>
    <mergeCell ref="AA4:AE4"/>
    <mergeCell ref="K5:AF5"/>
    <mergeCell ref="L2:O2"/>
    <mergeCell ref="P2:R2"/>
    <mergeCell ref="S2:V2"/>
    <mergeCell ref="W2:Y2"/>
    <mergeCell ref="Z2:AE2"/>
    <mergeCell ref="K3:AF3"/>
    <mergeCell ref="K6:M6"/>
    <mergeCell ref="K7:AF7"/>
    <mergeCell ref="K8:AF8"/>
    <mergeCell ref="K9:AF9"/>
    <mergeCell ref="K10:AF10"/>
    <mergeCell ref="L12:O12"/>
    <mergeCell ref="P12:R12"/>
    <mergeCell ref="S12:V12"/>
    <mergeCell ref="W12:Y12"/>
    <mergeCell ref="Z12:AE12"/>
    <mergeCell ref="B15:J15"/>
    <mergeCell ref="K15:AF15"/>
    <mergeCell ref="K16:M16"/>
    <mergeCell ref="K17:AF17"/>
    <mergeCell ref="K18:AF18"/>
    <mergeCell ref="K19:AF19"/>
    <mergeCell ref="K13:AF13"/>
    <mergeCell ref="L14:N14"/>
    <mergeCell ref="O14:S14"/>
    <mergeCell ref="T14:V14"/>
    <mergeCell ref="W14:Z14"/>
    <mergeCell ref="AA14:AE14"/>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K31:AF31"/>
    <mergeCell ref="L32:O32"/>
    <mergeCell ref="P32:R32"/>
    <mergeCell ref="S32:V32"/>
    <mergeCell ref="W32:Y32"/>
    <mergeCell ref="Z32:AE32"/>
    <mergeCell ref="K25:AF25"/>
    <mergeCell ref="K26:M26"/>
    <mergeCell ref="K27:AF27"/>
    <mergeCell ref="K28:AF28"/>
    <mergeCell ref="K29:AF29"/>
    <mergeCell ref="K30:AF30"/>
    <mergeCell ref="K35:AF35"/>
    <mergeCell ref="K36:M36"/>
    <mergeCell ref="K37:AF37"/>
    <mergeCell ref="K38:AF38"/>
    <mergeCell ref="K39:AF39"/>
    <mergeCell ref="K40:AF40"/>
    <mergeCell ref="K33:AF33"/>
    <mergeCell ref="L34:N34"/>
    <mergeCell ref="O34:S34"/>
    <mergeCell ref="T34:V34"/>
    <mergeCell ref="W34:Z34"/>
    <mergeCell ref="AA34:AE34"/>
    <mergeCell ref="K43:AF43"/>
    <mergeCell ref="L44:N44"/>
    <mergeCell ref="O44:S44"/>
    <mergeCell ref="T44:V44"/>
    <mergeCell ref="W44:Z44"/>
    <mergeCell ref="AA44:AE44"/>
    <mergeCell ref="K41:AF41"/>
    <mergeCell ref="L42:O42"/>
    <mergeCell ref="P42:R42"/>
    <mergeCell ref="S42:V42"/>
    <mergeCell ref="W42:Y42"/>
    <mergeCell ref="Z42:AE42"/>
    <mergeCell ref="K51:AF51"/>
    <mergeCell ref="L52:O52"/>
    <mergeCell ref="P52:R52"/>
    <mergeCell ref="S52:V52"/>
    <mergeCell ref="W52:Y52"/>
    <mergeCell ref="Z52:AE52"/>
    <mergeCell ref="K45:AF45"/>
    <mergeCell ref="K46:M46"/>
    <mergeCell ref="K47:AF47"/>
    <mergeCell ref="K48:AF48"/>
    <mergeCell ref="K49:AF49"/>
    <mergeCell ref="K50:AF50"/>
    <mergeCell ref="K55:AF55"/>
    <mergeCell ref="K56:M56"/>
    <mergeCell ref="K57:AF57"/>
    <mergeCell ref="K58:AF58"/>
    <mergeCell ref="K59:AF59"/>
    <mergeCell ref="K60:AF60"/>
    <mergeCell ref="K53:AF53"/>
    <mergeCell ref="L54:N54"/>
    <mergeCell ref="O54:S54"/>
    <mergeCell ref="T54:V54"/>
    <mergeCell ref="W54:Z54"/>
    <mergeCell ref="AA54:AE54"/>
    <mergeCell ref="K63:AF63"/>
    <mergeCell ref="L64:N64"/>
    <mergeCell ref="O64:S64"/>
    <mergeCell ref="T64:V64"/>
    <mergeCell ref="W64:Z64"/>
    <mergeCell ref="AA64:AE64"/>
    <mergeCell ref="K61:AF61"/>
    <mergeCell ref="L62:O62"/>
    <mergeCell ref="P62:R62"/>
    <mergeCell ref="S62:V62"/>
    <mergeCell ref="W62:Y62"/>
    <mergeCell ref="Z62:AE62"/>
    <mergeCell ref="K71:AF71"/>
    <mergeCell ref="L72:O72"/>
    <mergeCell ref="P72:R72"/>
    <mergeCell ref="S72:V72"/>
    <mergeCell ref="W72:Y72"/>
    <mergeCell ref="Z72:AE72"/>
    <mergeCell ref="K65:AF65"/>
    <mergeCell ref="K66:M66"/>
    <mergeCell ref="K67:AF67"/>
    <mergeCell ref="K68:AF68"/>
    <mergeCell ref="K69:AF69"/>
    <mergeCell ref="K70:AF70"/>
    <mergeCell ref="K75:AF75"/>
    <mergeCell ref="K76:M76"/>
    <mergeCell ref="K77:AF77"/>
    <mergeCell ref="K78:AF78"/>
    <mergeCell ref="K79:AF79"/>
    <mergeCell ref="K80:AF80"/>
    <mergeCell ref="K73:AF73"/>
    <mergeCell ref="L74:N74"/>
    <mergeCell ref="O74:S74"/>
    <mergeCell ref="T74:V74"/>
    <mergeCell ref="W74:Z74"/>
    <mergeCell ref="AA74:AE74"/>
    <mergeCell ref="K83:AF83"/>
    <mergeCell ref="L84:N84"/>
    <mergeCell ref="O84:S84"/>
    <mergeCell ref="T84:V84"/>
    <mergeCell ref="W84:Z84"/>
    <mergeCell ref="AA84:AE84"/>
    <mergeCell ref="K81:AF81"/>
    <mergeCell ref="L82:O82"/>
    <mergeCell ref="P82:R82"/>
    <mergeCell ref="S82:V82"/>
    <mergeCell ref="W82:Y82"/>
    <mergeCell ref="Z82:AE82"/>
    <mergeCell ref="K91:AF91"/>
    <mergeCell ref="L92:O92"/>
    <mergeCell ref="P92:R92"/>
    <mergeCell ref="S92:V92"/>
    <mergeCell ref="W92:Y92"/>
    <mergeCell ref="Z92:AE92"/>
    <mergeCell ref="K85:AF85"/>
    <mergeCell ref="K86:M86"/>
    <mergeCell ref="K87:AF87"/>
    <mergeCell ref="K88:AF88"/>
    <mergeCell ref="K89:AF89"/>
    <mergeCell ref="K90:AF90"/>
    <mergeCell ref="K95:AF95"/>
    <mergeCell ref="K96:M96"/>
    <mergeCell ref="K97:AF97"/>
    <mergeCell ref="K98:AF98"/>
    <mergeCell ref="K99:AF99"/>
    <mergeCell ref="K100:AF100"/>
    <mergeCell ref="K93:AF93"/>
    <mergeCell ref="L94:N94"/>
    <mergeCell ref="O94:S94"/>
    <mergeCell ref="T94:V94"/>
    <mergeCell ref="W94:Z94"/>
    <mergeCell ref="AA94:AE94"/>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74CB8-F574-4E63-B64B-656A4DB704FB}">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1A7DC5C0-CCF6-41F5-9FFF-951008D99781}">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B31E6D-1EA1-408A-BCED-D37D914BE6CC}">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9EC66-97A5-4A31-969D-F432B6D35B42}">
  <sheetPr>
    <tabColor rgb="FF00B050"/>
    <pageSetUpPr fitToPage="1"/>
  </sheetPr>
  <dimension ref="A1:AJ47"/>
  <sheetViews>
    <sheetView view="pageBreakPreview" zoomScaleNormal="100" workbookViewId="0">
      <selection activeCell="AE18" sqref="AE18:AF18"/>
    </sheetView>
  </sheetViews>
  <sheetFormatPr defaultRowHeight="12"/>
  <cols>
    <col min="1" max="23" width="3" style="599" customWidth="1"/>
    <col min="24" max="24" width="3.25" style="599" customWidth="1"/>
    <col min="25" max="29" width="3" style="599" customWidth="1"/>
    <col min="30" max="256" width="9" style="599"/>
    <col min="257" max="279" width="3" style="599" customWidth="1"/>
    <col min="280" max="280" width="3.25" style="599" customWidth="1"/>
    <col min="281" max="285" width="3" style="599" customWidth="1"/>
    <col min="286" max="512" width="9" style="599"/>
    <col min="513" max="535" width="3" style="599" customWidth="1"/>
    <col min="536" max="536" width="3.25" style="599" customWidth="1"/>
    <col min="537" max="541" width="3" style="599" customWidth="1"/>
    <col min="542" max="768" width="9" style="599"/>
    <col min="769" max="791" width="3" style="599" customWidth="1"/>
    <col min="792" max="792" width="3.25" style="599" customWidth="1"/>
    <col min="793" max="797" width="3" style="599" customWidth="1"/>
    <col min="798" max="1024" width="9" style="599"/>
    <col min="1025" max="1047" width="3" style="599" customWidth="1"/>
    <col min="1048" max="1048" width="3.25" style="599" customWidth="1"/>
    <col min="1049" max="1053" width="3" style="599" customWidth="1"/>
    <col min="1054" max="1280" width="9" style="599"/>
    <col min="1281" max="1303" width="3" style="599" customWidth="1"/>
    <col min="1304" max="1304" width="3.25" style="599" customWidth="1"/>
    <col min="1305" max="1309" width="3" style="599" customWidth="1"/>
    <col min="1310" max="1536" width="9" style="599"/>
    <col min="1537" max="1559" width="3" style="599" customWidth="1"/>
    <col min="1560" max="1560" width="3.25" style="599" customWidth="1"/>
    <col min="1561" max="1565" width="3" style="599" customWidth="1"/>
    <col min="1566" max="1792" width="9" style="599"/>
    <col min="1793" max="1815" width="3" style="599" customWidth="1"/>
    <col min="1816" max="1816" width="3.25" style="599" customWidth="1"/>
    <col min="1817" max="1821" width="3" style="599" customWidth="1"/>
    <col min="1822" max="2048" width="9" style="599"/>
    <col min="2049" max="2071" width="3" style="599" customWidth="1"/>
    <col min="2072" max="2072" width="3.25" style="599" customWidth="1"/>
    <col min="2073" max="2077" width="3" style="599" customWidth="1"/>
    <col min="2078" max="2304" width="9" style="599"/>
    <col min="2305" max="2327" width="3" style="599" customWidth="1"/>
    <col min="2328" max="2328" width="3.25" style="599" customWidth="1"/>
    <col min="2329" max="2333" width="3" style="599" customWidth="1"/>
    <col min="2334" max="2560" width="9" style="599"/>
    <col min="2561" max="2583" width="3" style="599" customWidth="1"/>
    <col min="2584" max="2584" width="3.25" style="599" customWidth="1"/>
    <col min="2585" max="2589" width="3" style="599" customWidth="1"/>
    <col min="2590" max="2816" width="9" style="599"/>
    <col min="2817" max="2839" width="3" style="599" customWidth="1"/>
    <col min="2840" max="2840" width="3.25" style="599" customWidth="1"/>
    <col min="2841" max="2845" width="3" style="599" customWidth="1"/>
    <col min="2846" max="3072" width="9" style="599"/>
    <col min="3073" max="3095" width="3" style="599" customWidth="1"/>
    <col min="3096" max="3096" width="3.25" style="599" customWidth="1"/>
    <col min="3097" max="3101" width="3" style="599" customWidth="1"/>
    <col min="3102" max="3328" width="9" style="599"/>
    <col min="3329" max="3351" width="3" style="599" customWidth="1"/>
    <col min="3352" max="3352" width="3.25" style="599" customWidth="1"/>
    <col min="3353" max="3357" width="3" style="599" customWidth="1"/>
    <col min="3358" max="3584" width="9" style="599"/>
    <col min="3585" max="3607" width="3" style="599" customWidth="1"/>
    <col min="3608" max="3608" width="3.25" style="599" customWidth="1"/>
    <col min="3609" max="3613" width="3" style="599" customWidth="1"/>
    <col min="3614" max="3840" width="9" style="599"/>
    <col min="3841" max="3863" width="3" style="599" customWidth="1"/>
    <col min="3864" max="3864" width="3.25" style="599" customWidth="1"/>
    <col min="3865" max="3869" width="3" style="599" customWidth="1"/>
    <col min="3870" max="4096" width="9" style="599"/>
    <col min="4097" max="4119" width="3" style="599" customWidth="1"/>
    <col min="4120" max="4120" width="3.25" style="599" customWidth="1"/>
    <col min="4121" max="4125" width="3" style="599" customWidth="1"/>
    <col min="4126" max="4352" width="9" style="599"/>
    <col min="4353" max="4375" width="3" style="599" customWidth="1"/>
    <col min="4376" max="4376" width="3.25" style="599" customWidth="1"/>
    <col min="4377" max="4381" width="3" style="599" customWidth="1"/>
    <col min="4382" max="4608" width="9" style="599"/>
    <col min="4609" max="4631" width="3" style="599" customWidth="1"/>
    <col min="4632" max="4632" width="3.25" style="599" customWidth="1"/>
    <col min="4633" max="4637" width="3" style="599" customWidth="1"/>
    <col min="4638" max="4864" width="9" style="599"/>
    <col min="4865" max="4887" width="3" style="599" customWidth="1"/>
    <col min="4888" max="4888" width="3.25" style="599" customWidth="1"/>
    <col min="4889" max="4893" width="3" style="599" customWidth="1"/>
    <col min="4894" max="5120" width="9" style="599"/>
    <col min="5121" max="5143" width="3" style="599" customWidth="1"/>
    <col min="5144" max="5144" width="3.25" style="599" customWidth="1"/>
    <col min="5145" max="5149" width="3" style="599" customWidth="1"/>
    <col min="5150" max="5376" width="9" style="599"/>
    <col min="5377" max="5399" width="3" style="599" customWidth="1"/>
    <col min="5400" max="5400" width="3.25" style="599" customWidth="1"/>
    <col min="5401" max="5405" width="3" style="599" customWidth="1"/>
    <col min="5406" max="5632" width="9" style="599"/>
    <col min="5633" max="5655" width="3" style="599" customWidth="1"/>
    <col min="5656" max="5656" width="3.25" style="599" customWidth="1"/>
    <col min="5657" max="5661" width="3" style="599" customWidth="1"/>
    <col min="5662" max="5888" width="9" style="599"/>
    <col min="5889" max="5911" width="3" style="599" customWidth="1"/>
    <col min="5912" max="5912" width="3.25" style="599" customWidth="1"/>
    <col min="5913" max="5917" width="3" style="599" customWidth="1"/>
    <col min="5918" max="6144" width="9" style="599"/>
    <col min="6145" max="6167" width="3" style="599" customWidth="1"/>
    <col min="6168" max="6168" width="3.25" style="599" customWidth="1"/>
    <col min="6169" max="6173" width="3" style="599" customWidth="1"/>
    <col min="6174" max="6400" width="9" style="599"/>
    <col min="6401" max="6423" width="3" style="599" customWidth="1"/>
    <col min="6424" max="6424" width="3.25" style="599" customWidth="1"/>
    <col min="6425" max="6429" width="3" style="599" customWidth="1"/>
    <col min="6430" max="6656" width="9" style="599"/>
    <col min="6657" max="6679" width="3" style="599" customWidth="1"/>
    <col min="6680" max="6680" width="3.25" style="599" customWidth="1"/>
    <col min="6681" max="6685" width="3" style="599" customWidth="1"/>
    <col min="6686" max="6912" width="9" style="599"/>
    <col min="6913" max="6935" width="3" style="599" customWidth="1"/>
    <col min="6936" max="6936" width="3.25" style="599" customWidth="1"/>
    <col min="6937" max="6941" width="3" style="599" customWidth="1"/>
    <col min="6942" max="7168" width="9" style="599"/>
    <col min="7169" max="7191" width="3" style="599" customWidth="1"/>
    <col min="7192" max="7192" width="3.25" style="599" customWidth="1"/>
    <col min="7193" max="7197" width="3" style="599" customWidth="1"/>
    <col min="7198" max="7424" width="9" style="599"/>
    <col min="7425" max="7447" width="3" style="599" customWidth="1"/>
    <col min="7448" max="7448" width="3.25" style="599" customWidth="1"/>
    <col min="7449" max="7453" width="3" style="599" customWidth="1"/>
    <col min="7454" max="7680" width="9" style="599"/>
    <col min="7681" max="7703" width="3" style="599" customWidth="1"/>
    <col min="7704" max="7704" width="3.25" style="599" customWidth="1"/>
    <col min="7705" max="7709" width="3" style="599" customWidth="1"/>
    <col min="7710" max="7936" width="9" style="599"/>
    <col min="7937" max="7959" width="3" style="599" customWidth="1"/>
    <col min="7960" max="7960" width="3.25" style="599" customWidth="1"/>
    <col min="7961" max="7965" width="3" style="599" customWidth="1"/>
    <col min="7966" max="8192" width="9" style="599"/>
    <col min="8193" max="8215" width="3" style="599" customWidth="1"/>
    <col min="8216" max="8216" width="3.25" style="599" customWidth="1"/>
    <col min="8217" max="8221" width="3" style="599" customWidth="1"/>
    <col min="8222" max="8448" width="9" style="599"/>
    <col min="8449" max="8471" width="3" style="599" customWidth="1"/>
    <col min="8472" max="8472" width="3.25" style="599" customWidth="1"/>
    <col min="8473" max="8477" width="3" style="599" customWidth="1"/>
    <col min="8478" max="8704" width="9" style="599"/>
    <col min="8705" max="8727" width="3" style="599" customWidth="1"/>
    <col min="8728" max="8728" width="3.25" style="599" customWidth="1"/>
    <col min="8729" max="8733" width="3" style="599" customWidth="1"/>
    <col min="8734" max="8960" width="9" style="599"/>
    <col min="8961" max="8983" width="3" style="599" customWidth="1"/>
    <col min="8984" max="8984" width="3.25" style="599" customWidth="1"/>
    <col min="8985" max="8989" width="3" style="599" customWidth="1"/>
    <col min="8990" max="9216" width="9" style="599"/>
    <col min="9217" max="9239" width="3" style="599" customWidth="1"/>
    <col min="9240" max="9240" width="3.25" style="599" customWidth="1"/>
    <col min="9241" max="9245" width="3" style="599" customWidth="1"/>
    <col min="9246" max="9472" width="9" style="599"/>
    <col min="9473" max="9495" width="3" style="599" customWidth="1"/>
    <col min="9496" max="9496" width="3.25" style="599" customWidth="1"/>
    <col min="9497" max="9501" width="3" style="599" customWidth="1"/>
    <col min="9502" max="9728" width="9" style="599"/>
    <col min="9729" max="9751" width="3" style="599" customWidth="1"/>
    <col min="9752" max="9752" width="3.25" style="599" customWidth="1"/>
    <col min="9753" max="9757" width="3" style="599" customWidth="1"/>
    <col min="9758" max="9984" width="9" style="599"/>
    <col min="9985" max="10007" width="3" style="599" customWidth="1"/>
    <col min="10008" max="10008" width="3.25" style="599" customWidth="1"/>
    <col min="10009" max="10013" width="3" style="599" customWidth="1"/>
    <col min="10014" max="10240" width="9" style="599"/>
    <col min="10241" max="10263" width="3" style="599" customWidth="1"/>
    <col min="10264" max="10264" width="3.25" style="599" customWidth="1"/>
    <col min="10265" max="10269" width="3" style="599" customWidth="1"/>
    <col min="10270" max="10496" width="9" style="599"/>
    <col min="10497" max="10519" width="3" style="599" customWidth="1"/>
    <col min="10520" max="10520" width="3.25" style="599" customWidth="1"/>
    <col min="10521" max="10525" width="3" style="599" customWidth="1"/>
    <col min="10526" max="10752" width="9" style="599"/>
    <col min="10753" max="10775" width="3" style="599" customWidth="1"/>
    <col min="10776" max="10776" width="3.25" style="599" customWidth="1"/>
    <col min="10777" max="10781" width="3" style="599" customWidth="1"/>
    <col min="10782" max="11008" width="9" style="599"/>
    <col min="11009" max="11031" width="3" style="599" customWidth="1"/>
    <col min="11032" max="11032" width="3.25" style="599" customWidth="1"/>
    <col min="11033" max="11037" width="3" style="599" customWidth="1"/>
    <col min="11038" max="11264" width="9" style="599"/>
    <col min="11265" max="11287" width="3" style="599" customWidth="1"/>
    <col min="11288" max="11288" width="3.25" style="599" customWidth="1"/>
    <col min="11289" max="11293" width="3" style="599" customWidth="1"/>
    <col min="11294" max="11520" width="9" style="599"/>
    <col min="11521" max="11543" width="3" style="599" customWidth="1"/>
    <col min="11544" max="11544" width="3.25" style="599" customWidth="1"/>
    <col min="11545" max="11549" width="3" style="599" customWidth="1"/>
    <col min="11550" max="11776" width="9" style="599"/>
    <col min="11777" max="11799" width="3" style="599" customWidth="1"/>
    <col min="11800" max="11800" width="3.25" style="599" customWidth="1"/>
    <col min="11801" max="11805" width="3" style="599" customWidth="1"/>
    <col min="11806" max="12032" width="9" style="599"/>
    <col min="12033" max="12055" width="3" style="599" customWidth="1"/>
    <col min="12056" max="12056" width="3.25" style="599" customWidth="1"/>
    <col min="12057" max="12061" width="3" style="599" customWidth="1"/>
    <col min="12062" max="12288" width="9" style="599"/>
    <col min="12289" max="12311" width="3" style="599" customWidth="1"/>
    <col min="12312" max="12312" width="3.25" style="599" customWidth="1"/>
    <col min="12313" max="12317" width="3" style="599" customWidth="1"/>
    <col min="12318" max="12544" width="9" style="599"/>
    <col min="12545" max="12567" width="3" style="599" customWidth="1"/>
    <col min="12568" max="12568" width="3.25" style="599" customWidth="1"/>
    <col min="12569" max="12573" width="3" style="599" customWidth="1"/>
    <col min="12574" max="12800" width="9" style="599"/>
    <col min="12801" max="12823" width="3" style="599" customWidth="1"/>
    <col min="12824" max="12824" width="3.25" style="599" customWidth="1"/>
    <col min="12825" max="12829" width="3" style="599" customWidth="1"/>
    <col min="12830" max="13056" width="9" style="599"/>
    <col min="13057" max="13079" width="3" style="599" customWidth="1"/>
    <col min="13080" max="13080" width="3.25" style="599" customWidth="1"/>
    <col min="13081" max="13085" width="3" style="599" customWidth="1"/>
    <col min="13086" max="13312" width="9" style="599"/>
    <col min="13313" max="13335" width="3" style="599" customWidth="1"/>
    <col min="13336" max="13336" width="3.25" style="599" customWidth="1"/>
    <col min="13337" max="13341" width="3" style="599" customWidth="1"/>
    <col min="13342" max="13568" width="9" style="599"/>
    <col min="13569" max="13591" width="3" style="599" customWidth="1"/>
    <col min="13592" max="13592" width="3.25" style="599" customWidth="1"/>
    <col min="13593" max="13597" width="3" style="599" customWidth="1"/>
    <col min="13598" max="13824" width="9" style="599"/>
    <col min="13825" max="13847" width="3" style="599" customWidth="1"/>
    <col min="13848" max="13848" width="3.25" style="599" customWidth="1"/>
    <col min="13849" max="13853" width="3" style="599" customWidth="1"/>
    <col min="13854" max="14080" width="9" style="599"/>
    <col min="14081" max="14103" width="3" style="599" customWidth="1"/>
    <col min="14104" max="14104" width="3.25" style="599" customWidth="1"/>
    <col min="14105" max="14109" width="3" style="599" customWidth="1"/>
    <col min="14110" max="14336" width="9" style="599"/>
    <col min="14337" max="14359" width="3" style="599" customWidth="1"/>
    <col min="14360" max="14360" width="3.25" style="599" customWidth="1"/>
    <col min="14361" max="14365" width="3" style="599" customWidth="1"/>
    <col min="14366" max="14592" width="9" style="599"/>
    <col min="14593" max="14615" width="3" style="599" customWidth="1"/>
    <col min="14616" max="14616" width="3.25" style="599" customWidth="1"/>
    <col min="14617" max="14621" width="3" style="599" customWidth="1"/>
    <col min="14622" max="14848" width="9" style="599"/>
    <col min="14849" max="14871" width="3" style="599" customWidth="1"/>
    <col min="14872" max="14872" width="3.25" style="599" customWidth="1"/>
    <col min="14873" max="14877" width="3" style="599" customWidth="1"/>
    <col min="14878" max="15104" width="9" style="599"/>
    <col min="15105" max="15127" width="3" style="599" customWidth="1"/>
    <col min="15128" max="15128" width="3.25" style="599" customWidth="1"/>
    <col min="15129" max="15133" width="3" style="599" customWidth="1"/>
    <col min="15134" max="15360" width="9" style="599"/>
    <col min="15361" max="15383" width="3" style="599" customWidth="1"/>
    <col min="15384" max="15384" width="3.25" style="599" customWidth="1"/>
    <col min="15385" max="15389" width="3" style="599" customWidth="1"/>
    <col min="15390" max="15616" width="9" style="599"/>
    <col min="15617" max="15639" width="3" style="599" customWidth="1"/>
    <col min="15640" max="15640" width="3.25" style="599" customWidth="1"/>
    <col min="15641" max="15645" width="3" style="599" customWidth="1"/>
    <col min="15646" max="15872" width="9" style="599"/>
    <col min="15873" max="15895" width="3" style="599" customWidth="1"/>
    <col min="15896" max="15896" width="3.25" style="599" customWidth="1"/>
    <col min="15897" max="15901" width="3" style="599" customWidth="1"/>
    <col min="15902" max="16128" width="9" style="599"/>
    <col min="16129" max="16151" width="3" style="599" customWidth="1"/>
    <col min="16152" max="16152" width="3.25" style="599" customWidth="1"/>
    <col min="16153" max="16157" width="3" style="599" customWidth="1"/>
    <col min="16158" max="16384" width="9" style="599"/>
  </cols>
  <sheetData>
    <row r="1" spans="1:36" ht="17.100000000000001" customHeight="1">
      <c r="A1" s="2027" t="s">
        <v>3585</v>
      </c>
      <c r="B1" s="2027"/>
      <c r="C1" s="2027"/>
      <c r="D1" s="2027"/>
      <c r="E1" s="2027"/>
      <c r="F1" s="2027"/>
      <c r="G1" s="2027"/>
      <c r="H1" s="2027"/>
      <c r="I1" s="2027"/>
      <c r="J1" s="2028"/>
      <c r="K1" s="2028"/>
      <c r="L1" s="2028"/>
      <c r="M1" s="2028"/>
      <c r="N1" s="2028"/>
      <c r="O1" s="2028"/>
      <c r="P1" s="2028"/>
      <c r="Q1" s="2028"/>
      <c r="R1" s="2028"/>
      <c r="S1" s="2028"/>
      <c r="T1" s="2028"/>
      <c r="U1" s="2028"/>
      <c r="V1" s="2028"/>
      <c r="W1" s="2028"/>
      <c r="X1" s="2028"/>
      <c r="Y1" s="2028"/>
      <c r="Z1" s="2028"/>
      <c r="AA1" s="2028"/>
      <c r="AB1" s="2028"/>
      <c r="AC1" s="2028"/>
    </row>
    <row r="2" spans="1:36" ht="17.100000000000001" customHeight="1">
      <c r="A2" s="793"/>
      <c r="B2" s="793"/>
      <c r="C2" s="793"/>
      <c r="D2" s="793"/>
      <c r="E2" s="793"/>
      <c r="F2" s="793"/>
      <c r="G2" s="793"/>
      <c r="H2" s="793"/>
      <c r="I2" s="793"/>
      <c r="J2" s="794"/>
      <c r="K2" s="794"/>
      <c r="L2" s="794"/>
      <c r="M2" s="794"/>
      <c r="N2" s="794"/>
      <c r="O2" s="794"/>
      <c r="P2" s="794"/>
      <c r="Q2" s="794"/>
      <c r="R2" s="794"/>
      <c r="S2" s="794"/>
      <c r="T2" s="794"/>
      <c r="U2" s="794"/>
      <c r="V2" s="794"/>
      <c r="W2" s="794"/>
      <c r="X2" s="794"/>
      <c r="Y2" s="794"/>
      <c r="Z2" s="794"/>
      <c r="AA2" s="794"/>
      <c r="AB2" s="794"/>
      <c r="AC2" s="794"/>
    </row>
    <row r="3" spans="1:36" ht="17.100000000000001" customHeight="1">
      <c r="A3" s="793"/>
      <c r="B3" s="793"/>
      <c r="C3" s="793"/>
      <c r="D3" s="793"/>
      <c r="E3" s="793"/>
      <c r="F3" s="793"/>
      <c r="G3" s="793"/>
      <c r="H3" s="793"/>
      <c r="I3" s="793"/>
      <c r="J3" s="794"/>
      <c r="K3" s="794"/>
      <c r="L3" s="794"/>
      <c r="M3" s="794"/>
      <c r="N3" s="794"/>
      <c r="O3" s="794"/>
      <c r="P3" s="794"/>
      <c r="Q3" s="794"/>
      <c r="R3" s="794"/>
      <c r="S3" s="794"/>
      <c r="T3" s="794"/>
      <c r="U3" s="794"/>
      <c r="V3" s="794"/>
      <c r="W3" s="794"/>
      <c r="X3" s="794"/>
      <c r="Y3" s="794"/>
      <c r="Z3" s="794"/>
      <c r="AA3" s="794"/>
      <c r="AB3" s="794"/>
      <c r="AC3" s="794"/>
    </row>
    <row r="4" spans="1:36" ht="17.100000000000001" customHeight="1">
      <c r="A4" s="795"/>
      <c r="B4" s="795"/>
      <c r="C4" s="795"/>
      <c r="D4" s="795"/>
      <c r="E4" s="795"/>
      <c r="F4" s="795"/>
      <c r="G4" s="795"/>
      <c r="H4" s="795"/>
      <c r="I4" s="795"/>
      <c r="J4" s="796"/>
      <c r="K4" s="796"/>
      <c r="L4" s="796"/>
      <c r="M4" s="796"/>
      <c r="N4" s="796"/>
      <c r="O4" s="796"/>
      <c r="P4" s="796"/>
      <c r="Q4" s="796"/>
      <c r="R4" s="796"/>
      <c r="S4" s="796"/>
      <c r="T4" s="796"/>
      <c r="U4" s="796"/>
      <c r="V4" s="796"/>
      <c r="W4" s="796"/>
      <c r="X4" s="796"/>
      <c r="Y4" s="796"/>
      <c r="Z4" s="796"/>
      <c r="AA4" s="796"/>
      <c r="AB4" s="796"/>
      <c r="AC4" s="796"/>
    </row>
    <row r="5" spans="1:36" ht="33.950000000000003" customHeight="1">
      <c r="A5" s="2029" t="s">
        <v>3586</v>
      </c>
      <c r="B5" s="2029"/>
      <c r="C5" s="2029"/>
      <c r="D5" s="2029"/>
      <c r="E5" s="2029"/>
      <c r="F5" s="2029"/>
      <c r="G5" s="2029"/>
      <c r="H5" s="2029"/>
      <c r="I5" s="2029"/>
      <c r="J5" s="2030"/>
      <c r="K5" s="2030"/>
      <c r="L5" s="2030"/>
      <c r="M5" s="2030"/>
      <c r="N5" s="2030"/>
      <c r="O5" s="2030"/>
      <c r="P5" s="2030"/>
      <c r="Q5" s="2030"/>
      <c r="R5" s="2030"/>
      <c r="S5" s="2030"/>
      <c r="T5" s="2030"/>
      <c r="U5" s="2030"/>
      <c r="V5" s="2030"/>
      <c r="W5" s="2030"/>
      <c r="X5" s="2030"/>
      <c r="Y5" s="2030"/>
      <c r="Z5" s="2030"/>
      <c r="AA5" s="2030"/>
      <c r="AB5" s="2030"/>
      <c r="AC5" s="2030"/>
    </row>
    <row r="6" spans="1:36" ht="17.100000000000001" customHeight="1">
      <c r="A6" s="797"/>
      <c r="B6" s="797"/>
      <c r="C6" s="797"/>
      <c r="D6" s="797"/>
      <c r="E6" s="797"/>
      <c r="F6" s="797"/>
      <c r="G6" s="797"/>
      <c r="H6" s="797"/>
      <c r="I6" s="797"/>
      <c r="J6" s="796"/>
      <c r="K6" s="796"/>
      <c r="L6" s="796"/>
      <c r="M6" s="796"/>
      <c r="N6" s="796"/>
      <c r="O6" s="796"/>
      <c r="P6" s="796"/>
      <c r="Q6" s="796"/>
      <c r="R6" s="796"/>
      <c r="S6" s="796"/>
      <c r="T6" s="796"/>
      <c r="U6" s="796"/>
      <c r="V6" s="796"/>
      <c r="W6" s="796"/>
      <c r="X6" s="796"/>
      <c r="Y6" s="796"/>
      <c r="Z6" s="796"/>
      <c r="AA6" s="796"/>
      <c r="AB6" s="796"/>
      <c r="AC6" s="796"/>
    </row>
    <row r="7" spans="1:36" ht="17.100000000000001" customHeight="1">
      <c r="A7" s="797"/>
      <c r="B7" s="797"/>
      <c r="C7" s="797"/>
      <c r="D7" s="797"/>
      <c r="E7" s="797"/>
      <c r="F7" s="797"/>
      <c r="G7" s="797"/>
      <c r="H7" s="797"/>
      <c r="I7" s="797"/>
      <c r="J7" s="796"/>
      <c r="K7" s="796"/>
      <c r="L7" s="796"/>
      <c r="M7" s="796"/>
      <c r="N7" s="796"/>
      <c r="O7" s="796"/>
      <c r="P7" s="796"/>
      <c r="Q7" s="796"/>
      <c r="R7" s="796"/>
      <c r="S7" s="796"/>
      <c r="T7" s="796"/>
      <c r="U7" s="796"/>
      <c r="V7" s="796"/>
      <c r="W7" s="796"/>
      <c r="X7" s="796"/>
      <c r="Y7" s="796"/>
      <c r="Z7" s="796"/>
      <c r="AA7" s="796"/>
      <c r="AB7" s="796"/>
      <c r="AC7" s="796"/>
      <c r="AJ7" s="798"/>
    </row>
    <row r="8" spans="1:36" ht="17.100000000000001" customHeight="1">
      <c r="A8" s="1988" t="s">
        <v>2710</v>
      </c>
      <c r="B8" s="1988"/>
      <c r="C8" s="1988"/>
      <c r="D8" s="1988"/>
      <c r="E8" s="1988"/>
      <c r="F8" s="1988"/>
      <c r="G8" s="1988"/>
      <c r="H8" s="1988"/>
      <c r="I8" s="1988"/>
      <c r="J8" s="2026"/>
      <c r="K8" s="2026"/>
      <c r="L8" s="2026"/>
      <c r="M8" s="2026"/>
      <c r="N8" s="2026"/>
      <c r="O8" s="2026"/>
      <c r="P8" s="2026"/>
      <c r="Q8" s="2026"/>
      <c r="R8" s="2026"/>
      <c r="S8" s="2026"/>
      <c r="T8" s="2026"/>
      <c r="U8" s="2026"/>
      <c r="V8" s="2026"/>
      <c r="W8" s="2026"/>
      <c r="X8" s="2026"/>
      <c r="Y8" s="2026"/>
      <c r="Z8" s="2026"/>
      <c r="AA8" s="2026"/>
      <c r="AB8" s="2026"/>
      <c r="AC8" s="2026"/>
    </row>
    <row r="9" spans="1:36" ht="17.100000000000001" customHeight="1">
      <c r="A9" s="795"/>
      <c r="B9" s="795"/>
      <c r="C9" s="795"/>
      <c r="D9" s="795"/>
      <c r="E9" s="795"/>
      <c r="F9" s="795"/>
      <c r="G9" s="795"/>
      <c r="H9" s="795"/>
      <c r="I9" s="795"/>
      <c r="J9" s="796"/>
      <c r="K9" s="796"/>
      <c r="L9" s="796"/>
      <c r="M9" s="796"/>
      <c r="N9" s="796"/>
      <c r="O9" s="796"/>
      <c r="P9" s="796"/>
      <c r="Q9" s="796"/>
      <c r="R9" s="796"/>
      <c r="S9" s="796"/>
      <c r="T9" s="796"/>
      <c r="U9" s="796"/>
      <c r="V9" s="796"/>
      <c r="W9" s="796"/>
      <c r="X9" s="796"/>
      <c r="Y9" s="796"/>
      <c r="Z9" s="796"/>
      <c r="AA9" s="796"/>
      <c r="AB9" s="796"/>
      <c r="AC9" s="796"/>
    </row>
    <row r="10" spans="1:36" ht="17.100000000000001" customHeight="1">
      <c r="A10" s="795"/>
      <c r="B10" s="795"/>
      <c r="C10" s="795"/>
      <c r="D10" s="795"/>
      <c r="E10" s="795"/>
      <c r="F10" s="795"/>
      <c r="G10" s="795"/>
      <c r="H10" s="795"/>
      <c r="I10" s="795"/>
      <c r="J10" s="796"/>
      <c r="K10" s="796"/>
      <c r="L10" s="796"/>
      <c r="M10" s="796"/>
      <c r="N10" s="796"/>
      <c r="O10" s="796"/>
      <c r="P10" s="796"/>
      <c r="Q10" s="796"/>
      <c r="R10" s="796"/>
      <c r="S10" s="796"/>
      <c r="T10" s="796"/>
      <c r="U10" s="796"/>
      <c r="V10" s="796"/>
      <c r="W10" s="796"/>
      <c r="X10" s="796"/>
      <c r="Y10" s="796"/>
      <c r="Z10" s="796"/>
      <c r="AA10" s="796"/>
      <c r="AB10" s="796"/>
      <c r="AC10" s="796"/>
    </row>
    <row r="11" spans="1:36" ht="17.100000000000001" customHeight="1">
      <c r="A11" s="2031" t="s">
        <v>3587</v>
      </c>
      <c r="B11" s="2031"/>
      <c r="C11" s="2031"/>
      <c r="D11" s="2031"/>
      <c r="E11" s="2031"/>
      <c r="F11" s="2031"/>
      <c r="G11" s="2031"/>
      <c r="H11" s="2031"/>
      <c r="I11" s="2031"/>
      <c r="J11" s="2031"/>
      <c r="K11" s="2031"/>
      <c r="L11" s="2031"/>
      <c r="M11" s="2031"/>
      <c r="N11" s="2031"/>
      <c r="O11" s="2031"/>
      <c r="P11" s="2031"/>
      <c r="Q11" s="2031"/>
      <c r="R11" s="2031"/>
      <c r="S11" s="2031"/>
      <c r="T11" s="2031"/>
      <c r="U11" s="2031"/>
      <c r="V11" s="2031"/>
      <c r="W11" s="2031"/>
      <c r="X11" s="2031"/>
      <c r="Y11" s="2031"/>
      <c r="Z11" s="2031"/>
      <c r="AA11" s="2031"/>
      <c r="AB11" s="2031"/>
      <c r="AC11" s="2031"/>
    </row>
    <row r="12" spans="1:36" ht="17.100000000000001" customHeight="1">
      <c r="A12" s="2031"/>
      <c r="B12" s="2031"/>
      <c r="C12" s="2031"/>
      <c r="D12" s="2031"/>
      <c r="E12" s="2031"/>
      <c r="F12" s="2031"/>
      <c r="G12" s="2031"/>
      <c r="H12" s="2031"/>
      <c r="I12" s="2031"/>
      <c r="J12" s="2031"/>
      <c r="K12" s="2031"/>
      <c r="L12" s="2031"/>
      <c r="M12" s="2031"/>
      <c r="N12" s="2031"/>
      <c r="O12" s="2031"/>
      <c r="P12" s="2031"/>
      <c r="Q12" s="2031"/>
      <c r="R12" s="2031"/>
      <c r="S12" s="2031"/>
      <c r="T12" s="2031"/>
      <c r="U12" s="2031"/>
      <c r="V12" s="2031"/>
      <c r="W12" s="2031"/>
      <c r="X12" s="2031"/>
      <c r="Y12" s="2031"/>
      <c r="Z12" s="2031"/>
      <c r="AA12" s="2031"/>
      <c r="AB12" s="2031"/>
      <c r="AC12" s="2031"/>
    </row>
    <row r="13" spans="1:36" ht="17.100000000000001" customHeight="1">
      <c r="A13" s="2031"/>
      <c r="B13" s="2031"/>
      <c r="C13" s="2031"/>
      <c r="D13" s="2031"/>
      <c r="E13" s="2031"/>
      <c r="F13" s="2031"/>
      <c r="G13" s="2031"/>
      <c r="H13" s="2031"/>
      <c r="I13" s="2031"/>
      <c r="J13" s="2031"/>
      <c r="K13" s="2031"/>
      <c r="L13" s="2031"/>
      <c r="M13" s="2031"/>
      <c r="N13" s="2031"/>
      <c r="O13" s="2031"/>
      <c r="P13" s="2031"/>
      <c r="Q13" s="2031"/>
      <c r="R13" s="2031"/>
      <c r="S13" s="2031"/>
      <c r="T13" s="2031"/>
      <c r="U13" s="2031"/>
      <c r="V13" s="2031"/>
      <c r="W13" s="2031"/>
      <c r="X13" s="2031"/>
      <c r="Y13" s="2031"/>
      <c r="Z13" s="2031"/>
      <c r="AA13" s="2031"/>
      <c r="AB13" s="2031"/>
      <c r="AC13" s="2031"/>
    </row>
    <row r="14" spans="1:36" ht="17.100000000000001" customHeight="1">
      <c r="A14" s="796"/>
      <c r="B14" s="796"/>
      <c r="C14" s="796"/>
      <c r="D14" s="796"/>
      <c r="E14" s="796"/>
      <c r="F14" s="796"/>
      <c r="G14" s="796"/>
      <c r="H14" s="796"/>
      <c r="I14" s="796"/>
      <c r="J14" s="796"/>
      <c r="K14" s="796"/>
      <c r="L14" s="796"/>
      <c r="M14" s="796"/>
      <c r="N14" s="796"/>
      <c r="O14" s="796"/>
      <c r="P14" s="796"/>
      <c r="Q14" s="796"/>
      <c r="R14" s="796"/>
      <c r="S14" s="796"/>
      <c r="T14" s="796"/>
      <c r="U14" s="796"/>
      <c r="V14" s="796"/>
      <c r="W14" s="796"/>
      <c r="X14" s="796"/>
      <c r="Y14" s="796"/>
      <c r="Z14" s="796"/>
      <c r="AA14" s="796"/>
      <c r="AB14" s="796"/>
      <c r="AC14" s="796"/>
    </row>
    <row r="15" spans="1:36" ht="17.100000000000001" customHeight="1">
      <c r="A15" s="2007" t="s">
        <v>4225</v>
      </c>
      <c r="B15" s="2025"/>
      <c r="C15" s="2025"/>
      <c r="D15" s="2025"/>
      <c r="E15" s="2025"/>
      <c r="F15" s="2025"/>
      <c r="G15" s="2025"/>
      <c r="H15" s="2025"/>
      <c r="I15" s="2025"/>
      <c r="J15" s="2026"/>
      <c r="K15" s="2026"/>
      <c r="L15" s="2026"/>
      <c r="M15" s="2026"/>
      <c r="N15" s="2026"/>
      <c r="O15" s="2026"/>
      <c r="P15" s="2026"/>
      <c r="Q15" s="2026"/>
      <c r="R15" s="2026"/>
      <c r="S15" s="2026"/>
      <c r="T15" s="2026"/>
      <c r="U15" s="2026"/>
      <c r="V15" s="2026"/>
      <c r="W15" s="2026"/>
      <c r="X15" s="2026"/>
      <c r="Y15" s="2026"/>
      <c r="Z15" s="2026"/>
      <c r="AA15" s="2026"/>
      <c r="AB15" s="2026"/>
      <c r="AC15" s="2026"/>
    </row>
    <row r="16" spans="1:36" ht="17.100000000000001" customHeight="1">
      <c r="A16" s="2007"/>
      <c r="B16" s="2025"/>
      <c r="C16" s="2025"/>
      <c r="D16" s="2025"/>
      <c r="E16" s="2025"/>
      <c r="F16" s="2025"/>
      <c r="G16" s="2025"/>
      <c r="H16" s="2025"/>
      <c r="I16" s="2025"/>
      <c r="J16" s="2026"/>
      <c r="K16" s="2026"/>
      <c r="L16" s="2026"/>
      <c r="M16" s="2026"/>
      <c r="N16" s="2026"/>
      <c r="O16" s="2026"/>
      <c r="P16" s="2026"/>
      <c r="Q16" s="2026"/>
      <c r="R16" s="2026"/>
      <c r="S16" s="2026"/>
      <c r="T16" s="2026"/>
      <c r="U16" s="2026"/>
      <c r="V16" s="2026"/>
      <c r="W16" s="2026"/>
      <c r="X16" s="2026"/>
      <c r="Y16" s="2026"/>
      <c r="Z16" s="2026"/>
      <c r="AA16" s="2026"/>
      <c r="AB16" s="2026"/>
      <c r="AC16" s="2026"/>
    </row>
    <row r="17" spans="1:33" ht="17.100000000000001" customHeight="1" thickBot="1">
      <c r="A17" s="795"/>
      <c r="B17" s="795"/>
      <c r="C17" s="795"/>
      <c r="D17" s="795"/>
      <c r="E17" s="795"/>
      <c r="F17" s="795"/>
      <c r="G17" s="795"/>
      <c r="H17" s="795"/>
      <c r="I17" s="795"/>
      <c r="J17" s="796"/>
      <c r="K17" s="796"/>
      <c r="L17" s="796"/>
      <c r="M17" s="796"/>
      <c r="N17" s="796"/>
      <c r="O17" s="796"/>
      <c r="P17" s="796"/>
      <c r="Q17" s="796"/>
      <c r="R17" s="796"/>
      <c r="S17" s="796"/>
      <c r="T17" s="796"/>
      <c r="U17" s="796"/>
      <c r="V17" s="796"/>
      <c r="W17" s="796"/>
      <c r="X17" s="796"/>
      <c r="Y17" s="796"/>
      <c r="Z17" s="796"/>
      <c r="AA17" s="796"/>
      <c r="AB17" s="796"/>
      <c r="AC17" s="796"/>
    </row>
    <row r="18" spans="1:33" ht="17.100000000000001" customHeight="1" thickBot="1">
      <c r="A18" s="780"/>
      <c r="B18" s="780"/>
      <c r="C18" s="780"/>
      <c r="D18" s="780"/>
      <c r="E18" s="780"/>
      <c r="F18" s="780"/>
      <c r="G18" s="780"/>
      <c r="H18" s="780"/>
      <c r="I18" s="780"/>
      <c r="J18" s="780"/>
      <c r="K18" s="780"/>
      <c r="L18" s="780"/>
      <c r="M18" s="780"/>
      <c r="N18" s="780"/>
      <c r="O18" s="780"/>
      <c r="P18" s="780"/>
      <c r="Q18" s="780"/>
      <c r="R18" s="780"/>
      <c r="S18" s="780"/>
      <c r="T18" s="780"/>
      <c r="U18" s="782"/>
      <c r="V18" s="1988" t="s">
        <v>2712</v>
      </c>
      <c r="W18" s="1988"/>
      <c r="X18" s="800" t="str">
        <f>IF(AE18="","",(YEAR(AE18)-2018))</f>
        <v/>
      </c>
      <c r="Y18" s="782" t="s">
        <v>5</v>
      </c>
      <c r="Z18" s="800" t="str">
        <f>IF(AE18="","",MONTH(AE18))</f>
        <v/>
      </c>
      <c r="AA18" s="782" t="s">
        <v>2713</v>
      </c>
      <c r="AB18" s="800" t="str">
        <f>IF(AE18="","",DAY(AE18))</f>
        <v/>
      </c>
      <c r="AC18" s="782" t="s">
        <v>2714</v>
      </c>
      <c r="AE18" s="2022"/>
      <c r="AF18" s="2023"/>
      <c r="AG18" s="801"/>
    </row>
    <row r="19" spans="1:33" ht="17.100000000000001" customHeight="1">
      <c r="A19" s="795"/>
      <c r="B19" s="795"/>
      <c r="C19" s="795"/>
      <c r="D19" s="795"/>
      <c r="E19" s="795"/>
      <c r="F19" s="795"/>
      <c r="G19" s="795"/>
      <c r="H19" s="795"/>
      <c r="I19" s="795"/>
      <c r="J19" s="796"/>
      <c r="K19" s="796"/>
      <c r="L19" s="796"/>
      <c r="M19" s="1988" t="s">
        <v>2715</v>
      </c>
      <c r="N19" s="1988"/>
      <c r="O19" s="1988"/>
      <c r="P19" s="802"/>
      <c r="Q19" s="2018" t="str">
        <f>IF(第一面!T19="","",第一面!T19)</f>
        <v/>
      </c>
      <c r="R19" s="2018"/>
      <c r="S19" s="2018"/>
      <c r="T19" s="2018"/>
      <c r="U19" s="2018"/>
      <c r="V19" s="2018"/>
      <c r="W19" s="2018"/>
      <c r="X19" s="2018"/>
      <c r="Y19" s="2018"/>
      <c r="Z19" s="2018"/>
      <c r="AA19" s="2018"/>
      <c r="AB19" s="2018"/>
      <c r="AC19" s="796"/>
    </row>
    <row r="20" spans="1:33" ht="16.5" customHeight="1">
      <c r="A20" s="789"/>
      <c r="B20" s="789"/>
      <c r="C20" s="789"/>
      <c r="D20" s="789"/>
      <c r="E20" s="789"/>
      <c r="F20" s="789"/>
      <c r="G20" s="789"/>
      <c r="H20" s="789"/>
      <c r="I20" s="789"/>
      <c r="J20" s="780"/>
      <c r="K20" s="780"/>
      <c r="L20" s="780"/>
      <c r="M20" s="796"/>
      <c r="N20" s="796"/>
      <c r="O20" s="796"/>
      <c r="P20" s="802"/>
      <c r="Q20" s="2018" t="str">
        <f>IF(第一面!T20="","",第一面!T20)</f>
        <v/>
      </c>
      <c r="R20" s="2018"/>
      <c r="S20" s="2018"/>
      <c r="T20" s="2018"/>
      <c r="U20" s="2018"/>
      <c r="V20" s="2018"/>
      <c r="W20" s="2018"/>
      <c r="X20" s="2018"/>
      <c r="Y20" s="2018"/>
      <c r="Z20" s="2018"/>
      <c r="AA20" s="2018"/>
      <c r="AB20" s="2018"/>
      <c r="AC20" s="782"/>
    </row>
    <row r="21" spans="1:33" ht="5.0999999999999996" customHeight="1">
      <c r="A21" s="789"/>
      <c r="B21" s="789"/>
      <c r="C21" s="789"/>
      <c r="D21" s="789"/>
      <c r="E21" s="789"/>
      <c r="F21" s="789"/>
      <c r="G21" s="789"/>
      <c r="H21" s="789"/>
      <c r="I21" s="789"/>
      <c r="J21" s="780"/>
      <c r="K21" s="780"/>
      <c r="L21" s="780"/>
      <c r="M21" s="796"/>
      <c r="N21" s="796"/>
      <c r="O21" s="796"/>
      <c r="P21" s="802"/>
      <c r="Q21" s="803"/>
      <c r="R21" s="803"/>
      <c r="S21" s="803"/>
      <c r="T21" s="803"/>
      <c r="U21" s="803"/>
      <c r="V21" s="803"/>
      <c r="W21" s="803"/>
      <c r="X21" s="803"/>
      <c r="Y21" s="803"/>
      <c r="Z21" s="803"/>
      <c r="AA21" s="803"/>
      <c r="AB21" s="803"/>
      <c r="AC21" s="782"/>
    </row>
    <row r="22" spans="1:33" ht="16.5" customHeight="1">
      <c r="A22" s="795"/>
      <c r="B22" s="795"/>
      <c r="C22" s="795"/>
      <c r="D22" s="795"/>
      <c r="E22" s="795"/>
      <c r="F22" s="795"/>
      <c r="G22" s="795"/>
      <c r="H22" s="795"/>
      <c r="I22" s="795"/>
      <c r="J22" s="796"/>
      <c r="K22" s="796"/>
      <c r="L22" s="796"/>
      <c r="M22" s="796"/>
      <c r="N22" s="796"/>
      <c r="O22" s="796"/>
      <c r="P22" s="796"/>
      <c r="Q22" s="2024" t="str">
        <f>IF(第一面!T22="","",第一面!T22)</f>
        <v/>
      </c>
      <c r="R22" s="2024"/>
      <c r="S22" s="2024"/>
      <c r="T22" s="2024"/>
      <c r="U22" s="2024"/>
      <c r="V22" s="2024"/>
      <c r="W22" s="2024"/>
      <c r="X22" s="2024"/>
      <c r="Y22" s="2024"/>
      <c r="Z22" s="2024"/>
      <c r="AA22" s="2024"/>
      <c r="AB22" s="2024"/>
      <c r="AC22" s="796"/>
    </row>
    <row r="23" spans="1:33" ht="16.5" customHeight="1">
      <c r="A23" s="796"/>
      <c r="B23" s="796"/>
      <c r="C23" s="796"/>
      <c r="D23" s="796"/>
      <c r="E23" s="796"/>
      <c r="F23" s="796"/>
      <c r="G23" s="796"/>
      <c r="H23" s="796"/>
      <c r="I23" s="796"/>
      <c r="J23" s="796"/>
      <c r="K23" s="796"/>
      <c r="L23" s="796"/>
      <c r="M23" s="796"/>
      <c r="N23" s="796"/>
      <c r="O23" s="796"/>
      <c r="P23" s="796"/>
      <c r="Q23" s="2024" t="str">
        <f>IF(第一面!T23="","",第一面!T23)</f>
        <v/>
      </c>
      <c r="R23" s="2024"/>
      <c r="S23" s="2024"/>
      <c r="T23" s="2024"/>
      <c r="U23" s="2024"/>
      <c r="V23" s="2024"/>
      <c r="W23" s="2024"/>
      <c r="X23" s="2024"/>
      <c r="Y23" s="2024"/>
      <c r="Z23" s="2024"/>
      <c r="AA23" s="2024"/>
      <c r="AB23" s="2024"/>
      <c r="AC23" s="796" t="str">
        <f>IF(Q22&lt;&gt;"","印","")</f>
        <v/>
      </c>
    </row>
    <row r="24" spans="1:33" ht="16.5" customHeight="1">
      <c r="A24" s="804"/>
      <c r="B24" s="804"/>
      <c r="C24" s="804"/>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row>
    <row r="25" spans="1:33" ht="16.5" customHeight="1">
      <c r="A25" s="796"/>
      <c r="B25" s="796"/>
      <c r="C25" s="796"/>
      <c r="D25" s="796" t="s">
        <v>3588</v>
      </c>
      <c r="E25" s="796"/>
      <c r="F25" s="796"/>
      <c r="G25" s="796"/>
      <c r="H25" s="796"/>
      <c r="I25" s="796"/>
      <c r="J25" s="796"/>
      <c r="K25" s="796"/>
      <c r="L25" s="796"/>
      <c r="M25" s="796"/>
      <c r="N25" s="796"/>
      <c r="O25" s="796"/>
      <c r="P25" s="796"/>
      <c r="Q25" s="796"/>
      <c r="R25" s="796"/>
      <c r="S25" s="796"/>
      <c r="T25" s="796"/>
      <c r="U25" s="796"/>
      <c r="V25" s="796"/>
      <c r="W25" s="796"/>
      <c r="X25" s="796"/>
      <c r="Y25" s="796"/>
      <c r="Z25" s="796"/>
      <c r="AA25" s="796"/>
      <c r="AB25" s="796"/>
      <c r="AC25" s="796"/>
    </row>
    <row r="26" spans="1:33" ht="16.5" customHeight="1">
      <c r="A26" s="796"/>
      <c r="B26" s="796"/>
      <c r="C26" s="796"/>
      <c r="D26" s="796"/>
      <c r="E26" s="796"/>
      <c r="F26" s="796"/>
      <c r="G26" s="796"/>
      <c r="H26" s="796"/>
      <c r="I26" s="796"/>
      <c r="J26" s="796"/>
      <c r="K26" s="796"/>
      <c r="L26" s="796"/>
      <c r="M26" s="796"/>
      <c r="N26" s="796"/>
      <c r="O26" s="796"/>
      <c r="P26" s="796"/>
      <c r="Q26" s="796"/>
      <c r="R26" s="796"/>
      <c r="S26" s="796"/>
      <c r="T26" s="796"/>
      <c r="U26" s="796"/>
      <c r="V26" s="796"/>
      <c r="W26" s="796"/>
      <c r="X26" s="796"/>
      <c r="Y26" s="796"/>
      <c r="Z26" s="796"/>
      <c r="AA26" s="796"/>
      <c r="AB26" s="796"/>
      <c r="AC26" s="796"/>
    </row>
    <row r="27" spans="1:33" ht="17.100000000000001" customHeight="1">
      <c r="A27" s="796"/>
      <c r="B27" s="796"/>
      <c r="C27" s="796"/>
      <c r="D27" s="796"/>
      <c r="E27" s="796"/>
      <c r="F27" s="796"/>
      <c r="G27" s="796"/>
      <c r="H27" s="796"/>
      <c r="I27" s="796"/>
      <c r="J27" s="796"/>
      <c r="K27" s="1993" t="s">
        <v>3589</v>
      </c>
      <c r="L27" s="1993"/>
      <c r="M27" s="1993"/>
      <c r="N27" s="1993"/>
      <c r="O27" s="1993"/>
      <c r="P27" s="802"/>
      <c r="Q27" s="2018" t="str">
        <f>共通第二面!K63</f>
        <v/>
      </c>
      <c r="R27" s="2018"/>
      <c r="S27" s="2018"/>
      <c r="T27" s="2018"/>
      <c r="U27" s="2018"/>
      <c r="V27" s="2018"/>
      <c r="W27" s="2018"/>
      <c r="X27" s="2018"/>
      <c r="Y27" s="2018"/>
      <c r="Z27" s="2018"/>
      <c r="AA27" s="2018"/>
      <c r="AB27" s="2018"/>
      <c r="AC27" s="2018"/>
    </row>
    <row r="28" spans="1:33" ht="17.100000000000001" customHeight="1">
      <c r="A28" s="789"/>
      <c r="B28" s="789"/>
      <c r="C28" s="789"/>
      <c r="D28" s="789"/>
      <c r="E28" s="789"/>
      <c r="F28" s="789"/>
      <c r="G28" s="789"/>
      <c r="H28" s="789"/>
      <c r="I28" s="789"/>
      <c r="J28" s="780"/>
      <c r="K28" s="780"/>
      <c r="L28" s="780"/>
      <c r="M28" s="796"/>
      <c r="N28" s="796"/>
      <c r="O28" s="796"/>
      <c r="P28" s="802"/>
      <c r="Q28" s="2018" t="str">
        <f>共通第二面!K61</f>
        <v/>
      </c>
      <c r="R28" s="2018"/>
      <c r="S28" s="2018"/>
      <c r="T28" s="2018"/>
      <c r="U28" s="2018"/>
      <c r="V28" s="2018"/>
      <c r="W28" s="2018"/>
      <c r="X28" s="2018"/>
      <c r="Y28" s="2018"/>
      <c r="Z28" s="2018"/>
      <c r="AA28" s="2018"/>
      <c r="AB28" s="2018"/>
      <c r="AC28" s="2018"/>
    </row>
    <row r="29" spans="1:33" ht="17.100000000000001" customHeight="1">
      <c r="A29" s="805"/>
      <c r="B29" s="805"/>
      <c r="C29" s="805"/>
      <c r="D29" s="805"/>
      <c r="E29" s="805"/>
      <c r="F29" s="805"/>
      <c r="G29" s="805"/>
      <c r="H29" s="805"/>
      <c r="I29" s="805"/>
      <c r="J29" s="804"/>
      <c r="K29" s="804"/>
      <c r="L29" s="804"/>
      <c r="M29" s="804"/>
      <c r="N29" s="804"/>
      <c r="O29" s="804"/>
      <c r="P29" s="804"/>
      <c r="Q29" s="804"/>
      <c r="R29" s="804"/>
      <c r="S29" s="804"/>
      <c r="T29" s="804"/>
      <c r="U29" s="804"/>
      <c r="V29" s="804"/>
      <c r="W29" s="804"/>
      <c r="X29" s="804"/>
      <c r="Y29" s="804"/>
      <c r="Z29" s="804"/>
      <c r="AA29" s="804"/>
      <c r="AB29" s="804"/>
      <c r="AC29" s="804"/>
    </row>
    <row r="30" spans="1:33" ht="17.100000000000001" customHeight="1">
      <c r="A30" s="795"/>
      <c r="B30" s="806" t="s">
        <v>3590</v>
      </c>
      <c r="C30" s="795"/>
      <c r="D30" s="795"/>
      <c r="E30" s="795"/>
      <c r="F30" s="795"/>
      <c r="G30" s="795"/>
      <c r="H30" s="795"/>
      <c r="I30" s="795"/>
      <c r="J30" s="796"/>
      <c r="K30" s="796"/>
      <c r="L30" s="796"/>
      <c r="M30" s="796"/>
      <c r="N30" s="796"/>
      <c r="O30" s="796"/>
      <c r="P30" s="796"/>
      <c r="Q30" s="796"/>
      <c r="R30" s="796"/>
      <c r="S30" s="796"/>
      <c r="T30" s="796"/>
      <c r="U30" s="796"/>
      <c r="V30" s="796"/>
      <c r="W30" s="796"/>
      <c r="X30" s="796"/>
      <c r="Y30" s="796"/>
      <c r="Z30" s="796"/>
      <c r="AA30" s="796"/>
      <c r="AB30" s="796"/>
      <c r="AC30" s="796"/>
    </row>
    <row r="31" spans="1:33" ht="17.100000000000001" customHeight="1">
      <c r="A31" s="795"/>
      <c r="B31" s="795"/>
      <c r="C31" s="795"/>
      <c r="D31" s="782" t="s">
        <v>3591</v>
      </c>
      <c r="E31" s="806" t="s">
        <v>3592</v>
      </c>
      <c r="F31" s="799"/>
      <c r="G31" s="795"/>
      <c r="H31" s="795"/>
      <c r="I31" s="795"/>
      <c r="J31" s="796"/>
      <c r="K31" s="796"/>
      <c r="L31" s="806" t="s">
        <v>3490</v>
      </c>
      <c r="M31" s="806" t="s">
        <v>3593</v>
      </c>
      <c r="N31" s="806"/>
      <c r="O31" s="806"/>
      <c r="P31" s="806"/>
      <c r="Q31" s="806"/>
      <c r="R31" s="806"/>
      <c r="S31" s="806"/>
      <c r="T31" s="806"/>
      <c r="U31" s="806" t="s">
        <v>3490</v>
      </c>
      <c r="V31" s="806" t="s">
        <v>3594</v>
      </c>
      <c r="W31" s="806"/>
      <c r="X31" s="806"/>
      <c r="Y31" s="806"/>
      <c r="Z31" s="806"/>
      <c r="AA31" s="806"/>
      <c r="AB31" s="796"/>
      <c r="AC31" s="796"/>
    </row>
    <row r="32" spans="1:33" ht="17.100000000000001" customHeight="1">
      <c r="A32" s="795"/>
      <c r="B32" s="795"/>
      <c r="C32" s="795"/>
      <c r="D32" s="782" t="s">
        <v>3490</v>
      </c>
      <c r="E32" s="806" t="s">
        <v>3595</v>
      </c>
      <c r="F32" s="799"/>
      <c r="G32" s="795"/>
      <c r="H32" s="795"/>
      <c r="I32" s="795"/>
      <c r="J32" s="796"/>
      <c r="K32" s="796"/>
      <c r="L32" s="806" t="s">
        <v>3490</v>
      </c>
      <c r="M32" s="806" t="s">
        <v>3596</v>
      </c>
      <c r="N32" s="806"/>
      <c r="O32" s="806"/>
      <c r="P32" s="806"/>
      <c r="Q32" s="806"/>
      <c r="R32" s="806"/>
      <c r="S32" s="806"/>
      <c r="T32" s="806"/>
      <c r="U32" s="806" t="s">
        <v>3490</v>
      </c>
      <c r="V32" s="806" t="s">
        <v>3597</v>
      </c>
      <c r="W32" s="806"/>
      <c r="X32" s="806"/>
      <c r="Y32" s="806"/>
      <c r="Z32" s="806"/>
      <c r="AA32" s="806"/>
      <c r="AB32" s="806"/>
      <c r="AC32" s="796"/>
    </row>
    <row r="33" spans="1:29" ht="17.100000000000001" customHeight="1">
      <c r="A33" s="795"/>
      <c r="B33" s="795"/>
      <c r="C33" s="795"/>
      <c r="D33" s="795"/>
      <c r="E33" s="795"/>
      <c r="F33" s="795"/>
      <c r="G33" s="795"/>
      <c r="H33" s="795"/>
      <c r="I33" s="795"/>
      <c r="J33" s="796"/>
      <c r="K33" s="796"/>
      <c r="L33" s="796"/>
      <c r="M33" s="796"/>
      <c r="N33" s="796"/>
      <c r="O33" s="796"/>
      <c r="P33" s="796"/>
      <c r="Q33" s="796"/>
      <c r="R33" s="796"/>
      <c r="S33" s="796"/>
      <c r="T33" s="796"/>
      <c r="U33" s="796"/>
      <c r="V33" s="796"/>
      <c r="W33" s="796"/>
      <c r="X33" s="796"/>
      <c r="Y33" s="796"/>
      <c r="Z33" s="796"/>
      <c r="AA33" s="796"/>
      <c r="AB33" s="796"/>
      <c r="AC33" s="796"/>
    </row>
    <row r="34" spans="1:29" ht="17.100000000000001" customHeight="1">
      <c r="A34" s="2012" t="s">
        <v>2718</v>
      </c>
      <c r="B34" s="2009"/>
      <c r="C34" s="2009"/>
      <c r="D34" s="2009"/>
      <c r="E34" s="2009"/>
      <c r="F34" s="2009"/>
      <c r="G34" s="2009"/>
      <c r="H34" s="2015"/>
      <c r="I34" s="2012" t="s">
        <v>3598</v>
      </c>
      <c r="J34" s="2009"/>
      <c r="K34" s="2009"/>
      <c r="L34" s="2009"/>
      <c r="M34" s="2015"/>
      <c r="N34" s="2012" t="s">
        <v>3599</v>
      </c>
      <c r="O34" s="2009"/>
      <c r="P34" s="2009"/>
      <c r="Q34" s="2015"/>
      <c r="R34" s="2012" t="s">
        <v>3600</v>
      </c>
      <c r="S34" s="2009"/>
      <c r="T34" s="2009"/>
      <c r="U34" s="2015"/>
      <c r="V34" s="2019" t="s">
        <v>3601</v>
      </c>
      <c r="W34" s="2019"/>
      <c r="X34" s="2019"/>
      <c r="Y34" s="2019"/>
      <c r="Z34" s="2020"/>
      <c r="AA34" s="2020"/>
      <c r="AB34" s="2020"/>
      <c r="AC34" s="2021"/>
    </row>
    <row r="35" spans="1:29" ht="17.100000000000001" customHeight="1">
      <c r="A35" s="2013"/>
      <c r="B35" s="2010"/>
      <c r="C35" s="2010"/>
      <c r="D35" s="2010"/>
      <c r="E35" s="2010"/>
      <c r="F35" s="2010"/>
      <c r="G35" s="2010"/>
      <c r="H35" s="2016"/>
      <c r="I35" s="2013"/>
      <c r="J35" s="2010"/>
      <c r="K35" s="2010"/>
      <c r="L35" s="2010"/>
      <c r="M35" s="2016"/>
      <c r="N35" s="2013"/>
      <c r="O35" s="2010"/>
      <c r="P35" s="2010"/>
      <c r="Q35" s="2016"/>
      <c r="R35" s="2013"/>
      <c r="S35" s="2010"/>
      <c r="T35" s="2010"/>
      <c r="U35" s="2016"/>
      <c r="V35" s="2019"/>
      <c r="W35" s="2019"/>
      <c r="X35" s="2019"/>
      <c r="Y35" s="2019"/>
      <c r="Z35" s="2020"/>
      <c r="AA35" s="2020"/>
      <c r="AB35" s="2020"/>
      <c r="AC35" s="2021"/>
    </row>
    <row r="36" spans="1:29" ht="17.100000000000001" customHeight="1">
      <c r="A36" s="2014"/>
      <c r="B36" s="2011"/>
      <c r="C36" s="2011"/>
      <c r="D36" s="2011"/>
      <c r="E36" s="2011"/>
      <c r="F36" s="2011"/>
      <c r="G36" s="2011"/>
      <c r="H36" s="2017"/>
      <c r="I36" s="2014"/>
      <c r="J36" s="2011"/>
      <c r="K36" s="2011"/>
      <c r="L36" s="2011"/>
      <c r="M36" s="2017"/>
      <c r="N36" s="2014"/>
      <c r="O36" s="2011"/>
      <c r="P36" s="2011"/>
      <c r="Q36" s="2017"/>
      <c r="R36" s="2014"/>
      <c r="S36" s="2011"/>
      <c r="T36" s="2011"/>
      <c r="U36" s="2017"/>
      <c r="V36" s="2020"/>
      <c r="W36" s="2020"/>
      <c r="X36" s="2020"/>
      <c r="Y36" s="2020"/>
      <c r="Z36" s="2020"/>
      <c r="AA36" s="2020"/>
      <c r="AB36" s="2020"/>
      <c r="AC36" s="2021"/>
    </row>
    <row r="37" spans="1:29" ht="17.100000000000001" customHeight="1">
      <c r="A37" s="2012" t="s">
        <v>2722</v>
      </c>
      <c r="B37" s="2009"/>
      <c r="C37" s="2009"/>
      <c r="D37" s="2009" t="s">
        <v>5</v>
      </c>
      <c r="E37" s="2006"/>
      <c r="F37" s="2009" t="s">
        <v>2713</v>
      </c>
      <c r="G37" s="2006"/>
      <c r="H37" s="2015" t="s">
        <v>3</v>
      </c>
      <c r="I37" s="2012"/>
      <c r="J37" s="2009"/>
      <c r="K37" s="2009"/>
      <c r="L37" s="2009"/>
      <c r="M37" s="2015"/>
      <c r="N37" s="2012"/>
      <c r="O37" s="2009"/>
      <c r="P37" s="2009"/>
      <c r="Q37" s="2015"/>
      <c r="R37" s="2012"/>
      <c r="S37" s="2009"/>
      <c r="T37" s="2009"/>
      <c r="U37" s="2015"/>
      <c r="V37" s="2009" t="s">
        <v>2722</v>
      </c>
      <c r="W37" s="2009"/>
      <c r="X37" s="2009"/>
      <c r="Y37" s="2006" t="s">
        <v>5</v>
      </c>
      <c r="Z37" s="2009"/>
      <c r="AA37" s="2006" t="s">
        <v>2713</v>
      </c>
      <c r="AB37" s="2009"/>
      <c r="AC37" s="1994" t="s">
        <v>2714</v>
      </c>
    </row>
    <row r="38" spans="1:29" ht="17.100000000000001" customHeight="1">
      <c r="A38" s="2013"/>
      <c r="B38" s="2010"/>
      <c r="C38" s="2010"/>
      <c r="D38" s="2010"/>
      <c r="E38" s="2007"/>
      <c r="F38" s="2010"/>
      <c r="G38" s="2007"/>
      <c r="H38" s="2016"/>
      <c r="I38" s="2013"/>
      <c r="J38" s="2010"/>
      <c r="K38" s="2010"/>
      <c r="L38" s="2010"/>
      <c r="M38" s="2016"/>
      <c r="N38" s="2013"/>
      <c r="O38" s="2010"/>
      <c r="P38" s="2010"/>
      <c r="Q38" s="2016"/>
      <c r="R38" s="2013"/>
      <c r="S38" s="2010"/>
      <c r="T38" s="2010"/>
      <c r="U38" s="2016"/>
      <c r="V38" s="2010"/>
      <c r="W38" s="2010"/>
      <c r="X38" s="2010"/>
      <c r="Y38" s="2007"/>
      <c r="Z38" s="2010"/>
      <c r="AA38" s="2007"/>
      <c r="AB38" s="2010"/>
      <c r="AC38" s="1995"/>
    </row>
    <row r="39" spans="1:29" ht="17.100000000000001" customHeight="1">
      <c r="A39" s="2014"/>
      <c r="B39" s="2011"/>
      <c r="C39" s="2011"/>
      <c r="D39" s="2011"/>
      <c r="E39" s="2008"/>
      <c r="F39" s="2011"/>
      <c r="G39" s="2008"/>
      <c r="H39" s="2017"/>
      <c r="I39" s="2013"/>
      <c r="J39" s="2010"/>
      <c r="K39" s="2010"/>
      <c r="L39" s="2010"/>
      <c r="M39" s="2016"/>
      <c r="N39" s="2013"/>
      <c r="O39" s="2010"/>
      <c r="P39" s="2010"/>
      <c r="Q39" s="2016"/>
      <c r="R39" s="2013"/>
      <c r="S39" s="2010"/>
      <c r="T39" s="2010"/>
      <c r="U39" s="2016"/>
      <c r="V39" s="2011"/>
      <c r="W39" s="2011"/>
      <c r="X39" s="2011"/>
      <c r="Y39" s="2008"/>
      <c r="Z39" s="2011"/>
      <c r="AA39" s="2008"/>
      <c r="AB39" s="2011"/>
      <c r="AC39" s="1996"/>
    </row>
    <row r="40" spans="1:29" ht="17.100000000000001" customHeight="1">
      <c r="A40" s="2012" t="s">
        <v>2723</v>
      </c>
      <c r="B40" s="1998" t="str">
        <f>"TKC"&amp;"  　"&amp;"建中"&amp;IF(LEFT(第三面!F4,1)="山","梨",LEFT(第三面!F4,1))</f>
        <v>TKC  　建中</v>
      </c>
      <c r="C40" s="1998"/>
      <c r="D40" s="1998"/>
      <c r="E40" s="1998"/>
      <c r="F40" s="1998"/>
      <c r="G40" s="1998"/>
      <c r="H40" s="2015" t="s">
        <v>17</v>
      </c>
      <c r="I40" s="2013"/>
      <c r="J40" s="2010"/>
      <c r="K40" s="2010"/>
      <c r="L40" s="2010"/>
      <c r="M40" s="2016"/>
      <c r="N40" s="2013"/>
      <c r="O40" s="2010"/>
      <c r="P40" s="2010"/>
      <c r="Q40" s="2016"/>
      <c r="R40" s="2013"/>
      <c r="S40" s="2010"/>
      <c r="T40" s="2010"/>
      <c r="U40" s="2016"/>
      <c r="V40" s="2009" t="s">
        <v>2723</v>
      </c>
      <c r="W40" s="1998" t="str">
        <f>B40</f>
        <v>TKC  　建中</v>
      </c>
      <c r="X40" s="1998"/>
      <c r="Y40" s="1998"/>
      <c r="Z40" s="1998"/>
      <c r="AA40" s="1998"/>
      <c r="AB40" s="1998"/>
      <c r="AC40" s="1994" t="s">
        <v>17</v>
      </c>
    </row>
    <row r="41" spans="1:29" ht="17.100000000000001" customHeight="1">
      <c r="A41" s="2013"/>
      <c r="B41" s="2001"/>
      <c r="C41" s="2001"/>
      <c r="D41" s="2001"/>
      <c r="E41" s="2001"/>
      <c r="F41" s="2001"/>
      <c r="G41" s="2001"/>
      <c r="H41" s="2016"/>
      <c r="I41" s="2013"/>
      <c r="J41" s="2010"/>
      <c r="K41" s="2010"/>
      <c r="L41" s="2010"/>
      <c r="M41" s="2016"/>
      <c r="N41" s="2013"/>
      <c r="O41" s="2010"/>
      <c r="P41" s="2010"/>
      <c r="Q41" s="2016"/>
      <c r="R41" s="2013"/>
      <c r="S41" s="2010"/>
      <c r="T41" s="2010"/>
      <c r="U41" s="2016"/>
      <c r="V41" s="2010"/>
      <c r="W41" s="2001"/>
      <c r="X41" s="2001"/>
      <c r="Y41" s="2001"/>
      <c r="Z41" s="2001"/>
      <c r="AA41" s="2001"/>
      <c r="AB41" s="2001"/>
      <c r="AC41" s="1995"/>
    </row>
    <row r="42" spans="1:29" ht="17.100000000000001" customHeight="1">
      <c r="A42" s="2014"/>
      <c r="B42" s="2004"/>
      <c r="C42" s="2004"/>
      <c r="D42" s="2004"/>
      <c r="E42" s="2004"/>
      <c r="F42" s="2004"/>
      <c r="G42" s="2004"/>
      <c r="H42" s="2017"/>
      <c r="I42" s="2013"/>
      <c r="J42" s="2010"/>
      <c r="K42" s="2010"/>
      <c r="L42" s="2010"/>
      <c r="M42" s="2016"/>
      <c r="N42" s="2013"/>
      <c r="O42" s="2010"/>
      <c r="P42" s="2010"/>
      <c r="Q42" s="2016"/>
      <c r="R42" s="2013"/>
      <c r="S42" s="2010"/>
      <c r="T42" s="2010"/>
      <c r="U42" s="2016"/>
      <c r="V42" s="2011"/>
      <c r="W42" s="2004"/>
      <c r="X42" s="2004"/>
      <c r="Y42" s="2004"/>
      <c r="Z42" s="2004"/>
      <c r="AA42" s="2004"/>
      <c r="AB42" s="2004"/>
      <c r="AC42" s="1996"/>
    </row>
    <row r="43" spans="1:29" ht="17.100000000000001" customHeight="1">
      <c r="A43" s="1997" t="s">
        <v>2724</v>
      </c>
      <c r="B43" s="1998"/>
      <c r="C43" s="1998"/>
      <c r="D43" s="1998"/>
      <c r="E43" s="1998"/>
      <c r="F43" s="1998"/>
      <c r="G43" s="1998"/>
      <c r="H43" s="1999"/>
      <c r="I43" s="2013"/>
      <c r="J43" s="2010"/>
      <c r="K43" s="2010"/>
      <c r="L43" s="2010"/>
      <c r="M43" s="2016"/>
      <c r="N43" s="2013"/>
      <c r="O43" s="2010"/>
      <c r="P43" s="2010"/>
      <c r="Q43" s="2016"/>
      <c r="R43" s="2013"/>
      <c r="S43" s="2010"/>
      <c r="T43" s="2010"/>
      <c r="U43" s="2016"/>
      <c r="V43" s="1998" t="s">
        <v>2724</v>
      </c>
      <c r="W43" s="1998"/>
      <c r="X43" s="1998"/>
      <c r="Y43" s="1998"/>
      <c r="Z43" s="1998"/>
      <c r="AA43" s="1998"/>
      <c r="AB43" s="1998"/>
      <c r="AC43" s="1999"/>
    </row>
    <row r="44" spans="1:29" ht="17.100000000000001" customHeight="1">
      <c r="A44" s="2000"/>
      <c r="B44" s="2001"/>
      <c r="C44" s="2001"/>
      <c r="D44" s="2001"/>
      <c r="E44" s="2001"/>
      <c r="F44" s="2001"/>
      <c r="G44" s="2001"/>
      <c r="H44" s="2002"/>
      <c r="I44" s="2013"/>
      <c r="J44" s="2010"/>
      <c r="K44" s="2010"/>
      <c r="L44" s="2010"/>
      <c r="M44" s="2016"/>
      <c r="N44" s="2013"/>
      <c r="O44" s="2010"/>
      <c r="P44" s="2010"/>
      <c r="Q44" s="2016"/>
      <c r="R44" s="2013"/>
      <c r="S44" s="2010"/>
      <c r="T44" s="2010"/>
      <c r="U44" s="2016"/>
      <c r="V44" s="2001"/>
      <c r="W44" s="2001"/>
      <c r="X44" s="2001"/>
      <c r="Y44" s="2001"/>
      <c r="Z44" s="2001"/>
      <c r="AA44" s="2001"/>
      <c r="AB44" s="2001"/>
      <c r="AC44" s="2002"/>
    </row>
    <row r="45" spans="1:29" ht="17.100000000000001" customHeight="1">
      <c r="A45" s="2003"/>
      <c r="B45" s="2004"/>
      <c r="C45" s="2004"/>
      <c r="D45" s="2004"/>
      <c r="E45" s="2004"/>
      <c r="F45" s="2004"/>
      <c r="G45" s="2004"/>
      <c r="H45" s="2005"/>
      <c r="I45" s="2014"/>
      <c r="J45" s="2011"/>
      <c r="K45" s="2011"/>
      <c r="L45" s="2011"/>
      <c r="M45" s="2017"/>
      <c r="N45" s="2014"/>
      <c r="O45" s="2011"/>
      <c r="P45" s="2011"/>
      <c r="Q45" s="2017"/>
      <c r="R45" s="2014"/>
      <c r="S45" s="2011"/>
      <c r="T45" s="2011"/>
      <c r="U45" s="2017"/>
      <c r="V45" s="2004"/>
      <c r="W45" s="2004"/>
      <c r="X45" s="2004"/>
      <c r="Y45" s="2004"/>
      <c r="Z45" s="2004"/>
      <c r="AA45" s="2004"/>
      <c r="AB45" s="2004"/>
      <c r="AC45" s="2005"/>
    </row>
    <row r="46" spans="1:29">
      <c r="A46" s="807"/>
      <c r="B46" s="807"/>
      <c r="C46" s="807"/>
      <c r="D46" s="807"/>
      <c r="E46" s="807"/>
      <c r="F46" s="807"/>
      <c r="G46" s="807"/>
      <c r="H46" s="807"/>
      <c r="I46" s="807"/>
    </row>
    <row r="47" spans="1:29">
      <c r="A47" s="807"/>
      <c r="B47" s="807"/>
      <c r="C47" s="807"/>
      <c r="D47" s="807"/>
      <c r="E47" s="807"/>
      <c r="F47" s="807"/>
      <c r="G47" s="807"/>
      <c r="H47" s="807"/>
      <c r="I47" s="807"/>
    </row>
  </sheetData>
  <mergeCells count="46">
    <mergeCell ref="A16:AC16"/>
    <mergeCell ref="V18:W18"/>
    <mergeCell ref="A1:AC1"/>
    <mergeCell ref="A5:AC5"/>
    <mergeCell ref="A8:AC8"/>
    <mergeCell ref="A11:AC13"/>
    <mergeCell ref="A15:AC15"/>
    <mergeCell ref="AE18:AF18"/>
    <mergeCell ref="M19:O19"/>
    <mergeCell ref="Q19:AB19"/>
    <mergeCell ref="Q20:AB20"/>
    <mergeCell ref="Q23:AB23"/>
    <mergeCell ref="Q22:AB22"/>
    <mergeCell ref="K27:O27"/>
    <mergeCell ref="Q27:AC27"/>
    <mergeCell ref="Q28:AC28"/>
    <mergeCell ref="A34:H36"/>
    <mergeCell ref="I34:M36"/>
    <mergeCell ref="N34:Q36"/>
    <mergeCell ref="R34:U36"/>
    <mergeCell ref="V34:AC36"/>
    <mergeCell ref="R37:U45"/>
    <mergeCell ref="V37:W39"/>
    <mergeCell ref="X37:X39"/>
    <mergeCell ref="A37:B39"/>
    <mergeCell ref="C37:C39"/>
    <mergeCell ref="D37:D39"/>
    <mergeCell ref="E37:E39"/>
    <mergeCell ref="F37:F39"/>
    <mergeCell ref="G37:G39"/>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4DC638E8-AE0A-4D42-81CC-35407747BF9B}"/>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9336-E55C-40A5-87CB-C9F27365FA82}">
  <sheetPr>
    <tabColor rgb="FF00B0F0"/>
    <pageSetUpPr fitToPage="1"/>
  </sheetPr>
  <dimension ref="A1:AJ47"/>
  <sheetViews>
    <sheetView view="pageBreakPreview" zoomScaleNormal="100" workbookViewId="0">
      <selection activeCell="AE18" sqref="AE18:AF18"/>
    </sheetView>
  </sheetViews>
  <sheetFormatPr defaultRowHeight="12"/>
  <cols>
    <col min="1" max="23" width="3" style="599" customWidth="1"/>
    <col min="24" max="24" width="3.25" style="599" customWidth="1"/>
    <col min="25" max="29" width="3" style="599" customWidth="1"/>
    <col min="30" max="256" width="9" style="599"/>
    <col min="257" max="279" width="3" style="599" customWidth="1"/>
    <col min="280" max="280" width="3.25" style="599" customWidth="1"/>
    <col min="281" max="285" width="3" style="599" customWidth="1"/>
    <col min="286" max="512" width="9" style="599"/>
    <col min="513" max="535" width="3" style="599" customWidth="1"/>
    <col min="536" max="536" width="3.25" style="599" customWidth="1"/>
    <col min="537" max="541" width="3" style="599" customWidth="1"/>
    <col min="542" max="768" width="9" style="599"/>
    <col min="769" max="791" width="3" style="599" customWidth="1"/>
    <col min="792" max="792" width="3.25" style="599" customWidth="1"/>
    <col min="793" max="797" width="3" style="599" customWidth="1"/>
    <col min="798" max="1024" width="9" style="599"/>
    <col min="1025" max="1047" width="3" style="599" customWidth="1"/>
    <col min="1048" max="1048" width="3.25" style="599" customWidth="1"/>
    <col min="1049" max="1053" width="3" style="599" customWidth="1"/>
    <col min="1054" max="1280" width="9" style="599"/>
    <col min="1281" max="1303" width="3" style="599" customWidth="1"/>
    <col min="1304" max="1304" width="3.25" style="599" customWidth="1"/>
    <col min="1305" max="1309" width="3" style="599" customWidth="1"/>
    <col min="1310" max="1536" width="9" style="599"/>
    <col min="1537" max="1559" width="3" style="599" customWidth="1"/>
    <col min="1560" max="1560" width="3.25" style="599" customWidth="1"/>
    <col min="1561" max="1565" width="3" style="599" customWidth="1"/>
    <col min="1566" max="1792" width="9" style="599"/>
    <col min="1793" max="1815" width="3" style="599" customWidth="1"/>
    <col min="1816" max="1816" width="3.25" style="599" customWidth="1"/>
    <col min="1817" max="1821" width="3" style="599" customWidth="1"/>
    <col min="1822" max="2048" width="9" style="599"/>
    <col min="2049" max="2071" width="3" style="599" customWidth="1"/>
    <col min="2072" max="2072" width="3.25" style="599" customWidth="1"/>
    <col min="2073" max="2077" width="3" style="599" customWidth="1"/>
    <col min="2078" max="2304" width="9" style="599"/>
    <col min="2305" max="2327" width="3" style="599" customWidth="1"/>
    <col min="2328" max="2328" width="3.25" style="599" customWidth="1"/>
    <col min="2329" max="2333" width="3" style="599" customWidth="1"/>
    <col min="2334" max="2560" width="9" style="599"/>
    <col min="2561" max="2583" width="3" style="599" customWidth="1"/>
    <col min="2584" max="2584" width="3.25" style="599" customWidth="1"/>
    <col min="2585" max="2589" width="3" style="599" customWidth="1"/>
    <col min="2590" max="2816" width="9" style="599"/>
    <col min="2817" max="2839" width="3" style="599" customWidth="1"/>
    <col min="2840" max="2840" width="3.25" style="599" customWidth="1"/>
    <col min="2841" max="2845" width="3" style="599" customWidth="1"/>
    <col min="2846" max="3072" width="9" style="599"/>
    <col min="3073" max="3095" width="3" style="599" customWidth="1"/>
    <col min="3096" max="3096" width="3.25" style="599" customWidth="1"/>
    <col min="3097" max="3101" width="3" style="599" customWidth="1"/>
    <col min="3102" max="3328" width="9" style="599"/>
    <col min="3329" max="3351" width="3" style="599" customWidth="1"/>
    <col min="3352" max="3352" width="3.25" style="599" customWidth="1"/>
    <col min="3353" max="3357" width="3" style="599" customWidth="1"/>
    <col min="3358" max="3584" width="9" style="599"/>
    <col min="3585" max="3607" width="3" style="599" customWidth="1"/>
    <col min="3608" max="3608" width="3.25" style="599" customWidth="1"/>
    <col min="3609" max="3613" width="3" style="599" customWidth="1"/>
    <col min="3614" max="3840" width="9" style="599"/>
    <col min="3841" max="3863" width="3" style="599" customWidth="1"/>
    <col min="3864" max="3864" width="3.25" style="599" customWidth="1"/>
    <col min="3865" max="3869" width="3" style="599" customWidth="1"/>
    <col min="3870" max="4096" width="9" style="599"/>
    <col min="4097" max="4119" width="3" style="599" customWidth="1"/>
    <col min="4120" max="4120" width="3.25" style="599" customWidth="1"/>
    <col min="4121" max="4125" width="3" style="599" customWidth="1"/>
    <col min="4126" max="4352" width="9" style="599"/>
    <col min="4353" max="4375" width="3" style="599" customWidth="1"/>
    <col min="4376" max="4376" width="3.25" style="599" customWidth="1"/>
    <col min="4377" max="4381" width="3" style="599" customWidth="1"/>
    <col min="4382" max="4608" width="9" style="599"/>
    <col min="4609" max="4631" width="3" style="599" customWidth="1"/>
    <col min="4632" max="4632" width="3.25" style="599" customWidth="1"/>
    <col min="4633" max="4637" width="3" style="599" customWidth="1"/>
    <col min="4638" max="4864" width="9" style="599"/>
    <col min="4865" max="4887" width="3" style="599" customWidth="1"/>
    <col min="4888" max="4888" width="3.25" style="599" customWidth="1"/>
    <col min="4889" max="4893" width="3" style="599" customWidth="1"/>
    <col min="4894" max="5120" width="9" style="599"/>
    <col min="5121" max="5143" width="3" style="599" customWidth="1"/>
    <col min="5144" max="5144" width="3.25" style="599" customWidth="1"/>
    <col min="5145" max="5149" width="3" style="599" customWidth="1"/>
    <col min="5150" max="5376" width="9" style="599"/>
    <col min="5377" max="5399" width="3" style="599" customWidth="1"/>
    <col min="5400" max="5400" width="3.25" style="599" customWidth="1"/>
    <col min="5401" max="5405" width="3" style="599" customWidth="1"/>
    <col min="5406" max="5632" width="9" style="599"/>
    <col min="5633" max="5655" width="3" style="599" customWidth="1"/>
    <col min="5656" max="5656" width="3.25" style="599" customWidth="1"/>
    <col min="5657" max="5661" width="3" style="599" customWidth="1"/>
    <col min="5662" max="5888" width="9" style="599"/>
    <col min="5889" max="5911" width="3" style="599" customWidth="1"/>
    <col min="5912" max="5912" width="3.25" style="599" customWidth="1"/>
    <col min="5913" max="5917" width="3" style="599" customWidth="1"/>
    <col min="5918" max="6144" width="9" style="599"/>
    <col min="6145" max="6167" width="3" style="599" customWidth="1"/>
    <col min="6168" max="6168" width="3.25" style="599" customWidth="1"/>
    <col min="6169" max="6173" width="3" style="599" customWidth="1"/>
    <col min="6174" max="6400" width="9" style="599"/>
    <col min="6401" max="6423" width="3" style="599" customWidth="1"/>
    <col min="6424" max="6424" width="3.25" style="599" customWidth="1"/>
    <col min="6425" max="6429" width="3" style="599" customWidth="1"/>
    <col min="6430" max="6656" width="9" style="599"/>
    <col min="6657" max="6679" width="3" style="599" customWidth="1"/>
    <col min="6680" max="6680" width="3.25" style="599" customWidth="1"/>
    <col min="6681" max="6685" width="3" style="599" customWidth="1"/>
    <col min="6686" max="6912" width="9" style="599"/>
    <col min="6913" max="6935" width="3" style="599" customWidth="1"/>
    <col min="6936" max="6936" width="3.25" style="599" customWidth="1"/>
    <col min="6937" max="6941" width="3" style="599" customWidth="1"/>
    <col min="6942" max="7168" width="9" style="599"/>
    <col min="7169" max="7191" width="3" style="599" customWidth="1"/>
    <col min="7192" max="7192" width="3.25" style="599" customWidth="1"/>
    <col min="7193" max="7197" width="3" style="599" customWidth="1"/>
    <col min="7198" max="7424" width="9" style="599"/>
    <col min="7425" max="7447" width="3" style="599" customWidth="1"/>
    <col min="7448" max="7448" width="3.25" style="599" customWidth="1"/>
    <col min="7449" max="7453" width="3" style="599" customWidth="1"/>
    <col min="7454" max="7680" width="9" style="599"/>
    <col min="7681" max="7703" width="3" style="599" customWidth="1"/>
    <col min="7704" max="7704" width="3.25" style="599" customWidth="1"/>
    <col min="7705" max="7709" width="3" style="599" customWidth="1"/>
    <col min="7710" max="7936" width="9" style="599"/>
    <col min="7937" max="7959" width="3" style="599" customWidth="1"/>
    <col min="7960" max="7960" width="3.25" style="599" customWidth="1"/>
    <col min="7961" max="7965" width="3" style="599" customWidth="1"/>
    <col min="7966" max="8192" width="9" style="599"/>
    <col min="8193" max="8215" width="3" style="599" customWidth="1"/>
    <col min="8216" max="8216" width="3.25" style="599" customWidth="1"/>
    <col min="8217" max="8221" width="3" style="599" customWidth="1"/>
    <col min="8222" max="8448" width="9" style="599"/>
    <col min="8449" max="8471" width="3" style="599" customWidth="1"/>
    <col min="8472" max="8472" width="3.25" style="599" customWidth="1"/>
    <col min="8473" max="8477" width="3" style="599" customWidth="1"/>
    <col min="8478" max="8704" width="9" style="599"/>
    <col min="8705" max="8727" width="3" style="599" customWidth="1"/>
    <col min="8728" max="8728" width="3.25" style="599" customWidth="1"/>
    <col min="8729" max="8733" width="3" style="599" customWidth="1"/>
    <col min="8734" max="8960" width="9" style="599"/>
    <col min="8961" max="8983" width="3" style="599" customWidth="1"/>
    <col min="8984" max="8984" width="3.25" style="599" customWidth="1"/>
    <col min="8985" max="8989" width="3" style="599" customWidth="1"/>
    <col min="8990" max="9216" width="9" style="599"/>
    <col min="9217" max="9239" width="3" style="599" customWidth="1"/>
    <col min="9240" max="9240" width="3.25" style="599" customWidth="1"/>
    <col min="9241" max="9245" width="3" style="599" customWidth="1"/>
    <col min="9246" max="9472" width="9" style="599"/>
    <col min="9473" max="9495" width="3" style="599" customWidth="1"/>
    <col min="9496" max="9496" width="3.25" style="599" customWidth="1"/>
    <col min="9497" max="9501" width="3" style="599" customWidth="1"/>
    <col min="9502" max="9728" width="9" style="599"/>
    <col min="9729" max="9751" width="3" style="599" customWidth="1"/>
    <col min="9752" max="9752" width="3.25" style="599" customWidth="1"/>
    <col min="9753" max="9757" width="3" style="599" customWidth="1"/>
    <col min="9758" max="9984" width="9" style="599"/>
    <col min="9985" max="10007" width="3" style="599" customWidth="1"/>
    <col min="10008" max="10008" width="3.25" style="599" customWidth="1"/>
    <col min="10009" max="10013" width="3" style="599" customWidth="1"/>
    <col min="10014" max="10240" width="9" style="599"/>
    <col min="10241" max="10263" width="3" style="599" customWidth="1"/>
    <col min="10264" max="10264" width="3.25" style="599" customWidth="1"/>
    <col min="10265" max="10269" width="3" style="599" customWidth="1"/>
    <col min="10270" max="10496" width="9" style="599"/>
    <col min="10497" max="10519" width="3" style="599" customWidth="1"/>
    <col min="10520" max="10520" width="3.25" style="599" customWidth="1"/>
    <col min="10521" max="10525" width="3" style="599" customWidth="1"/>
    <col min="10526" max="10752" width="9" style="599"/>
    <col min="10753" max="10775" width="3" style="599" customWidth="1"/>
    <col min="10776" max="10776" width="3.25" style="599" customWidth="1"/>
    <col min="10777" max="10781" width="3" style="599" customWidth="1"/>
    <col min="10782" max="11008" width="9" style="599"/>
    <col min="11009" max="11031" width="3" style="599" customWidth="1"/>
    <col min="11032" max="11032" width="3.25" style="599" customWidth="1"/>
    <col min="11033" max="11037" width="3" style="599" customWidth="1"/>
    <col min="11038" max="11264" width="9" style="599"/>
    <col min="11265" max="11287" width="3" style="599" customWidth="1"/>
    <col min="11288" max="11288" width="3.25" style="599" customWidth="1"/>
    <col min="11289" max="11293" width="3" style="599" customWidth="1"/>
    <col min="11294" max="11520" width="9" style="599"/>
    <col min="11521" max="11543" width="3" style="599" customWidth="1"/>
    <col min="11544" max="11544" width="3.25" style="599" customWidth="1"/>
    <col min="11545" max="11549" width="3" style="599" customWidth="1"/>
    <col min="11550" max="11776" width="9" style="599"/>
    <col min="11777" max="11799" width="3" style="599" customWidth="1"/>
    <col min="11800" max="11800" width="3.25" style="599" customWidth="1"/>
    <col min="11801" max="11805" width="3" style="599" customWidth="1"/>
    <col min="11806" max="12032" width="9" style="599"/>
    <col min="12033" max="12055" width="3" style="599" customWidth="1"/>
    <col min="12056" max="12056" width="3.25" style="599" customWidth="1"/>
    <col min="12057" max="12061" width="3" style="599" customWidth="1"/>
    <col min="12062" max="12288" width="9" style="599"/>
    <col min="12289" max="12311" width="3" style="599" customWidth="1"/>
    <col min="12312" max="12312" width="3.25" style="599" customWidth="1"/>
    <col min="12313" max="12317" width="3" style="599" customWidth="1"/>
    <col min="12318" max="12544" width="9" style="599"/>
    <col min="12545" max="12567" width="3" style="599" customWidth="1"/>
    <col min="12568" max="12568" width="3.25" style="599" customWidth="1"/>
    <col min="12569" max="12573" width="3" style="599" customWidth="1"/>
    <col min="12574" max="12800" width="9" style="599"/>
    <col min="12801" max="12823" width="3" style="599" customWidth="1"/>
    <col min="12824" max="12824" width="3.25" style="599" customWidth="1"/>
    <col min="12825" max="12829" width="3" style="599" customWidth="1"/>
    <col min="12830" max="13056" width="9" style="599"/>
    <col min="13057" max="13079" width="3" style="599" customWidth="1"/>
    <col min="13080" max="13080" width="3.25" style="599" customWidth="1"/>
    <col min="13081" max="13085" width="3" style="599" customWidth="1"/>
    <col min="13086" max="13312" width="9" style="599"/>
    <col min="13313" max="13335" width="3" style="599" customWidth="1"/>
    <col min="13336" max="13336" width="3.25" style="599" customWidth="1"/>
    <col min="13337" max="13341" width="3" style="599" customWidth="1"/>
    <col min="13342" max="13568" width="9" style="599"/>
    <col min="13569" max="13591" width="3" style="599" customWidth="1"/>
    <col min="13592" max="13592" width="3.25" style="599" customWidth="1"/>
    <col min="13593" max="13597" width="3" style="599" customWidth="1"/>
    <col min="13598" max="13824" width="9" style="599"/>
    <col min="13825" max="13847" width="3" style="599" customWidth="1"/>
    <col min="13848" max="13848" width="3.25" style="599" customWidth="1"/>
    <col min="13849" max="13853" width="3" style="599" customWidth="1"/>
    <col min="13854" max="14080" width="9" style="599"/>
    <col min="14081" max="14103" width="3" style="599" customWidth="1"/>
    <col min="14104" max="14104" width="3.25" style="599" customWidth="1"/>
    <col min="14105" max="14109" width="3" style="599" customWidth="1"/>
    <col min="14110" max="14336" width="9" style="599"/>
    <col min="14337" max="14359" width="3" style="599" customWidth="1"/>
    <col min="14360" max="14360" width="3.25" style="599" customWidth="1"/>
    <col min="14361" max="14365" width="3" style="599" customWidth="1"/>
    <col min="14366" max="14592" width="9" style="599"/>
    <col min="14593" max="14615" width="3" style="599" customWidth="1"/>
    <col min="14616" max="14616" width="3.25" style="599" customWidth="1"/>
    <col min="14617" max="14621" width="3" style="599" customWidth="1"/>
    <col min="14622" max="14848" width="9" style="599"/>
    <col min="14849" max="14871" width="3" style="599" customWidth="1"/>
    <col min="14872" max="14872" width="3.25" style="599" customWidth="1"/>
    <col min="14873" max="14877" width="3" style="599" customWidth="1"/>
    <col min="14878" max="15104" width="9" style="599"/>
    <col min="15105" max="15127" width="3" style="599" customWidth="1"/>
    <col min="15128" max="15128" width="3.25" style="599" customWidth="1"/>
    <col min="15129" max="15133" width="3" style="599" customWidth="1"/>
    <col min="15134" max="15360" width="9" style="599"/>
    <col min="15361" max="15383" width="3" style="599" customWidth="1"/>
    <col min="15384" max="15384" width="3.25" style="599" customWidth="1"/>
    <col min="15385" max="15389" width="3" style="599" customWidth="1"/>
    <col min="15390" max="15616" width="9" style="599"/>
    <col min="15617" max="15639" width="3" style="599" customWidth="1"/>
    <col min="15640" max="15640" width="3.25" style="599" customWidth="1"/>
    <col min="15641" max="15645" width="3" style="599" customWidth="1"/>
    <col min="15646" max="15872" width="9" style="599"/>
    <col min="15873" max="15895" width="3" style="599" customWidth="1"/>
    <col min="15896" max="15896" width="3.25" style="599" customWidth="1"/>
    <col min="15897" max="15901" width="3" style="599" customWidth="1"/>
    <col min="15902" max="16128" width="9" style="599"/>
    <col min="16129" max="16151" width="3" style="599" customWidth="1"/>
    <col min="16152" max="16152" width="3.25" style="599" customWidth="1"/>
    <col min="16153" max="16157" width="3" style="599" customWidth="1"/>
    <col min="16158" max="16384" width="9" style="599"/>
  </cols>
  <sheetData>
    <row r="1" spans="1:36" ht="17.100000000000001" customHeight="1">
      <c r="A1" s="2027" t="s">
        <v>3602</v>
      </c>
      <c r="B1" s="2027"/>
      <c r="C1" s="2027"/>
      <c r="D1" s="2027"/>
      <c r="E1" s="2027"/>
      <c r="F1" s="2027"/>
      <c r="G1" s="2027"/>
      <c r="H1" s="2027"/>
      <c r="I1" s="2027"/>
      <c r="J1" s="2028"/>
      <c r="K1" s="2028"/>
      <c r="L1" s="2028"/>
      <c r="M1" s="2028"/>
      <c r="N1" s="2028"/>
      <c r="O1" s="2028"/>
      <c r="P1" s="2028"/>
      <c r="Q1" s="2028"/>
      <c r="R1" s="2028"/>
      <c r="S1" s="2028"/>
      <c r="T1" s="2028"/>
      <c r="U1" s="2028"/>
      <c r="V1" s="2028"/>
      <c r="W1" s="2028"/>
      <c r="X1" s="2028"/>
      <c r="Y1" s="2028"/>
      <c r="Z1" s="2028"/>
      <c r="AA1" s="2028"/>
      <c r="AB1" s="2028"/>
      <c r="AC1" s="2028"/>
    </row>
    <row r="2" spans="1:36" ht="17.100000000000001" customHeight="1">
      <c r="A2" s="793"/>
      <c r="B2" s="793"/>
      <c r="C2" s="793"/>
      <c r="D2" s="793"/>
      <c r="E2" s="793"/>
      <c r="F2" s="793"/>
      <c r="G2" s="793"/>
      <c r="H2" s="793"/>
      <c r="I2" s="793"/>
      <c r="J2" s="794"/>
      <c r="K2" s="794"/>
      <c r="L2" s="794"/>
      <c r="M2" s="794"/>
      <c r="N2" s="794"/>
      <c r="O2" s="794"/>
      <c r="P2" s="794"/>
      <c r="Q2" s="794"/>
      <c r="R2" s="794"/>
      <c r="S2" s="794"/>
      <c r="T2" s="794"/>
      <c r="U2" s="794"/>
      <c r="V2" s="794"/>
      <c r="W2" s="794"/>
      <c r="X2" s="794"/>
      <c r="Y2" s="794"/>
      <c r="Z2" s="794"/>
      <c r="AA2" s="794"/>
      <c r="AB2" s="794"/>
      <c r="AC2" s="794"/>
    </row>
    <row r="3" spans="1:36" ht="17.100000000000001" customHeight="1">
      <c r="A3" s="793"/>
      <c r="B3" s="793"/>
      <c r="C3" s="793"/>
      <c r="D3" s="793"/>
      <c r="E3" s="793"/>
      <c r="F3" s="793"/>
      <c r="G3" s="793"/>
      <c r="H3" s="793"/>
      <c r="I3" s="793"/>
      <c r="J3" s="794"/>
      <c r="K3" s="794"/>
      <c r="L3" s="794"/>
      <c r="M3" s="794"/>
      <c r="N3" s="794"/>
      <c r="O3" s="794"/>
      <c r="P3" s="794"/>
      <c r="Q3" s="794"/>
      <c r="R3" s="794"/>
      <c r="S3" s="794"/>
      <c r="T3" s="794"/>
      <c r="U3" s="794"/>
      <c r="V3" s="794"/>
      <c r="W3" s="794"/>
      <c r="X3" s="794"/>
      <c r="Y3" s="794"/>
      <c r="Z3" s="794"/>
      <c r="AA3" s="794"/>
      <c r="AB3" s="794"/>
      <c r="AC3" s="794"/>
    </row>
    <row r="4" spans="1:36" ht="17.100000000000001" customHeight="1">
      <c r="A4" s="795"/>
      <c r="B4" s="795"/>
      <c r="C4" s="795"/>
      <c r="D4" s="795"/>
      <c r="E4" s="795"/>
      <c r="F4" s="795"/>
      <c r="G4" s="795"/>
      <c r="H4" s="795"/>
      <c r="I4" s="795"/>
      <c r="J4" s="796"/>
      <c r="K4" s="796"/>
      <c r="L4" s="796"/>
      <c r="M4" s="796"/>
      <c r="N4" s="796"/>
      <c r="O4" s="796"/>
      <c r="P4" s="796"/>
      <c r="Q4" s="796"/>
      <c r="R4" s="796"/>
      <c r="S4" s="796"/>
      <c r="T4" s="796"/>
      <c r="U4" s="796"/>
      <c r="V4" s="796"/>
      <c r="W4" s="796"/>
      <c r="X4" s="796"/>
      <c r="Y4" s="796"/>
      <c r="Z4" s="796"/>
      <c r="AA4" s="796"/>
      <c r="AB4" s="796"/>
      <c r="AC4" s="796"/>
    </row>
    <row r="5" spans="1:36" ht="33.950000000000003" customHeight="1">
      <c r="A5" s="2029" t="s">
        <v>3603</v>
      </c>
      <c r="B5" s="2029"/>
      <c r="C5" s="2029"/>
      <c r="D5" s="2029"/>
      <c r="E5" s="2029"/>
      <c r="F5" s="2029"/>
      <c r="G5" s="2029"/>
      <c r="H5" s="2029"/>
      <c r="I5" s="2029"/>
      <c r="J5" s="2030"/>
      <c r="K5" s="2030"/>
      <c r="L5" s="2030"/>
      <c r="M5" s="2030"/>
      <c r="N5" s="2030"/>
      <c r="O5" s="2030"/>
      <c r="P5" s="2030"/>
      <c r="Q5" s="2030"/>
      <c r="R5" s="2030"/>
      <c r="S5" s="2030"/>
      <c r="T5" s="2030"/>
      <c r="U5" s="2030"/>
      <c r="V5" s="2030"/>
      <c r="W5" s="2030"/>
      <c r="X5" s="2030"/>
      <c r="Y5" s="2030"/>
      <c r="Z5" s="2030"/>
      <c r="AA5" s="2030"/>
      <c r="AB5" s="2030"/>
      <c r="AC5" s="2030"/>
    </row>
    <row r="6" spans="1:36" ht="17.100000000000001" customHeight="1">
      <c r="A6" s="797"/>
      <c r="B6" s="797"/>
      <c r="C6" s="797"/>
      <c r="D6" s="797"/>
      <c r="E6" s="797"/>
      <c r="F6" s="797"/>
      <c r="G6" s="797"/>
      <c r="H6" s="797"/>
      <c r="I6" s="797"/>
      <c r="J6" s="796"/>
      <c r="K6" s="796"/>
      <c r="L6" s="796"/>
      <c r="M6" s="796"/>
      <c r="N6" s="796"/>
      <c r="O6" s="796"/>
      <c r="P6" s="796"/>
      <c r="Q6" s="796"/>
      <c r="R6" s="796"/>
      <c r="S6" s="796"/>
      <c r="T6" s="796"/>
      <c r="U6" s="796"/>
      <c r="V6" s="796"/>
      <c r="W6" s="796"/>
      <c r="X6" s="796"/>
      <c r="Y6" s="796"/>
      <c r="Z6" s="796"/>
      <c r="AA6" s="796"/>
      <c r="AB6" s="796"/>
      <c r="AC6" s="796"/>
    </row>
    <row r="7" spans="1:36" ht="17.100000000000001" customHeight="1">
      <c r="A7" s="797"/>
      <c r="B7" s="797"/>
      <c r="C7" s="797"/>
      <c r="D7" s="797"/>
      <c r="E7" s="797"/>
      <c r="F7" s="797"/>
      <c r="G7" s="797"/>
      <c r="H7" s="797"/>
      <c r="I7" s="797"/>
      <c r="J7" s="796"/>
      <c r="K7" s="796"/>
      <c r="L7" s="796"/>
      <c r="M7" s="796"/>
      <c r="N7" s="796"/>
      <c r="O7" s="796"/>
      <c r="P7" s="796"/>
      <c r="Q7" s="796"/>
      <c r="R7" s="796"/>
      <c r="S7" s="796"/>
      <c r="T7" s="796"/>
      <c r="U7" s="796"/>
      <c r="V7" s="796"/>
      <c r="W7" s="796"/>
      <c r="X7" s="796"/>
      <c r="Y7" s="796"/>
      <c r="Z7" s="796"/>
      <c r="AA7" s="796"/>
      <c r="AB7" s="796"/>
      <c r="AC7" s="796"/>
      <c r="AJ7" s="798"/>
    </row>
    <row r="8" spans="1:36" ht="17.100000000000001" customHeight="1">
      <c r="A8" s="1988" t="s">
        <v>2710</v>
      </c>
      <c r="B8" s="1988"/>
      <c r="C8" s="1988"/>
      <c r="D8" s="1988"/>
      <c r="E8" s="1988"/>
      <c r="F8" s="1988"/>
      <c r="G8" s="1988"/>
      <c r="H8" s="1988"/>
      <c r="I8" s="1988"/>
      <c r="J8" s="2026"/>
      <c r="K8" s="2026"/>
      <c r="L8" s="2026"/>
      <c r="M8" s="2026"/>
      <c r="N8" s="2026"/>
      <c r="O8" s="2026"/>
      <c r="P8" s="2026"/>
      <c r="Q8" s="2026"/>
      <c r="R8" s="2026"/>
      <c r="S8" s="2026"/>
      <c r="T8" s="2026"/>
      <c r="U8" s="2026"/>
      <c r="V8" s="2026"/>
      <c r="W8" s="2026"/>
      <c r="X8" s="2026"/>
      <c r="Y8" s="2026"/>
      <c r="Z8" s="2026"/>
      <c r="AA8" s="2026"/>
      <c r="AB8" s="2026"/>
      <c r="AC8" s="2026"/>
    </row>
    <row r="9" spans="1:36" ht="17.100000000000001" customHeight="1">
      <c r="A9" s="795"/>
      <c r="B9" s="795"/>
      <c r="C9" s="795"/>
      <c r="D9" s="795"/>
      <c r="E9" s="795"/>
      <c r="F9" s="795"/>
      <c r="G9" s="795"/>
      <c r="H9" s="795"/>
      <c r="I9" s="795"/>
      <c r="J9" s="796"/>
      <c r="K9" s="796"/>
      <c r="L9" s="796"/>
      <c r="M9" s="796"/>
      <c r="N9" s="796"/>
      <c r="O9" s="796"/>
      <c r="P9" s="796"/>
      <c r="Q9" s="796"/>
      <c r="R9" s="796"/>
      <c r="S9" s="796"/>
      <c r="T9" s="796"/>
      <c r="U9" s="796"/>
      <c r="V9" s="796"/>
      <c r="W9" s="796"/>
      <c r="X9" s="796"/>
      <c r="Y9" s="796"/>
      <c r="Z9" s="796"/>
      <c r="AA9" s="796"/>
      <c r="AB9" s="796"/>
      <c r="AC9" s="796"/>
    </row>
    <row r="10" spans="1:36" ht="17.100000000000001" customHeight="1">
      <c r="A10" s="795"/>
      <c r="B10" s="795"/>
      <c r="C10" s="795"/>
      <c r="D10" s="795"/>
      <c r="E10" s="795"/>
      <c r="F10" s="795"/>
      <c r="G10" s="795"/>
      <c r="H10" s="795"/>
      <c r="I10" s="795"/>
      <c r="J10" s="796"/>
      <c r="K10" s="796"/>
      <c r="L10" s="796"/>
      <c r="M10" s="796"/>
      <c r="N10" s="796"/>
      <c r="O10" s="796"/>
      <c r="P10" s="796"/>
      <c r="Q10" s="796"/>
      <c r="R10" s="796"/>
      <c r="S10" s="796"/>
      <c r="T10" s="796"/>
      <c r="U10" s="796"/>
      <c r="V10" s="796"/>
      <c r="W10" s="796"/>
      <c r="X10" s="796"/>
      <c r="Y10" s="796"/>
      <c r="Z10" s="796"/>
      <c r="AA10" s="796"/>
      <c r="AB10" s="796"/>
      <c r="AC10" s="796"/>
    </row>
    <row r="11" spans="1:36" ht="17.100000000000001" customHeight="1">
      <c r="A11" s="2031" t="s">
        <v>3604</v>
      </c>
      <c r="B11" s="2031"/>
      <c r="C11" s="2031"/>
      <c r="D11" s="2031"/>
      <c r="E11" s="2031"/>
      <c r="F11" s="2031"/>
      <c r="G11" s="2031"/>
      <c r="H11" s="2031"/>
      <c r="I11" s="2031"/>
      <c r="J11" s="2031"/>
      <c r="K11" s="2031"/>
      <c r="L11" s="2031"/>
      <c r="M11" s="2031"/>
      <c r="N11" s="2031"/>
      <c r="O11" s="2031"/>
      <c r="P11" s="2031"/>
      <c r="Q11" s="2031"/>
      <c r="R11" s="2031"/>
      <c r="S11" s="2031"/>
      <c r="T11" s="2031"/>
      <c r="U11" s="2031"/>
      <c r="V11" s="2031"/>
      <c r="W11" s="2031"/>
      <c r="X11" s="2031"/>
      <c r="Y11" s="2031"/>
      <c r="Z11" s="2031"/>
      <c r="AA11" s="2031"/>
      <c r="AB11" s="2031"/>
      <c r="AC11" s="2031"/>
    </row>
    <row r="12" spans="1:36" ht="17.100000000000001" customHeight="1">
      <c r="A12" s="2031"/>
      <c r="B12" s="2031"/>
      <c r="C12" s="2031"/>
      <c r="D12" s="2031"/>
      <c r="E12" s="2031"/>
      <c r="F12" s="2031"/>
      <c r="G12" s="2031"/>
      <c r="H12" s="2031"/>
      <c r="I12" s="2031"/>
      <c r="J12" s="2031"/>
      <c r="K12" s="2031"/>
      <c r="L12" s="2031"/>
      <c r="M12" s="2031"/>
      <c r="N12" s="2031"/>
      <c r="O12" s="2031"/>
      <c r="P12" s="2031"/>
      <c r="Q12" s="2031"/>
      <c r="R12" s="2031"/>
      <c r="S12" s="2031"/>
      <c r="T12" s="2031"/>
      <c r="U12" s="2031"/>
      <c r="V12" s="2031"/>
      <c r="W12" s="2031"/>
      <c r="X12" s="2031"/>
      <c r="Y12" s="2031"/>
      <c r="Z12" s="2031"/>
      <c r="AA12" s="2031"/>
      <c r="AB12" s="2031"/>
      <c r="AC12" s="2031"/>
    </row>
    <row r="13" spans="1:36" ht="17.100000000000001" customHeight="1">
      <c r="A13" s="2031"/>
      <c r="B13" s="2031"/>
      <c r="C13" s="2031"/>
      <c r="D13" s="2031"/>
      <c r="E13" s="2031"/>
      <c r="F13" s="2031"/>
      <c r="G13" s="2031"/>
      <c r="H13" s="2031"/>
      <c r="I13" s="2031"/>
      <c r="J13" s="2031"/>
      <c r="K13" s="2031"/>
      <c r="L13" s="2031"/>
      <c r="M13" s="2031"/>
      <c r="N13" s="2031"/>
      <c r="O13" s="2031"/>
      <c r="P13" s="2031"/>
      <c r="Q13" s="2031"/>
      <c r="R13" s="2031"/>
      <c r="S13" s="2031"/>
      <c r="T13" s="2031"/>
      <c r="U13" s="2031"/>
      <c r="V13" s="2031"/>
      <c r="W13" s="2031"/>
      <c r="X13" s="2031"/>
      <c r="Y13" s="2031"/>
      <c r="Z13" s="2031"/>
      <c r="AA13" s="2031"/>
      <c r="AB13" s="2031"/>
      <c r="AC13" s="2031"/>
    </row>
    <row r="14" spans="1:36" ht="17.100000000000001" customHeight="1">
      <c r="A14" s="796"/>
      <c r="B14" s="796"/>
      <c r="C14" s="796"/>
      <c r="D14" s="796"/>
      <c r="E14" s="796"/>
      <c r="F14" s="796"/>
      <c r="G14" s="796"/>
      <c r="H14" s="796"/>
      <c r="I14" s="796"/>
      <c r="J14" s="796"/>
      <c r="K14" s="796"/>
      <c r="L14" s="796"/>
      <c r="M14" s="796"/>
      <c r="N14" s="796"/>
      <c r="O14" s="796"/>
      <c r="P14" s="796"/>
      <c r="Q14" s="796"/>
      <c r="R14" s="796"/>
      <c r="S14" s="796"/>
      <c r="T14" s="796"/>
      <c r="U14" s="796"/>
      <c r="V14" s="796"/>
      <c r="W14" s="796"/>
      <c r="X14" s="796"/>
      <c r="Y14" s="796"/>
      <c r="Z14" s="796"/>
      <c r="AA14" s="796"/>
      <c r="AB14" s="796"/>
      <c r="AC14" s="796"/>
    </row>
    <row r="15" spans="1:36" ht="17.100000000000001" customHeight="1">
      <c r="A15" s="2007" t="s">
        <v>4225</v>
      </c>
      <c r="B15" s="2025"/>
      <c r="C15" s="2025"/>
      <c r="D15" s="2025"/>
      <c r="E15" s="2025"/>
      <c r="F15" s="2025"/>
      <c r="G15" s="2025"/>
      <c r="H15" s="2025"/>
      <c r="I15" s="2025"/>
      <c r="J15" s="2026"/>
      <c r="K15" s="2026"/>
      <c r="L15" s="2026"/>
      <c r="M15" s="2026"/>
      <c r="N15" s="2026"/>
      <c r="O15" s="2026"/>
      <c r="P15" s="2026"/>
      <c r="Q15" s="2026"/>
      <c r="R15" s="2026"/>
      <c r="S15" s="2026"/>
      <c r="T15" s="2026"/>
      <c r="U15" s="2026"/>
      <c r="V15" s="2026"/>
      <c r="W15" s="2026"/>
      <c r="X15" s="2026"/>
      <c r="Y15" s="2026"/>
      <c r="Z15" s="2026"/>
      <c r="AA15" s="2026"/>
      <c r="AB15" s="2026"/>
      <c r="AC15" s="2026"/>
    </row>
    <row r="16" spans="1:36" ht="17.100000000000001" customHeight="1">
      <c r="A16" s="2007"/>
      <c r="B16" s="2025"/>
      <c r="C16" s="2025"/>
      <c r="D16" s="2025"/>
      <c r="E16" s="2025"/>
      <c r="F16" s="2025"/>
      <c r="G16" s="2025"/>
      <c r="H16" s="2025"/>
      <c r="I16" s="2025"/>
      <c r="J16" s="2026"/>
      <c r="K16" s="2026"/>
      <c r="L16" s="2026"/>
      <c r="M16" s="2026"/>
      <c r="N16" s="2026"/>
      <c r="O16" s="2026"/>
      <c r="P16" s="2026"/>
      <c r="Q16" s="2026"/>
      <c r="R16" s="2026"/>
      <c r="S16" s="2026"/>
      <c r="T16" s="2026"/>
      <c r="U16" s="2026"/>
      <c r="V16" s="2026"/>
      <c r="W16" s="2026"/>
      <c r="X16" s="2026"/>
      <c r="Y16" s="2026"/>
      <c r="Z16" s="2026"/>
      <c r="AA16" s="2026"/>
      <c r="AB16" s="2026"/>
      <c r="AC16" s="2026"/>
    </row>
    <row r="17" spans="1:33" ht="17.100000000000001" customHeight="1" thickBot="1">
      <c r="A17" s="795"/>
      <c r="B17" s="795"/>
      <c r="C17" s="795"/>
      <c r="D17" s="795"/>
      <c r="E17" s="795"/>
      <c r="F17" s="795"/>
      <c r="G17" s="795"/>
      <c r="H17" s="795"/>
      <c r="I17" s="795"/>
      <c r="J17" s="796"/>
      <c r="K17" s="796"/>
      <c r="L17" s="796"/>
      <c r="M17" s="796"/>
      <c r="N17" s="796"/>
      <c r="O17" s="796"/>
      <c r="P17" s="796"/>
      <c r="Q17" s="796"/>
      <c r="R17" s="796"/>
      <c r="S17" s="796"/>
      <c r="T17" s="796"/>
      <c r="U17" s="796"/>
      <c r="V17" s="796"/>
      <c r="W17" s="796"/>
      <c r="X17" s="796"/>
      <c r="Y17" s="796"/>
      <c r="Z17" s="796"/>
      <c r="AA17" s="796"/>
      <c r="AB17" s="796"/>
      <c r="AC17" s="796"/>
    </row>
    <row r="18" spans="1:33" ht="17.100000000000001" customHeight="1" thickBot="1">
      <c r="A18" s="780"/>
      <c r="B18" s="780"/>
      <c r="C18" s="780"/>
      <c r="D18" s="780"/>
      <c r="E18" s="780"/>
      <c r="F18" s="780"/>
      <c r="G18" s="780"/>
      <c r="H18" s="780"/>
      <c r="I18" s="780"/>
      <c r="J18" s="780"/>
      <c r="K18" s="780"/>
      <c r="L18" s="780"/>
      <c r="M18" s="780"/>
      <c r="N18" s="780"/>
      <c r="O18" s="780"/>
      <c r="P18" s="780"/>
      <c r="Q18" s="780"/>
      <c r="R18" s="780"/>
      <c r="S18" s="780"/>
      <c r="T18" s="780"/>
      <c r="U18" s="782"/>
      <c r="V18" s="1988" t="s">
        <v>2712</v>
      </c>
      <c r="W18" s="1988"/>
      <c r="X18" s="800" t="str">
        <f>IF(AE18="","",(YEAR(AE18)-2018))</f>
        <v/>
      </c>
      <c r="Y18" s="782" t="s">
        <v>5</v>
      </c>
      <c r="Z18" s="800" t="str">
        <f>IF(AE18="","",MONTH(AE18))</f>
        <v/>
      </c>
      <c r="AA18" s="782" t="s">
        <v>2713</v>
      </c>
      <c r="AB18" s="800" t="str">
        <f>IF(AE18="","",DAY(AE18))</f>
        <v/>
      </c>
      <c r="AC18" s="782" t="s">
        <v>2714</v>
      </c>
      <c r="AE18" s="2022"/>
      <c r="AF18" s="2023"/>
      <c r="AG18" s="801"/>
    </row>
    <row r="19" spans="1:33" ht="17.100000000000001" customHeight="1">
      <c r="A19" s="795"/>
      <c r="B19" s="795"/>
      <c r="C19" s="795"/>
      <c r="D19" s="795"/>
      <c r="E19" s="795"/>
      <c r="F19" s="795"/>
      <c r="G19" s="795"/>
      <c r="H19" s="795"/>
      <c r="I19" s="795"/>
      <c r="J19" s="796"/>
      <c r="K19" s="796"/>
      <c r="L19" s="796"/>
      <c r="M19" s="1988" t="s">
        <v>2715</v>
      </c>
      <c r="N19" s="1988"/>
      <c r="O19" s="1988"/>
      <c r="P19" s="802"/>
      <c r="Q19" s="2018" t="str">
        <f>IF(第一面!T19="","",第一面!T19)</f>
        <v/>
      </c>
      <c r="R19" s="2018"/>
      <c r="S19" s="2018"/>
      <c r="T19" s="2018"/>
      <c r="U19" s="2018"/>
      <c r="V19" s="2018"/>
      <c r="W19" s="2018"/>
      <c r="X19" s="2018"/>
      <c r="Y19" s="2018"/>
      <c r="Z19" s="2018"/>
      <c r="AA19" s="2018"/>
      <c r="AB19" s="2018"/>
      <c r="AC19" s="796"/>
    </row>
    <row r="20" spans="1:33" ht="16.5" customHeight="1">
      <c r="A20" s="789"/>
      <c r="B20" s="789"/>
      <c r="C20" s="789"/>
      <c r="D20" s="789"/>
      <c r="E20" s="789"/>
      <c r="F20" s="789"/>
      <c r="G20" s="789"/>
      <c r="H20" s="789"/>
      <c r="I20" s="789"/>
      <c r="J20" s="780"/>
      <c r="K20" s="780"/>
      <c r="L20" s="780"/>
      <c r="M20" s="796"/>
      <c r="N20" s="796"/>
      <c r="O20" s="796"/>
      <c r="P20" s="802"/>
      <c r="Q20" s="2018" t="str">
        <f>IF(第一面!T20="","",第一面!T20)</f>
        <v/>
      </c>
      <c r="R20" s="2018"/>
      <c r="S20" s="2018"/>
      <c r="T20" s="2018"/>
      <c r="U20" s="2018"/>
      <c r="V20" s="2018"/>
      <c r="W20" s="2018"/>
      <c r="X20" s="2018"/>
      <c r="Y20" s="2018"/>
      <c r="Z20" s="2018"/>
      <c r="AA20" s="2018"/>
      <c r="AB20" s="2018"/>
      <c r="AC20" s="782"/>
    </row>
    <row r="21" spans="1:33" ht="5.0999999999999996" customHeight="1">
      <c r="A21" s="789"/>
      <c r="B21" s="789"/>
      <c r="C21" s="789"/>
      <c r="D21" s="789"/>
      <c r="E21" s="789"/>
      <c r="F21" s="789"/>
      <c r="G21" s="789"/>
      <c r="H21" s="789"/>
      <c r="I21" s="789"/>
      <c r="J21" s="780"/>
      <c r="K21" s="780"/>
      <c r="L21" s="780"/>
      <c r="M21" s="796"/>
      <c r="N21" s="796"/>
      <c r="O21" s="796"/>
      <c r="P21" s="802"/>
      <c r="Q21" s="803"/>
      <c r="R21" s="803"/>
      <c r="S21" s="803"/>
      <c r="T21" s="803"/>
      <c r="U21" s="803"/>
      <c r="V21" s="803"/>
      <c r="W21" s="803"/>
      <c r="X21" s="803"/>
      <c r="Y21" s="803"/>
      <c r="Z21" s="803"/>
      <c r="AA21" s="803"/>
      <c r="AB21" s="803"/>
      <c r="AC21" s="782"/>
    </row>
    <row r="22" spans="1:33" ht="16.5" customHeight="1">
      <c r="A22" s="795"/>
      <c r="B22" s="795"/>
      <c r="C22" s="795"/>
      <c r="D22" s="795"/>
      <c r="E22" s="795"/>
      <c r="F22" s="795"/>
      <c r="G22" s="795"/>
      <c r="H22" s="795"/>
      <c r="I22" s="795"/>
      <c r="J22" s="796"/>
      <c r="K22" s="796"/>
      <c r="L22" s="796"/>
      <c r="M22" s="796"/>
      <c r="N22" s="796"/>
      <c r="O22" s="796"/>
      <c r="P22" s="796"/>
      <c r="Q22" s="2024" t="str">
        <f>IF(第一面!T22="","",第一面!T22)</f>
        <v/>
      </c>
      <c r="R22" s="2024"/>
      <c r="S22" s="2024"/>
      <c r="T22" s="2024"/>
      <c r="U22" s="2024"/>
      <c r="V22" s="2024"/>
      <c r="W22" s="2024"/>
      <c r="X22" s="2024"/>
      <c r="Y22" s="2024"/>
      <c r="Z22" s="2024"/>
      <c r="AA22" s="2024"/>
      <c r="AB22" s="2024"/>
      <c r="AC22" s="796"/>
    </row>
    <row r="23" spans="1:33" ht="16.5" customHeight="1">
      <c r="A23" s="796"/>
      <c r="B23" s="796"/>
      <c r="C23" s="796"/>
      <c r="D23" s="796"/>
      <c r="E23" s="796"/>
      <c r="F23" s="796"/>
      <c r="G23" s="796"/>
      <c r="H23" s="796"/>
      <c r="I23" s="796"/>
      <c r="J23" s="796"/>
      <c r="K23" s="796"/>
      <c r="L23" s="796"/>
      <c r="M23" s="796"/>
      <c r="N23" s="796"/>
      <c r="O23" s="796"/>
      <c r="P23" s="796"/>
      <c r="Q23" s="2024" t="str">
        <f>IF(第一面!T23="","",第一面!T23)</f>
        <v/>
      </c>
      <c r="R23" s="2024"/>
      <c r="S23" s="2024"/>
      <c r="T23" s="2024"/>
      <c r="U23" s="2024"/>
      <c r="V23" s="2024"/>
      <c r="W23" s="2024"/>
      <c r="X23" s="2024"/>
      <c r="Y23" s="2024"/>
      <c r="Z23" s="2024"/>
      <c r="AA23" s="2024"/>
      <c r="AB23" s="2024"/>
      <c r="AC23" s="796" t="str">
        <f>IF(Q22&lt;&gt;"","印","")</f>
        <v/>
      </c>
    </row>
    <row r="24" spans="1:33" ht="16.5" customHeight="1">
      <c r="A24" s="804"/>
      <c r="B24" s="804"/>
      <c r="C24" s="804"/>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row>
    <row r="25" spans="1:33" ht="16.5" customHeight="1">
      <c r="A25" s="796"/>
      <c r="B25" s="796"/>
      <c r="C25" s="796"/>
      <c r="D25" s="796" t="s">
        <v>3588</v>
      </c>
      <c r="E25" s="796"/>
      <c r="F25" s="796"/>
      <c r="G25" s="796"/>
      <c r="H25" s="796"/>
      <c r="I25" s="796"/>
      <c r="J25" s="796"/>
      <c r="K25" s="796"/>
      <c r="L25" s="796"/>
      <c r="M25" s="796"/>
      <c r="N25" s="796"/>
      <c r="O25" s="796"/>
      <c r="P25" s="796"/>
      <c r="Q25" s="796"/>
      <c r="R25" s="796"/>
      <c r="S25" s="796"/>
      <c r="T25" s="796"/>
      <c r="U25" s="796"/>
      <c r="V25" s="796"/>
      <c r="W25" s="796"/>
      <c r="X25" s="796"/>
      <c r="Y25" s="796"/>
      <c r="Z25" s="796"/>
      <c r="AA25" s="796"/>
      <c r="AB25" s="796"/>
      <c r="AC25" s="796"/>
    </row>
    <row r="26" spans="1:33" ht="16.5" customHeight="1">
      <c r="A26" s="796"/>
      <c r="B26" s="796"/>
      <c r="C26" s="796"/>
      <c r="D26" s="796"/>
      <c r="E26" s="796"/>
      <c r="F26" s="796"/>
      <c r="G26" s="796"/>
      <c r="H26" s="796"/>
      <c r="I26" s="796"/>
      <c r="J26" s="796"/>
      <c r="K26" s="796"/>
      <c r="L26" s="796"/>
      <c r="M26" s="796"/>
      <c r="N26" s="796"/>
      <c r="O26" s="796"/>
      <c r="P26" s="796"/>
      <c r="Q26" s="796"/>
      <c r="R26" s="796"/>
      <c r="S26" s="796"/>
      <c r="T26" s="796"/>
      <c r="U26" s="796"/>
      <c r="V26" s="796"/>
      <c r="W26" s="796"/>
      <c r="X26" s="796"/>
      <c r="Y26" s="796"/>
      <c r="Z26" s="796"/>
      <c r="AA26" s="796"/>
      <c r="AB26" s="796"/>
      <c r="AC26" s="796"/>
    </row>
    <row r="27" spans="1:33" ht="17.100000000000001" customHeight="1">
      <c r="A27" s="796"/>
      <c r="B27" s="796"/>
      <c r="C27" s="796"/>
      <c r="D27" s="796"/>
      <c r="E27" s="796"/>
      <c r="F27" s="796"/>
      <c r="G27" s="796"/>
      <c r="H27" s="796"/>
      <c r="I27" s="796"/>
      <c r="J27" s="796"/>
      <c r="K27" s="1993" t="s">
        <v>3589</v>
      </c>
      <c r="L27" s="1993"/>
      <c r="M27" s="1993"/>
      <c r="N27" s="1993"/>
      <c r="O27" s="1993"/>
      <c r="P27" s="802"/>
      <c r="Q27" s="2018" t="str">
        <f>共通第二面!K63</f>
        <v/>
      </c>
      <c r="R27" s="2018"/>
      <c r="S27" s="2018"/>
      <c r="T27" s="2018"/>
      <c r="U27" s="2018"/>
      <c r="V27" s="2018"/>
      <c r="W27" s="2018"/>
      <c r="X27" s="2018"/>
      <c r="Y27" s="2018"/>
      <c r="Z27" s="2018"/>
      <c r="AA27" s="2018"/>
      <c r="AB27" s="2018"/>
      <c r="AC27" s="2018"/>
    </row>
    <row r="28" spans="1:33" ht="17.100000000000001" customHeight="1">
      <c r="A28" s="789"/>
      <c r="B28" s="789"/>
      <c r="C28" s="789"/>
      <c r="D28" s="789"/>
      <c r="E28" s="789"/>
      <c r="F28" s="789"/>
      <c r="G28" s="789"/>
      <c r="H28" s="789"/>
      <c r="I28" s="789"/>
      <c r="J28" s="780"/>
      <c r="K28" s="780"/>
      <c r="L28" s="780"/>
      <c r="M28" s="796"/>
      <c r="N28" s="796"/>
      <c r="O28" s="796"/>
      <c r="P28" s="802"/>
      <c r="Q28" s="2018" t="str">
        <f>共通第二面!K61</f>
        <v/>
      </c>
      <c r="R28" s="2018"/>
      <c r="S28" s="2018"/>
      <c r="T28" s="2018"/>
      <c r="U28" s="2018"/>
      <c r="V28" s="2018"/>
      <c r="W28" s="2018"/>
      <c r="X28" s="2018"/>
      <c r="Y28" s="2018"/>
      <c r="Z28" s="2018"/>
      <c r="AA28" s="2018"/>
      <c r="AB28" s="2018"/>
      <c r="AC28" s="2018"/>
    </row>
    <row r="29" spans="1:33" ht="17.100000000000001" customHeight="1">
      <c r="A29" s="805"/>
      <c r="B29" s="805"/>
      <c r="C29" s="805"/>
      <c r="D29" s="805"/>
      <c r="E29" s="805"/>
      <c r="F29" s="805"/>
      <c r="G29" s="805"/>
      <c r="H29" s="805"/>
      <c r="I29" s="805"/>
      <c r="J29" s="804"/>
      <c r="K29" s="804"/>
      <c r="L29" s="804"/>
      <c r="M29" s="804"/>
      <c r="N29" s="804"/>
      <c r="O29" s="804"/>
      <c r="P29" s="804"/>
      <c r="Q29" s="804"/>
      <c r="R29" s="804"/>
      <c r="S29" s="804"/>
      <c r="T29" s="804"/>
      <c r="U29" s="804"/>
      <c r="V29" s="804"/>
      <c r="W29" s="804"/>
      <c r="X29" s="804"/>
      <c r="Y29" s="804"/>
      <c r="Z29" s="804"/>
      <c r="AA29" s="804"/>
      <c r="AB29" s="804"/>
      <c r="AC29" s="804"/>
    </row>
    <row r="30" spans="1:33" ht="17.100000000000001" customHeight="1">
      <c r="A30" s="795"/>
      <c r="B30" s="806" t="s">
        <v>3590</v>
      </c>
      <c r="C30" s="795"/>
      <c r="D30" s="795"/>
      <c r="E30" s="795"/>
      <c r="F30" s="795"/>
      <c r="G30" s="795"/>
      <c r="H30" s="795"/>
      <c r="I30" s="795"/>
      <c r="J30" s="796"/>
      <c r="K30" s="796"/>
      <c r="L30" s="796"/>
      <c r="M30" s="796"/>
      <c r="N30" s="796"/>
      <c r="O30" s="796"/>
      <c r="P30" s="796"/>
      <c r="Q30" s="796"/>
      <c r="R30" s="796"/>
      <c r="S30" s="796"/>
      <c r="T30" s="796"/>
      <c r="U30" s="796"/>
      <c r="V30" s="796"/>
      <c r="W30" s="796"/>
      <c r="X30" s="796"/>
      <c r="Y30" s="796"/>
      <c r="Z30" s="796"/>
      <c r="AA30" s="796"/>
      <c r="AB30" s="796"/>
      <c r="AC30" s="796"/>
    </row>
    <row r="31" spans="1:33" ht="17.100000000000001" customHeight="1">
      <c r="A31" s="795"/>
      <c r="B31" s="795"/>
      <c r="C31" s="795"/>
      <c r="D31" s="782" t="s">
        <v>3591</v>
      </c>
      <c r="E31" s="806" t="s">
        <v>3592</v>
      </c>
      <c r="F31" s="799"/>
      <c r="G31" s="795"/>
      <c r="H31" s="795"/>
      <c r="I31" s="795"/>
      <c r="J31" s="796"/>
      <c r="K31" s="796"/>
      <c r="L31" s="806" t="s">
        <v>3490</v>
      </c>
      <c r="M31" s="806" t="s">
        <v>3593</v>
      </c>
      <c r="N31" s="806"/>
      <c r="O31" s="806"/>
      <c r="P31" s="806"/>
      <c r="Q31" s="806"/>
      <c r="R31" s="806"/>
      <c r="S31" s="806"/>
      <c r="T31" s="806"/>
      <c r="U31" s="806" t="s">
        <v>3490</v>
      </c>
      <c r="V31" s="806" t="s">
        <v>3594</v>
      </c>
      <c r="W31" s="806"/>
      <c r="X31" s="806"/>
      <c r="Y31" s="806"/>
      <c r="Z31" s="806"/>
      <c r="AA31" s="806"/>
      <c r="AB31" s="796"/>
      <c r="AC31" s="796"/>
    </row>
    <row r="32" spans="1:33" ht="17.100000000000001" customHeight="1">
      <c r="A32" s="795"/>
      <c r="B32" s="795"/>
      <c r="C32" s="795"/>
      <c r="D32" s="782" t="s">
        <v>3490</v>
      </c>
      <c r="E32" s="806" t="s">
        <v>3595</v>
      </c>
      <c r="F32" s="799"/>
      <c r="G32" s="795"/>
      <c r="H32" s="795"/>
      <c r="I32" s="795"/>
      <c r="J32" s="796"/>
      <c r="K32" s="796"/>
      <c r="L32" s="806" t="s">
        <v>3490</v>
      </c>
      <c r="M32" s="806" t="s">
        <v>3596</v>
      </c>
      <c r="N32" s="806"/>
      <c r="O32" s="806"/>
      <c r="P32" s="806"/>
      <c r="Q32" s="806"/>
      <c r="R32" s="806"/>
      <c r="S32" s="806"/>
      <c r="T32" s="806"/>
      <c r="U32" s="806" t="s">
        <v>3490</v>
      </c>
      <c r="V32" s="806" t="s">
        <v>3597</v>
      </c>
      <c r="W32" s="806"/>
      <c r="X32" s="806"/>
      <c r="Y32" s="806"/>
      <c r="Z32" s="806"/>
      <c r="AA32" s="806"/>
      <c r="AB32" s="806"/>
      <c r="AC32" s="796"/>
    </row>
    <row r="33" spans="1:29" ht="17.100000000000001" customHeight="1">
      <c r="A33" s="795"/>
      <c r="B33" s="795"/>
      <c r="C33" s="795"/>
      <c r="D33" s="795"/>
      <c r="E33" s="795"/>
      <c r="F33" s="795"/>
      <c r="G33" s="795"/>
      <c r="H33" s="795"/>
      <c r="I33" s="795"/>
      <c r="J33" s="796"/>
      <c r="K33" s="796"/>
      <c r="L33" s="796"/>
      <c r="M33" s="796"/>
      <c r="N33" s="796"/>
      <c r="O33" s="796"/>
      <c r="P33" s="796"/>
      <c r="Q33" s="796"/>
      <c r="R33" s="796"/>
      <c r="S33" s="796"/>
      <c r="T33" s="796"/>
      <c r="U33" s="796"/>
      <c r="V33" s="796"/>
      <c r="W33" s="796"/>
      <c r="X33" s="796"/>
      <c r="Y33" s="796"/>
      <c r="Z33" s="796"/>
      <c r="AA33" s="796"/>
      <c r="AB33" s="796"/>
      <c r="AC33" s="796"/>
    </row>
    <row r="34" spans="1:29" ht="17.100000000000001" customHeight="1">
      <c r="A34" s="2012" t="s">
        <v>2718</v>
      </c>
      <c r="B34" s="2009"/>
      <c r="C34" s="2009"/>
      <c r="D34" s="2009"/>
      <c r="E34" s="2009"/>
      <c r="F34" s="2009"/>
      <c r="G34" s="2009"/>
      <c r="H34" s="2015"/>
      <c r="I34" s="2012" t="s">
        <v>3598</v>
      </c>
      <c r="J34" s="2009"/>
      <c r="K34" s="2009"/>
      <c r="L34" s="2009"/>
      <c r="M34" s="2015"/>
      <c r="N34" s="2012" t="s">
        <v>3599</v>
      </c>
      <c r="O34" s="2009"/>
      <c r="P34" s="2009"/>
      <c r="Q34" s="2015"/>
      <c r="R34" s="2012" t="s">
        <v>3600</v>
      </c>
      <c r="S34" s="2009"/>
      <c r="T34" s="2009"/>
      <c r="U34" s="2015"/>
      <c r="V34" s="2032" t="s">
        <v>3605</v>
      </c>
      <c r="W34" s="2019"/>
      <c r="X34" s="2019"/>
      <c r="Y34" s="2019"/>
      <c r="Z34" s="2020"/>
      <c r="AA34" s="2020"/>
      <c r="AB34" s="2020"/>
      <c r="AC34" s="2021"/>
    </row>
    <row r="35" spans="1:29" ht="17.100000000000001" customHeight="1">
      <c r="A35" s="2013"/>
      <c r="B35" s="2010"/>
      <c r="C35" s="2010"/>
      <c r="D35" s="2010"/>
      <c r="E35" s="2010"/>
      <c r="F35" s="2010"/>
      <c r="G35" s="2010"/>
      <c r="H35" s="2016"/>
      <c r="I35" s="2013"/>
      <c r="J35" s="2010"/>
      <c r="K35" s="2010"/>
      <c r="L35" s="2010"/>
      <c r="M35" s="2016"/>
      <c r="N35" s="2013"/>
      <c r="O35" s="2010"/>
      <c r="P35" s="2010"/>
      <c r="Q35" s="2016"/>
      <c r="R35" s="2013"/>
      <c r="S35" s="2010"/>
      <c r="T35" s="2010"/>
      <c r="U35" s="2016"/>
      <c r="V35" s="2032"/>
      <c r="W35" s="2019"/>
      <c r="X35" s="2019"/>
      <c r="Y35" s="2019"/>
      <c r="Z35" s="2020"/>
      <c r="AA35" s="2020"/>
      <c r="AB35" s="2020"/>
      <c r="AC35" s="2021"/>
    </row>
    <row r="36" spans="1:29" ht="17.100000000000001" customHeight="1">
      <c r="A36" s="2014"/>
      <c r="B36" s="2011"/>
      <c r="C36" s="2011"/>
      <c r="D36" s="2011"/>
      <c r="E36" s="2011"/>
      <c r="F36" s="2011"/>
      <c r="G36" s="2011"/>
      <c r="H36" s="2017"/>
      <c r="I36" s="2014"/>
      <c r="J36" s="2011"/>
      <c r="K36" s="2011"/>
      <c r="L36" s="2011"/>
      <c r="M36" s="2017"/>
      <c r="N36" s="2014"/>
      <c r="O36" s="2011"/>
      <c r="P36" s="2011"/>
      <c r="Q36" s="2017"/>
      <c r="R36" s="2014"/>
      <c r="S36" s="2011"/>
      <c r="T36" s="2011"/>
      <c r="U36" s="2017"/>
      <c r="V36" s="2033"/>
      <c r="W36" s="2020"/>
      <c r="X36" s="2020"/>
      <c r="Y36" s="2020"/>
      <c r="Z36" s="2020"/>
      <c r="AA36" s="2020"/>
      <c r="AB36" s="2020"/>
      <c r="AC36" s="2021"/>
    </row>
    <row r="37" spans="1:29" ht="17.100000000000001" customHeight="1">
      <c r="A37" s="2012" t="s">
        <v>2722</v>
      </c>
      <c r="B37" s="2009"/>
      <c r="C37" s="2009"/>
      <c r="D37" s="2009" t="s">
        <v>5</v>
      </c>
      <c r="E37" s="2006"/>
      <c r="F37" s="2009" t="s">
        <v>2713</v>
      </c>
      <c r="G37" s="2006"/>
      <c r="H37" s="2015" t="s">
        <v>3</v>
      </c>
      <c r="I37" s="2012"/>
      <c r="J37" s="2009"/>
      <c r="K37" s="2009"/>
      <c r="L37" s="2009"/>
      <c r="M37" s="2015"/>
      <c r="N37" s="2012"/>
      <c r="O37" s="2009"/>
      <c r="P37" s="2009"/>
      <c r="Q37" s="2015"/>
      <c r="R37" s="2012"/>
      <c r="S37" s="2009"/>
      <c r="T37" s="2009"/>
      <c r="U37" s="2015"/>
      <c r="V37" s="2012" t="s">
        <v>2722</v>
      </c>
      <c r="W37" s="2009"/>
      <c r="X37" s="2009"/>
      <c r="Y37" s="2006" t="s">
        <v>5</v>
      </c>
      <c r="Z37" s="2009"/>
      <c r="AA37" s="2006" t="s">
        <v>2713</v>
      </c>
      <c r="AB37" s="2009"/>
      <c r="AC37" s="1994" t="s">
        <v>2714</v>
      </c>
    </row>
    <row r="38" spans="1:29" ht="17.100000000000001" customHeight="1">
      <c r="A38" s="2013"/>
      <c r="B38" s="2010"/>
      <c r="C38" s="2010"/>
      <c r="D38" s="2010"/>
      <c r="E38" s="2007"/>
      <c r="F38" s="2010"/>
      <c r="G38" s="2007"/>
      <c r="H38" s="2016"/>
      <c r="I38" s="2013"/>
      <c r="J38" s="2010"/>
      <c r="K38" s="2010"/>
      <c r="L38" s="2010"/>
      <c r="M38" s="2016"/>
      <c r="N38" s="2013"/>
      <c r="O38" s="2010"/>
      <c r="P38" s="2010"/>
      <c r="Q38" s="2016"/>
      <c r="R38" s="2013"/>
      <c r="S38" s="2010"/>
      <c r="T38" s="2010"/>
      <c r="U38" s="2016"/>
      <c r="V38" s="2013"/>
      <c r="W38" s="2010"/>
      <c r="X38" s="2010"/>
      <c r="Y38" s="2007"/>
      <c r="Z38" s="2010"/>
      <c r="AA38" s="2007"/>
      <c r="AB38" s="2010"/>
      <c r="AC38" s="1995"/>
    </row>
    <row r="39" spans="1:29" ht="17.100000000000001" customHeight="1">
      <c r="A39" s="2014"/>
      <c r="B39" s="2011"/>
      <c r="C39" s="2011"/>
      <c r="D39" s="2011"/>
      <c r="E39" s="2008"/>
      <c r="F39" s="2011"/>
      <c r="G39" s="2008"/>
      <c r="H39" s="2017"/>
      <c r="I39" s="2013"/>
      <c r="J39" s="2010"/>
      <c r="K39" s="2010"/>
      <c r="L39" s="2010"/>
      <c r="M39" s="2016"/>
      <c r="N39" s="2013"/>
      <c r="O39" s="2010"/>
      <c r="P39" s="2010"/>
      <c r="Q39" s="2016"/>
      <c r="R39" s="2013"/>
      <c r="S39" s="2010"/>
      <c r="T39" s="2010"/>
      <c r="U39" s="2016"/>
      <c r="V39" s="2014"/>
      <c r="W39" s="2011"/>
      <c r="X39" s="2011"/>
      <c r="Y39" s="2008"/>
      <c r="Z39" s="2011"/>
      <c r="AA39" s="2008"/>
      <c r="AB39" s="2011"/>
      <c r="AC39" s="1996"/>
    </row>
    <row r="40" spans="1:29" ht="17.100000000000001" customHeight="1">
      <c r="A40" s="2012" t="s">
        <v>2723</v>
      </c>
      <c r="B40" s="1998" t="str">
        <f>"TKC"&amp;"  　"&amp;"建完"&amp;IF(LEFT(第三面!F4,1)="山","梨",LEFT(第三面!F4,1))</f>
        <v>TKC  　建完</v>
      </c>
      <c r="C40" s="1998"/>
      <c r="D40" s="1998"/>
      <c r="E40" s="1998"/>
      <c r="F40" s="1998"/>
      <c r="G40" s="1998"/>
      <c r="H40" s="2015" t="s">
        <v>17</v>
      </c>
      <c r="I40" s="2013"/>
      <c r="J40" s="2010"/>
      <c r="K40" s="2010"/>
      <c r="L40" s="2010"/>
      <c r="M40" s="2016"/>
      <c r="N40" s="2013"/>
      <c r="O40" s="2010"/>
      <c r="P40" s="2010"/>
      <c r="Q40" s="2016"/>
      <c r="R40" s="2013"/>
      <c r="S40" s="2010"/>
      <c r="T40" s="2010"/>
      <c r="U40" s="2016"/>
      <c r="V40" s="2012" t="s">
        <v>2723</v>
      </c>
      <c r="W40" s="1998" t="str">
        <f>B40</f>
        <v>TKC  　建完</v>
      </c>
      <c r="X40" s="1998"/>
      <c r="Y40" s="1998"/>
      <c r="Z40" s="1998"/>
      <c r="AA40" s="1998"/>
      <c r="AB40" s="1998"/>
      <c r="AC40" s="1994" t="s">
        <v>17</v>
      </c>
    </row>
    <row r="41" spans="1:29" ht="17.100000000000001" customHeight="1">
      <c r="A41" s="2013"/>
      <c r="B41" s="2001"/>
      <c r="C41" s="2001"/>
      <c r="D41" s="2001"/>
      <c r="E41" s="2001"/>
      <c r="F41" s="2001"/>
      <c r="G41" s="2001"/>
      <c r="H41" s="2016"/>
      <c r="I41" s="2013"/>
      <c r="J41" s="2010"/>
      <c r="K41" s="2010"/>
      <c r="L41" s="2010"/>
      <c r="M41" s="2016"/>
      <c r="N41" s="2013"/>
      <c r="O41" s="2010"/>
      <c r="P41" s="2010"/>
      <c r="Q41" s="2016"/>
      <c r="R41" s="2013"/>
      <c r="S41" s="2010"/>
      <c r="T41" s="2010"/>
      <c r="U41" s="2016"/>
      <c r="V41" s="2013"/>
      <c r="W41" s="2001"/>
      <c r="X41" s="2001"/>
      <c r="Y41" s="2001"/>
      <c r="Z41" s="2001"/>
      <c r="AA41" s="2001"/>
      <c r="AB41" s="2001"/>
      <c r="AC41" s="1995"/>
    </row>
    <row r="42" spans="1:29" ht="17.100000000000001" customHeight="1">
      <c r="A42" s="2014"/>
      <c r="B42" s="2004"/>
      <c r="C42" s="2004"/>
      <c r="D42" s="2004"/>
      <c r="E42" s="2004"/>
      <c r="F42" s="2004"/>
      <c r="G42" s="2004"/>
      <c r="H42" s="2017"/>
      <c r="I42" s="2013"/>
      <c r="J42" s="2010"/>
      <c r="K42" s="2010"/>
      <c r="L42" s="2010"/>
      <c r="M42" s="2016"/>
      <c r="N42" s="2013"/>
      <c r="O42" s="2010"/>
      <c r="P42" s="2010"/>
      <c r="Q42" s="2016"/>
      <c r="R42" s="2013"/>
      <c r="S42" s="2010"/>
      <c r="T42" s="2010"/>
      <c r="U42" s="2016"/>
      <c r="V42" s="2014"/>
      <c r="W42" s="2004"/>
      <c r="X42" s="2004"/>
      <c r="Y42" s="2004"/>
      <c r="Z42" s="2004"/>
      <c r="AA42" s="2004"/>
      <c r="AB42" s="2004"/>
      <c r="AC42" s="1996"/>
    </row>
    <row r="43" spans="1:29" ht="17.100000000000001" customHeight="1">
      <c r="A43" s="1997" t="s">
        <v>2733</v>
      </c>
      <c r="B43" s="1998"/>
      <c r="C43" s="1998"/>
      <c r="D43" s="1998"/>
      <c r="E43" s="1998"/>
      <c r="F43" s="1998"/>
      <c r="G43" s="1998"/>
      <c r="H43" s="1999"/>
      <c r="I43" s="2013"/>
      <c r="J43" s="2010"/>
      <c r="K43" s="2010"/>
      <c r="L43" s="2010"/>
      <c r="M43" s="2016"/>
      <c r="N43" s="2013"/>
      <c r="O43" s="2010"/>
      <c r="P43" s="2010"/>
      <c r="Q43" s="2016"/>
      <c r="R43" s="2013"/>
      <c r="S43" s="2010"/>
      <c r="T43" s="2010"/>
      <c r="U43" s="2016"/>
      <c r="V43" s="1997" t="s">
        <v>2724</v>
      </c>
      <c r="W43" s="1998"/>
      <c r="X43" s="1998"/>
      <c r="Y43" s="1998"/>
      <c r="Z43" s="1998"/>
      <c r="AA43" s="1998"/>
      <c r="AB43" s="1998"/>
      <c r="AC43" s="1999"/>
    </row>
    <row r="44" spans="1:29" ht="17.100000000000001" customHeight="1">
      <c r="A44" s="2000"/>
      <c r="B44" s="2001"/>
      <c r="C44" s="2001"/>
      <c r="D44" s="2001"/>
      <c r="E44" s="2001"/>
      <c r="F44" s="2001"/>
      <c r="G44" s="2001"/>
      <c r="H44" s="2002"/>
      <c r="I44" s="2013"/>
      <c r="J44" s="2010"/>
      <c r="K44" s="2010"/>
      <c r="L44" s="2010"/>
      <c r="M44" s="2016"/>
      <c r="N44" s="2013"/>
      <c r="O44" s="2010"/>
      <c r="P44" s="2010"/>
      <c r="Q44" s="2016"/>
      <c r="R44" s="2013"/>
      <c r="S44" s="2010"/>
      <c r="T44" s="2010"/>
      <c r="U44" s="2016"/>
      <c r="V44" s="2000"/>
      <c r="W44" s="2001"/>
      <c r="X44" s="2001"/>
      <c r="Y44" s="2001"/>
      <c r="Z44" s="2001"/>
      <c r="AA44" s="2001"/>
      <c r="AB44" s="2001"/>
      <c r="AC44" s="2002"/>
    </row>
    <row r="45" spans="1:29" ht="17.100000000000001" customHeight="1">
      <c r="A45" s="2003"/>
      <c r="B45" s="2004"/>
      <c r="C45" s="2004"/>
      <c r="D45" s="2004"/>
      <c r="E45" s="2004"/>
      <c r="F45" s="2004"/>
      <c r="G45" s="2004"/>
      <c r="H45" s="2005"/>
      <c r="I45" s="2014"/>
      <c r="J45" s="2011"/>
      <c r="K45" s="2011"/>
      <c r="L45" s="2011"/>
      <c r="M45" s="2017"/>
      <c r="N45" s="2014"/>
      <c r="O45" s="2011"/>
      <c r="P45" s="2011"/>
      <c r="Q45" s="2017"/>
      <c r="R45" s="2014"/>
      <c r="S45" s="2011"/>
      <c r="T45" s="2011"/>
      <c r="U45" s="2017"/>
      <c r="V45" s="2003"/>
      <c r="W45" s="2004"/>
      <c r="X45" s="2004"/>
      <c r="Y45" s="2004"/>
      <c r="Z45" s="2004"/>
      <c r="AA45" s="2004"/>
      <c r="AB45" s="2004"/>
      <c r="AC45" s="2005"/>
    </row>
    <row r="46" spans="1:29">
      <c r="A46" s="807"/>
      <c r="B46" s="807"/>
      <c r="C46" s="807"/>
      <c r="D46" s="807"/>
      <c r="E46" s="807"/>
      <c r="F46" s="807"/>
      <c r="G46" s="807"/>
      <c r="H46" s="807"/>
      <c r="I46" s="807"/>
    </row>
    <row r="47" spans="1:29">
      <c r="A47" s="807"/>
      <c r="B47" s="807"/>
      <c r="C47" s="807"/>
      <c r="D47" s="807"/>
      <c r="E47" s="807"/>
      <c r="F47" s="807"/>
      <c r="G47" s="807"/>
      <c r="H47" s="807"/>
      <c r="I47" s="807"/>
    </row>
  </sheetData>
  <mergeCells count="46">
    <mergeCell ref="A16:AC16"/>
    <mergeCell ref="V18:W18"/>
    <mergeCell ref="A1:AC1"/>
    <mergeCell ref="A5:AC5"/>
    <mergeCell ref="A8:AC8"/>
    <mergeCell ref="A11:AC13"/>
    <mergeCell ref="A15:AC15"/>
    <mergeCell ref="AE18:AF18"/>
    <mergeCell ref="M19:O19"/>
    <mergeCell ref="Q19:AB19"/>
    <mergeCell ref="Q20:AB20"/>
    <mergeCell ref="Q23:AB23"/>
    <mergeCell ref="Q22:AB22"/>
    <mergeCell ref="K27:O27"/>
    <mergeCell ref="Q27:AC27"/>
    <mergeCell ref="Q28:AC28"/>
    <mergeCell ref="A34:H36"/>
    <mergeCell ref="I34:M36"/>
    <mergeCell ref="N34:Q36"/>
    <mergeCell ref="R34:U36"/>
    <mergeCell ref="V34:AC36"/>
    <mergeCell ref="R37:U45"/>
    <mergeCell ref="V37:W39"/>
    <mergeCell ref="X37:X39"/>
    <mergeCell ref="A37:B39"/>
    <mergeCell ref="C37:C39"/>
    <mergeCell ref="D37:D39"/>
    <mergeCell ref="E37:E39"/>
    <mergeCell ref="F37:F39"/>
    <mergeCell ref="G37:G39"/>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64D238F6-CA60-455F-9B1D-47D386E4AE13}"/>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18DD-F8A0-4ADD-A47F-6390702FDA00}">
  <sheetPr>
    <tabColor rgb="FFFFC000"/>
  </sheetPr>
  <dimension ref="A1:AS215"/>
  <sheetViews>
    <sheetView view="pageBreakPreview" zoomScaleNormal="70" zoomScaleSheetLayoutView="100" workbookViewId="0">
      <selection activeCell="AE11" sqref="AE11"/>
    </sheetView>
  </sheetViews>
  <sheetFormatPr defaultRowHeight="12"/>
  <cols>
    <col min="1" max="29" width="3" style="792" customWidth="1"/>
    <col min="30" max="30" width="4.625" style="792" customWidth="1"/>
    <col min="31" max="33" width="9" style="792"/>
    <col min="34" max="34" width="12.25" style="792" bestFit="1" customWidth="1"/>
    <col min="35" max="35" width="6.75" style="792" bestFit="1" customWidth="1"/>
    <col min="36" max="36" width="10.25" style="792" bestFit="1" customWidth="1"/>
    <col min="37" max="38" width="9" style="792"/>
    <col min="39" max="39" width="8.5" style="792" bestFit="1" customWidth="1"/>
    <col min="40" max="40" width="33.625" style="792" bestFit="1" customWidth="1"/>
    <col min="41" max="41" width="7.625" style="792" bestFit="1" customWidth="1"/>
    <col min="42" max="42" width="35.5" style="792" bestFit="1" customWidth="1"/>
    <col min="43" max="43" width="12.25" style="792" bestFit="1" customWidth="1"/>
    <col min="44" max="44" width="25.75" style="792" bestFit="1" customWidth="1"/>
    <col min="45" max="256" width="9" style="792"/>
    <col min="257" max="285" width="3" style="792" customWidth="1"/>
    <col min="286" max="286" width="4.625" style="792" customWidth="1"/>
    <col min="287" max="289" width="9" style="792"/>
    <col min="290" max="290" width="12.25" style="792" bestFit="1" customWidth="1"/>
    <col min="291" max="291" width="6.75" style="792" bestFit="1" customWidth="1"/>
    <col min="292" max="292" width="10.25" style="792" bestFit="1" customWidth="1"/>
    <col min="293" max="294" width="9" style="792"/>
    <col min="295" max="295" width="8.5" style="792" bestFit="1" customWidth="1"/>
    <col min="296" max="296" width="33.625" style="792" bestFit="1" customWidth="1"/>
    <col min="297" max="297" width="7.625" style="792" bestFit="1" customWidth="1"/>
    <col min="298" max="298" width="35.5" style="792" bestFit="1" customWidth="1"/>
    <col min="299" max="299" width="12.25" style="792" bestFit="1" customWidth="1"/>
    <col min="300" max="300" width="25.75" style="792" bestFit="1" customWidth="1"/>
    <col min="301" max="512" width="9" style="792"/>
    <col min="513" max="541" width="3" style="792" customWidth="1"/>
    <col min="542" max="542" width="4.625" style="792" customWidth="1"/>
    <col min="543" max="545" width="9" style="792"/>
    <col min="546" max="546" width="12.25" style="792" bestFit="1" customWidth="1"/>
    <col min="547" max="547" width="6.75" style="792" bestFit="1" customWidth="1"/>
    <col min="548" max="548" width="10.25" style="792" bestFit="1" customWidth="1"/>
    <col min="549" max="550" width="9" style="792"/>
    <col min="551" max="551" width="8.5" style="792" bestFit="1" customWidth="1"/>
    <col min="552" max="552" width="33.625" style="792" bestFit="1" customWidth="1"/>
    <col min="553" max="553" width="7.625" style="792" bestFit="1" customWidth="1"/>
    <col min="554" max="554" width="35.5" style="792" bestFit="1" customWidth="1"/>
    <col min="555" max="555" width="12.25" style="792" bestFit="1" customWidth="1"/>
    <col min="556" max="556" width="25.75" style="792" bestFit="1" customWidth="1"/>
    <col min="557" max="768" width="9" style="792"/>
    <col min="769" max="797" width="3" style="792" customWidth="1"/>
    <col min="798" max="798" width="4.625" style="792" customWidth="1"/>
    <col min="799" max="801" width="9" style="792"/>
    <col min="802" max="802" width="12.25" style="792" bestFit="1" customWidth="1"/>
    <col min="803" max="803" width="6.75" style="792" bestFit="1" customWidth="1"/>
    <col min="804" max="804" width="10.25" style="792" bestFit="1" customWidth="1"/>
    <col min="805" max="806" width="9" style="792"/>
    <col min="807" max="807" width="8.5" style="792" bestFit="1" customWidth="1"/>
    <col min="808" max="808" width="33.625" style="792" bestFit="1" customWidth="1"/>
    <col min="809" max="809" width="7.625" style="792" bestFit="1" customWidth="1"/>
    <col min="810" max="810" width="35.5" style="792" bestFit="1" customWidth="1"/>
    <col min="811" max="811" width="12.25" style="792" bestFit="1" customWidth="1"/>
    <col min="812" max="812" width="25.75" style="792" bestFit="1" customWidth="1"/>
    <col min="813" max="1024" width="9" style="792"/>
    <col min="1025" max="1053" width="3" style="792" customWidth="1"/>
    <col min="1054" max="1054" width="4.625" style="792" customWidth="1"/>
    <col min="1055" max="1057" width="9" style="792"/>
    <col min="1058" max="1058" width="12.25" style="792" bestFit="1" customWidth="1"/>
    <col min="1059" max="1059" width="6.75" style="792" bestFit="1" customWidth="1"/>
    <col min="1060" max="1060" width="10.25" style="792" bestFit="1" customWidth="1"/>
    <col min="1061" max="1062" width="9" style="792"/>
    <col min="1063" max="1063" width="8.5" style="792" bestFit="1" customWidth="1"/>
    <col min="1064" max="1064" width="33.625" style="792" bestFit="1" customWidth="1"/>
    <col min="1065" max="1065" width="7.625" style="792" bestFit="1" customWidth="1"/>
    <col min="1066" max="1066" width="35.5" style="792" bestFit="1" customWidth="1"/>
    <col min="1067" max="1067" width="12.25" style="792" bestFit="1" customWidth="1"/>
    <col min="1068" max="1068" width="25.75" style="792" bestFit="1" customWidth="1"/>
    <col min="1069" max="1280" width="9" style="792"/>
    <col min="1281" max="1309" width="3" style="792" customWidth="1"/>
    <col min="1310" max="1310" width="4.625" style="792" customWidth="1"/>
    <col min="1311" max="1313" width="9" style="792"/>
    <col min="1314" max="1314" width="12.25" style="792" bestFit="1" customWidth="1"/>
    <col min="1315" max="1315" width="6.75" style="792" bestFit="1" customWidth="1"/>
    <col min="1316" max="1316" width="10.25" style="792" bestFit="1" customWidth="1"/>
    <col min="1317" max="1318" width="9" style="792"/>
    <col min="1319" max="1319" width="8.5" style="792" bestFit="1" customWidth="1"/>
    <col min="1320" max="1320" width="33.625" style="792" bestFit="1" customWidth="1"/>
    <col min="1321" max="1321" width="7.625" style="792" bestFit="1" customWidth="1"/>
    <col min="1322" max="1322" width="35.5" style="792" bestFit="1" customWidth="1"/>
    <col min="1323" max="1323" width="12.25" style="792" bestFit="1" customWidth="1"/>
    <col min="1324" max="1324" width="25.75" style="792" bestFit="1" customWidth="1"/>
    <col min="1325" max="1536" width="9" style="792"/>
    <col min="1537" max="1565" width="3" style="792" customWidth="1"/>
    <col min="1566" max="1566" width="4.625" style="792" customWidth="1"/>
    <col min="1567" max="1569" width="9" style="792"/>
    <col min="1570" max="1570" width="12.25" style="792" bestFit="1" customWidth="1"/>
    <col min="1571" max="1571" width="6.75" style="792" bestFit="1" customWidth="1"/>
    <col min="1572" max="1572" width="10.25" style="792" bestFit="1" customWidth="1"/>
    <col min="1573" max="1574" width="9" style="792"/>
    <col min="1575" max="1575" width="8.5" style="792" bestFit="1" customWidth="1"/>
    <col min="1576" max="1576" width="33.625" style="792" bestFit="1" customWidth="1"/>
    <col min="1577" max="1577" width="7.625" style="792" bestFit="1" customWidth="1"/>
    <col min="1578" max="1578" width="35.5" style="792" bestFit="1" customWidth="1"/>
    <col min="1579" max="1579" width="12.25" style="792" bestFit="1" customWidth="1"/>
    <col min="1580" max="1580" width="25.75" style="792" bestFit="1" customWidth="1"/>
    <col min="1581" max="1792" width="9" style="792"/>
    <col min="1793" max="1821" width="3" style="792" customWidth="1"/>
    <col min="1822" max="1822" width="4.625" style="792" customWidth="1"/>
    <col min="1823" max="1825" width="9" style="792"/>
    <col min="1826" max="1826" width="12.25" style="792" bestFit="1" customWidth="1"/>
    <col min="1827" max="1827" width="6.75" style="792" bestFit="1" customWidth="1"/>
    <col min="1828" max="1828" width="10.25" style="792" bestFit="1" customWidth="1"/>
    <col min="1829" max="1830" width="9" style="792"/>
    <col min="1831" max="1831" width="8.5" style="792" bestFit="1" customWidth="1"/>
    <col min="1832" max="1832" width="33.625" style="792" bestFit="1" customWidth="1"/>
    <col min="1833" max="1833" width="7.625" style="792" bestFit="1" customWidth="1"/>
    <col min="1834" max="1834" width="35.5" style="792" bestFit="1" customWidth="1"/>
    <col min="1835" max="1835" width="12.25" style="792" bestFit="1" customWidth="1"/>
    <col min="1836" max="1836" width="25.75" style="792" bestFit="1" customWidth="1"/>
    <col min="1837" max="2048" width="9" style="792"/>
    <col min="2049" max="2077" width="3" style="792" customWidth="1"/>
    <col min="2078" max="2078" width="4.625" style="792" customWidth="1"/>
    <col min="2079" max="2081" width="9" style="792"/>
    <col min="2082" max="2082" width="12.25" style="792" bestFit="1" customWidth="1"/>
    <col min="2083" max="2083" width="6.75" style="792" bestFit="1" customWidth="1"/>
    <col min="2084" max="2084" width="10.25" style="792" bestFit="1" customWidth="1"/>
    <col min="2085" max="2086" width="9" style="792"/>
    <col min="2087" max="2087" width="8.5" style="792" bestFit="1" customWidth="1"/>
    <col min="2088" max="2088" width="33.625" style="792" bestFit="1" customWidth="1"/>
    <col min="2089" max="2089" width="7.625" style="792" bestFit="1" customWidth="1"/>
    <col min="2090" max="2090" width="35.5" style="792" bestFit="1" customWidth="1"/>
    <col min="2091" max="2091" width="12.25" style="792" bestFit="1" customWidth="1"/>
    <col min="2092" max="2092" width="25.75" style="792" bestFit="1" customWidth="1"/>
    <col min="2093" max="2304" width="9" style="792"/>
    <col min="2305" max="2333" width="3" style="792" customWidth="1"/>
    <col min="2334" max="2334" width="4.625" style="792" customWidth="1"/>
    <col min="2335" max="2337" width="9" style="792"/>
    <col min="2338" max="2338" width="12.25" style="792" bestFit="1" customWidth="1"/>
    <col min="2339" max="2339" width="6.75" style="792" bestFit="1" customWidth="1"/>
    <col min="2340" max="2340" width="10.25" style="792" bestFit="1" customWidth="1"/>
    <col min="2341" max="2342" width="9" style="792"/>
    <col min="2343" max="2343" width="8.5" style="792" bestFit="1" customWidth="1"/>
    <col min="2344" max="2344" width="33.625" style="792" bestFit="1" customWidth="1"/>
    <col min="2345" max="2345" width="7.625" style="792" bestFit="1" customWidth="1"/>
    <col min="2346" max="2346" width="35.5" style="792" bestFit="1" customWidth="1"/>
    <col min="2347" max="2347" width="12.25" style="792" bestFit="1" customWidth="1"/>
    <col min="2348" max="2348" width="25.75" style="792" bestFit="1" customWidth="1"/>
    <col min="2349" max="2560" width="9" style="792"/>
    <col min="2561" max="2589" width="3" style="792" customWidth="1"/>
    <col min="2590" max="2590" width="4.625" style="792" customWidth="1"/>
    <col min="2591" max="2593" width="9" style="792"/>
    <col min="2594" max="2594" width="12.25" style="792" bestFit="1" customWidth="1"/>
    <col min="2595" max="2595" width="6.75" style="792" bestFit="1" customWidth="1"/>
    <col min="2596" max="2596" width="10.25" style="792" bestFit="1" customWidth="1"/>
    <col min="2597" max="2598" width="9" style="792"/>
    <col min="2599" max="2599" width="8.5" style="792" bestFit="1" customWidth="1"/>
    <col min="2600" max="2600" width="33.625" style="792" bestFit="1" customWidth="1"/>
    <col min="2601" max="2601" width="7.625" style="792" bestFit="1" customWidth="1"/>
    <col min="2602" max="2602" width="35.5" style="792" bestFit="1" customWidth="1"/>
    <col min="2603" max="2603" width="12.25" style="792" bestFit="1" customWidth="1"/>
    <col min="2604" max="2604" width="25.75" style="792" bestFit="1" customWidth="1"/>
    <col min="2605" max="2816" width="9" style="792"/>
    <col min="2817" max="2845" width="3" style="792" customWidth="1"/>
    <col min="2846" max="2846" width="4.625" style="792" customWidth="1"/>
    <col min="2847" max="2849" width="9" style="792"/>
    <col min="2850" max="2850" width="12.25" style="792" bestFit="1" customWidth="1"/>
    <col min="2851" max="2851" width="6.75" style="792" bestFit="1" customWidth="1"/>
    <col min="2852" max="2852" width="10.25" style="792" bestFit="1" customWidth="1"/>
    <col min="2853" max="2854" width="9" style="792"/>
    <col min="2855" max="2855" width="8.5" style="792" bestFit="1" customWidth="1"/>
    <col min="2856" max="2856" width="33.625" style="792" bestFit="1" customWidth="1"/>
    <col min="2857" max="2857" width="7.625" style="792" bestFit="1" customWidth="1"/>
    <col min="2858" max="2858" width="35.5" style="792" bestFit="1" customWidth="1"/>
    <col min="2859" max="2859" width="12.25" style="792" bestFit="1" customWidth="1"/>
    <col min="2860" max="2860" width="25.75" style="792" bestFit="1" customWidth="1"/>
    <col min="2861" max="3072" width="9" style="792"/>
    <col min="3073" max="3101" width="3" style="792" customWidth="1"/>
    <col min="3102" max="3102" width="4.625" style="792" customWidth="1"/>
    <col min="3103" max="3105" width="9" style="792"/>
    <col min="3106" max="3106" width="12.25" style="792" bestFit="1" customWidth="1"/>
    <col min="3107" max="3107" width="6.75" style="792" bestFit="1" customWidth="1"/>
    <col min="3108" max="3108" width="10.25" style="792" bestFit="1" customWidth="1"/>
    <col min="3109" max="3110" width="9" style="792"/>
    <col min="3111" max="3111" width="8.5" style="792" bestFit="1" customWidth="1"/>
    <col min="3112" max="3112" width="33.625" style="792" bestFit="1" customWidth="1"/>
    <col min="3113" max="3113" width="7.625" style="792" bestFit="1" customWidth="1"/>
    <col min="3114" max="3114" width="35.5" style="792" bestFit="1" customWidth="1"/>
    <col min="3115" max="3115" width="12.25" style="792" bestFit="1" customWidth="1"/>
    <col min="3116" max="3116" width="25.75" style="792" bestFit="1" customWidth="1"/>
    <col min="3117" max="3328" width="9" style="792"/>
    <col min="3329" max="3357" width="3" style="792" customWidth="1"/>
    <col min="3358" max="3358" width="4.625" style="792" customWidth="1"/>
    <col min="3359" max="3361" width="9" style="792"/>
    <col min="3362" max="3362" width="12.25" style="792" bestFit="1" customWidth="1"/>
    <col min="3363" max="3363" width="6.75" style="792" bestFit="1" customWidth="1"/>
    <col min="3364" max="3364" width="10.25" style="792" bestFit="1" customWidth="1"/>
    <col min="3365" max="3366" width="9" style="792"/>
    <col min="3367" max="3367" width="8.5" style="792" bestFit="1" customWidth="1"/>
    <col min="3368" max="3368" width="33.625" style="792" bestFit="1" customWidth="1"/>
    <col min="3369" max="3369" width="7.625" style="792" bestFit="1" customWidth="1"/>
    <col min="3370" max="3370" width="35.5" style="792" bestFit="1" customWidth="1"/>
    <col min="3371" max="3371" width="12.25" style="792" bestFit="1" customWidth="1"/>
    <col min="3372" max="3372" width="25.75" style="792" bestFit="1" customWidth="1"/>
    <col min="3373" max="3584" width="9" style="792"/>
    <col min="3585" max="3613" width="3" style="792" customWidth="1"/>
    <col min="3614" max="3614" width="4.625" style="792" customWidth="1"/>
    <col min="3615" max="3617" width="9" style="792"/>
    <col min="3618" max="3618" width="12.25" style="792" bestFit="1" customWidth="1"/>
    <col min="3619" max="3619" width="6.75" style="792" bestFit="1" customWidth="1"/>
    <col min="3620" max="3620" width="10.25" style="792" bestFit="1" customWidth="1"/>
    <col min="3621" max="3622" width="9" style="792"/>
    <col min="3623" max="3623" width="8.5" style="792" bestFit="1" customWidth="1"/>
    <col min="3624" max="3624" width="33.625" style="792" bestFit="1" customWidth="1"/>
    <col min="3625" max="3625" width="7.625" style="792" bestFit="1" customWidth="1"/>
    <col min="3626" max="3626" width="35.5" style="792" bestFit="1" customWidth="1"/>
    <col min="3627" max="3627" width="12.25" style="792" bestFit="1" customWidth="1"/>
    <col min="3628" max="3628" width="25.75" style="792" bestFit="1" customWidth="1"/>
    <col min="3629" max="3840" width="9" style="792"/>
    <col min="3841" max="3869" width="3" style="792" customWidth="1"/>
    <col min="3870" max="3870" width="4.625" style="792" customWidth="1"/>
    <col min="3871" max="3873" width="9" style="792"/>
    <col min="3874" max="3874" width="12.25" style="792" bestFit="1" customWidth="1"/>
    <col min="3875" max="3875" width="6.75" style="792" bestFit="1" customWidth="1"/>
    <col min="3876" max="3876" width="10.25" style="792" bestFit="1" customWidth="1"/>
    <col min="3877" max="3878" width="9" style="792"/>
    <col min="3879" max="3879" width="8.5" style="792" bestFit="1" customWidth="1"/>
    <col min="3880" max="3880" width="33.625" style="792" bestFit="1" customWidth="1"/>
    <col min="3881" max="3881" width="7.625" style="792" bestFit="1" customWidth="1"/>
    <col min="3882" max="3882" width="35.5" style="792" bestFit="1" customWidth="1"/>
    <col min="3883" max="3883" width="12.25" style="792" bestFit="1" customWidth="1"/>
    <col min="3884" max="3884" width="25.75" style="792" bestFit="1" customWidth="1"/>
    <col min="3885" max="4096" width="9" style="792"/>
    <col min="4097" max="4125" width="3" style="792" customWidth="1"/>
    <col min="4126" max="4126" width="4.625" style="792" customWidth="1"/>
    <col min="4127" max="4129" width="9" style="792"/>
    <col min="4130" max="4130" width="12.25" style="792" bestFit="1" customWidth="1"/>
    <col min="4131" max="4131" width="6.75" style="792" bestFit="1" customWidth="1"/>
    <col min="4132" max="4132" width="10.25" style="792" bestFit="1" customWidth="1"/>
    <col min="4133" max="4134" width="9" style="792"/>
    <col min="4135" max="4135" width="8.5" style="792" bestFit="1" customWidth="1"/>
    <col min="4136" max="4136" width="33.625" style="792" bestFit="1" customWidth="1"/>
    <col min="4137" max="4137" width="7.625" style="792" bestFit="1" customWidth="1"/>
    <col min="4138" max="4138" width="35.5" style="792" bestFit="1" customWidth="1"/>
    <col min="4139" max="4139" width="12.25" style="792" bestFit="1" customWidth="1"/>
    <col min="4140" max="4140" width="25.75" style="792" bestFit="1" customWidth="1"/>
    <col min="4141" max="4352" width="9" style="792"/>
    <col min="4353" max="4381" width="3" style="792" customWidth="1"/>
    <col min="4382" max="4382" width="4.625" style="792" customWidth="1"/>
    <col min="4383" max="4385" width="9" style="792"/>
    <col min="4386" max="4386" width="12.25" style="792" bestFit="1" customWidth="1"/>
    <col min="4387" max="4387" width="6.75" style="792" bestFit="1" customWidth="1"/>
    <col min="4388" max="4388" width="10.25" style="792" bestFit="1" customWidth="1"/>
    <col min="4389" max="4390" width="9" style="792"/>
    <col min="4391" max="4391" width="8.5" style="792" bestFit="1" customWidth="1"/>
    <col min="4392" max="4392" width="33.625" style="792" bestFit="1" customWidth="1"/>
    <col min="4393" max="4393" width="7.625" style="792" bestFit="1" customWidth="1"/>
    <col min="4394" max="4394" width="35.5" style="792" bestFit="1" customWidth="1"/>
    <col min="4395" max="4395" width="12.25" style="792" bestFit="1" customWidth="1"/>
    <col min="4396" max="4396" width="25.75" style="792" bestFit="1" customWidth="1"/>
    <col min="4397" max="4608" width="9" style="792"/>
    <col min="4609" max="4637" width="3" style="792" customWidth="1"/>
    <col min="4638" max="4638" width="4.625" style="792" customWidth="1"/>
    <col min="4639" max="4641" width="9" style="792"/>
    <col min="4642" max="4642" width="12.25" style="792" bestFit="1" customWidth="1"/>
    <col min="4643" max="4643" width="6.75" style="792" bestFit="1" customWidth="1"/>
    <col min="4644" max="4644" width="10.25" style="792" bestFit="1" customWidth="1"/>
    <col min="4645" max="4646" width="9" style="792"/>
    <col min="4647" max="4647" width="8.5" style="792" bestFit="1" customWidth="1"/>
    <col min="4648" max="4648" width="33.625" style="792" bestFit="1" customWidth="1"/>
    <col min="4649" max="4649" width="7.625" style="792" bestFit="1" customWidth="1"/>
    <col min="4650" max="4650" width="35.5" style="792" bestFit="1" customWidth="1"/>
    <col min="4651" max="4651" width="12.25" style="792" bestFit="1" customWidth="1"/>
    <col min="4652" max="4652" width="25.75" style="792" bestFit="1" customWidth="1"/>
    <col min="4653" max="4864" width="9" style="792"/>
    <col min="4865" max="4893" width="3" style="792" customWidth="1"/>
    <col min="4894" max="4894" width="4.625" style="792" customWidth="1"/>
    <col min="4895" max="4897" width="9" style="792"/>
    <col min="4898" max="4898" width="12.25" style="792" bestFit="1" customWidth="1"/>
    <col min="4899" max="4899" width="6.75" style="792" bestFit="1" customWidth="1"/>
    <col min="4900" max="4900" width="10.25" style="792" bestFit="1" customWidth="1"/>
    <col min="4901" max="4902" width="9" style="792"/>
    <col min="4903" max="4903" width="8.5" style="792" bestFit="1" customWidth="1"/>
    <col min="4904" max="4904" width="33.625" style="792" bestFit="1" customWidth="1"/>
    <col min="4905" max="4905" width="7.625" style="792" bestFit="1" customWidth="1"/>
    <col min="4906" max="4906" width="35.5" style="792" bestFit="1" customWidth="1"/>
    <col min="4907" max="4907" width="12.25" style="792" bestFit="1" customWidth="1"/>
    <col min="4908" max="4908" width="25.75" style="792" bestFit="1" customWidth="1"/>
    <col min="4909" max="5120" width="9" style="792"/>
    <col min="5121" max="5149" width="3" style="792" customWidth="1"/>
    <col min="5150" max="5150" width="4.625" style="792" customWidth="1"/>
    <col min="5151" max="5153" width="9" style="792"/>
    <col min="5154" max="5154" width="12.25" style="792" bestFit="1" customWidth="1"/>
    <col min="5155" max="5155" width="6.75" style="792" bestFit="1" customWidth="1"/>
    <col min="5156" max="5156" width="10.25" style="792" bestFit="1" customWidth="1"/>
    <col min="5157" max="5158" width="9" style="792"/>
    <col min="5159" max="5159" width="8.5" style="792" bestFit="1" customWidth="1"/>
    <col min="5160" max="5160" width="33.625" style="792" bestFit="1" customWidth="1"/>
    <col min="5161" max="5161" width="7.625" style="792" bestFit="1" customWidth="1"/>
    <col min="5162" max="5162" width="35.5" style="792" bestFit="1" customWidth="1"/>
    <col min="5163" max="5163" width="12.25" style="792" bestFit="1" customWidth="1"/>
    <col min="5164" max="5164" width="25.75" style="792" bestFit="1" customWidth="1"/>
    <col min="5165" max="5376" width="9" style="792"/>
    <col min="5377" max="5405" width="3" style="792" customWidth="1"/>
    <col min="5406" max="5406" width="4.625" style="792" customWidth="1"/>
    <col min="5407" max="5409" width="9" style="792"/>
    <col min="5410" max="5410" width="12.25" style="792" bestFit="1" customWidth="1"/>
    <col min="5411" max="5411" width="6.75" style="792" bestFit="1" customWidth="1"/>
    <col min="5412" max="5412" width="10.25" style="792" bestFit="1" customWidth="1"/>
    <col min="5413" max="5414" width="9" style="792"/>
    <col min="5415" max="5415" width="8.5" style="792" bestFit="1" customWidth="1"/>
    <col min="5416" max="5416" width="33.625" style="792" bestFit="1" customWidth="1"/>
    <col min="5417" max="5417" width="7.625" style="792" bestFit="1" customWidth="1"/>
    <col min="5418" max="5418" width="35.5" style="792" bestFit="1" customWidth="1"/>
    <col min="5419" max="5419" width="12.25" style="792" bestFit="1" customWidth="1"/>
    <col min="5420" max="5420" width="25.75" style="792" bestFit="1" customWidth="1"/>
    <col min="5421" max="5632" width="9" style="792"/>
    <col min="5633" max="5661" width="3" style="792" customWidth="1"/>
    <col min="5662" max="5662" width="4.625" style="792" customWidth="1"/>
    <col min="5663" max="5665" width="9" style="792"/>
    <col min="5666" max="5666" width="12.25" style="792" bestFit="1" customWidth="1"/>
    <col min="5667" max="5667" width="6.75" style="792" bestFit="1" customWidth="1"/>
    <col min="5668" max="5668" width="10.25" style="792" bestFit="1" customWidth="1"/>
    <col min="5669" max="5670" width="9" style="792"/>
    <col min="5671" max="5671" width="8.5" style="792" bestFit="1" customWidth="1"/>
    <col min="5672" max="5672" width="33.625" style="792" bestFit="1" customWidth="1"/>
    <col min="5673" max="5673" width="7.625" style="792" bestFit="1" customWidth="1"/>
    <col min="5674" max="5674" width="35.5" style="792" bestFit="1" customWidth="1"/>
    <col min="5675" max="5675" width="12.25" style="792" bestFit="1" customWidth="1"/>
    <col min="5676" max="5676" width="25.75" style="792" bestFit="1" customWidth="1"/>
    <col min="5677" max="5888" width="9" style="792"/>
    <col min="5889" max="5917" width="3" style="792" customWidth="1"/>
    <col min="5918" max="5918" width="4.625" style="792" customWidth="1"/>
    <col min="5919" max="5921" width="9" style="792"/>
    <col min="5922" max="5922" width="12.25" style="792" bestFit="1" customWidth="1"/>
    <col min="5923" max="5923" width="6.75" style="792" bestFit="1" customWidth="1"/>
    <col min="5924" max="5924" width="10.25" style="792" bestFit="1" customWidth="1"/>
    <col min="5925" max="5926" width="9" style="792"/>
    <col min="5927" max="5927" width="8.5" style="792" bestFit="1" customWidth="1"/>
    <col min="5928" max="5928" width="33.625" style="792" bestFit="1" customWidth="1"/>
    <col min="5929" max="5929" width="7.625" style="792" bestFit="1" customWidth="1"/>
    <col min="5930" max="5930" width="35.5" style="792" bestFit="1" customWidth="1"/>
    <col min="5931" max="5931" width="12.25" style="792" bestFit="1" customWidth="1"/>
    <col min="5932" max="5932" width="25.75" style="792" bestFit="1" customWidth="1"/>
    <col min="5933" max="6144" width="9" style="792"/>
    <col min="6145" max="6173" width="3" style="792" customWidth="1"/>
    <col min="6174" max="6174" width="4.625" style="792" customWidth="1"/>
    <col min="6175" max="6177" width="9" style="792"/>
    <col min="6178" max="6178" width="12.25" style="792" bestFit="1" customWidth="1"/>
    <col min="6179" max="6179" width="6.75" style="792" bestFit="1" customWidth="1"/>
    <col min="6180" max="6180" width="10.25" style="792" bestFit="1" customWidth="1"/>
    <col min="6181" max="6182" width="9" style="792"/>
    <col min="6183" max="6183" width="8.5" style="792" bestFit="1" customWidth="1"/>
    <col min="6184" max="6184" width="33.625" style="792" bestFit="1" customWidth="1"/>
    <col min="6185" max="6185" width="7.625" style="792" bestFit="1" customWidth="1"/>
    <col min="6186" max="6186" width="35.5" style="792" bestFit="1" customWidth="1"/>
    <col min="6187" max="6187" width="12.25" style="792" bestFit="1" customWidth="1"/>
    <col min="6188" max="6188" width="25.75" style="792" bestFit="1" customWidth="1"/>
    <col min="6189" max="6400" width="9" style="792"/>
    <col min="6401" max="6429" width="3" style="792" customWidth="1"/>
    <col min="6430" max="6430" width="4.625" style="792" customWidth="1"/>
    <col min="6431" max="6433" width="9" style="792"/>
    <col min="6434" max="6434" width="12.25" style="792" bestFit="1" customWidth="1"/>
    <col min="6435" max="6435" width="6.75" style="792" bestFit="1" customWidth="1"/>
    <col min="6436" max="6436" width="10.25" style="792" bestFit="1" customWidth="1"/>
    <col min="6437" max="6438" width="9" style="792"/>
    <col min="6439" max="6439" width="8.5" style="792" bestFit="1" customWidth="1"/>
    <col min="6440" max="6440" width="33.625" style="792" bestFit="1" customWidth="1"/>
    <col min="6441" max="6441" width="7.625" style="792" bestFit="1" customWidth="1"/>
    <col min="6442" max="6442" width="35.5" style="792" bestFit="1" customWidth="1"/>
    <col min="6443" max="6443" width="12.25" style="792" bestFit="1" customWidth="1"/>
    <col min="6444" max="6444" width="25.75" style="792" bestFit="1" customWidth="1"/>
    <col min="6445" max="6656" width="9" style="792"/>
    <col min="6657" max="6685" width="3" style="792" customWidth="1"/>
    <col min="6686" max="6686" width="4.625" style="792" customWidth="1"/>
    <col min="6687" max="6689" width="9" style="792"/>
    <col min="6690" max="6690" width="12.25" style="792" bestFit="1" customWidth="1"/>
    <col min="6691" max="6691" width="6.75" style="792" bestFit="1" customWidth="1"/>
    <col min="6692" max="6692" width="10.25" style="792" bestFit="1" customWidth="1"/>
    <col min="6693" max="6694" width="9" style="792"/>
    <col min="6695" max="6695" width="8.5" style="792" bestFit="1" customWidth="1"/>
    <col min="6696" max="6696" width="33.625" style="792" bestFit="1" customWidth="1"/>
    <col min="6697" max="6697" width="7.625" style="792" bestFit="1" customWidth="1"/>
    <col min="6698" max="6698" width="35.5" style="792" bestFit="1" customWidth="1"/>
    <col min="6699" max="6699" width="12.25" style="792" bestFit="1" customWidth="1"/>
    <col min="6700" max="6700" width="25.75" style="792" bestFit="1" customWidth="1"/>
    <col min="6701" max="6912" width="9" style="792"/>
    <col min="6913" max="6941" width="3" style="792" customWidth="1"/>
    <col min="6942" max="6942" width="4.625" style="792" customWidth="1"/>
    <col min="6943" max="6945" width="9" style="792"/>
    <col min="6946" max="6946" width="12.25" style="792" bestFit="1" customWidth="1"/>
    <col min="6947" max="6947" width="6.75" style="792" bestFit="1" customWidth="1"/>
    <col min="6948" max="6948" width="10.25" style="792" bestFit="1" customWidth="1"/>
    <col min="6949" max="6950" width="9" style="792"/>
    <col min="6951" max="6951" width="8.5" style="792" bestFit="1" customWidth="1"/>
    <col min="6952" max="6952" width="33.625" style="792" bestFit="1" customWidth="1"/>
    <col min="6953" max="6953" width="7.625" style="792" bestFit="1" customWidth="1"/>
    <col min="6954" max="6954" width="35.5" style="792" bestFit="1" customWidth="1"/>
    <col min="6955" max="6955" width="12.25" style="792" bestFit="1" customWidth="1"/>
    <col min="6956" max="6956" width="25.75" style="792" bestFit="1" customWidth="1"/>
    <col min="6957" max="7168" width="9" style="792"/>
    <col min="7169" max="7197" width="3" style="792" customWidth="1"/>
    <col min="7198" max="7198" width="4.625" style="792" customWidth="1"/>
    <col min="7199" max="7201" width="9" style="792"/>
    <col min="7202" max="7202" width="12.25" style="792" bestFit="1" customWidth="1"/>
    <col min="7203" max="7203" width="6.75" style="792" bestFit="1" customWidth="1"/>
    <col min="7204" max="7204" width="10.25" style="792" bestFit="1" customWidth="1"/>
    <col min="7205" max="7206" width="9" style="792"/>
    <col min="7207" max="7207" width="8.5" style="792" bestFit="1" customWidth="1"/>
    <col min="7208" max="7208" width="33.625" style="792" bestFit="1" customWidth="1"/>
    <col min="7209" max="7209" width="7.625" style="792" bestFit="1" customWidth="1"/>
    <col min="7210" max="7210" width="35.5" style="792" bestFit="1" customWidth="1"/>
    <col min="7211" max="7211" width="12.25" style="792" bestFit="1" customWidth="1"/>
    <col min="7212" max="7212" width="25.75" style="792" bestFit="1" customWidth="1"/>
    <col min="7213" max="7424" width="9" style="792"/>
    <col min="7425" max="7453" width="3" style="792" customWidth="1"/>
    <col min="7454" max="7454" width="4.625" style="792" customWidth="1"/>
    <col min="7455" max="7457" width="9" style="792"/>
    <col min="7458" max="7458" width="12.25" style="792" bestFit="1" customWidth="1"/>
    <col min="7459" max="7459" width="6.75" style="792" bestFit="1" customWidth="1"/>
    <col min="7460" max="7460" width="10.25" style="792" bestFit="1" customWidth="1"/>
    <col min="7461" max="7462" width="9" style="792"/>
    <col min="7463" max="7463" width="8.5" style="792" bestFit="1" customWidth="1"/>
    <col min="7464" max="7464" width="33.625" style="792" bestFit="1" customWidth="1"/>
    <col min="7465" max="7465" width="7.625" style="792" bestFit="1" customWidth="1"/>
    <col min="7466" max="7466" width="35.5" style="792" bestFit="1" customWidth="1"/>
    <col min="7467" max="7467" width="12.25" style="792" bestFit="1" customWidth="1"/>
    <col min="7468" max="7468" width="25.75" style="792" bestFit="1" customWidth="1"/>
    <col min="7469" max="7680" width="9" style="792"/>
    <col min="7681" max="7709" width="3" style="792" customWidth="1"/>
    <col min="7710" max="7710" width="4.625" style="792" customWidth="1"/>
    <col min="7711" max="7713" width="9" style="792"/>
    <col min="7714" max="7714" width="12.25" style="792" bestFit="1" customWidth="1"/>
    <col min="7715" max="7715" width="6.75" style="792" bestFit="1" customWidth="1"/>
    <col min="7716" max="7716" width="10.25" style="792" bestFit="1" customWidth="1"/>
    <col min="7717" max="7718" width="9" style="792"/>
    <col min="7719" max="7719" width="8.5" style="792" bestFit="1" customWidth="1"/>
    <col min="7720" max="7720" width="33.625" style="792" bestFit="1" customWidth="1"/>
    <col min="7721" max="7721" width="7.625" style="792" bestFit="1" customWidth="1"/>
    <col min="7722" max="7722" width="35.5" style="792" bestFit="1" customWidth="1"/>
    <col min="7723" max="7723" width="12.25" style="792" bestFit="1" customWidth="1"/>
    <col min="7724" max="7724" width="25.75" style="792" bestFit="1" customWidth="1"/>
    <col min="7725" max="7936" width="9" style="792"/>
    <col min="7937" max="7965" width="3" style="792" customWidth="1"/>
    <col min="7966" max="7966" width="4.625" style="792" customWidth="1"/>
    <col min="7967" max="7969" width="9" style="792"/>
    <col min="7970" max="7970" width="12.25" style="792" bestFit="1" customWidth="1"/>
    <col min="7971" max="7971" width="6.75" style="792" bestFit="1" customWidth="1"/>
    <col min="7972" max="7972" width="10.25" style="792" bestFit="1" customWidth="1"/>
    <col min="7973" max="7974" width="9" style="792"/>
    <col min="7975" max="7975" width="8.5" style="792" bestFit="1" customWidth="1"/>
    <col min="7976" max="7976" width="33.625" style="792" bestFit="1" customWidth="1"/>
    <col min="7977" max="7977" width="7.625" style="792" bestFit="1" customWidth="1"/>
    <col min="7978" max="7978" width="35.5" style="792" bestFit="1" customWidth="1"/>
    <col min="7979" max="7979" width="12.25" style="792" bestFit="1" customWidth="1"/>
    <col min="7980" max="7980" width="25.75" style="792" bestFit="1" customWidth="1"/>
    <col min="7981" max="8192" width="9" style="792"/>
    <col min="8193" max="8221" width="3" style="792" customWidth="1"/>
    <col min="8222" max="8222" width="4.625" style="792" customWidth="1"/>
    <col min="8223" max="8225" width="9" style="792"/>
    <col min="8226" max="8226" width="12.25" style="792" bestFit="1" customWidth="1"/>
    <col min="8227" max="8227" width="6.75" style="792" bestFit="1" customWidth="1"/>
    <col min="8228" max="8228" width="10.25" style="792" bestFit="1" customWidth="1"/>
    <col min="8229" max="8230" width="9" style="792"/>
    <col min="8231" max="8231" width="8.5" style="792" bestFit="1" customWidth="1"/>
    <col min="8232" max="8232" width="33.625" style="792" bestFit="1" customWidth="1"/>
    <col min="8233" max="8233" width="7.625" style="792" bestFit="1" customWidth="1"/>
    <col min="8234" max="8234" width="35.5" style="792" bestFit="1" customWidth="1"/>
    <col min="8235" max="8235" width="12.25" style="792" bestFit="1" customWidth="1"/>
    <col min="8236" max="8236" width="25.75" style="792" bestFit="1" customWidth="1"/>
    <col min="8237" max="8448" width="9" style="792"/>
    <col min="8449" max="8477" width="3" style="792" customWidth="1"/>
    <col min="8478" max="8478" width="4.625" style="792" customWidth="1"/>
    <col min="8479" max="8481" width="9" style="792"/>
    <col min="8482" max="8482" width="12.25" style="792" bestFit="1" customWidth="1"/>
    <col min="8483" max="8483" width="6.75" style="792" bestFit="1" customWidth="1"/>
    <col min="8484" max="8484" width="10.25" style="792" bestFit="1" customWidth="1"/>
    <col min="8485" max="8486" width="9" style="792"/>
    <col min="8487" max="8487" width="8.5" style="792" bestFit="1" customWidth="1"/>
    <col min="8488" max="8488" width="33.625" style="792" bestFit="1" customWidth="1"/>
    <col min="8489" max="8489" width="7.625" style="792" bestFit="1" customWidth="1"/>
    <col min="8490" max="8490" width="35.5" style="792" bestFit="1" customWidth="1"/>
    <col min="8491" max="8491" width="12.25" style="792" bestFit="1" customWidth="1"/>
    <col min="8492" max="8492" width="25.75" style="792" bestFit="1" customWidth="1"/>
    <col min="8493" max="8704" width="9" style="792"/>
    <col min="8705" max="8733" width="3" style="792" customWidth="1"/>
    <col min="8734" max="8734" width="4.625" style="792" customWidth="1"/>
    <col min="8735" max="8737" width="9" style="792"/>
    <col min="8738" max="8738" width="12.25" style="792" bestFit="1" customWidth="1"/>
    <col min="8739" max="8739" width="6.75" style="792" bestFit="1" customWidth="1"/>
    <col min="8740" max="8740" width="10.25" style="792" bestFit="1" customWidth="1"/>
    <col min="8741" max="8742" width="9" style="792"/>
    <col min="8743" max="8743" width="8.5" style="792" bestFit="1" customWidth="1"/>
    <col min="8744" max="8744" width="33.625" style="792" bestFit="1" customWidth="1"/>
    <col min="8745" max="8745" width="7.625" style="792" bestFit="1" customWidth="1"/>
    <col min="8746" max="8746" width="35.5" style="792" bestFit="1" customWidth="1"/>
    <col min="8747" max="8747" width="12.25" style="792" bestFit="1" customWidth="1"/>
    <col min="8748" max="8748" width="25.75" style="792" bestFit="1" customWidth="1"/>
    <col min="8749" max="8960" width="9" style="792"/>
    <col min="8961" max="8989" width="3" style="792" customWidth="1"/>
    <col min="8990" max="8990" width="4.625" style="792" customWidth="1"/>
    <col min="8991" max="8993" width="9" style="792"/>
    <col min="8994" max="8994" width="12.25" style="792" bestFit="1" customWidth="1"/>
    <col min="8995" max="8995" width="6.75" style="792" bestFit="1" customWidth="1"/>
    <col min="8996" max="8996" width="10.25" style="792" bestFit="1" customWidth="1"/>
    <col min="8997" max="8998" width="9" style="792"/>
    <col min="8999" max="8999" width="8.5" style="792" bestFit="1" customWidth="1"/>
    <col min="9000" max="9000" width="33.625" style="792" bestFit="1" customWidth="1"/>
    <col min="9001" max="9001" width="7.625" style="792" bestFit="1" customWidth="1"/>
    <col min="9002" max="9002" width="35.5" style="792" bestFit="1" customWidth="1"/>
    <col min="9003" max="9003" width="12.25" style="792" bestFit="1" customWidth="1"/>
    <col min="9004" max="9004" width="25.75" style="792" bestFit="1" customWidth="1"/>
    <col min="9005" max="9216" width="9" style="792"/>
    <col min="9217" max="9245" width="3" style="792" customWidth="1"/>
    <col min="9246" max="9246" width="4.625" style="792" customWidth="1"/>
    <col min="9247" max="9249" width="9" style="792"/>
    <col min="9250" max="9250" width="12.25" style="792" bestFit="1" customWidth="1"/>
    <col min="9251" max="9251" width="6.75" style="792" bestFit="1" customWidth="1"/>
    <col min="9252" max="9252" width="10.25" style="792" bestFit="1" customWidth="1"/>
    <col min="9253" max="9254" width="9" style="792"/>
    <col min="9255" max="9255" width="8.5" style="792" bestFit="1" customWidth="1"/>
    <col min="9256" max="9256" width="33.625" style="792" bestFit="1" customWidth="1"/>
    <col min="9257" max="9257" width="7.625" style="792" bestFit="1" customWidth="1"/>
    <col min="9258" max="9258" width="35.5" style="792" bestFit="1" customWidth="1"/>
    <col min="9259" max="9259" width="12.25" style="792" bestFit="1" customWidth="1"/>
    <col min="9260" max="9260" width="25.75" style="792" bestFit="1" customWidth="1"/>
    <col min="9261" max="9472" width="9" style="792"/>
    <col min="9473" max="9501" width="3" style="792" customWidth="1"/>
    <col min="9502" max="9502" width="4.625" style="792" customWidth="1"/>
    <col min="9503" max="9505" width="9" style="792"/>
    <col min="9506" max="9506" width="12.25" style="792" bestFit="1" customWidth="1"/>
    <col min="9507" max="9507" width="6.75" style="792" bestFit="1" customWidth="1"/>
    <col min="9508" max="9508" width="10.25" style="792" bestFit="1" customWidth="1"/>
    <col min="9509" max="9510" width="9" style="792"/>
    <col min="9511" max="9511" width="8.5" style="792" bestFit="1" customWidth="1"/>
    <col min="9512" max="9512" width="33.625" style="792" bestFit="1" customWidth="1"/>
    <col min="9513" max="9513" width="7.625" style="792" bestFit="1" customWidth="1"/>
    <col min="9514" max="9514" width="35.5" style="792" bestFit="1" customWidth="1"/>
    <col min="9515" max="9515" width="12.25" style="792" bestFit="1" customWidth="1"/>
    <col min="9516" max="9516" width="25.75" style="792" bestFit="1" customWidth="1"/>
    <col min="9517" max="9728" width="9" style="792"/>
    <col min="9729" max="9757" width="3" style="792" customWidth="1"/>
    <col min="9758" max="9758" width="4.625" style="792" customWidth="1"/>
    <col min="9759" max="9761" width="9" style="792"/>
    <col min="9762" max="9762" width="12.25" style="792" bestFit="1" customWidth="1"/>
    <col min="9763" max="9763" width="6.75" style="792" bestFit="1" customWidth="1"/>
    <col min="9764" max="9764" width="10.25" style="792" bestFit="1" customWidth="1"/>
    <col min="9765" max="9766" width="9" style="792"/>
    <col min="9767" max="9767" width="8.5" style="792" bestFit="1" customWidth="1"/>
    <col min="9768" max="9768" width="33.625" style="792" bestFit="1" customWidth="1"/>
    <col min="9769" max="9769" width="7.625" style="792" bestFit="1" customWidth="1"/>
    <col min="9770" max="9770" width="35.5" style="792" bestFit="1" customWidth="1"/>
    <col min="9771" max="9771" width="12.25" style="792" bestFit="1" customWidth="1"/>
    <col min="9772" max="9772" width="25.75" style="792" bestFit="1" customWidth="1"/>
    <col min="9773" max="9984" width="9" style="792"/>
    <col min="9985" max="10013" width="3" style="792" customWidth="1"/>
    <col min="10014" max="10014" width="4.625" style="792" customWidth="1"/>
    <col min="10015" max="10017" width="9" style="792"/>
    <col min="10018" max="10018" width="12.25" style="792" bestFit="1" customWidth="1"/>
    <col min="10019" max="10019" width="6.75" style="792" bestFit="1" customWidth="1"/>
    <col min="10020" max="10020" width="10.25" style="792" bestFit="1" customWidth="1"/>
    <col min="10021" max="10022" width="9" style="792"/>
    <col min="10023" max="10023" width="8.5" style="792" bestFit="1" customWidth="1"/>
    <col min="10024" max="10024" width="33.625" style="792" bestFit="1" customWidth="1"/>
    <col min="10025" max="10025" width="7.625" style="792" bestFit="1" customWidth="1"/>
    <col min="10026" max="10026" width="35.5" style="792" bestFit="1" customWidth="1"/>
    <col min="10027" max="10027" width="12.25" style="792" bestFit="1" customWidth="1"/>
    <col min="10028" max="10028" width="25.75" style="792" bestFit="1" customWidth="1"/>
    <col min="10029" max="10240" width="9" style="792"/>
    <col min="10241" max="10269" width="3" style="792" customWidth="1"/>
    <col min="10270" max="10270" width="4.625" style="792" customWidth="1"/>
    <col min="10271" max="10273" width="9" style="792"/>
    <col min="10274" max="10274" width="12.25" style="792" bestFit="1" customWidth="1"/>
    <col min="10275" max="10275" width="6.75" style="792" bestFit="1" customWidth="1"/>
    <col min="10276" max="10276" width="10.25" style="792" bestFit="1" customWidth="1"/>
    <col min="10277" max="10278" width="9" style="792"/>
    <col min="10279" max="10279" width="8.5" style="792" bestFit="1" customWidth="1"/>
    <col min="10280" max="10280" width="33.625" style="792" bestFit="1" customWidth="1"/>
    <col min="10281" max="10281" width="7.625" style="792" bestFit="1" customWidth="1"/>
    <col min="10282" max="10282" width="35.5" style="792" bestFit="1" customWidth="1"/>
    <col min="10283" max="10283" width="12.25" style="792" bestFit="1" customWidth="1"/>
    <col min="10284" max="10284" width="25.75" style="792" bestFit="1" customWidth="1"/>
    <col min="10285" max="10496" width="9" style="792"/>
    <col min="10497" max="10525" width="3" style="792" customWidth="1"/>
    <col min="10526" max="10526" width="4.625" style="792" customWidth="1"/>
    <col min="10527" max="10529" width="9" style="792"/>
    <col min="10530" max="10530" width="12.25" style="792" bestFit="1" customWidth="1"/>
    <col min="10531" max="10531" width="6.75" style="792" bestFit="1" customWidth="1"/>
    <col min="10532" max="10532" width="10.25" style="792" bestFit="1" customWidth="1"/>
    <col min="10533" max="10534" width="9" style="792"/>
    <col min="10535" max="10535" width="8.5" style="792" bestFit="1" customWidth="1"/>
    <col min="10536" max="10536" width="33.625" style="792" bestFit="1" customWidth="1"/>
    <col min="10537" max="10537" width="7.625" style="792" bestFit="1" customWidth="1"/>
    <col min="10538" max="10538" width="35.5" style="792" bestFit="1" customWidth="1"/>
    <col min="10539" max="10539" width="12.25" style="792" bestFit="1" customWidth="1"/>
    <col min="10540" max="10540" width="25.75" style="792" bestFit="1" customWidth="1"/>
    <col min="10541" max="10752" width="9" style="792"/>
    <col min="10753" max="10781" width="3" style="792" customWidth="1"/>
    <col min="10782" max="10782" width="4.625" style="792" customWidth="1"/>
    <col min="10783" max="10785" width="9" style="792"/>
    <col min="10786" max="10786" width="12.25" style="792" bestFit="1" customWidth="1"/>
    <col min="10787" max="10787" width="6.75" style="792" bestFit="1" customWidth="1"/>
    <col min="10788" max="10788" width="10.25" style="792" bestFit="1" customWidth="1"/>
    <col min="10789" max="10790" width="9" style="792"/>
    <col min="10791" max="10791" width="8.5" style="792" bestFit="1" customWidth="1"/>
    <col min="10792" max="10792" width="33.625" style="792" bestFit="1" customWidth="1"/>
    <col min="10793" max="10793" width="7.625" style="792" bestFit="1" customWidth="1"/>
    <col min="10794" max="10794" width="35.5" style="792" bestFit="1" customWidth="1"/>
    <col min="10795" max="10795" width="12.25" style="792" bestFit="1" customWidth="1"/>
    <col min="10796" max="10796" width="25.75" style="792" bestFit="1" customWidth="1"/>
    <col min="10797" max="11008" width="9" style="792"/>
    <col min="11009" max="11037" width="3" style="792" customWidth="1"/>
    <col min="11038" max="11038" width="4.625" style="792" customWidth="1"/>
    <col min="11039" max="11041" width="9" style="792"/>
    <col min="11042" max="11042" width="12.25" style="792" bestFit="1" customWidth="1"/>
    <col min="11043" max="11043" width="6.75" style="792" bestFit="1" customWidth="1"/>
    <col min="11044" max="11044" width="10.25" style="792" bestFit="1" customWidth="1"/>
    <col min="11045" max="11046" width="9" style="792"/>
    <col min="11047" max="11047" width="8.5" style="792" bestFit="1" customWidth="1"/>
    <col min="11048" max="11048" width="33.625" style="792" bestFit="1" customWidth="1"/>
    <col min="11049" max="11049" width="7.625" style="792" bestFit="1" customWidth="1"/>
    <col min="11050" max="11050" width="35.5" style="792" bestFit="1" customWidth="1"/>
    <col min="11051" max="11051" width="12.25" style="792" bestFit="1" customWidth="1"/>
    <col min="11052" max="11052" width="25.75" style="792" bestFit="1" customWidth="1"/>
    <col min="11053" max="11264" width="9" style="792"/>
    <col min="11265" max="11293" width="3" style="792" customWidth="1"/>
    <col min="11294" max="11294" width="4.625" style="792" customWidth="1"/>
    <col min="11295" max="11297" width="9" style="792"/>
    <col min="11298" max="11298" width="12.25" style="792" bestFit="1" customWidth="1"/>
    <col min="11299" max="11299" width="6.75" style="792" bestFit="1" customWidth="1"/>
    <col min="11300" max="11300" width="10.25" style="792" bestFit="1" customWidth="1"/>
    <col min="11301" max="11302" width="9" style="792"/>
    <col min="11303" max="11303" width="8.5" style="792" bestFit="1" customWidth="1"/>
    <col min="11304" max="11304" width="33.625" style="792" bestFit="1" customWidth="1"/>
    <col min="11305" max="11305" width="7.625" style="792" bestFit="1" customWidth="1"/>
    <col min="11306" max="11306" width="35.5" style="792" bestFit="1" customWidth="1"/>
    <col min="11307" max="11307" width="12.25" style="792" bestFit="1" customWidth="1"/>
    <col min="11308" max="11308" width="25.75" style="792" bestFit="1" customWidth="1"/>
    <col min="11309" max="11520" width="9" style="792"/>
    <col min="11521" max="11549" width="3" style="792" customWidth="1"/>
    <col min="11550" max="11550" width="4.625" style="792" customWidth="1"/>
    <col min="11551" max="11553" width="9" style="792"/>
    <col min="11554" max="11554" width="12.25" style="792" bestFit="1" customWidth="1"/>
    <col min="11555" max="11555" width="6.75" style="792" bestFit="1" customWidth="1"/>
    <col min="11556" max="11556" width="10.25" style="792" bestFit="1" customWidth="1"/>
    <col min="11557" max="11558" width="9" style="792"/>
    <col min="11559" max="11559" width="8.5" style="792" bestFit="1" customWidth="1"/>
    <col min="11560" max="11560" width="33.625" style="792" bestFit="1" customWidth="1"/>
    <col min="11561" max="11561" width="7.625" style="792" bestFit="1" customWidth="1"/>
    <col min="11562" max="11562" width="35.5" style="792" bestFit="1" customWidth="1"/>
    <col min="11563" max="11563" width="12.25" style="792" bestFit="1" customWidth="1"/>
    <col min="11564" max="11564" width="25.75" style="792" bestFit="1" customWidth="1"/>
    <col min="11565" max="11776" width="9" style="792"/>
    <col min="11777" max="11805" width="3" style="792" customWidth="1"/>
    <col min="11806" max="11806" width="4.625" style="792" customWidth="1"/>
    <col min="11807" max="11809" width="9" style="792"/>
    <col min="11810" max="11810" width="12.25" style="792" bestFit="1" customWidth="1"/>
    <col min="11811" max="11811" width="6.75" style="792" bestFit="1" customWidth="1"/>
    <col min="11812" max="11812" width="10.25" style="792" bestFit="1" customWidth="1"/>
    <col min="11813" max="11814" width="9" style="792"/>
    <col min="11815" max="11815" width="8.5" style="792" bestFit="1" customWidth="1"/>
    <col min="11816" max="11816" width="33.625" style="792" bestFit="1" customWidth="1"/>
    <col min="11817" max="11817" width="7.625" style="792" bestFit="1" customWidth="1"/>
    <col min="11818" max="11818" width="35.5" style="792" bestFit="1" customWidth="1"/>
    <col min="11819" max="11819" width="12.25" style="792" bestFit="1" customWidth="1"/>
    <col min="11820" max="11820" width="25.75" style="792" bestFit="1" customWidth="1"/>
    <col min="11821" max="12032" width="9" style="792"/>
    <col min="12033" max="12061" width="3" style="792" customWidth="1"/>
    <col min="12062" max="12062" width="4.625" style="792" customWidth="1"/>
    <col min="12063" max="12065" width="9" style="792"/>
    <col min="12066" max="12066" width="12.25" style="792" bestFit="1" customWidth="1"/>
    <col min="12067" max="12067" width="6.75" style="792" bestFit="1" customWidth="1"/>
    <col min="12068" max="12068" width="10.25" style="792" bestFit="1" customWidth="1"/>
    <col min="12069" max="12070" width="9" style="792"/>
    <col min="12071" max="12071" width="8.5" style="792" bestFit="1" customWidth="1"/>
    <col min="12072" max="12072" width="33.625" style="792" bestFit="1" customWidth="1"/>
    <col min="12073" max="12073" width="7.625" style="792" bestFit="1" customWidth="1"/>
    <col min="12074" max="12074" width="35.5" style="792" bestFit="1" customWidth="1"/>
    <col min="12075" max="12075" width="12.25" style="792" bestFit="1" customWidth="1"/>
    <col min="12076" max="12076" width="25.75" style="792" bestFit="1" customWidth="1"/>
    <col min="12077" max="12288" width="9" style="792"/>
    <col min="12289" max="12317" width="3" style="792" customWidth="1"/>
    <col min="12318" max="12318" width="4.625" style="792" customWidth="1"/>
    <col min="12319" max="12321" width="9" style="792"/>
    <col min="12322" max="12322" width="12.25" style="792" bestFit="1" customWidth="1"/>
    <col min="12323" max="12323" width="6.75" style="792" bestFit="1" customWidth="1"/>
    <col min="12324" max="12324" width="10.25" style="792" bestFit="1" customWidth="1"/>
    <col min="12325" max="12326" width="9" style="792"/>
    <col min="12327" max="12327" width="8.5" style="792" bestFit="1" customWidth="1"/>
    <col min="12328" max="12328" width="33.625" style="792" bestFit="1" customWidth="1"/>
    <col min="12329" max="12329" width="7.625" style="792" bestFit="1" customWidth="1"/>
    <col min="12330" max="12330" width="35.5" style="792" bestFit="1" customWidth="1"/>
    <col min="12331" max="12331" width="12.25" style="792" bestFit="1" customWidth="1"/>
    <col min="12332" max="12332" width="25.75" style="792" bestFit="1" customWidth="1"/>
    <col min="12333" max="12544" width="9" style="792"/>
    <col min="12545" max="12573" width="3" style="792" customWidth="1"/>
    <col min="12574" max="12574" width="4.625" style="792" customWidth="1"/>
    <col min="12575" max="12577" width="9" style="792"/>
    <col min="12578" max="12578" width="12.25" style="792" bestFit="1" customWidth="1"/>
    <col min="12579" max="12579" width="6.75" style="792" bestFit="1" customWidth="1"/>
    <col min="12580" max="12580" width="10.25" style="792" bestFit="1" customWidth="1"/>
    <col min="12581" max="12582" width="9" style="792"/>
    <col min="12583" max="12583" width="8.5" style="792" bestFit="1" customWidth="1"/>
    <col min="12584" max="12584" width="33.625" style="792" bestFit="1" customWidth="1"/>
    <col min="12585" max="12585" width="7.625" style="792" bestFit="1" customWidth="1"/>
    <col min="12586" max="12586" width="35.5" style="792" bestFit="1" customWidth="1"/>
    <col min="12587" max="12587" width="12.25" style="792" bestFit="1" customWidth="1"/>
    <col min="12588" max="12588" width="25.75" style="792" bestFit="1" customWidth="1"/>
    <col min="12589" max="12800" width="9" style="792"/>
    <col min="12801" max="12829" width="3" style="792" customWidth="1"/>
    <col min="12830" max="12830" width="4.625" style="792" customWidth="1"/>
    <col min="12831" max="12833" width="9" style="792"/>
    <col min="12834" max="12834" width="12.25" style="792" bestFit="1" customWidth="1"/>
    <col min="12835" max="12835" width="6.75" style="792" bestFit="1" customWidth="1"/>
    <col min="12836" max="12836" width="10.25" style="792" bestFit="1" customWidth="1"/>
    <col min="12837" max="12838" width="9" style="792"/>
    <col min="12839" max="12839" width="8.5" style="792" bestFit="1" customWidth="1"/>
    <col min="12840" max="12840" width="33.625" style="792" bestFit="1" customWidth="1"/>
    <col min="12841" max="12841" width="7.625" style="792" bestFit="1" customWidth="1"/>
    <col min="12842" max="12842" width="35.5" style="792" bestFit="1" customWidth="1"/>
    <col min="12843" max="12843" width="12.25" style="792" bestFit="1" customWidth="1"/>
    <col min="12844" max="12844" width="25.75" style="792" bestFit="1" customWidth="1"/>
    <col min="12845" max="13056" width="9" style="792"/>
    <col min="13057" max="13085" width="3" style="792" customWidth="1"/>
    <col min="13086" max="13086" width="4.625" style="792" customWidth="1"/>
    <col min="13087" max="13089" width="9" style="792"/>
    <col min="13090" max="13090" width="12.25" style="792" bestFit="1" customWidth="1"/>
    <col min="13091" max="13091" width="6.75" style="792" bestFit="1" customWidth="1"/>
    <col min="13092" max="13092" width="10.25" style="792" bestFit="1" customWidth="1"/>
    <col min="13093" max="13094" width="9" style="792"/>
    <col min="13095" max="13095" width="8.5" style="792" bestFit="1" customWidth="1"/>
    <col min="13096" max="13096" width="33.625" style="792" bestFit="1" customWidth="1"/>
    <col min="13097" max="13097" width="7.625" style="792" bestFit="1" customWidth="1"/>
    <col min="13098" max="13098" width="35.5" style="792" bestFit="1" customWidth="1"/>
    <col min="13099" max="13099" width="12.25" style="792" bestFit="1" customWidth="1"/>
    <col min="13100" max="13100" width="25.75" style="792" bestFit="1" customWidth="1"/>
    <col min="13101" max="13312" width="9" style="792"/>
    <col min="13313" max="13341" width="3" style="792" customWidth="1"/>
    <col min="13342" max="13342" width="4.625" style="792" customWidth="1"/>
    <col min="13343" max="13345" width="9" style="792"/>
    <col min="13346" max="13346" width="12.25" style="792" bestFit="1" customWidth="1"/>
    <col min="13347" max="13347" width="6.75" style="792" bestFit="1" customWidth="1"/>
    <col min="13348" max="13348" width="10.25" style="792" bestFit="1" customWidth="1"/>
    <col min="13349" max="13350" width="9" style="792"/>
    <col min="13351" max="13351" width="8.5" style="792" bestFit="1" customWidth="1"/>
    <col min="13352" max="13352" width="33.625" style="792" bestFit="1" customWidth="1"/>
    <col min="13353" max="13353" width="7.625" style="792" bestFit="1" customWidth="1"/>
    <col min="13354" max="13354" width="35.5" style="792" bestFit="1" customWidth="1"/>
    <col min="13355" max="13355" width="12.25" style="792" bestFit="1" customWidth="1"/>
    <col min="13356" max="13356" width="25.75" style="792" bestFit="1" customWidth="1"/>
    <col min="13357" max="13568" width="9" style="792"/>
    <col min="13569" max="13597" width="3" style="792" customWidth="1"/>
    <col min="13598" max="13598" width="4.625" style="792" customWidth="1"/>
    <col min="13599" max="13601" width="9" style="792"/>
    <col min="13602" max="13602" width="12.25" style="792" bestFit="1" customWidth="1"/>
    <col min="13603" max="13603" width="6.75" style="792" bestFit="1" customWidth="1"/>
    <col min="13604" max="13604" width="10.25" style="792" bestFit="1" customWidth="1"/>
    <col min="13605" max="13606" width="9" style="792"/>
    <col min="13607" max="13607" width="8.5" style="792" bestFit="1" customWidth="1"/>
    <col min="13608" max="13608" width="33.625" style="792" bestFit="1" customWidth="1"/>
    <col min="13609" max="13609" width="7.625" style="792" bestFit="1" customWidth="1"/>
    <col min="13610" max="13610" width="35.5" style="792" bestFit="1" customWidth="1"/>
    <col min="13611" max="13611" width="12.25" style="792" bestFit="1" customWidth="1"/>
    <col min="13612" max="13612" width="25.75" style="792" bestFit="1" customWidth="1"/>
    <col min="13613" max="13824" width="9" style="792"/>
    <col min="13825" max="13853" width="3" style="792" customWidth="1"/>
    <col min="13854" max="13854" width="4.625" style="792" customWidth="1"/>
    <col min="13855" max="13857" width="9" style="792"/>
    <col min="13858" max="13858" width="12.25" style="792" bestFit="1" customWidth="1"/>
    <col min="13859" max="13859" width="6.75" style="792" bestFit="1" customWidth="1"/>
    <col min="13860" max="13860" width="10.25" style="792" bestFit="1" customWidth="1"/>
    <col min="13861" max="13862" width="9" style="792"/>
    <col min="13863" max="13863" width="8.5" style="792" bestFit="1" customWidth="1"/>
    <col min="13864" max="13864" width="33.625" style="792" bestFit="1" customWidth="1"/>
    <col min="13865" max="13865" width="7.625" style="792" bestFit="1" customWidth="1"/>
    <col min="13866" max="13866" width="35.5" style="792" bestFit="1" customWidth="1"/>
    <col min="13867" max="13867" width="12.25" style="792" bestFit="1" customWidth="1"/>
    <col min="13868" max="13868" width="25.75" style="792" bestFit="1" customWidth="1"/>
    <col min="13869" max="14080" width="9" style="792"/>
    <col min="14081" max="14109" width="3" style="792" customWidth="1"/>
    <col min="14110" max="14110" width="4.625" style="792" customWidth="1"/>
    <col min="14111" max="14113" width="9" style="792"/>
    <col min="14114" max="14114" width="12.25" style="792" bestFit="1" customWidth="1"/>
    <col min="14115" max="14115" width="6.75" style="792" bestFit="1" customWidth="1"/>
    <col min="14116" max="14116" width="10.25" style="792" bestFit="1" customWidth="1"/>
    <col min="14117" max="14118" width="9" style="792"/>
    <col min="14119" max="14119" width="8.5" style="792" bestFit="1" customWidth="1"/>
    <col min="14120" max="14120" width="33.625" style="792" bestFit="1" customWidth="1"/>
    <col min="14121" max="14121" width="7.625" style="792" bestFit="1" customWidth="1"/>
    <col min="14122" max="14122" width="35.5" style="792" bestFit="1" customWidth="1"/>
    <col min="14123" max="14123" width="12.25" style="792" bestFit="1" customWidth="1"/>
    <col min="14124" max="14124" width="25.75" style="792" bestFit="1" customWidth="1"/>
    <col min="14125" max="14336" width="9" style="792"/>
    <col min="14337" max="14365" width="3" style="792" customWidth="1"/>
    <col min="14366" max="14366" width="4.625" style="792" customWidth="1"/>
    <col min="14367" max="14369" width="9" style="792"/>
    <col min="14370" max="14370" width="12.25" style="792" bestFit="1" customWidth="1"/>
    <col min="14371" max="14371" width="6.75" style="792" bestFit="1" customWidth="1"/>
    <col min="14372" max="14372" width="10.25" style="792" bestFit="1" customWidth="1"/>
    <col min="14373" max="14374" width="9" style="792"/>
    <col min="14375" max="14375" width="8.5" style="792" bestFit="1" customWidth="1"/>
    <col min="14376" max="14376" width="33.625" style="792" bestFit="1" customWidth="1"/>
    <col min="14377" max="14377" width="7.625" style="792" bestFit="1" customWidth="1"/>
    <col min="14378" max="14378" width="35.5" style="792" bestFit="1" customWidth="1"/>
    <col min="14379" max="14379" width="12.25" style="792" bestFit="1" customWidth="1"/>
    <col min="14380" max="14380" width="25.75" style="792" bestFit="1" customWidth="1"/>
    <col min="14381" max="14592" width="9" style="792"/>
    <col min="14593" max="14621" width="3" style="792" customWidth="1"/>
    <col min="14622" max="14622" width="4.625" style="792" customWidth="1"/>
    <col min="14623" max="14625" width="9" style="792"/>
    <col min="14626" max="14626" width="12.25" style="792" bestFit="1" customWidth="1"/>
    <col min="14627" max="14627" width="6.75" style="792" bestFit="1" customWidth="1"/>
    <col min="14628" max="14628" width="10.25" style="792" bestFit="1" customWidth="1"/>
    <col min="14629" max="14630" width="9" style="792"/>
    <col min="14631" max="14631" width="8.5" style="792" bestFit="1" customWidth="1"/>
    <col min="14632" max="14632" width="33.625" style="792" bestFit="1" customWidth="1"/>
    <col min="14633" max="14633" width="7.625" style="792" bestFit="1" customWidth="1"/>
    <col min="14634" max="14634" width="35.5" style="792" bestFit="1" customWidth="1"/>
    <col min="14635" max="14635" width="12.25" style="792" bestFit="1" customWidth="1"/>
    <col min="14636" max="14636" width="25.75" style="792" bestFit="1" customWidth="1"/>
    <col min="14637" max="14848" width="9" style="792"/>
    <col min="14849" max="14877" width="3" style="792" customWidth="1"/>
    <col min="14878" max="14878" width="4.625" style="792" customWidth="1"/>
    <col min="14879" max="14881" width="9" style="792"/>
    <col min="14882" max="14882" width="12.25" style="792" bestFit="1" customWidth="1"/>
    <col min="14883" max="14883" width="6.75" style="792" bestFit="1" customWidth="1"/>
    <col min="14884" max="14884" width="10.25" style="792" bestFit="1" customWidth="1"/>
    <col min="14885" max="14886" width="9" style="792"/>
    <col min="14887" max="14887" width="8.5" style="792" bestFit="1" customWidth="1"/>
    <col min="14888" max="14888" width="33.625" style="792" bestFit="1" customWidth="1"/>
    <col min="14889" max="14889" width="7.625" style="792" bestFit="1" customWidth="1"/>
    <col min="14890" max="14890" width="35.5" style="792" bestFit="1" customWidth="1"/>
    <col min="14891" max="14891" width="12.25" style="792" bestFit="1" customWidth="1"/>
    <col min="14892" max="14892" width="25.75" style="792" bestFit="1" customWidth="1"/>
    <col min="14893" max="15104" width="9" style="792"/>
    <col min="15105" max="15133" width="3" style="792" customWidth="1"/>
    <col min="15134" max="15134" width="4.625" style="792" customWidth="1"/>
    <col min="15135" max="15137" width="9" style="792"/>
    <col min="15138" max="15138" width="12.25" style="792" bestFit="1" customWidth="1"/>
    <col min="15139" max="15139" width="6.75" style="792" bestFit="1" customWidth="1"/>
    <col min="15140" max="15140" width="10.25" style="792" bestFit="1" customWidth="1"/>
    <col min="15141" max="15142" width="9" style="792"/>
    <col min="15143" max="15143" width="8.5" style="792" bestFit="1" customWidth="1"/>
    <col min="15144" max="15144" width="33.625" style="792" bestFit="1" customWidth="1"/>
    <col min="15145" max="15145" width="7.625" style="792" bestFit="1" customWidth="1"/>
    <col min="15146" max="15146" width="35.5" style="792" bestFit="1" customWidth="1"/>
    <col min="15147" max="15147" width="12.25" style="792" bestFit="1" customWidth="1"/>
    <col min="15148" max="15148" width="25.75" style="792" bestFit="1" customWidth="1"/>
    <col min="15149" max="15360" width="9" style="792"/>
    <col min="15361" max="15389" width="3" style="792" customWidth="1"/>
    <col min="15390" max="15390" width="4.625" style="792" customWidth="1"/>
    <col min="15391" max="15393" width="9" style="792"/>
    <col min="15394" max="15394" width="12.25" style="792" bestFit="1" customWidth="1"/>
    <col min="15395" max="15395" width="6.75" style="792" bestFit="1" customWidth="1"/>
    <col min="15396" max="15396" width="10.25" style="792" bestFit="1" customWidth="1"/>
    <col min="15397" max="15398" width="9" style="792"/>
    <col min="15399" max="15399" width="8.5" style="792" bestFit="1" customWidth="1"/>
    <col min="15400" max="15400" width="33.625" style="792" bestFit="1" customWidth="1"/>
    <col min="15401" max="15401" width="7.625" style="792" bestFit="1" customWidth="1"/>
    <col min="15402" max="15402" width="35.5" style="792" bestFit="1" customWidth="1"/>
    <col min="15403" max="15403" width="12.25" style="792" bestFit="1" customWidth="1"/>
    <col min="15404" max="15404" width="25.75" style="792" bestFit="1" customWidth="1"/>
    <col min="15405" max="15616" width="9" style="792"/>
    <col min="15617" max="15645" width="3" style="792" customWidth="1"/>
    <col min="15646" max="15646" width="4.625" style="792" customWidth="1"/>
    <col min="15647" max="15649" width="9" style="792"/>
    <col min="15650" max="15650" width="12.25" style="792" bestFit="1" customWidth="1"/>
    <col min="15651" max="15651" width="6.75" style="792" bestFit="1" customWidth="1"/>
    <col min="15652" max="15652" width="10.25" style="792" bestFit="1" customWidth="1"/>
    <col min="15653" max="15654" width="9" style="792"/>
    <col min="15655" max="15655" width="8.5" style="792" bestFit="1" customWidth="1"/>
    <col min="15656" max="15656" width="33.625" style="792" bestFit="1" customWidth="1"/>
    <col min="15657" max="15657" width="7.625" style="792" bestFit="1" customWidth="1"/>
    <col min="15658" max="15658" width="35.5" style="792" bestFit="1" customWidth="1"/>
    <col min="15659" max="15659" width="12.25" style="792" bestFit="1" customWidth="1"/>
    <col min="15660" max="15660" width="25.75" style="792" bestFit="1" customWidth="1"/>
    <col min="15661" max="15872" width="9" style="792"/>
    <col min="15873" max="15901" width="3" style="792" customWidth="1"/>
    <col min="15902" max="15902" width="4.625" style="792" customWidth="1"/>
    <col min="15903" max="15905" width="9" style="792"/>
    <col min="15906" max="15906" width="12.25" style="792" bestFit="1" customWidth="1"/>
    <col min="15907" max="15907" width="6.75" style="792" bestFit="1" customWidth="1"/>
    <col min="15908" max="15908" width="10.25" style="792" bestFit="1" customWidth="1"/>
    <col min="15909" max="15910" width="9" style="792"/>
    <col min="15911" max="15911" width="8.5" style="792" bestFit="1" customWidth="1"/>
    <col min="15912" max="15912" width="33.625" style="792" bestFit="1" customWidth="1"/>
    <col min="15913" max="15913" width="7.625" style="792" bestFit="1" customWidth="1"/>
    <col min="15914" max="15914" width="35.5" style="792" bestFit="1" customWidth="1"/>
    <col min="15915" max="15915" width="12.25" style="792" bestFit="1" customWidth="1"/>
    <col min="15916" max="15916" width="25.75" style="792" bestFit="1" customWidth="1"/>
    <col min="15917" max="16128" width="9" style="792"/>
    <col min="16129" max="16157" width="3" style="792" customWidth="1"/>
    <col min="16158" max="16158" width="4.625" style="792" customWidth="1"/>
    <col min="16159" max="16161" width="9" style="792"/>
    <col min="16162" max="16162" width="12.25" style="792" bestFit="1" customWidth="1"/>
    <col min="16163" max="16163" width="6.75" style="792" bestFit="1" customWidth="1"/>
    <col min="16164" max="16164" width="10.25" style="792" bestFit="1" customWidth="1"/>
    <col min="16165" max="16166" width="9" style="792"/>
    <col min="16167" max="16167" width="8.5" style="792" bestFit="1" customWidth="1"/>
    <col min="16168" max="16168" width="33.625" style="792" bestFit="1" customWidth="1"/>
    <col min="16169" max="16169" width="7.625" style="792" bestFit="1" customWidth="1"/>
    <col min="16170" max="16170" width="35.5" style="792" bestFit="1" customWidth="1"/>
    <col min="16171" max="16171" width="12.25" style="792" bestFit="1" customWidth="1"/>
    <col min="16172" max="16172" width="25.75" style="792" bestFit="1" customWidth="1"/>
    <col min="16173" max="16384" width="9" style="792"/>
  </cols>
  <sheetData>
    <row r="1" spans="1:33" ht="15.75" customHeight="1">
      <c r="A1" s="2053" t="s">
        <v>2475</v>
      </c>
      <c r="B1" s="2053"/>
      <c r="C1" s="2053"/>
      <c r="D1" s="2053"/>
      <c r="E1" s="2054"/>
      <c r="F1" s="2054"/>
      <c r="G1" s="2054"/>
      <c r="H1" s="2054"/>
      <c r="I1" s="2054"/>
      <c r="J1" s="2054"/>
      <c r="K1" s="2054"/>
      <c r="L1" s="2054"/>
      <c r="M1" s="2054"/>
      <c r="N1" s="2054"/>
      <c r="O1" s="2054"/>
      <c r="P1" s="2054"/>
      <c r="Q1" s="2054"/>
      <c r="R1" s="2054"/>
      <c r="S1" s="2054"/>
      <c r="T1" s="2054"/>
      <c r="U1" s="2054"/>
      <c r="V1" s="2054"/>
      <c r="W1" s="2054"/>
      <c r="X1" s="2054"/>
      <c r="Y1" s="2054"/>
      <c r="Z1" s="2054"/>
      <c r="AA1" s="2054"/>
      <c r="AB1" s="2054"/>
      <c r="AC1" s="2054"/>
    </row>
    <row r="2" spans="1:33" ht="15.75" customHeight="1">
      <c r="A2" s="2055" t="s">
        <v>2734</v>
      </c>
      <c r="B2" s="2055"/>
      <c r="C2" s="2055"/>
      <c r="D2" s="2055"/>
      <c r="E2" s="2054"/>
      <c r="F2" s="2054"/>
      <c r="G2" s="2054"/>
      <c r="H2" s="2054"/>
      <c r="I2" s="2054"/>
      <c r="J2" s="2054"/>
      <c r="K2" s="2054"/>
      <c r="L2" s="2054"/>
      <c r="M2" s="2054"/>
      <c r="N2" s="2054"/>
      <c r="O2" s="2054"/>
      <c r="P2" s="2054"/>
      <c r="Q2" s="2054"/>
      <c r="R2" s="2054"/>
      <c r="S2" s="2054"/>
      <c r="T2" s="2054"/>
      <c r="U2" s="2054"/>
      <c r="V2" s="2054"/>
      <c r="W2" s="2054"/>
      <c r="X2" s="2054"/>
      <c r="Y2" s="2054"/>
      <c r="Z2" s="2054"/>
      <c r="AA2" s="2054"/>
      <c r="AB2" s="2054"/>
      <c r="AC2" s="2054"/>
    </row>
    <row r="3" spans="1:33" s="778" customFormat="1" ht="15.75" customHeight="1">
      <c r="A3" s="808" t="s">
        <v>3606</v>
      </c>
      <c r="B3" s="808"/>
      <c r="C3" s="808"/>
      <c r="D3" s="808"/>
      <c r="E3" s="808"/>
      <c r="F3" s="808"/>
      <c r="G3" s="808"/>
      <c r="H3" s="808"/>
      <c r="I3" s="808"/>
      <c r="J3" s="808"/>
      <c r="K3" s="2056"/>
      <c r="L3" s="2056"/>
      <c r="M3" s="2056"/>
      <c r="N3" s="2056"/>
      <c r="O3" s="2056"/>
      <c r="P3" s="2056"/>
      <c r="Q3" s="2056"/>
      <c r="R3" s="2056"/>
      <c r="S3" s="2056"/>
      <c r="T3" s="2056"/>
      <c r="U3" s="2056"/>
      <c r="V3" s="2056"/>
      <c r="W3" s="2056"/>
      <c r="X3" s="2056"/>
      <c r="Y3" s="2056"/>
      <c r="Z3" s="2056"/>
      <c r="AA3" s="2056"/>
      <c r="AB3" s="2056"/>
      <c r="AC3" s="2056"/>
    </row>
    <row r="4" spans="1:33" s="778" customFormat="1" ht="15.75" customHeight="1">
      <c r="A4" s="780" t="s">
        <v>3607</v>
      </c>
      <c r="B4" s="780"/>
      <c r="C4" s="780"/>
      <c r="D4" s="780"/>
      <c r="E4" s="780"/>
      <c r="F4" s="780"/>
      <c r="G4" s="780"/>
      <c r="H4" s="780"/>
      <c r="I4" s="780"/>
      <c r="J4" s="780"/>
      <c r="K4" s="2037">
        <f>第二面!K4</f>
        <v>0</v>
      </c>
      <c r="L4" s="2037"/>
      <c r="M4" s="2037"/>
      <c r="N4" s="2037"/>
      <c r="O4" s="2037"/>
      <c r="P4" s="2037"/>
      <c r="Q4" s="2037"/>
      <c r="R4" s="2037"/>
      <c r="S4" s="2037"/>
      <c r="T4" s="2037"/>
      <c r="U4" s="2037"/>
      <c r="V4" s="2037"/>
      <c r="W4" s="2037"/>
      <c r="X4" s="2037"/>
      <c r="Y4" s="2037"/>
      <c r="Z4" s="2037"/>
      <c r="AA4" s="2037"/>
      <c r="AB4" s="2037"/>
      <c r="AC4" s="2037"/>
      <c r="AD4" s="777"/>
    </row>
    <row r="5" spans="1:33" s="778" customFormat="1" ht="15.75" customHeight="1">
      <c r="A5" s="780" t="s">
        <v>2749</v>
      </c>
      <c r="B5" s="780"/>
      <c r="C5" s="780"/>
      <c r="D5" s="780"/>
      <c r="E5" s="780"/>
      <c r="F5" s="780"/>
      <c r="G5" s="780"/>
      <c r="H5" s="780"/>
      <c r="I5" s="780"/>
      <c r="J5" s="780"/>
      <c r="K5" s="2037">
        <f>第二面!K5</f>
        <v>0</v>
      </c>
      <c r="L5" s="2037"/>
      <c r="M5" s="2037"/>
      <c r="N5" s="2037"/>
      <c r="O5" s="2037"/>
      <c r="P5" s="2037"/>
      <c r="Q5" s="2037"/>
      <c r="R5" s="2037"/>
      <c r="S5" s="2037"/>
      <c r="T5" s="2037"/>
      <c r="U5" s="2037"/>
      <c r="V5" s="2037"/>
      <c r="W5" s="2037"/>
      <c r="X5" s="2037"/>
      <c r="Y5" s="2037"/>
      <c r="Z5" s="2037"/>
      <c r="AA5" s="2037"/>
      <c r="AB5" s="2037"/>
      <c r="AC5" s="2037"/>
      <c r="AD5" s="777"/>
    </row>
    <row r="6" spans="1:33" s="778" customFormat="1" ht="15.75" customHeight="1">
      <c r="A6" s="780" t="s">
        <v>2738</v>
      </c>
      <c r="B6" s="780"/>
      <c r="C6" s="780"/>
      <c r="D6" s="780"/>
      <c r="E6" s="780"/>
      <c r="F6" s="780"/>
      <c r="G6" s="780"/>
      <c r="H6" s="780"/>
      <c r="I6" s="780"/>
      <c r="J6" s="780"/>
      <c r="K6" s="2036">
        <f>第二面!K6</f>
        <v>0</v>
      </c>
      <c r="L6" s="2036"/>
      <c r="M6" s="2036"/>
      <c r="N6" s="809"/>
      <c r="O6" s="809"/>
      <c r="P6" s="809"/>
      <c r="Q6" s="810"/>
      <c r="R6" s="810"/>
      <c r="S6" s="810"/>
      <c r="T6" s="810"/>
      <c r="U6" s="810"/>
      <c r="V6" s="810"/>
      <c r="W6" s="810"/>
      <c r="X6" s="810"/>
      <c r="Y6" s="810"/>
      <c r="Z6" s="810"/>
      <c r="AA6" s="810"/>
      <c r="AB6" s="810"/>
      <c r="AC6" s="810"/>
      <c r="AD6" s="777"/>
    </row>
    <row r="7" spans="1:33" s="778" customFormat="1" ht="15.75" customHeight="1">
      <c r="A7" s="780" t="s">
        <v>2739</v>
      </c>
      <c r="B7" s="780"/>
      <c r="C7" s="780"/>
      <c r="D7" s="780"/>
      <c r="E7" s="780"/>
      <c r="F7" s="780"/>
      <c r="G7" s="780"/>
      <c r="H7" s="780"/>
      <c r="I7" s="780"/>
      <c r="J7" s="780"/>
      <c r="K7" s="2037">
        <f>第二面!K7</f>
        <v>0</v>
      </c>
      <c r="L7" s="2037"/>
      <c r="M7" s="2037"/>
      <c r="N7" s="2037"/>
      <c r="O7" s="2037"/>
      <c r="P7" s="2037"/>
      <c r="Q7" s="2037"/>
      <c r="R7" s="2037"/>
      <c r="S7" s="2037"/>
      <c r="T7" s="2037"/>
      <c r="U7" s="2037"/>
      <c r="V7" s="2037"/>
      <c r="W7" s="2037"/>
      <c r="X7" s="2037"/>
      <c r="Y7" s="2037"/>
      <c r="Z7" s="2037"/>
      <c r="AA7" s="2037"/>
      <c r="AB7" s="2037"/>
      <c r="AC7" s="2037"/>
      <c r="AD7" s="777"/>
    </row>
    <row r="8" spans="1:33" s="778" customFormat="1" ht="15.75" customHeight="1">
      <c r="A8" s="780" t="s">
        <v>2740</v>
      </c>
      <c r="B8" s="780"/>
      <c r="C8" s="780"/>
      <c r="D8" s="780"/>
      <c r="E8" s="780"/>
      <c r="F8" s="780"/>
      <c r="G8" s="780"/>
      <c r="H8" s="780"/>
      <c r="I8" s="780"/>
      <c r="J8" s="780"/>
      <c r="K8" s="2018" t="str">
        <f>IF(第二面!K8&lt;&gt;"",第二面!K8,"")</f>
        <v/>
      </c>
      <c r="L8" s="2018"/>
      <c r="M8" s="2018"/>
      <c r="N8" s="2018"/>
      <c r="O8" s="2018"/>
      <c r="P8" s="2018"/>
      <c r="Q8" s="2018"/>
      <c r="R8" s="2018"/>
      <c r="S8" s="2018"/>
      <c r="T8" s="2018"/>
      <c r="U8" s="2018"/>
      <c r="V8" s="2018"/>
      <c r="W8" s="2018"/>
      <c r="X8" s="2018"/>
      <c r="Y8" s="2018"/>
      <c r="Z8" s="2018"/>
      <c r="AA8" s="2018"/>
      <c r="AB8" s="2018"/>
      <c r="AC8" s="2018"/>
      <c r="AD8" s="777"/>
    </row>
    <row r="9" spans="1:33" s="778" customFormat="1" ht="9" customHeight="1">
      <c r="A9" s="780"/>
      <c r="B9" s="780"/>
      <c r="C9" s="780"/>
      <c r="D9" s="780"/>
      <c r="E9" s="780"/>
      <c r="F9" s="780"/>
      <c r="G9" s="780"/>
      <c r="H9" s="780"/>
      <c r="I9" s="780"/>
      <c r="J9" s="780"/>
      <c r="K9" s="811"/>
      <c r="L9" s="811"/>
      <c r="M9" s="811"/>
      <c r="N9" s="811"/>
      <c r="O9" s="812"/>
      <c r="P9" s="812"/>
      <c r="Q9" s="812"/>
      <c r="R9" s="812"/>
      <c r="S9" s="812"/>
      <c r="T9" s="806"/>
      <c r="U9" s="806"/>
      <c r="V9" s="806"/>
      <c r="W9" s="806"/>
      <c r="X9" s="806"/>
      <c r="Y9" s="806"/>
      <c r="Z9" s="806"/>
      <c r="AA9" s="806"/>
      <c r="AB9" s="806"/>
      <c r="AC9" s="806"/>
      <c r="AD9" s="777"/>
    </row>
    <row r="10" spans="1:33" s="778" customFormat="1" ht="15.75" customHeight="1" thickBot="1">
      <c r="A10" s="813" t="s">
        <v>2741</v>
      </c>
      <c r="B10" s="813"/>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777"/>
    </row>
    <row r="11" spans="1:33" s="778" customFormat="1" ht="15.75" customHeight="1" thickBot="1">
      <c r="A11" s="810" t="s">
        <v>2742</v>
      </c>
      <c r="B11" s="810"/>
      <c r="C11" s="810"/>
      <c r="D11" s="810"/>
      <c r="E11" s="810"/>
      <c r="F11" s="814"/>
      <c r="G11" s="814"/>
      <c r="H11" s="814"/>
      <c r="I11" s="814"/>
      <c r="J11" s="814"/>
      <c r="K11" s="814" t="s">
        <v>2568</v>
      </c>
      <c r="L11" s="2049" t="str">
        <f>IF(AE11&lt;&gt;"",IFERROR(VLOOKUP(AE11,AF167:AR177,2,FALSE),""),第二面!L11)</f>
        <v/>
      </c>
      <c r="M11" s="2049"/>
      <c r="N11" s="2049"/>
      <c r="O11" s="2041" t="s">
        <v>2569</v>
      </c>
      <c r="P11" s="2041"/>
      <c r="Q11" s="2041"/>
      <c r="R11" s="2049" t="str">
        <f>IF(AE11&lt;&gt;"",IFERROR(VLOOKUP(AE11,AF167:AR177,3,FALSE),""),第二面!R11)</f>
        <v/>
      </c>
      <c r="S11" s="2049"/>
      <c r="T11" s="2049"/>
      <c r="U11" s="2041" t="s">
        <v>2570</v>
      </c>
      <c r="V11" s="2041"/>
      <c r="W11" s="2041"/>
      <c r="X11" s="2050" t="str">
        <f>IF(AE11&lt;&gt;"",IFERROR(VLOOKUP(AE11,AF167:AR177,4,FALSE),""),第二面!X11)</f>
        <v/>
      </c>
      <c r="Y11" s="2050"/>
      <c r="Z11" s="2050"/>
      <c r="AA11" s="2050"/>
      <c r="AB11" s="2050"/>
      <c r="AC11" s="810" t="s">
        <v>17</v>
      </c>
      <c r="AD11" s="777" t="s">
        <v>2520</v>
      </c>
      <c r="AE11" s="815"/>
      <c r="AG11" s="778" t="str">
        <f>IFERROR(VLOOKUP(AE11,AF197:AR206,2,FALSE),"")</f>
        <v/>
      </c>
    </row>
    <row r="12" spans="1:33" s="778" customFormat="1" ht="15.75" customHeight="1">
      <c r="A12" s="810" t="s">
        <v>2737</v>
      </c>
      <c r="B12" s="810"/>
      <c r="C12" s="810"/>
      <c r="D12" s="810"/>
      <c r="E12" s="810"/>
      <c r="F12" s="816"/>
      <c r="G12" s="816"/>
      <c r="H12" s="816"/>
      <c r="I12" s="816"/>
      <c r="J12" s="816"/>
      <c r="K12" s="2051" t="str">
        <f>IF(AE11&lt;&gt;"",IFERROR(VLOOKUP(AE11,AF167:AR177,5,FALSE),""),第二面!K12)</f>
        <v/>
      </c>
      <c r="L12" s="2051"/>
      <c r="M12" s="2051"/>
      <c r="N12" s="2051"/>
      <c r="O12" s="2051"/>
      <c r="P12" s="2051"/>
      <c r="Q12" s="2051"/>
      <c r="R12" s="2051"/>
      <c r="S12" s="2051"/>
      <c r="T12" s="2051"/>
      <c r="U12" s="2051"/>
      <c r="V12" s="2051"/>
      <c r="W12" s="2051"/>
      <c r="X12" s="2051"/>
      <c r="Y12" s="2051"/>
      <c r="Z12" s="2051"/>
      <c r="AA12" s="2051"/>
      <c r="AB12" s="2051"/>
      <c r="AC12" s="2051"/>
      <c r="AD12" s="777"/>
    </row>
    <row r="13" spans="1:33" s="778" customFormat="1" ht="15.75" customHeight="1">
      <c r="A13" s="810" t="s">
        <v>2743</v>
      </c>
      <c r="B13" s="810"/>
      <c r="C13" s="810"/>
      <c r="D13" s="810"/>
      <c r="E13" s="810"/>
      <c r="F13" s="810"/>
      <c r="G13" s="810"/>
      <c r="H13" s="810"/>
      <c r="I13" s="810"/>
      <c r="J13" s="810"/>
      <c r="K13" s="814" t="s">
        <v>2568</v>
      </c>
      <c r="L13" s="2049" t="str">
        <f>IF(AE11&lt;&gt;"",IFERROR(VLOOKUP(AE11,AF167:AR177,6,FALSE),""),第二面!L13)</f>
        <v/>
      </c>
      <c r="M13" s="2049"/>
      <c r="N13" s="2041" t="s">
        <v>2573</v>
      </c>
      <c r="O13" s="2041"/>
      <c r="P13" s="2041"/>
      <c r="Q13" s="2041"/>
      <c r="R13" s="2041"/>
      <c r="S13" s="2050" t="str">
        <f>IF(AE11&lt;&gt;"",IFERROR(VLOOKUP(AE11,AF167:AR177,7,FALSE),""),第二面!S13)</f>
        <v/>
      </c>
      <c r="T13" s="2050"/>
      <c r="U13" s="2041" t="s">
        <v>2574</v>
      </c>
      <c r="V13" s="2041"/>
      <c r="W13" s="2041"/>
      <c r="X13" s="2041"/>
      <c r="Y13" s="2050" t="str">
        <f>IF(AE11&lt;&gt;"",IFERROR(VLOOKUP(AE11,AF167:AR177,8,FALSE),""),第二面!Y13)</f>
        <v/>
      </c>
      <c r="Z13" s="2050"/>
      <c r="AA13" s="2050"/>
      <c r="AB13" s="2050"/>
      <c r="AC13" s="810" t="s">
        <v>17</v>
      </c>
      <c r="AD13" s="777"/>
    </row>
    <row r="14" spans="1:33" s="778" customFormat="1" ht="15.75" customHeight="1">
      <c r="A14" s="810"/>
      <c r="B14" s="810"/>
      <c r="C14" s="810"/>
      <c r="D14" s="810"/>
      <c r="E14" s="810"/>
      <c r="F14" s="810"/>
      <c r="G14" s="810"/>
      <c r="H14" s="810"/>
      <c r="I14" s="810"/>
      <c r="J14" s="810"/>
      <c r="K14" s="2051" t="str">
        <f>IF(AE11&lt;&gt;"",IFERROR(VLOOKUP(AE11,AF167:AR177,9,FALSE),""),第二面!K14)</f>
        <v/>
      </c>
      <c r="L14" s="2051"/>
      <c r="M14" s="2051"/>
      <c r="N14" s="2051"/>
      <c r="O14" s="2051"/>
      <c r="P14" s="2051"/>
      <c r="Q14" s="2051"/>
      <c r="R14" s="2051"/>
      <c r="S14" s="2051"/>
      <c r="T14" s="2051"/>
      <c r="U14" s="2051"/>
      <c r="V14" s="2051"/>
      <c r="W14" s="2051"/>
      <c r="X14" s="2051"/>
      <c r="Y14" s="2051"/>
      <c r="Z14" s="2051"/>
      <c r="AA14" s="2051"/>
      <c r="AB14" s="2051"/>
      <c r="AC14" s="2051"/>
      <c r="AD14" s="777"/>
    </row>
    <row r="15" spans="1:33" s="778" customFormat="1" ht="15.75" customHeight="1">
      <c r="A15" s="810" t="s">
        <v>2744</v>
      </c>
      <c r="B15" s="810"/>
      <c r="C15" s="810"/>
      <c r="D15" s="810"/>
      <c r="E15" s="810"/>
      <c r="F15" s="810"/>
      <c r="G15" s="810"/>
      <c r="H15" s="810"/>
      <c r="I15" s="810"/>
      <c r="J15" s="810"/>
      <c r="K15" s="2036" t="str">
        <f>IF(AE11&lt;&gt;"",IFERROR(VLOOKUP(AE11,AF167:AR177,10,FALSE),""),第二面!K15)</f>
        <v/>
      </c>
      <c r="L15" s="2036"/>
      <c r="M15" s="2036"/>
      <c r="N15" s="809"/>
      <c r="O15" s="809"/>
      <c r="P15" s="809"/>
      <c r="Q15" s="810"/>
      <c r="R15" s="810"/>
      <c r="S15" s="810"/>
      <c r="T15" s="810"/>
      <c r="U15" s="810"/>
      <c r="V15" s="810"/>
      <c r="W15" s="810"/>
      <c r="X15" s="810"/>
      <c r="Y15" s="810"/>
      <c r="Z15" s="810"/>
      <c r="AA15" s="810"/>
      <c r="AB15" s="810"/>
      <c r="AC15" s="810"/>
      <c r="AD15" s="777"/>
    </row>
    <row r="16" spans="1:33" s="778" customFormat="1" ht="15.75" customHeight="1">
      <c r="A16" s="810" t="s">
        <v>2745</v>
      </c>
      <c r="B16" s="810"/>
      <c r="C16" s="810"/>
      <c r="D16" s="810"/>
      <c r="E16" s="810"/>
      <c r="F16" s="810"/>
      <c r="G16" s="810"/>
      <c r="H16" s="810"/>
      <c r="I16" s="810"/>
      <c r="J16" s="810"/>
      <c r="K16" s="2037" t="str">
        <f>IF(AE11&lt;&gt;"",IFERROR(VLOOKUP(AE11,AF167:AR177,11,FALSE),""),第二面!K16)</f>
        <v/>
      </c>
      <c r="L16" s="2037"/>
      <c r="M16" s="2037"/>
      <c r="N16" s="2037"/>
      <c r="O16" s="2037"/>
      <c r="P16" s="2037"/>
      <c r="Q16" s="2037"/>
      <c r="R16" s="2037"/>
      <c r="S16" s="2037"/>
      <c r="T16" s="2037"/>
      <c r="U16" s="2037"/>
      <c r="V16" s="2037"/>
      <c r="W16" s="2037"/>
      <c r="X16" s="2037"/>
      <c r="Y16" s="2037"/>
      <c r="Z16" s="2037"/>
      <c r="AA16" s="2037"/>
      <c r="AB16" s="2037"/>
      <c r="AC16" s="2037"/>
      <c r="AD16" s="777"/>
    </row>
    <row r="17" spans="1:31" s="778" customFormat="1" ht="15.75" customHeight="1">
      <c r="A17" s="810" t="s">
        <v>2746</v>
      </c>
      <c r="B17" s="810"/>
      <c r="C17" s="810"/>
      <c r="D17" s="810"/>
      <c r="E17" s="810"/>
      <c r="F17" s="810"/>
      <c r="G17" s="810"/>
      <c r="H17" s="810"/>
      <c r="I17" s="810"/>
      <c r="J17" s="810"/>
      <c r="K17" s="2018" t="str">
        <f>IF(AE11&lt;&gt;"",IFERROR(VLOOKUP(AE11,AF167:AR177,12,FALSE),""),第二面!K17)</f>
        <v/>
      </c>
      <c r="L17" s="2018"/>
      <c r="M17" s="2018"/>
      <c r="N17" s="2018"/>
      <c r="O17" s="2018"/>
      <c r="P17" s="2018"/>
      <c r="Q17" s="2018"/>
      <c r="R17" s="2018"/>
      <c r="S17" s="2018"/>
      <c r="T17" s="2018"/>
      <c r="U17" s="2018"/>
      <c r="V17" s="2018"/>
      <c r="W17" s="2018"/>
      <c r="X17" s="2018"/>
      <c r="Y17" s="2018"/>
      <c r="Z17" s="2018"/>
      <c r="AA17" s="2018"/>
      <c r="AB17" s="2018"/>
      <c r="AC17" s="2018"/>
      <c r="AD17" s="777"/>
    </row>
    <row r="18" spans="1:31" s="778" customFormat="1" ht="9" customHeight="1">
      <c r="A18" s="810"/>
      <c r="B18" s="810"/>
      <c r="C18" s="810"/>
      <c r="D18" s="810"/>
      <c r="E18" s="810"/>
      <c r="F18" s="810"/>
      <c r="G18" s="810"/>
      <c r="H18" s="810"/>
      <c r="I18" s="810"/>
      <c r="J18" s="810"/>
      <c r="K18" s="817"/>
      <c r="L18" s="817"/>
      <c r="M18" s="817"/>
      <c r="N18" s="817"/>
      <c r="O18" s="818"/>
      <c r="P18" s="818"/>
      <c r="Q18" s="818"/>
      <c r="R18" s="818"/>
      <c r="S18" s="818"/>
      <c r="T18" s="810"/>
      <c r="U18" s="810"/>
      <c r="V18" s="810"/>
      <c r="W18" s="810"/>
      <c r="X18" s="810"/>
      <c r="Y18" s="810"/>
      <c r="Z18" s="810"/>
      <c r="AA18" s="810"/>
      <c r="AB18" s="810"/>
      <c r="AC18" s="810"/>
      <c r="AD18" s="777"/>
    </row>
    <row r="19" spans="1:31" s="778" customFormat="1" ht="15.75" customHeight="1">
      <c r="A19" s="813" t="s">
        <v>2747</v>
      </c>
      <c r="B19" s="813"/>
      <c r="C19" s="813"/>
      <c r="D19" s="813"/>
      <c r="E19" s="813"/>
      <c r="F19" s="813"/>
      <c r="G19" s="813"/>
      <c r="H19" s="813"/>
      <c r="I19" s="813"/>
      <c r="J19" s="813"/>
      <c r="K19" s="813"/>
      <c r="L19" s="813"/>
      <c r="M19" s="813"/>
      <c r="N19" s="813"/>
      <c r="O19" s="813"/>
      <c r="P19" s="813"/>
      <c r="Q19" s="813"/>
      <c r="R19" s="813"/>
      <c r="S19" s="813"/>
      <c r="T19" s="813"/>
      <c r="U19" s="813"/>
      <c r="V19" s="813"/>
      <c r="W19" s="813"/>
      <c r="X19" s="813"/>
      <c r="Y19" s="813"/>
      <c r="Z19" s="813"/>
      <c r="AA19" s="813"/>
      <c r="AB19" s="813"/>
      <c r="AC19" s="813"/>
      <c r="AD19" s="777"/>
    </row>
    <row r="20" spans="1:31" s="778" customFormat="1" ht="15.75" customHeight="1" thickBot="1">
      <c r="A20" s="810" t="s">
        <v>2748</v>
      </c>
      <c r="B20" s="810"/>
      <c r="C20" s="810"/>
      <c r="D20" s="810"/>
      <c r="E20" s="810"/>
      <c r="F20" s="810"/>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777"/>
    </row>
    <row r="21" spans="1:31" s="778" customFormat="1" ht="15.75" customHeight="1" thickBot="1">
      <c r="A21" s="810" t="s">
        <v>2742</v>
      </c>
      <c r="B21" s="810"/>
      <c r="C21" s="810"/>
      <c r="D21" s="810"/>
      <c r="E21" s="810"/>
      <c r="F21" s="814"/>
      <c r="G21" s="814"/>
      <c r="H21" s="814"/>
      <c r="I21" s="814"/>
      <c r="J21" s="814"/>
      <c r="K21" s="814" t="s">
        <v>2568</v>
      </c>
      <c r="L21" s="2049" t="str">
        <f>IF(AE21&lt;&gt;"",IFERROR(VLOOKUP(AE21,AF167:AR177,2,FALSE),""),第二面!L21)</f>
        <v/>
      </c>
      <c r="M21" s="2049"/>
      <c r="N21" s="2049"/>
      <c r="O21" s="2041" t="s">
        <v>2569</v>
      </c>
      <c r="P21" s="2041"/>
      <c r="Q21" s="2041"/>
      <c r="R21" s="2049" t="str">
        <f>IF(AE21&lt;&gt;"",IFERROR(VLOOKUP(AE21,AF167:AR177,3,FALSE),""),第二面!R21)</f>
        <v/>
      </c>
      <c r="S21" s="2049"/>
      <c r="T21" s="2049"/>
      <c r="U21" s="2041" t="s">
        <v>2570</v>
      </c>
      <c r="V21" s="2041"/>
      <c r="W21" s="2041"/>
      <c r="X21" s="2050" t="str">
        <f>IF(AE21&lt;&gt;"",IFERROR(VLOOKUP(AE21,AF167:AR177,4,FALSE),""),第二面!X21)</f>
        <v/>
      </c>
      <c r="Y21" s="2050"/>
      <c r="Z21" s="2050"/>
      <c r="AA21" s="2050"/>
      <c r="AB21" s="2050"/>
      <c r="AC21" s="810" t="s">
        <v>17</v>
      </c>
      <c r="AD21" s="777" t="s">
        <v>2520</v>
      </c>
      <c r="AE21" s="815"/>
    </row>
    <row r="22" spans="1:31" s="778" customFormat="1" ht="15.75" customHeight="1">
      <c r="A22" s="810" t="s">
        <v>2749</v>
      </c>
      <c r="B22" s="810"/>
      <c r="C22" s="810"/>
      <c r="D22" s="810"/>
      <c r="E22" s="810"/>
      <c r="F22" s="816"/>
      <c r="G22" s="816"/>
      <c r="H22" s="816"/>
      <c r="I22" s="816"/>
      <c r="J22" s="816"/>
      <c r="K22" s="2051" t="str">
        <f>IF(AE21&lt;&gt;"",IFERROR(VLOOKUP(AE21,AF167:AR177,5,FALSE),""),第二面!K22)</f>
        <v/>
      </c>
      <c r="L22" s="2051"/>
      <c r="M22" s="2051"/>
      <c r="N22" s="2051"/>
      <c r="O22" s="2051"/>
      <c r="P22" s="2051"/>
      <c r="Q22" s="2051"/>
      <c r="R22" s="2051"/>
      <c r="S22" s="2051"/>
      <c r="T22" s="2051"/>
      <c r="U22" s="2051"/>
      <c r="V22" s="2051"/>
      <c r="W22" s="2051"/>
      <c r="X22" s="2051"/>
      <c r="Y22" s="2051"/>
      <c r="Z22" s="2051"/>
      <c r="AA22" s="2051"/>
      <c r="AB22" s="2051"/>
      <c r="AC22" s="2051"/>
      <c r="AD22" s="777"/>
    </row>
    <row r="23" spans="1:31" s="778" customFormat="1" ht="15.75" customHeight="1">
      <c r="A23" s="810" t="s">
        <v>2743</v>
      </c>
      <c r="B23" s="810"/>
      <c r="C23" s="810"/>
      <c r="D23" s="810"/>
      <c r="E23" s="810"/>
      <c r="F23" s="810"/>
      <c r="G23" s="810"/>
      <c r="H23" s="810"/>
      <c r="I23" s="810"/>
      <c r="J23" s="810"/>
      <c r="K23" s="814" t="s">
        <v>2568</v>
      </c>
      <c r="L23" s="2050" t="str">
        <f>IF(AE21&lt;&gt;"",IFERROR(VLOOKUP(AE21,AF167:AR177,6,FALSE),""),第二面!L23)</f>
        <v/>
      </c>
      <c r="M23" s="2050"/>
      <c r="N23" s="2041" t="s">
        <v>2573</v>
      </c>
      <c r="O23" s="2041"/>
      <c r="P23" s="2041"/>
      <c r="Q23" s="2041"/>
      <c r="R23" s="2041"/>
      <c r="S23" s="2050" t="str">
        <f>IF(AE21&lt;&gt;"",IFERROR(VLOOKUP(AE21,AF167:AR177,7,FALSE),""),第二面!S23)</f>
        <v/>
      </c>
      <c r="T23" s="2050"/>
      <c r="U23" s="2041" t="s">
        <v>2574</v>
      </c>
      <c r="V23" s="2041"/>
      <c r="W23" s="2041"/>
      <c r="X23" s="2041"/>
      <c r="Y23" s="2050" t="str">
        <f>IF(AE21&lt;&gt;"",IFERROR(VLOOKUP(AE21,AF167:AR177,8,FALSE),""),第二面!Y23)</f>
        <v/>
      </c>
      <c r="Z23" s="2050"/>
      <c r="AA23" s="2050"/>
      <c r="AB23" s="2050"/>
      <c r="AC23" s="810" t="s">
        <v>17</v>
      </c>
      <c r="AD23" s="777"/>
    </row>
    <row r="24" spans="1:31" s="778" customFormat="1" ht="15.75" customHeight="1">
      <c r="A24" s="810"/>
      <c r="B24" s="810"/>
      <c r="C24" s="810"/>
      <c r="D24" s="810"/>
      <c r="E24" s="810"/>
      <c r="F24" s="810"/>
      <c r="G24" s="810"/>
      <c r="H24" s="810"/>
      <c r="I24" s="810"/>
      <c r="J24" s="810"/>
      <c r="K24" s="2018" t="str">
        <f>IF(AE21&lt;&gt;"",IFERROR(VLOOKUP(AE21,AF167:AR177,9,FALSE),""),第二面!K24)</f>
        <v/>
      </c>
      <c r="L24" s="2018"/>
      <c r="M24" s="2018"/>
      <c r="N24" s="2018"/>
      <c r="O24" s="2018"/>
      <c r="P24" s="2018"/>
      <c r="Q24" s="2018"/>
      <c r="R24" s="2018"/>
      <c r="S24" s="2018"/>
      <c r="T24" s="2018"/>
      <c r="U24" s="2018"/>
      <c r="V24" s="2018"/>
      <c r="W24" s="2018"/>
      <c r="X24" s="2018"/>
      <c r="Y24" s="2018"/>
      <c r="Z24" s="2018"/>
      <c r="AA24" s="2018"/>
      <c r="AB24" s="2018"/>
      <c r="AC24" s="2018"/>
      <c r="AD24" s="777"/>
    </row>
    <row r="25" spans="1:31" s="778" customFormat="1" ht="15.75" customHeight="1">
      <c r="A25" s="810" t="s">
        <v>2744</v>
      </c>
      <c r="B25" s="810"/>
      <c r="C25" s="810"/>
      <c r="D25" s="810"/>
      <c r="E25" s="810"/>
      <c r="F25" s="810"/>
      <c r="G25" s="810"/>
      <c r="H25" s="810"/>
      <c r="I25" s="810"/>
      <c r="J25" s="810"/>
      <c r="K25" s="2036" t="str">
        <f>IF(AE21&lt;&gt;"",IFERROR(VLOOKUP(AE21,AF167:AR177,10,FALSE),""),第二面!K25)</f>
        <v/>
      </c>
      <c r="L25" s="2036"/>
      <c r="M25" s="2036"/>
      <c r="N25" s="809"/>
      <c r="O25" s="809"/>
      <c r="P25" s="809"/>
      <c r="Q25" s="810"/>
      <c r="R25" s="810"/>
      <c r="S25" s="810"/>
      <c r="T25" s="810"/>
      <c r="U25" s="810"/>
      <c r="V25" s="810"/>
      <c r="W25" s="810"/>
      <c r="X25" s="810"/>
      <c r="Y25" s="810"/>
      <c r="Z25" s="810"/>
      <c r="AA25" s="810"/>
      <c r="AB25" s="810"/>
      <c r="AC25" s="810"/>
      <c r="AD25" s="777"/>
    </row>
    <row r="26" spans="1:31" s="778" customFormat="1" ht="15.75" customHeight="1">
      <c r="A26" s="810" t="s">
        <v>2745</v>
      </c>
      <c r="B26" s="810"/>
      <c r="C26" s="810"/>
      <c r="D26" s="810"/>
      <c r="E26" s="810"/>
      <c r="F26" s="810"/>
      <c r="G26" s="810"/>
      <c r="H26" s="810"/>
      <c r="I26" s="810"/>
      <c r="J26" s="810"/>
      <c r="K26" s="2037" t="str">
        <f>IF(AE21&lt;&gt;"",IFERROR(VLOOKUP(AE21,AF167:AR177,11,FALSE),""),第二面!K26)</f>
        <v/>
      </c>
      <c r="L26" s="2037"/>
      <c r="M26" s="2037"/>
      <c r="N26" s="2037"/>
      <c r="O26" s="2037"/>
      <c r="P26" s="2037"/>
      <c r="Q26" s="2037"/>
      <c r="R26" s="2037"/>
      <c r="S26" s="2037"/>
      <c r="T26" s="2037"/>
      <c r="U26" s="2037"/>
      <c r="V26" s="2037"/>
      <c r="W26" s="2037"/>
      <c r="X26" s="2037"/>
      <c r="Y26" s="2037"/>
      <c r="Z26" s="2037"/>
      <c r="AA26" s="2037"/>
      <c r="AB26" s="2037"/>
      <c r="AC26" s="2037"/>
      <c r="AD26" s="777"/>
    </row>
    <row r="27" spans="1:31" s="778" customFormat="1" ht="15.75" customHeight="1">
      <c r="A27" s="810" t="s">
        <v>2746</v>
      </c>
      <c r="B27" s="810"/>
      <c r="C27" s="810"/>
      <c r="D27" s="810"/>
      <c r="E27" s="810"/>
      <c r="F27" s="810"/>
      <c r="G27" s="810"/>
      <c r="H27" s="810"/>
      <c r="I27" s="810"/>
      <c r="J27" s="810"/>
      <c r="K27" s="2018" t="str">
        <f>IF(AE21&lt;&gt;"",IFERROR(VLOOKUP(AE21,AF167:AR177,12,FALSE),""),第二面!K27)</f>
        <v/>
      </c>
      <c r="L27" s="2018"/>
      <c r="M27" s="2018"/>
      <c r="N27" s="2018"/>
      <c r="O27" s="2018"/>
      <c r="P27" s="2018"/>
      <c r="Q27" s="2018"/>
      <c r="R27" s="2018"/>
      <c r="S27" s="2018"/>
      <c r="T27" s="2018"/>
      <c r="U27" s="2018"/>
      <c r="V27" s="2018"/>
      <c r="W27" s="2018"/>
      <c r="X27" s="2018"/>
      <c r="Y27" s="2018"/>
      <c r="Z27" s="2018"/>
      <c r="AA27" s="2018"/>
      <c r="AB27" s="2018"/>
      <c r="AC27" s="2018"/>
      <c r="AD27" s="777"/>
    </row>
    <row r="28" spans="1:31" s="778" customFormat="1" ht="15.75" customHeight="1">
      <c r="A28" s="810" t="s">
        <v>3608</v>
      </c>
      <c r="B28" s="810"/>
      <c r="C28" s="810"/>
      <c r="D28" s="810"/>
      <c r="E28" s="810"/>
      <c r="F28" s="810"/>
      <c r="G28" s="810"/>
      <c r="H28" s="810"/>
      <c r="I28" s="810"/>
      <c r="J28" s="810"/>
      <c r="K28" s="2018" t="str">
        <f>IF(AE21&lt;&gt;"",IFERROR(VLOOKUP(AE21,AF167:AR177,13,FALSE),""),第二面!K28)</f>
        <v/>
      </c>
      <c r="L28" s="2018"/>
      <c r="M28" s="2018"/>
      <c r="N28" s="2018"/>
      <c r="O28" s="2018"/>
      <c r="P28" s="2018"/>
      <c r="Q28" s="2018"/>
      <c r="R28" s="2018"/>
      <c r="S28" s="2018"/>
      <c r="T28" s="2018"/>
      <c r="U28" s="2018"/>
      <c r="V28" s="2018"/>
      <c r="W28" s="2018"/>
      <c r="X28" s="2018"/>
      <c r="Y28" s="2018"/>
      <c r="Z28" s="2018"/>
      <c r="AA28" s="2018"/>
      <c r="AB28" s="2018"/>
      <c r="AC28" s="2018"/>
      <c r="AD28" s="777"/>
    </row>
    <row r="29" spans="1:31" s="778" customFormat="1" ht="9" customHeight="1">
      <c r="A29" s="819"/>
      <c r="B29" s="2042"/>
      <c r="C29" s="2042"/>
      <c r="D29" s="2042"/>
      <c r="E29" s="2042"/>
      <c r="F29" s="2042"/>
      <c r="G29" s="2042"/>
      <c r="H29" s="2042"/>
      <c r="I29" s="2042"/>
      <c r="J29" s="2042"/>
      <c r="K29" s="2043"/>
      <c r="L29" s="2043"/>
      <c r="M29" s="2043"/>
      <c r="N29" s="2043"/>
      <c r="O29" s="2043"/>
      <c r="P29" s="2043"/>
      <c r="Q29" s="2043"/>
      <c r="R29" s="2043"/>
      <c r="S29" s="2043"/>
      <c r="T29" s="2043"/>
      <c r="U29" s="2043"/>
      <c r="V29" s="2043"/>
      <c r="W29" s="2043"/>
      <c r="X29" s="2043"/>
      <c r="Y29" s="2043"/>
      <c r="Z29" s="2043"/>
      <c r="AA29" s="2043"/>
      <c r="AB29" s="2043"/>
      <c r="AC29" s="2043"/>
      <c r="AD29" s="777"/>
    </row>
    <row r="30" spans="1:31" s="778" customFormat="1" ht="15.75" customHeight="1" thickBot="1">
      <c r="A30" s="810" t="s">
        <v>2751</v>
      </c>
      <c r="B30" s="810"/>
      <c r="C30" s="810"/>
      <c r="D30" s="810"/>
      <c r="E30" s="810"/>
      <c r="F30" s="810"/>
      <c r="G30" s="810"/>
      <c r="H30" s="810"/>
      <c r="I30" s="810"/>
      <c r="J30" s="810"/>
      <c r="K30" s="810"/>
      <c r="L30" s="810"/>
      <c r="M30" s="810"/>
      <c r="N30" s="810"/>
      <c r="O30" s="810"/>
      <c r="P30" s="810"/>
      <c r="Q30" s="810"/>
      <c r="R30" s="810"/>
      <c r="S30" s="810"/>
      <c r="T30" s="810"/>
      <c r="U30" s="810"/>
      <c r="V30" s="810"/>
      <c r="W30" s="810"/>
      <c r="X30" s="810"/>
      <c r="Y30" s="810"/>
      <c r="Z30" s="810"/>
      <c r="AA30" s="810"/>
      <c r="AB30" s="810"/>
      <c r="AC30" s="810"/>
      <c r="AD30" s="777"/>
    </row>
    <row r="31" spans="1:31" s="778" customFormat="1" ht="15.75" customHeight="1" thickBot="1">
      <c r="A31" s="810" t="s">
        <v>2742</v>
      </c>
      <c r="B31" s="810"/>
      <c r="C31" s="810"/>
      <c r="D31" s="810"/>
      <c r="E31" s="810"/>
      <c r="F31" s="814"/>
      <c r="G31" s="814"/>
      <c r="H31" s="814"/>
      <c r="I31" s="814"/>
      <c r="J31" s="814"/>
      <c r="K31" s="814" t="s">
        <v>2568</v>
      </c>
      <c r="L31" s="2050" t="str">
        <f>IF(AE31&lt;&gt;"",IFERROR(VLOOKUP(AE31,AF167:AR177,2,FALSE),""),第二面!L31)</f>
        <v/>
      </c>
      <c r="M31" s="2050"/>
      <c r="N31" s="2050"/>
      <c r="O31" s="2041" t="s">
        <v>2569</v>
      </c>
      <c r="P31" s="2041"/>
      <c r="Q31" s="2041"/>
      <c r="R31" s="2050" t="str">
        <f>IF(AE31&lt;&gt;"",IFERROR(VLOOKUP(AE31,AF167:AR177,3,FALSE),""),第二面!R31)</f>
        <v/>
      </c>
      <c r="S31" s="2050"/>
      <c r="T31" s="2050"/>
      <c r="U31" s="2041" t="s">
        <v>2570</v>
      </c>
      <c r="V31" s="2041"/>
      <c r="W31" s="2041"/>
      <c r="X31" s="2050" t="str">
        <f>IF(AE31&lt;&gt;"",IFERROR(VLOOKUP(AE31,AF167:AR177,4,FALSE),""),第二面!X31)</f>
        <v/>
      </c>
      <c r="Y31" s="2050"/>
      <c r="Z31" s="2050"/>
      <c r="AA31" s="2050"/>
      <c r="AB31" s="2050"/>
      <c r="AC31" s="810" t="s">
        <v>17</v>
      </c>
      <c r="AD31" s="777" t="s">
        <v>2520</v>
      </c>
      <c r="AE31" s="815"/>
    </row>
    <row r="32" spans="1:31" s="778" customFormat="1" ht="15.75" customHeight="1">
      <c r="A32" s="810" t="s">
        <v>2749</v>
      </c>
      <c r="B32" s="810"/>
      <c r="C32" s="810"/>
      <c r="D32" s="810"/>
      <c r="E32" s="810"/>
      <c r="F32" s="816"/>
      <c r="G32" s="816"/>
      <c r="H32" s="816"/>
      <c r="I32" s="816"/>
      <c r="J32" s="816"/>
      <c r="K32" s="2051" t="str">
        <f>IF(AE31&lt;&gt;"",IFERROR(VLOOKUP(AE31,AF167:AR177,5,FALSE),""),第二面!K32)</f>
        <v/>
      </c>
      <c r="L32" s="2051"/>
      <c r="M32" s="2051"/>
      <c r="N32" s="2051"/>
      <c r="O32" s="2051"/>
      <c r="P32" s="2051"/>
      <c r="Q32" s="2051"/>
      <c r="R32" s="2051"/>
      <c r="S32" s="2051"/>
      <c r="T32" s="2051"/>
      <c r="U32" s="2051"/>
      <c r="V32" s="2051"/>
      <c r="W32" s="2051"/>
      <c r="X32" s="2051"/>
      <c r="Y32" s="2051"/>
      <c r="Z32" s="2051"/>
      <c r="AA32" s="2051"/>
      <c r="AB32" s="2051"/>
      <c r="AC32" s="2051"/>
      <c r="AD32" s="777"/>
    </row>
    <row r="33" spans="1:31" s="778" customFormat="1" ht="15.75" customHeight="1">
      <c r="A33" s="810" t="s">
        <v>2743</v>
      </c>
      <c r="B33" s="810"/>
      <c r="C33" s="810"/>
      <c r="D33" s="810"/>
      <c r="E33" s="810"/>
      <c r="F33" s="810"/>
      <c r="G33" s="810"/>
      <c r="H33" s="810"/>
      <c r="I33" s="810"/>
      <c r="J33" s="810"/>
      <c r="K33" s="814" t="s">
        <v>2568</v>
      </c>
      <c r="L33" s="2049" t="str">
        <f>IF(AE31&lt;&gt;"",IFERROR(VLOOKUP(AE31,AF167:AR177,6,FALSE),""),第二面!L33)</f>
        <v/>
      </c>
      <c r="M33" s="2049"/>
      <c r="N33" s="2041" t="s">
        <v>2573</v>
      </c>
      <c r="O33" s="2041"/>
      <c r="P33" s="2041"/>
      <c r="Q33" s="2041"/>
      <c r="R33" s="2041"/>
      <c r="S33" s="2050" t="str">
        <f>IF(AE31&lt;&gt;"",IFERROR(VLOOKUP(AE31,AF167:AR177,7,FALSE),""),第二面!S33)</f>
        <v/>
      </c>
      <c r="T33" s="2050"/>
      <c r="U33" s="2041" t="s">
        <v>2574</v>
      </c>
      <c r="V33" s="2041"/>
      <c r="W33" s="2041"/>
      <c r="X33" s="2041"/>
      <c r="Y33" s="2050" t="str">
        <f>IF(AE31&lt;&gt;"",IFERROR(VLOOKUP(AE31,AF167:AR177,8,FALSE),""),第二面!Y33)</f>
        <v/>
      </c>
      <c r="Z33" s="2050"/>
      <c r="AA33" s="2050"/>
      <c r="AB33" s="2050"/>
      <c r="AC33" s="810" t="s">
        <v>17</v>
      </c>
      <c r="AD33" s="777"/>
    </row>
    <row r="34" spans="1:31" s="778" customFormat="1" ht="15.75" customHeight="1">
      <c r="A34" s="810"/>
      <c r="B34" s="2052"/>
      <c r="C34" s="2052"/>
      <c r="D34" s="2052"/>
      <c r="E34" s="2052"/>
      <c r="F34" s="2052"/>
      <c r="G34" s="2052"/>
      <c r="H34" s="2052"/>
      <c r="I34" s="2052"/>
      <c r="J34" s="2052"/>
      <c r="K34" s="2046" t="str">
        <f>IF(AE31&lt;&gt;"",IFERROR(VLOOKUP(AE31,AF167:AR177,9,FALSE),""),第二面!K34)</f>
        <v/>
      </c>
      <c r="L34" s="2046"/>
      <c r="M34" s="2046"/>
      <c r="N34" s="2046"/>
      <c r="O34" s="2046"/>
      <c r="P34" s="2046"/>
      <c r="Q34" s="2046"/>
      <c r="R34" s="2046"/>
      <c r="S34" s="2046"/>
      <c r="T34" s="2046"/>
      <c r="U34" s="2046"/>
      <c r="V34" s="2046"/>
      <c r="W34" s="2046"/>
      <c r="X34" s="2046"/>
      <c r="Y34" s="2046"/>
      <c r="Z34" s="2046"/>
      <c r="AA34" s="2046"/>
      <c r="AB34" s="2046"/>
      <c r="AC34" s="2046"/>
      <c r="AD34" s="777"/>
    </row>
    <row r="35" spans="1:31" s="778" customFormat="1" ht="15.75" customHeight="1">
      <c r="A35" s="810" t="s">
        <v>2744</v>
      </c>
      <c r="B35" s="810"/>
      <c r="C35" s="810"/>
      <c r="D35" s="810"/>
      <c r="E35" s="810"/>
      <c r="F35" s="810"/>
      <c r="G35" s="810"/>
      <c r="H35" s="810"/>
      <c r="I35" s="810"/>
      <c r="J35" s="810"/>
      <c r="K35" s="2036" t="str">
        <f>IF(AE31&lt;&gt;"",IFERROR(VLOOKUP(AE31,AF167:AR177,10,FALSE),""),第二面!K35)</f>
        <v/>
      </c>
      <c r="L35" s="2036"/>
      <c r="M35" s="2036"/>
      <c r="N35" s="809"/>
      <c r="O35" s="809"/>
      <c r="P35" s="809"/>
      <c r="Q35" s="810"/>
      <c r="R35" s="810"/>
      <c r="S35" s="810"/>
      <c r="T35" s="810"/>
      <c r="U35" s="810"/>
      <c r="V35" s="810"/>
      <c r="W35" s="810"/>
      <c r="X35" s="810"/>
      <c r="Y35" s="810"/>
      <c r="Z35" s="810"/>
      <c r="AA35" s="810"/>
      <c r="AB35" s="810"/>
      <c r="AC35" s="810"/>
      <c r="AD35" s="777"/>
    </row>
    <row r="36" spans="1:31" s="778" customFormat="1" ht="15.75" customHeight="1">
      <c r="A36" s="810" t="s">
        <v>2745</v>
      </c>
      <c r="B36" s="810"/>
      <c r="C36" s="810"/>
      <c r="D36" s="810"/>
      <c r="E36" s="810"/>
      <c r="F36" s="810"/>
      <c r="G36" s="810"/>
      <c r="H36" s="810"/>
      <c r="I36" s="810"/>
      <c r="J36" s="810"/>
      <c r="K36" s="2037" t="str">
        <f>IF(AE31&lt;&gt;"",IFERROR(VLOOKUP(AE31,AF167:AR177,11,FALSE),""),第二面!K36)</f>
        <v/>
      </c>
      <c r="L36" s="2037"/>
      <c r="M36" s="2037"/>
      <c r="N36" s="2037"/>
      <c r="O36" s="2037"/>
      <c r="P36" s="2037"/>
      <c r="Q36" s="2037"/>
      <c r="R36" s="2037"/>
      <c r="S36" s="2037"/>
      <c r="T36" s="2037"/>
      <c r="U36" s="2037"/>
      <c r="V36" s="2037"/>
      <c r="W36" s="2037"/>
      <c r="X36" s="2037"/>
      <c r="Y36" s="2037"/>
      <c r="Z36" s="2037"/>
      <c r="AA36" s="2037"/>
      <c r="AB36" s="2037"/>
      <c r="AC36" s="2037"/>
      <c r="AD36" s="777"/>
    </row>
    <row r="37" spans="1:31" s="778" customFormat="1" ht="15.75" customHeight="1">
      <c r="A37" s="810" t="s">
        <v>2746</v>
      </c>
      <c r="B37" s="810"/>
      <c r="C37" s="810"/>
      <c r="D37" s="810"/>
      <c r="E37" s="810"/>
      <c r="F37" s="810"/>
      <c r="G37" s="810"/>
      <c r="H37" s="810"/>
      <c r="I37" s="810"/>
      <c r="J37" s="810"/>
      <c r="K37" s="2018" t="str">
        <f>IF(AE31&lt;&gt;"",IFERROR(VLOOKUP(AE31,AF167:AR177,12,FALSE),""),第二面!K37)</f>
        <v/>
      </c>
      <c r="L37" s="2018"/>
      <c r="M37" s="2018"/>
      <c r="N37" s="2018"/>
      <c r="O37" s="2018"/>
      <c r="P37" s="2018"/>
      <c r="Q37" s="2018"/>
      <c r="R37" s="2018"/>
      <c r="S37" s="2018"/>
      <c r="T37" s="2018"/>
      <c r="U37" s="2018"/>
      <c r="V37" s="2018"/>
      <c r="W37" s="2018"/>
      <c r="X37" s="2018"/>
      <c r="Y37" s="2018"/>
      <c r="Z37" s="2018"/>
      <c r="AA37" s="2018"/>
      <c r="AB37" s="2018"/>
      <c r="AC37" s="2018"/>
      <c r="AD37" s="777"/>
    </row>
    <row r="38" spans="1:31" s="778" customFormat="1" ht="15.75" customHeight="1">
      <c r="A38" s="810" t="s">
        <v>3608</v>
      </c>
      <c r="B38" s="810"/>
      <c r="C38" s="810"/>
      <c r="D38" s="810"/>
      <c r="E38" s="810"/>
      <c r="F38" s="810"/>
      <c r="G38" s="810"/>
      <c r="H38" s="810"/>
      <c r="I38" s="810"/>
      <c r="J38" s="810"/>
      <c r="K38" s="2018" t="str">
        <f>IF(AE31&lt;&gt;"",IFERROR(VLOOKUP(AE31,AF167:AR177,13,FALSE),""),第二面!K38)</f>
        <v/>
      </c>
      <c r="L38" s="2018"/>
      <c r="M38" s="2018"/>
      <c r="N38" s="2018"/>
      <c r="O38" s="2018"/>
      <c r="P38" s="2018"/>
      <c r="Q38" s="2018"/>
      <c r="R38" s="2018"/>
      <c r="S38" s="2018"/>
      <c r="T38" s="2018"/>
      <c r="U38" s="2018"/>
      <c r="V38" s="2018"/>
      <c r="W38" s="2018"/>
      <c r="X38" s="2018"/>
      <c r="Y38" s="2018"/>
      <c r="Z38" s="2018"/>
      <c r="AA38" s="2018"/>
      <c r="AB38" s="2018"/>
      <c r="AC38" s="2018"/>
      <c r="AD38" s="777"/>
    </row>
    <row r="39" spans="1:31" s="778" customFormat="1" ht="9" customHeight="1" thickBot="1">
      <c r="A39" s="819"/>
      <c r="B39" s="2042"/>
      <c r="C39" s="2042"/>
      <c r="D39" s="2042"/>
      <c r="E39" s="2042"/>
      <c r="F39" s="2042"/>
      <c r="G39" s="2042"/>
      <c r="H39" s="2042"/>
      <c r="I39" s="2042"/>
      <c r="J39" s="2042"/>
      <c r="K39" s="2043"/>
      <c r="L39" s="2043"/>
      <c r="M39" s="2043"/>
      <c r="N39" s="2043"/>
      <c r="O39" s="2043"/>
      <c r="P39" s="2043"/>
      <c r="Q39" s="2043"/>
      <c r="R39" s="2043"/>
      <c r="S39" s="2043"/>
      <c r="T39" s="2043"/>
      <c r="U39" s="2043"/>
      <c r="V39" s="2043"/>
      <c r="W39" s="2043"/>
      <c r="X39" s="2043"/>
      <c r="Y39" s="2043"/>
      <c r="Z39" s="2043"/>
      <c r="AA39" s="2043"/>
      <c r="AB39" s="2043"/>
      <c r="AC39" s="2043"/>
      <c r="AD39" s="777"/>
    </row>
    <row r="40" spans="1:31" s="778" customFormat="1" ht="15.75" customHeight="1" thickBot="1">
      <c r="A40" s="810" t="s">
        <v>2742</v>
      </c>
      <c r="B40" s="810"/>
      <c r="C40" s="810"/>
      <c r="D40" s="810"/>
      <c r="E40" s="810"/>
      <c r="F40" s="814"/>
      <c r="G40" s="814"/>
      <c r="H40" s="814"/>
      <c r="I40" s="814"/>
      <c r="J40" s="814"/>
      <c r="K40" s="814" t="s">
        <v>2568</v>
      </c>
      <c r="L40" s="2050" t="str">
        <f>IF(AE40&lt;&gt;"",IFERROR(VLOOKUP(AE40,AF167:AR177,2,FALSE),""),第二面!L40)</f>
        <v/>
      </c>
      <c r="M40" s="2050"/>
      <c r="N40" s="2050"/>
      <c r="O40" s="2041" t="s">
        <v>2569</v>
      </c>
      <c r="P40" s="2041"/>
      <c r="Q40" s="2041"/>
      <c r="R40" s="2050" t="str">
        <f>IF(AE40&lt;&gt;"",IFERROR(VLOOKUP(AE40,AF167:AR177,3,FALSE),""),第二面!R40)</f>
        <v/>
      </c>
      <c r="S40" s="2050"/>
      <c r="T40" s="2050"/>
      <c r="U40" s="2041" t="s">
        <v>2570</v>
      </c>
      <c r="V40" s="2041"/>
      <c r="W40" s="2041"/>
      <c r="X40" s="2050" t="str">
        <f>IF(AE40&lt;&gt;"",IFERROR(VLOOKUP(AE40,AF167:AR177,4,FALSE),""),第二面!X40)</f>
        <v/>
      </c>
      <c r="Y40" s="2050"/>
      <c r="Z40" s="2050"/>
      <c r="AA40" s="2050"/>
      <c r="AB40" s="2050"/>
      <c r="AC40" s="810" t="s">
        <v>17</v>
      </c>
      <c r="AD40" s="777" t="s">
        <v>2520</v>
      </c>
      <c r="AE40" s="815"/>
    </row>
    <row r="41" spans="1:31" s="778" customFormat="1" ht="15.75" customHeight="1">
      <c r="A41" s="810" t="s">
        <v>2749</v>
      </c>
      <c r="B41" s="810"/>
      <c r="C41" s="810"/>
      <c r="D41" s="810"/>
      <c r="E41" s="810"/>
      <c r="F41" s="816"/>
      <c r="G41" s="816"/>
      <c r="H41" s="816"/>
      <c r="I41" s="816"/>
      <c r="J41" s="816"/>
      <c r="K41" s="2051" t="str">
        <f>IF(AE40&lt;&gt;"",IFERROR(VLOOKUP(AE40,AF167:AR177,5,FALSE),""),第二面!K41)</f>
        <v/>
      </c>
      <c r="L41" s="2051"/>
      <c r="M41" s="2051"/>
      <c r="N41" s="2051"/>
      <c r="O41" s="2051"/>
      <c r="P41" s="2051"/>
      <c r="Q41" s="2051"/>
      <c r="R41" s="2051"/>
      <c r="S41" s="2051"/>
      <c r="T41" s="2051"/>
      <c r="U41" s="2051"/>
      <c r="V41" s="2051"/>
      <c r="W41" s="2051"/>
      <c r="X41" s="2051"/>
      <c r="Y41" s="2051"/>
      <c r="Z41" s="2051"/>
      <c r="AA41" s="2051"/>
      <c r="AB41" s="2051"/>
      <c r="AC41" s="2051"/>
      <c r="AD41" s="777"/>
    </row>
    <row r="42" spans="1:31" s="778" customFormat="1" ht="15.75" customHeight="1">
      <c r="A42" s="810" t="s">
        <v>2743</v>
      </c>
      <c r="B42" s="810"/>
      <c r="C42" s="810"/>
      <c r="D42" s="810"/>
      <c r="E42" s="810"/>
      <c r="F42" s="810"/>
      <c r="G42" s="810"/>
      <c r="H42" s="810"/>
      <c r="I42" s="810"/>
      <c r="J42" s="810"/>
      <c r="K42" s="814" t="s">
        <v>2568</v>
      </c>
      <c r="L42" s="2050" t="str">
        <f>IF(AE40&lt;&gt;"",IFERROR(VLOOKUP(AE40,AF167:AR177,6,FALSE),""),第二面!L42)</f>
        <v/>
      </c>
      <c r="M42" s="2050"/>
      <c r="N42" s="2041" t="s">
        <v>2573</v>
      </c>
      <c r="O42" s="2041"/>
      <c r="P42" s="2041"/>
      <c r="Q42" s="2041"/>
      <c r="R42" s="2041"/>
      <c r="S42" s="2050" t="str">
        <f>IF(AE40&lt;&gt;"",IFERROR(VLOOKUP(AE40,AF167:AR177,7,FALSE),""),第二面!S42)</f>
        <v/>
      </c>
      <c r="T42" s="2050"/>
      <c r="U42" s="2041" t="s">
        <v>2574</v>
      </c>
      <c r="V42" s="2041"/>
      <c r="W42" s="2041"/>
      <c r="X42" s="2041"/>
      <c r="Y42" s="2050" t="str">
        <f>IF(AE40&lt;&gt;"",IFERROR(VLOOKUP(AE40,AF167:AR177,8,FALSE),""),第二面!Y42)</f>
        <v/>
      </c>
      <c r="Z42" s="2050"/>
      <c r="AA42" s="2050"/>
      <c r="AB42" s="2050"/>
      <c r="AC42" s="810" t="s">
        <v>17</v>
      </c>
      <c r="AD42" s="777"/>
    </row>
    <row r="43" spans="1:31" s="778" customFormat="1" ht="15.75" customHeight="1">
      <c r="A43" s="810"/>
      <c r="B43" s="810"/>
      <c r="C43" s="810"/>
      <c r="D43" s="810"/>
      <c r="E43" s="810"/>
      <c r="F43" s="810"/>
      <c r="G43" s="810"/>
      <c r="H43" s="810"/>
      <c r="I43" s="810"/>
      <c r="J43" s="810"/>
      <c r="K43" s="2046" t="str">
        <f>IF(AE40&lt;&gt;"",IFERROR(VLOOKUP(AE40,AF167:AR177,9,FALSE),""),第二面!K43)</f>
        <v/>
      </c>
      <c r="L43" s="2046"/>
      <c r="M43" s="2046"/>
      <c r="N43" s="2046"/>
      <c r="O43" s="2046"/>
      <c r="P43" s="2046"/>
      <c r="Q43" s="2046"/>
      <c r="R43" s="2046"/>
      <c r="S43" s="2046"/>
      <c r="T43" s="2046"/>
      <c r="U43" s="2046"/>
      <c r="V43" s="2046"/>
      <c r="W43" s="2046"/>
      <c r="X43" s="2046"/>
      <c r="Y43" s="2046"/>
      <c r="Z43" s="2046"/>
      <c r="AA43" s="2046"/>
      <c r="AB43" s="2046"/>
      <c r="AC43" s="2046"/>
      <c r="AD43" s="777"/>
    </row>
    <row r="44" spans="1:31" s="778" customFormat="1" ht="15.75" customHeight="1">
      <c r="A44" s="810" t="s">
        <v>2744</v>
      </c>
      <c r="B44" s="810"/>
      <c r="C44" s="810"/>
      <c r="D44" s="810"/>
      <c r="E44" s="810"/>
      <c r="F44" s="810"/>
      <c r="G44" s="810"/>
      <c r="H44" s="810"/>
      <c r="I44" s="810"/>
      <c r="J44" s="810"/>
      <c r="K44" s="2036" t="str">
        <f>IF(AE40&lt;&gt;"",IFERROR(VLOOKUP(AE40,AF167:AR177,10,FALSE),""),第二面!K44)</f>
        <v/>
      </c>
      <c r="L44" s="2036"/>
      <c r="M44" s="2036"/>
      <c r="N44" s="809"/>
      <c r="O44" s="809"/>
      <c r="P44" s="809"/>
      <c r="Q44" s="810"/>
      <c r="R44" s="810"/>
      <c r="S44" s="810"/>
      <c r="T44" s="810"/>
      <c r="U44" s="810"/>
      <c r="V44" s="810"/>
      <c r="W44" s="810"/>
      <c r="X44" s="810"/>
      <c r="Y44" s="810"/>
      <c r="Z44" s="810"/>
      <c r="AA44" s="810"/>
      <c r="AB44" s="810"/>
      <c r="AC44" s="810"/>
      <c r="AD44" s="777"/>
    </row>
    <row r="45" spans="1:31" s="778" customFormat="1" ht="15.75" customHeight="1">
      <c r="A45" s="810" t="s">
        <v>2745</v>
      </c>
      <c r="B45" s="810"/>
      <c r="C45" s="810"/>
      <c r="D45" s="810"/>
      <c r="E45" s="810"/>
      <c r="F45" s="810"/>
      <c r="G45" s="810"/>
      <c r="H45" s="810"/>
      <c r="I45" s="810"/>
      <c r="J45" s="810"/>
      <c r="K45" s="2037" t="str">
        <f>IF(AE40&lt;&gt;"",IFERROR(VLOOKUP(AE40,AF167:AR177,11,FALSE),""),第二面!K45)</f>
        <v/>
      </c>
      <c r="L45" s="2037"/>
      <c r="M45" s="2037"/>
      <c r="N45" s="2037"/>
      <c r="O45" s="2037"/>
      <c r="P45" s="2037"/>
      <c r="Q45" s="2037"/>
      <c r="R45" s="2037"/>
      <c r="S45" s="2037"/>
      <c r="T45" s="2037"/>
      <c r="U45" s="2037"/>
      <c r="V45" s="2037"/>
      <c r="W45" s="2037"/>
      <c r="X45" s="2037"/>
      <c r="Y45" s="2037"/>
      <c r="Z45" s="2037"/>
      <c r="AA45" s="2037"/>
      <c r="AB45" s="2037"/>
      <c r="AC45" s="2037"/>
      <c r="AD45" s="777"/>
    </row>
    <row r="46" spans="1:31" s="778" customFormat="1" ht="15.75" customHeight="1">
      <c r="A46" s="810" t="s">
        <v>2746</v>
      </c>
      <c r="B46" s="810"/>
      <c r="C46" s="810"/>
      <c r="D46" s="810"/>
      <c r="E46" s="810"/>
      <c r="F46" s="810"/>
      <c r="G46" s="810"/>
      <c r="H46" s="810"/>
      <c r="I46" s="810"/>
      <c r="J46" s="810"/>
      <c r="K46" s="2018" t="str">
        <f>IF(AE40&lt;&gt;"",IFERROR(VLOOKUP(AE40,AF167:AR177,12,FALSE),""),第二面!K46)</f>
        <v/>
      </c>
      <c r="L46" s="2018"/>
      <c r="M46" s="2018"/>
      <c r="N46" s="2018"/>
      <c r="O46" s="2018"/>
      <c r="P46" s="2018"/>
      <c r="Q46" s="2018"/>
      <c r="R46" s="2018"/>
      <c r="S46" s="2018"/>
      <c r="T46" s="2018"/>
      <c r="U46" s="2018"/>
      <c r="V46" s="2018"/>
      <c r="W46" s="2018"/>
      <c r="X46" s="2018"/>
      <c r="Y46" s="2018"/>
      <c r="Z46" s="2018"/>
      <c r="AA46" s="2018"/>
      <c r="AB46" s="2018"/>
      <c r="AC46" s="2018"/>
      <c r="AD46" s="777"/>
    </row>
    <row r="47" spans="1:31" s="778" customFormat="1" ht="15.75" customHeight="1">
      <c r="A47" s="810" t="s">
        <v>3608</v>
      </c>
      <c r="B47" s="810"/>
      <c r="C47" s="810"/>
      <c r="D47" s="810"/>
      <c r="E47" s="810"/>
      <c r="F47" s="810"/>
      <c r="G47" s="810"/>
      <c r="H47" s="810"/>
      <c r="I47" s="810"/>
      <c r="J47" s="810"/>
      <c r="K47" s="2018" t="str">
        <f>IF(AE40&lt;&gt;"",IFERROR(VLOOKUP(AE40,AF167:AR177,13,FALSE),""),第二面!K47)</f>
        <v/>
      </c>
      <c r="L47" s="2018"/>
      <c r="M47" s="2018"/>
      <c r="N47" s="2018"/>
      <c r="O47" s="2018"/>
      <c r="P47" s="2018"/>
      <c r="Q47" s="2018"/>
      <c r="R47" s="2018"/>
      <c r="S47" s="2018"/>
      <c r="T47" s="2018"/>
      <c r="U47" s="2018"/>
      <c r="V47" s="2018"/>
      <c r="W47" s="2018"/>
      <c r="X47" s="2018"/>
      <c r="Y47" s="2018"/>
      <c r="Z47" s="2018"/>
      <c r="AA47" s="2018"/>
      <c r="AB47" s="2018"/>
      <c r="AC47" s="2018"/>
      <c r="AD47" s="777"/>
    </row>
    <row r="48" spans="1:31" s="778" customFormat="1" ht="9" customHeight="1" thickBot="1">
      <c r="A48" s="819"/>
      <c r="B48" s="2042"/>
      <c r="C48" s="2042"/>
      <c r="D48" s="2042"/>
      <c r="E48" s="2042"/>
      <c r="F48" s="2042"/>
      <c r="G48" s="2042"/>
      <c r="H48" s="2042"/>
      <c r="I48" s="2042"/>
      <c r="J48" s="2042"/>
      <c r="K48" s="2043"/>
      <c r="L48" s="2043"/>
      <c r="M48" s="2043"/>
      <c r="N48" s="2043"/>
      <c r="O48" s="2043"/>
      <c r="P48" s="2043"/>
      <c r="Q48" s="2043"/>
      <c r="R48" s="2043"/>
      <c r="S48" s="2043"/>
      <c r="T48" s="2043"/>
      <c r="U48" s="2043"/>
      <c r="V48" s="2043"/>
      <c r="W48" s="2043"/>
      <c r="X48" s="2043"/>
      <c r="Y48" s="2043"/>
      <c r="Z48" s="2043"/>
      <c r="AA48" s="2043"/>
      <c r="AB48" s="2043"/>
      <c r="AC48" s="2043"/>
      <c r="AD48" s="777"/>
    </row>
    <row r="49" spans="1:31" s="778" customFormat="1" ht="15.75" customHeight="1" thickBot="1">
      <c r="A49" s="810" t="s">
        <v>2742</v>
      </c>
      <c r="B49" s="810"/>
      <c r="C49" s="810"/>
      <c r="D49" s="810"/>
      <c r="E49" s="810"/>
      <c r="F49" s="814"/>
      <c r="G49" s="814"/>
      <c r="H49" s="814"/>
      <c r="I49" s="814"/>
      <c r="J49" s="814"/>
      <c r="K49" s="814" t="s">
        <v>2568</v>
      </c>
      <c r="L49" s="2050" t="str">
        <f>IF(AE49&lt;&gt;"",IFERROR(VLOOKUP(AE49,AF167:AR177,2,FALSE),""),第二面!L49)</f>
        <v/>
      </c>
      <c r="M49" s="2050"/>
      <c r="N49" s="2050"/>
      <c r="O49" s="2041" t="s">
        <v>2569</v>
      </c>
      <c r="P49" s="2041"/>
      <c r="Q49" s="2041"/>
      <c r="R49" s="2050" t="str">
        <f>IF(AE49&lt;&gt;"",IFERROR(VLOOKUP(AE49,AF167:AR177,3,FALSE),""),第二面!R49)</f>
        <v/>
      </c>
      <c r="S49" s="2050"/>
      <c r="T49" s="2050"/>
      <c r="U49" s="2041" t="s">
        <v>2570</v>
      </c>
      <c r="V49" s="2041"/>
      <c r="W49" s="2041"/>
      <c r="X49" s="2050" t="str">
        <f>IF(AE49&lt;&gt;"",IFERROR(VLOOKUP(AE49,AF167:AR177,4,FALSE),""),第二面!X49)</f>
        <v/>
      </c>
      <c r="Y49" s="2050"/>
      <c r="Z49" s="2050"/>
      <c r="AA49" s="2050"/>
      <c r="AB49" s="2050"/>
      <c r="AC49" s="810" t="s">
        <v>17</v>
      </c>
      <c r="AD49" s="777" t="s">
        <v>2520</v>
      </c>
      <c r="AE49" s="815"/>
    </row>
    <row r="50" spans="1:31" s="778" customFormat="1" ht="15.75" customHeight="1">
      <c r="A50" s="810" t="s">
        <v>2749</v>
      </c>
      <c r="B50" s="810"/>
      <c r="C50" s="810"/>
      <c r="D50" s="810"/>
      <c r="E50" s="810"/>
      <c r="F50" s="816"/>
      <c r="G50" s="816"/>
      <c r="H50" s="816"/>
      <c r="I50" s="816"/>
      <c r="J50" s="816"/>
      <c r="K50" s="2051" t="str">
        <f>IF(AE49&lt;&gt;"",IFERROR(VLOOKUP(AE49,AF167:AR177,5,FALSE),""),第二面!K50)</f>
        <v/>
      </c>
      <c r="L50" s="2051"/>
      <c r="M50" s="2051"/>
      <c r="N50" s="2051"/>
      <c r="O50" s="2051"/>
      <c r="P50" s="2051"/>
      <c r="Q50" s="2051"/>
      <c r="R50" s="2051"/>
      <c r="S50" s="2051"/>
      <c r="T50" s="2051"/>
      <c r="U50" s="2051"/>
      <c r="V50" s="2051"/>
      <c r="W50" s="2051"/>
      <c r="X50" s="2051"/>
      <c r="Y50" s="2051"/>
      <c r="Z50" s="2051"/>
      <c r="AA50" s="2051"/>
      <c r="AB50" s="2051"/>
      <c r="AC50" s="2051"/>
      <c r="AD50" s="777"/>
    </row>
    <row r="51" spans="1:31" s="778" customFormat="1" ht="15.75" customHeight="1">
      <c r="A51" s="810" t="s">
        <v>2743</v>
      </c>
      <c r="B51" s="810"/>
      <c r="C51" s="810"/>
      <c r="D51" s="810"/>
      <c r="E51" s="810"/>
      <c r="F51" s="810"/>
      <c r="G51" s="810"/>
      <c r="H51" s="810"/>
      <c r="I51" s="810"/>
      <c r="J51" s="810"/>
      <c r="K51" s="814" t="s">
        <v>2568</v>
      </c>
      <c r="L51" s="2050" t="str">
        <f>IF(AE49&lt;&gt;"",IFERROR(VLOOKUP(AE49,AF167:AR177,6,FALSE),""),第二面!L51)</f>
        <v/>
      </c>
      <c r="M51" s="2050"/>
      <c r="N51" s="2041" t="s">
        <v>2573</v>
      </c>
      <c r="O51" s="2041"/>
      <c r="P51" s="2041"/>
      <c r="Q51" s="2041"/>
      <c r="R51" s="2041"/>
      <c r="S51" s="2050" t="str">
        <f>IF(AE49&lt;&gt;"",IFERROR(VLOOKUP(AE49,AF167:AR177,7,FALSE),""),第二面!S51)</f>
        <v/>
      </c>
      <c r="T51" s="2050"/>
      <c r="U51" s="2041" t="s">
        <v>2574</v>
      </c>
      <c r="V51" s="2041"/>
      <c r="W51" s="2041"/>
      <c r="X51" s="2041"/>
      <c r="Y51" s="2050" t="str">
        <f>IF(AE49&lt;&gt;"",IFERROR(VLOOKUP(AE49,AF167:AR177,8,FALSE),""),第二面!Y51)</f>
        <v/>
      </c>
      <c r="Z51" s="2050"/>
      <c r="AA51" s="2050"/>
      <c r="AB51" s="2050"/>
      <c r="AC51" s="810" t="s">
        <v>17</v>
      </c>
      <c r="AD51" s="777"/>
    </row>
    <row r="52" spans="1:31" s="778" customFormat="1" ht="15.75" customHeight="1">
      <c r="A52" s="810"/>
      <c r="B52" s="810"/>
      <c r="C52" s="810"/>
      <c r="D52" s="810"/>
      <c r="E52" s="810"/>
      <c r="F52" s="810"/>
      <c r="G52" s="810"/>
      <c r="H52" s="810"/>
      <c r="I52" s="810"/>
      <c r="J52" s="810"/>
      <c r="K52" s="2046" t="str">
        <f>IF(AE49&lt;&gt;"",IFERROR(VLOOKUP(AE49,AF167:AR177,9,FALSE),""),第二面!K52)</f>
        <v/>
      </c>
      <c r="L52" s="2046"/>
      <c r="M52" s="2046"/>
      <c r="N52" s="2046"/>
      <c r="O52" s="2046"/>
      <c r="P52" s="2046"/>
      <c r="Q52" s="2046"/>
      <c r="R52" s="2046"/>
      <c r="S52" s="2046"/>
      <c r="T52" s="2046"/>
      <c r="U52" s="2046"/>
      <c r="V52" s="2046"/>
      <c r="W52" s="2046"/>
      <c r="X52" s="2046"/>
      <c r="Y52" s="2046"/>
      <c r="Z52" s="2046"/>
      <c r="AA52" s="2046"/>
      <c r="AB52" s="2046"/>
      <c r="AC52" s="2046"/>
      <c r="AD52" s="777"/>
    </row>
    <row r="53" spans="1:31" s="778" customFormat="1" ht="15.75" customHeight="1">
      <c r="A53" s="810" t="s">
        <v>2744</v>
      </c>
      <c r="B53" s="810"/>
      <c r="C53" s="810"/>
      <c r="D53" s="810"/>
      <c r="E53" s="810"/>
      <c r="F53" s="810"/>
      <c r="G53" s="810"/>
      <c r="H53" s="810"/>
      <c r="I53" s="810"/>
      <c r="J53" s="810"/>
      <c r="K53" s="2036" t="str">
        <f>IF(AE49&lt;&gt;"",IFERROR(VLOOKUP(AE49,AF167:AR177,10,FALSE),""),第二面!K53)</f>
        <v/>
      </c>
      <c r="L53" s="2036"/>
      <c r="M53" s="2036"/>
      <c r="N53" s="809"/>
      <c r="O53" s="809"/>
      <c r="P53" s="809"/>
      <c r="Q53" s="810"/>
      <c r="R53" s="810"/>
      <c r="S53" s="810"/>
      <c r="T53" s="810"/>
      <c r="U53" s="810"/>
      <c r="V53" s="810"/>
      <c r="W53" s="810"/>
      <c r="X53" s="810"/>
      <c r="Y53" s="810"/>
      <c r="Z53" s="810"/>
      <c r="AA53" s="810"/>
      <c r="AB53" s="810"/>
      <c r="AC53" s="810"/>
      <c r="AD53" s="777"/>
    </row>
    <row r="54" spans="1:31" s="778" customFormat="1" ht="15.75" customHeight="1">
      <c r="A54" s="810" t="s">
        <v>2745</v>
      </c>
      <c r="B54" s="810"/>
      <c r="C54" s="810"/>
      <c r="D54" s="810"/>
      <c r="E54" s="810"/>
      <c r="F54" s="810"/>
      <c r="G54" s="810"/>
      <c r="H54" s="810"/>
      <c r="I54" s="810"/>
      <c r="J54" s="810"/>
      <c r="K54" s="2037" t="str">
        <f>IF(AE49&lt;&gt;"",IFERROR(VLOOKUP(AE49,AF167:AR177,11,FALSE),""),第二面!K54)</f>
        <v/>
      </c>
      <c r="L54" s="2037"/>
      <c r="M54" s="2037"/>
      <c r="N54" s="2037"/>
      <c r="O54" s="2037"/>
      <c r="P54" s="2037"/>
      <c r="Q54" s="2037"/>
      <c r="R54" s="2037"/>
      <c r="S54" s="2037"/>
      <c r="T54" s="2037"/>
      <c r="U54" s="2037"/>
      <c r="V54" s="2037"/>
      <c r="W54" s="2037"/>
      <c r="X54" s="2037"/>
      <c r="Y54" s="2037"/>
      <c r="Z54" s="2037"/>
      <c r="AA54" s="2037"/>
      <c r="AB54" s="2037"/>
      <c r="AC54" s="2037"/>
      <c r="AD54" s="777"/>
    </row>
    <row r="55" spans="1:31" s="778" customFormat="1" ht="15.75" customHeight="1">
      <c r="A55" s="810" t="s">
        <v>2746</v>
      </c>
      <c r="B55" s="810"/>
      <c r="C55" s="810"/>
      <c r="D55" s="810"/>
      <c r="E55" s="810"/>
      <c r="F55" s="810"/>
      <c r="G55" s="810"/>
      <c r="H55" s="810"/>
      <c r="I55" s="810"/>
      <c r="J55" s="810"/>
      <c r="K55" s="2018" t="str">
        <f>IF(AE49&lt;&gt;"",IFERROR(VLOOKUP(AE49,AF167:AR177,12,FALSE),""),第二面!K55)</f>
        <v/>
      </c>
      <c r="L55" s="2018"/>
      <c r="M55" s="2018"/>
      <c r="N55" s="2018"/>
      <c r="O55" s="2018"/>
      <c r="P55" s="2018"/>
      <c r="Q55" s="2018"/>
      <c r="R55" s="2018"/>
      <c r="S55" s="2018"/>
      <c r="T55" s="2018"/>
      <c r="U55" s="2018"/>
      <c r="V55" s="2018"/>
      <c r="W55" s="2018"/>
      <c r="X55" s="2018"/>
      <c r="Y55" s="2018"/>
      <c r="Z55" s="2018"/>
      <c r="AA55" s="2018"/>
      <c r="AB55" s="2018"/>
      <c r="AC55" s="2018"/>
      <c r="AD55" s="777"/>
    </row>
    <row r="56" spans="1:31" s="778" customFormat="1" ht="15.75" customHeight="1">
      <c r="A56" s="810" t="s">
        <v>3608</v>
      </c>
      <c r="B56" s="810"/>
      <c r="C56" s="810"/>
      <c r="D56" s="810"/>
      <c r="E56" s="810"/>
      <c r="F56" s="810"/>
      <c r="G56" s="810"/>
      <c r="H56" s="810"/>
      <c r="I56" s="810"/>
      <c r="J56" s="810"/>
      <c r="K56" s="2018" t="str">
        <f>IF(AE49&lt;&gt;"",IFERROR(VLOOKUP(AE49,AF167:AR177,13,FALSE),""),第二面!K56)</f>
        <v/>
      </c>
      <c r="L56" s="2018"/>
      <c r="M56" s="2018"/>
      <c r="N56" s="2018"/>
      <c r="O56" s="2018"/>
      <c r="P56" s="2018"/>
      <c r="Q56" s="2018"/>
      <c r="R56" s="2018"/>
      <c r="S56" s="2018"/>
      <c r="T56" s="2018"/>
      <c r="U56" s="2018"/>
      <c r="V56" s="2018"/>
      <c r="W56" s="2018"/>
      <c r="X56" s="2018"/>
      <c r="Y56" s="2018"/>
      <c r="Z56" s="2018"/>
      <c r="AA56" s="2018"/>
      <c r="AB56" s="2018"/>
      <c r="AC56" s="2018"/>
      <c r="AD56" s="777"/>
    </row>
    <row r="57" spans="1:31" s="778" customFormat="1" ht="15.75" customHeight="1">
      <c r="A57" s="819"/>
      <c r="B57" s="819"/>
      <c r="C57" s="819"/>
      <c r="D57" s="819"/>
      <c r="E57" s="819"/>
      <c r="F57" s="819"/>
      <c r="G57" s="819"/>
      <c r="H57" s="819"/>
      <c r="I57" s="819"/>
      <c r="J57" s="819"/>
      <c r="K57" s="821"/>
      <c r="L57" s="821"/>
      <c r="M57" s="821"/>
      <c r="N57" s="821"/>
      <c r="O57" s="821"/>
      <c r="P57" s="821"/>
      <c r="Q57" s="821"/>
      <c r="R57" s="821"/>
      <c r="S57" s="821"/>
      <c r="T57" s="821"/>
      <c r="U57" s="821"/>
      <c r="V57" s="821"/>
      <c r="W57" s="821"/>
      <c r="X57" s="821"/>
      <c r="Y57" s="821"/>
      <c r="Z57" s="821"/>
      <c r="AA57" s="821"/>
      <c r="AB57" s="821"/>
      <c r="AC57" s="821"/>
      <c r="AD57" s="777"/>
    </row>
    <row r="58" spans="1:31" ht="16.5" customHeight="1">
      <c r="A58" s="822" t="s">
        <v>3609</v>
      </c>
      <c r="B58" s="813"/>
      <c r="C58" s="813"/>
      <c r="D58" s="813"/>
      <c r="E58" s="813"/>
      <c r="F58" s="813"/>
      <c r="G58" s="813"/>
      <c r="H58" s="813"/>
      <c r="I58" s="813"/>
      <c r="J58" s="813"/>
      <c r="K58" s="813"/>
      <c r="L58" s="813"/>
      <c r="M58" s="813"/>
      <c r="N58" s="813"/>
      <c r="O58" s="813"/>
      <c r="P58" s="813"/>
      <c r="Q58" s="813"/>
      <c r="R58" s="813"/>
      <c r="S58" s="813"/>
      <c r="T58" s="813"/>
      <c r="U58" s="813"/>
      <c r="V58" s="813"/>
      <c r="W58" s="813"/>
      <c r="X58" s="813"/>
      <c r="Y58" s="813"/>
      <c r="Z58" s="813"/>
      <c r="AA58" s="813"/>
      <c r="AB58" s="813"/>
      <c r="AC58" s="813"/>
      <c r="AD58" s="599"/>
    </row>
    <row r="59" spans="1:31" ht="16.5" customHeight="1" thickBot="1">
      <c r="A59" s="780" t="s">
        <v>2797</v>
      </c>
      <c r="B59" s="810"/>
      <c r="C59" s="810"/>
      <c r="D59" s="810"/>
      <c r="E59" s="810"/>
      <c r="F59" s="810"/>
      <c r="G59" s="810"/>
      <c r="H59" s="810"/>
      <c r="I59" s="810"/>
      <c r="J59" s="810"/>
      <c r="K59" s="810"/>
      <c r="L59" s="810"/>
      <c r="M59" s="810"/>
      <c r="N59" s="810"/>
      <c r="O59" s="810"/>
      <c r="P59" s="810"/>
      <c r="Q59" s="810"/>
      <c r="R59" s="810"/>
      <c r="S59" s="810"/>
      <c r="T59" s="810"/>
      <c r="U59" s="810"/>
      <c r="V59" s="810"/>
      <c r="W59" s="810"/>
      <c r="X59" s="810"/>
      <c r="Y59" s="810"/>
      <c r="Z59" s="810"/>
      <c r="AA59" s="810"/>
      <c r="AB59" s="810"/>
      <c r="AC59" s="810"/>
      <c r="AD59" s="599"/>
    </row>
    <row r="60" spans="1:31" ht="16.5" customHeight="1" thickBot="1">
      <c r="A60" s="780" t="s">
        <v>2742</v>
      </c>
      <c r="B60" s="810"/>
      <c r="C60" s="810"/>
      <c r="D60" s="810"/>
      <c r="E60" s="810"/>
      <c r="F60" s="814"/>
      <c r="G60" s="814"/>
      <c r="H60" s="814"/>
      <c r="I60" s="814"/>
      <c r="J60" s="814"/>
      <c r="K60" s="814" t="s">
        <v>2568</v>
      </c>
      <c r="L60" s="2050" t="str">
        <f>IF(AE60&lt;&gt;"",IFERROR(VLOOKUP(AE60,AF167:AR177,2,FALSE),""),'第二面-3'!L3)</f>
        <v/>
      </c>
      <c r="M60" s="2050"/>
      <c r="N60" s="2050"/>
      <c r="O60" s="2041" t="s">
        <v>2569</v>
      </c>
      <c r="P60" s="2041"/>
      <c r="Q60" s="2041"/>
      <c r="R60" s="2050" t="str">
        <f>IF(AE60&lt;&gt;"",IFERROR(VLOOKUP(AE60,AF167:AR177,3,FALSE),""),'第二面-3'!R3)</f>
        <v/>
      </c>
      <c r="S60" s="2050"/>
      <c r="T60" s="2050"/>
      <c r="U60" s="2041" t="s">
        <v>2570</v>
      </c>
      <c r="V60" s="2041"/>
      <c r="W60" s="2041"/>
      <c r="X60" s="2050" t="str">
        <f>IF(AE60&lt;&gt;"",IFERROR(VLOOKUP(AE60,AF167:AR177,4,FALSE),""),'第二面-3'!X3)</f>
        <v/>
      </c>
      <c r="Y60" s="2050"/>
      <c r="Z60" s="2050"/>
      <c r="AA60" s="2050"/>
      <c r="AB60" s="2050"/>
      <c r="AC60" s="810" t="s">
        <v>17</v>
      </c>
      <c r="AD60" s="599" t="s">
        <v>2520</v>
      </c>
      <c r="AE60" s="815"/>
    </row>
    <row r="61" spans="1:31" ht="16.5" customHeight="1">
      <c r="A61" s="780" t="s">
        <v>2737</v>
      </c>
      <c r="B61" s="810"/>
      <c r="C61" s="810"/>
      <c r="D61" s="810"/>
      <c r="E61" s="810"/>
      <c r="F61" s="816"/>
      <c r="G61" s="816"/>
      <c r="H61" s="816"/>
      <c r="I61" s="816"/>
      <c r="J61" s="816"/>
      <c r="K61" s="2037" t="str">
        <f>IF(AE60&lt;&gt;"",IFERROR(VLOOKUP(AE60,AF167:AR177,5,FALSE),""),'第二面-3'!K4)</f>
        <v/>
      </c>
      <c r="L61" s="2037"/>
      <c r="M61" s="2037"/>
      <c r="N61" s="2037"/>
      <c r="O61" s="2037"/>
      <c r="P61" s="2037"/>
      <c r="Q61" s="2037"/>
      <c r="R61" s="2037"/>
      <c r="S61" s="2037"/>
      <c r="T61" s="2037"/>
      <c r="U61" s="2037"/>
      <c r="V61" s="2037"/>
      <c r="W61" s="2037"/>
      <c r="X61" s="2037"/>
      <c r="Y61" s="2037"/>
      <c r="Z61" s="2037"/>
      <c r="AA61" s="2037"/>
      <c r="AB61" s="2037"/>
      <c r="AC61" s="2037"/>
      <c r="AD61" s="599"/>
    </row>
    <row r="62" spans="1:31" ht="16.5" customHeight="1">
      <c r="A62" s="780" t="s">
        <v>2798</v>
      </c>
      <c r="B62" s="810"/>
      <c r="C62" s="810"/>
      <c r="D62" s="810"/>
      <c r="E62" s="810"/>
      <c r="F62" s="810"/>
      <c r="G62" s="810"/>
      <c r="H62" s="810"/>
      <c r="I62" s="810"/>
      <c r="J62" s="810"/>
      <c r="K62" s="810" t="s">
        <v>2568</v>
      </c>
      <c r="L62" s="2049" t="str">
        <f>IF(AE60&lt;&gt;"",IFERROR(VLOOKUP(AE60,AF167:AR177,6,FALSE),""),'第二面-3'!L5)</f>
        <v/>
      </c>
      <c r="M62" s="2049"/>
      <c r="N62" s="2041" t="s">
        <v>2573</v>
      </c>
      <c r="O62" s="2041"/>
      <c r="P62" s="2041"/>
      <c r="Q62" s="2041"/>
      <c r="R62" s="2041"/>
      <c r="S62" s="2050" t="str">
        <f>IF(AE60&lt;&gt;"",IFERROR(VLOOKUP(AE60,AF167:AR177,7,FALSE),""),'第二面-3'!S5)</f>
        <v/>
      </c>
      <c r="T62" s="2050"/>
      <c r="U62" s="2041" t="s">
        <v>2574</v>
      </c>
      <c r="V62" s="2041"/>
      <c r="W62" s="2041"/>
      <c r="X62" s="2041"/>
      <c r="Y62" s="2050" t="str">
        <f>IF(AE60&lt;&gt;"",IFERROR(VLOOKUP(AE60,AF167:AR177,8,FALSE),""),'第二面-3'!Y5)</f>
        <v/>
      </c>
      <c r="Z62" s="2050"/>
      <c r="AA62" s="2050"/>
      <c r="AB62" s="2050"/>
      <c r="AC62" s="810" t="s">
        <v>17</v>
      </c>
      <c r="AD62" s="599"/>
    </row>
    <row r="63" spans="1:31" ht="16.5" customHeight="1">
      <c r="A63" s="780"/>
      <c r="B63" s="810"/>
      <c r="C63" s="810"/>
      <c r="D63" s="810"/>
      <c r="E63" s="810"/>
      <c r="F63" s="810"/>
      <c r="G63" s="810"/>
      <c r="H63" s="810"/>
      <c r="I63" s="810"/>
      <c r="J63" s="810"/>
      <c r="K63" s="2046" t="str">
        <f>IF(AE60&lt;&gt;"",IFERROR(VLOOKUP(AE60,AF167:AR177,9,FALSE),""),'第二面-3'!K6)</f>
        <v/>
      </c>
      <c r="L63" s="2046"/>
      <c r="M63" s="2046"/>
      <c r="N63" s="2046"/>
      <c r="O63" s="2046"/>
      <c r="P63" s="2046"/>
      <c r="Q63" s="2046"/>
      <c r="R63" s="2046"/>
      <c r="S63" s="2046"/>
      <c r="T63" s="2046"/>
      <c r="U63" s="2046"/>
      <c r="V63" s="2046"/>
      <c r="W63" s="2046"/>
      <c r="X63" s="2046"/>
      <c r="Y63" s="2046"/>
      <c r="Z63" s="2046"/>
      <c r="AA63" s="2046"/>
      <c r="AB63" s="2046"/>
      <c r="AC63" s="2046"/>
      <c r="AD63" s="599"/>
    </row>
    <row r="64" spans="1:31" ht="16.5" customHeight="1">
      <c r="A64" s="780" t="s">
        <v>2744</v>
      </c>
      <c r="B64" s="810"/>
      <c r="C64" s="810"/>
      <c r="D64" s="810"/>
      <c r="E64" s="810"/>
      <c r="F64" s="810"/>
      <c r="G64" s="810"/>
      <c r="H64" s="810"/>
      <c r="I64" s="810"/>
      <c r="J64" s="810"/>
      <c r="K64" s="2036" t="str">
        <f>IF(AE60&lt;&gt;"",IFERROR(VLOOKUP(AE60,AF167:AR177,10,FALSE),""),'第二面-3'!K7)</f>
        <v/>
      </c>
      <c r="L64" s="2036"/>
      <c r="M64" s="2036"/>
      <c r="N64" s="809"/>
      <c r="O64" s="809"/>
      <c r="P64" s="809"/>
      <c r="Q64" s="810"/>
      <c r="R64" s="810"/>
      <c r="S64" s="810"/>
      <c r="T64" s="810"/>
      <c r="U64" s="810"/>
      <c r="V64" s="810"/>
      <c r="W64" s="810"/>
      <c r="X64" s="810"/>
      <c r="Y64" s="810"/>
      <c r="Z64" s="810"/>
      <c r="AA64" s="810"/>
      <c r="AB64" s="810"/>
      <c r="AC64" s="810"/>
      <c r="AD64" s="599"/>
    </row>
    <row r="65" spans="1:31" ht="16.5" customHeight="1">
      <c r="A65" s="780" t="s">
        <v>2745</v>
      </c>
      <c r="B65" s="810"/>
      <c r="C65" s="810"/>
      <c r="D65" s="810"/>
      <c r="E65" s="810"/>
      <c r="F65" s="810"/>
      <c r="G65" s="810"/>
      <c r="H65" s="810"/>
      <c r="I65" s="810"/>
      <c r="J65" s="810"/>
      <c r="K65" s="2037" t="str">
        <f>IF(AE60&lt;&gt;"",IFERROR(VLOOKUP(AE60,AF167:AR177,11,FALSE),""),'第二面-3'!K8)</f>
        <v/>
      </c>
      <c r="L65" s="2037"/>
      <c r="M65" s="2037"/>
      <c r="N65" s="2037"/>
      <c r="O65" s="2037"/>
      <c r="P65" s="2037"/>
      <c r="Q65" s="2037"/>
      <c r="R65" s="2037"/>
      <c r="S65" s="2037"/>
      <c r="T65" s="2037"/>
      <c r="U65" s="2037"/>
      <c r="V65" s="2037"/>
      <c r="W65" s="2037"/>
      <c r="X65" s="2037"/>
      <c r="Y65" s="2037"/>
      <c r="Z65" s="2037"/>
      <c r="AA65" s="2037"/>
      <c r="AB65" s="2037"/>
      <c r="AC65" s="2037"/>
      <c r="AD65" s="599"/>
    </row>
    <row r="66" spans="1:31" ht="16.5" customHeight="1">
      <c r="A66" s="780" t="s">
        <v>2746</v>
      </c>
      <c r="B66" s="810"/>
      <c r="C66" s="810"/>
      <c r="D66" s="810"/>
      <c r="E66" s="810"/>
      <c r="F66" s="810"/>
      <c r="G66" s="810"/>
      <c r="H66" s="810"/>
      <c r="I66" s="810"/>
      <c r="J66" s="810"/>
      <c r="K66" s="2018" t="str">
        <f>IF(AE60&lt;&gt;"",IFERROR(VLOOKUP(AE60,AF167:AR177,12,FALSE),""),'第二面-3'!K9)</f>
        <v/>
      </c>
      <c r="L66" s="2018"/>
      <c r="M66" s="2018"/>
      <c r="N66" s="2018"/>
      <c r="O66" s="2018"/>
      <c r="P66" s="2018"/>
      <c r="Q66" s="2018"/>
      <c r="R66" s="2018"/>
      <c r="S66" s="2018"/>
      <c r="T66" s="2018"/>
      <c r="U66" s="2018"/>
      <c r="V66" s="2018"/>
      <c r="W66" s="2018"/>
      <c r="X66" s="2018"/>
      <c r="Y66" s="2018"/>
      <c r="Z66" s="2018"/>
      <c r="AA66" s="2018"/>
      <c r="AB66" s="2018"/>
      <c r="AC66" s="2018"/>
      <c r="AD66" s="599"/>
    </row>
    <row r="67" spans="1:31" ht="16.5" customHeight="1">
      <c r="A67" s="780" t="s">
        <v>2799</v>
      </c>
      <c r="B67" s="810"/>
      <c r="C67" s="810"/>
      <c r="D67" s="810"/>
      <c r="E67" s="810"/>
      <c r="F67" s="810"/>
      <c r="G67" s="810"/>
      <c r="H67" s="810"/>
      <c r="I67" s="810"/>
      <c r="J67" s="810"/>
      <c r="K67" s="2018" t="str">
        <f>IF(AE60&lt;&gt;"",IFERROR(VLOOKUP(AE60,AF167:AR177,13,FALSE),""),'第二面-3'!K10)</f>
        <v/>
      </c>
      <c r="L67" s="2018"/>
      <c r="M67" s="2018"/>
      <c r="N67" s="2018"/>
      <c r="O67" s="2018"/>
      <c r="P67" s="2018"/>
      <c r="Q67" s="2018"/>
      <c r="R67" s="2018"/>
      <c r="S67" s="2018"/>
      <c r="T67" s="2018"/>
      <c r="U67" s="2018"/>
      <c r="V67" s="2018"/>
      <c r="W67" s="2018"/>
      <c r="X67" s="2018"/>
      <c r="Y67" s="2018"/>
      <c r="Z67" s="2018"/>
      <c r="AA67" s="2018"/>
      <c r="AB67" s="2018"/>
      <c r="AC67" s="2018"/>
      <c r="AD67" s="599"/>
    </row>
    <row r="68" spans="1:31" ht="8.4499999999999993" customHeight="1">
      <c r="A68" s="823"/>
      <c r="B68" s="2042"/>
      <c r="C68" s="2042"/>
      <c r="D68" s="2042"/>
      <c r="E68" s="2042"/>
      <c r="F68" s="2042"/>
      <c r="G68" s="2042"/>
      <c r="H68" s="2042"/>
      <c r="I68" s="2042"/>
      <c r="J68" s="2042"/>
      <c r="K68" s="2042"/>
      <c r="L68" s="2042"/>
      <c r="M68" s="2043"/>
      <c r="N68" s="2043"/>
      <c r="O68" s="2043"/>
      <c r="P68" s="2043"/>
      <c r="Q68" s="2043"/>
      <c r="R68" s="2043"/>
      <c r="S68" s="2043"/>
      <c r="T68" s="2043"/>
      <c r="U68" s="2043"/>
      <c r="V68" s="2043"/>
      <c r="W68" s="2043"/>
      <c r="X68" s="2043"/>
      <c r="Y68" s="2043"/>
      <c r="Z68" s="2043"/>
      <c r="AA68" s="2043"/>
      <c r="AB68" s="2043"/>
      <c r="AC68" s="2043"/>
      <c r="AD68" s="599"/>
    </row>
    <row r="69" spans="1:31" ht="16.5" customHeight="1" thickBot="1">
      <c r="A69" s="780" t="s">
        <v>2800</v>
      </c>
      <c r="B69" s="810"/>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c r="AA69" s="810"/>
      <c r="AB69" s="810"/>
      <c r="AC69" s="810"/>
      <c r="AD69" s="599"/>
    </row>
    <row r="70" spans="1:31" ht="16.5" customHeight="1" thickBot="1">
      <c r="A70" s="780" t="s">
        <v>2742</v>
      </c>
      <c r="B70" s="810"/>
      <c r="C70" s="810"/>
      <c r="D70" s="810"/>
      <c r="E70" s="810"/>
      <c r="F70" s="814"/>
      <c r="G70" s="814"/>
      <c r="H70" s="814"/>
      <c r="I70" s="814"/>
      <c r="J70" s="814"/>
      <c r="K70" s="814" t="s">
        <v>2568</v>
      </c>
      <c r="L70" s="2050" t="str">
        <f>IF(AE70&lt;&gt;"",IFERROR(VLOOKUP(AE70,AF167:AR177,2,FALSE),""),'第二面-3'!L12)</f>
        <v/>
      </c>
      <c r="M70" s="2050"/>
      <c r="N70" s="2050"/>
      <c r="O70" s="2041" t="s">
        <v>2569</v>
      </c>
      <c r="P70" s="2041"/>
      <c r="Q70" s="2041"/>
      <c r="R70" s="2050" t="str">
        <f>IF(AE70&lt;&gt;"",IFERROR(VLOOKUP(AE70,AF167:AR177,3,FALSE),""),'第二面-3'!R12)</f>
        <v/>
      </c>
      <c r="S70" s="2050"/>
      <c r="T70" s="2050"/>
      <c r="U70" s="2041" t="s">
        <v>2570</v>
      </c>
      <c r="V70" s="2041"/>
      <c r="W70" s="2041"/>
      <c r="X70" s="2050" t="str">
        <f>IF(AE70&lt;&gt;"",IFERROR(VLOOKUP(AE70,AF167:AR177,4,FALSE),""),'第二面-3'!X12)</f>
        <v/>
      </c>
      <c r="Y70" s="2050"/>
      <c r="Z70" s="2050"/>
      <c r="AA70" s="2050"/>
      <c r="AB70" s="2050"/>
      <c r="AC70" s="810" t="s">
        <v>17</v>
      </c>
      <c r="AD70" s="599" t="s">
        <v>2520</v>
      </c>
      <c r="AE70" s="815"/>
    </row>
    <row r="71" spans="1:31" ht="16.5" customHeight="1">
      <c r="A71" s="780" t="s">
        <v>2737</v>
      </c>
      <c r="B71" s="810"/>
      <c r="C71" s="810"/>
      <c r="D71" s="810"/>
      <c r="E71" s="810"/>
      <c r="F71" s="816"/>
      <c r="G71" s="816"/>
      <c r="H71" s="816"/>
      <c r="I71" s="816"/>
      <c r="J71" s="816"/>
      <c r="K71" s="2037" t="str">
        <f>IF(AE70&lt;&gt;"",IFERROR(VLOOKUP(AE70,AF167:AR177,5,FALSE),""),'第二面-3'!K13)</f>
        <v/>
      </c>
      <c r="L71" s="2037"/>
      <c r="M71" s="2037"/>
      <c r="N71" s="2037"/>
      <c r="O71" s="2037"/>
      <c r="P71" s="2037"/>
      <c r="Q71" s="2037"/>
      <c r="R71" s="2037"/>
      <c r="S71" s="2037"/>
      <c r="T71" s="2037"/>
      <c r="U71" s="2037"/>
      <c r="V71" s="2037"/>
      <c r="W71" s="2037"/>
      <c r="X71" s="2037"/>
      <c r="Y71" s="2037"/>
      <c r="Z71" s="2037"/>
      <c r="AA71" s="2037"/>
      <c r="AB71" s="2037"/>
      <c r="AC71" s="2037"/>
      <c r="AD71" s="599"/>
    </row>
    <row r="72" spans="1:31" ht="16.5" customHeight="1">
      <c r="A72" s="780" t="s">
        <v>2798</v>
      </c>
      <c r="B72" s="810"/>
      <c r="C72" s="810"/>
      <c r="D72" s="810"/>
      <c r="E72" s="810"/>
      <c r="F72" s="810"/>
      <c r="G72" s="810"/>
      <c r="H72" s="810"/>
      <c r="I72" s="810"/>
      <c r="J72" s="810"/>
      <c r="K72" s="810" t="s">
        <v>2568</v>
      </c>
      <c r="L72" s="2049" t="str">
        <f>IF(AE70&lt;&gt;"",IFERROR(VLOOKUP(AE70,AF167:AR177,6,FALSE),""),'第二面-3'!L14)</f>
        <v/>
      </c>
      <c r="M72" s="2049"/>
      <c r="N72" s="2041" t="s">
        <v>2573</v>
      </c>
      <c r="O72" s="2041"/>
      <c r="P72" s="2041"/>
      <c r="Q72" s="2041"/>
      <c r="R72" s="2041"/>
      <c r="S72" s="2050" t="str">
        <f>IF(AE70&lt;&gt;"",IFERROR(VLOOKUP(AE70,AF167:AR177,7,FALSE),""),'第二面-3'!S14)</f>
        <v/>
      </c>
      <c r="T72" s="2050"/>
      <c r="U72" s="2041" t="s">
        <v>2574</v>
      </c>
      <c r="V72" s="2041"/>
      <c r="W72" s="2041"/>
      <c r="X72" s="2041"/>
      <c r="Y72" s="2050" t="str">
        <f>IF(AE70&lt;&gt;"",IFERROR(VLOOKUP(AE70,AF167:AR177,8,FALSE),""),'第二面-3'!Y14)</f>
        <v/>
      </c>
      <c r="Z72" s="2050"/>
      <c r="AA72" s="2050"/>
      <c r="AB72" s="2050"/>
      <c r="AC72" s="810" t="s">
        <v>17</v>
      </c>
      <c r="AD72" s="599"/>
    </row>
    <row r="73" spans="1:31" ht="16.5" customHeight="1">
      <c r="A73" s="780"/>
      <c r="B73" s="810"/>
      <c r="C73" s="810"/>
      <c r="D73" s="810"/>
      <c r="E73" s="810"/>
      <c r="F73" s="810"/>
      <c r="G73" s="810"/>
      <c r="H73" s="810"/>
      <c r="I73" s="810"/>
      <c r="J73" s="810"/>
      <c r="K73" s="2046" t="str">
        <f>IF(AE70&lt;&gt;"",IFERROR(VLOOKUP(AE70,AF167:AR177,9,FALSE),""),'第二面-3'!K15)</f>
        <v/>
      </c>
      <c r="L73" s="2046"/>
      <c r="M73" s="2046"/>
      <c r="N73" s="2046"/>
      <c r="O73" s="2046"/>
      <c r="P73" s="2046"/>
      <c r="Q73" s="2046"/>
      <c r="R73" s="2046"/>
      <c r="S73" s="2046"/>
      <c r="T73" s="2046"/>
      <c r="U73" s="2046"/>
      <c r="V73" s="2046"/>
      <c r="W73" s="2046"/>
      <c r="X73" s="2046"/>
      <c r="Y73" s="2046"/>
      <c r="Z73" s="2046"/>
      <c r="AA73" s="2046"/>
      <c r="AB73" s="2046"/>
      <c r="AC73" s="2046"/>
      <c r="AD73" s="599"/>
    </row>
    <row r="74" spans="1:31" ht="16.5" customHeight="1">
      <c r="A74" s="780" t="s">
        <v>2744</v>
      </c>
      <c r="B74" s="810"/>
      <c r="C74" s="810"/>
      <c r="D74" s="810"/>
      <c r="E74" s="810"/>
      <c r="F74" s="810"/>
      <c r="G74" s="810"/>
      <c r="H74" s="810"/>
      <c r="I74" s="810"/>
      <c r="J74" s="810"/>
      <c r="K74" s="2036" t="str">
        <f>IF(AE70&lt;&gt;"",IFERROR(VLOOKUP(AE70,AF167:AR177,10,FALSE),""),'第二面-3'!K16)</f>
        <v/>
      </c>
      <c r="L74" s="2036"/>
      <c r="M74" s="2036"/>
      <c r="N74" s="809"/>
      <c r="O74" s="809"/>
      <c r="P74" s="809"/>
      <c r="Q74" s="810"/>
      <c r="R74" s="810"/>
      <c r="S74" s="810"/>
      <c r="T74" s="810"/>
      <c r="U74" s="810"/>
      <c r="V74" s="810"/>
      <c r="W74" s="810"/>
      <c r="X74" s="810"/>
      <c r="Y74" s="810"/>
      <c r="Z74" s="810"/>
      <c r="AA74" s="810"/>
      <c r="AB74" s="810"/>
      <c r="AC74" s="810"/>
      <c r="AD74" s="599"/>
    </row>
    <row r="75" spans="1:31" ht="16.5" customHeight="1">
      <c r="A75" s="780" t="s">
        <v>2745</v>
      </c>
      <c r="B75" s="810"/>
      <c r="C75" s="810"/>
      <c r="D75" s="810"/>
      <c r="E75" s="810"/>
      <c r="F75" s="810"/>
      <c r="G75" s="810"/>
      <c r="H75" s="810"/>
      <c r="I75" s="810"/>
      <c r="J75" s="810"/>
      <c r="K75" s="2037" t="str">
        <f>IF(AE70&lt;&gt;"",IFERROR(VLOOKUP(AE70,AF167:AR177,11,FALSE),""),'第二面-3'!K17)</f>
        <v/>
      </c>
      <c r="L75" s="2037"/>
      <c r="M75" s="2037"/>
      <c r="N75" s="2037"/>
      <c r="O75" s="2037"/>
      <c r="P75" s="2037"/>
      <c r="Q75" s="2037"/>
      <c r="R75" s="2037"/>
      <c r="S75" s="2037"/>
      <c r="T75" s="2037"/>
      <c r="U75" s="2037"/>
      <c r="V75" s="2037"/>
      <c r="W75" s="2037"/>
      <c r="X75" s="2037"/>
      <c r="Y75" s="2037"/>
      <c r="Z75" s="2037"/>
      <c r="AA75" s="2037"/>
      <c r="AB75" s="2037"/>
      <c r="AC75" s="2037"/>
      <c r="AD75" s="599"/>
    </row>
    <row r="76" spans="1:31" ht="16.5" customHeight="1">
      <c r="A76" s="780" t="s">
        <v>2746</v>
      </c>
      <c r="B76" s="810"/>
      <c r="C76" s="810"/>
      <c r="D76" s="810"/>
      <c r="E76" s="810"/>
      <c r="F76" s="810"/>
      <c r="G76" s="810"/>
      <c r="H76" s="810"/>
      <c r="I76" s="810"/>
      <c r="J76" s="810"/>
      <c r="K76" s="2018" t="str">
        <f>IF(AE70&lt;&gt;"",IFERROR(VLOOKUP(AE70,AF167:AR177,12,FALSE),""),'第二面-3'!K18)</f>
        <v/>
      </c>
      <c r="L76" s="2018"/>
      <c r="M76" s="2018"/>
      <c r="N76" s="2018"/>
      <c r="O76" s="2018"/>
      <c r="P76" s="2018"/>
      <c r="Q76" s="2018"/>
      <c r="R76" s="2018"/>
      <c r="S76" s="2018"/>
      <c r="T76" s="2018"/>
      <c r="U76" s="2018"/>
      <c r="V76" s="2018"/>
      <c r="W76" s="2018"/>
      <c r="X76" s="2018"/>
      <c r="Y76" s="2018"/>
      <c r="Z76" s="2018"/>
      <c r="AA76" s="2018"/>
      <c r="AB76" s="2018"/>
      <c r="AC76" s="2018"/>
      <c r="AD76" s="599"/>
    </row>
    <row r="77" spans="1:31" ht="16.5" customHeight="1" thickBot="1">
      <c r="A77" s="780" t="s">
        <v>2799</v>
      </c>
      <c r="B77" s="810"/>
      <c r="C77" s="810"/>
      <c r="D77" s="810"/>
      <c r="E77" s="810"/>
      <c r="F77" s="810"/>
      <c r="G77" s="810"/>
      <c r="H77" s="810"/>
      <c r="I77" s="810"/>
      <c r="J77" s="810"/>
      <c r="K77" s="2018" t="str">
        <f>IF(AE70&lt;&gt;"",IFERROR(VLOOKUP(AE70,AF167:AR177,13,FALSE),""),'第二面-3'!K19)</f>
        <v/>
      </c>
      <c r="L77" s="2018"/>
      <c r="M77" s="2018"/>
      <c r="N77" s="2018"/>
      <c r="O77" s="2018"/>
      <c r="P77" s="2018"/>
      <c r="Q77" s="2018"/>
      <c r="R77" s="2018"/>
      <c r="S77" s="2018"/>
      <c r="T77" s="2018"/>
      <c r="U77" s="2018"/>
      <c r="V77" s="2018"/>
      <c r="W77" s="2018"/>
      <c r="X77" s="2018"/>
      <c r="Y77" s="2018"/>
      <c r="Z77" s="2018"/>
      <c r="AA77" s="2018"/>
      <c r="AB77" s="2018"/>
      <c r="AC77" s="2018"/>
      <c r="AD77" s="599"/>
    </row>
    <row r="78" spans="1:31" ht="16.5" customHeight="1" thickBot="1">
      <c r="A78" s="780" t="s">
        <v>2742</v>
      </c>
      <c r="B78" s="810"/>
      <c r="C78" s="810"/>
      <c r="D78" s="810"/>
      <c r="E78" s="810"/>
      <c r="F78" s="814"/>
      <c r="G78" s="814"/>
      <c r="H78" s="814"/>
      <c r="I78" s="814"/>
      <c r="J78" s="814"/>
      <c r="K78" s="814" t="s">
        <v>2568</v>
      </c>
      <c r="L78" s="2050" t="str">
        <f>IF(AE78&lt;&gt;"",IFERROR(VLOOKUP(AE78,AF167:AR177,2,FALSE),""),'第二面-3'!L20)</f>
        <v/>
      </c>
      <c r="M78" s="2050"/>
      <c r="N78" s="2050"/>
      <c r="O78" s="2041" t="s">
        <v>2569</v>
      </c>
      <c r="P78" s="2041"/>
      <c r="Q78" s="2041"/>
      <c r="R78" s="2050" t="str">
        <f>IF(AE78&lt;&gt;"",IFERROR(VLOOKUP(AE78,AF167:AR177,3,FALSE),""),'第二面-3'!R20)</f>
        <v/>
      </c>
      <c r="S78" s="2050"/>
      <c r="T78" s="2050"/>
      <c r="U78" s="2041" t="s">
        <v>2570</v>
      </c>
      <c r="V78" s="2041"/>
      <c r="W78" s="2041"/>
      <c r="X78" s="2050" t="str">
        <f>IF(AE78&lt;&gt;"",IFERROR(VLOOKUP(AE78,AF167:AR177,4,FALSE),""),'第二面-3'!X20)</f>
        <v/>
      </c>
      <c r="Y78" s="2050"/>
      <c r="Z78" s="2050"/>
      <c r="AA78" s="2050"/>
      <c r="AB78" s="2050"/>
      <c r="AC78" s="810" t="s">
        <v>17</v>
      </c>
      <c r="AD78" s="599" t="s">
        <v>2520</v>
      </c>
      <c r="AE78" s="815"/>
    </row>
    <row r="79" spans="1:31" ht="16.5" customHeight="1">
      <c r="A79" s="780" t="s">
        <v>2737</v>
      </c>
      <c r="B79" s="810"/>
      <c r="C79" s="810"/>
      <c r="D79" s="810"/>
      <c r="E79" s="810"/>
      <c r="F79" s="816"/>
      <c r="G79" s="816"/>
      <c r="H79" s="816"/>
      <c r="I79" s="816"/>
      <c r="J79" s="816"/>
      <c r="K79" s="2037" t="str">
        <f>IF(AE78&lt;&gt;"",IFERROR(VLOOKUP(AE78,AF167:AR177,5,FALSE),""),'第二面-3'!K21)</f>
        <v/>
      </c>
      <c r="L79" s="2037"/>
      <c r="M79" s="2037"/>
      <c r="N79" s="2037"/>
      <c r="O79" s="2037"/>
      <c r="P79" s="2037"/>
      <c r="Q79" s="2037"/>
      <c r="R79" s="2037"/>
      <c r="S79" s="2037"/>
      <c r="T79" s="2037"/>
      <c r="U79" s="2037"/>
      <c r="V79" s="2037"/>
      <c r="W79" s="2037"/>
      <c r="X79" s="2037"/>
      <c r="Y79" s="2037"/>
      <c r="Z79" s="2037"/>
      <c r="AA79" s="2037"/>
      <c r="AB79" s="2037"/>
      <c r="AC79" s="2037"/>
      <c r="AD79" s="599"/>
    </row>
    <row r="80" spans="1:31" ht="16.5" customHeight="1">
      <c r="A80" s="780" t="s">
        <v>2798</v>
      </c>
      <c r="B80" s="810"/>
      <c r="C80" s="810"/>
      <c r="D80" s="810"/>
      <c r="E80" s="810"/>
      <c r="F80" s="810"/>
      <c r="G80" s="810"/>
      <c r="H80" s="810"/>
      <c r="I80" s="810"/>
      <c r="J80" s="810"/>
      <c r="K80" s="810" t="s">
        <v>2568</v>
      </c>
      <c r="L80" s="2049" t="str">
        <f>IF(AE78&lt;&gt;"",IFERROR(VLOOKUP(AE78,AF167:AR177,6,FALSE),""),'第二面-3'!L22)</f>
        <v/>
      </c>
      <c r="M80" s="2049"/>
      <c r="N80" s="2041" t="s">
        <v>2573</v>
      </c>
      <c r="O80" s="2041"/>
      <c r="P80" s="2041"/>
      <c r="Q80" s="2041"/>
      <c r="R80" s="2041"/>
      <c r="S80" s="2050" t="str">
        <f>IF(AE78&lt;&gt;"",IFERROR(VLOOKUP(AE78,AF167:AR177,7,FALSE),""),'第二面-3'!S22)</f>
        <v/>
      </c>
      <c r="T80" s="2050"/>
      <c r="U80" s="2041" t="s">
        <v>2574</v>
      </c>
      <c r="V80" s="2041"/>
      <c r="W80" s="2041"/>
      <c r="X80" s="2041"/>
      <c r="Y80" s="2050" t="str">
        <f>IF(AE78&lt;&gt;"",IFERROR(VLOOKUP(AE78,AF167:AR177,8,FALSE),""),'第二面-3'!Y22)</f>
        <v/>
      </c>
      <c r="Z80" s="2050"/>
      <c r="AA80" s="2050"/>
      <c r="AB80" s="2050"/>
      <c r="AC80" s="810" t="s">
        <v>17</v>
      </c>
      <c r="AD80" s="599"/>
    </row>
    <row r="81" spans="1:31" ht="16.5" customHeight="1">
      <c r="A81" s="780"/>
      <c r="B81" s="810"/>
      <c r="C81" s="810"/>
      <c r="D81" s="810"/>
      <c r="E81" s="810"/>
      <c r="F81" s="810"/>
      <c r="G81" s="810"/>
      <c r="H81" s="810"/>
      <c r="I81" s="810"/>
      <c r="J81" s="810"/>
      <c r="K81" s="2046" t="str">
        <f>IF(AE78&lt;&gt;"",IFERROR(VLOOKUP(AE78,AF167:AR177,9,FALSE),""),'第二面-3'!K23)</f>
        <v/>
      </c>
      <c r="L81" s="2046"/>
      <c r="M81" s="2046"/>
      <c r="N81" s="2046"/>
      <c r="O81" s="2046"/>
      <c r="P81" s="2046"/>
      <c r="Q81" s="2046"/>
      <c r="R81" s="2046"/>
      <c r="S81" s="2046"/>
      <c r="T81" s="2046"/>
      <c r="U81" s="2046"/>
      <c r="V81" s="2046"/>
      <c r="W81" s="2046"/>
      <c r="X81" s="2046"/>
      <c r="Y81" s="2046"/>
      <c r="Z81" s="2046"/>
      <c r="AA81" s="2046"/>
      <c r="AB81" s="2046"/>
      <c r="AC81" s="2046"/>
      <c r="AD81" s="599"/>
    </row>
    <row r="82" spans="1:31" ht="16.5" customHeight="1">
      <c r="A82" s="780" t="s">
        <v>2744</v>
      </c>
      <c r="B82" s="810"/>
      <c r="C82" s="810"/>
      <c r="D82" s="810"/>
      <c r="E82" s="810"/>
      <c r="F82" s="810"/>
      <c r="G82" s="810"/>
      <c r="H82" s="810"/>
      <c r="I82" s="810"/>
      <c r="J82" s="810"/>
      <c r="K82" s="2036" t="str">
        <f>IF(AE78&lt;&gt;"",IFERROR(VLOOKUP(AE78,AF167:AR177,10,FALSE),""),'第二面-3'!K24)</f>
        <v/>
      </c>
      <c r="L82" s="2036"/>
      <c r="M82" s="2036"/>
      <c r="N82" s="809"/>
      <c r="O82" s="809"/>
      <c r="P82" s="809"/>
      <c r="Q82" s="810"/>
      <c r="R82" s="810"/>
      <c r="S82" s="810"/>
      <c r="T82" s="810"/>
      <c r="U82" s="810"/>
      <c r="V82" s="810"/>
      <c r="W82" s="810"/>
      <c r="X82" s="810"/>
      <c r="Y82" s="810"/>
      <c r="Z82" s="810"/>
      <c r="AA82" s="810"/>
      <c r="AB82" s="810"/>
      <c r="AC82" s="810"/>
      <c r="AD82" s="599"/>
    </row>
    <row r="83" spans="1:31" ht="16.5" customHeight="1">
      <c r="A83" s="780" t="s">
        <v>2745</v>
      </c>
      <c r="B83" s="810"/>
      <c r="C83" s="810"/>
      <c r="D83" s="810"/>
      <c r="E83" s="810"/>
      <c r="F83" s="810"/>
      <c r="G83" s="810"/>
      <c r="H83" s="810"/>
      <c r="I83" s="810"/>
      <c r="J83" s="810"/>
      <c r="K83" s="2037" t="str">
        <f>IF(AE78&lt;&gt;"",IFERROR(VLOOKUP(AE78,AF167:AR177,11,FALSE),""),'第二面-3'!K25)</f>
        <v/>
      </c>
      <c r="L83" s="2037"/>
      <c r="M83" s="2037"/>
      <c r="N83" s="2037"/>
      <c r="O83" s="2037"/>
      <c r="P83" s="2037"/>
      <c r="Q83" s="2037"/>
      <c r="R83" s="2037"/>
      <c r="S83" s="2037"/>
      <c r="T83" s="2037"/>
      <c r="U83" s="2037"/>
      <c r="V83" s="2037"/>
      <c r="W83" s="2037"/>
      <c r="X83" s="2037"/>
      <c r="Y83" s="2037"/>
      <c r="Z83" s="2037"/>
      <c r="AA83" s="2037"/>
      <c r="AB83" s="2037"/>
      <c r="AC83" s="2037"/>
      <c r="AD83" s="599"/>
    </row>
    <row r="84" spans="1:31" ht="16.5" customHeight="1">
      <c r="A84" s="780" t="s">
        <v>2746</v>
      </c>
      <c r="B84" s="810"/>
      <c r="C84" s="810"/>
      <c r="D84" s="810"/>
      <c r="E84" s="810"/>
      <c r="F84" s="810"/>
      <c r="G84" s="810"/>
      <c r="H84" s="810"/>
      <c r="I84" s="810"/>
      <c r="J84" s="810"/>
      <c r="K84" s="2018" t="str">
        <f>IF(AE78&lt;&gt;"",IFERROR(VLOOKUP(AE78,AF167:AR177,12,FALSE),""),'第二面-3'!K26)</f>
        <v/>
      </c>
      <c r="L84" s="2018"/>
      <c r="M84" s="2018"/>
      <c r="N84" s="2018"/>
      <c r="O84" s="2018"/>
      <c r="P84" s="2018"/>
      <c r="Q84" s="2018"/>
      <c r="R84" s="2018"/>
      <c r="S84" s="2018"/>
      <c r="T84" s="2018"/>
      <c r="U84" s="2018"/>
      <c r="V84" s="2018"/>
      <c r="W84" s="2018"/>
      <c r="X84" s="2018"/>
      <c r="Y84" s="2018"/>
      <c r="Z84" s="2018"/>
      <c r="AA84" s="2018"/>
      <c r="AB84" s="2018"/>
      <c r="AC84" s="2018"/>
      <c r="AD84" s="599"/>
    </row>
    <row r="85" spans="1:31" ht="16.5" customHeight="1" thickBot="1">
      <c r="A85" s="780" t="s">
        <v>2799</v>
      </c>
      <c r="B85" s="810"/>
      <c r="C85" s="810"/>
      <c r="D85" s="810"/>
      <c r="E85" s="810"/>
      <c r="F85" s="810"/>
      <c r="G85" s="810"/>
      <c r="H85" s="810"/>
      <c r="I85" s="810"/>
      <c r="J85" s="810"/>
      <c r="K85" s="2018" t="str">
        <f>IF(AE78&lt;&gt;"",IFERROR(VLOOKUP(AE78,AF167:AR177,13,FALSE),""),'第二面-3'!K27)</f>
        <v/>
      </c>
      <c r="L85" s="2018"/>
      <c r="M85" s="2018"/>
      <c r="N85" s="2018"/>
      <c r="O85" s="2018"/>
      <c r="P85" s="2018"/>
      <c r="Q85" s="2018"/>
      <c r="R85" s="2018"/>
      <c r="S85" s="2018"/>
      <c r="T85" s="2018"/>
      <c r="U85" s="2018"/>
      <c r="V85" s="2018"/>
      <c r="W85" s="2018"/>
      <c r="X85" s="2018"/>
      <c r="Y85" s="2018"/>
      <c r="Z85" s="2018"/>
      <c r="AA85" s="2018"/>
      <c r="AB85" s="2018"/>
      <c r="AC85" s="2018"/>
      <c r="AD85" s="599"/>
    </row>
    <row r="86" spans="1:31" ht="16.5" customHeight="1" thickBot="1">
      <c r="A86" s="780" t="s">
        <v>2742</v>
      </c>
      <c r="B86" s="810"/>
      <c r="C86" s="810"/>
      <c r="D86" s="810"/>
      <c r="E86" s="810"/>
      <c r="F86" s="814"/>
      <c r="G86" s="814"/>
      <c r="H86" s="814"/>
      <c r="I86" s="814"/>
      <c r="J86" s="814"/>
      <c r="K86" s="814" t="s">
        <v>2568</v>
      </c>
      <c r="L86" s="2050" t="str">
        <f>IF(AE86&lt;&gt;"",IFERROR(VLOOKUP(AE86,AF167:AR177,2,FALSE),""),'第二面-3'!L28)</f>
        <v/>
      </c>
      <c r="M86" s="2050"/>
      <c r="N86" s="2050"/>
      <c r="O86" s="2041" t="s">
        <v>2569</v>
      </c>
      <c r="P86" s="2041"/>
      <c r="Q86" s="2041"/>
      <c r="R86" s="2050" t="str">
        <f>IF(AE86&lt;&gt;"",IFERROR(VLOOKUP(AE86,AF167:AR177,3,FALSE),""),'第二面-3'!R28)</f>
        <v/>
      </c>
      <c r="S86" s="2050"/>
      <c r="T86" s="2050"/>
      <c r="U86" s="2041" t="s">
        <v>2570</v>
      </c>
      <c r="V86" s="2041"/>
      <c r="W86" s="2041"/>
      <c r="X86" s="2050" t="str">
        <f>IF(AE86&lt;&gt;"",IFERROR(VLOOKUP(AE86,AF167:AR177,4,FALSE),""),'第二面-3'!X28)</f>
        <v/>
      </c>
      <c r="Y86" s="2050"/>
      <c r="Z86" s="2050"/>
      <c r="AA86" s="2050"/>
      <c r="AB86" s="2050"/>
      <c r="AC86" s="810" t="s">
        <v>17</v>
      </c>
      <c r="AD86" s="599" t="s">
        <v>2520</v>
      </c>
      <c r="AE86" s="815"/>
    </row>
    <row r="87" spans="1:31" ht="16.5" customHeight="1">
      <c r="A87" s="780" t="s">
        <v>2737</v>
      </c>
      <c r="B87" s="810"/>
      <c r="C87" s="810"/>
      <c r="D87" s="810"/>
      <c r="E87" s="810"/>
      <c r="F87" s="816"/>
      <c r="G87" s="816"/>
      <c r="H87" s="816"/>
      <c r="I87" s="816"/>
      <c r="J87" s="816"/>
      <c r="K87" s="2037" t="str">
        <f>IF(AE86&lt;&gt;"",IFERROR(VLOOKUP(AE86,AF167:AR177,5,FALSE),""),'第二面-3'!K29)</f>
        <v/>
      </c>
      <c r="L87" s="2037"/>
      <c r="M87" s="2037"/>
      <c r="N87" s="2037"/>
      <c r="O87" s="2037"/>
      <c r="P87" s="2037"/>
      <c r="Q87" s="2037"/>
      <c r="R87" s="2037"/>
      <c r="S87" s="2037"/>
      <c r="T87" s="2037"/>
      <c r="U87" s="2037"/>
      <c r="V87" s="2037"/>
      <c r="W87" s="2037"/>
      <c r="X87" s="2037"/>
      <c r="Y87" s="2037"/>
      <c r="Z87" s="2037"/>
      <c r="AA87" s="2037"/>
      <c r="AB87" s="2037"/>
      <c r="AC87" s="2037"/>
      <c r="AD87" s="599"/>
    </row>
    <row r="88" spans="1:31" ht="16.5" customHeight="1">
      <c r="A88" s="780" t="s">
        <v>2798</v>
      </c>
      <c r="B88" s="810"/>
      <c r="C88" s="810"/>
      <c r="D88" s="810"/>
      <c r="E88" s="810"/>
      <c r="F88" s="810"/>
      <c r="G88" s="810"/>
      <c r="H88" s="810"/>
      <c r="I88" s="810"/>
      <c r="J88" s="810"/>
      <c r="K88" s="810" t="s">
        <v>2568</v>
      </c>
      <c r="L88" s="2049" t="str">
        <f>IF(AE86&lt;&gt;"",IFERROR(VLOOKUP(AE86,AF167:AR177,6,FALSE),""),'第二面-3'!L30)</f>
        <v/>
      </c>
      <c r="M88" s="2049"/>
      <c r="N88" s="2041" t="s">
        <v>2573</v>
      </c>
      <c r="O88" s="2041"/>
      <c r="P88" s="2041"/>
      <c r="Q88" s="2041"/>
      <c r="R88" s="2041"/>
      <c r="S88" s="2050" t="str">
        <f>IF(AE86&lt;&gt;"",IFERROR(VLOOKUP(AE86,AF167:AR177,7,FALSE),""),'第二面-3'!R28)</f>
        <v/>
      </c>
      <c r="T88" s="2050"/>
      <c r="U88" s="2041" t="s">
        <v>2574</v>
      </c>
      <c r="V88" s="2041"/>
      <c r="W88" s="2041"/>
      <c r="X88" s="2041"/>
      <c r="Y88" s="2050" t="str">
        <f>IF(AE86&lt;&gt;"",IFERROR(VLOOKUP(AE86,AF167:AR177,8,FALSE),""),'第二面-3'!Y30)</f>
        <v/>
      </c>
      <c r="Z88" s="2050"/>
      <c r="AA88" s="2050"/>
      <c r="AB88" s="2050"/>
      <c r="AC88" s="810" t="s">
        <v>17</v>
      </c>
      <c r="AD88" s="599"/>
    </row>
    <row r="89" spans="1:31" ht="16.5" customHeight="1">
      <c r="A89" s="780"/>
      <c r="B89" s="810"/>
      <c r="C89" s="810"/>
      <c r="D89" s="810"/>
      <c r="E89" s="810"/>
      <c r="F89" s="810"/>
      <c r="G89" s="810"/>
      <c r="H89" s="810"/>
      <c r="I89" s="810"/>
      <c r="J89" s="810"/>
      <c r="K89" s="2046" t="str">
        <f>IF(AE86&lt;&gt;"",IFERROR(VLOOKUP(AE86,AF167:AR177,9,FALSE),""),'第二面-3'!K31)</f>
        <v/>
      </c>
      <c r="L89" s="2046"/>
      <c r="M89" s="2046"/>
      <c r="N89" s="2046"/>
      <c r="O89" s="2046"/>
      <c r="P89" s="2046"/>
      <c r="Q89" s="2046"/>
      <c r="R89" s="2046"/>
      <c r="S89" s="2046"/>
      <c r="T89" s="2046"/>
      <c r="U89" s="2046"/>
      <c r="V89" s="2046"/>
      <c r="W89" s="2046"/>
      <c r="X89" s="2046"/>
      <c r="Y89" s="2046"/>
      <c r="Z89" s="2046"/>
      <c r="AA89" s="2046"/>
      <c r="AB89" s="2046"/>
      <c r="AC89" s="2046"/>
      <c r="AD89" s="599"/>
    </row>
    <row r="90" spans="1:31" ht="16.5" customHeight="1">
      <c r="A90" s="780" t="s">
        <v>2744</v>
      </c>
      <c r="B90" s="810"/>
      <c r="C90" s="810"/>
      <c r="D90" s="810"/>
      <c r="E90" s="810"/>
      <c r="F90" s="810"/>
      <c r="G90" s="810"/>
      <c r="H90" s="810"/>
      <c r="I90" s="810"/>
      <c r="J90" s="810"/>
      <c r="K90" s="2036" t="str">
        <f>IF(AE86&lt;&gt;"",IFERROR(VLOOKUP(AE86,AF167:AR177,10,FALSE),""),'第二面-3'!K32)</f>
        <v/>
      </c>
      <c r="L90" s="2036"/>
      <c r="M90" s="2036"/>
      <c r="N90" s="809"/>
      <c r="O90" s="809"/>
      <c r="P90" s="809"/>
      <c r="Q90" s="810"/>
      <c r="R90" s="810"/>
      <c r="S90" s="810"/>
      <c r="T90" s="810"/>
      <c r="U90" s="810"/>
      <c r="V90" s="810"/>
      <c r="W90" s="810"/>
      <c r="X90" s="810"/>
      <c r="Y90" s="810"/>
      <c r="Z90" s="810"/>
      <c r="AA90" s="810"/>
      <c r="AB90" s="810"/>
      <c r="AC90" s="810"/>
      <c r="AD90" s="599"/>
    </row>
    <row r="91" spans="1:31" ht="16.5" customHeight="1">
      <c r="A91" s="780" t="s">
        <v>2745</v>
      </c>
      <c r="B91" s="810"/>
      <c r="C91" s="810"/>
      <c r="D91" s="810"/>
      <c r="E91" s="810"/>
      <c r="F91" s="810"/>
      <c r="G91" s="810"/>
      <c r="H91" s="810"/>
      <c r="I91" s="810"/>
      <c r="J91" s="810"/>
      <c r="K91" s="2037" t="str">
        <f>IF(AE86&lt;&gt;"",IFERROR(VLOOKUP(AE86,AF167:AR177,11,FALSE),""),'第二面-3'!K33)</f>
        <v/>
      </c>
      <c r="L91" s="2037"/>
      <c r="M91" s="2037"/>
      <c r="N91" s="2037"/>
      <c r="O91" s="2037"/>
      <c r="P91" s="2037"/>
      <c r="Q91" s="2037"/>
      <c r="R91" s="2037"/>
      <c r="S91" s="2037"/>
      <c r="T91" s="2037"/>
      <c r="U91" s="2037"/>
      <c r="V91" s="2037"/>
      <c r="W91" s="2037"/>
      <c r="X91" s="2037"/>
      <c r="Y91" s="2037"/>
      <c r="Z91" s="2037"/>
      <c r="AA91" s="2037"/>
      <c r="AB91" s="2037"/>
      <c r="AC91" s="2037"/>
      <c r="AD91" s="599"/>
    </row>
    <row r="92" spans="1:31" ht="16.5" customHeight="1">
      <c r="A92" s="780" t="s">
        <v>2746</v>
      </c>
      <c r="B92" s="810"/>
      <c r="C92" s="810"/>
      <c r="D92" s="810"/>
      <c r="E92" s="810"/>
      <c r="F92" s="810"/>
      <c r="G92" s="810"/>
      <c r="H92" s="810"/>
      <c r="I92" s="810"/>
      <c r="J92" s="810"/>
      <c r="K92" s="2018" t="str">
        <f>IF(AE86&lt;&gt;"",IFERROR(VLOOKUP(AE86,AF167:AR177,12,FALSE),""),'第二面-3'!K34)</f>
        <v/>
      </c>
      <c r="L92" s="2018"/>
      <c r="M92" s="2018"/>
      <c r="N92" s="2018"/>
      <c r="O92" s="2018"/>
      <c r="P92" s="2018"/>
      <c r="Q92" s="2018"/>
      <c r="R92" s="2018"/>
      <c r="S92" s="2018"/>
      <c r="T92" s="2018"/>
      <c r="U92" s="2018"/>
      <c r="V92" s="2018"/>
      <c r="W92" s="2018"/>
      <c r="X92" s="2018"/>
      <c r="Y92" s="2018"/>
      <c r="Z92" s="2018"/>
      <c r="AA92" s="2018"/>
      <c r="AB92" s="2018"/>
      <c r="AC92" s="2018"/>
      <c r="AD92" s="599"/>
    </row>
    <row r="93" spans="1:31" ht="16.5" customHeight="1">
      <c r="A93" s="780" t="s">
        <v>2799</v>
      </c>
      <c r="B93" s="810"/>
      <c r="C93" s="810"/>
      <c r="D93" s="810"/>
      <c r="E93" s="810"/>
      <c r="F93" s="810"/>
      <c r="G93" s="810"/>
      <c r="H93" s="810"/>
      <c r="I93" s="810"/>
      <c r="J93" s="810"/>
      <c r="K93" s="2018" t="str">
        <f>IF(AE86&lt;&gt;"",IFERROR(VLOOKUP(AE86,AF167:AR177,13,FALSE),""),'第二面-3'!K35)</f>
        <v/>
      </c>
      <c r="L93" s="2018"/>
      <c r="M93" s="2018"/>
      <c r="N93" s="2018"/>
      <c r="O93" s="2018"/>
      <c r="P93" s="2018"/>
      <c r="Q93" s="2018"/>
      <c r="R93" s="2018"/>
      <c r="S93" s="2018"/>
      <c r="T93" s="2018"/>
      <c r="U93" s="2018"/>
      <c r="V93" s="2018"/>
      <c r="W93" s="2018"/>
      <c r="X93" s="2018"/>
      <c r="Y93" s="2018"/>
      <c r="Z93" s="2018"/>
      <c r="AA93" s="2018"/>
      <c r="AB93" s="2018"/>
      <c r="AC93" s="2018"/>
      <c r="AD93" s="599"/>
    </row>
    <row r="94" spans="1:31" ht="8.4499999999999993" customHeight="1">
      <c r="A94" s="780"/>
      <c r="B94" s="2047"/>
      <c r="C94" s="2047"/>
      <c r="D94" s="2047"/>
      <c r="E94" s="2047"/>
      <c r="F94" s="2047"/>
      <c r="G94" s="2047"/>
      <c r="H94" s="2047"/>
      <c r="I94" s="2047"/>
      <c r="J94" s="2047"/>
      <c r="K94" s="2047"/>
      <c r="L94" s="2047"/>
      <c r="M94" s="2048"/>
      <c r="N94" s="2048"/>
      <c r="O94" s="2048"/>
      <c r="P94" s="2048"/>
      <c r="Q94" s="2048"/>
      <c r="R94" s="2048"/>
      <c r="S94" s="2048"/>
      <c r="T94" s="2048"/>
      <c r="U94" s="2048"/>
      <c r="V94" s="2048"/>
      <c r="W94" s="2048"/>
      <c r="X94" s="2048"/>
      <c r="Y94" s="2048"/>
      <c r="Z94" s="2048"/>
      <c r="AA94" s="2048"/>
      <c r="AB94" s="2048"/>
      <c r="AC94" s="2048"/>
      <c r="AD94" s="599"/>
    </row>
    <row r="95" spans="1:31" s="778" customFormat="1" ht="15.75" customHeight="1">
      <c r="A95" s="822" t="s">
        <v>3610</v>
      </c>
      <c r="B95" s="822"/>
      <c r="C95" s="822"/>
      <c r="D95" s="822"/>
      <c r="E95" s="822"/>
      <c r="F95" s="822"/>
      <c r="G95" s="822"/>
      <c r="H95" s="822"/>
      <c r="I95" s="822"/>
      <c r="J95" s="822"/>
      <c r="K95" s="822"/>
      <c r="L95" s="822"/>
      <c r="M95" s="822"/>
      <c r="N95" s="822"/>
      <c r="O95" s="822"/>
      <c r="P95" s="822"/>
      <c r="Q95" s="822"/>
      <c r="R95" s="822"/>
      <c r="S95" s="822"/>
      <c r="T95" s="822"/>
      <c r="U95" s="822"/>
      <c r="V95" s="822"/>
      <c r="W95" s="822"/>
      <c r="X95" s="822"/>
      <c r="Y95" s="822"/>
      <c r="Z95" s="822"/>
      <c r="AA95" s="822"/>
      <c r="AB95" s="822"/>
      <c r="AC95" s="822"/>
      <c r="AD95" s="777"/>
    </row>
    <row r="96" spans="1:31" ht="15.75" customHeight="1" thickBot="1">
      <c r="A96" s="780" t="s">
        <v>3611</v>
      </c>
      <c r="B96" s="810"/>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c r="AA96" s="810"/>
      <c r="AB96" s="810"/>
      <c r="AC96" s="810"/>
      <c r="AD96" s="599"/>
    </row>
    <row r="97" spans="1:31" ht="15.75" customHeight="1" thickBot="1">
      <c r="A97" s="780" t="s">
        <v>2790</v>
      </c>
      <c r="B97" s="810"/>
      <c r="C97" s="810"/>
      <c r="D97" s="810"/>
      <c r="E97" s="810"/>
      <c r="F97" s="810"/>
      <c r="G97" s="810"/>
      <c r="H97" s="810"/>
      <c r="I97" s="810"/>
      <c r="J97" s="810"/>
      <c r="K97" s="2037" t="str">
        <f>IF(AE97&lt;&gt;"",IFERROR(VLOOKUP(AE97,AF167:AR177,5,FALSE),""),'第二面-2'!K25)</f>
        <v/>
      </c>
      <c r="L97" s="2037"/>
      <c r="M97" s="2037"/>
      <c r="N97" s="2037"/>
      <c r="O97" s="2037"/>
      <c r="P97" s="2037"/>
      <c r="Q97" s="2037"/>
      <c r="R97" s="2037"/>
      <c r="S97" s="2037"/>
      <c r="T97" s="2037"/>
      <c r="U97" s="2037"/>
      <c r="V97" s="2037"/>
      <c r="W97" s="2037"/>
      <c r="X97" s="2037"/>
      <c r="Y97" s="2037"/>
      <c r="Z97" s="2037"/>
      <c r="AA97" s="2037"/>
      <c r="AB97" s="2037"/>
      <c r="AC97" s="2037"/>
      <c r="AD97" s="599" t="s">
        <v>2520</v>
      </c>
      <c r="AE97" s="815"/>
    </row>
    <row r="98" spans="1:31" ht="15.75" customHeight="1">
      <c r="A98" s="780" t="s">
        <v>2791</v>
      </c>
      <c r="B98" s="810"/>
      <c r="C98" s="810"/>
      <c r="D98" s="810"/>
      <c r="E98" s="810"/>
      <c r="F98" s="810"/>
      <c r="G98" s="810"/>
      <c r="H98" s="810"/>
      <c r="I98" s="810"/>
      <c r="J98" s="810"/>
      <c r="K98" s="2037" t="str">
        <f>IF(AE97&lt;&gt;"",IFERROR(VLOOKUP(AE97,AF167:AR177,9,FALSE),""),'第二面-2'!K26)</f>
        <v/>
      </c>
      <c r="L98" s="2037"/>
      <c r="M98" s="2037"/>
      <c r="N98" s="2037"/>
      <c r="O98" s="2037"/>
      <c r="P98" s="2037"/>
      <c r="Q98" s="2037"/>
      <c r="R98" s="2037"/>
      <c r="S98" s="2037"/>
      <c r="T98" s="2037"/>
      <c r="U98" s="2037"/>
      <c r="V98" s="2037"/>
      <c r="W98" s="2037"/>
      <c r="X98" s="2037"/>
      <c r="Y98" s="2037"/>
      <c r="Z98" s="2037"/>
      <c r="AA98" s="2037"/>
      <c r="AB98" s="2037"/>
      <c r="AC98" s="2037"/>
      <c r="AD98" s="599"/>
    </row>
    <row r="99" spans="1:31" ht="15.75" customHeight="1">
      <c r="A99" s="780" t="s">
        <v>2738</v>
      </c>
      <c r="B99" s="810"/>
      <c r="C99" s="810"/>
      <c r="D99" s="810"/>
      <c r="E99" s="810"/>
      <c r="F99" s="810"/>
      <c r="G99" s="810"/>
      <c r="H99" s="810"/>
      <c r="I99" s="810"/>
      <c r="J99" s="810"/>
      <c r="K99" s="2036" t="str">
        <f>IF(AE97&lt;&gt;"",IFERROR(VLOOKUP(AE97,AF167:AR177,10,FALSE),""),'第二面-2'!K27)</f>
        <v/>
      </c>
      <c r="L99" s="2036"/>
      <c r="M99" s="2036"/>
      <c r="N99" s="809"/>
      <c r="O99" s="809"/>
      <c r="P99" s="809"/>
      <c r="Q99" s="810"/>
      <c r="R99" s="810"/>
      <c r="S99" s="810"/>
      <c r="T99" s="810"/>
      <c r="U99" s="810"/>
      <c r="V99" s="810"/>
      <c r="W99" s="810"/>
      <c r="X99" s="810"/>
      <c r="Y99" s="810"/>
      <c r="Z99" s="810"/>
      <c r="AA99" s="810"/>
      <c r="AB99" s="810"/>
      <c r="AC99" s="810"/>
      <c r="AD99" s="599"/>
    </row>
    <row r="100" spans="1:31" ht="15.75" customHeight="1">
      <c r="A100" s="780" t="s">
        <v>2792</v>
      </c>
      <c r="B100" s="810"/>
      <c r="C100" s="810"/>
      <c r="D100" s="810"/>
      <c r="E100" s="810"/>
      <c r="F100" s="810"/>
      <c r="G100" s="810"/>
      <c r="H100" s="810"/>
      <c r="I100" s="810"/>
      <c r="J100" s="810"/>
      <c r="K100" s="2037" t="str">
        <f>IF(AE97&lt;&gt;"",IFERROR(VLOOKUP(AE97,AF167:AR177,11,FALSE),""),'第二面-2'!K28)</f>
        <v/>
      </c>
      <c r="L100" s="2037"/>
      <c r="M100" s="2037"/>
      <c r="N100" s="2037"/>
      <c r="O100" s="2037"/>
      <c r="P100" s="2037"/>
      <c r="Q100" s="2037"/>
      <c r="R100" s="2037"/>
      <c r="S100" s="2037"/>
      <c r="T100" s="2037"/>
      <c r="U100" s="2037"/>
      <c r="V100" s="2037"/>
      <c r="W100" s="2037"/>
      <c r="X100" s="2037"/>
      <c r="Y100" s="2037"/>
      <c r="Z100" s="2037"/>
      <c r="AA100" s="2037"/>
      <c r="AB100" s="2037"/>
      <c r="AC100" s="2037"/>
      <c r="AD100" s="599"/>
    </row>
    <row r="101" spans="1:31" ht="15.75" customHeight="1">
      <c r="A101" s="780" t="s">
        <v>2740</v>
      </c>
      <c r="B101" s="810"/>
      <c r="C101" s="810"/>
      <c r="D101" s="810"/>
      <c r="E101" s="810"/>
      <c r="F101" s="810"/>
      <c r="G101" s="810"/>
      <c r="H101" s="810"/>
      <c r="I101" s="810"/>
      <c r="J101" s="810"/>
      <c r="K101" s="2018" t="str">
        <f>IF(AE97&lt;&gt;"",IFERROR(VLOOKUP(AE97,AF167:AR177,12,FALSE),""),'第二面-2'!K29)</f>
        <v/>
      </c>
      <c r="L101" s="2018"/>
      <c r="M101" s="2018"/>
      <c r="N101" s="2018"/>
      <c r="O101" s="2018"/>
      <c r="P101" s="2018"/>
      <c r="Q101" s="2018"/>
      <c r="R101" s="2018"/>
      <c r="S101" s="2018"/>
      <c r="T101" s="2018"/>
      <c r="U101" s="2018"/>
      <c r="V101" s="2018"/>
      <c r="W101" s="2018"/>
      <c r="X101" s="2018"/>
      <c r="Y101" s="2018"/>
      <c r="Z101" s="2018"/>
      <c r="AA101" s="2018"/>
      <c r="AB101" s="2018"/>
      <c r="AC101" s="2018"/>
      <c r="AD101" s="599"/>
    </row>
    <row r="102" spans="1:31" ht="15.75" customHeight="1">
      <c r="A102" s="780" t="s">
        <v>2793</v>
      </c>
      <c r="B102" s="810"/>
      <c r="C102" s="810"/>
      <c r="D102" s="810"/>
      <c r="E102" s="810"/>
      <c r="F102" s="810"/>
      <c r="G102" s="810"/>
      <c r="H102" s="810"/>
      <c r="I102" s="810"/>
      <c r="J102" s="810"/>
      <c r="K102" s="2018" t="str">
        <f>IF(AE97&lt;&gt;"",IFERROR(VLOOKUP(AE97,AF167:AR177,14,FALSE),""),'第二面-2'!K30)</f>
        <v/>
      </c>
      <c r="L102" s="2018"/>
      <c r="M102" s="2018"/>
      <c r="N102" s="2018"/>
      <c r="O102" s="2018"/>
      <c r="P102" s="2018"/>
      <c r="Q102" s="2018"/>
      <c r="R102" s="2018"/>
      <c r="S102" s="2018"/>
      <c r="T102" s="2018"/>
      <c r="U102" s="2018"/>
      <c r="V102" s="2018"/>
      <c r="W102" s="2018"/>
      <c r="X102" s="2018"/>
      <c r="Y102" s="2018"/>
      <c r="Z102" s="2018"/>
      <c r="AA102" s="2018"/>
      <c r="AB102" s="2018"/>
      <c r="AC102" s="2018"/>
      <c r="AD102" s="599"/>
    </row>
    <row r="103" spans="1:31" ht="15.75" customHeight="1">
      <c r="A103" s="780" t="s">
        <v>2794</v>
      </c>
      <c r="B103" s="810"/>
      <c r="C103" s="810"/>
      <c r="D103" s="810"/>
      <c r="E103" s="810"/>
      <c r="F103" s="810"/>
      <c r="G103" s="810"/>
      <c r="H103" s="810"/>
      <c r="I103" s="810"/>
      <c r="J103" s="810"/>
      <c r="K103" s="2018" t="str">
        <f>IF(AE97&lt;&gt;"",IFERROR(VLOOKUP(AE97,AF167:AR177,13,FALSE),""),'第二面-2'!K31)</f>
        <v/>
      </c>
      <c r="L103" s="2018"/>
      <c r="M103" s="2018"/>
      <c r="N103" s="2018"/>
      <c r="O103" s="2018"/>
      <c r="P103" s="2018"/>
      <c r="Q103" s="2018"/>
      <c r="R103" s="2018"/>
      <c r="S103" s="2018"/>
      <c r="T103" s="2018"/>
      <c r="U103" s="2018"/>
      <c r="V103" s="2018"/>
      <c r="W103" s="2018"/>
      <c r="X103" s="2018"/>
      <c r="Y103" s="2018"/>
      <c r="Z103" s="2018"/>
      <c r="AA103" s="2018"/>
      <c r="AB103" s="2018"/>
      <c r="AC103" s="2018"/>
      <c r="AD103" s="599"/>
    </row>
    <row r="104" spans="1:31" ht="9" customHeight="1">
      <c r="A104" s="823"/>
      <c r="B104" s="2042"/>
      <c r="C104" s="2042"/>
      <c r="D104" s="2042"/>
      <c r="E104" s="2042"/>
      <c r="F104" s="2042"/>
      <c r="G104" s="2042"/>
      <c r="H104" s="2042"/>
      <c r="I104" s="2042"/>
      <c r="J104" s="2042"/>
      <c r="K104" s="2042"/>
      <c r="L104" s="2043"/>
      <c r="M104" s="2043"/>
      <c r="N104" s="2043"/>
      <c r="O104" s="2043"/>
      <c r="P104" s="2043"/>
      <c r="Q104" s="2043"/>
      <c r="R104" s="2043"/>
      <c r="S104" s="2043"/>
      <c r="T104" s="2043"/>
      <c r="U104" s="2043"/>
      <c r="V104" s="2043"/>
      <c r="W104" s="2043"/>
      <c r="X104" s="2043"/>
      <c r="Y104" s="2043"/>
      <c r="Z104" s="2043"/>
      <c r="AA104" s="2043"/>
      <c r="AB104" s="2043"/>
      <c r="AC104" s="2043"/>
      <c r="AD104" s="599"/>
    </row>
    <row r="105" spans="1:31" ht="15.75" customHeight="1" thickBot="1">
      <c r="A105" s="780" t="s">
        <v>3612</v>
      </c>
      <c r="B105" s="810"/>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c r="AA105" s="810"/>
      <c r="AB105" s="810"/>
      <c r="AC105" s="810"/>
      <c r="AD105" s="599"/>
    </row>
    <row r="106" spans="1:31" ht="15.75" customHeight="1" thickBot="1">
      <c r="A106" s="780" t="s">
        <v>2790</v>
      </c>
      <c r="B106" s="810"/>
      <c r="C106" s="810"/>
      <c r="D106" s="810"/>
      <c r="E106" s="810"/>
      <c r="F106" s="810"/>
      <c r="G106" s="810"/>
      <c r="H106" s="810"/>
      <c r="I106" s="810"/>
      <c r="J106" s="810"/>
      <c r="K106" s="2037" t="str">
        <f>IF(AE106&lt;&gt;"",IFERROR(VLOOKUP(AE106,AF167:AR177,5,FALSE),""),'第二面-2'!K33)</f>
        <v/>
      </c>
      <c r="L106" s="2037"/>
      <c r="M106" s="2037"/>
      <c r="N106" s="2037"/>
      <c r="O106" s="2037"/>
      <c r="P106" s="2037"/>
      <c r="Q106" s="2037"/>
      <c r="R106" s="2037"/>
      <c r="S106" s="2037"/>
      <c r="T106" s="2037"/>
      <c r="U106" s="2037"/>
      <c r="V106" s="2037"/>
      <c r="W106" s="2037"/>
      <c r="X106" s="2037"/>
      <c r="Y106" s="2037"/>
      <c r="Z106" s="2037"/>
      <c r="AA106" s="2037"/>
      <c r="AB106" s="2037"/>
      <c r="AC106" s="2037"/>
      <c r="AD106" s="599" t="s">
        <v>2520</v>
      </c>
      <c r="AE106" s="815"/>
    </row>
    <row r="107" spans="1:31" ht="15.75" customHeight="1">
      <c r="A107" s="780" t="s">
        <v>2791</v>
      </c>
      <c r="B107" s="810"/>
      <c r="C107" s="810"/>
      <c r="D107" s="810"/>
      <c r="E107" s="810"/>
      <c r="F107" s="810"/>
      <c r="G107" s="810"/>
      <c r="H107" s="810"/>
      <c r="I107" s="810"/>
      <c r="J107" s="810"/>
      <c r="K107" s="2037" t="str">
        <f>IF(AE106&lt;&gt;"",IFERROR(VLOOKUP(AE106,AF167:AR177,9,FALSE),""),'第二面-2'!K34)</f>
        <v/>
      </c>
      <c r="L107" s="2037"/>
      <c r="M107" s="2037"/>
      <c r="N107" s="2037"/>
      <c r="O107" s="2037"/>
      <c r="P107" s="2037"/>
      <c r="Q107" s="2037"/>
      <c r="R107" s="2037"/>
      <c r="S107" s="2037"/>
      <c r="T107" s="2037"/>
      <c r="U107" s="2037"/>
      <c r="V107" s="2037"/>
      <c r="W107" s="2037"/>
      <c r="X107" s="2037"/>
      <c r="Y107" s="2037"/>
      <c r="Z107" s="2037"/>
      <c r="AA107" s="2037"/>
      <c r="AB107" s="2037"/>
      <c r="AC107" s="2037"/>
      <c r="AD107" s="599"/>
    </row>
    <row r="108" spans="1:31" ht="15.75" customHeight="1">
      <c r="A108" s="780" t="s">
        <v>2738</v>
      </c>
      <c r="B108" s="810"/>
      <c r="C108" s="810"/>
      <c r="D108" s="810"/>
      <c r="E108" s="810"/>
      <c r="F108" s="810"/>
      <c r="G108" s="810"/>
      <c r="H108" s="810"/>
      <c r="I108" s="810"/>
      <c r="J108" s="810"/>
      <c r="K108" s="2036" t="str">
        <f>IF(AE106&lt;&gt;"",IFERROR(VLOOKUP(AE106,AF167:AR177,10,FALSE),""),'第二面-2'!K35)</f>
        <v/>
      </c>
      <c r="L108" s="2036"/>
      <c r="M108" s="2036"/>
      <c r="N108" s="809"/>
      <c r="O108" s="809"/>
      <c r="P108" s="809"/>
      <c r="Q108" s="810"/>
      <c r="R108" s="810"/>
      <c r="S108" s="810"/>
      <c r="T108" s="810"/>
      <c r="U108" s="810"/>
      <c r="V108" s="810"/>
      <c r="W108" s="810"/>
      <c r="X108" s="810"/>
      <c r="Y108" s="810"/>
      <c r="Z108" s="810"/>
      <c r="AA108" s="810"/>
      <c r="AB108" s="810"/>
      <c r="AC108" s="810"/>
      <c r="AD108" s="599"/>
    </row>
    <row r="109" spans="1:31" ht="15.75" customHeight="1">
      <c r="A109" s="780" t="s">
        <v>2792</v>
      </c>
      <c r="B109" s="810"/>
      <c r="C109" s="810"/>
      <c r="D109" s="810"/>
      <c r="E109" s="810"/>
      <c r="F109" s="810"/>
      <c r="G109" s="810"/>
      <c r="H109" s="810"/>
      <c r="I109" s="810"/>
      <c r="J109" s="810"/>
      <c r="K109" s="2037" t="str">
        <f>IF(AE106&lt;&gt;"",IFERROR(VLOOKUP(AE106,AF167:AR177,11,FALSE),""),'第二面-2'!K36)</f>
        <v/>
      </c>
      <c r="L109" s="2037"/>
      <c r="M109" s="2037"/>
      <c r="N109" s="2037"/>
      <c r="O109" s="2037"/>
      <c r="P109" s="2037"/>
      <c r="Q109" s="2037"/>
      <c r="R109" s="2037"/>
      <c r="S109" s="2037"/>
      <c r="T109" s="2037"/>
      <c r="U109" s="2037"/>
      <c r="V109" s="2037"/>
      <c r="W109" s="2037"/>
      <c r="X109" s="2037"/>
      <c r="Y109" s="2037"/>
      <c r="Z109" s="2037"/>
      <c r="AA109" s="2037"/>
      <c r="AB109" s="2037"/>
      <c r="AC109" s="2037"/>
      <c r="AD109" s="599"/>
    </row>
    <row r="110" spans="1:31" ht="15.75" customHeight="1">
      <c r="A110" s="780" t="s">
        <v>2740</v>
      </c>
      <c r="B110" s="810"/>
      <c r="C110" s="810"/>
      <c r="D110" s="810"/>
      <c r="E110" s="810"/>
      <c r="F110" s="810"/>
      <c r="G110" s="810"/>
      <c r="H110" s="810"/>
      <c r="I110" s="810"/>
      <c r="J110" s="810"/>
      <c r="K110" s="2018" t="str">
        <f>IF(AE106&lt;&gt;"",IFERROR(VLOOKUP(AE106,AF167:AR177,12,FALSE),""),'第二面-2'!K37)</f>
        <v/>
      </c>
      <c r="L110" s="2018"/>
      <c r="M110" s="2018"/>
      <c r="N110" s="2018"/>
      <c r="O110" s="2018"/>
      <c r="P110" s="2018"/>
      <c r="Q110" s="2018"/>
      <c r="R110" s="2018"/>
      <c r="S110" s="2018"/>
      <c r="T110" s="2018"/>
      <c r="U110" s="2018"/>
      <c r="V110" s="2018"/>
      <c r="W110" s="2018"/>
      <c r="X110" s="2018"/>
      <c r="Y110" s="2018"/>
      <c r="Z110" s="2018"/>
      <c r="AA110" s="2018"/>
      <c r="AB110" s="2018"/>
      <c r="AC110" s="2018"/>
      <c r="AD110" s="599"/>
    </row>
    <row r="111" spans="1:31" ht="15.75" customHeight="1">
      <c r="A111" s="780" t="s">
        <v>2793</v>
      </c>
      <c r="B111" s="810"/>
      <c r="C111" s="810"/>
      <c r="D111" s="810"/>
      <c r="E111" s="810"/>
      <c r="F111" s="810"/>
      <c r="G111" s="810"/>
      <c r="H111" s="810"/>
      <c r="I111" s="810"/>
      <c r="J111" s="810"/>
      <c r="K111" s="2018" t="str">
        <f>IF(AE106&lt;&gt;"",IFERROR(VLOOKUP(AE106,AF167:AR177,14,FALSE),""),'第二面-2'!K38)</f>
        <v/>
      </c>
      <c r="L111" s="2018"/>
      <c r="M111" s="2018"/>
      <c r="N111" s="2018"/>
      <c r="O111" s="2018"/>
      <c r="P111" s="2018"/>
      <c r="Q111" s="2018"/>
      <c r="R111" s="2018"/>
      <c r="S111" s="2018"/>
      <c r="T111" s="2018"/>
      <c r="U111" s="2018"/>
      <c r="V111" s="2018"/>
      <c r="W111" s="2018"/>
      <c r="X111" s="2018"/>
      <c r="Y111" s="2018"/>
      <c r="Z111" s="2018"/>
      <c r="AA111" s="2018"/>
      <c r="AB111" s="2018"/>
      <c r="AC111" s="2018"/>
      <c r="AD111" s="599"/>
    </row>
    <row r="112" spans="1:31" ht="15.75" customHeight="1">
      <c r="A112" s="780" t="s">
        <v>2794</v>
      </c>
      <c r="B112" s="810"/>
      <c r="C112" s="810"/>
      <c r="D112" s="810"/>
      <c r="E112" s="810"/>
      <c r="F112" s="810"/>
      <c r="G112" s="810"/>
      <c r="H112" s="810"/>
      <c r="I112" s="810"/>
      <c r="J112" s="810"/>
      <c r="K112" s="2018" t="str">
        <f>IF(AE106&lt;&gt;"",IFERROR(VLOOKUP(AE106,AF167:AR177,13,FALSE),""),'第二面-2'!K39)</f>
        <v/>
      </c>
      <c r="L112" s="2018"/>
      <c r="M112" s="2018"/>
      <c r="N112" s="2018"/>
      <c r="O112" s="2018"/>
      <c r="P112" s="2018"/>
      <c r="Q112" s="2018"/>
      <c r="R112" s="2018"/>
      <c r="S112" s="2018"/>
      <c r="T112" s="2018"/>
      <c r="U112" s="2018"/>
      <c r="V112" s="2018"/>
      <c r="W112" s="2018"/>
      <c r="X112" s="2018"/>
      <c r="Y112" s="2018"/>
      <c r="Z112" s="2018"/>
      <c r="AA112" s="2018"/>
      <c r="AB112" s="2018"/>
      <c r="AC112" s="2018"/>
      <c r="AD112" s="786"/>
    </row>
    <row r="113" spans="1:31" ht="9" customHeight="1" thickBot="1">
      <c r="A113" s="824"/>
      <c r="B113" s="2044"/>
      <c r="C113" s="2044"/>
      <c r="D113" s="2044"/>
      <c r="E113" s="2044"/>
      <c r="F113" s="2044"/>
      <c r="G113" s="2044"/>
      <c r="H113" s="2044"/>
      <c r="I113" s="2044"/>
      <c r="J113" s="2044"/>
      <c r="K113" s="2044"/>
      <c r="L113" s="2045"/>
      <c r="M113" s="2045"/>
      <c r="N113" s="2045"/>
      <c r="O113" s="2045"/>
      <c r="P113" s="2045"/>
      <c r="Q113" s="2045"/>
      <c r="R113" s="2045"/>
      <c r="S113" s="2045"/>
      <c r="T113" s="2045"/>
      <c r="U113" s="2045"/>
      <c r="V113" s="2045"/>
      <c r="W113" s="2045"/>
      <c r="X113" s="2045"/>
      <c r="Y113" s="2045"/>
      <c r="Z113" s="2045"/>
      <c r="AA113" s="2045"/>
      <c r="AB113" s="2045"/>
      <c r="AC113" s="2045"/>
      <c r="AD113" s="786"/>
    </row>
    <row r="114" spans="1:31" ht="15.75" customHeight="1" thickBot="1">
      <c r="A114" s="780" t="s">
        <v>2790</v>
      </c>
      <c r="B114" s="810"/>
      <c r="C114" s="810"/>
      <c r="D114" s="810"/>
      <c r="E114" s="810"/>
      <c r="F114" s="810"/>
      <c r="G114" s="810"/>
      <c r="H114" s="810"/>
      <c r="I114" s="810"/>
      <c r="J114" s="810"/>
      <c r="K114" s="2037" t="str">
        <f>IF(AE114&lt;&gt;"",IFERROR(VLOOKUP(AE114,AF167:AR177,5,FALSE),""),'第二面-2'!K40)</f>
        <v/>
      </c>
      <c r="L114" s="2037"/>
      <c r="M114" s="2037"/>
      <c r="N114" s="2037"/>
      <c r="O114" s="2037"/>
      <c r="P114" s="2037"/>
      <c r="Q114" s="2037"/>
      <c r="R114" s="2037"/>
      <c r="S114" s="2037"/>
      <c r="T114" s="2037"/>
      <c r="U114" s="2037"/>
      <c r="V114" s="2037"/>
      <c r="W114" s="2037"/>
      <c r="X114" s="2037"/>
      <c r="Y114" s="2037"/>
      <c r="Z114" s="2037"/>
      <c r="AA114" s="2037"/>
      <c r="AB114" s="2037"/>
      <c r="AC114" s="2037"/>
      <c r="AD114" s="599" t="s">
        <v>2520</v>
      </c>
      <c r="AE114" s="815"/>
    </row>
    <row r="115" spans="1:31" ht="15.75" customHeight="1">
      <c r="A115" s="780" t="s">
        <v>2791</v>
      </c>
      <c r="B115" s="810"/>
      <c r="C115" s="810"/>
      <c r="D115" s="810"/>
      <c r="E115" s="810"/>
      <c r="F115" s="810"/>
      <c r="G115" s="810"/>
      <c r="H115" s="810"/>
      <c r="I115" s="810"/>
      <c r="J115" s="810"/>
      <c r="K115" s="2037" t="str">
        <f>IF(AE114&lt;&gt;"",IFERROR(VLOOKUP(AE114,AF167:AR177,9,FALSE),""),'第二面-2'!K41)</f>
        <v/>
      </c>
      <c r="L115" s="2037"/>
      <c r="M115" s="2037"/>
      <c r="N115" s="2037"/>
      <c r="O115" s="2037"/>
      <c r="P115" s="2037"/>
      <c r="Q115" s="2037"/>
      <c r="R115" s="2037"/>
      <c r="S115" s="2037"/>
      <c r="T115" s="2037"/>
      <c r="U115" s="2037"/>
      <c r="V115" s="2037"/>
      <c r="W115" s="2037"/>
      <c r="X115" s="2037"/>
      <c r="Y115" s="2037"/>
      <c r="Z115" s="2037"/>
      <c r="AA115" s="2037"/>
      <c r="AB115" s="2037"/>
      <c r="AC115" s="2037"/>
      <c r="AD115" s="599"/>
    </row>
    <row r="116" spans="1:31" ht="15.75" customHeight="1">
      <c r="A116" s="780" t="s">
        <v>2738</v>
      </c>
      <c r="B116" s="810"/>
      <c r="C116" s="810"/>
      <c r="D116" s="810"/>
      <c r="E116" s="810"/>
      <c r="F116" s="810"/>
      <c r="G116" s="810"/>
      <c r="H116" s="810"/>
      <c r="I116" s="810"/>
      <c r="J116" s="810"/>
      <c r="K116" s="2036" t="str">
        <f>IF(AE114&lt;&gt;"",IFERROR(VLOOKUP(AE114,AF167:AR177,10,FALSE),""),'第二面-2'!K42)</f>
        <v/>
      </c>
      <c r="L116" s="2036"/>
      <c r="M116" s="2036"/>
      <c r="N116" s="809"/>
      <c r="O116" s="809"/>
      <c r="P116" s="809"/>
      <c r="Q116" s="810"/>
      <c r="R116" s="810"/>
      <c r="S116" s="810"/>
      <c r="T116" s="810"/>
      <c r="U116" s="810"/>
      <c r="V116" s="810"/>
      <c r="W116" s="810"/>
      <c r="X116" s="810"/>
      <c r="Y116" s="810"/>
      <c r="Z116" s="810"/>
      <c r="AA116" s="810"/>
      <c r="AB116" s="810"/>
      <c r="AC116" s="810"/>
      <c r="AD116" s="599"/>
    </row>
    <row r="117" spans="1:31" ht="15.75" customHeight="1">
      <c r="A117" s="780" t="s">
        <v>2792</v>
      </c>
      <c r="B117" s="810"/>
      <c r="C117" s="810"/>
      <c r="D117" s="810"/>
      <c r="E117" s="810"/>
      <c r="F117" s="810"/>
      <c r="G117" s="810"/>
      <c r="H117" s="810"/>
      <c r="I117" s="810"/>
      <c r="J117" s="810"/>
      <c r="K117" s="2037" t="str">
        <f>IF(AE114&lt;&gt;"",IFERROR(VLOOKUP(AE114,AF167:AR177,11,FALSE),""),'第二面-2'!K43)</f>
        <v/>
      </c>
      <c r="L117" s="2037"/>
      <c r="M117" s="2037"/>
      <c r="N117" s="2037"/>
      <c r="O117" s="2037"/>
      <c r="P117" s="2037"/>
      <c r="Q117" s="2037"/>
      <c r="R117" s="2037"/>
      <c r="S117" s="2037"/>
      <c r="T117" s="2037"/>
      <c r="U117" s="2037"/>
      <c r="V117" s="2037"/>
      <c r="W117" s="2037"/>
      <c r="X117" s="2037"/>
      <c r="Y117" s="2037"/>
      <c r="Z117" s="2037"/>
      <c r="AA117" s="2037"/>
      <c r="AB117" s="2037"/>
      <c r="AC117" s="2037"/>
      <c r="AD117" s="599"/>
    </row>
    <row r="118" spans="1:31" ht="15.75" customHeight="1">
      <c r="A118" s="780" t="s">
        <v>2740</v>
      </c>
      <c r="B118" s="810"/>
      <c r="C118" s="810"/>
      <c r="D118" s="810"/>
      <c r="E118" s="810"/>
      <c r="F118" s="810"/>
      <c r="G118" s="810"/>
      <c r="H118" s="810"/>
      <c r="I118" s="810"/>
      <c r="J118" s="810"/>
      <c r="K118" s="2018" t="str">
        <f>IF(AE114&lt;&gt;"",IFERROR(VLOOKUP(AE114,AF167:AR177,12,FALSE),""),'第二面-2'!K44)</f>
        <v/>
      </c>
      <c r="L118" s="2018"/>
      <c r="M118" s="2018"/>
      <c r="N118" s="2018"/>
      <c r="O118" s="2018"/>
      <c r="P118" s="2018"/>
      <c r="Q118" s="2018"/>
      <c r="R118" s="2018"/>
      <c r="S118" s="2018"/>
      <c r="T118" s="2018"/>
      <c r="U118" s="2018"/>
      <c r="V118" s="2018"/>
      <c r="W118" s="2018"/>
      <c r="X118" s="2018"/>
      <c r="Y118" s="2018"/>
      <c r="Z118" s="2018"/>
      <c r="AA118" s="2018"/>
      <c r="AB118" s="2018"/>
      <c r="AC118" s="2018"/>
      <c r="AD118" s="599"/>
    </row>
    <row r="119" spans="1:31" ht="15.75" customHeight="1">
      <c r="A119" s="780" t="s">
        <v>2793</v>
      </c>
      <c r="B119" s="810"/>
      <c r="C119" s="810"/>
      <c r="D119" s="810"/>
      <c r="E119" s="810"/>
      <c r="F119" s="810"/>
      <c r="G119" s="810"/>
      <c r="H119" s="810"/>
      <c r="I119" s="810"/>
      <c r="J119" s="810"/>
      <c r="K119" s="2018" t="str">
        <f>IF(AE114&lt;&gt;"",IFERROR(VLOOKUP(AE114,AF167:AR177,14,FALSE),""),'第二面-2'!K45)</f>
        <v/>
      </c>
      <c r="L119" s="2018"/>
      <c r="M119" s="2018"/>
      <c r="N119" s="2018"/>
      <c r="O119" s="2018"/>
      <c r="P119" s="2018"/>
      <c r="Q119" s="2018"/>
      <c r="R119" s="2018"/>
      <c r="S119" s="2018"/>
      <c r="T119" s="2018"/>
      <c r="U119" s="2018"/>
      <c r="V119" s="2018"/>
      <c r="W119" s="2018"/>
      <c r="X119" s="2018"/>
      <c r="Y119" s="2018"/>
      <c r="Z119" s="2018"/>
      <c r="AA119" s="2018"/>
      <c r="AB119" s="2018"/>
      <c r="AC119" s="2018"/>
      <c r="AD119" s="599"/>
    </row>
    <row r="120" spans="1:31" ht="15.75" customHeight="1">
      <c r="A120" s="780" t="s">
        <v>2794</v>
      </c>
      <c r="B120" s="810"/>
      <c r="C120" s="810"/>
      <c r="D120" s="810"/>
      <c r="E120" s="810"/>
      <c r="F120" s="810"/>
      <c r="G120" s="810"/>
      <c r="H120" s="810"/>
      <c r="I120" s="810"/>
      <c r="J120" s="810"/>
      <c r="K120" s="2018" t="str">
        <f>IF(AE114&lt;&gt;"",IFERROR(VLOOKUP(AE114,AF167:AR177,13,FALSE),""),'第二面-2'!K46)</f>
        <v/>
      </c>
      <c r="L120" s="2018"/>
      <c r="M120" s="2018"/>
      <c r="N120" s="2018"/>
      <c r="O120" s="2018"/>
      <c r="P120" s="2018"/>
      <c r="Q120" s="2018"/>
      <c r="R120" s="2018"/>
      <c r="S120" s="2018"/>
      <c r="T120" s="2018"/>
      <c r="U120" s="2018"/>
      <c r="V120" s="2018"/>
      <c r="W120" s="2018"/>
      <c r="X120" s="2018"/>
      <c r="Y120" s="2018"/>
      <c r="Z120" s="2018"/>
      <c r="AA120" s="2018"/>
      <c r="AB120" s="2018"/>
      <c r="AC120" s="2018"/>
      <c r="AD120" s="786"/>
    </row>
    <row r="121" spans="1:31" ht="9" customHeight="1" thickBot="1">
      <c r="A121" s="823"/>
      <c r="B121" s="2042"/>
      <c r="C121" s="2042"/>
      <c r="D121" s="2042"/>
      <c r="E121" s="2042"/>
      <c r="F121" s="2042"/>
      <c r="G121" s="2042"/>
      <c r="H121" s="2042"/>
      <c r="I121" s="2042"/>
      <c r="J121" s="2042"/>
      <c r="K121" s="2042"/>
      <c r="L121" s="2043"/>
      <c r="M121" s="2043"/>
      <c r="N121" s="2043"/>
      <c r="O121" s="2043"/>
      <c r="P121" s="2043"/>
      <c r="Q121" s="2043"/>
      <c r="R121" s="2043"/>
      <c r="S121" s="2043"/>
      <c r="T121" s="2043"/>
      <c r="U121" s="2043"/>
      <c r="V121" s="2043"/>
      <c r="W121" s="2043"/>
      <c r="X121" s="2043"/>
      <c r="Y121" s="2043"/>
      <c r="Z121" s="2043"/>
      <c r="AA121" s="2043"/>
      <c r="AB121" s="2043"/>
      <c r="AC121" s="2043"/>
      <c r="AD121" s="786"/>
    </row>
    <row r="122" spans="1:31" ht="15.75" customHeight="1" thickBot="1">
      <c r="A122" s="780" t="s">
        <v>2790</v>
      </c>
      <c r="B122" s="810"/>
      <c r="C122" s="810"/>
      <c r="D122" s="810"/>
      <c r="E122" s="810"/>
      <c r="F122" s="810"/>
      <c r="G122" s="810"/>
      <c r="H122" s="810"/>
      <c r="I122" s="810"/>
      <c r="J122" s="810"/>
      <c r="K122" s="2037" t="str">
        <f>IF(AE122&lt;&gt;"",IFERROR(VLOOKUP(AE122,AF167:AR177,5,FALSE),""),'第二面-2'!K47)</f>
        <v/>
      </c>
      <c r="L122" s="2037"/>
      <c r="M122" s="2037"/>
      <c r="N122" s="2037"/>
      <c r="O122" s="2037"/>
      <c r="P122" s="2037"/>
      <c r="Q122" s="2037"/>
      <c r="R122" s="2037"/>
      <c r="S122" s="2037"/>
      <c r="T122" s="2037"/>
      <c r="U122" s="2037"/>
      <c r="V122" s="2037"/>
      <c r="W122" s="2037"/>
      <c r="X122" s="2037"/>
      <c r="Y122" s="2037"/>
      <c r="Z122" s="2037"/>
      <c r="AA122" s="2037"/>
      <c r="AB122" s="2037"/>
      <c r="AC122" s="2037"/>
      <c r="AD122" s="599" t="s">
        <v>2520</v>
      </c>
      <c r="AE122" s="815"/>
    </row>
    <row r="123" spans="1:31" ht="15.75" customHeight="1">
      <c r="A123" s="780" t="s">
        <v>2791</v>
      </c>
      <c r="B123" s="810"/>
      <c r="C123" s="810"/>
      <c r="D123" s="810"/>
      <c r="E123" s="810"/>
      <c r="F123" s="810"/>
      <c r="G123" s="810"/>
      <c r="H123" s="810"/>
      <c r="I123" s="810"/>
      <c r="J123" s="810"/>
      <c r="K123" s="2037" t="str">
        <f>IF(AE122&lt;&gt;"",IFERROR(VLOOKUP(AE122,AF167:AR177,9,FALSE),""),'第二面-2'!K48)</f>
        <v/>
      </c>
      <c r="L123" s="2037"/>
      <c r="M123" s="2037"/>
      <c r="N123" s="2037"/>
      <c r="O123" s="2037"/>
      <c r="P123" s="2037"/>
      <c r="Q123" s="2037"/>
      <c r="R123" s="2037"/>
      <c r="S123" s="2037"/>
      <c r="T123" s="2037"/>
      <c r="U123" s="2037"/>
      <c r="V123" s="2037"/>
      <c r="W123" s="2037"/>
      <c r="X123" s="2037"/>
      <c r="Y123" s="2037"/>
      <c r="Z123" s="2037"/>
      <c r="AA123" s="2037"/>
      <c r="AB123" s="2037"/>
      <c r="AC123" s="2037"/>
      <c r="AD123" s="599"/>
    </row>
    <row r="124" spans="1:31" ht="15.75" customHeight="1">
      <c r="A124" s="780" t="s">
        <v>2738</v>
      </c>
      <c r="B124" s="810"/>
      <c r="C124" s="810"/>
      <c r="D124" s="810"/>
      <c r="E124" s="810"/>
      <c r="F124" s="810"/>
      <c r="G124" s="810"/>
      <c r="H124" s="810"/>
      <c r="I124" s="810"/>
      <c r="J124" s="810"/>
      <c r="K124" s="2036" t="str">
        <f>IF(AE122&lt;&gt;"",IFERROR(VLOOKUP(AE122,AF167:AR177,10,FALSE),""),'第二面-2'!K49)</f>
        <v/>
      </c>
      <c r="L124" s="2036"/>
      <c r="M124" s="2036"/>
      <c r="N124" s="809"/>
      <c r="O124" s="809"/>
      <c r="P124" s="809"/>
      <c r="Q124" s="810"/>
      <c r="R124" s="810"/>
      <c r="S124" s="810"/>
      <c r="T124" s="810"/>
      <c r="U124" s="810"/>
      <c r="V124" s="810"/>
      <c r="W124" s="810"/>
      <c r="X124" s="810"/>
      <c r="Y124" s="810"/>
      <c r="Z124" s="810"/>
      <c r="AA124" s="810"/>
      <c r="AB124" s="810"/>
      <c r="AC124" s="810"/>
      <c r="AD124" s="599"/>
    </row>
    <row r="125" spans="1:31" ht="15.75" customHeight="1">
      <c r="A125" s="780" t="s">
        <v>2792</v>
      </c>
      <c r="B125" s="810"/>
      <c r="C125" s="810"/>
      <c r="D125" s="810"/>
      <c r="E125" s="810"/>
      <c r="F125" s="810"/>
      <c r="G125" s="810"/>
      <c r="H125" s="810"/>
      <c r="I125" s="810"/>
      <c r="J125" s="810"/>
      <c r="K125" s="2037" t="str">
        <f>IF(AE122&lt;&gt;"",IFERROR(VLOOKUP(AE122,AF167:AR177,11,FALSE),""),'第二面-2'!K50)</f>
        <v/>
      </c>
      <c r="L125" s="2037"/>
      <c r="M125" s="2037"/>
      <c r="N125" s="2037"/>
      <c r="O125" s="2037"/>
      <c r="P125" s="2037"/>
      <c r="Q125" s="2037"/>
      <c r="R125" s="2037"/>
      <c r="S125" s="2037"/>
      <c r="T125" s="2037"/>
      <c r="U125" s="2037"/>
      <c r="V125" s="2037"/>
      <c r="W125" s="2037"/>
      <c r="X125" s="2037"/>
      <c r="Y125" s="2037"/>
      <c r="Z125" s="2037"/>
      <c r="AA125" s="2037"/>
      <c r="AB125" s="2037"/>
      <c r="AC125" s="2037"/>
      <c r="AD125" s="599"/>
    </row>
    <row r="126" spans="1:31" ht="15.75" customHeight="1">
      <c r="A126" s="780" t="s">
        <v>2740</v>
      </c>
      <c r="B126" s="810"/>
      <c r="C126" s="810"/>
      <c r="D126" s="810"/>
      <c r="E126" s="810"/>
      <c r="F126" s="810"/>
      <c r="G126" s="810"/>
      <c r="H126" s="810"/>
      <c r="I126" s="810"/>
      <c r="J126" s="810"/>
      <c r="K126" s="2018" t="str">
        <f>IF(AE122&lt;&gt;"",IFERROR(VLOOKUP(AE122,AF167:AR177,12,FALSE),""),'第二面-2'!K51)</f>
        <v/>
      </c>
      <c r="L126" s="2018"/>
      <c r="M126" s="2018"/>
      <c r="N126" s="2018"/>
      <c r="O126" s="2018"/>
      <c r="P126" s="2018"/>
      <c r="Q126" s="2018"/>
      <c r="R126" s="2018"/>
      <c r="S126" s="2018"/>
      <c r="T126" s="2018"/>
      <c r="U126" s="2018"/>
      <c r="V126" s="2018"/>
      <c r="W126" s="2018"/>
      <c r="X126" s="2018"/>
      <c r="Y126" s="2018"/>
      <c r="Z126" s="2018"/>
      <c r="AA126" s="2018"/>
      <c r="AB126" s="2018"/>
      <c r="AC126" s="2018"/>
      <c r="AD126" s="599"/>
    </row>
    <row r="127" spans="1:31" ht="15.75" customHeight="1">
      <c r="A127" s="780" t="s">
        <v>2793</v>
      </c>
      <c r="B127" s="810"/>
      <c r="C127" s="810"/>
      <c r="D127" s="810"/>
      <c r="E127" s="810"/>
      <c r="F127" s="810"/>
      <c r="G127" s="810"/>
      <c r="H127" s="810"/>
      <c r="I127" s="810"/>
      <c r="J127" s="810"/>
      <c r="K127" s="2018" t="str">
        <f>IF(AE122&lt;&gt;"",IFERROR(VLOOKUP(AE122,AF167:AR177,14,FALSE),""),'第二面-2'!K52)</f>
        <v/>
      </c>
      <c r="L127" s="2018"/>
      <c r="M127" s="2018"/>
      <c r="N127" s="2018"/>
      <c r="O127" s="2018"/>
      <c r="P127" s="2018"/>
      <c r="Q127" s="2018"/>
      <c r="R127" s="2018"/>
      <c r="S127" s="2018"/>
      <c r="T127" s="2018"/>
      <c r="U127" s="2018"/>
      <c r="V127" s="2018"/>
      <c r="W127" s="2018"/>
      <c r="X127" s="2018"/>
      <c r="Y127" s="2018"/>
      <c r="Z127" s="2018"/>
      <c r="AA127" s="2018"/>
      <c r="AB127" s="2018"/>
      <c r="AC127" s="2018"/>
      <c r="AD127" s="599"/>
    </row>
    <row r="128" spans="1:31" ht="15.75" customHeight="1">
      <c r="A128" s="780" t="s">
        <v>2794</v>
      </c>
      <c r="B128" s="810"/>
      <c r="C128" s="810"/>
      <c r="D128" s="810"/>
      <c r="E128" s="810"/>
      <c r="F128" s="810"/>
      <c r="G128" s="810"/>
      <c r="H128" s="810"/>
      <c r="I128" s="810"/>
      <c r="J128" s="810"/>
      <c r="K128" s="2018" t="str">
        <f>IF(AE122&lt;&gt;"",IFERROR(VLOOKUP(AE122,AF167:AR177,13,FALSE),""),'第二面-2'!K53)</f>
        <v/>
      </c>
      <c r="L128" s="2018"/>
      <c r="M128" s="2018"/>
      <c r="N128" s="2018"/>
      <c r="O128" s="2018"/>
      <c r="P128" s="2018"/>
      <c r="Q128" s="2018"/>
      <c r="R128" s="2018"/>
      <c r="S128" s="2018"/>
      <c r="T128" s="2018"/>
      <c r="U128" s="2018"/>
      <c r="V128" s="2018"/>
      <c r="W128" s="2018"/>
      <c r="X128" s="2018"/>
      <c r="Y128" s="2018"/>
      <c r="Z128" s="2018"/>
      <c r="AA128" s="2018"/>
      <c r="AB128" s="2018"/>
      <c r="AC128" s="2018"/>
      <c r="AD128" s="786"/>
    </row>
    <row r="129" spans="1:30" ht="9" customHeight="1">
      <c r="A129" s="780"/>
      <c r="B129" s="810"/>
      <c r="C129" s="810"/>
      <c r="D129" s="810"/>
      <c r="E129" s="810"/>
      <c r="F129" s="810"/>
      <c r="G129" s="810"/>
      <c r="H129" s="810"/>
      <c r="I129" s="810"/>
      <c r="J129" s="810"/>
      <c r="K129" s="803"/>
      <c r="L129" s="803"/>
      <c r="M129" s="803"/>
      <c r="N129" s="803"/>
      <c r="O129" s="803"/>
      <c r="P129" s="803"/>
      <c r="Q129" s="803"/>
      <c r="R129" s="803"/>
      <c r="S129" s="803"/>
      <c r="T129" s="803"/>
      <c r="U129" s="803"/>
      <c r="V129" s="803"/>
      <c r="W129" s="803"/>
      <c r="X129" s="803"/>
      <c r="Y129" s="803"/>
      <c r="Z129" s="803"/>
      <c r="AA129" s="803"/>
      <c r="AB129" s="803"/>
      <c r="AC129" s="803"/>
      <c r="AD129" s="786"/>
    </row>
    <row r="130" spans="1:30" ht="16.5" customHeight="1">
      <c r="A130" s="825" t="s">
        <v>2801</v>
      </c>
      <c r="B130" s="825"/>
      <c r="C130" s="825"/>
      <c r="D130" s="825"/>
      <c r="E130" s="825"/>
      <c r="F130" s="825"/>
      <c r="G130" s="825"/>
      <c r="H130" s="825"/>
      <c r="I130" s="825"/>
      <c r="J130" s="825"/>
      <c r="K130" s="825"/>
      <c r="L130" s="825"/>
      <c r="M130" s="825"/>
      <c r="N130" s="825"/>
      <c r="O130" s="825"/>
      <c r="P130" s="825"/>
      <c r="Q130" s="825"/>
      <c r="R130" s="825"/>
      <c r="S130" s="825"/>
      <c r="T130" s="825"/>
      <c r="U130" s="825"/>
      <c r="V130" s="825"/>
      <c r="W130" s="825"/>
      <c r="X130" s="825"/>
      <c r="Y130" s="825"/>
      <c r="Z130" s="825"/>
      <c r="AA130" s="825"/>
      <c r="AB130" s="825"/>
      <c r="AC130" s="825"/>
      <c r="AD130" s="599"/>
    </row>
    <row r="131" spans="1:30" ht="16.5" customHeight="1">
      <c r="A131" s="780" t="s">
        <v>2790</v>
      </c>
      <c r="B131" s="780"/>
      <c r="C131" s="780"/>
      <c r="D131" s="780"/>
      <c r="E131" s="780"/>
      <c r="F131" s="780"/>
      <c r="G131" s="780"/>
      <c r="H131" s="780"/>
      <c r="I131" s="780"/>
      <c r="J131" s="780"/>
      <c r="K131" s="2037" t="str">
        <f>IF('第二面-3'!K37&lt;&gt;"",'第二面-3'!K37,"")</f>
        <v/>
      </c>
      <c r="L131" s="2037"/>
      <c r="M131" s="2037"/>
      <c r="N131" s="2037"/>
      <c r="O131" s="2037"/>
      <c r="P131" s="2037"/>
      <c r="Q131" s="2037"/>
      <c r="R131" s="2037"/>
      <c r="S131" s="2037"/>
      <c r="T131" s="2037"/>
      <c r="U131" s="2037"/>
      <c r="V131" s="2037"/>
      <c r="W131" s="2037"/>
      <c r="X131" s="2037"/>
      <c r="Y131" s="2037"/>
      <c r="Z131" s="2037"/>
      <c r="AA131" s="2037"/>
      <c r="AB131" s="2037"/>
      <c r="AC131" s="2037"/>
      <c r="AD131" s="599"/>
    </row>
    <row r="132" spans="1:30" ht="16.5" customHeight="1">
      <c r="A132" s="780" t="s">
        <v>2802</v>
      </c>
      <c r="B132" s="780"/>
      <c r="C132" s="780"/>
      <c r="D132" s="780"/>
      <c r="E132" s="780"/>
      <c r="F132" s="780"/>
      <c r="G132" s="780"/>
      <c r="H132" s="780"/>
      <c r="I132" s="780"/>
      <c r="J132" s="780"/>
      <c r="K132" s="820" t="s">
        <v>2568</v>
      </c>
      <c r="L132" s="2040" t="str">
        <f>IF('第二面-3'!L38&lt;&gt;"",'第二面-3'!L38,"")</f>
        <v/>
      </c>
      <c r="M132" s="2040"/>
      <c r="N132" s="2040"/>
      <c r="O132" s="2040"/>
      <c r="P132" s="810" t="s">
        <v>2803</v>
      </c>
      <c r="Q132" s="2041" t="str">
        <f>IF('第二面-3'!Q38&lt;&gt;"",'第二面-3'!Q38,"")&amp;IF('第二面-3'!R38&lt;&gt;"",'第二面-3'!R38,"")</f>
        <v/>
      </c>
      <c r="R132" s="2041"/>
      <c r="S132" s="2041"/>
      <c r="T132" s="2041" t="str">
        <f>IF('第二面-3'!U38&lt;&gt;"",'第二面-3'!U38,"")</f>
        <v/>
      </c>
      <c r="U132" s="2041"/>
      <c r="V132" s="2041"/>
      <c r="W132" s="2041"/>
      <c r="X132" s="2041"/>
      <c r="Y132" s="2041"/>
      <c r="Z132" s="2041"/>
      <c r="AA132" s="2041"/>
      <c r="AB132" s="2041"/>
      <c r="AC132" s="810" t="s">
        <v>17</v>
      </c>
      <c r="AD132" s="599"/>
    </row>
    <row r="133" spans="1:30" ht="16.5" customHeight="1">
      <c r="A133" s="780"/>
      <c r="B133" s="780"/>
      <c r="C133" s="780"/>
      <c r="D133" s="780"/>
      <c r="E133" s="780"/>
      <c r="F133" s="780"/>
      <c r="G133" s="780"/>
      <c r="H133" s="780"/>
      <c r="I133" s="780"/>
      <c r="J133" s="780"/>
      <c r="K133" s="2018" t="str">
        <f>IF('第二面-3'!K39&lt;&gt;"",'第二面-3'!K39,"")</f>
        <v/>
      </c>
      <c r="L133" s="2018"/>
      <c r="M133" s="2018"/>
      <c r="N133" s="2018"/>
      <c r="O133" s="2018"/>
      <c r="P133" s="2018"/>
      <c r="Q133" s="2018"/>
      <c r="R133" s="2018"/>
      <c r="S133" s="2018"/>
      <c r="T133" s="2018"/>
      <c r="U133" s="2018"/>
      <c r="V133" s="2018"/>
      <c r="W133" s="2018"/>
      <c r="X133" s="2018"/>
      <c r="Y133" s="2018"/>
      <c r="Z133" s="2018"/>
      <c r="AA133" s="2018"/>
      <c r="AB133" s="2018"/>
      <c r="AC133" s="2018"/>
      <c r="AD133" s="599"/>
    </row>
    <row r="134" spans="1:30" ht="16.5" customHeight="1">
      <c r="A134" s="780" t="s">
        <v>2738</v>
      </c>
      <c r="B134" s="780"/>
      <c r="C134" s="780"/>
      <c r="D134" s="780"/>
      <c r="E134" s="780"/>
      <c r="F134" s="780"/>
      <c r="G134" s="780"/>
      <c r="H134" s="780"/>
      <c r="I134" s="780"/>
      <c r="J134" s="780"/>
      <c r="K134" s="2036" t="str">
        <f>IF('第二面-3'!K40&lt;&gt;"",'第二面-3'!K40,"")</f>
        <v/>
      </c>
      <c r="L134" s="2036"/>
      <c r="M134" s="2036"/>
      <c r="N134" s="809"/>
      <c r="O134" s="809"/>
      <c r="P134" s="809"/>
      <c r="Q134" s="810"/>
      <c r="R134" s="810"/>
      <c r="S134" s="810"/>
      <c r="T134" s="810"/>
      <c r="U134" s="810"/>
      <c r="V134" s="810"/>
      <c r="W134" s="810"/>
      <c r="X134" s="810"/>
      <c r="Y134" s="810"/>
      <c r="Z134" s="810"/>
      <c r="AA134" s="810"/>
      <c r="AB134" s="810"/>
      <c r="AC134" s="810"/>
      <c r="AD134" s="599"/>
    </row>
    <row r="135" spans="1:30" ht="16.5" customHeight="1">
      <c r="A135" s="780" t="s">
        <v>2792</v>
      </c>
      <c r="B135" s="780"/>
      <c r="C135" s="780"/>
      <c r="D135" s="780"/>
      <c r="E135" s="780"/>
      <c r="F135" s="780"/>
      <c r="G135" s="780"/>
      <c r="H135" s="780"/>
      <c r="I135" s="780"/>
      <c r="J135" s="780"/>
      <c r="K135" s="2037" t="str">
        <f>IF('第二面-3'!K41&lt;&gt;"",'第二面-3'!K41,"")</f>
        <v/>
      </c>
      <c r="L135" s="2037"/>
      <c r="M135" s="2037"/>
      <c r="N135" s="2037"/>
      <c r="O135" s="2037"/>
      <c r="P135" s="2037"/>
      <c r="Q135" s="2037"/>
      <c r="R135" s="2037"/>
      <c r="S135" s="2037"/>
      <c r="T135" s="2037"/>
      <c r="U135" s="2037"/>
      <c r="V135" s="2037"/>
      <c r="W135" s="2037"/>
      <c r="X135" s="2037"/>
      <c r="Y135" s="2037"/>
      <c r="Z135" s="2037"/>
      <c r="AA135" s="2037"/>
      <c r="AB135" s="2037"/>
      <c r="AC135" s="2037"/>
      <c r="AD135" s="599"/>
    </row>
    <row r="136" spans="1:30" ht="16.5" customHeight="1">
      <c r="A136" s="780" t="s">
        <v>2740</v>
      </c>
      <c r="B136" s="780"/>
      <c r="C136" s="780"/>
      <c r="D136" s="780"/>
      <c r="E136" s="780"/>
      <c r="F136" s="780"/>
      <c r="G136" s="780"/>
      <c r="H136" s="780"/>
      <c r="I136" s="780"/>
      <c r="J136" s="780"/>
      <c r="K136" s="2018" t="str">
        <f>IF('第二面-3'!K42&lt;&gt;"",'第二面-3'!K42,"")</f>
        <v/>
      </c>
      <c r="L136" s="2018"/>
      <c r="M136" s="2018"/>
      <c r="N136" s="2018"/>
      <c r="O136" s="2018"/>
      <c r="P136" s="2018"/>
      <c r="Q136" s="2018"/>
      <c r="R136" s="2018"/>
      <c r="S136" s="2018"/>
      <c r="T136" s="2018"/>
      <c r="U136" s="2018"/>
      <c r="V136" s="2018"/>
      <c r="W136" s="2018"/>
      <c r="X136" s="2018"/>
      <c r="Y136" s="2018"/>
      <c r="Z136" s="2018"/>
      <c r="AA136" s="2018"/>
      <c r="AB136" s="2018"/>
      <c r="AC136" s="2018"/>
      <c r="AD136" s="599"/>
    </row>
    <row r="137" spans="1:30" ht="8.4499999999999993" customHeight="1">
      <c r="A137" s="826"/>
      <c r="B137" s="780"/>
      <c r="C137" s="780"/>
      <c r="D137" s="780"/>
      <c r="E137" s="780"/>
      <c r="F137" s="780"/>
      <c r="G137" s="780"/>
      <c r="H137" s="780"/>
      <c r="I137" s="780"/>
      <c r="J137" s="780"/>
      <c r="K137" s="812"/>
      <c r="L137" s="812"/>
      <c r="M137" s="812"/>
      <c r="N137" s="812"/>
      <c r="O137" s="812"/>
      <c r="P137" s="812"/>
      <c r="Q137" s="812"/>
      <c r="R137" s="812"/>
      <c r="S137" s="812"/>
      <c r="T137" s="806"/>
      <c r="U137" s="806"/>
      <c r="V137" s="806"/>
      <c r="W137" s="806"/>
      <c r="X137" s="806"/>
      <c r="Y137" s="806"/>
      <c r="Z137" s="806"/>
      <c r="AA137" s="806"/>
      <c r="AB137" s="806"/>
      <c r="AC137" s="806"/>
      <c r="AD137" s="599"/>
    </row>
    <row r="138" spans="1:30" s="599" customFormat="1" ht="16.5" customHeight="1">
      <c r="A138" s="827" t="s">
        <v>3613</v>
      </c>
      <c r="B138" s="827"/>
      <c r="C138" s="827"/>
      <c r="D138" s="827"/>
      <c r="E138" s="2038"/>
      <c r="F138" s="2038"/>
      <c r="G138" s="2038"/>
      <c r="H138" s="2038"/>
      <c r="I138" s="2038"/>
      <c r="J138" s="2038"/>
      <c r="K138" s="2038"/>
      <c r="L138" s="2038"/>
      <c r="M138" s="2038"/>
      <c r="N138" s="2038"/>
      <c r="O138" s="2038"/>
      <c r="P138" s="2038"/>
      <c r="Q138" s="2038"/>
      <c r="R138" s="2038"/>
      <c r="S138" s="2038"/>
      <c r="T138" s="2038"/>
      <c r="U138" s="2038"/>
      <c r="V138" s="2038"/>
      <c r="W138" s="2038"/>
      <c r="X138" s="2038"/>
      <c r="Y138" s="2038"/>
      <c r="Z138" s="2038"/>
      <c r="AA138" s="2038"/>
      <c r="AB138" s="2038"/>
      <c r="AC138" s="2038"/>
    </row>
    <row r="139" spans="1:30" s="599" customFormat="1" ht="16.5" customHeight="1">
      <c r="A139" s="2039" t="str">
        <f>IF('第二面-3'!A52&lt;&gt;"",'第二面-3'!A52,"")</f>
        <v/>
      </c>
      <c r="B139" s="2039"/>
      <c r="C139" s="2039"/>
      <c r="D139" s="2039"/>
      <c r="E139" s="2039"/>
      <c r="F139" s="2039"/>
      <c r="G139" s="2039"/>
      <c r="H139" s="2039"/>
      <c r="I139" s="2039"/>
      <c r="J139" s="2039"/>
      <c r="K139" s="2039"/>
      <c r="L139" s="2039"/>
      <c r="M139" s="2039"/>
      <c r="N139" s="2039"/>
      <c r="O139" s="2039"/>
      <c r="P139" s="2039"/>
      <c r="Q139" s="2039"/>
      <c r="R139" s="2039"/>
      <c r="S139" s="2039"/>
      <c r="T139" s="2039"/>
      <c r="U139" s="2039"/>
      <c r="V139" s="2039"/>
      <c r="W139" s="2039"/>
      <c r="X139" s="2039"/>
      <c r="Y139" s="2039"/>
      <c r="Z139" s="2039"/>
      <c r="AA139" s="2039"/>
      <c r="AB139" s="2039"/>
      <c r="AC139" s="2039"/>
    </row>
    <row r="140" spans="1:30" s="599" customFormat="1" ht="16.5" customHeight="1">
      <c r="A140" s="2034"/>
      <c r="B140" s="2034"/>
      <c r="C140" s="2034"/>
      <c r="D140" s="2034"/>
      <c r="E140" s="2034"/>
      <c r="F140" s="2034"/>
      <c r="G140" s="2034"/>
      <c r="H140" s="2034"/>
      <c r="I140" s="2034"/>
      <c r="J140" s="2034"/>
      <c r="K140" s="2034"/>
      <c r="L140" s="2034"/>
      <c r="M140" s="2034"/>
      <c r="N140" s="2034"/>
      <c r="O140" s="2034"/>
      <c r="P140" s="2034"/>
      <c r="Q140" s="2034"/>
      <c r="R140" s="2034"/>
      <c r="S140" s="2034"/>
      <c r="T140" s="2034"/>
      <c r="U140" s="2034"/>
      <c r="V140" s="2034"/>
      <c r="W140" s="2034"/>
      <c r="X140" s="2034"/>
      <c r="Y140" s="2034"/>
      <c r="Z140" s="2034"/>
      <c r="AA140" s="2034"/>
      <c r="AB140" s="2034"/>
      <c r="AC140" s="2034"/>
    </row>
    <row r="141" spans="1:30" ht="16.5" customHeight="1">
      <c r="A141" s="2035"/>
      <c r="B141" s="2035"/>
      <c r="C141" s="2035"/>
      <c r="D141" s="2035"/>
      <c r="E141" s="2035"/>
      <c r="F141" s="2035"/>
      <c r="G141" s="2035"/>
      <c r="H141" s="2035"/>
      <c r="I141" s="2035"/>
      <c r="J141" s="2035"/>
      <c r="K141" s="2035"/>
      <c r="L141" s="2035"/>
      <c r="M141" s="2035"/>
      <c r="N141" s="2035"/>
      <c r="O141" s="2035"/>
      <c r="P141" s="2035"/>
      <c r="Q141" s="2035"/>
      <c r="R141" s="2035"/>
      <c r="S141" s="2035"/>
      <c r="T141" s="2035"/>
      <c r="U141" s="2035"/>
      <c r="V141" s="2035"/>
      <c r="W141" s="2035"/>
      <c r="X141" s="2035"/>
      <c r="Y141" s="2035"/>
      <c r="Z141" s="2035"/>
      <c r="AA141" s="2035"/>
      <c r="AB141" s="2035"/>
      <c r="AC141" s="2035"/>
    </row>
    <row r="167" spans="1:45">
      <c r="A167" s="792" t="s">
        <v>2589</v>
      </c>
      <c r="AF167" s="792" t="s">
        <v>2753</v>
      </c>
      <c r="AJ167" s="792" t="s">
        <v>2753</v>
      </c>
    </row>
    <row r="168" spans="1:45" ht="13.5">
      <c r="A168" s="380" t="s">
        <v>3614</v>
      </c>
      <c r="Y168" s="792" t="s">
        <v>3584</v>
      </c>
      <c r="AC168" s="792" t="s">
        <v>3584</v>
      </c>
      <c r="AF168" s="792" t="s">
        <v>2566</v>
      </c>
      <c r="AG168" s="792">
        <f>'共通第二面（検査入力）'!L2</f>
        <v>0</v>
      </c>
      <c r="AH168" s="792">
        <f>'共通第二面（検査入力）'!S2</f>
        <v>0</v>
      </c>
      <c r="AI168" s="828">
        <f>'共通第二面（検査入力）'!Z2</f>
        <v>0</v>
      </c>
      <c r="AJ168" s="792">
        <f>'共通第二面（検査入力）'!K3</f>
        <v>0</v>
      </c>
      <c r="AK168" s="792">
        <f>'共通第二面（検査入力）'!L4</f>
        <v>0</v>
      </c>
      <c r="AL168" s="792">
        <f>'共通第二面（検査入力）'!T4</f>
        <v>0</v>
      </c>
      <c r="AM168" s="828">
        <f>'共通第二面（検査入力）'!AA4</f>
        <v>0</v>
      </c>
      <c r="AN168" s="792">
        <f>'共通第二面（検査入力）'!K5</f>
        <v>0</v>
      </c>
      <c r="AO168" s="792">
        <f>'共通第二面（検査入力）'!K6</f>
        <v>0</v>
      </c>
      <c r="AP168" s="792">
        <f>'共通第二面（検査入力）'!K7</f>
        <v>0</v>
      </c>
      <c r="AQ168" s="828">
        <f>'共通第二面（検査入力）'!K8</f>
        <v>0</v>
      </c>
      <c r="AR168" s="828">
        <f>'共通第二面（検査入力）'!K9</f>
        <v>0</v>
      </c>
    </row>
    <row r="169" spans="1:45" ht="13.5">
      <c r="A169" s="380" t="s">
        <v>2754</v>
      </c>
      <c r="Y169" s="792" t="s">
        <v>2593</v>
      </c>
      <c r="AC169" s="792" t="s">
        <v>2594</v>
      </c>
      <c r="AF169" s="792" t="s">
        <v>2580</v>
      </c>
      <c r="AG169" s="792">
        <f>'共通第二面（検査入力）'!L12</f>
        <v>0</v>
      </c>
      <c r="AH169" s="792">
        <f>'共通第二面（検査入力）'!S12</f>
        <v>0</v>
      </c>
      <c r="AI169" s="828">
        <f>'共通第二面（検査入力）'!Z12</f>
        <v>0</v>
      </c>
      <c r="AJ169" s="792">
        <f>'共通第二面（検査入力）'!K13</f>
        <v>0</v>
      </c>
      <c r="AK169" s="792">
        <f>'共通第二面（検査入力）'!L14</f>
        <v>0</v>
      </c>
      <c r="AL169" s="792">
        <f>'共通第二面（検査入力）'!T14</f>
        <v>0</v>
      </c>
      <c r="AM169" s="828">
        <f>'共通第二面（検査入力）'!AA14</f>
        <v>0</v>
      </c>
      <c r="AN169" s="792">
        <f>'共通第二面（検査入力）'!K15</f>
        <v>0</v>
      </c>
      <c r="AO169" s="792">
        <f>'共通第二面（検査入力）'!K16</f>
        <v>0</v>
      </c>
      <c r="AP169" s="792">
        <f>'共通第二面（検査入力）'!K17</f>
        <v>0</v>
      </c>
      <c r="AQ169" s="828">
        <f>'共通第二面（検査入力）'!K18</f>
        <v>0</v>
      </c>
      <c r="AR169" s="828">
        <f>'共通第二面（検査入力）'!K19</f>
        <v>0</v>
      </c>
      <c r="AS169" s="792" t="str">
        <f>IF('共通第二面（検査入力）'!$K$10="","",'共通第二面（検査入力）'!$K$10)</f>
        <v/>
      </c>
    </row>
    <row r="170" spans="1:45" ht="13.5">
      <c r="A170" s="380" t="s">
        <v>2755</v>
      </c>
      <c r="Y170" s="792" t="s">
        <v>2596</v>
      </c>
      <c r="AC170" s="792" t="s">
        <v>2597</v>
      </c>
      <c r="AF170" s="792" t="s">
        <v>2581</v>
      </c>
      <c r="AG170" s="792">
        <f>'共通第二面（検査入力）'!L22</f>
        <v>0</v>
      </c>
      <c r="AH170" s="792">
        <f>'共通第二面（検査入力）'!S22</f>
        <v>0</v>
      </c>
      <c r="AI170" s="828">
        <f>'共通第二面（検査入力）'!Z22</f>
        <v>0</v>
      </c>
      <c r="AJ170" s="792">
        <f>'共通第二面（検査入力）'!K23</f>
        <v>0</v>
      </c>
      <c r="AK170" s="792">
        <f>'共通第二面（検査入力）'!L24</f>
        <v>0</v>
      </c>
      <c r="AL170" s="792">
        <f>'共通第二面（検査入力）'!T24</f>
        <v>0</v>
      </c>
      <c r="AM170" s="828">
        <f>'共通第二面（検査入力）'!AA24</f>
        <v>0</v>
      </c>
      <c r="AN170" s="792">
        <f>'共通第二面（検査入力）'!K25</f>
        <v>0</v>
      </c>
      <c r="AO170" s="792">
        <f>'共通第二面（検査入力）'!K26</f>
        <v>0</v>
      </c>
      <c r="AP170" s="792">
        <f>'共通第二面（検査入力）'!K27</f>
        <v>0</v>
      </c>
      <c r="AQ170" s="828">
        <f>'共通第二面（検査入力）'!K28</f>
        <v>0</v>
      </c>
      <c r="AR170" s="828">
        <f>'共通第二面（検査入力）'!K29</f>
        <v>0</v>
      </c>
      <c r="AS170" s="792" t="str">
        <f>IF('共通第二面（検査入力）'!$K$20="","",'共通第二面（検査入力）'!$K$20)</f>
        <v/>
      </c>
    </row>
    <row r="171" spans="1:45" ht="13.5">
      <c r="A171" s="380" t="s">
        <v>2756</v>
      </c>
      <c r="Y171" s="792" t="s">
        <v>2599</v>
      </c>
      <c r="AC171" s="792" t="s">
        <v>2600</v>
      </c>
      <c r="AF171" s="792" t="s">
        <v>2582</v>
      </c>
      <c r="AG171" s="792">
        <f>'共通第二面（検査入力）'!L32</f>
        <v>0</v>
      </c>
      <c r="AH171" s="792">
        <f>'共通第二面（検査入力）'!S32</f>
        <v>0</v>
      </c>
      <c r="AI171" s="828">
        <f>'共通第二面（検査入力）'!Z32</f>
        <v>0</v>
      </c>
      <c r="AJ171" s="792">
        <f>'共通第二面（検査入力）'!K33</f>
        <v>0</v>
      </c>
      <c r="AK171" s="792">
        <f>'共通第二面（検査入力）'!L34</f>
        <v>0</v>
      </c>
      <c r="AL171" s="792">
        <f>'共通第二面（検査入力）'!T34</f>
        <v>0</v>
      </c>
      <c r="AM171" s="828">
        <f>'共通第二面（検査入力）'!AA34</f>
        <v>0</v>
      </c>
      <c r="AN171" s="792">
        <f>'共通第二面（検査入力）'!K35</f>
        <v>0</v>
      </c>
      <c r="AO171" s="792">
        <f>'共通第二面（検査入力）'!K36</f>
        <v>0</v>
      </c>
      <c r="AP171" s="792">
        <f>'共通第二面（検査入力）'!K37</f>
        <v>0</v>
      </c>
      <c r="AQ171" s="828">
        <f>'共通第二面（検査入力）'!K38</f>
        <v>0</v>
      </c>
      <c r="AR171" s="828">
        <f>'共通第二面（検査入力）'!K39</f>
        <v>0</v>
      </c>
      <c r="AS171" s="792" t="str">
        <f>IF('共通第二面（検査入力）'!$K$30="","",'共通第二面（検査入力）'!$K$30)</f>
        <v/>
      </c>
    </row>
    <row r="172" spans="1:45" ht="13.5">
      <c r="A172" s="380" t="s">
        <v>2757</v>
      </c>
      <c r="Y172" s="792" t="s">
        <v>2602</v>
      </c>
      <c r="AC172" s="792" t="s">
        <v>2603</v>
      </c>
      <c r="AF172" s="792" t="s">
        <v>2583</v>
      </c>
      <c r="AG172" s="792">
        <f>'共通第二面（検査入力）'!L42</f>
        <v>0</v>
      </c>
      <c r="AH172" s="792">
        <f>'共通第二面（検査入力）'!S42</f>
        <v>0</v>
      </c>
      <c r="AI172" s="828">
        <f>'共通第二面（検査入力）'!Z42</f>
        <v>0</v>
      </c>
      <c r="AJ172" s="792">
        <f>'共通第二面（検査入力）'!K43</f>
        <v>0</v>
      </c>
      <c r="AK172" s="792">
        <f>'共通第二面（検査入力）'!L44</f>
        <v>0</v>
      </c>
      <c r="AL172" s="792">
        <f>'共通第二面（検査入力）'!T44</f>
        <v>0</v>
      </c>
      <c r="AM172" s="828">
        <f>'共通第二面（検査入力）'!AA44</f>
        <v>0</v>
      </c>
      <c r="AN172" s="792">
        <f>'共通第二面（検査入力）'!K45</f>
        <v>0</v>
      </c>
      <c r="AO172" s="792">
        <f>'共通第二面（検査入力）'!K46</f>
        <v>0</v>
      </c>
      <c r="AP172" s="792">
        <f>'共通第二面（検査入力）'!K47</f>
        <v>0</v>
      </c>
      <c r="AQ172" s="828">
        <f>'共通第二面（検査入力）'!K48</f>
        <v>0</v>
      </c>
      <c r="AR172" s="828">
        <f>'共通第二面（検査入力）'!K49</f>
        <v>0</v>
      </c>
      <c r="AS172" s="792" t="str">
        <f>IF('共通第二面（検査入力）'!$K$40="","",'共通第二面（検査入力）'!$K$40)</f>
        <v/>
      </c>
    </row>
    <row r="173" spans="1:45" ht="13.5">
      <c r="A173" s="380" t="s">
        <v>2758</v>
      </c>
      <c r="Y173" s="792" t="s">
        <v>2605</v>
      </c>
      <c r="AC173" s="792" t="s">
        <v>2606</v>
      </c>
      <c r="AF173" s="792" t="s">
        <v>2584</v>
      </c>
      <c r="AG173" s="792">
        <f>'共通第二面（検査入力）'!L52</f>
        <v>0</v>
      </c>
      <c r="AH173" s="792">
        <f>'共通第二面（検査入力）'!S52</f>
        <v>0</v>
      </c>
      <c r="AI173" s="828">
        <f>'共通第二面（検査入力）'!Z52</f>
        <v>0</v>
      </c>
      <c r="AJ173" s="792">
        <f>'共通第二面（検査入力）'!K53</f>
        <v>0</v>
      </c>
      <c r="AK173" s="792">
        <f>'共通第二面（検査入力）'!L54</f>
        <v>0</v>
      </c>
      <c r="AL173" s="792">
        <f>'共通第二面（検査入力）'!T54</f>
        <v>0</v>
      </c>
      <c r="AM173" s="828">
        <f>'共通第二面（検査入力）'!AA54</f>
        <v>0</v>
      </c>
      <c r="AN173" s="792">
        <f>'共通第二面（検査入力）'!K55</f>
        <v>0</v>
      </c>
      <c r="AO173" s="792">
        <f>'共通第二面（検査入力）'!K56</f>
        <v>0</v>
      </c>
      <c r="AP173" s="792">
        <f>'共通第二面（検査入力）'!K57</f>
        <v>0</v>
      </c>
      <c r="AQ173" s="828">
        <f>'共通第二面（検査入力）'!K58</f>
        <v>0</v>
      </c>
      <c r="AR173" s="828">
        <f>'共通第二面（検査入力）'!K59</f>
        <v>0</v>
      </c>
      <c r="AS173" s="792" t="str">
        <f>IF('第二面（入力）'!$K$50="","",'第二面（入力）'!$K$50)</f>
        <v/>
      </c>
    </row>
    <row r="174" spans="1:45" ht="13.5">
      <c r="A174" s="380" t="s">
        <v>2759</v>
      </c>
      <c r="Y174" s="792" t="s">
        <v>2608</v>
      </c>
      <c r="AC174" s="792" t="s">
        <v>2609</v>
      </c>
      <c r="AF174" s="792" t="s">
        <v>2585</v>
      </c>
      <c r="AG174" s="792">
        <f>'共通第二面（検査入力）'!L62</f>
        <v>0</v>
      </c>
      <c r="AH174" s="792">
        <f>'共通第二面（検査入力）'!S62</f>
        <v>0</v>
      </c>
      <c r="AI174" s="828">
        <f>'共通第二面（検査入力）'!Z62</f>
        <v>0</v>
      </c>
      <c r="AJ174" s="792">
        <f>'共通第二面（検査入力）'!K63</f>
        <v>0</v>
      </c>
      <c r="AK174" s="792">
        <f>'共通第二面（検査入力）'!L64</f>
        <v>0</v>
      </c>
      <c r="AL174" s="792">
        <f>'共通第二面（検査入力）'!T64</f>
        <v>0</v>
      </c>
      <c r="AM174" s="828">
        <f>'共通第二面（検査入力）'!AA64</f>
        <v>0</v>
      </c>
      <c r="AN174" s="792">
        <f>'共通第二面（検査入力）'!K65</f>
        <v>0</v>
      </c>
      <c r="AO174" s="792">
        <f>'共通第二面（検査入力）'!K66</f>
        <v>0</v>
      </c>
      <c r="AP174" s="792">
        <f>'共通第二面（検査入力）'!K67</f>
        <v>0</v>
      </c>
      <c r="AQ174" s="828">
        <f>'共通第二面（検査入力）'!K68</f>
        <v>0</v>
      </c>
      <c r="AR174" s="828">
        <f>'共通第二面（検査入力）'!K69</f>
        <v>0</v>
      </c>
      <c r="AS174" s="792" t="str">
        <f>IF('共通第二面（検査入力）'!$K$60="","",'共通第二面（検査入力）'!$K$60)</f>
        <v/>
      </c>
    </row>
    <row r="175" spans="1:45" ht="13.5">
      <c r="A175" s="380" t="s">
        <v>2760</v>
      </c>
      <c r="Y175" s="792" t="s">
        <v>2611</v>
      </c>
      <c r="AC175" s="792" t="s">
        <v>2612</v>
      </c>
      <c r="AF175" s="792" t="s">
        <v>2586</v>
      </c>
      <c r="AG175" s="792">
        <f>'共通第二面（検査入力）'!L72</f>
        <v>0</v>
      </c>
      <c r="AH175" s="792">
        <f>'共通第二面（検査入力）'!S72</f>
        <v>0</v>
      </c>
      <c r="AI175" s="828">
        <f>'共通第二面（検査入力）'!Z72</f>
        <v>0</v>
      </c>
      <c r="AJ175" s="792">
        <f>'共通第二面（検査入力）'!K73</f>
        <v>0</v>
      </c>
      <c r="AK175" s="792">
        <f>'共通第二面（検査入力）'!L74</f>
        <v>0</v>
      </c>
      <c r="AL175" s="792">
        <f>'共通第二面（検査入力）'!T74</f>
        <v>0</v>
      </c>
      <c r="AM175" s="828">
        <f>'共通第二面（検査入力）'!AA74</f>
        <v>0</v>
      </c>
      <c r="AN175" s="792">
        <f>'共通第二面（検査入力）'!K75</f>
        <v>0</v>
      </c>
      <c r="AO175" s="792">
        <f>'共通第二面（検査入力）'!K76</f>
        <v>0</v>
      </c>
      <c r="AP175" s="792">
        <f>'共通第二面（検査入力）'!K77</f>
        <v>0</v>
      </c>
      <c r="AQ175" s="828">
        <f>'共通第二面（検査入力）'!K78</f>
        <v>0</v>
      </c>
      <c r="AR175" s="828">
        <f>'共通第二面（検査入力）'!K79</f>
        <v>0</v>
      </c>
      <c r="AS175" s="792" t="str">
        <f>IF('共通第二面（検査入力）'!$K$70="","",'共通第二面（検査入力）'!$K$70)</f>
        <v/>
      </c>
    </row>
    <row r="176" spans="1:45" ht="13.5">
      <c r="A176" s="380" t="s">
        <v>2761</v>
      </c>
      <c r="Y176" s="792" t="s">
        <v>2614</v>
      </c>
      <c r="AC176" s="792" t="s">
        <v>2615</v>
      </c>
      <c r="AF176" s="792" t="s">
        <v>2587</v>
      </c>
      <c r="AG176" s="792">
        <f>'共通第二面（検査入力）'!L82</f>
        <v>0</v>
      </c>
      <c r="AH176" s="792">
        <f>'共通第二面（検査入力）'!S82</f>
        <v>0</v>
      </c>
      <c r="AI176" s="828">
        <f>'共通第二面（検査入力）'!Z82</f>
        <v>0</v>
      </c>
      <c r="AJ176" s="792">
        <f>'共通第二面（検査入力）'!K83</f>
        <v>0</v>
      </c>
      <c r="AK176" s="792">
        <f>'共通第二面（検査入力）'!L84</f>
        <v>0</v>
      </c>
      <c r="AL176" s="792">
        <f>'共通第二面（検査入力）'!T84</f>
        <v>0</v>
      </c>
      <c r="AM176" s="828">
        <f>'共通第二面（検査入力）'!AA84</f>
        <v>0</v>
      </c>
      <c r="AN176" s="792">
        <f>'共通第二面（検査入力）'!K85</f>
        <v>0</v>
      </c>
      <c r="AO176" s="792">
        <f>'共通第二面（検査入力）'!K86</f>
        <v>0</v>
      </c>
      <c r="AP176" s="792">
        <f>'共通第二面（検査入力）'!K87</f>
        <v>0</v>
      </c>
      <c r="AQ176" s="828">
        <f>'共通第二面（検査入力）'!K88</f>
        <v>0</v>
      </c>
      <c r="AR176" s="828">
        <f>'共通第二面（検査入力）'!K89</f>
        <v>0</v>
      </c>
      <c r="AS176" s="792" t="str">
        <f>IF('共通第二面（検査入力）'!$K$80="","",'共通第二面（検査入力）'!$K$80)</f>
        <v/>
      </c>
    </row>
    <row r="177" spans="1:45" ht="13.5">
      <c r="A177" s="380" t="s">
        <v>2762</v>
      </c>
      <c r="Y177" s="792" t="s">
        <v>2617</v>
      </c>
      <c r="AC177" s="792" t="s">
        <v>2618</v>
      </c>
      <c r="AF177" s="792" t="s">
        <v>2588</v>
      </c>
      <c r="AG177" s="792">
        <f>'共通第二面（検査入力）'!L92</f>
        <v>0</v>
      </c>
      <c r="AH177" s="792">
        <f>'共通第二面（検査入力）'!S92</f>
        <v>0</v>
      </c>
      <c r="AI177" s="828">
        <f>'共通第二面（検査入力）'!Z92</f>
        <v>0</v>
      </c>
      <c r="AJ177" s="792">
        <f>'共通第二面（検査入力）'!K93</f>
        <v>0</v>
      </c>
      <c r="AK177" s="792">
        <f>'共通第二面（検査入力）'!L94</f>
        <v>0</v>
      </c>
      <c r="AL177" s="792">
        <f>'共通第二面（検査入力）'!T94</f>
        <v>0</v>
      </c>
      <c r="AM177" s="828">
        <f>'共通第二面（検査入力）'!AA94</f>
        <v>0</v>
      </c>
      <c r="AN177" s="792">
        <f>'共通第二面（検査入力）'!K95</f>
        <v>0</v>
      </c>
      <c r="AO177" s="792">
        <f>'共通第二面（検査入力）'!K96</f>
        <v>0</v>
      </c>
      <c r="AP177" s="792">
        <f>'共通第二面（検査入力）'!K97</f>
        <v>0</v>
      </c>
      <c r="AQ177" s="828">
        <f>'共通第二面（検査入力）'!K98</f>
        <v>0</v>
      </c>
      <c r="AR177" s="828">
        <f>'共通第二面（検査入力）'!K99</f>
        <v>0</v>
      </c>
      <c r="AS177" s="792" t="str">
        <f>IF('共通第二面（検査入力）'!$K$90="","",'共通第二面（検査入力）'!$K$90)</f>
        <v/>
      </c>
    </row>
    <row r="178" spans="1:45" ht="13.5">
      <c r="A178" s="380" t="s">
        <v>2763</v>
      </c>
      <c r="Y178" s="792" t="s">
        <v>2620</v>
      </c>
      <c r="AC178" s="792" t="s">
        <v>2621</v>
      </c>
      <c r="AS178" s="792" t="str">
        <f>IF('共通第二面（検査入力）'!$K$100="","",'共通第二面（検査入力）'!$K$100)</f>
        <v/>
      </c>
    </row>
    <row r="179" spans="1:45" ht="13.5">
      <c r="A179" s="380" t="s">
        <v>3615</v>
      </c>
      <c r="Y179" s="792" t="s">
        <v>2623</v>
      </c>
      <c r="AC179" s="792" t="s">
        <v>2624</v>
      </c>
    </row>
    <row r="180" spans="1:45" ht="13.5">
      <c r="A180" s="380" t="s">
        <v>3616</v>
      </c>
      <c r="Y180" s="792" t="s">
        <v>2626</v>
      </c>
      <c r="AC180" s="792" t="s">
        <v>2627</v>
      </c>
    </row>
    <row r="181" spans="1:45" ht="13.5">
      <c r="A181" s="380" t="s">
        <v>2766</v>
      </c>
      <c r="Y181" s="792" t="s">
        <v>2629</v>
      </c>
      <c r="AC181" s="792" t="s">
        <v>2630</v>
      </c>
    </row>
    <row r="182" spans="1:45" ht="13.5">
      <c r="A182" s="380" t="s">
        <v>2767</v>
      </c>
      <c r="Y182" s="792" t="s">
        <v>2632</v>
      </c>
      <c r="AC182" s="792" t="s">
        <v>2633</v>
      </c>
    </row>
    <row r="183" spans="1:45" ht="13.5">
      <c r="A183" s="380" t="s">
        <v>2768</v>
      </c>
      <c r="Y183" s="792" t="s">
        <v>2635</v>
      </c>
      <c r="AC183" s="792" t="s">
        <v>2636</v>
      </c>
    </row>
    <row r="184" spans="1:45" ht="13.5">
      <c r="A184" s="380" t="s">
        <v>2769</v>
      </c>
      <c r="Y184" s="792" t="s">
        <v>2638</v>
      </c>
      <c r="AC184" s="792" t="s">
        <v>2639</v>
      </c>
    </row>
    <row r="185" spans="1:45">
      <c r="A185" s="792" t="s">
        <v>2771</v>
      </c>
      <c r="Y185" s="792" t="s">
        <v>2641</v>
      </c>
      <c r="AC185" s="792" t="s">
        <v>2642</v>
      </c>
    </row>
    <row r="186" spans="1:45" ht="13.5">
      <c r="A186" s="380" t="s">
        <v>2772</v>
      </c>
      <c r="Y186" s="792" t="s">
        <v>2643</v>
      </c>
      <c r="AC186" s="792" t="s">
        <v>2644</v>
      </c>
    </row>
    <row r="187" spans="1:45" ht="13.5">
      <c r="A187" s="380" t="s">
        <v>2773</v>
      </c>
      <c r="Y187" s="792" t="s">
        <v>2645</v>
      </c>
      <c r="AC187" s="792" t="s">
        <v>2646</v>
      </c>
    </row>
    <row r="188" spans="1:45" ht="13.5">
      <c r="A188" s="380" t="s">
        <v>2774</v>
      </c>
      <c r="Y188" s="792" t="s">
        <v>2647</v>
      </c>
      <c r="AC188" s="792" t="s">
        <v>2648</v>
      </c>
    </row>
    <row r="189" spans="1:45" ht="13.5">
      <c r="A189" s="380" t="s">
        <v>2775</v>
      </c>
      <c r="Y189" s="792" t="s">
        <v>2649</v>
      </c>
      <c r="AC189" s="792" t="s">
        <v>2650</v>
      </c>
    </row>
    <row r="190" spans="1:45" ht="13.5">
      <c r="A190" s="380" t="s">
        <v>2776</v>
      </c>
      <c r="Y190" s="792" t="s">
        <v>2651</v>
      </c>
      <c r="AC190" s="792" t="s">
        <v>2652</v>
      </c>
    </row>
    <row r="191" spans="1:45" ht="13.5">
      <c r="A191" s="380" t="s">
        <v>2777</v>
      </c>
      <c r="Y191" s="792" t="s">
        <v>2653</v>
      </c>
      <c r="AC191" s="792" t="s">
        <v>2654</v>
      </c>
    </row>
    <row r="192" spans="1:45">
      <c r="Y192" s="792" t="s">
        <v>2655</v>
      </c>
      <c r="AC192" s="792" t="s">
        <v>2656</v>
      </c>
    </row>
    <row r="193" spans="25:29">
      <c r="Y193" s="792" t="s">
        <v>2657</v>
      </c>
      <c r="AC193" s="792" t="s">
        <v>2658</v>
      </c>
    </row>
    <row r="194" spans="25:29">
      <c r="Y194" s="792" t="s">
        <v>2659</v>
      </c>
      <c r="AC194" s="792" t="s">
        <v>2660</v>
      </c>
    </row>
    <row r="195" spans="25:29">
      <c r="Y195" s="792" t="s">
        <v>2661</v>
      </c>
      <c r="AC195" s="792" t="s">
        <v>2662</v>
      </c>
    </row>
    <row r="196" spans="25:29">
      <c r="Y196" s="792" t="s">
        <v>2663</v>
      </c>
      <c r="AC196" s="792" t="s">
        <v>2664</v>
      </c>
    </row>
    <row r="197" spans="25:29">
      <c r="Y197" s="792" t="s">
        <v>2665</v>
      </c>
      <c r="AC197" s="792" t="s">
        <v>2666</v>
      </c>
    </row>
    <row r="198" spans="25:29">
      <c r="Y198" s="792" t="s">
        <v>2667</v>
      </c>
      <c r="AC198" s="792" t="s">
        <v>2668</v>
      </c>
    </row>
    <row r="199" spans="25:29">
      <c r="Y199" s="792" t="s">
        <v>2669</v>
      </c>
      <c r="AC199" s="792" t="s">
        <v>2670</v>
      </c>
    </row>
    <row r="200" spans="25:29">
      <c r="Y200" s="792" t="s">
        <v>2671</v>
      </c>
      <c r="AC200" s="792" t="s">
        <v>2672</v>
      </c>
    </row>
    <row r="201" spans="25:29">
      <c r="Y201" s="792" t="s">
        <v>2673</v>
      </c>
      <c r="AC201" s="792" t="s">
        <v>2674</v>
      </c>
    </row>
    <row r="202" spans="25:29">
      <c r="Y202" s="792" t="s">
        <v>2675</v>
      </c>
      <c r="AC202" s="792" t="s">
        <v>2676</v>
      </c>
    </row>
    <row r="203" spans="25:29">
      <c r="Y203" s="792" t="s">
        <v>2677</v>
      </c>
      <c r="AC203" s="792" t="s">
        <v>2678</v>
      </c>
    </row>
    <row r="204" spans="25:29">
      <c r="Y204" s="792" t="s">
        <v>2679</v>
      </c>
      <c r="AC204" s="792" t="s">
        <v>2680</v>
      </c>
    </row>
    <row r="205" spans="25:29">
      <c r="Y205" s="792" t="s">
        <v>2681</v>
      </c>
      <c r="AC205" s="792" t="s">
        <v>2682</v>
      </c>
    </row>
    <row r="206" spans="25:29">
      <c r="Y206" s="792" t="s">
        <v>2683</v>
      </c>
      <c r="AC206" s="792" t="s">
        <v>2684</v>
      </c>
    </row>
    <row r="207" spans="25:29">
      <c r="Y207" s="792" t="s">
        <v>2685</v>
      </c>
      <c r="AC207" s="792" t="s">
        <v>2686</v>
      </c>
    </row>
    <row r="208" spans="25:29">
      <c r="Y208" s="792" t="s">
        <v>2687</v>
      </c>
      <c r="AC208" s="792" t="s">
        <v>2688</v>
      </c>
    </row>
    <row r="209" spans="25:29">
      <c r="Y209" s="792" t="s">
        <v>2689</v>
      </c>
      <c r="AC209" s="792" t="s">
        <v>2690</v>
      </c>
    </row>
    <row r="210" spans="25:29">
      <c r="Y210" s="792" t="s">
        <v>2691</v>
      </c>
      <c r="AC210" s="792" t="s">
        <v>2692</v>
      </c>
    </row>
    <row r="211" spans="25:29">
      <c r="Y211" s="792" t="s">
        <v>2693</v>
      </c>
      <c r="AC211" s="792" t="s">
        <v>2694</v>
      </c>
    </row>
    <row r="212" spans="25:29">
      <c r="Y212" s="792" t="s">
        <v>2695</v>
      </c>
      <c r="AC212" s="792" t="s">
        <v>2696</v>
      </c>
    </row>
    <row r="213" spans="25:29">
      <c r="Y213" s="792" t="s">
        <v>2697</v>
      </c>
      <c r="AC213" s="792" t="s">
        <v>2698</v>
      </c>
    </row>
    <row r="214" spans="25:29">
      <c r="Y214" s="792" t="s">
        <v>2699</v>
      </c>
      <c r="AC214" s="792" t="s">
        <v>2700</v>
      </c>
    </row>
    <row r="215" spans="25:29">
      <c r="Y215" s="792" t="s">
        <v>2701</v>
      </c>
      <c r="AC215" s="792" t="s">
        <v>2702</v>
      </c>
    </row>
  </sheetData>
  <mergeCells count="208">
    <mergeCell ref="A1:AC1"/>
    <mergeCell ref="A2:AC2"/>
    <mergeCell ref="K3:AC3"/>
    <mergeCell ref="K4:AC4"/>
    <mergeCell ref="K5:AC5"/>
    <mergeCell ref="K6:M6"/>
    <mergeCell ref="K12:AC12"/>
    <mergeCell ref="L13:M13"/>
    <mergeCell ref="N13:R13"/>
    <mergeCell ref="S13:T13"/>
    <mergeCell ref="U13:X13"/>
    <mergeCell ref="Y13:AB13"/>
    <mergeCell ref="K7:AC7"/>
    <mergeCell ref="K8:AC8"/>
    <mergeCell ref="L11:N11"/>
    <mergeCell ref="O11:Q11"/>
    <mergeCell ref="R11:T11"/>
    <mergeCell ref="U11:W11"/>
    <mergeCell ref="X11:AB11"/>
    <mergeCell ref="B29:J29"/>
    <mergeCell ref="K29:AC29"/>
    <mergeCell ref="K22:AC22"/>
    <mergeCell ref="L23:M23"/>
    <mergeCell ref="N23:R23"/>
    <mergeCell ref="S23:T23"/>
    <mergeCell ref="U23:X23"/>
    <mergeCell ref="Y23:AB23"/>
    <mergeCell ref="K14:AC14"/>
    <mergeCell ref="K15:M15"/>
    <mergeCell ref="K16:AC16"/>
    <mergeCell ref="K17:AC17"/>
    <mergeCell ref="L21:N21"/>
    <mergeCell ref="O21:Q21"/>
    <mergeCell ref="R21:T21"/>
    <mergeCell ref="U21:W21"/>
    <mergeCell ref="X21:AB21"/>
    <mergeCell ref="L31:N31"/>
    <mergeCell ref="O31:Q31"/>
    <mergeCell ref="R31:T31"/>
    <mergeCell ref="U31:W31"/>
    <mergeCell ref="X31:AB31"/>
    <mergeCell ref="K32:AC32"/>
    <mergeCell ref="K24:AC24"/>
    <mergeCell ref="K25:M25"/>
    <mergeCell ref="K26:AC26"/>
    <mergeCell ref="K27:AC27"/>
    <mergeCell ref="K28:AC28"/>
    <mergeCell ref="B39:J39"/>
    <mergeCell ref="K39:AC39"/>
    <mergeCell ref="L33:M33"/>
    <mergeCell ref="N33:R33"/>
    <mergeCell ref="S33:T33"/>
    <mergeCell ref="U33:X33"/>
    <mergeCell ref="Y33:AB33"/>
    <mergeCell ref="B34:J34"/>
    <mergeCell ref="K34:AC34"/>
    <mergeCell ref="L40:N40"/>
    <mergeCell ref="O40:Q40"/>
    <mergeCell ref="R40:T40"/>
    <mergeCell ref="U40:W40"/>
    <mergeCell ref="X40:AB40"/>
    <mergeCell ref="K41:AC41"/>
    <mergeCell ref="K35:M35"/>
    <mergeCell ref="K36:AC36"/>
    <mergeCell ref="K37:AC37"/>
    <mergeCell ref="K38:AC38"/>
    <mergeCell ref="K44:M44"/>
    <mergeCell ref="K45:AC45"/>
    <mergeCell ref="K46:AC46"/>
    <mergeCell ref="K47:AC47"/>
    <mergeCell ref="B48:J48"/>
    <mergeCell ref="K48:AC48"/>
    <mergeCell ref="L42:M42"/>
    <mergeCell ref="N42:R42"/>
    <mergeCell ref="S42:T42"/>
    <mergeCell ref="U42:X42"/>
    <mergeCell ref="Y42:AB42"/>
    <mergeCell ref="K43:AC43"/>
    <mergeCell ref="L51:M51"/>
    <mergeCell ref="N51:R51"/>
    <mergeCell ref="S51:T51"/>
    <mergeCell ref="U51:X51"/>
    <mergeCell ref="Y51:AB51"/>
    <mergeCell ref="K52:AC52"/>
    <mergeCell ref="L49:N49"/>
    <mergeCell ref="O49:Q49"/>
    <mergeCell ref="R49:T49"/>
    <mergeCell ref="U49:W49"/>
    <mergeCell ref="X49:AB49"/>
    <mergeCell ref="K50:AC50"/>
    <mergeCell ref="K53:M53"/>
    <mergeCell ref="K54:AC54"/>
    <mergeCell ref="K55:AC55"/>
    <mergeCell ref="K56:AC56"/>
    <mergeCell ref="L60:N60"/>
    <mergeCell ref="O60:Q60"/>
    <mergeCell ref="R60:T60"/>
    <mergeCell ref="U60:W60"/>
    <mergeCell ref="X60:AB60"/>
    <mergeCell ref="K63:AC63"/>
    <mergeCell ref="K64:M64"/>
    <mergeCell ref="K65:AC65"/>
    <mergeCell ref="K66:AC66"/>
    <mergeCell ref="K67:AC67"/>
    <mergeCell ref="B68:L68"/>
    <mergeCell ref="M68:AC68"/>
    <mergeCell ref="K61:AC61"/>
    <mergeCell ref="L62:M62"/>
    <mergeCell ref="N62:R62"/>
    <mergeCell ref="S62:T62"/>
    <mergeCell ref="U62:X62"/>
    <mergeCell ref="Y62:AB62"/>
    <mergeCell ref="L72:M72"/>
    <mergeCell ref="N72:R72"/>
    <mergeCell ref="S72:T72"/>
    <mergeCell ref="U72:X72"/>
    <mergeCell ref="Y72:AB72"/>
    <mergeCell ref="K73:AC73"/>
    <mergeCell ref="L70:N70"/>
    <mergeCell ref="O70:Q70"/>
    <mergeCell ref="R70:T70"/>
    <mergeCell ref="U70:W70"/>
    <mergeCell ref="X70:AB70"/>
    <mergeCell ref="K71:AC71"/>
    <mergeCell ref="K79:AC79"/>
    <mergeCell ref="L80:M80"/>
    <mergeCell ref="N80:R80"/>
    <mergeCell ref="S80:T80"/>
    <mergeCell ref="U80:X80"/>
    <mergeCell ref="Y80:AB80"/>
    <mergeCell ref="K74:M74"/>
    <mergeCell ref="K75:AC75"/>
    <mergeCell ref="K76:AC76"/>
    <mergeCell ref="K77:AC77"/>
    <mergeCell ref="L78:N78"/>
    <mergeCell ref="O78:Q78"/>
    <mergeCell ref="R78:T78"/>
    <mergeCell ref="U78:W78"/>
    <mergeCell ref="X78:AB78"/>
    <mergeCell ref="K87:AC87"/>
    <mergeCell ref="L88:M88"/>
    <mergeCell ref="N88:R88"/>
    <mergeCell ref="S88:T88"/>
    <mergeCell ref="U88:X88"/>
    <mergeCell ref="Y88:AB88"/>
    <mergeCell ref="K81:AC81"/>
    <mergeCell ref="K82:M82"/>
    <mergeCell ref="K83:AC83"/>
    <mergeCell ref="K84:AC84"/>
    <mergeCell ref="K85:AC85"/>
    <mergeCell ref="L86:N86"/>
    <mergeCell ref="O86:Q86"/>
    <mergeCell ref="R86:T86"/>
    <mergeCell ref="U86:W86"/>
    <mergeCell ref="X86:AB86"/>
    <mergeCell ref="K97:AC97"/>
    <mergeCell ref="K98:AC98"/>
    <mergeCell ref="K99:M99"/>
    <mergeCell ref="K100:AC100"/>
    <mergeCell ref="K101:AC101"/>
    <mergeCell ref="K102:AC102"/>
    <mergeCell ref="K89:AC89"/>
    <mergeCell ref="K90:M90"/>
    <mergeCell ref="K91:AC91"/>
    <mergeCell ref="K92:AC92"/>
    <mergeCell ref="K93:AC93"/>
    <mergeCell ref="B94:L94"/>
    <mergeCell ref="M94:AC94"/>
    <mergeCell ref="K109:AC109"/>
    <mergeCell ref="K110:AC110"/>
    <mergeCell ref="K111:AC111"/>
    <mergeCell ref="K112:AC112"/>
    <mergeCell ref="B113:K113"/>
    <mergeCell ref="L113:AC113"/>
    <mergeCell ref="K103:AC103"/>
    <mergeCell ref="B104:K104"/>
    <mergeCell ref="L104:AC104"/>
    <mergeCell ref="K106:AC106"/>
    <mergeCell ref="K107:AC107"/>
    <mergeCell ref="K108:M108"/>
    <mergeCell ref="K120:AC120"/>
    <mergeCell ref="B121:K121"/>
    <mergeCell ref="L121:AC121"/>
    <mergeCell ref="K122:AC122"/>
    <mergeCell ref="K123:AC123"/>
    <mergeCell ref="K124:M124"/>
    <mergeCell ref="K114:AC114"/>
    <mergeCell ref="K115:AC115"/>
    <mergeCell ref="K116:M116"/>
    <mergeCell ref="K117:AC117"/>
    <mergeCell ref="K118:AC118"/>
    <mergeCell ref="K119:AC119"/>
    <mergeCell ref="A140:AC140"/>
    <mergeCell ref="A141:AC141"/>
    <mergeCell ref="K133:AC133"/>
    <mergeCell ref="K134:M134"/>
    <mergeCell ref="K135:AC135"/>
    <mergeCell ref="K136:AC136"/>
    <mergeCell ref="E138:AC138"/>
    <mergeCell ref="A139:AC139"/>
    <mergeCell ref="K125:AC125"/>
    <mergeCell ref="K126:AC126"/>
    <mergeCell ref="K127:AC127"/>
    <mergeCell ref="K128:AC128"/>
    <mergeCell ref="K131:AC131"/>
    <mergeCell ref="L132:O132"/>
    <mergeCell ref="Q132:S132"/>
    <mergeCell ref="T132:AB132"/>
  </mergeCells>
  <phoneticPr fontId="1"/>
  <dataValidations count="1">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8DD056D9-7058-4B3A-9F6A-E3D62A60BCCC}"/>
  </dataValidations>
  <pageMargins left="0.59055118110236227" right="0.31496062992125984" top="0.39370078740157483" bottom="0.19685039370078741" header="0.39370078740157483" footer="0"/>
  <pageSetup paperSize="9" fitToHeight="0" orientation="portrait" blackAndWhite="1" r:id="rId1"/>
  <headerFooter alignWithMargins="0"/>
  <rowBreaks count="2" manualBreakCount="2">
    <brk id="57" min="7" max="28" man="1"/>
    <brk id="113" min="7"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D7C7DD9-94AE-4AF3-8F8B-FE9F23BB982C}">
          <x14:formula1>
            <xm:f>$AF$168:$AF$177</xm:f>
          </x14:formula1>
          <xm: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AE122 KA122 TW122 ADS122 ANO122 AXK122 BHG122 BRC122 CAY122 CKU122 CUQ122 DEM122 DOI122 DYE122 EIA122 ERW122 FBS122 FLO122 FVK122 GFG122 GPC122 GYY122 HIU122 HSQ122 ICM122 IMI122 IWE122 JGA122 JPW122 JZS122 KJO122 KTK122 LDG122 LNC122 LWY122 MGU122 MQQ122 NAM122 NKI122 NUE122 OEA122 ONW122 OXS122 PHO122 PRK122 QBG122 QLC122 QUY122 REU122 ROQ122 RYM122 SII122 SSE122 TCA122 TLW122 TVS122 UFO122 UPK122 UZG122 VJC122 VSY122 WCU122 WMQ122 WWM122 AE65658 KA65658 TW65658 ADS65658 ANO65658 AXK65658 BHG65658 BRC65658 CAY65658 CKU65658 CUQ65658 DEM65658 DOI65658 DYE65658 EIA65658 ERW65658 FBS65658 FLO65658 FVK65658 GFG65658 GPC65658 GYY65658 HIU65658 HSQ65658 ICM65658 IMI65658 IWE65658 JGA65658 JPW65658 JZS65658 KJO65658 KTK65658 LDG65658 LNC65658 LWY65658 MGU65658 MQQ65658 NAM65658 NKI65658 NUE65658 OEA65658 ONW65658 OXS65658 PHO65658 PRK65658 QBG65658 QLC65658 QUY65658 REU65658 ROQ65658 RYM65658 SII65658 SSE65658 TCA65658 TLW65658 TVS65658 UFO65658 UPK65658 UZG65658 VJC65658 VSY65658 WCU65658 WMQ65658 WWM65658 AE131194 KA131194 TW131194 ADS131194 ANO131194 AXK131194 BHG131194 BRC131194 CAY131194 CKU131194 CUQ131194 DEM131194 DOI131194 DYE131194 EIA131194 ERW131194 FBS131194 FLO131194 FVK131194 GFG131194 GPC131194 GYY131194 HIU131194 HSQ131194 ICM131194 IMI131194 IWE131194 JGA131194 JPW131194 JZS131194 KJO131194 KTK131194 LDG131194 LNC131194 LWY131194 MGU131194 MQQ131194 NAM131194 NKI131194 NUE131194 OEA131194 ONW131194 OXS131194 PHO131194 PRK131194 QBG131194 QLC131194 QUY131194 REU131194 ROQ131194 RYM131194 SII131194 SSE131194 TCA131194 TLW131194 TVS131194 UFO131194 UPK131194 UZG131194 VJC131194 VSY131194 WCU131194 WMQ131194 WWM131194 AE196730 KA196730 TW196730 ADS196730 ANO196730 AXK196730 BHG196730 BRC196730 CAY196730 CKU196730 CUQ196730 DEM196730 DOI196730 DYE196730 EIA196730 ERW196730 FBS196730 FLO196730 FVK196730 GFG196730 GPC196730 GYY196730 HIU196730 HSQ196730 ICM196730 IMI196730 IWE196730 JGA196730 JPW196730 JZS196730 KJO196730 KTK196730 LDG196730 LNC196730 LWY196730 MGU196730 MQQ196730 NAM196730 NKI196730 NUE196730 OEA196730 ONW196730 OXS196730 PHO196730 PRK196730 QBG196730 QLC196730 QUY196730 REU196730 ROQ196730 RYM196730 SII196730 SSE196730 TCA196730 TLW196730 TVS196730 UFO196730 UPK196730 UZG196730 VJC196730 VSY196730 WCU196730 WMQ196730 WWM196730 AE262266 KA262266 TW262266 ADS262266 ANO262266 AXK262266 BHG262266 BRC262266 CAY262266 CKU262266 CUQ262266 DEM262266 DOI262266 DYE262266 EIA262266 ERW262266 FBS262266 FLO262266 FVK262266 GFG262266 GPC262266 GYY262266 HIU262266 HSQ262266 ICM262266 IMI262266 IWE262266 JGA262266 JPW262266 JZS262266 KJO262266 KTK262266 LDG262266 LNC262266 LWY262266 MGU262266 MQQ262266 NAM262266 NKI262266 NUE262266 OEA262266 ONW262266 OXS262266 PHO262266 PRK262266 QBG262266 QLC262266 QUY262266 REU262266 ROQ262266 RYM262266 SII262266 SSE262266 TCA262266 TLW262266 TVS262266 UFO262266 UPK262266 UZG262266 VJC262266 VSY262266 WCU262266 WMQ262266 WWM262266 AE327802 KA327802 TW327802 ADS327802 ANO327802 AXK327802 BHG327802 BRC327802 CAY327802 CKU327802 CUQ327802 DEM327802 DOI327802 DYE327802 EIA327802 ERW327802 FBS327802 FLO327802 FVK327802 GFG327802 GPC327802 GYY327802 HIU327802 HSQ327802 ICM327802 IMI327802 IWE327802 JGA327802 JPW327802 JZS327802 KJO327802 KTK327802 LDG327802 LNC327802 LWY327802 MGU327802 MQQ327802 NAM327802 NKI327802 NUE327802 OEA327802 ONW327802 OXS327802 PHO327802 PRK327802 QBG327802 QLC327802 QUY327802 REU327802 ROQ327802 RYM327802 SII327802 SSE327802 TCA327802 TLW327802 TVS327802 UFO327802 UPK327802 UZG327802 VJC327802 VSY327802 WCU327802 WMQ327802 WWM327802 AE393338 KA393338 TW393338 ADS393338 ANO393338 AXK393338 BHG393338 BRC393338 CAY393338 CKU393338 CUQ393338 DEM393338 DOI393338 DYE393338 EIA393338 ERW393338 FBS393338 FLO393338 FVK393338 GFG393338 GPC393338 GYY393338 HIU393338 HSQ393338 ICM393338 IMI393338 IWE393338 JGA393338 JPW393338 JZS393338 KJO393338 KTK393338 LDG393338 LNC393338 LWY393338 MGU393338 MQQ393338 NAM393338 NKI393338 NUE393338 OEA393338 ONW393338 OXS393338 PHO393338 PRK393338 QBG393338 QLC393338 QUY393338 REU393338 ROQ393338 RYM393338 SII393338 SSE393338 TCA393338 TLW393338 TVS393338 UFO393338 UPK393338 UZG393338 VJC393338 VSY393338 WCU393338 WMQ393338 WWM393338 AE458874 KA458874 TW458874 ADS458874 ANO458874 AXK458874 BHG458874 BRC458874 CAY458874 CKU458874 CUQ458874 DEM458874 DOI458874 DYE458874 EIA458874 ERW458874 FBS458874 FLO458874 FVK458874 GFG458874 GPC458874 GYY458874 HIU458874 HSQ458874 ICM458874 IMI458874 IWE458874 JGA458874 JPW458874 JZS458874 KJO458874 KTK458874 LDG458874 LNC458874 LWY458874 MGU458874 MQQ458874 NAM458874 NKI458874 NUE458874 OEA458874 ONW458874 OXS458874 PHO458874 PRK458874 QBG458874 QLC458874 QUY458874 REU458874 ROQ458874 RYM458874 SII458874 SSE458874 TCA458874 TLW458874 TVS458874 UFO458874 UPK458874 UZG458874 VJC458874 VSY458874 WCU458874 WMQ458874 WWM458874 AE524410 KA524410 TW524410 ADS524410 ANO524410 AXK524410 BHG524410 BRC524410 CAY524410 CKU524410 CUQ524410 DEM524410 DOI524410 DYE524410 EIA524410 ERW524410 FBS524410 FLO524410 FVK524410 GFG524410 GPC524410 GYY524410 HIU524410 HSQ524410 ICM524410 IMI524410 IWE524410 JGA524410 JPW524410 JZS524410 KJO524410 KTK524410 LDG524410 LNC524410 LWY524410 MGU524410 MQQ524410 NAM524410 NKI524410 NUE524410 OEA524410 ONW524410 OXS524410 PHO524410 PRK524410 QBG524410 QLC524410 QUY524410 REU524410 ROQ524410 RYM524410 SII524410 SSE524410 TCA524410 TLW524410 TVS524410 UFO524410 UPK524410 UZG524410 VJC524410 VSY524410 WCU524410 WMQ524410 WWM524410 AE589946 KA589946 TW589946 ADS589946 ANO589946 AXK589946 BHG589946 BRC589946 CAY589946 CKU589946 CUQ589946 DEM589946 DOI589946 DYE589946 EIA589946 ERW589946 FBS589946 FLO589946 FVK589946 GFG589946 GPC589946 GYY589946 HIU589946 HSQ589946 ICM589946 IMI589946 IWE589946 JGA589946 JPW589946 JZS589946 KJO589946 KTK589946 LDG589946 LNC589946 LWY589946 MGU589946 MQQ589946 NAM589946 NKI589946 NUE589946 OEA589946 ONW589946 OXS589946 PHO589946 PRK589946 QBG589946 QLC589946 QUY589946 REU589946 ROQ589946 RYM589946 SII589946 SSE589946 TCA589946 TLW589946 TVS589946 UFO589946 UPK589946 UZG589946 VJC589946 VSY589946 WCU589946 WMQ589946 WWM589946 AE655482 KA655482 TW655482 ADS655482 ANO655482 AXK655482 BHG655482 BRC655482 CAY655482 CKU655482 CUQ655482 DEM655482 DOI655482 DYE655482 EIA655482 ERW655482 FBS655482 FLO655482 FVK655482 GFG655482 GPC655482 GYY655482 HIU655482 HSQ655482 ICM655482 IMI655482 IWE655482 JGA655482 JPW655482 JZS655482 KJO655482 KTK655482 LDG655482 LNC655482 LWY655482 MGU655482 MQQ655482 NAM655482 NKI655482 NUE655482 OEA655482 ONW655482 OXS655482 PHO655482 PRK655482 QBG655482 QLC655482 QUY655482 REU655482 ROQ655482 RYM655482 SII655482 SSE655482 TCA655482 TLW655482 TVS655482 UFO655482 UPK655482 UZG655482 VJC655482 VSY655482 WCU655482 WMQ655482 WWM655482 AE721018 KA721018 TW721018 ADS721018 ANO721018 AXK721018 BHG721018 BRC721018 CAY721018 CKU721018 CUQ721018 DEM721018 DOI721018 DYE721018 EIA721018 ERW721018 FBS721018 FLO721018 FVK721018 GFG721018 GPC721018 GYY721018 HIU721018 HSQ721018 ICM721018 IMI721018 IWE721018 JGA721018 JPW721018 JZS721018 KJO721018 KTK721018 LDG721018 LNC721018 LWY721018 MGU721018 MQQ721018 NAM721018 NKI721018 NUE721018 OEA721018 ONW721018 OXS721018 PHO721018 PRK721018 QBG721018 QLC721018 QUY721018 REU721018 ROQ721018 RYM721018 SII721018 SSE721018 TCA721018 TLW721018 TVS721018 UFO721018 UPK721018 UZG721018 VJC721018 VSY721018 WCU721018 WMQ721018 WWM721018 AE786554 KA786554 TW786554 ADS786554 ANO786554 AXK786554 BHG786554 BRC786554 CAY786554 CKU786554 CUQ786554 DEM786554 DOI786554 DYE786554 EIA786554 ERW786554 FBS786554 FLO786554 FVK786554 GFG786554 GPC786554 GYY786554 HIU786554 HSQ786554 ICM786554 IMI786554 IWE786554 JGA786554 JPW786554 JZS786554 KJO786554 KTK786554 LDG786554 LNC786554 LWY786554 MGU786554 MQQ786554 NAM786554 NKI786554 NUE786554 OEA786554 ONW786554 OXS786554 PHO786554 PRK786554 QBG786554 QLC786554 QUY786554 REU786554 ROQ786554 RYM786554 SII786554 SSE786554 TCA786554 TLW786554 TVS786554 UFO786554 UPK786554 UZG786554 VJC786554 VSY786554 WCU786554 WMQ786554 WWM786554 AE852090 KA852090 TW852090 ADS852090 ANO852090 AXK852090 BHG852090 BRC852090 CAY852090 CKU852090 CUQ852090 DEM852090 DOI852090 DYE852090 EIA852090 ERW852090 FBS852090 FLO852090 FVK852090 GFG852090 GPC852090 GYY852090 HIU852090 HSQ852090 ICM852090 IMI852090 IWE852090 JGA852090 JPW852090 JZS852090 KJO852090 KTK852090 LDG852090 LNC852090 LWY852090 MGU852090 MQQ852090 NAM852090 NKI852090 NUE852090 OEA852090 ONW852090 OXS852090 PHO852090 PRK852090 QBG852090 QLC852090 QUY852090 REU852090 ROQ852090 RYM852090 SII852090 SSE852090 TCA852090 TLW852090 TVS852090 UFO852090 UPK852090 UZG852090 VJC852090 VSY852090 WCU852090 WMQ852090 WWM852090 AE917626 KA917626 TW917626 ADS917626 ANO917626 AXK917626 BHG917626 BRC917626 CAY917626 CKU917626 CUQ917626 DEM917626 DOI917626 DYE917626 EIA917626 ERW917626 FBS917626 FLO917626 FVK917626 GFG917626 GPC917626 GYY917626 HIU917626 HSQ917626 ICM917626 IMI917626 IWE917626 JGA917626 JPW917626 JZS917626 KJO917626 KTK917626 LDG917626 LNC917626 LWY917626 MGU917626 MQQ917626 NAM917626 NKI917626 NUE917626 OEA917626 ONW917626 OXS917626 PHO917626 PRK917626 QBG917626 QLC917626 QUY917626 REU917626 ROQ917626 RYM917626 SII917626 SSE917626 TCA917626 TLW917626 TVS917626 UFO917626 UPK917626 UZG917626 VJC917626 VSY917626 WCU917626 WMQ917626 WWM917626 AE983162 KA983162 TW983162 ADS983162 ANO983162 AXK983162 BHG983162 BRC983162 CAY983162 CKU983162 CUQ983162 DEM983162 DOI983162 DYE983162 EIA983162 ERW983162 FBS983162 FLO983162 FVK983162 GFG983162 GPC983162 GYY983162 HIU983162 HSQ983162 ICM983162 IMI983162 IWE983162 JGA983162 JPW983162 JZS983162 KJO983162 KTK983162 LDG983162 LNC983162 LWY983162 MGU983162 MQQ983162 NAM983162 NKI983162 NUE983162 OEA983162 ONW983162 OXS983162 PHO983162 PRK983162 QBG983162 QLC983162 QUY983162 REU983162 ROQ983162 RYM983162 SII983162 SSE983162 TCA983162 TLW983162 TVS983162 UFO983162 UPK983162 UZG983162 VJC983162 VSY983162 WCU983162 WMQ983162 WWM983162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AE86 KA86 TW86 ADS86 ANO86 AXK86 BHG86 BRC86 CAY86 CKU86 CUQ86 DEM86 DOI86 DYE86 EIA86 ERW86 FBS86 FLO86 FVK86 GFG86 GPC86 GYY86 HIU86 HSQ86 ICM86 IMI86 IWE86 JGA86 JPW86 JZS86 KJO86 KTK86 LDG86 LNC86 LWY86 MGU86 MQQ86 NAM86 NKI86 NUE86 OEA86 ONW86 OXS86 PHO86 PRK86 QBG86 QLC86 QUY86 REU86 ROQ86 RYM86 SII86 SSE86 TCA86 TLW86 TVS86 UFO86 UPK86 UZG86 VJC86 VSY86 WCU86 WMQ86 WWM86 AE65622 KA65622 TW65622 ADS65622 ANO65622 AXK65622 BHG65622 BRC65622 CAY65622 CKU65622 CUQ65622 DEM65622 DOI65622 DYE65622 EIA65622 ERW65622 FBS65622 FLO65622 FVK65622 GFG65622 GPC65622 GYY65622 HIU65622 HSQ65622 ICM65622 IMI65622 IWE65622 JGA65622 JPW65622 JZS65622 KJO65622 KTK65622 LDG65622 LNC65622 LWY65622 MGU65622 MQQ65622 NAM65622 NKI65622 NUE65622 OEA65622 ONW65622 OXS65622 PHO65622 PRK65622 QBG65622 QLC65622 QUY65622 REU65622 ROQ65622 RYM65622 SII65622 SSE65622 TCA65622 TLW65622 TVS65622 UFO65622 UPK65622 UZG65622 VJC65622 VSY65622 WCU65622 WMQ65622 WWM65622 AE131158 KA131158 TW131158 ADS131158 ANO131158 AXK131158 BHG131158 BRC131158 CAY131158 CKU131158 CUQ131158 DEM131158 DOI131158 DYE131158 EIA131158 ERW131158 FBS131158 FLO131158 FVK131158 GFG131158 GPC131158 GYY131158 HIU131158 HSQ131158 ICM131158 IMI131158 IWE131158 JGA131158 JPW131158 JZS131158 KJO131158 KTK131158 LDG131158 LNC131158 LWY131158 MGU131158 MQQ131158 NAM131158 NKI131158 NUE131158 OEA131158 ONW131158 OXS131158 PHO131158 PRK131158 QBG131158 QLC131158 QUY131158 REU131158 ROQ131158 RYM131158 SII131158 SSE131158 TCA131158 TLW131158 TVS131158 UFO131158 UPK131158 UZG131158 VJC131158 VSY131158 WCU131158 WMQ131158 WWM131158 AE196694 KA196694 TW196694 ADS196694 ANO196694 AXK196694 BHG196694 BRC196694 CAY196694 CKU196694 CUQ196694 DEM196694 DOI196694 DYE196694 EIA196694 ERW196694 FBS196694 FLO196694 FVK196694 GFG196694 GPC196694 GYY196694 HIU196694 HSQ196694 ICM196694 IMI196694 IWE196694 JGA196694 JPW196694 JZS196694 KJO196694 KTK196694 LDG196694 LNC196694 LWY196694 MGU196694 MQQ196694 NAM196694 NKI196694 NUE196694 OEA196694 ONW196694 OXS196694 PHO196694 PRK196694 QBG196694 QLC196694 QUY196694 REU196694 ROQ196694 RYM196694 SII196694 SSE196694 TCA196694 TLW196694 TVS196694 UFO196694 UPK196694 UZG196694 VJC196694 VSY196694 WCU196694 WMQ196694 WWM196694 AE262230 KA262230 TW262230 ADS262230 ANO262230 AXK262230 BHG262230 BRC262230 CAY262230 CKU262230 CUQ262230 DEM262230 DOI262230 DYE262230 EIA262230 ERW262230 FBS262230 FLO262230 FVK262230 GFG262230 GPC262230 GYY262230 HIU262230 HSQ262230 ICM262230 IMI262230 IWE262230 JGA262230 JPW262230 JZS262230 KJO262230 KTK262230 LDG262230 LNC262230 LWY262230 MGU262230 MQQ262230 NAM262230 NKI262230 NUE262230 OEA262230 ONW262230 OXS262230 PHO262230 PRK262230 QBG262230 QLC262230 QUY262230 REU262230 ROQ262230 RYM262230 SII262230 SSE262230 TCA262230 TLW262230 TVS262230 UFO262230 UPK262230 UZG262230 VJC262230 VSY262230 WCU262230 WMQ262230 WWM262230 AE327766 KA327766 TW327766 ADS327766 ANO327766 AXK327766 BHG327766 BRC327766 CAY327766 CKU327766 CUQ327766 DEM327766 DOI327766 DYE327766 EIA327766 ERW327766 FBS327766 FLO327766 FVK327766 GFG327766 GPC327766 GYY327766 HIU327766 HSQ327766 ICM327766 IMI327766 IWE327766 JGA327766 JPW327766 JZS327766 KJO327766 KTK327766 LDG327766 LNC327766 LWY327766 MGU327766 MQQ327766 NAM327766 NKI327766 NUE327766 OEA327766 ONW327766 OXS327766 PHO327766 PRK327766 QBG327766 QLC327766 QUY327766 REU327766 ROQ327766 RYM327766 SII327766 SSE327766 TCA327766 TLW327766 TVS327766 UFO327766 UPK327766 UZG327766 VJC327766 VSY327766 WCU327766 WMQ327766 WWM327766 AE393302 KA393302 TW393302 ADS393302 ANO393302 AXK393302 BHG393302 BRC393302 CAY393302 CKU393302 CUQ393302 DEM393302 DOI393302 DYE393302 EIA393302 ERW393302 FBS393302 FLO393302 FVK393302 GFG393302 GPC393302 GYY393302 HIU393302 HSQ393302 ICM393302 IMI393302 IWE393302 JGA393302 JPW393302 JZS393302 KJO393302 KTK393302 LDG393302 LNC393302 LWY393302 MGU393302 MQQ393302 NAM393302 NKI393302 NUE393302 OEA393302 ONW393302 OXS393302 PHO393302 PRK393302 QBG393302 QLC393302 QUY393302 REU393302 ROQ393302 RYM393302 SII393302 SSE393302 TCA393302 TLW393302 TVS393302 UFO393302 UPK393302 UZG393302 VJC393302 VSY393302 WCU393302 WMQ393302 WWM393302 AE458838 KA458838 TW458838 ADS458838 ANO458838 AXK458838 BHG458838 BRC458838 CAY458838 CKU458838 CUQ458838 DEM458838 DOI458838 DYE458838 EIA458838 ERW458838 FBS458838 FLO458838 FVK458838 GFG458838 GPC458838 GYY458838 HIU458838 HSQ458838 ICM458838 IMI458838 IWE458838 JGA458838 JPW458838 JZS458838 KJO458838 KTK458838 LDG458838 LNC458838 LWY458838 MGU458838 MQQ458838 NAM458838 NKI458838 NUE458838 OEA458838 ONW458838 OXS458838 PHO458838 PRK458838 QBG458838 QLC458838 QUY458838 REU458838 ROQ458838 RYM458838 SII458838 SSE458838 TCA458838 TLW458838 TVS458838 UFO458838 UPK458838 UZG458838 VJC458838 VSY458838 WCU458838 WMQ458838 WWM458838 AE524374 KA524374 TW524374 ADS524374 ANO524374 AXK524374 BHG524374 BRC524374 CAY524374 CKU524374 CUQ524374 DEM524374 DOI524374 DYE524374 EIA524374 ERW524374 FBS524374 FLO524374 FVK524374 GFG524374 GPC524374 GYY524374 HIU524374 HSQ524374 ICM524374 IMI524374 IWE524374 JGA524374 JPW524374 JZS524374 KJO524374 KTK524374 LDG524374 LNC524374 LWY524374 MGU524374 MQQ524374 NAM524374 NKI524374 NUE524374 OEA524374 ONW524374 OXS524374 PHO524374 PRK524374 QBG524374 QLC524374 QUY524374 REU524374 ROQ524374 RYM524374 SII524374 SSE524374 TCA524374 TLW524374 TVS524374 UFO524374 UPK524374 UZG524374 VJC524374 VSY524374 WCU524374 WMQ524374 WWM524374 AE589910 KA589910 TW589910 ADS589910 ANO589910 AXK589910 BHG589910 BRC589910 CAY589910 CKU589910 CUQ589910 DEM589910 DOI589910 DYE589910 EIA589910 ERW589910 FBS589910 FLO589910 FVK589910 GFG589910 GPC589910 GYY589910 HIU589910 HSQ589910 ICM589910 IMI589910 IWE589910 JGA589910 JPW589910 JZS589910 KJO589910 KTK589910 LDG589910 LNC589910 LWY589910 MGU589910 MQQ589910 NAM589910 NKI589910 NUE589910 OEA589910 ONW589910 OXS589910 PHO589910 PRK589910 QBG589910 QLC589910 QUY589910 REU589910 ROQ589910 RYM589910 SII589910 SSE589910 TCA589910 TLW589910 TVS589910 UFO589910 UPK589910 UZG589910 VJC589910 VSY589910 WCU589910 WMQ589910 WWM589910 AE655446 KA655446 TW655446 ADS655446 ANO655446 AXK655446 BHG655446 BRC655446 CAY655446 CKU655446 CUQ655446 DEM655446 DOI655446 DYE655446 EIA655446 ERW655446 FBS655446 FLO655446 FVK655446 GFG655446 GPC655446 GYY655446 HIU655446 HSQ655446 ICM655446 IMI655446 IWE655446 JGA655446 JPW655446 JZS655446 KJO655446 KTK655446 LDG655446 LNC655446 LWY655446 MGU655446 MQQ655446 NAM655446 NKI655446 NUE655446 OEA655446 ONW655446 OXS655446 PHO655446 PRK655446 QBG655446 QLC655446 QUY655446 REU655446 ROQ655446 RYM655446 SII655446 SSE655446 TCA655446 TLW655446 TVS655446 UFO655446 UPK655446 UZG655446 VJC655446 VSY655446 WCU655446 WMQ655446 WWM655446 AE720982 KA720982 TW720982 ADS720982 ANO720982 AXK720982 BHG720982 BRC720982 CAY720982 CKU720982 CUQ720982 DEM720982 DOI720982 DYE720982 EIA720982 ERW720982 FBS720982 FLO720982 FVK720982 GFG720982 GPC720982 GYY720982 HIU720982 HSQ720982 ICM720982 IMI720982 IWE720982 JGA720982 JPW720982 JZS720982 KJO720982 KTK720982 LDG720982 LNC720982 LWY720982 MGU720982 MQQ720982 NAM720982 NKI720982 NUE720982 OEA720982 ONW720982 OXS720982 PHO720982 PRK720982 QBG720982 QLC720982 QUY720982 REU720982 ROQ720982 RYM720982 SII720982 SSE720982 TCA720982 TLW720982 TVS720982 UFO720982 UPK720982 UZG720982 VJC720982 VSY720982 WCU720982 WMQ720982 WWM720982 AE786518 KA786518 TW786518 ADS786518 ANO786518 AXK786518 BHG786518 BRC786518 CAY786518 CKU786518 CUQ786518 DEM786518 DOI786518 DYE786518 EIA786518 ERW786518 FBS786518 FLO786518 FVK786518 GFG786518 GPC786518 GYY786518 HIU786518 HSQ786518 ICM786518 IMI786518 IWE786518 JGA786518 JPW786518 JZS786518 KJO786518 KTK786518 LDG786518 LNC786518 LWY786518 MGU786518 MQQ786518 NAM786518 NKI786518 NUE786518 OEA786518 ONW786518 OXS786518 PHO786518 PRK786518 QBG786518 QLC786518 QUY786518 REU786518 ROQ786518 RYM786518 SII786518 SSE786518 TCA786518 TLW786518 TVS786518 UFO786518 UPK786518 UZG786518 VJC786518 VSY786518 WCU786518 WMQ786518 WWM786518 AE852054 KA852054 TW852054 ADS852054 ANO852054 AXK852054 BHG852054 BRC852054 CAY852054 CKU852054 CUQ852054 DEM852054 DOI852054 DYE852054 EIA852054 ERW852054 FBS852054 FLO852054 FVK852054 GFG852054 GPC852054 GYY852054 HIU852054 HSQ852054 ICM852054 IMI852054 IWE852054 JGA852054 JPW852054 JZS852054 KJO852054 KTK852054 LDG852054 LNC852054 LWY852054 MGU852054 MQQ852054 NAM852054 NKI852054 NUE852054 OEA852054 ONW852054 OXS852054 PHO852054 PRK852054 QBG852054 QLC852054 QUY852054 REU852054 ROQ852054 RYM852054 SII852054 SSE852054 TCA852054 TLW852054 TVS852054 UFO852054 UPK852054 UZG852054 VJC852054 VSY852054 WCU852054 WMQ852054 WWM852054 AE917590 KA917590 TW917590 ADS917590 ANO917590 AXK917590 BHG917590 BRC917590 CAY917590 CKU917590 CUQ917590 DEM917590 DOI917590 DYE917590 EIA917590 ERW917590 FBS917590 FLO917590 FVK917590 GFG917590 GPC917590 GYY917590 HIU917590 HSQ917590 ICM917590 IMI917590 IWE917590 JGA917590 JPW917590 JZS917590 KJO917590 KTK917590 LDG917590 LNC917590 LWY917590 MGU917590 MQQ917590 NAM917590 NKI917590 NUE917590 OEA917590 ONW917590 OXS917590 PHO917590 PRK917590 QBG917590 QLC917590 QUY917590 REU917590 ROQ917590 RYM917590 SII917590 SSE917590 TCA917590 TLW917590 TVS917590 UFO917590 UPK917590 UZG917590 VJC917590 VSY917590 WCU917590 WMQ917590 WWM917590 AE983126 KA983126 TW983126 ADS983126 ANO983126 AXK983126 BHG983126 BRC983126 CAY983126 CKU983126 CUQ983126 DEM983126 DOI983126 DYE983126 EIA983126 ERW983126 FBS983126 FLO983126 FVK983126 GFG983126 GPC983126 GYY983126 HIU983126 HSQ983126 ICM983126 IMI983126 IWE983126 JGA983126 JPW983126 JZS983126 KJO983126 KTK983126 LDG983126 LNC983126 LWY983126 MGU983126 MQQ983126 NAM983126 NKI983126 NUE983126 OEA983126 ONW983126 OXS983126 PHO983126 PRK983126 QBG983126 QLC983126 QUY983126 REU983126 ROQ983126 RYM983126 SII983126 SSE983126 TCA983126 TLW983126 TVS983126 UFO983126 UPK983126 UZG983126 VJC983126 VSY983126 WCU983126 WMQ983126 WWM983126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AE70 KA70 TW70 ADS70 ANO70 AXK70 BHG70 BRC70 CAY70 CKU70 CUQ70 DEM70 DOI70 DYE70 EIA70 ERW70 FBS70 FLO70 FVK70 GFG70 GPC70 GYY70 HIU70 HSQ70 ICM70 IMI70 IWE70 JGA70 JPW70 JZS70 KJO70 KTK70 LDG70 LNC70 LWY70 MGU70 MQQ70 NAM70 NKI70 NUE70 OEA70 ONW70 OXS70 PHO70 PRK70 QBG70 QLC70 QUY70 REU70 ROQ70 RYM70 SII70 SSE70 TCA70 TLW70 TVS70 UFO70 UPK70 UZG70 VJC70 VSY70 WCU70 WMQ70 WWM70 AE65606 KA65606 TW65606 ADS65606 ANO65606 AXK65606 BHG65606 BRC65606 CAY65606 CKU65606 CUQ65606 DEM65606 DOI65606 DYE65606 EIA65606 ERW65606 FBS65606 FLO65606 FVK65606 GFG65606 GPC65606 GYY65606 HIU65606 HSQ65606 ICM65606 IMI65606 IWE65606 JGA65606 JPW65606 JZS65606 KJO65606 KTK65606 LDG65606 LNC65606 LWY65606 MGU65606 MQQ65606 NAM65606 NKI65606 NUE65606 OEA65606 ONW65606 OXS65606 PHO65606 PRK65606 QBG65606 QLC65606 QUY65606 REU65606 ROQ65606 RYM65606 SII65606 SSE65606 TCA65606 TLW65606 TVS65606 UFO65606 UPK65606 UZG65606 VJC65606 VSY65606 WCU65606 WMQ65606 WWM65606 AE131142 KA131142 TW131142 ADS131142 ANO131142 AXK131142 BHG131142 BRC131142 CAY131142 CKU131142 CUQ131142 DEM131142 DOI131142 DYE131142 EIA131142 ERW131142 FBS131142 FLO131142 FVK131142 GFG131142 GPC131142 GYY131142 HIU131142 HSQ131142 ICM131142 IMI131142 IWE131142 JGA131142 JPW131142 JZS131142 KJO131142 KTK131142 LDG131142 LNC131142 LWY131142 MGU131142 MQQ131142 NAM131142 NKI131142 NUE131142 OEA131142 ONW131142 OXS131142 PHO131142 PRK131142 QBG131142 QLC131142 QUY131142 REU131142 ROQ131142 RYM131142 SII131142 SSE131142 TCA131142 TLW131142 TVS131142 UFO131142 UPK131142 UZG131142 VJC131142 VSY131142 WCU131142 WMQ131142 WWM131142 AE196678 KA196678 TW196678 ADS196678 ANO196678 AXK196678 BHG196678 BRC196678 CAY196678 CKU196678 CUQ196678 DEM196678 DOI196678 DYE196678 EIA196678 ERW196678 FBS196678 FLO196678 FVK196678 GFG196678 GPC196678 GYY196678 HIU196678 HSQ196678 ICM196678 IMI196678 IWE196678 JGA196678 JPW196678 JZS196678 KJO196678 KTK196678 LDG196678 LNC196678 LWY196678 MGU196678 MQQ196678 NAM196678 NKI196678 NUE196678 OEA196678 ONW196678 OXS196678 PHO196678 PRK196678 QBG196678 QLC196678 QUY196678 REU196678 ROQ196678 RYM196678 SII196678 SSE196678 TCA196678 TLW196678 TVS196678 UFO196678 UPK196678 UZG196678 VJC196678 VSY196678 WCU196678 WMQ196678 WWM196678 AE262214 KA262214 TW262214 ADS262214 ANO262214 AXK262214 BHG262214 BRC262214 CAY262214 CKU262214 CUQ262214 DEM262214 DOI262214 DYE262214 EIA262214 ERW262214 FBS262214 FLO262214 FVK262214 GFG262214 GPC262214 GYY262214 HIU262214 HSQ262214 ICM262214 IMI262214 IWE262214 JGA262214 JPW262214 JZS262214 KJO262214 KTK262214 LDG262214 LNC262214 LWY262214 MGU262214 MQQ262214 NAM262214 NKI262214 NUE262214 OEA262214 ONW262214 OXS262214 PHO262214 PRK262214 QBG262214 QLC262214 QUY262214 REU262214 ROQ262214 RYM262214 SII262214 SSE262214 TCA262214 TLW262214 TVS262214 UFO262214 UPK262214 UZG262214 VJC262214 VSY262214 WCU262214 WMQ262214 WWM262214 AE327750 KA327750 TW327750 ADS327750 ANO327750 AXK327750 BHG327750 BRC327750 CAY327750 CKU327750 CUQ327750 DEM327750 DOI327750 DYE327750 EIA327750 ERW327750 FBS327750 FLO327750 FVK327750 GFG327750 GPC327750 GYY327750 HIU327750 HSQ327750 ICM327750 IMI327750 IWE327750 JGA327750 JPW327750 JZS327750 KJO327750 KTK327750 LDG327750 LNC327750 LWY327750 MGU327750 MQQ327750 NAM327750 NKI327750 NUE327750 OEA327750 ONW327750 OXS327750 PHO327750 PRK327750 QBG327750 QLC327750 QUY327750 REU327750 ROQ327750 RYM327750 SII327750 SSE327750 TCA327750 TLW327750 TVS327750 UFO327750 UPK327750 UZG327750 VJC327750 VSY327750 WCU327750 WMQ327750 WWM327750 AE393286 KA393286 TW393286 ADS393286 ANO393286 AXK393286 BHG393286 BRC393286 CAY393286 CKU393286 CUQ393286 DEM393286 DOI393286 DYE393286 EIA393286 ERW393286 FBS393286 FLO393286 FVK393286 GFG393286 GPC393286 GYY393286 HIU393286 HSQ393286 ICM393286 IMI393286 IWE393286 JGA393286 JPW393286 JZS393286 KJO393286 KTK393286 LDG393286 LNC393286 LWY393286 MGU393286 MQQ393286 NAM393286 NKI393286 NUE393286 OEA393286 ONW393286 OXS393286 PHO393286 PRK393286 QBG393286 QLC393286 QUY393286 REU393286 ROQ393286 RYM393286 SII393286 SSE393286 TCA393286 TLW393286 TVS393286 UFO393286 UPK393286 UZG393286 VJC393286 VSY393286 WCU393286 WMQ393286 WWM393286 AE458822 KA458822 TW458822 ADS458822 ANO458822 AXK458822 BHG458822 BRC458822 CAY458822 CKU458822 CUQ458822 DEM458822 DOI458822 DYE458822 EIA458822 ERW458822 FBS458822 FLO458822 FVK458822 GFG458822 GPC458822 GYY458822 HIU458822 HSQ458822 ICM458822 IMI458822 IWE458822 JGA458822 JPW458822 JZS458822 KJO458822 KTK458822 LDG458822 LNC458822 LWY458822 MGU458822 MQQ458822 NAM458822 NKI458822 NUE458822 OEA458822 ONW458822 OXS458822 PHO458822 PRK458822 QBG458822 QLC458822 QUY458822 REU458822 ROQ458822 RYM458822 SII458822 SSE458822 TCA458822 TLW458822 TVS458822 UFO458822 UPK458822 UZG458822 VJC458822 VSY458822 WCU458822 WMQ458822 WWM458822 AE524358 KA524358 TW524358 ADS524358 ANO524358 AXK524358 BHG524358 BRC524358 CAY524358 CKU524358 CUQ524358 DEM524358 DOI524358 DYE524358 EIA524358 ERW524358 FBS524358 FLO524358 FVK524358 GFG524358 GPC524358 GYY524358 HIU524358 HSQ524358 ICM524358 IMI524358 IWE524358 JGA524358 JPW524358 JZS524358 KJO524358 KTK524358 LDG524358 LNC524358 LWY524358 MGU524358 MQQ524358 NAM524358 NKI524358 NUE524358 OEA524358 ONW524358 OXS524358 PHO524358 PRK524358 QBG524358 QLC524358 QUY524358 REU524358 ROQ524358 RYM524358 SII524358 SSE524358 TCA524358 TLW524358 TVS524358 UFO524358 UPK524358 UZG524358 VJC524358 VSY524358 WCU524358 WMQ524358 WWM524358 AE589894 KA589894 TW589894 ADS589894 ANO589894 AXK589894 BHG589894 BRC589894 CAY589894 CKU589894 CUQ589894 DEM589894 DOI589894 DYE589894 EIA589894 ERW589894 FBS589894 FLO589894 FVK589894 GFG589894 GPC589894 GYY589894 HIU589894 HSQ589894 ICM589894 IMI589894 IWE589894 JGA589894 JPW589894 JZS589894 KJO589894 KTK589894 LDG589894 LNC589894 LWY589894 MGU589894 MQQ589894 NAM589894 NKI589894 NUE589894 OEA589894 ONW589894 OXS589894 PHO589894 PRK589894 QBG589894 QLC589894 QUY589894 REU589894 ROQ589894 RYM589894 SII589894 SSE589894 TCA589894 TLW589894 TVS589894 UFO589894 UPK589894 UZG589894 VJC589894 VSY589894 WCU589894 WMQ589894 WWM589894 AE655430 KA655430 TW655430 ADS655430 ANO655430 AXK655430 BHG655430 BRC655430 CAY655430 CKU655430 CUQ655430 DEM655430 DOI655430 DYE655430 EIA655430 ERW655430 FBS655430 FLO655430 FVK655430 GFG655430 GPC655430 GYY655430 HIU655430 HSQ655430 ICM655430 IMI655430 IWE655430 JGA655430 JPW655430 JZS655430 KJO655430 KTK655430 LDG655430 LNC655430 LWY655430 MGU655430 MQQ655430 NAM655430 NKI655430 NUE655430 OEA655430 ONW655430 OXS655430 PHO655430 PRK655430 QBG655430 QLC655430 QUY655430 REU655430 ROQ655430 RYM655430 SII655430 SSE655430 TCA655430 TLW655430 TVS655430 UFO655430 UPK655430 UZG655430 VJC655430 VSY655430 WCU655430 WMQ655430 WWM655430 AE720966 KA720966 TW720966 ADS720966 ANO720966 AXK720966 BHG720966 BRC720966 CAY720966 CKU720966 CUQ720966 DEM720966 DOI720966 DYE720966 EIA720966 ERW720966 FBS720966 FLO720966 FVK720966 GFG720966 GPC720966 GYY720966 HIU720966 HSQ720966 ICM720966 IMI720966 IWE720966 JGA720966 JPW720966 JZS720966 KJO720966 KTK720966 LDG720966 LNC720966 LWY720966 MGU720966 MQQ720966 NAM720966 NKI720966 NUE720966 OEA720966 ONW720966 OXS720966 PHO720966 PRK720966 QBG720966 QLC720966 QUY720966 REU720966 ROQ720966 RYM720966 SII720966 SSE720966 TCA720966 TLW720966 TVS720966 UFO720966 UPK720966 UZG720966 VJC720966 VSY720966 WCU720966 WMQ720966 WWM720966 AE786502 KA786502 TW786502 ADS786502 ANO786502 AXK786502 BHG786502 BRC786502 CAY786502 CKU786502 CUQ786502 DEM786502 DOI786502 DYE786502 EIA786502 ERW786502 FBS786502 FLO786502 FVK786502 GFG786502 GPC786502 GYY786502 HIU786502 HSQ786502 ICM786502 IMI786502 IWE786502 JGA786502 JPW786502 JZS786502 KJO786502 KTK786502 LDG786502 LNC786502 LWY786502 MGU786502 MQQ786502 NAM786502 NKI786502 NUE786502 OEA786502 ONW786502 OXS786502 PHO786502 PRK786502 QBG786502 QLC786502 QUY786502 REU786502 ROQ786502 RYM786502 SII786502 SSE786502 TCA786502 TLW786502 TVS786502 UFO786502 UPK786502 UZG786502 VJC786502 VSY786502 WCU786502 WMQ786502 WWM786502 AE852038 KA852038 TW852038 ADS852038 ANO852038 AXK852038 BHG852038 BRC852038 CAY852038 CKU852038 CUQ852038 DEM852038 DOI852038 DYE852038 EIA852038 ERW852038 FBS852038 FLO852038 FVK852038 GFG852038 GPC852038 GYY852038 HIU852038 HSQ852038 ICM852038 IMI852038 IWE852038 JGA852038 JPW852038 JZS852038 KJO852038 KTK852038 LDG852038 LNC852038 LWY852038 MGU852038 MQQ852038 NAM852038 NKI852038 NUE852038 OEA852038 ONW852038 OXS852038 PHO852038 PRK852038 QBG852038 QLC852038 QUY852038 REU852038 ROQ852038 RYM852038 SII852038 SSE852038 TCA852038 TLW852038 TVS852038 UFO852038 UPK852038 UZG852038 VJC852038 VSY852038 WCU852038 WMQ852038 WWM852038 AE917574 KA917574 TW917574 ADS917574 ANO917574 AXK917574 BHG917574 BRC917574 CAY917574 CKU917574 CUQ917574 DEM917574 DOI917574 DYE917574 EIA917574 ERW917574 FBS917574 FLO917574 FVK917574 GFG917574 GPC917574 GYY917574 HIU917574 HSQ917574 ICM917574 IMI917574 IWE917574 JGA917574 JPW917574 JZS917574 KJO917574 KTK917574 LDG917574 LNC917574 LWY917574 MGU917574 MQQ917574 NAM917574 NKI917574 NUE917574 OEA917574 ONW917574 OXS917574 PHO917574 PRK917574 QBG917574 QLC917574 QUY917574 REU917574 ROQ917574 RYM917574 SII917574 SSE917574 TCA917574 TLW917574 TVS917574 UFO917574 UPK917574 UZG917574 VJC917574 VSY917574 WCU917574 WMQ917574 WWM917574 AE983110 KA983110 TW983110 ADS983110 ANO983110 AXK983110 BHG983110 BRC983110 CAY983110 CKU983110 CUQ983110 DEM983110 DOI983110 DYE983110 EIA983110 ERW983110 FBS983110 FLO983110 FVK983110 GFG983110 GPC983110 GYY983110 HIU983110 HSQ983110 ICM983110 IMI983110 IWE983110 JGA983110 JPW983110 JZS983110 KJO983110 KTK983110 LDG983110 LNC983110 LWY983110 MGU983110 MQQ983110 NAM983110 NKI983110 NUE983110 OEA983110 ONW983110 OXS983110 PHO983110 PRK983110 QBG983110 QLC983110 QUY983110 REU983110 ROQ983110 RYM983110 SII983110 SSE983110 TCA983110 TLW983110 TVS983110 UFO983110 UPK983110 UZG983110 VJC983110 VSY983110 WCU983110 WMQ983110 WWM983110 AE78 KA78 TW78 ADS78 ANO78 AXK78 BHG78 BRC78 CAY78 CKU78 CUQ78 DEM78 DOI78 DYE78 EIA78 ERW78 FBS78 FLO78 FVK78 GFG78 GPC78 GYY78 HIU78 HSQ78 ICM78 IMI78 IWE78 JGA78 JPW78 JZS78 KJO78 KTK78 LDG78 LNC78 LWY78 MGU78 MQQ78 NAM78 NKI78 NUE78 OEA78 ONW78 OXS78 PHO78 PRK78 QBG78 QLC78 QUY78 REU78 ROQ78 RYM78 SII78 SSE78 TCA78 TLW78 TVS78 UFO78 UPK78 UZG78 VJC78 VSY78 WCU78 WMQ78 WWM78 AE65614 KA65614 TW65614 ADS65614 ANO65614 AXK65614 BHG65614 BRC65614 CAY65614 CKU65614 CUQ65614 DEM65614 DOI65614 DYE65614 EIA65614 ERW65614 FBS65614 FLO65614 FVK65614 GFG65614 GPC65614 GYY65614 HIU65614 HSQ65614 ICM65614 IMI65614 IWE65614 JGA65614 JPW65614 JZS65614 KJO65614 KTK65614 LDG65614 LNC65614 LWY65614 MGU65614 MQQ65614 NAM65614 NKI65614 NUE65614 OEA65614 ONW65614 OXS65614 PHO65614 PRK65614 QBG65614 QLC65614 QUY65614 REU65614 ROQ65614 RYM65614 SII65614 SSE65614 TCA65614 TLW65614 TVS65614 UFO65614 UPK65614 UZG65614 VJC65614 VSY65614 WCU65614 WMQ65614 WWM65614 AE131150 KA131150 TW131150 ADS131150 ANO131150 AXK131150 BHG131150 BRC131150 CAY131150 CKU131150 CUQ131150 DEM131150 DOI131150 DYE131150 EIA131150 ERW131150 FBS131150 FLO131150 FVK131150 GFG131150 GPC131150 GYY131150 HIU131150 HSQ131150 ICM131150 IMI131150 IWE131150 JGA131150 JPW131150 JZS131150 KJO131150 KTK131150 LDG131150 LNC131150 LWY131150 MGU131150 MQQ131150 NAM131150 NKI131150 NUE131150 OEA131150 ONW131150 OXS131150 PHO131150 PRK131150 QBG131150 QLC131150 QUY131150 REU131150 ROQ131150 RYM131150 SII131150 SSE131150 TCA131150 TLW131150 TVS131150 UFO131150 UPK131150 UZG131150 VJC131150 VSY131150 WCU131150 WMQ131150 WWM131150 AE196686 KA196686 TW196686 ADS196686 ANO196686 AXK196686 BHG196686 BRC196686 CAY196686 CKU196686 CUQ196686 DEM196686 DOI196686 DYE196686 EIA196686 ERW196686 FBS196686 FLO196686 FVK196686 GFG196686 GPC196686 GYY196686 HIU196686 HSQ196686 ICM196686 IMI196686 IWE196686 JGA196686 JPW196686 JZS196686 KJO196686 KTK196686 LDG196686 LNC196686 LWY196686 MGU196686 MQQ196686 NAM196686 NKI196686 NUE196686 OEA196686 ONW196686 OXS196686 PHO196686 PRK196686 QBG196686 QLC196686 QUY196686 REU196686 ROQ196686 RYM196686 SII196686 SSE196686 TCA196686 TLW196686 TVS196686 UFO196686 UPK196686 UZG196686 VJC196686 VSY196686 WCU196686 WMQ196686 WWM196686 AE262222 KA262222 TW262222 ADS262222 ANO262222 AXK262222 BHG262222 BRC262222 CAY262222 CKU262222 CUQ262222 DEM262222 DOI262222 DYE262222 EIA262222 ERW262222 FBS262222 FLO262222 FVK262222 GFG262222 GPC262222 GYY262222 HIU262222 HSQ262222 ICM262222 IMI262222 IWE262222 JGA262222 JPW262222 JZS262222 KJO262222 KTK262222 LDG262222 LNC262222 LWY262222 MGU262222 MQQ262222 NAM262222 NKI262222 NUE262222 OEA262222 ONW262222 OXS262222 PHO262222 PRK262222 QBG262222 QLC262222 QUY262222 REU262222 ROQ262222 RYM262222 SII262222 SSE262222 TCA262222 TLW262222 TVS262222 UFO262222 UPK262222 UZG262222 VJC262222 VSY262222 WCU262222 WMQ262222 WWM262222 AE327758 KA327758 TW327758 ADS327758 ANO327758 AXK327758 BHG327758 BRC327758 CAY327758 CKU327758 CUQ327758 DEM327758 DOI327758 DYE327758 EIA327758 ERW327758 FBS327758 FLO327758 FVK327758 GFG327758 GPC327758 GYY327758 HIU327758 HSQ327758 ICM327758 IMI327758 IWE327758 JGA327758 JPW327758 JZS327758 KJO327758 KTK327758 LDG327758 LNC327758 LWY327758 MGU327758 MQQ327758 NAM327758 NKI327758 NUE327758 OEA327758 ONW327758 OXS327758 PHO327758 PRK327758 QBG327758 QLC327758 QUY327758 REU327758 ROQ327758 RYM327758 SII327758 SSE327758 TCA327758 TLW327758 TVS327758 UFO327758 UPK327758 UZG327758 VJC327758 VSY327758 WCU327758 WMQ327758 WWM327758 AE393294 KA393294 TW393294 ADS393294 ANO393294 AXK393294 BHG393294 BRC393294 CAY393294 CKU393294 CUQ393294 DEM393294 DOI393294 DYE393294 EIA393294 ERW393294 FBS393294 FLO393294 FVK393294 GFG393294 GPC393294 GYY393294 HIU393294 HSQ393294 ICM393294 IMI393294 IWE393294 JGA393294 JPW393294 JZS393294 KJO393294 KTK393294 LDG393294 LNC393294 LWY393294 MGU393294 MQQ393294 NAM393294 NKI393294 NUE393294 OEA393294 ONW393294 OXS393294 PHO393294 PRK393294 QBG393294 QLC393294 QUY393294 REU393294 ROQ393294 RYM393294 SII393294 SSE393294 TCA393294 TLW393294 TVS393294 UFO393294 UPK393294 UZG393294 VJC393294 VSY393294 WCU393294 WMQ393294 WWM393294 AE458830 KA458830 TW458830 ADS458830 ANO458830 AXK458830 BHG458830 BRC458830 CAY458830 CKU458830 CUQ458830 DEM458830 DOI458830 DYE458830 EIA458830 ERW458830 FBS458830 FLO458830 FVK458830 GFG458830 GPC458830 GYY458830 HIU458830 HSQ458830 ICM458830 IMI458830 IWE458830 JGA458830 JPW458830 JZS458830 KJO458830 KTK458830 LDG458830 LNC458830 LWY458830 MGU458830 MQQ458830 NAM458830 NKI458830 NUE458830 OEA458830 ONW458830 OXS458830 PHO458830 PRK458830 QBG458830 QLC458830 QUY458830 REU458830 ROQ458830 RYM458830 SII458830 SSE458830 TCA458830 TLW458830 TVS458830 UFO458830 UPK458830 UZG458830 VJC458830 VSY458830 WCU458830 WMQ458830 WWM458830 AE524366 KA524366 TW524366 ADS524366 ANO524366 AXK524366 BHG524366 BRC524366 CAY524366 CKU524366 CUQ524366 DEM524366 DOI524366 DYE524366 EIA524366 ERW524366 FBS524366 FLO524366 FVK524366 GFG524366 GPC524366 GYY524366 HIU524366 HSQ524366 ICM524366 IMI524366 IWE524366 JGA524366 JPW524366 JZS524366 KJO524366 KTK524366 LDG524366 LNC524366 LWY524366 MGU524366 MQQ524366 NAM524366 NKI524366 NUE524366 OEA524366 ONW524366 OXS524366 PHO524366 PRK524366 QBG524366 QLC524366 QUY524366 REU524366 ROQ524366 RYM524366 SII524366 SSE524366 TCA524366 TLW524366 TVS524366 UFO524366 UPK524366 UZG524366 VJC524366 VSY524366 WCU524366 WMQ524366 WWM524366 AE589902 KA589902 TW589902 ADS589902 ANO589902 AXK589902 BHG589902 BRC589902 CAY589902 CKU589902 CUQ589902 DEM589902 DOI589902 DYE589902 EIA589902 ERW589902 FBS589902 FLO589902 FVK589902 GFG589902 GPC589902 GYY589902 HIU589902 HSQ589902 ICM589902 IMI589902 IWE589902 JGA589902 JPW589902 JZS589902 KJO589902 KTK589902 LDG589902 LNC589902 LWY589902 MGU589902 MQQ589902 NAM589902 NKI589902 NUE589902 OEA589902 ONW589902 OXS589902 PHO589902 PRK589902 QBG589902 QLC589902 QUY589902 REU589902 ROQ589902 RYM589902 SII589902 SSE589902 TCA589902 TLW589902 TVS589902 UFO589902 UPK589902 UZG589902 VJC589902 VSY589902 WCU589902 WMQ589902 WWM589902 AE655438 KA655438 TW655438 ADS655438 ANO655438 AXK655438 BHG655438 BRC655438 CAY655438 CKU655438 CUQ655438 DEM655438 DOI655438 DYE655438 EIA655438 ERW655438 FBS655438 FLO655438 FVK655438 GFG655438 GPC655438 GYY655438 HIU655438 HSQ655438 ICM655438 IMI655438 IWE655438 JGA655438 JPW655438 JZS655438 KJO655438 KTK655438 LDG655438 LNC655438 LWY655438 MGU655438 MQQ655438 NAM655438 NKI655438 NUE655438 OEA655438 ONW655438 OXS655438 PHO655438 PRK655438 QBG655438 QLC655438 QUY655438 REU655438 ROQ655438 RYM655438 SII655438 SSE655438 TCA655438 TLW655438 TVS655438 UFO655438 UPK655438 UZG655438 VJC655438 VSY655438 WCU655438 WMQ655438 WWM655438 AE720974 KA720974 TW720974 ADS720974 ANO720974 AXK720974 BHG720974 BRC720974 CAY720974 CKU720974 CUQ720974 DEM720974 DOI720974 DYE720974 EIA720974 ERW720974 FBS720974 FLO720974 FVK720974 GFG720974 GPC720974 GYY720974 HIU720974 HSQ720974 ICM720974 IMI720974 IWE720974 JGA720974 JPW720974 JZS720974 KJO720974 KTK720974 LDG720974 LNC720974 LWY720974 MGU720974 MQQ720974 NAM720974 NKI720974 NUE720974 OEA720974 ONW720974 OXS720974 PHO720974 PRK720974 QBG720974 QLC720974 QUY720974 REU720974 ROQ720974 RYM720974 SII720974 SSE720974 TCA720974 TLW720974 TVS720974 UFO720974 UPK720974 UZG720974 VJC720974 VSY720974 WCU720974 WMQ720974 WWM720974 AE786510 KA786510 TW786510 ADS786510 ANO786510 AXK786510 BHG786510 BRC786510 CAY786510 CKU786510 CUQ786510 DEM786510 DOI786510 DYE786510 EIA786510 ERW786510 FBS786510 FLO786510 FVK786510 GFG786510 GPC786510 GYY786510 HIU786510 HSQ786510 ICM786510 IMI786510 IWE786510 JGA786510 JPW786510 JZS786510 KJO786510 KTK786510 LDG786510 LNC786510 LWY786510 MGU786510 MQQ786510 NAM786510 NKI786510 NUE786510 OEA786510 ONW786510 OXS786510 PHO786510 PRK786510 QBG786510 QLC786510 QUY786510 REU786510 ROQ786510 RYM786510 SII786510 SSE786510 TCA786510 TLW786510 TVS786510 UFO786510 UPK786510 UZG786510 VJC786510 VSY786510 WCU786510 WMQ786510 WWM786510 AE852046 KA852046 TW852046 ADS852046 ANO852046 AXK852046 BHG852046 BRC852046 CAY852046 CKU852046 CUQ852046 DEM852046 DOI852046 DYE852046 EIA852046 ERW852046 FBS852046 FLO852046 FVK852046 GFG852046 GPC852046 GYY852046 HIU852046 HSQ852046 ICM852046 IMI852046 IWE852046 JGA852046 JPW852046 JZS852046 KJO852046 KTK852046 LDG852046 LNC852046 LWY852046 MGU852046 MQQ852046 NAM852046 NKI852046 NUE852046 OEA852046 ONW852046 OXS852046 PHO852046 PRK852046 QBG852046 QLC852046 QUY852046 REU852046 ROQ852046 RYM852046 SII852046 SSE852046 TCA852046 TLW852046 TVS852046 UFO852046 UPK852046 UZG852046 VJC852046 VSY852046 WCU852046 WMQ852046 WWM852046 AE917582 KA917582 TW917582 ADS917582 ANO917582 AXK917582 BHG917582 BRC917582 CAY917582 CKU917582 CUQ917582 DEM917582 DOI917582 DYE917582 EIA917582 ERW917582 FBS917582 FLO917582 FVK917582 GFG917582 GPC917582 GYY917582 HIU917582 HSQ917582 ICM917582 IMI917582 IWE917582 JGA917582 JPW917582 JZS917582 KJO917582 KTK917582 LDG917582 LNC917582 LWY917582 MGU917582 MQQ917582 NAM917582 NKI917582 NUE917582 OEA917582 ONW917582 OXS917582 PHO917582 PRK917582 QBG917582 QLC917582 QUY917582 REU917582 ROQ917582 RYM917582 SII917582 SSE917582 TCA917582 TLW917582 TVS917582 UFO917582 UPK917582 UZG917582 VJC917582 VSY917582 WCU917582 WMQ917582 WWM917582 AE983118 KA983118 TW983118 ADS983118 ANO983118 AXK983118 BHG983118 BRC983118 CAY983118 CKU983118 CUQ983118 DEM983118 DOI983118 DYE983118 EIA983118 ERW983118 FBS983118 FLO983118 FVK983118 GFG983118 GPC983118 GYY983118 HIU983118 HSQ983118 ICM983118 IMI983118 IWE983118 JGA983118 JPW983118 JZS983118 KJO983118 KTK983118 LDG983118 LNC983118 LWY983118 MGU983118 MQQ983118 NAM983118 NKI983118 NUE983118 OEA983118 ONW983118 OXS983118 PHO983118 PRK983118 QBG983118 QLC983118 QUY983118 REU983118 ROQ983118 RYM983118 SII983118 SSE983118 TCA983118 TLW983118 TVS983118 UFO983118 UPK983118 UZG983118 VJC983118 VSY983118 WCU983118 WMQ983118 WWM983118 AE97 KA97 TW97 ADS97 ANO97 AXK97 BHG97 BRC97 CAY97 CKU97 CUQ97 DEM97 DOI97 DYE97 EIA97 ERW97 FBS97 FLO97 FVK97 GFG97 GPC97 GYY97 HIU97 HSQ97 ICM97 IMI97 IWE97 JGA97 JPW97 JZS97 KJO97 KTK97 LDG97 LNC97 LWY97 MGU97 MQQ97 NAM97 NKI97 NUE97 OEA97 ONW97 OXS97 PHO97 PRK97 QBG97 QLC97 QUY97 REU97 ROQ97 RYM97 SII97 SSE97 TCA97 TLW97 TVS97 UFO97 UPK97 UZG97 VJC97 VSY97 WCU97 WMQ97 WWM97 AE65633 KA65633 TW65633 ADS65633 ANO65633 AXK65633 BHG65633 BRC65633 CAY65633 CKU65633 CUQ65633 DEM65633 DOI65633 DYE65633 EIA65633 ERW65633 FBS65633 FLO65633 FVK65633 GFG65633 GPC65633 GYY65633 HIU65633 HSQ65633 ICM65633 IMI65633 IWE65633 JGA65633 JPW65633 JZS65633 KJO65633 KTK65633 LDG65633 LNC65633 LWY65633 MGU65633 MQQ65633 NAM65633 NKI65633 NUE65633 OEA65633 ONW65633 OXS65633 PHO65633 PRK65633 QBG65633 QLC65633 QUY65633 REU65633 ROQ65633 RYM65633 SII65633 SSE65633 TCA65633 TLW65633 TVS65633 UFO65633 UPK65633 UZG65633 VJC65633 VSY65633 WCU65633 WMQ65633 WWM65633 AE131169 KA131169 TW131169 ADS131169 ANO131169 AXK131169 BHG131169 BRC131169 CAY131169 CKU131169 CUQ131169 DEM131169 DOI131169 DYE131169 EIA131169 ERW131169 FBS131169 FLO131169 FVK131169 GFG131169 GPC131169 GYY131169 HIU131169 HSQ131169 ICM131169 IMI131169 IWE131169 JGA131169 JPW131169 JZS131169 KJO131169 KTK131169 LDG131169 LNC131169 LWY131169 MGU131169 MQQ131169 NAM131169 NKI131169 NUE131169 OEA131169 ONW131169 OXS131169 PHO131169 PRK131169 QBG131169 QLC131169 QUY131169 REU131169 ROQ131169 RYM131169 SII131169 SSE131169 TCA131169 TLW131169 TVS131169 UFO131169 UPK131169 UZG131169 VJC131169 VSY131169 WCU131169 WMQ131169 WWM131169 AE196705 KA196705 TW196705 ADS196705 ANO196705 AXK196705 BHG196705 BRC196705 CAY196705 CKU196705 CUQ196705 DEM196705 DOI196705 DYE196705 EIA196705 ERW196705 FBS196705 FLO196705 FVK196705 GFG196705 GPC196705 GYY196705 HIU196705 HSQ196705 ICM196705 IMI196705 IWE196705 JGA196705 JPW196705 JZS196705 KJO196705 KTK196705 LDG196705 LNC196705 LWY196705 MGU196705 MQQ196705 NAM196705 NKI196705 NUE196705 OEA196705 ONW196705 OXS196705 PHO196705 PRK196705 QBG196705 QLC196705 QUY196705 REU196705 ROQ196705 RYM196705 SII196705 SSE196705 TCA196705 TLW196705 TVS196705 UFO196705 UPK196705 UZG196705 VJC196705 VSY196705 WCU196705 WMQ196705 WWM196705 AE262241 KA262241 TW262241 ADS262241 ANO262241 AXK262241 BHG262241 BRC262241 CAY262241 CKU262241 CUQ262241 DEM262241 DOI262241 DYE262241 EIA262241 ERW262241 FBS262241 FLO262241 FVK262241 GFG262241 GPC262241 GYY262241 HIU262241 HSQ262241 ICM262241 IMI262241 IWE262241 JGA262241 JPW262241 JZS262241 KJO262241 KTK262241 LDG262241 LNC262241 LWY262241 MGU262241 MQQ262241 NAM262241 NKI262241 NUE262241 OEA262241 ONW262241 OXS262241 PHO262241 PRK262241 QBG262241 QLC262241 QUY262241 REU262241 ROQ262241 RYM262241 SII262241 SSE262241 TCA262241 TLW262241 TVS262241 UFO262241 UPK262241 UZG262241 VJC262241 VSY262241 WCU262241 WMQ262241 WWM262241 AE327777 KA327777 TW327777 ADS327777 ANO327777 AXK327777 BHG327777 BRC327777 CAY327777 CKU327777 CUQ327777 DEM327777 DOI327777 DYE327777 EIA327777 ERW327777 FBS327777 FLO327777 FVK327777 GFG327777 GPC327777 GYY327777 HIU327777 HSQ327777 ICM327777 IMI327777 IWE327777 JGA327777 JPW327777 JZS327777 KJO327777 KTK327777 LDG327777 LNC327777 LWY327777 MGU327777 MQQ327777 NAM327777 NKI327777 NUE327777 OEA327777 ONW327777 OXS327777 PHO327777 PRK327777 QBG327777 QLC327777 QUY327777 REU327777 ROQ327777 RYM327777 SII327777 SSE327777 TCA327777 TLW327777 TVS327777 UFO327777 UPK327777 UZG327777 VJC327777 VSY327777 WCU327777 WMQ327777 WWM327777 AE393313 KA393313 TW393313 ADS393313 ANO393313 AXK393313 BHG393313 BRC393313 CAY393313 CKU393313 CUQ393313 DEM393313 DOI393313 DYE393313 EIA393313 ERW393313 FBS393313 FLO393313 FVK393313 GFG393313 GPC393313 GYY393313 HIU393313 HSQ393313 ICM393313 IMI393313 IWE393313 JGA393313 JPW393313 JZS393313 KJO393313 KTK393313 LDG393313 LNC393313 LWY393313 MGU393313 MQQ393313 NAM393313 NKI393313 NUE393313 OEA393313 ONW393313 OXS393313 PHO393313 PRK393313 QBG393313 QLC393313 QUY393313 REU393313 ROQ393313 RYM393313 SII393313 SSE393313 TCA393313 TLW393313 TVS393313 UFO393313 UPK393313 UZG393313 VJC393313 VSY393313 WCU393313 WMQ393313 WWM393313 AE458849 KA458849 TW458849 ADS458849 ANO458849 AXK458849 BHG458849 BRC458849 CAY458849 CKU458849 CUQ458849 DEM458849 DOI458849 DYE458849 EIA458849 ERW458849 FBS458849 FLO458849 FVK458849 GFG458849 GPC458849 GYY458849 HIU458849 HSQ458849 ICM458849 IMI458849 IWE458849 JGA458849 JPW458849 JZS458849 KJO458849 KTK458849 LDG458849 LNC458849 LWY458849 MGU458849 MQQ458849 NAM458849 NKI458849 NUE458849 OEA458849 ONW458849 OXS458849 PHO458849 PRK458849 QBG458849 QLC458849 QUY458849 REU458849 ROQ458849 RYM458849 SII458849 SSE458849 TCA458849 TLW458849 TVS458849 UFO458849 UPK458849 UZG458849 VJC458849 VSY458849 WCU458849 WMQ458849 WWM458849 AE524385 KA524385 TW524385 ADS524385 ANO524385 AXK524385 BHG524385 BRC524385 CAY524385 CKU524385 CUQ524385 DEM524385 DOI524385 DYE524385 EIA524385 ERW524385 FBS524385 FLO524385 FVK524385 GFG524385 GPC524385 GYY524385 HIU524385 HSQ524385 ICM524385 IMI524385 IWE524385 JGA524385 JPW524385 JZS524385 KJO524385 KTK524385 LDG524385 LNC524385 LWY524385 MGU524385 MQQ524385 NAM524385 NKI524385 NUE524385 OEA524385 ONW524385 OXS524385 PHO524385 PRK524385 QBG524385 QLC524385 QUY524385 REU524385 ROQ524385 RYM524385 SII524385 SSE524385 TCA524385 TLW524385 TVS524385 UFO524385 UPK524385 UZG524385 VJC524385 VSY524385 WCU524385 WMQ524385 WWM524385 AE589921 KA589921 TW589921 ADS589921 ANO589921 AXK589921 BHG589921 BRC589921 CAY589921 CKU589921 CUQ589921 DEM589921 DOI589921 DYE589921 EIA589921 ERW589921 FBS589921 FLO589921 FVK589921 GFG589921 GPC589921 GYY589921 HIU589921 HSQ589921 ICM589921 IMI589921 IWE589921 JGA589921 JPW589921 JZS589921 KJO589921 KTK589921 LDG589921 LNC589921 LWY589921 MGU589921 MQQ589921 NAM589921 NKI589921 NUE589921 OEA589921 ONW589921 OXS589921 PHO589921 PRK589921 QBG589921 QLC589921 QUY589921 REU589921 ROQ589921 RYM589921 SII589921 SSE589921 TCA589921 TLW589921 TVS589921 UFO589921 UPK589921 UZG589921 VJC589921 VSY589921 WCU589921 WMQ589921 WWM589921 AE655457 KA655457 TW655457 ADS655457 ANO655457 AXK655457 BHG655457 BRC655457 CAY655457 CKU655457 CUQ655457 DEM655457 DOI655457 DYE655457 EIA655457 ERW655457 FBS655457 FLO655457 FVK655457 GFG655457 GPC655457 GYY655457 HIU655457 HSQ655457 ICM655457 IMI655457 IWE655457 JGA655457 JPW655457 JZS655457 KJO655457 KTK655457 LDG655457 LNC655457 LWY655457 MGU655457 MQQ655457 NAM655457 NKI655457 NUE655457 OEA655457 ONW655457 OXS655457 PHO655457 PRK655457 QBG655457 QLC655457 QUY655457 REU655457 ROQ655457 RYM655457 SII655457 SSE655457 TCA655457 TLW655457 TVS655457 UFO655457 UPK655457 UZG655457 VJC655457 VSY655457 WCU655457 WMQ655457 WWM655457 AE720993 KA720993 TW720993 ADS720993 ANO720993 AXK720993 BHG720993 BRC720993 CAY720993 CKU720993 CUQ720993 DEM720993 DOI720993 DYE720993 EIA720993 ERW720993 FBS720993 FLO720993 FVK720993 GFG720993 GPC720993 GYY720993 HIU720993 HSQ720993 ICM720993 IMI720993 IWE720993 JGA720993 JPW720993 JZS720993 KJO720993 KTK720993 LDG720993 LNC720993 LWY720993 MGU720993 MQQ720993 NAM720993 NKI720993 NUE720993 OEA720993 ONW720993 OXS720993 PHO720993 PRK720993 QBG720993 QLC720993 QUY720993 REU720993 ROQ720993 RYM720993 SII720993 SSE720993 TCA720993 TLW720993 TVS720993 UFO720993 UPK720993 UZG720993 VJC720993 VSY720993 WCU720993 WMQ720993 WWM720993 AE786529 KA786529 TW786529 ADS786529 ANO786529 AXK786529 BHG786529 BRC786529 CAY786529 CKU786529 CUQ786529 DEM786529 DOI786529 DYE786529 EIA786529 ERW786529 FBS786529 FLO786529 FVK786529 GFG786529 GPC786529 GYY786529 HIU786529 HSQ786529 ICM786529 IMI786529 IWE786529 JGA786529 JPW786529 JZS786529 KJO786529 KTK786529 LDG786529 LNC786529 LWY786529 MGU786529 MQQ786529 NAM786529 NKI786529 NUE786529 OEA786529 ONW786529 OXS786529 PHO786529 PRK786529 QBG786529 QLC786529 QUY786529 REU786529 ROQ786529 RYM786529 SII786529 SSE786529 TCA786529 TLW786529 TVS786529 UFO786529 UPK786529 UZG786529 VJC786529 VSY786529 WCU786529 WMQ786529 WWM786529 AE852065 KA852065 TW852065 ADS852065 ANO852065 AXK852065 BHG852065 BRC852065 CAY852065 CKU852065 CUQ852065 DEM852065 DOI852065 DYE852065 EIA852065 ERW852065 FBS852065 FLO852065 FVK852065 GFG852065 GPC852065 GYY852065 HIU852065 HSQ852065 ICM852065 IMI852065 IWE852065 JGA852065 JPW852065 JZS852065 KJO852065 KTK852065 LDG852065 LNC852065 LWY852065 MGU852065 MQQ852065 NAM852065 NKI852065 NUE852065 OEA852065 ONW852065 OXS852065 PHO852065 PRK852065 QBG852065 QLC852065 QUY852065 REU852065 ROQ852065 RYM852065 SII852065 SSE852065 TCA852065 TLW852065 TVS852065 UFO852065 UPK852065 UZG852065 VJC852065 VSY852065 WCU852065 WMQ852065 WWM852065 AE917601 KA917601 TW917601 ADS917601 ANO917601 AXK917601 BHG917601 BRC917601 CAY917601 CKU917601 CUQ917601 DEM917601 DOI917601 DYE917601 EIA917601 ERW917601 FBS917601 FLO917601 FVK917601 GFG917601 GPC917601 GYY917601 HIU917601 HSQ917601 ICM917601 IMI917601 IWE917601 JGA917601 JPW917601 JZS917601 KJO917601 KTK917601 LDG917601 LNC917601 LWY917601 MGU917601 MQQ917601 NAM917601 NKI917601 NUE917601 OEA917601 ONW917601 OXS917601 PHO917601 PRK917601 QBG917601 QLC917601 QUY917601 REU917601 ROQ917601 RYM917601 SII917601 SSE917601 TCA917601 TLW917601 TVS917601 UFO917601 UPK917601 UZG917601 VJC917601 VSY917601 WCU917601 WMQ917601 WWM917601 AE983137 KA983137 TW983137 ADS983137 ANO983137 AXK983137 BHG983137 BRC983137 CAY983137 CKU983137 CUQ983137 DEM983137 DOI983137 DYE983137 EIA983137 ERW983137 FBS983137 FLO983137 FVK983137 GFG983137 GPC983137 GYY983137 HIU983137 HSQ983137 ICM983137 IMI983137 IWE983137 JGA983137 JPW983137 JZS983137 KJO983137 KTK983137 LDG983137 LNC983137 LWY983137 MGU983137 MQQ983137 NAM983137 NKI983137 NUE983137 OEA983137 ONW983137 OXS983137 PHO983137 PRK983137 QBG983137 QLC983137 QUY983137 REU983137 ROQ983137 RYM983137 SII983137 SSE983137 TCA983137 TLW983137 TVS983137 UFO983137 UPK983137 UZG983137 VJC983137 VSY983137 WCU983137 WMQ983137 WWM983137 AE106 KA106 TW106 ADS106 ANO106 AXK106 BHG106 BRC106 CAY106 CKU106 CUQ106 DEM106 DOI106 DYE106 EIA106 ERW106 FBS106 FLO106 FVK106 GFG106 GPC106 GYY106 HIU106 HSQ106 ICM106 IMI106 IWE106 JGA106 JPW106 JZS106 KJO106 KTK106 LDG106 LNC106 LWY106 MGU106 MQQ106 NAM106 NKI106 NUE106 OEA106 ONW106 OXS106 PHO106 PRK106 QBG106 QLC106 QUY106 REU106 ROQ106 RYM106 SII106 SSE106 TCA106 TLW106 TVS106 UFO106 UPK106 UZG106 VJC106 VSY106 WCU106 WMQ106 WWM106 AE65642 KA65642 TW65642 ADS65642 ANO65642 AXK65642 BHG65642 BRC65642 CAY65642 CKU65642 CUQ65642 DEM65642 DOI65642 DYE65642 EIA65642 ERW65642 FBS65642 FLO65642 FVK65642 GFG65642 GPC65642 GYY65642 HIU65642 HSQ65642 ICM65642 IMI65642 IWE65642 JGA65642 JPW65642 JZS65642 KJO65642 KTK65642 LDG65642 LNC65642 LWY65642 MGU65642 MQQ65642 NAM65642 NKI65642 NUE65642 OEA65642 ONW65642 OXS65642 PHO65642 PRK65642 QBG65642 QLC65642 QUY65642 REU65642 ROQ65642 RYM65642 SII65642 SSE65642 TCA65642 TLW65642 TVS65642 UFO65642 UPK65642 UZG65642 VJC65642 VSY65642 WCU65642 WMQ65642 WWM65642 AE131178 KA131178 TW131178 ADS131178 ANO131178 AXK131178 BHG131178 BRC131178 CAY131178 CKU131178 CUQ131178 DEM131178 DOI131178 DYE131178 EIA131178 ERW131178 FBS131178 FLO131178 FVK131178 GFG131178 GPC131178 GYY131178 HIU131178 HSQ131178 ICM131178 IMI131178 IWE131178 JGA131178 JPW131178 JZS131178 KJO131178 KTK131178 LDG131178 LNC131178 LWY131178 MGU131178 MQQ131178 NAM131178 NKI131178 NUE131178 OEA131178 ONW131178 OXS131178 PHO131178 PRK131178 QBG131178 QLC131178 QUY131178 REU131178 ROQ131178 RYM131178 SII131178 SSE131178 TCA131178 TLW131178 TVS131178 UFO131178 UPK131178 UZG131178 VJC131178 VSY131178 WCU131178 WMQ131178 WWM131178 AE196714 KA196714 TW196714 ADS196714 ANO196714 AXK196714 BHG196714 BRC196714 CAY196714 CKU196714 CUQ196714 DEM196714 DOI196714 DYE196714 EIA196714 ERW196714 FBS196714 FLO196714 FVK196714 GFG196714 GPC196714 GYY196714 HIU196714 HSQ196714 ICM196714 IMI196714 IWE196714 JGA196714 JPW196714 JZS196714 KJO196714 KTK196714 LDG196714 LNC196714 LWY196714 MGU196714 MQQ196714 NAM196714 NKI196714 NUE196714 OEA196714 ONW196714 OXS196714 PHO196714 PRK196714 QBG196714 QLC196714 QUY196714 REU196714 ROQ196714 RYM196714 SII196714 SSE196714 TCA196714 TLW196714 TVS196714 UFO196714 UPK196714 UZG196714 VJC196714 VSY196714 WCU196714 WMQ196714 WWM196714 AE262250 KA262250 TW262250 ADS262250 ANO262250 AXK262250 BHG262250 BRC262250 CAY262250 CKU262250 CUQ262250 DEM262250 DOI262250 DYE262250 EIA262250 ERW262250 FBS262250 FLO262250 FVK262250 GFG262250 GPC262250 GYY262250 HIU262250 HSQ262250 ICM262250 IMI262250 IWE262250 JGA262250 JPW262250 JZS262250 KJO262250 KTK262250 LDG262250 LNC262250 LWY262250 MGU262250 MQQ262250 NAM262250 NKI262250 NUE262250 OEA262250 ONW262250 OXS262250 PHO262250 PRK262250 QBG262250 QLC262250 QUY262250 REU262250 ROQ262250 RYM262250 SII262250 SSE262250 TCA262250 TLW262250 TVS262250 UFO262250 UPK262250 UZG262250 VJC262250 VSY262250 WCU262250 WMQ262250 WWM262250 AE327786 KA327786 TW327786 ADS327786 ANO327786 AXK327786 BHG327786 BRC327786 CAY327786 CKU327786 CUQ327786 DEM327786 DOI327786 DYE327786 EIA327786 ERW327786 FBS327786 FLO327786 FVK327786 GFG327786 GPC327786 GYY327786 HIU327786 HSQ327786 ICM327786 IMI327786 IWE327786 JGA327786 JPW327786 JZS327786 KJO327786 KTK327786 LDG327786 LNC327786 LWY327786 MGU327786 MQQ327786 NAM327786 NKI327786 NUE327786 OEA327786 ONW327786 OXS327786 PHO327786 PRK327786 QBG327786 QLC327786 QUY327786 REU327786 ROQ327786 RYM327786 SII327786 SSE327786 TCA327786 TLW327786 TVS327786 UFO327786 UPK327786 UZG327786 VJC327786 VSY327786 WCU327786 WMQ327786 WWM327786 AE393322 KA393322 TW393322 ADS393322 ANO393322 AXK393322 BHG393322 BRC393322 CAY393322 CKU393322 CUQ393322 DEM393322 DOI393322 DYE393322 EIA393322 ERW393322 FBS393322 FLO393322 FVK393322 GFG393322 GPC393322 GYY393322 HIU393322 HSQ393322 ICM393322 IMI393322 IWE393322 JGA393322 JPW393322 JZS393322 KJO393322 KTK393322 LDG393322 LNC393322 LWY393322 MGU393322 MQQ393322 NAM393322 NKI393322 NUE393322 OEA393322 ONW393322 OXS393322 PHO393322 PRK393322 QBG393322 QLC393322 QUY393322 REU393322 ROQ393322 RYM393322 SII393322 SSE393322 TCA393322 TLW393322 TVS393322 UFO393322 UPK393322 UZG393322 VJC393322 VSY393322 WCU393322 WMQ393322 WWM393322 AE458858 KA458858 TW458858 ADS458858 ANO458858 AXK458858 BHG458858 BRC458858 CAY458858 CKU458858 CUQ458858 DEM458858 DOI458858 DYE458858 EIA458858 ERW458858 FBS458858 FLO458858 FVK458858 GFG458858 GPC458858 GYY458858 HIU458858 HSQ458858 ICM458858 IMI458858 IWE458858 JGA458858 JPW458858 JZS458858 KJO458858 KTK458858 LDG458858 LNC458858 LWY458858 MGU458858 MQQ458858 NAM458858 NKI458858 NUE458858 OEA458858 ONW458858 OXS458858 PHO458858 PRK458858 QBG458858 QLC458858 QUY458858 REU458858 ROQ458858 RYM458858 SII458858 SSE458858 TCA458858 TLW458858 TVS458858 UFO458858 UPK458858 UZG458858 VJC458858 VSY458858 WCU458858 WMQ458858 WWM458858 AE524394 KA524394 TW524394 ADS524394 ANO524394 AXK524394 BHG524394 BRC524394 CAY524394 CKU524394 CUQ524394 DEM524394 DOI524394 DYE524394 EIA524394 ERW524394 FBS524394 FLO524394 FVK524394 GFG524394 GPC524394 GYY524394 HIU524394 HSQ524394 ICM524394 IMI524394 IWE524394 JGA524394 JPW524394 JZS524394 KJO524394 KTK524394 LDG524394 LNC524394 LWY524394 MGU524394 MQQ524394 NAM524394 NKI524394 NUE524394 OEA524394 ONW524394 OXS524394 PHO524394 PRK524394 QBG524394 QLC524394 QUY524394 REU524394 ROQ524394 RYM524394 SII524394 SSE524394 TCA524394 TLW524394 TVS524394 UFO524394 UPK524394 UZG524394 VJC524394 VSY524394 WCU524394 WMQ524394 WWM524394 AE589930 KA589930 TW589930 ADS589930 ANO589930 AXK589930 BHG589930 BRC589930 CAY589930 CKU589930 CUQ589930 DEM589930 DOI589930 DYE589930 EIA589930 ERW589930 FBS589930 FLO589930 FVK589930 GFG589930 GPC589930 GYY589930 HIU589930 HSQ589930 ICM589930 IMI589930 IWE589930 JGA589930 JPW589930 JZS589930 KJO589930 KTK589930 LDG589930 LNC589930 LWY589930 MGU589930 MQQ589930 NAM589930 NKI589930 NUE589930 OEA589930 ONW589930 OXS589930 PHO589930 PRK589930 QBG589930 QLC589930 QUY589930 REU589930 ROQ589930 RYM589930 SII589930 SSE589930 TCA589930 TLW589930 TVS589930 UFO589930 UPK589930 UZG589930 VJC589930 VSY589930 WCU589930 WMQ589930 WWM589930 AE655466 KA655466 TW655466 ADS655466 ANO655466 AXK655466 BHG655466 BRC655466 CAY655466 CKU655466 CUQ655466 DEM655466 DOI655466 DYE655466 EIA655466 ERW655466 FBS655466 FLO655466 FVK655466 GFG655466 GPC655466 GYY655466 HIU655466 HSQ655466 ICM655466 IMI655466 IWE655466 JGA655466 JPW655466 JZS655466 KJO655466 KTK655466 LDG655466 LNC655466 LWY655466 MGU655466 MQQ655466 NAM655466 NKI655466 NUE655466 OEA655466 ONW655466 OXS655466 PHO655466 PRK655466 QBG655466 QLC655466 QUY655466 REU655466 ROQ655466 RYM655466 SII655466 SSE655466 TCA655466 TLW655466 TVS655466 UFO655466 UPK655466 UZG655466 VJC655466 VSY655466 WCU655466 WMQ655466 WWM655466 AE721002 KA721002 TW721002 ADS721002 ANO721002 AXK721002 BHG721002 BRC721002 CAY721002 CKU721002 CUQ721002 DEM721002 DOI721002 DYE721002 EIA721002 ERW721002 FBS721002 FLO721002 FVK721002 GFG721002 GPC721002 GYY721002 HIU721002 HSQ721002 ICM721002 IMI721002 IWE721002 JGA721002 JPW721002 JZS721002 KJO721002 KTK721002 LDG721002 LNC721002 LWY721002 MGU721002 MQQ721002 NAM721002 NKI721002 NUE721002 OEA721002 ONW721002 OXS721002 PHO721002 PRK721002 QBG721002 QLC721002 QUY721002 REU721002 ROQ721002 RYM721002 SII721002 SSE721002 TCA721002 TLW721002 TVS721002 UFO721002 UPK721002 UZG721002 VJC721002 VSY721002 WCU721002 WMQ721002 WWM721002 AE786538 KA786538 TW786538 ADS786538 ANO786538 AXK786538 BHG786538 BRC786538 CAY786538 CKU786538 CUQ786538 DEM786538 DOI786538 DYE786538 EIA786538 ERW786538 FBS786538 FLO786538 FVK786538 GFG786538 GPC786538 GYY786538 HIU786538 HSQ786538 ICM786538 IMI786538 IWE786538 JGA786538 JPW786538 JZS786538 KJO786538 KTK786538 LDG786538 LNC786538 LWY786538 MGU786538 MQQ786538 NAM786538 NKI786538 NUE786538 OEA786538 ONW786538 OXS786538 PHO786538 PRK786538 QBG786538 QLC786538 QUY786538 REU786538 ROQ786538 RYM786538 SII786538 SSE786538 TCA786538 TLW786538 TVS786538 UFO786538 UPK786538 UZG786538 VJC786538 VSY786538 WCU786538 WMQ786538 WWM786538 AE852074 KA852074 TW852074 ADS852074 ANO852074 AXK852074 BHG852074 BRC852074 CAY852074 CKU852074 CUQ852074 DEM852074 DOI852074 DYE852074 EIA852074 ERW852074 FBS852074 FLO852074 FVK852074 GFG852074 GPC852074 GYY852074 HIU852074 HSQ852074 ICM852074 IMI852074 IWE852074 JGA852074 JPW852074 JZS852074 KJO852074 KTK852074 LDG852074 LNC852074 LWY852074 MGU852074 MQQ852074 NAM852074 NKI852074 NUE852074 OEA852074 ONW852074 OXS852074 PHO852074 PRK852074 QBG852074 QLC852074 QUY852074 REU852074 ROQ852074 RYM852074 SII852074 SSE852074 TCA852074 TLW852074 TVS852074 UFO852074 UPK852074 UZG852074 VJC852074 VSY852074 WCU852074 WMQ852074 WWM852074 AE917610 KA917610 TW917610 ADS917610 ANO917610 AXK917610 BHG917610 BRC917610 CAY917610 CKU917610 CUQ917610 DEM917610 DOI917610 DYE917610 EIA917610 ERW917610 FBS917610 FLO917610 FVK917610 GFG917610 GPC917610 GYY917610 HIU917610 HSQ917610 ICM917610 IMI917610 IWE917610 JGA917610 JPW917610 JZS917610 KJO917610 KTK917610 LDG917610 LNC917610 LWY917610 MGU917610 MQQ917610 NAM917610 NKI917610 NUE917610 OEA917610 ONW917610 OXS917610 PHO917610 PRK917610 QBG917610 QLC917610 QUY917610 REU917610 ROQ917610 RYM917610 SII917610 SSE917610 TCA917610 TLW917610 TVS917610 UFO917610 UPK917610 UZG917610 VJC917610 VSY917610 WCU917610 WMQ917610 WWM917610 AE983146 KA983146 TW983146 ADS983146 ANO983146 AXK983146 BHG983146 BRC983146 CAY983146 CKU983146 CUQ983146 DEM983146 DOI983146 DYE983146 EIA983146 ERW983146 FBS983146 FLO983146 FVK983146 GFG983146 GPC983146 GYY983146 HIU983146 HSQ983146 ICM983146 IMI983146 IWE983146 JGA983146 JPW983146 JZS983146 KJO983146 KTK983146 LDG983146 LNC983146 LWY983146 MGU983146 MQQ983146 NAM983146 NKI983146 NUE983146 OEA983146 ONW983146 OXS983146 PHO983146 PRK983146 QBG983146 QLC983146 QUY983146 REU983146 ROQ983146 RYM983146 SII983146 SSE983146 TCA983146 TLW983146 TVS983146 UFO983146 UPK983146 UZG983146 VJC983146 VSY983146 WCU983146 WMQ983146 WWM983146 AE114 KA114 TW114 ADS114 ANO114 AXK114 BHG114 BRC114 CAY114 CKU114 CUQ114 DEM114 DOI114 DYE114 EIA114 ERW114 FBS114 FLO114 FVK114 GFG114 GPC114 GYY114 HIU114 HSQ114 ICM114 IMI114 IWE114 JGA114 JPW114 JZS114 KJO114 KTK114 LDG114 LNC114 LWY114 MGU114 MQQ114 NAM114 NKI114 NUE114 OEA114 ONW114 OXS114 PHO114 PRK114 QBG114 QLC114 QUY114 REU114 ROQ114 RYM114 SII114 SSE114 TCA114 TLW114 TVS114 UFO114 UPK114 UZG114 VJC114 VSY114 WCU114 WMQ114 WWM114 AE65650 KA65650 TW65650 ADS65650 ANO65650 AXK65650 BHG65650 BRC65650 CAY65650 CKU65650 CUQ65650 DEM65650 DOI65650 DYE65650 EIA65650 ERW65650 FBS65650 FLO65650 FVK65650 GFG65650 GPC65650 GYY65650 HIU65650 HSQ65650 ICM65650 IMI65650 IWE65650 JGA65650 JPW65650 JZS65650 KJO65650 KTK65650 LDG65650 LNC65650 LWY65650 MGU65650 MQQ65650 NAM65650 NKI65650 NUE65650 OEA65650 ONW65650 OXS65650 PHO65650 PRK65650 QBG65650 QLC65650 QUY65650 REU65650 ROQ65650 RYM65650 SII65650 SSE65650 TCA65650 TLW65650 TVS65650 UFO65650 UPK65650 UZG65650 VJC65650 VSY65650 WCU65650 WMQ65650 WWM65650 AE131186 KA131186 TW131186 ADS131186 ANO131186 AXK131186 BHG131186 BRC131186 CAY131186 CKU131186 CUQ131186 DEM131186 DOI131186 DYE131186 EIA131186 ERW131186 FBS131186 FLO131186 FVK131186 GFG131186 GPC131186 GYY131186 HIU131186 HSQ131186 ICM131186 IMI131186 IWE131186 JGA131186 JPW131186 JZS131186 KJO131186 KTK131186 LDG131186 LNC131186 LWY131186 MGU131186 MQQ131186 NAM131186 NKI131186 NUE131186 OEA131186 ONW131186 OXS131186 PHO131186 PRK131186 QBG131186 QLC131186 QUY131186 REU131186 ROQ131186 RYM131186 SII131186 SSE131186 TCA131186 TLW131186 TVS131186 UFO131186 UPK131186 UZG131186 VJC131186 VSY131186 WCU131186 WMQ131186 WWM131186 AE196722 KA196722 TW196722 ADS196722 ANO196722 AXK196722 BHG196722 BRC196722 CAY196722 CKU196722 CUQ196722 DEM196722 DOI196722 DYE196722 EIA196722 ERW196722 FBS196722 FLO196722 FVK196722 GFG196722 GPC196722 GYY196722 HIU196722 HSQ196722 ICM196722 IMI196722 IWE196722 JGA196722 JPW196722 JZS196722 KJO196722 KTK196722 LDG196722 LNC196722 LWY196722 MGU196722 MQQ196722 NAM196722 NKI196722 NUE196722 OEA196722 ONW196722 OXS196722 PHO196722 PRK196722 QBG196722 QLC196722 QUY196722 REU196722 ROQ196722 RYM196722 SII196722 SSE196722 TCA196722 TLW196722 TVS196722 UFO196722 UPK196722 UZG196722 VJC196722 VSY196722 WCU196722 WMQ196722 WWM196722 AE262258 KA262258 TW262258 ADS262258 ANO262258 AXK262258 BHG262258 BRC262258 CAY262258 CKU262258 CUQ262258 DEM262258 DOI262258 DYE262258 EIA262258 ERW262258 FBS262258 FLO262258 FVK262258 GFG262258 GPC262258 GYY262258 HIU262258 HSQ262258 ICM262258 IMI262258 IWE262258 JGA262258 JPW262258 JZS262258 KJO262258 KTK262258 LDG262258 LNC262258 LWY262258 MGU262258 MQQ262258 NAM262258 NKI262258 NUE262258 OEA262258 ONW262258 OXS262258 PHO262258 PRK262258 QBG262258 QLC262258 QUY262258 REU262258 ROQ262258 RYM262258 SII262258 SSE262258 TCA262258 TLW262258 TVS262258 UFO262258 UPK262258 UZG262258 VJC262258 VSY262258 WCU262258 WMQ262258 WWM262258 AE327794 KA327794 TW327794 ADS327794 ANO327794 AXK327794 BHG327794 BRC327794 CAY327794 CKU327794 CUQ327794 DEM327794 DOI327794 DYE327794 EIA327794 ERW327794 FBS327794 FLO327794 FVK327794 GFG327794 GPC327794 GYY327794 HIU327794 HSQ327794 ICM327794 IMI327794 IWE327794 JGA327794 JPW327794 JZS327794 KJO327794 KTK327794 LDG327794 LNC327794 LWY327794 MGU327794 MQQ327794 NAM327794 NKI327794 NUE327794 OEA327794 ONW327794 OXS327794 PHO327794 PRK327794 QBG327794 QLC327794 QUY327794 REU327794 ROQ327794 RYM327794 SII327794 SSE327794 TCA327794 TLW327794 TVS327794 UFO327794 UPK327794 UZG327794 VJC327794 VSY327794 WCU327794 WMQ327794 WWM327794 AE393330 KA393330 TW393330 ADS393330 ANO393330 AXK393330 BHG393330 BRC393330 CAY393330 CKU393330 CUQ393330 DEM393330 DOI393330 DYE393330 EIA393330 ERW393330 FBS393330 FLO393330 FVK393330 GFG393330 GPC393330 GYY393330 HIU393330 HSQ393330 ICM393330 IMI393330 IWE393330 JGA393330 JPW393330 JZS393330 KJO393330 KTK393330 LDG393330 LNC393330 LWY393330 MGU393330 MQQ393330 NAM393330 NKI393330 NUE393330 OEA393330 ONW393330 OXS393330 PHO393330 PRK393330 QBG393330 QLC393330 QUY393330 REU393330 ROQ393330 RYM393330 SII393330 SSE393330 TCA393330 TLW393330 TVS393330 UFO393330 UPK393330 UZG393330 VJC393330 VSY393330 WCU393330 WMQ393330 WWM393330 AE458866 KA458866 TW458866 ADS458866 ANO458866 AXK458866 BHG458866 BRC458866 CAY458866 CKU458866 CUQ458866 DEM458866 DOI458866 DYE458866 EIA458866 ERW458866 FBS458866 FLO458866 FVK458866 GFG458866 GPC458866 GYY458866 HIU458866 HSQ458866 ICM458866 IMI458866 IWE458866 JGA458866 JPW458866 JZS458866 KJO458866 KTK458866 LDG458866 LNC458866 LWY458866 MGU458866 MQQ458866 NAM458866 NKI458866 NUE458866 OEA458866 ONW458866 OXS458866 PHO458866 PRK458866 QBG458866 QLC458866 QUY458866 REU458866 ROQ458866 RYM458866 SII458866 SSE458866 TCA458866 TLW458866 TVS458866 UFO458866 UPK458866 UZG458866 VJC458866 VSY458866 WCU458866 WMQ458866 WWM458866 AE524402 KA524402 TW524402 ADS524402 ANO524402 AXK524402 BHG524402 BRC524402 CAY524402 CKU524402 CUQ524402 DEM524402 DOI524402 DYE524402 EIA524402 ERW524402 FBS524402 FLO524402 FVK524402 GFG524402 GPC524402 GYY524402 HIU524402 HSQ524402 ICM524402 IMI524402 IWE524402 JGA524402 JPW524402 JZS524402 KJO524402 KTK524402 LDG524402 LNC524402 LWY524402 MGU524402 MQQ524402 NAM524402 NKI524402 NUE524402 OEA524402 ONW524402 OXS524402 PHO524402 PRK524402 QBG524402 QLC524402 QUY524402 REU524402 ROQ524402 RYM524402 SII524402 SSE524402 TCA524402 TLW524402 TVS524402 UFO524402 UPK524402 UZG524402 VJC524402 VSY524402 WCU524402 WMQ524402 WWM524402 AE589938 KA589938 TW589938 ADS589938 ANO589938 AXK589938 BHG589938 BRC589938 CAY589938 CKU589938 CUQ589938 DEM589938 DOI589938 DYE589938 EIA589938 ERW589938 FBS589938 FLO589938 FVK589938 GFG589938 GPC589938 GYY589938 HIU589938 HSQ589938 ICM589938 IMI589938 IWE589938 JGA589938 JPW589938 JZS589938 KJO589938 KTK589938 LDG589938 LNC589938 LWY589938 MGU589938 MQQ589938 NAM589938 NKI589938 NUE589938 OEA589938 ONW589938 OXS589938 PHO589938 PRK589938 QBG589938 QLC589938 QUY589938 REU589938 ROQ589938 RYM589938 SII589938 SSE589938 TCA589938 TLW589938 TVS589938 UFO589938 UPK589938 UZG589938 VJC589938 VSY589938 WCU589938 WMQ589938 WWM589938 AE655474 KA655474 TW655474 ADS655474 ANO655474 AXK655474 BHG655474 BRC655474 CAY655474 CKU655474 CUQ655474 DEM655474 DOI655474 DYE655474 EIA655474 ERW655474 FBS655474 FLO655474 FVK655474 GFG655474 GPC655474 GYY655474 HIU655474 HSQ655474 ICM655474 IMI655474 IWE655474 JGA655474 JPW655474 JZS655474 KJO655474 KTK655474 LDG655474 LNC655474 LWY655474 MGU655474 MQQ655474 NAM655474 NKI655474 NUE655474 OEA655474 ONW655474 OXS655474 PHO655474 PRK655474 QBG655474 QLC655474 QUY655474 REU655474 ROQ655474 RYM655474 SII655474 SSE655474 TCA655474 TLW655474 TVS655474 UFO655474 UPK655474 UZG655474 VJC655474 VSY655474 WCU655474 WMQ655474 WWM655474 AE721010 KA721010 TW721010 ADS721010 ANO721010 AXK721010 BHG721010 BRC721010 CAY721010 CKU721010 CUQ721010 DEM721010 DOI721010 DYE721010 EIA721010 ERW721010 FBS721010 FLO721010 FVK721010 GFG721010 GPC721010 GYY721010 HIU721010 HSQ721010 ICM721010 IMI721010 IWE721010 JGA721010 JPW721010 JZS721010 KJO721010 KTK721010 LDG721010 LNC721010 LWY721010 MGU721010 MQQ721010 NAM721010 NKI721010 NUE721010 OEA721010 ONW721010 OXS721010 PHO721010 PRK721010 QBG721010 QLC721010 QUY721010 REU721010 ROQ721010 RYM721010 SII721010 SSE721010 TCA721010 TLW721010 TVS721010 UFO721010 UPK721010 UZG721010 VJC721010 VSY721010 WCU721010 WMQ721010 WWM721010 AE786546 KA786546 TW786546 ADS786546 ANO786546 AXK786546 BHG786546 BRC786546 CAY786546 CKU786546 CUQ786546 DEM786546 DOI786546 DYE786546 EIA786546 ERW786546 FBS786546 FLO786546 FVK786546 GFG786546 GPC786546 GYY786546 HIU786546 HSQ786546 ICM786546 IMI786546 IWE786546 JGA786546 JPW786546 JZS786546 KJO786546 KTK786546 LDG786546 LNC786546 LWY786546 MGU786546 MQQ786546 NAM786546 NKI786546 NUE786546 OEA786546 ONW786546 OXS786546 PHO786546 PRK786546 QBG786546 QLC786546 QUY786546 REU786546 ROQ786546 RYM786546 SII786546 SSE786546 TCA786546 TLW786546 TVS786546 UFO786546 UPK786546 UZG786546 VJC786546 VSY786546 WCU786546 WMQ786546 WWM786546 AE852082 KA852082 TW852082 ADS852082 ANO852082 AXK852082 BHG852082 BRC852082 CAY852082 CKU852082 CUQ852082 DEM852082 DOI852082 DYE852082 EIA852082 ERW852082 FBS852082 FLO852082 FVK852082 GFG852082 GPC852082 GYY852082 HIU852082 HSQ852082 ICM852082 IMI852082 IWE852082 JGA852082 JPW852082 JZS852082 KJO852082 KTK852082 LDG852082 LNC852082 LWY852082 MGU852082 MQQ852082 NAM852082 NKI852082 NUE852082 OEA852082 ONW852082 OXS852082 PHO852082 PRK852082 QBG852082 QLC852082 QUY852082 REU852082 ROQ852082 RYM852082 SII852082 SSE852082 TCA852082 TLW852082 TVS852082 UFO852082 UPK852082 UZG852082 VJC852082 VSY852082 WCU852082 WMQ852082 WWM852082 AE917618 KA917618 TW917618 ADS917618 ANO917618 AXK917618 BHG917618 BRC917618 CAY917618 CKU917618 CUQ917618 DEM917618 DOI917618 DYE917618 EIA917618 ERW917618 FBS917618 FLO917618 FVK917618 GFG917618 GPC917618 GYY917618 HIU917618 HSQ917618 ICM917618 IMI917618 IWE917618 JGA917618 JPW917618 JZS917618 KJO917618 KTK917618 LDG917618 LNC917618 LWY917618 MGU917618 MQQ917618 NAM917618 NKI917618 NUE917618 OEA917618 ONW917618 OXS917618 PHO917618 PRK917618 QBG917618 QLC917618 QUY917618 REU917618 ROQ917618 RYM917618 SII917618 SSE917618 TCA917618 TLW917618 TVS917618 UFO917618 UPK917618 UZG917618 VJC917618 VSY917618 WCU917618 WMQ917618 WWM917618 AE983154 KA983154 TW983154 ADS983154 ANO983154 AXK983154 BHG983154 BRC983154 CAY983154 CKU983154 CUQ983154 DEM983154 DOI983154 DYE983154 EIA983154 ERW983154 FBS983154 FLO983154 FVK983154 GFG983154 GPC983154 GYY983154 HIU983154 HSQ983154 ICM983154 IMI983154 IWE983154 JGA983154 JPW983154 JZS983154 KJO983154 KTK983154 LDG983154 LNC983154 LWY983154 MGU983154 MQQ983154 NAM983154 NKI983154 NUE983154 OEA983154 ONW983154 OXS983154 PHO983154 PRK983154 QBG983154 QLC983154 QUY983154 REU983154 ROQ983154 RYM983154 SII983154 SSE983154 TCA983154 TLW983154 TVS983154 UFO983154 UPK983154 UZG983154 VJC983154 VSY983154 WCU983154 WMQ983154 WWM983154</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0B77B-BBC8-410C-9FCB-87D578C38AD3}">
  <sheetPr>
    <tabColor rgb="FFFFC000"/>
    <pageSetUpPr fitToPage="1"/>
  </sheetPr>
  <dimension ref="A1:AC44"/>
  <sheetViews>
    <sheetView view="pageBreakPreview" zoomScaleNormal="100" zoomScaleSheetLayoutView="100" workbookViewId="0">
      <selection activeCell="AD2" sqref="AD2"/>
    </sheetView>
  </sheetViews>
  <sheetFormatPr defaultRowHeight="12"/>
  <cols>
    <col min="1" max="29" width="3" style="599" customWidth="1"/>
    <col min="30" max="30" width="4.625" style="599" customWidth="1"/>
    <col min="31" max="256" width="9" style="599"/>
    <col min="257" max="285" width="3" style="599" customWidth="1"/>
    <col min="286" max="286" width="4.625" style="599" customWidth="1"/>
    <col min="287" max="512" width="9" style="599"/>
    <col min="513" max="541" width="3" style="599" customWidth="1"/>
    <col min="542" max="542" width="4.625" style="599" customWidth="1"/>
    <col min="543" max="768" width="9" style="599"/>
    <col min="769" max="797" width="3" style="599" customWidth="1"/>
    <col min="798" max="798" width="4.625" style="599" customWidth="1"/>
    <col min="799" max="1024" width="9" style="599"/>
    <col min="1025" max="1053" width="3" style="599" customWidth="1"/>
    <col min="1054" max="1054" width="4.625" style="599" customWidth="1"/>
    <col min="1055" max="1280" width="9" style="599"/>
    <col min="1281" max="1309" width="3" style="599" customWidth="1"/>
    <col min="1310" max="1310" width="4.625" style="599" customWidth="1"/>
    <col min="1311" max="1536" width="9" style="599"/>
    <col min="1537" max="1565" width="3" style="599" customWidth="1"/>
    <col min="1566" max="1566" width="4.625" style="599" customWidth="1"/>
    <col min="1567" max="1792" width="9" style="599"/>
    <col min="1793" max="1821" width="3" style="599" customWidth="1"/>
    <col min="1822" max="1822" width="4.625" style="599" customWidth="1"/>
    <col min="1823" max="2048" width="9" style="599"/>
    <col min="2049" max="2077" width="3" style="599" customWidth="1"/>
    <col min="2078" max="2078" width="4.625" style="599" customWidth="1"/>
    <col min="2079" max="2304" width="9" style="599"/>
    <col min="2305" max="2333" width="3" style="599" customWidth="1"/>
    <col min="2334" max="2334" width="4.625" style="599" customWidth="1"/>
    <col min="2335" max="2560" width="9" style="599"/>
    <col min="2561" max="2589" width="3" style="599" customWidth="1"/>
    <col min="2590" max="2590" width="4.625" style="599" customWidth="1"/>
    <col min="2591" max="2816" width="9" style="599"/>
    <col min="2817" max="2845" width="3" style="599" customWidth="1"/>
    <col min="2846" max="2846" width="4.625" style="599" customWidth="1"/>
    <col min="2847" max="3072" width="9" style="599"/>
    <col min="3073" max="3101" width="3" style="599" customWidth="1"/>
    <col min="3102" max="3102" width="4.625" style="599" customWidth="1"/>
    <col min="3103" max="3328" width="9" style="599"/>
    <col min="3329" max="3357" width="3" style="599" customWidth="1"/>
    <col min="3358" max="3358" width="4.625" style="599" customWidth="1"/>
    <col min="3359" max="3584" width="9" style="599"/>
    <col min="3585" max="3613" width="3" style="599" customWidth="1"/>
    <col min="3614" max="3614" width="4.625" style="599" customWidth="1"/>
    <col min="3615" max="3840" width="9" style="599"/>
    <col min="3841" max="3869" width="3" style="599" customWidth="1"/>
    <col min="3870" max="3870" width="4.625" style="599" customWidth="1"/>
    <col min="3871" max="4096" width="9" style="599"/>
    <col min="4097" max="4125" width="3" style="599" customWidth="1"/>
    <col min="4126" max="4126" width="4.625" style="599" customWidth="1"/>
    <col min="4127" max="4352" width="9" style="599"/>
    <col min="4353" max="4381" width="3" style="599" customWidth="1"/>
    <col min="4382" max="4382" width="4.625" style="599" customWidth="1"/>
    <col min="4383" max="4608" width="9" style="599"/>
    <col min="4609" max="4637" width="3" style="599" customWidth="1"/>
    <col min="4638" max="4638" width="4.625" style="599" customWidth="1"/>
    <col min="4639" max="4864" width="9" style="599"/>
    <col min="4865" max="4893" width="3" style="599" customWidth="1"/>
    <col min="4894" max="4894" width="4.625" style="599" customWidth="1"/>
    <col min="4895" max="5120" width="9" style="599"/>
    <col min="5121" max="5149" width="3" style="599" customWidth="1"/>
    <col min="5150" max="5150" width="4.625" style="599" customWidth="1"/>
    <col min="5151" max="5376" width="9" style="599"/>
    <col min="5377" max="5405" width="3" style="599" customWidth="1"/>
    <col min="5406" max="5406" width="4.625" style="599" customWidth="1"/>
    <col min="5407" max="5632" width="9" style="599"/>
    <col min="5633" max="5661" width="3" style="599" customWidth="1"/>
    <col min="5662" max="5662" width="4.625" style="599" customWidth="1"/>
    <col min="5663" max="5888" width="9" style="599"/>
    <col min="5889" max="5917" width="3" style="599" customWidth="1"/>
    <col min="5918" max="5918" width="4.625" style="599" customWidth="1"/>
    <col min="5919" max="6144" width="9" style="599"/>
    <col min="6145" max="6173" width="3" style="599" customWidth="1"/>
    <col min="6174" max="6174" width="4.625" style="599" customWidth="1"/>
    <col min="6175" max="6400" width="9" style="599"/>
    <col min="6401" max="6429" width="3" style="599" customWidth="1"/>
    <col min="6430" max="6430" width="4.625" style="599" customWidth="1"/>
    <col min="6431" max="6656" width="9" style="599"/>
    <col min="6657" max="6685" width="3" style="599" customWidth="1"/>
    <col min="6686" max="6686" width="4.625" style="599" customWidth="1"/>
    <col min="6687" max="6912" width="9" style="599"/>
    <col min="6913" max="6941" width="3" style="599" customWidth="1"/>
    <col min="6942" max="6942" width="4.625" style="599" customWidth="1"/>
    <col min="6943" max="7168" width="9" style="599"/>
    <col min="7169" max="7197" width="3" style="599" customWidth="1"/>
    <col min="7198" max="7198" width="4.625" style="599" customWidth="1"/>
    <col min="7199" max="7424" width="9" style="599"/>
    <col min="7425" max="7453" width="3" style="599" customWidth="1"/>
    <col min="7454" max="7454" width="4.625" style="599" customWidth="1"/>
    <col min="7455" max="7680" width="9" style="599"/>
    <col min="7681" max="7709" width="3" style="599" customWidth="1"/>
    <col min="7710" max="7710" width="4.625" style="599" customWidth="1"/>
    <col min="7711" max="7936" width="9" style="599"/>
    <col min="7937" max="7965" width="3" style="599" customWidth="1"/>
    <col min="7966" max="7966" width="4.625" style="599" customWidth="1"/>
    <col min="7967" max="8192" width="9" style="599"/>
    <col min="8193" max="8221" width="3" style="599" customWidth="1"/>
    <col min="8222" max="8222" width="4.625" style="599" customWidth="1"/>
    <col min="8223" max="8448" width="9" style="599"/>
    <col min="8449" max="8477" width="3" style="599" customWidth="1"/>
    <col min="8478" max="8478" width="4.625" style="599" customWidth="1"/>
    <col min="8479" max="8704" width="9" style="599"/>
    <col min="8705" max="8733" width="3" style="599" customWidth="1"/>
    <col min="8734" max="8734" width="4.625" style="599" customWidth="1"/>
    <col min="8735" max="8960" width="9" style="599"/>
    <col min="8961" max="8989" width="3" style="599" customWidth="1"/>
    <col min="8990" max="8990" width="4.625" style="599" customWidth="1"/>
    <col min="8991" max="9216" width="9" style="599"/>
    <col min="9217" max="9245" width="3" style="599" customWidth="1"/>
    <col min="9246" max="9246" width="4.625" style="599" customWidth="1"/>
    <col min="9247" max="9472" width="9" style="599"/>
    <col min="9473" max="9501" width="3" style="599" customWidth="1"/>
    <col min="9502" max="9502" width="4.625" style="599" customWidth="1"/>
    <col min="9503" max="9728" width="9" style="599"/>
    <col min="9729" max="9757" width="3" style="599" customWidth="1"/>
    <col min="9758" max="9758" width="4.625" style="599" customWidth="1"/>
    <col min="9759" max="9984" width="9" style="599"/>
    <col min="9985" max="10013" width="3" style="599" customWidth="1"/>
    <col min="10014" max="10014" width="4.625" style="599" customWidth="1"/>
    <col min="10015" max="10240" width="9" style="599"/>
    <col min="10241" max="10269" width="3" style="599" customWidth="1"/>
    <col min="10270" max="10270" width="4.625" style="599" customWidth="1"/>
    <col min="10271" max="10496" width="9" style="599"/>
    <col min="10497" max="10525" width="3" style="599" customWidth="1"/>
    <col min="10526" max="10526" width="4.625" style="599" customWidth="1"/>
    <col min="10527" max="10752" width="9" style="599"/>
    <col min="10753" max="10781" width="3" style="599" customWidth="1"/>
    <col min="10782" max="10782" width="4.625" style="599" customWidth="1"/>
    <col min="10783" max="11008" width="9" style="599"/>
    <col min="11009" max="11037" width="3" style="599" customWidth="1"/>
    <col min="11038" max="11038" width="4.625" style="599" customWidth="1"/>
    <col min="11039" max="11264" width="9" style="599"/>
    <col min="11265" max="11293" width="3" style="599" customWidth="1"/>
    <col min="11294" max="11294" width="4.625" style="599" customWidth="1"/>
    <col min="11295" max="11520" width="9" style="599"/>
    <col min="11521" max="11549" width="3" style="599" customWidth="1"/>
    <col min="11550" max="11550" width="4.625" style="599" customWidth="1"/>
    <col min="11551" max="11776" width="9" style="599"/>
    <col min="11777" max="11805" width="3" style="599" customWidth="1"/>
    <col min="11806" max="11806" width="4.625" style="599" customWidth="1"/>
    <col min="11807" max="12032" width="9" style="599"/>
    <col min="12033" max="12061" width="3" style="599" customWidth="1"/>
    <col min="12062" max="12062" width="4.625" style="599" customWidth="1"/>
    <col min="12063" max="12288" width="9" style="599"/>
    <col min="12289" max="12317" width="3" style="599" customWidth="1"/>
    <col min="12318" max="12318" width="4.625" style="599" customWidth="1"/>
    <col min="12319" max="12544" width="9" style="599"/>
    <col min="12545" max="12573" width="3" style="599" customWidth="1"/>
    <col min="12574" max="12574" width="4.625" style="599" customWidth="1"/>
    <col min="12575" max="12800" width="9" style="599"/>
    <col min="12801" max="12829" width="3" style="599" customWidth="1"/>
    <col min="12830" max="12830" width="4.625" style="599" customWidth="1"/>
    <col min="12831" max="13056" width="9" style="599"/>
    <col min="13057" max="13085" width="3" style="599" customWidth="1"/>
    <col min="13086" max="13086" width="4.625" style="599" customWidth="1"/>
    <col min="13087" max="13312" width="9" style="599"/>
    <col min="13313" max="13341" width="3" style="599" customWidth="1"/>
    <col min="13342" max="13342" width="4.625" style="599" customWidth="1"/>
    <col min="13343" max="13568" width="9" style="599"/>
    <col min="13569" max="13597" width="3" style="599" customWidth="1"/>
    <col min="13598" max="13598" width="4.625" style="599" customWidth="1"/>
    <col min="13599" max="13824" width="9" style="599"/>
    <col min="13825" max="13853" width="3" style="599" customWidth="1"/>
    <col min="13854" max="13854" width="4.625" style="599" customWidth="1"/>
    <col min="13855" max="14080" width="9" style="599"/>
    <col min="14081" max="14109" width="3" style="599" customWidth="1"/>
    <col min="14110" max="14110" width="4.625" style="599" customWidth="1"/>
    <col min="14111" max="14336" width="9" style="599"/>
    <col min="14337" max="14365" width="3" style="599" customWidth="1"/>
    <col min="14366" max="14366" width="4.625" style="599" customWidth="1"/>
    <col min="14367" max="14592" width="9" style="599"/>
    <col min="14593" max="14621" width="3" style="599" customWidth="1"/>
    <col min="14622" max="14622" width="4.625" style="599" customWidth="1"/>
    <col min="14623" max="14848" width="9" style="599"/>
    <col min="14849" max="14877" width="3" style="599" customWidth="1"/>
    <col min="14878" max="14878" width="4.625" style="599" customWidth="1"/>
    <col min="14879" max="15104" width="9" style="599"/>
    <col min="15105" max="15133" width="3" style="599" customWidth="1"/>
    <col min="15134" max="15134" width="4.625" style="599" customWidth="1"/>
    <col min="15135" max="15360" width="9" style="599"/>
    <col min="15361" max="15389" width="3" style="599" customWidth="1"/>
    <col min="15390" max="15390" width="4.625" style="599" customWidth="1"/>
    <col min="15391" max="15616" width="9" style="599"/>
    <col min="15617" max="15645" width="3" style="599" customWidth="1"/>
    <col min="15646" max="15646" width="4.625" style="599" customWidth="1"/>
    <col min="15647" max="15872" width="9" style="599"/>
    <col min="15873" max="15901" width="3" style="599" customWidth="1"/>
    <col min="15902" max="15902" width="4.625" style="599" customWidth="1"/>
    <col min="15903" max="16128" width="9" style="599"/>
    <col min="16129" max="16157" width="3" style="599" customWidth="1"/>
    <col min="16158" max="16158" width="4.625" style="599" customWidth="1"/>
    <col min="16159" max="16384" width="9" style="599"/>
  </cols>
  <sheetData>
    <row r="1" spans="1:29" ht="17.100000000000001" customHeight="1">
      <c r="A1" s="1988" t="s">
        <v>2475</v>
      </c>
      <c r="B1" s="1988"/>
      <c r="C1" s="1988"/>
      <c r="D1" s="1988"/>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row>
    <row r="2" spans="1:29" ht="17.100000000000001" customHeight="1">
      <c r="A2" s="2007" t="s">
        <v>3617</v>
      </c>
      <c r="B2" s="2007"/>
      <c r="C2" s="2007"/>
      <c r="D2" s="2007"/>
      <c r="E2" s="2026"/>
      <c r="F2" s="2026"/>
      <c r="G2" s="2026"/>
      <c r="H2" s="2026"/>
      <c r="I2" s="2026"/>
      <c r="J2" s="2026"/>
      <c r="K2" s="2026"/>
      <c r="L2" s="2026"/>
      <c r="M2" s="2026"/>
      <c r="N2" s="2026"/>
      <c r="O2" s="2026"/>
      <c r="P2" s="2026"/>
      <c r="Q2" s="2026"/>
      <c r="R2" s="2026"/>
      <c r="S2" s="2026"/>
      <c r="T2" s="2026"/>
      <c r="U2" s="2026"/>
      <c r="V2" s="2026"/>
      <c r="W2" s="2026"/>
      <c r="X2" s="2026"/>
      <c r="Y2" s="2026"/>
      <c r="Z2" s="2026"/>
      <c r="AA2" s="2026"/>
      <c r="AB2" s="2026"/>
      <c r="AC2" s="2026"/>
    </row>
    <row r="3" spans="1:29" s="777" customFormat="1" ht="17.100000000000001" customHeight="1">
      <c r="A3" s="822" t="s">
        <v>3618</v>
      </c>
      <c r="B3" s="822"/>
      <c r="C3" s="822"/>
      <c r="D3" s="822"/>
      <c r="E3" s="822"/>
      <c r="F3" s="822"/>
      <c r="G3" s="822"/>
      <c r="H3" s="829"/>
      <c r="I3" s="829"/>
      <c r="J3" s="829"/>
      <c r="K3" s="829"/>
      <c r="L3" s="829"/>
      <c r="M3" s="829"/>
      <c r="N3" s="829"/>
      <c r="O3" s="829"/>
      <c r="P3" s="829"/>
      <c r="Q3" s="829"/>
      <c r="R3" s="829"/>
      <c r="S3" s="829"/>
      <c r="T3" s="829"/>
      <c r="U3" s="829"/>
      <c r="V3" s="829"/>
      <c r="W3" s="829"/>
      <c r="X3" s="829"/>
      <c r="Y3" s="829"/>
      <c r="Z3" s="829"/>
      <c r="AA3" s="829"/>
      <c r="AB3" s="829"/>
      <c r="AC3" s="829"/>
    </row>
    <row r="4" spans="1:29" s="777" customFormat="1" ht="17.100000000000001" customHeight="1">
      <c r="A4" s="780" t="s">
        <v>2736</v>
      </c>
      <c r="B4" s="780"/>
      <c r="C4" s="780"/>
      <c r="D4" s="780"/>
      <c r="E4" s="780"/>
      <c r="F4" s="780"/>
      <c r="G4" s="780"/>
      <c r="H4" s="2051" t="str">
        <f>IF('第二面（主）'!K4&lt;&gt;"",'第二面（主）'!K4,"")</f>
        <v/>
      </c>
      <c r="I4" s="2051"/>
      <c r="J4" s="2051"/>
      <c r="K4" s="2051"/>
      <c r="L4" s="2051"/>
      <c r="M4" s="2051"/>
      <c r="N4" s="2051"/>
      <c r="O4" s="2051"/>
      <c r="P4" s="2051"/>
      <c r="Q4" s="2051"/>
      <c r="R4" s="2051"/>
      <c r="S4" s="2051"/>
      <c r="T4" s="2051"/>
      <c r="U4" s="2051"/>
      <c r="V4" s="2051"/>
      <c r="W4" s="2051"/>
      <c r="X4" s="2051"/>
      <c r="Y4" s="2051"/>
      <c r="Z4" s="2051"/>
      <c r="AA4" s="2051"/>
      <c r="AB4" s="2051"/>
      <c r="AC4" s="2051"/>
    </row>
    <row r="5" spans="1:29" s="777" customFormat="1" ht="17.100000000000001" customHeight="1">
      <c r="A5" s="780" t="s">
        <v>2737</v>
      </c>
      <c r="B5" s="780"/>
      <c r="C5" s="780"/>
      <c r="D5" s="780"/>
      <c r="E5" s="780"/>
      <c r="F5" s="780"/>
      <c r="G5" s="780"/>
      <c r="H5" s="2051" t="str">
        <f>IF('第二面（主）'!K5&lt;&gt;"",'第二面（主）'!K5,"")</f>
        <v/>
      </c>
      <c r="I5" s="2051"/>
      <c r="J5" s="2051"/>
      <c r="K5" s="2051"/>
      <c r="L5" s="2051"/>
      <c r="M5" s="2051"/>
      <c r="N5" s="2051"/>
      <c r="O5" s="2051"/>
      <c r="P5" s="2051"/>
      <c r="Q5" s="2051"/>
      <c r="R5" s="2051"/>
      <c r="S5" s="2051"/>
      <c r="T5" s="2051"/>
      <c r="U5" s="2051"/>
      <c r="V5" s="2051"/>
      <c r="W5" s="2051"/>
      <c r="X5" s="2051"/>
      <c r="Y5" s="2051"/>
      <c r="Z5" s="2051"/>
      <c r="AA5" s="2051"/>
      <c r="AB5" s="2051"/>
      <c r="AC5" s="2051"/>
    </row>
    <row r="6" spans="1:29" s="777" customFormat="1" ht="17.100000000000001" customHeight="1">
      <c r="A6" s="780" t="s">
        <v>2738</v>
      </c>
      <c r="B6" s="780"/>
      <c r="C6" s="780"/>
      <c r="D6" s="780"/>
      <c r="E6" s="780"/>
      <c r="F6" s="780"/>
      <c r="G6" s="780"/>
      <c r="H6" s="2057" t="str">
        <f>IF('第二面（主）'!K6&lt;&gt;"",'第二面（主）'!K6,"")</f>
        <v/>
      </c>
      <c r="I6" s="2057"/>
      <c r="J6" s="2057"/>
      <c r="K6" s="830"/>
      <c r="L6" s="810"/>
      <c r="M6" s="810"/>
      <c r="N6" s="810"/>
      <c r="O6" s="810"/>
      <c r="P6" s="810"/>
      <c r="Q6" s="810"/>
      <c r="R6" s="810"/>
      <c r="S6" s="810"/>
      <c r="T6" s="810"/>
      <c r="U6" s="810"/>
      <c r="V6" s="810"/>
      <c r="W6" s="810"/>
      <c r="X6" s="810"/>
      <c r="Y6" s="810"/>
      <c r="Z6" s="810"/>
      <c r="AA6" s="810"/>
      <c r="AB6" s="810"/>
      <c r="AC6" s="810"/>
    </row>
    <row r="7" spans="1:29" s="777" customFormat="1" ht="17.100000000000001" customHeight="1">
      <c r="A7" s="780" t="s">
        <v>2739</v>
      </c>
      <c r="B7" s="780"/>
      <c r="C7" s="780"/>
      <c r="D7" s="780"/>
      <c r="E7" s="780"/>
      <c r="F7" s="780"/>
      <c r="G7" s="780"/>
      <c r="H7" s="2051" t="str">
        <f>IF('第二面（主）'!K7&lt;&gt;"",'第二面（主）'!K7,"")</f>
        <v/>
      </c>
      <c r="I7" s="2051"/>
      <c r="J7" s="2051"/>
      <c r="K7" s="2051"/>
      <c r="L7" s="2051"/>
      <c r="M7" s="2051"/>
      <c r="N7" s="2051"/>
      <c r="O7" s="2051"/>
      <c r="P7" s="2051"/>
      <c r="Q7" s="2051"/>
      <c r="R7" s="2051"/>
      <c r="S7" s="2051"/>
      <c r="T7" s="2051"/>
      <c r="U7" s="2051"/>
      <c r="V7" s="2051"/>
      <c r="W7" s="2051"/>
      <c r="X7" s="2051"/>
      <c r="Y7" s="2051"/>
      <c r="Z7" s="2051"/>
      <c r="AA7" s="2051"/>
      <c r="AB7" s="2051"/>
      <c r="AC7" s="2051"/>
    </row>
    <row r="8" spans="1:29" s="777" customFormat="1" ht="17.100000000000001" customHeight="1">
      <c r="A8" s="780" t="s">
        <v>2740</v>
      </c>
      <c r="B8" s="780"/>
      <c r="C8" s="780"/>
      <c r="D8" s="780"/>
      <c r="E8" s="780"/>
      <c r="F8" s="780"/>
      <c r="G8" s="780"/>
      <c r="H8" s="2046" t="str">
        <f>IF('第二面（主）'!K8&lt;&gt;"",'第二面（主）'!K8,"")</f>
        <v/>
      </c>
      <c r="I8" s="2046"/>
      <c r="J8" s="2046"/>
      <c r="K8" s="2046"/>
      <c r="L8" s="2046"/>
      <c r="M8" s="2046"/>
      <c r="N8" s="2046"/>
      <c r="O8" s="2046"/>
      <c r="P8" s="2046"/>
      <c r="Q8" s="2046"/>
      <c r="R8" s="2046"/>
      <c r="S8" s="2046"/>
      <c r="T8" s="2046"/>
      <c r="U8" s="2046"/>
      <c r="V8" s="2046"/>
      <c r="W8" s="2046"/>
      <c r="X8" s="2046"/>
      <c r="Y8" s="2046"/>
      <c r="Z8" s="2046"/>
      <c r="AA8" s="2046"/>
      <c r="AB8" s="2046"/>
      <c r="AC8" s="2046"/>
    </row>
    <row r="9" spans="1:29" s="777" customFormat="1" ht="17.100000000000001" customHeight="1">
      <c r="A9" s="780"/>
      <c r="B9" s="780"/>
      <c r="C9" s="780"/>
      <c r="D9" s="780"/>
      <c r="E9" s="780"/>
      <c r="F9" s="780"/>
      <c r="G9" s="780"/>
      <c r="H9" s="831"/>
      <c r="I9" s="831"/>
      <c r="J9" s="831"/>
      <c r="K9" s="831"/>
      <c r="L9" s="831"/>
      <c r="M9" s="831"/>
      <c r="N9" s="831"/>
      <c r="O9" s="831"/>
      <c r="P9" s="831"/>
      <c r="Q9" s="831"/>
      <c r="R9" s="831"/>
      <c r="S9" s="831"/>
      <c r="T9" s="831"/>
      <c r="U9" s="831"/>
      <c r="V9" s="831"/>
      <c r="W9" s="831"/>
      <c r="X9" s="831"/>
      <c r="Y9" s="831"/>
      <c r="Z9" s="831"/>
      <c r="AA9" s="831"/>
      <c r="AB9" s="831"/>
      <c r="AC9" s="831"/>
    </row>
    <row r="10" spans="1:29" s="777" customFormat="1" ht="17.100000000000001" customHeight="1">
      <c r="A10" s="822" t="s">
        <v>3619</v>
      </c>
      <c r="B10" s="822"/>
      <c r="C10" s="822"/>
      <c r="D10" s="822"/>
      <c r="E10" s="822"/>
      <c r="F10" s="822"/>
      <c r="G10" s="822"/>
      <c r="H10" s="832"/>
      <c r="I10" s="832"/>
      <c r="J10" s="832"/>
      <c r="K10" s="832"/>
      <c r="L10" s="832"/>
      <c r="M10" s="832"/>
      <c r="N10" s="832"/>
      <c r="O10" s="832"/>
      <c r="P10" s="832"/>
      <c r="Q10" s="832"/>
      <c r="R10" s="832"/>
      <c r="S10" s="832"/>
      <c r="T10" s="832"/>
      <c r="U10" s="832"/>
      <c r="V10" s="832"/>
      <c r="W10" s="832"/>
      <c r="X10" s="832"/>
      <c r="Y10" s="832"/>
      <c r="Z10" s="832"/>
      <c r="AA10" s="832"/>
      <c r="AB10" s="832"/>
      <c r="AC10" s="832"/>
    </row>
    <row r="11" spans="1:29" s="777" customFormat="1" ht="17.100000000000001" customHeight="1">
      <c r="A11" s="780" t="s">
        <v>2736</v>
      </c>
      <c r="B11" s="780"/>
      <c r="C11" s="780"/>
      <c r="D11" s="780"/>
      <c r="E11" s="780"/>
      <c r="F11" s="780"/>
      <c r="G11" s="780"/>
      <c r="H11" s="2051" t="str">
        <f>IF('第二面（主）'!K11&lt;&gt;"",'第二面（主）'!K11,"")</f>
        <v/>
      </c>
      <c r="I11" s="2051"/>
      <c r="J11" s="2051"/>
      <c r="K11" s="2051"/>
      <c r="L11" s="2051"/>
      <c r="M11" s="2051"/>
      <c r="N11" s="2051"/>
      <c r="O11" s="2051"/>
      <c r="P11" s="2051"/>
      <c r="Q11" s="2051"/>
      <c r="R11" s="2051"/>
      <c r="S11" s="2051"/>
      <c r="T11" s="2051"/>
      <c r="U11" s="2051"/>
      <c r="V11" s="2051"/>
      <c r="W11" s="2051"/>
      <c r="X11" s="2051"/>
      <c r="Y11" s="2051"/>
      <c r="Z11" s="2051"/>
      <c r="AA11" s="2051"/>
      <c r="AB11" s="2051"/>
      <c r="AC11" s="2051"/>
    </row>
    <row r="12" spans="1:29" s="777" customFormat="1" ht="17.100000000000001" customHeight="1">
      <c r="A12" s="780" t="s">
        <v>2737</v>
      </c>
      <c r="B12" s="780"/>
      <c r="C12" s="780"/>
      <c r="D12" s="780"/>
      <c r="E12" s="780"/>
      <c r="F12" s="780"/>
      <c r="G12" s="780"/>
      <c r="H12" s="2051" t="str">
        <f>IF('第二面（主）'!K12&lt;&gt;"",'第二面（主）'!K12,"")</f>
        <v/>
      </c>
      <c r="I12" s="2051"/>
      <c r="J12" s="2051"/>
      <c r="K12" s="2051"/>
      <c r="L12" s="2051"/>
      <c r="M12" s="2051"/>
      <c r="N12" s="2051"/>
      <c r="O12" s="2051"/>
      <c r="P12" s="2051"/>
      <c r="Q12" s="2051"/>
      <c r="R12" s="2051"/>
      <c r="S12" s="2051"/>
      <c r="T12" s="2051"/>
      <c r="U12" s="2051"/>
      <c r="V12" s="2051"/>
      <c r="W12" s="2051"/>
      <c r="X12" s="2051"/>
      <c r="Y12" s="2051"/>
      <c r="Z12" s="2051"/>
      <c r="AA12" s="2051"/>
      <c r="AB12" s="2051"/>
      <c r="AC12" s="2051"/>
    </row>
    <row r="13" spans="1:29" s="777" customFormat="1" ht="17.100000000000001" customHeight="1">
      <c r="A13" s="780" t="s">
        <v>2738</v>
      </c>
      <c r="B13" s="780"/>
      <c r="C13" s="780"/>
      <c r="D13" s="780"/>
      <c r="E13" s="780"/>
      <c r="F13" s="780"/>
      <c r="G13" s="780"/>
      <c r="H13" s="2057" t="str">
        <f>IF('第二面（主）'!K13&lt;&gt;"",'第二面（主）'!K13,"")</f>
        <v/>
      </c>
      <c r="I13" s="2057"/>
      <c r="J13" s="2057"/>
      <c r="K13" s="830"/>
      <c r="L13" s="810"/>
      <c r="M13" s="810"/>
      <c r="N13" s="810"/>
      <c r="O13" s="810"/>
      <c r="P13" s="810"/>
      <c r="Q13" s="810"/>
      <c r="R13" s="810"/>
      <c r="S13" s="810"/>
      <c r="T13" s="810"/>
      <c r="U13" s="810"/>
      <c r="V13" s="810"/>
      <c r="W13" s="810"/>
      <c r="X13" s="810"/>
      <c r="Y13" s="810"/>
      <c r="Z13" s="810"/>
      <c r="AA13" s="810"/>
      <c r="AB13" s="810"/>
      <c r="AC13" s="810"/>
    </row>
    <row r="14" spans="1:29" s="777" customFormat="1" ht="17.100000000000001" customHeight="1">
      <c r="A14" s="780" t="s">
        <v>2739</v>
      </c>
      <c r="B14" s="780"/>
      <c r="C14" s="780"/>
      <c r="D14" s="780"/>
      <c r="E14" s="780"/>
      <c r="F14" s="780"/>
      <c r="G14" s="780"/>
      <c r="H14" s="2051" t="str">
        <f>IF('第二面（主）'!K14&lt;&gt;"",'第二面（主）'!K14,"")</f>
        <v/>
      </c>
      <c r="I14" s="2051"/>
      <c r="J14" s="2051"/>
      <c r="K14" s="2051"/>
      <c r="L14" s="2051"/>
      <c r="M14" s="2051"/>
      <c r="N14" s="2051"/>
      <c r="O14" s="2051"/>
      <c r="P14" s="2051"/>
      <c r="Q14" s="2051"/>
      <c r="R14" s="2051"/>
      <c r="S14" s="2051"/>
      <c r="T14" s="2051"/>
      <c r="U14" s="2051"/>
      <c r="V14" s="2051"/>
      <c r="W14" s="2051"/>
      <c r="X14" s="2051"/>
      <c r="Y14" s="2051"/>
      <c r="Z14" s="2051"/>
      <c r="AA14" s="2051"/>
      <c r="AB14" s="2051"/>
      <c r="AC14" s="2051"/>
    </row>
    <row r="15" spans="1:29" s="777" customFormat="1" ht="17.100000000000001" customHeight="1">
      <c r="A15" s="780" t="s">
        <v>2740</v>
      </c>
      <c r="B15" s="780"/>
      <c r="C15" s="780"/>
      <c r="D15" s="780"/>
      <c r="E15" s="780"/>
      <c r="F15" s="780"/>
      <c r="G15" s="780"/>
      <c r="H15" s="2046" t="str">
        <f>IF('第二面（主）'!K15&lt;&gt;"",'第二面（主）'!K15,"")</f>
        <v/>
      </c>
      <c r="I15" s="2046"/>
      <c r="J15" s="2046"/>
      <c r="K15" s="2046"/>
      <c r="L15" s="2046"/>
      <c r="M15" s="2046"/>
      <c r="N15" s="2046"/>
      <c r="O15" s="2046"/>
      <c r="P15" s="2046"/>
      <c r="Q15" s="2046"/>
      <c r="R15" s="2046"/>
      <c r="S15" s="2046"/>
      <c r="T15" s="2046"/>
      <c r="U15" s="2046"/>
      <c r="V15" s="2046"/>
      <c r="W15" s="2046"/>
      <c r="X15" s="2046"/>
      <c r="Y15" s="2046"/>
      <c r="Z15" s="2046"/>
      <c r="AA15" s="2046"/>
      <c r="AB15" s="2046"/>
      <c r="AC15" s="2046"/>
    </row>
    <row r="16" spans="1:29" s="777" customFormat="1" ht="17.100000000000001" customHeight="1">
      <c r="A16" s="780"/>
      <c r="B16" s="780"/>
      <c r="C16" s="780"/>
      <c r="D16" s="780"/>
      <c r="E16" s="780"/>
      <c r="F16" s="780"/>
      <c r="G16" s="780"/>
      <c r="H16" s="831"/>
      <c r="I16" s="831"/>
      <c r="J16" s="831"/>
      <c r="K16" s="831"/>
      <c r="L16" s="831"/>
      <c r="M16" s="831"/>
      <c r="N16" s="831"/>
      <c r="O16" s="831"/>
      <c r="P16" s="831"/>
      <c r="Q16" s="831"/>
      <c r="R16" s="831"/>
      <c r="S16" s="831"/>
      <c r="T16" s="831"/>
      <c r="U16" s="831"/>
      <c r="V16" s="831"/>
      <c r="W16" s="831"/>
      <c r="X16" s="831"/>
      <c r="Y16" s="831"/>
      <c r="Z16" s="831"/>
      <c r="AA16" s="831"/>
      <c r="AB16" s="831"/>
      <c r="AC16" s="831"/>
    </row>
    <row r="17" spans="1:29" s="777" customFormat="1" ht="17.100000000000001" customHeight="1">
      <c r="A17" s="822" t="s">
        <v>3620</v>
      </c>
      <c r="B17" s="822"/>
      <c r="C17" s="822"/>
      <c r="D17" s="822"/>
      <c r="E17" s="822"/>
      <c r="F17" s="822"/>
      <c r="G17" s="822"/>
      <c r="H17" s="832"/>
      <c r="I17" s="832"/>
      <c r="J17" s="832"/>
      <c r="K17" s="832"/>
      <c r="L17" s="832"/>
      <c r="M17" s="832"/>
      <c r="N17" s="832"/>
      <c r="O17" s="832"/>
      <c r="P17" s="832"/>
      <c r="Q17" s="832"/>
      <c r="R17" s="832"/>
      <c r="S17" s="832"/>
      <c r="T17" s="832"/>
      <c r="U17" s="832"/>
      <c r="V17" s="832"/>
      <c r="W17" s="832"/>
      <c r="X17" s="832"/>
      <c r="Y17" s="832"/>
      <c r="Z17" s="832"/>
      <c r="AA17" s="832"/>
      <c r="AB17" s="832"/>
      <c r="AC17" s="832"/>
    </row>
    <row r="18" spans="1:29" s="777" customFormat="1" ht="17.100000000000001" customHeight="1">
      <c r="A18" s="780" t="s">
        <v>2736</v>
      </c>
      <c r="B18" s="780"/>
      <c r="C18" s="780"/>
      <c r="D18" s="780"/>
      <c r="E18" s="780"/>
      <c r="F18" s="780"/>
      <c r="G18" s="780"/>
      <c r="H18" s="2051" t="str">
        <f>IF('第二面（主）'!K18&lt;&gt;"",'第二面（主）'!K18,"")</f>
        <v/>
      </c>
      <c r="I18" s="2051"/>
      <c r="J18" s="2051"/>
      <c r="K18" s="2051"/>
      <c r="L18" s="2051"/>
      <c r="M18" s="2051"/>
      <c r="N18" s="2051"/>
      <c r="O18" s="2051"/>
      <c r="P18" s="2051"/>
      <c r="Q18" s="2051"/>
      <c r="R18" s="2051"/>
      <c r="S18" s="2051"/>
      <c r="T18" s="2051"/>
      <c r="U18" s="2051"/>
      <c r="V18" s="2051"/>
      <c r="W18" s="2051"/>
      <c r="X18" s="2051"/>
      <c r="Y18" s="2051"/>
      <c r="Z18" s="2051"/>
      <c r="AA18" s="2051"/>
      <c r="AB18" s="2051"/>
      <c r="AC18" s="2051"/>
    </row>
    <row r="19" spans="1:29" s="777" customFormat="1" ht="17.100000000000001" customHeight="1">
      <c r="A19" s="780" t="s">
        <v>2737</v>
      </c>
      <c r="B19" s="780"/>
      <c r="C19" s="780"/>
      <c r="D19" s="780"/>
      <c r="E19" s="780"/>
      <c r="F19" s="780"/>
      <c r="G19" s="780"/>
      <c r="H19" s="2051" t="str">
        <f>IF('第二面（主）'!K19&lt;&gt;"",'第二面（主）'!K19,"")</f>
        <v/>
      </c>
      <c r="I19" s="2051"/>
      <c r="J19" s="2051"/>
      <c r="K19" s="2051"/>
      <c r="L19" s="2051"/>
      <c r="M19" s="2051"/>
      <c r="N19" s="2051"/>
      <c r="O19" s="2051"/>
      <c r="P19" s="2051"/>
      <c r="Q19" s="2051"/>
      <c r="R19" s="2051"/>
      <c r="S19" s="2051"/>
      <c r="T19" s="2051"/>
      <c r="U19" s="2051"/>
      <c r="V19" s="2051"/>
      <c r="W19" s="2051"/>
      <c r="X19" s="2051"/>
      <c r="Y19" s="2051"/>
      <c r="Z19" s="2051"/>
      <c r="AA19" s="2051"/>
      <c r="AB19" s="2051"/>
      <c r="AC19" s="2051"/>
    </row>
    <row r="20" spans="1:29" s="777" customFormat="1" ht="17.100000000000001" customHeight="1">
      <c r="A20" s="780" t="s">
        <v>2738</v>
      </c>
      <c r="B20" s="780"/>
      <c r="C20" s="780"/>
      <c r="D20" s="780"/>
      <c r="E20" s="780"/>
      <c r="F20" s="780"/>
      <c r="G20" s="780"/>
      <c r="H20" s="2057" t="str">
        <f>IF('第二面（主）'!K20&lt;&gt;"",'第二面（主）'!K20,"")</f>
        <v/>
      </c>
      <c r="I20" s="2057"/>
      <c r="J20" s="2057"/>
      <c r="K20" s="830"/>
      <c r="L20" s="810"/>
      <c r="M20" s="810"/>
      <c r="N20" s="810"/>
      <c r="O20" s="810"/>
      <c r="P20" s="810"/>
      <c r="Q20" s="810"/>
      <c r="R20" s="810"/>
      <c r="S20" s="810"/>
      <c r="T20" s="810"/>
      <c r="U20" s="810"/>
      <c r="V20" s="810"/>
      <c r="W20" s="810"/>
      <c r="X20" s="810"/>
      <c r="Y20" s="810"/>
      <c r="Z20" s="810"/>
      <c r="AA20" s="810"/>
      <c r="AB20" s="810"/>
      <c r="AC20" s="810"/>
    </row>
    <row r="21" spans="1:29" s="777" customFormat="1" ht="17.100000000000001" customHeight="1">
      <c r="A21" s="780" t="s">
        <v>2739</v>
      </c>
      <c r="B21" s="780"/>
      <c r="C21" s="780"/>
      <c r="D21" s="780"/>
      <c r="E21" s="780"/>
      <c r="F21" s="780"/>
      <c r="G21" s="780"/>
      <c r="H21" s="2051" t="str">
        <f>IF('第二面（主）'!K21&lt;&gt;"",'第二面（主）'!K21,"")</f>
        <v/>
      </c>
      <c r="I21" s="2051"/>
      <c r="J21" s="2051"/>
      <c r="K21" s="2051"/>
      <c r="L21" s="2051"/>
      <c r="M21" s="2051"/>
      <c r="N21" s="2051"/>
      <c r="O21" s="2051"/>
      <c r="P21" s="2051"/>
      <c r="Q21" s="2051"/>
      <c r="R21" s="2051"/>
      <c r="S21" s="2051"/>
      <c r="T21" s="2051"/>
      <c r="U21" s="2051"/>
      <c r="V21" s="2051"/>
      <c r="W21" s="2051"/>
      <c r="X21" s="2051"/>
      <c r="Y21" s="2051"/>
      <c r="Z21" s="2051"/>
      <c r="AA21" s="2051"/>
      <c r="AB21" s="2051"/>
      <c r="AC21" s="2051"/>
    </row>
    <row r="22" spans="1:29" s="777" customFormat="1" ht="17.100000000000001" customHeight="1">
      <c r="A22" s="780" t="s">
        <v>2740</v>
      </c>
      <c r="B22" s="780"/>
      <c r="C22" s="780"/>
      <c r="D22" s="780"/>
      <c r="E22" s="780"/>
      <c r="F22" s="780"/>
      <c r="G22" s="780"/>
      <c r="H22" s="2046" t="str">
        <f>IF('第二面（主）'!K22&lt;&gt;"",'第二面（主）'!K22,"")</f>
        <v/>
      </c>
      <c r="I22" s="2046"/>
      <c r="J22" s="2046"/>
      <c r="K22" s="2046"/>
      <c r="L22" s="2046"/>
      <c r="M22" s="2046"/>
      <c r="N22" s="2046"/>
      <c r="O22" s="2046"/>
      <c r="P22" s="2046"/>
      <c r="Q22" s="2046"/>
      <c r="R22" s="2046"/>
      <c r="S22" s="2046"/>
      <c r="T22" s="2046"/>
      <c r="U22" s="2046"/>
      <c r="V22" s="2046"/>
      <c r="W22" s="2046"/>
      <c r="X22" s="2046"/>
      <c r="Y22" s="2046"/>
      <c r="Z22" s="2046"/>
      <c r="AA22" s="2046"/>
      <c r="AB22" s="2046"/>
      <c r="AC22" s="2046"/>
    </row>
    <row r="23" spans="1:29" s="777" customFormat="1" ht="17.100000000000001" customHeight="1">
      <c r="A23" s="780"/>
      <c r="B23" s="780"/>
      <c r="C23" s="780"/>
      <c r="D23" s="780"/>
      <c r="E23" s="780"/>
      <c r="F23" s="780"/>
      <c r="G23" s="780"/>
      <c r="H23" s="831"/>
      <c r="I23" s="831"/>
      <c r="J23" s="831"/>
      <c r="K23" s="831"/>
      <c r="L23" s="831"/>
      <c r="M23" s="831"/>
      <c r="N23" s="831"/>
      <c r="O23" s="831"/>
      <c r="P23" s="831"/>
      <c r="Q23" s="831"/>
      <c r="R23" s="831"/>
      <c r="S23" s="831"/>
      <c r="T23" s="831"/>
      <c r="U23" s="831"/>
      <c r="V23" s="831"/>
      <c r="W23" s="831"/>
      <c r="X23" s="831"/>
      <c r="Y23" s="831"/>
      <c r="Z23" s="831"/>
      <c r="AA23" s="831"/>
      <c r="AB23" s="831"/>
      <c r="AC23" s="831"/>
    </row>
    <row r="24" spans="1:29" s="777" customFormat="1" ht="17.100000000000001" customHeight="1">
      <c r="A24" s="822" t="s">
        <v>3621</v>
      </c>
      <c r="B24" s="822"/>
      <c r="C24" s="822"/>
      <c r="D24" s="822"/>
      <c r="E24" s="822"/>
      <c r="F24" s="822"/>
      <c r="G24" s="822"/>
      <c r="H24" s="832"/>
      <c r="I24" s="832"/>
      <c r="J24" s="832"/>
      <c r="K24" s="832"/>
      <c r="L24" s="832"/>
      <c r="M24" s="832"/>
      <c r="N24" s="832"/>
      <c r="O24" s="832"/>
      <c r="P24" s="832"/>
      <c r="Q24" s="832"/>
      <c r="R24" s="832"/>
      <c r="S24" s="832"/>
      <c r="T24" s="832"/>
      <c r="U24" s="832"/>
      <c r="V24" s="832"/>
      <c r="W24" s="832"/>
      <c r="X24" s="832"/>
      <c r="Y24" s="832"/>
      <c r="Z24" s="832"/>
      <c r="AA24" s="832"/>
      <c r="AB24" s="832"/>
      <c r="AC24" s="832"/>
    </row>
    <row r="25" spans="1:29" s="777" customFormat="1" ht="17.100000000000001" customHeight="1">
      <c r="A25" s="780" t="s">
        <v>2736</v>
      </c>
      <c r="B25" s="780"/>
      <c r="C25" s="780"/>
      <c r="D25" s="780"/>
      <c r="E25" s="780"/>
      <c r="F25" s="780"/>
      <c r="G25" s="780"/>
      <c r="H25" s="2051" t="str">
        <f>IF('第二面（主）'!K25&lt;&gt;"",'第二面（主）'!K25,"")</f>
        <v/>
      </c>
      <c r="I25" s="2051"/>
      <c r="J25" s="2051"/>
      <c r="K25" s="2051"/>
      <c r="L25" s="2051"/>
      <c r="M25" s="2051"/>
      <c r="N25" s="2051"/>
      <c r="O25" s="2051"/>
      <c r="P25" s="2051"/>
      <c r="Q25" s="2051"/>
      <c r="R25" s="2051"/>
      <c r="S25" s="2051"/>
      <c r="T25" s="2051"/>
      <c r="U25" s="2051"/>
      <c r="V25" s="2051"/>
      <c r="W25" s="2051"/>
      <c r="X25" s="2051"/>
      <c r="Y25" s="2051"/>
      <c r="Z25" s="2051"/>
      <c r="AA25" s="2051"/>
      <c r="AB25" s="2051"/>
      <c r="AC25" s="2051"/>
    </row>
    <row r="26" spans="1:29" s="777" customFormat="1" ht="17.100000000000001" customHeight="1">
      <c r="A26" s="780" t="s">
        <v>2737</v>
      </c>
      <c r="B26" s="780"/>
      <c r="C26" s="780"/>
      <c r="D26" s="780"/>
      <c r="E26" s="780"/>
      <c r="F26" s="780"/>
      <c r="G26" s="780"/>
      <c r="H26" s="2051" t="str">
        <f>IF('第二面（主）'!K26&lt;&gt;"",'第二面（主）'!K26,"")</f>
        <v/>
      </c>
      <c r="I26" s="2051"/>
      <c r="J26" s="2051"/>
      <c r="K26" s="2051"/>
      <c r="L26" s="2051"/>
      <c r="M26" s="2051"/>
      <c r="N26" s="2051"/>
      <c r="O26" s="2051"/>
      <c r="P26" s="2051"/>
      <c r="Q26" s="2051"/>
      <c r="R26" s="2051"/>
      <c r="S26" s="2051"/>
      <c r="T26" s="2051"/>
      <c r="U26" s="2051"/>
      <c r="V26" s="2051"/>
      <c r="W26" s="2051"/>
      <c r="X26" s="2051"/>
      <c r="Y26" s="2051"/>
      <c r="Z26" s="2051"/>
      <c r="AA26" s="2051"/>
      <c r="AB26" s="2051"/>
      <c r="AC26" s="2051"/>
    </row>
    <row r="27" spans="1:29" s="777" customFormat="1" ht="17.100000000000001" customHeight="1">
      <c r="A27" s="780" t="s">
        <v>2738</v>
      </c>
      <c r="B27" s="780"/>
      <c r="C27" s="780"/>
      <c r="D27" s="780"/>
      <c r="E27" s="780"/>
      <c r="F27" s="780"/>
      <c r="G27" s="780"/>
      <c r="H27" s="2057" t="str">
        <f>IF('第二面（主）'!K27&lt;&gt;"",'第二面（主）'!K27,"")</f>
        <v/>
      </c>
      <c r="I27" s="2057"/>
      <c r="J27" s="2057"/>
      <c r="K27" s="830"/>
      <c r="L27" s="810"/>
      <c r="M27" s="810"/>
      <c r="N27" s="810"/>
      <c r="O27" s="810"/>
      <c r="P27" s="810"/>
      <c r="Q27" s="810"/>
      <c r="R27" s="810"/>
      <c r="S27" s="810"/>
      <c r="T27" s="810"/>
      <c r="U27" s="810"/>
      <c r="V27" s="810"/>
      <c r="W27" s="810"/>
      <c r="X27" s="810"/>
      <c r="Y27" s="810"/>
      <c r="Z27" s="810"/>
      <c r="AA27" s="810"/>
      <c r="AB27" s="810"/>
      <c r="AC27" s="810"/>
    </row>
    <row r="28" spans="1:29" s="777" customFormat="1" ht="17.100000000000001" customHeight="1">
      <c r="A28" s="780" t="s">
        <v>2739</v>
      </c>
      <c r="B28" s="780"/>
      <c r="C28" s="780"/>
      <c r="D28" s="780"/>
      <c r="E28" s="780"/>
      <c r="F28" s="780"/>
      <c r="G28" s="780"/>
      <c r="H28" s="2051" t="str">
        <f>IF('第二面（主）'!K28&lt;&gt;"",'第二面（主）'!K28,"")</f>
        <v/>
      </c>
      <c r="I28" s="2051"/>
      <c r="J28" s="2051"/>
      <c r="K28" s="2051"/>
      <c r="L28" s="2051"/>
      <c r="M28" s="2051"/>
      <c r="N28" s="2051"/>
      <c r="O28" s="2051"/>
      <c r="P28" s="2051"/>
      <c r="Q28" s="2051"/>
      <c r="R28" s="2051"/>
      <c r="S28" s="2051"/>
      <c r="T28" s="2051"/>
      <c r="U28" s="2051"/>
      <c r="V28" s="2051"/>
      <c r="W28" s="2051"/>
      <c r="X28" s="2051"/>
      <c r="Y28" s="2051"/>
      <c r="Z28" s="2051"/>
      <c r="AA28" s="2051"/>
      <c r="AB28" s="2051"/>
      <c r="AC28" s="2051"/>
    </row>
    <row r="29" spans="1:29" s="777" customFormat="1" ht="17.100000000000001" customHeight="1">
      <c r="A29" s="780" t="s">
        <v>2740</v>
      </c>
      <c r="B29" s="780"/>
      <c r="C29" s="780"/>
      <c r="D29" s="780"/>
      <c r="E29" s="780"/>
      <c r="F29" s="780"/>
      <c r="G29" s="780"/>
      <c r="H29" s="2046" t="str">
        <f>IF('第二面（主）'!K29&lt;&gt;"",'第二面（主）'!K29,"")</f>
        <v/>
      </c>
      <c r="I29" s="2046"/>
      <c r="J29" s="2046"/>
      <c r="K29" s="2046"/>
      <c r="L29" s="2046"/>
      <c r="M29" s="2046"/>
      <c r="N29" s="2046"/>
      <c r="O29" s="2046"/>
      <c r="P29" s="2046"/>
      <c r="Q29" s="2046"/>
      <c r="R29" s="2046"/>
      <c r="S29" s="2046"/>
      <c r="T29" s="2046"/>
      <c r="U29" s="2046"/>
      <c r="V29" s="2046"/>
      <c r="W29" s="2046"/>
      <c r="X29" s="2046"/>
      <c r="Y29" s="2046"/>
      <c r="Z29" s="2046"/>
      <c r="AA29" s="2046"/>
      <c r="AB29" s="2046"/>
      <c r="AC29" s="2046"/>
    </row>
    <row r="30" spans="1:29" s="777" customFormat="1" ht="17.100000000000001" customHeight="1">
      <c r="A30" s="780"/>
      <c r="B30" s="780"/>
      <c r="C30" s="780"/>
      <c r="D30" s="780"/>
      <c r="E30" s="780"/>
      <c r="F30" s="780"/>
      <c r="G30" s="780"/>
      <c r="H30" s="806"/>
      <c r="I30" s="806"/>
      <c r="J30" s="806"/>
      <c r="K30" s="806"/>
      <c r="L30" s="806"/>
      <c r="M30" s="806"/>
      <c r="N30" s="806"/>
      <c r="O30" s="806"/>
      <c r="P30" s="806"/>
      <c r="Q30" s="806"/>
      <c r="R30" s="806"/>
      <c r="S30" s="806"/>
      <c r="T30" s="806"/>
      <c r="U30" s="806"/>
      <c r="V30" s="806"/>
      <c r="W30" s="806"/>
      <c r="X30" s="806"/>
      <c r="Y30" s="806"/>
      <c r="Z30" s="806"/>
      <c r="AA30" s="806"/>
      <c r="AB30" s="806"/>
      <c r="AC30" s="806"/>
    </row>
    <row r="31" spans="1:29" s="777" customFormat="1" ht="17.100000000000001" customHeight="1">
      <c r="A31" s="822" t="s">
        <v>3622</v>
      </c>
      <c r="B31" s="822"/>
      <c r="C31" s="822"/>
      <c r="D31" s="822"/>
      <c r="E31" s="822"/>
      <c r="F31" s="822"/>
      <c r="G31" s="822"/>
      <c r="H31" s="829"/>
      <c r="I31" s="829"/>
      <c r="J31" s="829"/>
      <c r="K31" s="829"/>
      <c r="L31" s="829"/>
      <c r="M31" s="829"/>
      <c r="N31" s="829"/>
      <c r="O31" s="829"/>
      <c r="P31" s="829"/>
      <c r="Q31" s="829"/>
      <c r="R31" s="829"/>
      <c r="S31" s="829"/>
      <c r="T31" s="829"/>
      <c r="U31" s="829"/>
      <c r="V31" s="829"/>
      <c r="W31" s="829"/>
      <c r="X31" s="829"/>
      <c r="Y31" s="829"/>
      <c r="Z31" s="829"/>
      <c r="AA31" s="829"/>
      <c r="AB31" s="829"/>
      <c r="AC31" s="829"/>
    </row>
    <row r="32" spans="1:29" s="777" customFormat="1" ht="17.100000000000001" customHeight="1">
      <c r="A32" s="780" t="s">
        <v>2736</v>
      </c>
      <c r="B32" s="780"/>
      <c r="C32" s="780"/>
      <c r="D32" s="780"/>
      <c r="E32" s="780"/>
      <c r="F32" s="780"/>
      <c r="G32" s="780"/>
      <c r="H32" s="2051" t="str">
        <f>IF('第二面（主）'!K32&lt;&gt;"",'第二面（主）'!K32,"")</f>
        <v/>
      </c>
      <c r="I32" s="2051"/>
      <c r="J32" s="2051"/>
      <c r="K32" s="2051"/>
      <c r="L32" s="2051"/>
      <c r="M32" s="2051"/>
      <c r="N32" s="2051"/>
      <c r="O32" s="2051"/>
      <c r="P32" s="2051"/>
      <c r="Q32" s="2051"/>
      <c r="R32" s="2051"/>
      <c r="S32" s="2051"/>
      <c r="T32" s="2051"/>
      <c r="U32" s="2051"/>
      <c r="V32" s="2051"/>
      <c r="W32" s="2051"/>
      <c r="X32" s="2051"/>
      <c r="Y32" s="2051"/>
      <c r="Z32" s="2051"/>
      <c r="AA32" s="2051"/>
      <c r="AB32" s="2051"/>
      <c r="AC32" s="2051"/>
    </row>
    <row r="33" spans="1:29" s="777" customFormat="1" ht="17.100000000000001" customHeight="1">
      <c r="A33" s="780" t="s">
        <v>2737</v>
      </c>
      <c r="B33" s="780"/>
      <c r="C33" s="780"/>
      <c r="D33" s="780"/>
      <c r="E33" s="780"/>
      <c r="F33" s="780"/>
      <c r="G33" s="780"/>
      <c r="H33" s="2051" t="str">
        <f>IF('第二面（主）'!K33&lt;&gt;"",'第二面（主）'!K33,"")</f>
        <v/>
      </c>
      <c r="I33" s="2051"/>
      <c r="J33" s="2051"/>
      <c r="K33" s="2051"/>
      <c r="L33" s="2051"/>
      <c r="M33" s="2051"/>
      <c r="N33" s="2051"/>
      <c r="O33" s="2051"/>
      <c r="P33" s="2051"/>
      <c r="Q33" s="2051"/>
      <c r="R33" s="2051"/>
      <c r="S33" s="2051"/>
      <c r="T33" s="2051"/>
      <c r="U33" s="2051"/>
      <c r="V33" s="2051"/>
      <c r="W33" s="2051"/>
      <c r="X33" s="2051"/>
      <c r="Y33" s="2051"/>
      <c r="Z33" s="2051"/>
      <c r="AA33" s="2051"/>
      <c r="AB33" s="2051"/>
      <c r="AC33" s="2051"/>
    </row>
    <row r="34" spans="1:29" s="777" customFormat="1" ht="17.100000000000001" customHeight="1">
      <c r="A34" s="780" t="s">
        <v>2738</v>
      </c>
      <c r="B34" s="780"/>
      <c r="C34" s="780"/>
      <c r="D34" s="780"/>
      <c r="E34" s="780"/>
      <c r="F34" s="780"/>
      <c r="G34" s="780"/>
      <c r="H34" s="2057" t="str">
        <f>IF('第二面（主）'!K34&lt;&gt;"",'第二面（主）'!K34,"")</f>
        <v/>
      </c>
      <c r="I34" s="2057"/>
      <c r="J34" s="2057"/>
      <c r="K34" s="830"/>
      <c r="L34" s="810"/>
      <c r="M34" s="810"/>
      <c r="N34" s="810"/>
      <c r="O34" s="810"/>
      <c r="P34" s="810"/>
      <c r="Q34" s="810"/>
      <c r="R34" s="810"/>
      <c r="S34" s="810"/>
      <c r="T34" s="810"/>
      <c r="U34" s="810"/>
      <c r="V34" s="810"/>
      <c r="W34" s="810"/>
      <c r="X34" s="810"/>
      <c r="Y34" s="810"/>
      <c r="Z34" s="810"/>
      <c r="AA34" s="810"/>
      <c r="AB34" s="810"/>
      <c r="AC34" s="810"/>
    </row>
    <row r="35" spans="1:29" s="777" customFormat="1" ht="17.100000000000001" customHeight="1">
      <c r="A35" s="780" t="s">
        <v>2739</v>
      </c>
      <c r="B35" s="780"/>
      <c r="C35" s="780"/>
      <c r="D35" s="780"/>
      <c r="E35" s="780"/>
      <c r="F35" s="780"/>
      <c r="G35" s="780"/>
      <c r="H35" s="2051" t="str">
        <f>IF('第二面（主）'!K35&lt;&gt;"",'第二面（主）'!K35,"")</f>
        <v/>
      </c>
      <c r="I35" s="2051"/>
      <c r="J35" s="2051"/>
      <c r="K35" s="2051"/>
      <c r="L35" s="2051"/>
      <c r="M35" s="2051"/>
      <c r="N35" s="2051"/>
      <c r="O35" s="2051"/>
      <c r="P35" s="2051"/>
      <c r="Q35" s="2051"/>
      <c r="R35" s="2051"/>
      <c r="S35" s="2051"/>
      <c r="T35" s="2051"/>
      <c r="U35" s="2051"/>
      <c r="V35" s="2051"/>
      <c r="W35" s="2051"/>
      <c r="X35" s="2051"/>
      <c r="Y35" s="2051"/>
      <c r="Z35" s="2051"/>
      <c r="AA35" s="2051"/>
      <c r="AB35" s="2051"/>
      <c r="AC35" s="2051"/>
    </row>
    <row r="36" spans="1:29" s="777" customFormat="1" ht="17.100000000000001" customHeight="1">
      <c r="A36" s="780" t="s">
        <v>2740</v>
      </c>
      <c r="B36" s="780"/>
      <c r="C36" s="780"/>
      <c r="D36" s="780"/>
      <c r="E36" s="780"/>
      <c r="F36" s="780"/>
      <c r="G36" s="780"/>
      <c r="H36" s="2046" t="str">
        <f>IF('第二面（主）'!K36&lt;&gt;"",'第二面（主）'!K36,"")</f>
        <v/>
      </c>
      <c r="I36" s="2046"/>
      <c r="J36" s="2046"/>
      <c r="K36" s="2046"/>
      <c r="L36" s="2046"/>
      <c r="M36" s="2046"/>
      <c r="N36" s="2046"/>
      <c r="O36" s="2046"/>
      <c r="P36" s="2046"/>
      <c r="Q36" s="2046"/>
      <c r="R36" s="2046"/>
      <c r="S36" s="2046"/>
      <c r="T36" s="2046"/>
      <c r="U36" s="2046"/>
      <c r="V36" s="2046"/>
      <c r="W36" s="2046"/>
      <c r="X36" s="2046"/>
      <c r="Y36" s="2046"/>
      <c r="Z36" s="2046"/>
      <c r="AA36" s="2046"/>
      <c r="AB36" s="2046"/>
      <c r="AC36" s="2046"/>
    </row>
    <row r="37" spans="1:29" s="777" customFormat="1" ht="17.100000000000001" customHeight="1">
      <c r="A37" s="780"/>
      <c r="B37" s="780"/>
      <c r="C37" s="780"/>
      <c r="D37" s="780"/>
      <c r="E37" s="780"/>
      <c r="F37" s="780"/>
      <c r="G37" s="780"/>
      <c r="H37" s="831"/>
      <c r="I37" s="831"/>
      <c r="J37" s="831"/>
      <c r="K37" s="831"/>
      <c r="L37" s="831"/>
      <c r="M37" s="831"/>
      <c r="N37" s="831"/>
      <c r="O37" s="831"/>
      <c r="P37" s="831"/>
      <c r="Q37" s="831"/>
      <c r="R37" s="831"/>
      <c r="S37" s="831"/>
      <c r="T37" s="831"/>
      <c r="U37" s="831"/>
      <c r="V37" s="831"/>
      <c r="W37" s="831"/>
      <c r="X37" s="831"/>
      <c r="Y37" s="831"/>
      <c r="Z37" s="831"/>
      <c r="AA37" s="831"/>
      <c r="AB37" s="831"/>
      <c r="AC37" s="831"/>
    </row>
    <row r="38" spans="1:29" s="777" customFormat="1" ht="17.100000000000001" customHeight="1">
      <c r="A38" s="822" t="s">
        <v>3623</v>
      </c>
      <c r="B38" s="822"/>
      <c r="C38" s="822"/>
      <c r="D38" s="822"/>
      <c r="E38" s="822"/>
      <c r="F38" s="822"/>
      <c r="G38" s="822"/>
      <c r="H38" s="832"/>
      <c r="I38" s="832"/>
      <c r="J38" s="832"/>
      <c r="K38" s="832"/>
      <c r="L38" s="832"/>
      <c r="M38" s="832"/>
      <c r="N38" s="832"/>
      <c r="O38" s="832"/>
      <c r="P38" s="832"/>
      <c r="Q38" s="832"/>
      <c r="R38" s="832"/>
      <c r="S38" s="832"/>
      <c r="T38" s="832"/>
      <c r="U38" s="832"/>
      <c r="V38" s="832"/>
      <c r="W38" s="832"/>
      <c r="X38" s="832"/>
      <c r="Y38" s="832"/>
      <c r="Z38" s="832"/>
      <c r="AA38" s="832"/>
      <c r="AB38" s="832"/>
      <c r="AC38" s="832"/>
    </row>
    <row r="39" spans="1:29" s="777" customFormat="1" ht="17.100000000000001" customHeight="1">
      <c r="A39" s="780" t="s">
        <v>2736</v>
      </c>
      <c r="B39" s="780"/>
      <c r="C39" s="780"/>
      <c r="D39" s="780"/>
      <c r="E39" s="780"/>
      <c r="F39" s="780"/>
      <c r="G39" s="780"/>
      <c r="H39" s="2051" t="str">
        <f>IF('第二面（主）'!K39&lt;&gt;"",'第二面（主）'!K39,"")</f>
        <v/>
      </c>
      <c r="I39" s="2051"/>
      <c r="J39" s="2051"/>
      <c r="K39" s="2051"/>
      <c r="L39" s="2051"/>
      <c r="M39" s="2051"/>
      <c r="N39" s="2051"/>
      <c r="O39" s="2051"/>
      <c r="P39" s="2051"/>
      <c r="Q39" s="2051"/>
      <c r="R39" s="2051"/>
      <c r="S39" s="2051"/>
      <c r="T39" s="2051"/>
      <c r="U39" s="2051"/>
      <c r="V39" s="2051"/>
      <c r="W39" s="2051"/>
      <c r="X39" s="2051"/>
      <c r="Y39" s="2051"/>
      <c r="Z39" s="2051"/>
      <c r="AA39" s="2051"/>
      <c r="AB39" s="2051"/>
      <c r="AC39" s="2051"/>
    </row>
    <row r="40" spans="1:29" s="777" customFormat="1" ht="17.100000000000001" customHeight="1">
      <c r="A40" s="780" t="s">
        <v>2737</v>
      </c>
      <c r="B40" s="780"/>
      <c r="C40" s="780"/>
      <c r="D40" s="780"/>
      <c r="E40" s="780"/>
      <c r="F40" s="780"/>
      <c r="G40" s="780"/>
      <c r="H40" s="2051" t="str">
        <f>IF('第二面（主）'!K40&lt;&gt;"",'第二面（主）'!K40,"")</f>
        <v/>
      </c>
      <c r="I40" s="2051"/>
      <c r="J40" s="2051"/>
      <c r="K40" s="2051"/>
      <c r="L40" s="2051"/>
      <c r="M40" s="2051"/>
      <c r="N40" s="2051"/>
      <c r="O40" s="2051"/>
      <c r="P40" s="2051"/>
      <c r="Q40" s="2051"/>
      <c r="R40" s="2051"/>
      <c r="S40" s="2051"/>
      <c r="T40" s="2051"/>
      <c r="U40" s="2051"/>
      <c r="V40" s="2051"/>
      <c r="W40" s="2051"/>
      <c r="X40" s="2051"/>
      <c r="Y40" s="2051"/>
      <c r="Z40" s="2051"/>
      <c r="AA40" s="2051"/>
      <c r="AB40" s="2051"/>
      <c r="AC40" s="2051"/>
    </row>
    <row r="41" spans="1:29" s="777" customFormat="1" ht="17.100000000000001" customHeight="1">
      <c r="A41" s="780" t="s">
        <v>2738</v>
      </c>
      <c r="B41" s="780"/>
      <c r="C41" s="780"/>
      <c r="D41" s="780"/>
      <c r="E41" s="780"/>
      <c r="F41" s="780"/>
      <c r="G41" s="780"/>
      <c r="H41" s="2057" t="str">
        <f>IF('第二面（主）'!K41&lt;&gt;"",'第二面（主）'!K41,"")</f>
        <v/>
      </c>
      <c r="I41" s="2057"/>
      <c r="J41" s="2057"/>
      <c r="K41" s="830"/>
      <c r="L41" s="810"/>
      <c r="M41" s="810"/>
      <c r="N41" s="810"/>
      <c r="O41" s="810"/>
      <c r="P41" s="810"/>
      <c r="Q41" s="810"/>
      <c r="R41" s="810"/>
      <c r="S41" s="810"/>
      <c r="T41" s="810"/>
      <c r="U41" s="810"/>
      <c r="V41" s="810"/>
      <c r="W41" s="810"/>
      <c r="X41" s="810"/>
      <c r="Y41" s="810"/>
      <c r="Z41" s="810"/>
      <c r="AA41" s="810"/>
      <c r="AB41" s="810"/>
      <c r="AC41" s="810"/>
    </row>
    <row r="42" spans="1:29" s="777" customFormat="1" ht="17.100000000000001" customHeight="1">
      <c r="A42" s="780" t="s">
        <v>2739</v>
      </c>
      <c r="B42" s="780"/>
      <c r="C42" s="780"/>
      <c r="D42" s="780"/>
      <c r="E42" s="780"/>
      <c r="F42" s="780"/>
      <c r="G42" s="780"/>
      <c r="H42" s="2051" t="str">
        <f>IF('第二面（主）'!K42&lt;&gt;"",'第二面（主）'!K42,"")</f>
        <v/>
      </c>
      <c r="I42" s="2051"/>
      <c r="J42" s="2051"/>
      <c r="K42" s="2051"/>
      <c r="L42" s="2051"/>
      <c r="M42" s="2051"/>
      <c r="N42" s="2051"/>
      <c r="O42" s="2051"/>
      <c r="P42" s="2051"/>
      <c r="Q42" s="2051"/>
      <c r="R42" s="2051"/>
      <c r="S42" s="2051"/>
      <c r="T42" s="2051"/>
      <c r="U42" s="2051"/>
      <c r="V42" s="2051"/>
      <c r="W42" s="2051"/>
      <c r="X42" s="2051"/>
      <c r="Y42" s="2051"/>
      <c r="Z42" s="2051"/>
      <c r="AA42" s="2051"/>
      <c r="AB42" s="2051"/>
      <c r="AC42" s="2051"/>
    </row>
    <row r="43" spans="1:29" s="777" customFormat="1" ht="17.100000000000001" customHeight="1">
      <c r="A43" s="780" t="s">
        <v>2740</v>
      </c>
      <c r="B43" s="780"/>
      <c r="C43" s="780"/>
      <c r="D43" s="780"/>
      <c r="E43" s="780"/>
      <c r="F43" s="780"/>
      <c r="G43" s="780"/>
      <c r="H43" s="2046" t="str">
        <f>IF('第二面（主）'!K43&lt;&gt;"",'第二面（主）'!K43,"")</f>
        <v/>
      </c>
      <c r="I43" s="2046"/>
      <c r="J43" s="2046"/>
      <c r="K43" s="2046"/>
      <c r="L43" s="2046"/>
      <c r="M43" s="2046"/>
      <c r="N43" s="2046"/>
      <c r="O43" s="2046"/>
      <c r="P43" s="2046"/>
      <c r="Q43" s="2046"/>
      <c r="R43" s="2046"/>
      <c r="S43" s="2046"/>
      <c r="T43" s="2046"/>
      <c r="U43" s="2046"/>
      <c r="V43" s="2046"/>
      <c r="W43" s="2046"/>
      <c r="X43" s="2046"/>
      <c r="Y43" s="2046"/>
      <c r="Z43" s="2046"/>
      <c r="AA43" s="2046"/>
      <c r="AB43" s="2046"/>
      <c r="AC43" s="2046"/>
    </row>
    <row r="44" spans="1:29" s="777" customFormat="1" ht="17.100000000000001" customHeight="1">
      <c r="A44" s="823"/>
      <c r="B44" s="823"/>
      <c r="C44" s="823"/>
      <c r="D44" s="823"/>
      <c r="E44" s="823"/>
      <c r="F44" s="823"/>
      <c r="G44" s="823"/>
      <c r="H44" s="833"/>
      <c r="I44" s="833"/>
      <c r="J44" s="833"/>
      <c r="K44" s="833"/>
      <c r="L44" s="833"/>
      <c r="M44" s="833"/>
      <c r="N44" s="833"/>
      <c r="O44" s="833"/>
      <c r="P44" s="833"/>
      <c r="Q44" s="833"/>
      <c r="R44" s="833"/>
      <c r="S44" s="833"/>
      <c r="T44" s="833"/>
      <c r="U44" s="833"/>
      <c r="V44" s="833"/>
      <c r="W44" s="833"/>
      <c r="X44" s="833"/>
      <c r="Y44" s="833"/>
      <c r="Z44" s="833"/>
      <c r="AA44" s="833"/>
      <c r="AB44" s="833"/>
      <c r="AC44" s="833"/>
    </row>
  </sheetData>
  <mergeCells count="32">
    <mergeCell ref="H15:AC15"/>
    <mergeCell ref="A1:AC1"/>
    <mergeCell ref="A2:AC2"/>
    <mergeCell ref="H4:AC4"/>
    <mergeCell ref="H5:AC5"/>
    <mergeCell ref="H6:J6"/>
    <mergeCell ref="H7:AC7"/>
    <mergeCell ref="H8:AC8"/>
    <mergeCell ref="H11:AC11"/>
    <mergeCell ref="H12:AC12"/>
    <mergeCell ref="H13:J13"/>
    <mergeCell ref="H14:AC14"/>
    <mergeCell ref="H33:AC33"/>
    <mergeCell ref="H18:AC18"/>
    <mergeCell ref="H19:AC19"/>
    <mergeCell ref="H20:J20"/>
    <mergeCell ref="H21:AC21"/>
    <mergeCell ref="H22:AC22"/>
    <mergeCell ref="H25:AC25"/>
    <mergeCell ref="H26:AC26"/>
    <mergeCell ref="H27:J27"/>
    <mergeCell ref="H28:AC28"/>
    <mergeCell ref="H29:AC29"/>
    <mergeCell ref="H32:AC32"/>
    <mergeCell ref="H42:AC42"/>
    <mergeCell ref="H43:AC43"/>
    <mergeCell ref="H34:J34"/>
    <mergeCell ref="H35:AC35"/>
    <mergeCell ref="H36:AC36"/>
    <mergeCell ref="H39:AC39"/>
    <mergeCell ref="H40:AC40"/>
    <mergeCell ref="H41:J41"/>
  </mergeCells>
  <phoneticPr fontId="1"/>
  <dataValidations count="1">
    <dataValidation imeMode="fullKatakana" allowBlank="1" showInputMessage="1" showErrorMessage="1" sqref="H4:AC4 JD4:JY4 SZ4:TU4 ACV4:ADQ4 AMR4:ANM4 AWN4:AXI4 BGJ4:BHE4 BQF4:BRA4 CAB4:CAW4 CJX4:CKS4 CTT4:CUO4 DDP4:DEK4 DNL4:DOG4 DXH4:DYC4 EHD4:EHY4 EQZ4:ERU4 FAV4:FBQ4 FKR4:FLM4 FUN4:FVI4 GEJ4:GFE4 GOF4:GPA4 GYB4:GYW4 HHX4:HIS4 HRT4:HSO4 IBP4:ICK4 ILL4:IMG4 IVH4:IWC4 JFD4:JFY4 JOZ4:JPU4 JYV4:JZQ4 KIR4:KJM4 KSN4:KTI4 LCJ4:LDE4 LMF4:LNA4 LWB4:LWW4 MFX4:MGS4 MPT4:MQO4 MZP4:NAK4 NJL4:NKG4 NTH4:NUC4 ODD4:ODY4 OMZ4:ONU4 OWV4:OXQ4 PGR4:PHM4 PQN4:PRI4 QAJ4:QBE4 QKF4:QLA4 QUB4:QUW4 RDX4:RES4 RNT4:ROO4 RXP4:RYK4 SHL4:SIG4 SRH4:SSC4 TBD4:TBY4 TKZ4:TLU4 TUV4:TVQ4 UER4:UFM4 UON4:UPI4 UYJ4:UZE4 VIF4:VJA4 VSB4:VSW4 WBX4:WCS4 WLT4:WMO4 WVP4:WWK4 H65540:AC65540 JD65540:JY65540 SZ65540:TU65540 ACV65540:ADQ65540 AMR65540:ANM65540 AWN65540:AXI65540 BGJ65540:BHE65540 BQF65540:BRA65540 CAB65540:CAW65540 CJX65540:CKS65540 CTT65540:CUO65540 DDP65540:DEK65540 DNL65540:DOG65540 DXH65540:DYC65540 EHD65540:EHY65540 EQZ65540:ERU65540 FAV65540:FBQ65540 FKR65540:FLM65540 FUN65540:FVI65540 GEJ65540:GFE65540 GOF65540:GPA65540 GYB65540:GYW65540 HHX65540:HIS65540 HRT65540:HSO65540 IBP65540:ICK65540 ILL65540:IMG65540 IVH65540:IWC65540 JFD65540:JFY65540 JOZ65540:JPU65540 JYV65540:JZQ65540 KIR65540:KJM65540 KSN65540:KTI65540 LCJ65540:LDE65540 LMF65540:LNA65540 LWB65540:LWW65540 MFX65540:MGS65540 MPT65540:MQO65540 MZP65540:NAK65540 NJL65540:NKG65540 NTH65540:NUC65540 ODD65540:ODY65540 OMZ65540:ONU65540 OWV65540:OXQ65540 PGR65540:PHM65540 PQN65540:PRI65540 QAJ65540:QBE65540 QKF65540:QLA65540 QUB65540:QUW65540 RDX65540:RES65540 RNT65540:ROO65540 RXP65540:RYK65540 SHL65540:SIG65540 SRH65540:SSC65540 TBD65540:TBY65540 TKZ65540:TLU65540 TUV65540:TVQ65540 UER65540:UFM65540 UON65540:UPI65540 UYJ65540:UZE65540 VIF65540:VJA65540 VSB65540:VSW65540 WBX65540:WCS65540 WLT65540:WMO65540 WVP65540:WWK65540 H131076:AC131076 JD131076:JY131076 SZ131076:TU131076 ACV131076:ADQ131076 AMR131076:ANM131076 AWN131076:AXI131076 BGJ131076:BHE131076 BQF131076:BRA131076 CAB131076:CAW131076 CJX131076:CKS131076 CTT131076:CUO131076 DDP131076:DEK131076 DNL131076:DOG131076 DXH131076:DYC131076 EHD131076:EHY131076 EQZ131076:ERU131076 FAV131076:FBQ131076 FKR131076:FLM131076 FUN131076:FVI131076 GEJ131076:GFE131076 GOF131076:GPA131076 GYB131076:GYW131076 HHX131076:HIS131076 HRT131076:HSO131076 IBP131076:ICK131076 ILL131076:IMG131076 IVH131076:IWC131076 JFD131076:JFY131076 JOZ131076:JPU131076 JYV131076:JZQ131076 KIR131076:KJM131076 KSN131076:KTI131076 LCJ131076:LDE131076 LMF131076:LNA131076 LWB131076:LWW131076 MFX131076:MGS131076 MPT131076:MQO131076 MZP131076:NAK131076 NJL131076:NKG131076 NTH131076:NUC131076 ODD131076:ODY131076 OMZ131076:ONU131076 OWV131076:OXQ131076 PGR131076:PHM131076 PQN131076:PRI131076 QAJ131076:QBE131076 QKF131076:QLA131076 QUB131076:QUW131076 RDX131076:RES131076 RNT131076:ROO131076 RXP131076:RYK131076 SHL131076:SIG131076 SRH131076:SSC131076 TBD131076:TBY131076 TKZ131076:TLU131076 TUV131076:TVQ131076 UER131076:UFM131076 UON131076:UPI131076 UYJ131076:UZE131076 VIF131076:VJA131076 VSB131076:VSW131076 WBX131076:WCS131076 WLT131076:WMO131076 WVP131076:WWK131076 H196612:AC196612 JD196612:JY196612 SZ196612:TU196612 ACV196612:ADQ196612 AMR196612:ANM196612 AWN196612:AXI196612 BGJ196612:BHE196612 BQF196612:BRA196612 CAB196612:CAW196612 CJX196612:CKS196612 CTT196612:CUO196612 DDP196612:DEK196612 DNL196612:DOG196612 DXH196612:DYC196612 EHD196612:EHY196612 EQZ196612:ERU196612 FAV196612:FBQ196612 FKR196612:FLM196612 FUN196612:FVI196612 GEJ196612:GFE196612 GOF196612:GPA196612 GYB196612:GYW196612 HHX196612:HIS196612 HRT196612:HSO196612 IBP196612:ICK196612 ILL196612:IMG196612 IVH196612:IWC196612 JFD196612:JFY196612 JOZ196612:JPU196612 JYV196612:JZQ196612 KIR196612:KJM196612 KSN196612:KTI196612 LCJ196612:LDE196612 LMF196612:LNA196612 LWB196612:LWW196612 MFX196612:MGS196612 MPT196612:MQO196612 MZP196612:NAK196612 NJL196612:NKG196612 NTH196612:NUC196612 ODD196612:ODY196612 OMZ196612:ONU196612 OWV196612:OXQ196612 PGR196612:PHM196612 PQN196612:PRI196612 QAJ196612:QBE196612 QKF196612:QLA196612 QUB196612:QUW196612 RDX196612:RES196612 RNT196612:ROO196612 RXP196612:RYK196612 SHL196612:SIG196612 SRH196612:SSC196612 TBD196612:TBY196612 TKZ196612:TLU196612 TUV196612:TVQ196612 UER196612:UFM196612 UON196612:UPI196612 UYJ196612:UZE196612 VIF196612:VJA196612 VSB196612:VSW196612 WBX196612:WCS196612 WLT196612:WMO196612 WVP196612:WWK196612 H262148:AC262148 JD262148:JY262148 SZ262148:TU262148 ACV262148:ADQ262148 AMR262148:ANM262148 AWN262148:AXI262148 BGJ262148:BHE262148 BQF262148:BRA262148 CAB262148:CAW262148 CJX262148:CKS262148 CTT262148:CUO262148 DDP262148:DEK262148 DNL262148:DOG262148 DXH262148:DYC262148 EHD262148:EHY262148 EQZ262148:ERU262148 FAV262148:FBQ262148 FKR262148:FLM262148 FUN262148:FVI262148 GEJ262148:GFE262148 GOF262148:GPA262148 GYB262148:GYW262148 HHX262148:HIS262148 HRT262148:HSO262148 IBP262148:ICK262148 ILL262148:IMG262148 IVH262148:IWC262148 JFD262148:JFY262148 JOZ262148:JPU262148 JYV262148:JZQ262148 KIR262148:KJM262148 KSN262148:KTI262148 LCJ262148:LDE262148 LMF262148:LNA262148 LWB262148:LWW262148 MFX262148:MGS262148 MPT262148:MQO262148 MZP262148:NAK262148 NJL262148:NKG262148 NTH262148:NUC262148 ODD262148:ODY262148 OMZ262148:ONU262148 OWV262148:OXQ262148 PGR262148:PHM262148 PQN262148:PRI262148 QAJ262148:QBE262148 QKF262148:QLA262148 QUB262148:QUW262148 RDX262148:RES262148 RNT262148:ROO262148 RXP262148:RYK262148 SHL262148:SIG262148 SRH262148:SSC262148 TBD262148:TBY262148 TKZ262148:TLU262148 TUV262148:TVQ262148 UER262148:UFM262148 UON262148:UPI262148 UYJ262148:UZE262148 VIF262148:VJA262148 VSB262148:VSW262148 WBX262148:WCS262148 WLT262148:WMO262148 WVP262148:WWK262148 H327684:AC327684 JD327684:JY327684 SZ327684:TU327684 ACV327684:ADQ327684 AMR327684:ANM327684 AWN327684:AXI327684 BGJ327684:BHE327684 BQF327684:BRA327684 CAB327684:CAW327684 CJX327684:CKS327684 CTT327684:CUO327684 DDP327684:DEK327684 DNL327684:DOG327684 DXH327684:DYC327684 EHD327684:EHY327684 EQZ327684:ERU327684 FAV327684:FBQ327684 FKR327684:FLM327684 FUN327684:FVI327684 GEJ327684:GFE327684 GOF327684:GPA327684 GYB327684:GYW327684 HHX327684:HIS327684 HRT327684:HSO327684 IBP327684:ICK327684 ILL327684:IMG327684 IVH327684:IWC327684 JFD327684:JFY327684 JOZ327684:JPU327684 JYV327684:JZQ327684 KIR327684:KJM327684 KSN327684:KTI327684 LCJ327684:LDE327684 LMF327684:LNA327684 LWB327684:LWW327684 MFX327684:MGS327684 MPT327684:MQO327684 MZP327684:NAK327684 NJL327684:NKG327684 NTH327684:NUC327684 ODD327684:ODY327684 OMZ327684:ONU327684 OWV327684:OXQ327684 PGR327684:PHM327684 PQN327684:PRI327684 QAJ327684:QBE327684 QKF327684:QLA327684 QUB327684:QUW327684 RDX327684:RES327684 RNT327684:ROO327684 RXP327684:RYK327684 SHL327684:SIG327684 SRH327684:SSC327684 TBD327684:TBY327684 TKZ327684:TLU327684 TUV327684:TVQ327684 UER327684:UFM327684 UON327684:UPI327684 UYJ327684:UZE327684 VIF327684:VJA327684 VSB327684:VSW327684 WBX327684:WCS327684 WLT327684:WMO327684 WVP327684:WWK327684 H393220:AC393220 JD393220:JY393220 SZ393220:TU393220 ACV393220:ADQ393220 AMR393220:ANM393220 AWN393220:AXI393220 BGJ393220:BHE393220 BQF393220:BRA393220 CAB393220:CAW393220 CJX393220:CKS393220 CTT393220:CUO393220 DDP393220:DEK393220 DNL393220:DOG393220 DXH393220:DYC393220 EHD393220:EHY393220 EQZ393220:ERU393220 FAV393220:FBQ393220 FKR393220:FLM393220 FUN393220:FVI393220 GEJ393220:GFE393220 GOF393220:GPA393220 GYB393220:GYW393220 HHX393220:HIS393220 HRT393220:HSO393220 IBP393220:ICK393220 ILL393220:IMG393220 IVH393220:IWC393220 JFD393220:JFY393220 JOZ393220:JPU393220 JYV393220:JZQ393220 KIR393220:KJM393220 KSN393220:KTI393220 LCJ393220:LDE393220 LMF393220:LNA393220 LWB393220:LWW393220 MFX393220:MGS393220 MPT393220:MQO393220 MZP393220:NAK393220 NJL393220:NKG393220 NTH393220:NUC393220 ODD393220:ODY393220 OMZ393220:ONU393220 OWV393220:OXQ393220 PGR393220:PHM393220 PQN393220:PRI393220 QAJ393220:QBE393220 QKF393220:QLA393220 QUB393220:QUW393220 RDX393220:RES393220 RNT393220:ROO393220 RXP393220:RYK393220 SHL393220:SIG393220 SRH393220:SSC393220 TBD393220:TBY393220 TKZ393220:TLU393220 TUV393220:TVQ393220 UER393220:UFM393220 UON393220:UPI393220 UYJ393220:UZE393220 VIF393220:VJA393220 VSB393220:VSW393220 WBX393220:WCS393220 WLT393220:WMO393220 WVP393220:WWK393220 H458756:AC458756 JD458756:JY458756 SZ458756:TU458756 ACV458756:ADQ458756 AMR458756:ANM458756 AWN458756:AXI458756 BGJ458756:BHE458756 BQF458756:BRA458756 CAB458756:CAW458756 CJX458756:CKS458756 CTT458756:CUO458756 DDP458756:DEK458756 DNL458756:DOG458756 DXH458756:DYC458756 EHD458756:EHY458756 EQZ458756:ERU458756 FAV458756:FBQ458756 FKR458756:FLM458756 FUN458756:FVI458756 GEJ458756:GFE458756 GOF458756:GPA458756 GYB458756:GYW458756 HHX458756:HIS458756 HRT458756:HSO458756 IBP458756:ICK458756 ILL458756:IMG458756 IVH458756:IWC458756 JFD458756:JFY458756 JOZ458756:JPU458756 JYV458756:JZQ458756 KIR458756:KJM458756 KSN458756:KTI458756 LCJ458756:LDE458756 LMF458756:LNA458756 LWB458756:LWW458756 MFX458756:MGS458756 MPT458756:MQO458756 MZP458756:NAK458756 NJL458756:NKG458756 NTH458756:NUC458756 ODD458756:ODY458756 OMZ458756:ONU458756 OWV458756:OXQ458756 PGR458756:PHM458756 PQN458756:PRI458756 QAJ458756:QBE458756 QKF458756:QLA458756 QUB458756:QUW458756 RDX458756:RES458756 RNT458756:ROO458756 RXP458756:RYK458756 SHL458756:SIG458756 SRH458756:SSC458756 TBD458756:TBY458756 TKZ458756:TLU458756 TUV458756:TVQ458756 UER458756:UFM458756 UON458756:UPI458756 UYJ458756:UZE458756 VIF458756:VJA458756 VSB458756:VSW458756 WBX458756:WCS458756 WLT458756:WMO458756 WVP458756:WWK458756 H524292:AC524292 JD524292:JY524292 SZ524292:TU524292 ACV524292:ADQ524292 AMR524292:ANM524292 AWN524292:AXI524292 BGJ524292:BHE524292 BQF524292:BRA524292 CAB524292:CAW524292 CJX524292:CKS524292 CTT524292:CUO524292 DDP524292:DEK524292 DNL524292:DOG524292 DXH524292:DYC524292 EHD524292:EHY524292 EQZ524292:ERU524292 FAV524292:FBQ524292 FKR524292:FLM524292 FUN524292:FVI524292 GEJ524292:GFE524292 GOF524292:GPA524292 GYB524292:GYW524292 HHX524292:HIS524292 HRT524292:HSO524292 IBP524292:ICK524292 ILL524292:IMG524292 IVH524292:IWC524292 JFD524292:JFY524292 JOZ524292:JPU524292 JYV524292:JZQ524292 KIR524292:KJM524292 KSN524292:KTI524292 LCJ524292:LDE524292 LMF524292:LNA524292 LWB524292:LWW524292 MFX524292:MGS524292 MPT524292:MQO524292 MZP524292:NAK524292 NJL524292:NKG524292 NTH524292:NUC524292 ODD524292:ODY524292 OMZ524292:ONU524292 OWV524292:OXQ524292 PGR524292:PHM524292 PQN524292:PRI524292 QAJ524292:QBE524292 QKF524292:QLA524292 QUB524292:QUW524292 RDX524292:RES524292 RNT524292:ROO524292 RXP524292:RYK524292 SHL524292:SIG524292 SRH524292:SSC524292 TBD524292:TBY524292 TKZ524292:TLU524292 TUV524292:TVQ524292 UER524292:UFM524292 UON524292:UPI524292 UYJ524292:UZE524292 VIF524292:VJA524292 VSB524292:VSW524292 WBX524292:WCS524292 WLT524292:WMO524292 WVP524292:WWK524292 H589828:AC589828 JD589828:JY589828 SZ589828:TU589828 ACV589828:ADQ589828 AMR589828:ANM589828 AWN589828:AXI589828 BGJ589828:BHE589828 BQF589828:BRA589828 CAB589828:CAW589828 CJX589828:CKS589828 CTT589828:CUO589828 DDP589828:DEK589828 DNL589828:DOG589828 DXH589828:DYC589828 EHD589828:EHY589828 EQZ589828:ERU589828 FAV589828:FBQ589828 FKR589828:FLM589828 FUN589828:FVI589828 GEJ589828:GFE589828 GOF589828:GPA589828 GYB589828:GYW589828 HHX589828:HIS589828 HRT589828:HSO589828 IBP589828:ICK589828 ILL589828:IMG589828 IVH589828:IWC589828 JFD589828:JFY589828 JOZ589828:JPU589828 JYV589828:JZQ589828 KIR589828:KJM589828 KSN589828:KTI589828 LCJ589828:LDE589828 LMF589828:LNA589828 LWB589828:LWW589828 MFX589828:MGS589828 MPT589828:MQO589828 MZP589828:NAK589828 NJL589828:NKG589828 NTH589828:NUC589828 ODD589828:ODY589828 OMZ589828:ONU589828 OWV589828:OXQ589828 PGR589828:PHM589828 PQN589828:PRI589828 QAJ589828:QBE589828 QKF589828:QLA589828 QUB589828:QUW589828 RDX589828:RES589828 RNT589828:ROO589828 RXP589828:RYK589828 SHL589828:SIG589828 SRH589828:SSC589828 TBD589828:TBY589828 TKZ589828:TLU589828 TUV589828:TVQ589828 UER589828:UFM589828 UON589828:UPI589828 UYJ589828:UZE589828 VIF589828:VJA589828 VSB589828:VSW589828 WBX589828:WCS589828 WLT589828:WMO589828 WVP589828:WWK589828 H655364:AC655364 JD655364:JY655364 SZ655364:TU655364 ACV655364:ADQ655364 AMR655364:ANM655364 AWN655364:AXI655364 BGJ655364:BHE655364 BQF655364:BRA655364 CAB655364:CAW655364 CJX655364:CKS655364 CTT655364:CUO655364 DDP655364:DEK655364 DNL655364:DOG655364 DXH655364:DYC655364 EHD655364:EHY655364 EQZ655364:ERU655364 FAV655364:FBQ655364 FKR655364:FLM655364 FUN655364:FVI655364 GEJ655364:GFE655364 GOF655364:GPA655364 GYB655364:GYW655364 HHX655364:HIS655364 HRT655364:HSO655364 IBP655364:ICK655364 ILL655364:IMG655364 IVH655364:IWC655364 JFD655364:JFY655364 JOZ655364:JPU655364 JYV655364:JZQ655364 KIR655364:KJM655364 KSN655364:KTI655364 LCJ655364:LDE655364 LMF655364:LNA655364 LWB655364:LWW655364 MFX655364:MGS655364 MPT655364:MQO655364 MZP655364:NAK655364 NJL655364:NKG655364 NTH655364:NUC655364 ODD655364:ODY655364 OMZ655364:ONU655364 OWV655364:OXQ655364 PGR655364:PHM655364 PQN655364:PRI655364 QAJ655364:QBE655364 QKF655364:QLA655364 QUB655364:QUW655364 RDX655364:RES655364 RNT655364:ROO655364 RXP655364:RYK655364 SHL655364:SIG655364 SRH655364:SSC655364 TBD655364:TBY655364 TKZ655364:TLU655364 TUV655364:TVQ655364 UER655364:UFM655364 UON655364:UPI655364 UYJ655364:UZE655364 VIF655364:VJA655364 VSB655364:VSW655364 WBX655364:WCS655364 WLT655364:WMO655364 WVP655364:WWK655364 H720900:AC720900 JD720900:JY720900 SZ720900:TU720900 ACV720900:ADQ720900 AMR720900:ANM720900 AWN720900:AXI720900 BGJ720900:BHE720900 BQF720900:BRA720900 CAB720900:CAW720900 CJX720900:CKS720900 CTT720900:CUO720900 DDP720900:DEK720900 DNL720900:DOG720900 DXH720900:DYC720900 EHD720900:EHY720900 EQZ720900:ERU720900 FAV720900:FBQ720900 FKR720900:FLM720900 FUN720900:FVI720900 GEJ720900:GFE720900 GOF720900:GPA720900 GYB720900:GYW720900 HHX720900:HIS720900 HRT720900:HSO720900 IBP720900:ICK720900 ILL720900:IMG720900 IVH720900:IWC720900 JFD720900:JFY720900 JOZ720900:JPU720900 JYV720900:JZQ720900 KIR720900:KJM720900 KSN720900:KTI720900 LCJ720900:LDE720900 LMF720900:LNA720900 LWB720900:LWW720900 MFX720900:MGS720900 MPT720900:MQO720900 MZP720900:NAK720900 NJL720900:NKG720900 NTH720900:NUC720900 ODD720900:ODY720900 OMZ720900:ONU720900 OWV720900:OXQ720900 PGR720900:PHM720900 PQN720900:PRI720900 QAJ720900:QBE720900 QKF720900:QLA720900 QUB720900:QUW720900 RDX720900:RES720900 RNT720900:ROO720900 RXP720900:RYK720900 SHL720900:SIG720900 SRH720900:SSC720900 TBD720900:TBY720900 TKZ720900:TLU720900 TUV720900:TVQ720900 UER720900:UFM720900 UON720900:UPI720900 UYJ720900:UZE720900 VIF720900:VJA720900 VSB720900:VSW720900 WBX720900:WCS720900 WLT720900:WMO720900 WVP720900:WWK720900 H786436:AC786436 JD786436:JY786436 SZ786436:TU786436 ACV786436:ADQ786436 AMR786436:ANM786436 AWN786436:AXI786436 BGJ786436:BHE786436 BQF786436:BRA786436 CAB786436:CAW786436 CJX786436:CKS786436 CTT786436:CUO786436 DDP786436:DEK786436 DNL786436:DOG786436 DXH786436:DYC786436 EHD786436:EHY786436 EQZ786436:ERU786436 FAV786436:FBQ786436 FKR786436:FLM786436 FUN786436:FVI786436 GEJ786436:GFE786436 GOF786436:GPA786436 GYB786436:GYW786436 HHX786436:HIS786436 HRT786436:HSO786436 IBP786436:ICK786436 ILL786436:IMG786436 IVH786436:IWC786436 JFD786436:JFY786436 JOZ786436:JPU786436 JYV786436:JZQ786436 KIR786436:KJM786436 KSN786436:KTI786436 LCJ786436:LDE786436 LMF786436:LNA786436 LWB786436:LWW786436 MFX786436:MGS786436 MPT786436:MQO786436 MZP786436:NAK786436 NJL786436:NKG786436 NTH786436:NUC786436 ODD786436:ODY786436 OMZ786436:ONU786436 OWV786436:OXQ786436 PGR786436:PHM786436 PQN786436:PRI786436 QAJ786436:QBE786436 QKF786436:QLA786436 QUB786436:QUW786436 RDX786436:RES786436 RNT786436:ROO786436 RXP786436:RYK786436 SHL786436:SIG786436 SRH786436:SSC786436 TBD786436:TBY786436 TKZ786436:TLU786436 TUV786436:TVQ786436 UER786436:UFM786436 UON786436:UPI786436 UYJ786436:UZE786436 VIF786436:VJA786436 VSB786436:VSW786436 WBX786436:WCS786436 WLT786436:WMO786436 WVP786436:WWK786436 H851972:AC851972 JD851972:JY851972 SZ851972:TU851972 ACV851972:ADQ851972 AMR851972:ANM851972 AWN851972:AXI851972 BGJ851972:BHE851972 BQF851972:BRA851972 CAB851972:CAW851972 CJX851972:CKS851972 CTT851972:CUO851972 DDP851972:DEK851972 DNL851972:DOG851972 DXH851972:DYC851972 EHD851972:EHY851972 EQZ851972:ERU851972 FAV851972:FBQ851972 FKR851972:FLM851972 FUN851972:FVI851972 GEJ851972:GFE851972 GOF851972:GPA851972 GYB851972:GYW851972 HHX851972:HIS851972 HRT851972:HSO851972 IBP851972:ICK851972 ILL851972:IMG851972 IVH851972:IWC851972 JFD851972:JFY851972 JOZ851972:JPU851972 JYV851972:JZQ851972 KIR851972:KJM851972 KSN851972:KTI851972 LCJ851972:LDE851972 LMF851972:LNA851972 LWB851972:LWW851972 MFX851972:MGS851972 MPT851972:MQO851972 MZP851972:NAK851972 NJL851972:NKG851972 NTH851972:NUC851972 ODD851972:ODY851972 OMZ851972:ONU851972 OWV851972:OXQ851972 PGR851972:PHM851972 PQN851972:PRI851972 QAJ851972:QBE851972 QKF851972:QLA851972 QUB851972:QUW851972 RDX851972:RES851972 RNT851972:ROO851972 RXP851972:RYK851972 SHL851972:SIG851972 SRH851972:SSC851972 TBD851972:TBY851972 TKZ851972:TLU851972 TUV851972:TVQ851972 UER851972:UFM851972 UON851972:UPI851972 UYJ851972:UZE851972 VIF851972:VJA851972 VSB851972:VSW851972 WBX851972:WCS851972 WLT851972:WMO851972 WVP851972:WWK851972 H917508:AC917508 JD917508:JY917508 SZ917508:TU917508 ACV917508:ADQ917508 AMR917508:ANM917508 AWN917508:AXI917508 BGJ917508:BHE917508 BQF917508:BRA917508 CAB917508:CAW917508 CJX917508:CKS917508 CTT917508:CUO917508 DDP917508:DEK917508 DNL917508:DOG917508 DXH917508:DYC917508 EHD917508:EHY917508 EQZ917508:ERU917508 FAV917508:FBQ917508 FKR917508:FLM917508 FUN917508:FVI917508 GEJ917508:GFE917508 GOF917508:GPA917508 GYB917508:GYW917508 HHX917508:HIS917508 HRT917508:HSO917508 IBP917508:ICK917508 ILL917508:IMG917508 IVH917508:IWC917508 JFD917508:JFY917508 JOZ917508:JPU917508 JYV917508:JZQ917508 KIR917508:KJM917508 KSN917508:KTI917508 LCJ917508:LDE917508 LMF917508:LNA917508 LWB917508:LWW917508 MFX917508:MGS917508 MPT917508:MQO917508 MZP917508:NAK917508 NJL917508:NKG917508 NTH917508:NUC917508 ODD917508:ODY917508 OMZ917508:ONU917508 OWV917508:OXQ917508 PGR917508:PHM917508 PQN917508:PRI917508 QAJ917508:QBE917508 QKF917508:QLA917508 QUB917508:QUW917508 RDX917508:RES917508 RNT917508:ROO917508 RXP917508:RYK917508 SHL917508:SIG917508 SRH917508:SSC917508 TBD917508:TBY917508 TKZ917508:TLU917508 TUV917508:TVQ917508 UER917508:UFM917508 UON917508:UPI917508 UYJ917508:UZE917508 VIF917508:VJA917508 VSB917508:VSW917508 WBX917508:WCS917508 WLT917508:WMO917508 WVP917508:WWK917508 H983044:AC983044 JD983044:JY983044 SZ983044:TU983044 ACV983044:ADQ983044 AMR983044:ANM983044 AWN983044:AXI983044 BGJ983044:BHE983044 BQF983044:BRA983044 CAB983044:CAW983044 CJX983044:CKS983044 CTT983044:CUO983044 DDP983044:DEK983044 DNL983044:DOG983044 DXH983044:DYC983044 EHD983044:EHY983044 EQZ983044:ERU983044 FAV983044:FBQ983044 FKR983044:FLM983044 FUN983044:FVI983044 GEJ983044:GFE983044 GOF983044:GPA983044 GYB983044:GYW983044 HHX983044:HIS983044 HRT983044:HSO983044 IBP983044:ICK983044 ILL983044:IMG983044 IVH983044:IWC983044 JFD983044:JFY983044 JOZ983044:JPU983044 JYV983044:JZQ983044 KIR983044:KJM983044 KSN983044:KTI983044 LCJ983044:LDE983044 LMF983044:LNA983044 LWB983044:LWW983044 MFX983044:MGS983044 MPT983044:MQO983044 MZP983044:NAK983044 NJL983044:NKG983044 NTH983044:NUC983044 ODD983044:ODY983044 OMZ983044:ONU983044 OWV983044:OXQ983044 PGR983044:PHM983044 PQN983044:PRI983044 QAJ983044:QBE983044 QKF983044:QLA983044 QUB983044:QUW983044 RDX983044:RES983044 RNT983044:ROO983044 RXP983044:RYK983044 SHL983044:SIG983044 SRH983044:SSC983044 TBD983044:TBY983044 TKZ983044:TLU983044 TUV983044:TVQ983044 UER983044:UFM983044 UON983044:UPI983044 UYJ983044:UZE983044 VIF983044:VJA983044 VSB983044:VSW983044 WBX983044:WCS983044 WLT983044:WMO983044 WVP983044:WWK983044 H32:AC32 JD32:JY32 SZ32:TU32 ACV32:ADQ32 AMR32:ANM32 AWN32:AXI32 BGJ32:BHE32 BQF32:BRA32 CAB32:CAW32 CJX32:CKS32 CTT32:CUO32 DDP32:DEK32 DNL32:DOG32 DXH32:DYC32 EHD32:EHY32 EQZ32:ERU32 FAV32:FBQ32 FKR32:FLM32 FUN32:FVI32 GEJ32:GFE32 GOF32:GPA32 GYB32:GYW32 HHX32:HIS32 HRT32:HSO32 IBP32:ICK32 ILL32:IMG32 IVH32:IWC32 JFD32:JFY32 JOZ32:JPU32 JYV32:JZQ32 KIR32:KJM32 KSN32:KTI32 LCJ32:LDE32 LMF32:LNA32 LWB32:LWW32 MFX32:MGS32 MPT32:MQO32 MZP32:NAK32 NJL32:NKG32 NTH32:NUC32 ODD32:ODY32 OMZ32:ONU32 OWV32:OXQ32 PGR32:PHM32 PQN32:PRI32 QAJ32:QBE32 QKF32:QLA32 QUB32:QUW32 RDX32:RES32 RNT32:ROO32 RXP32:RYK32 SHL32:SIG32 SRH32:SSC32 TBD32:TBY32 TKZ32:TLU32 TUV32:TVQ32 UER32:UFM32 UON32:UPI32 UYJ32:UZE32 VIF32:VJA32 VSB32:VSW32 WBX32:WCS32 WLT32:WMO32 WVP32:WWK32 H65568:AC65568 JD65568:JY65568 SZ65568:TU65568 ACV65568:ADQ65568 AMR65568:ANM65568 AWN65568:AXI65568 BGJ65568:BHE65568 BQF65568:BRA65568 CAB65568:CAW65568 CJX65568:CKS65568 CTT65568:CUO65568 DDP65568:DEK65568 DNL65568:DOG65568 DXH65568:DYC65568 EHD65568:EHY65568 EQZ65568:ERU65568 FAV65568:FBQ65568 FKR65568:FLM65568 FUN65568:FVI65568 GEJ65568:GFE65568 GOF65568:GPA65568 GYB65568:GYW65568 HHX65568:HIS65568 HRT65568:HSO65568 IBP65568:ICK65568 ILL65568:IMG65568 IVH65568:IWC65568 JFD65568:JFY65568 JOZ65568:JPU65568 JYV65568:JZQ65568 KIR65568:KJM65568 KSN65568:KTI65568 LCJ65568:LDE65568 LMF65568:LNA65568 LWB65568:LWW65568 MFX65568:MGS65568 MPT65568:MQO65568 MZP65568:NAK65568 NJL65568:NKG65568 NTH65568:NUC65568 ODD65568:ODY65568 OMZ65568:ONU65568 OWV65568:OXQ65568 PGR65568:PHM65568 PQN65568:PRI65568 QAJ65568:QBE65568 QKF65568:QLA65568 QUB65568:QUW65568 RDX65568:RES65568 RNT65568:ROO65568 RXP65568:RYK65568 SHL65568:SIG65568 SRH65568:SSC65568 TBD65568:TBY65568 TKZ65568:TLU65568 TUV65568:TVQ65568 UER65568:UFM65568 UON65568:UPI65568 UYJ65568:UZE65568 VIF65568:VJA65568 VSB65568:VSW65568 WBX65568:WCS65568 WLT65568:WMO65568 WVP65568:WWK65568 H131104:AC131104 JD131104:JY131104 SZ131104:TU131104 ACV131104:ADQ131104 AMR131104:ANM131104 AWN131104:AXI131104 BGJ131104:BHE131104 BQF131104:BRA131104 CAB131104:CAW131104 CJX131104:CKS131104 CTT131104:CUO131104 DDP131104:DEK131104 DNL131104:DOG131104 DXH131104:DYC131104 EHD131104:EHY131104 EQZ131104:ERU131104 FAV131104:FBQ131104 FKR131104:FLM131104 FUN131104:FVI131104 GEJ131104:GFE131104 GOF131104:GPA131104 GYB131104:GYW131104 HHX131104:HIS131104 HRT131104:HSO131104 IBP131104:ICK131104 ILL131104:IMG131104 IVH131104:IWC131104 JFD131104:JFY131104 JOZ131104:JPU131104 JYV131104:JZQ131104 KIR131104:KJM131104 KSN131104:KTI131104 LCJ131104:LDE131104 LMF131104:LNA131104 LWB131104:LWW131104 MFX131104:MGS131104 MPT131104:MQO131104 MZP131104:NAK131104 NJL131104:NKG131104 NTH131104:NUC131104 ODD131104:ODY131104 OMZ131104:ONU131104 OWV131104:OXQ131104 PGR131104:PHM131104 PQN131104:PRI131104 QAJ131104:QBE131104 QKF131104:QLA131104 QUB131104:QUW131104 RDX131104:RES131104 RNT131104:ROO131104 RXP131104:RYK131104 SHL131104:SIG131104 SRH131104:SSC131104 TBD131104:TBY131104 TKZ131104:TLU131104 TUV131104:TVQ131104 UER131104:UFM131104 UON131104:UPI131104 UYJ131104:UZE131104 VIF131104:VJA131104 VSB131104:VSW131104 WBX131104:WCS131104 WLT131104:WMO131104 WVP131104:WWK131104 H196640:AC196640 JD196640:JY196640 SZ196640:TU196640 ACV196640:ADQ196640 AMR196640:ANM196640 AWN196640:AXI196640 BGJ196640:BHE196640 BQF196640:BRA196640 CAB196640:CAW196640 CJX196640:CKS196640 CTT196640:CUO196640 DDP196640:DEK196640 DNL196640:DOG196640 DXH196640:DYC196640 EHD196640:EHY196640 EQZ196640:ERU196640 FAV196640:FBQ196640 FKR196640:FLM196640 FUN196640:FVI196640 GEJ196640:GFE196640 GOF196640:GPA196640 GYB196640:GYW196640 HHX196640:HIS196640 HRT196640:HSO196640 IBP196640:ICK196640 ILL196640:IMG196640 IVH196640:IWC196640 JFD196640:JFY196640 JOZ196640:JPU196640 JYV196640:JZQ196640 KIR196640:KJM196640 KSN196640:KTI196640 LCJ196640:LDE196640 LMF196640:LNA196640 LWB196640:LWW196640 MFX196640:MGS196640 MPT196640:MQO196640 MZP196640:NAK196640 NJL196640:NKG196640 NTH196640:NUC196640 ODD196640:ODY196640 OMZ196640:ONU196640 OWV196640:OXQ196640 PGR196640:PHM196640 PQN196640:PRI196640 QAJ196640:QBE196640 QKF196640:QLA196640 QUB196640:QUW196640 RDX196640:RES196640 RNT196640:ROO196640 RXP196640:RYK196640 SHL196640:SIG196640 SRH196640:SSC196640 TBD196640:TBY196640 TKZ196640:TLU196640 TUV196640:TVQ196640 UER196640:UFM196640 UON196640:UPI196640 UYJ196640:UZE196640 VIF196640:VJA196640 VSB196640:VSW196640 WBX196640:WCS196640 WLT196640:WMO196640 WVP196640:WWK196640 H262176:AC262176 JD262176:JY262176 SZ262176:TU262176 ACV262176:ADQ262176 AMR262176:ANM262176 AWN262176:AXI262176 BGJ262176:BHE262176 BQF262176:BRA262176 CAB262176:CAW262176 CJX262176:CKS262176 CTT262176:CUO262176 DDP262176:DEK262176 DNL262176:DOG262176 DXH262176:DYC262176 EHD262176:EHY262176 EQZ262176:ERU262176 FAV262176:FBQ262176 FKR262176:FLM262176 FUN262176:FVI262176 GEJ262176:GFE262176 GOF262176:GPA262176 GYB262176:GYW262176 HHX262176:HIS262176 HRT262176:HSO262176 IBP262176:ICK262176 ILL262176:IMG262176 IVH262176:IWC262176 JFD262176:JFY262176 JOZ262176:JPU262176 JYV262176:JZQ262176 KIR262176:KJM262176 KSN262176:KTI262176 LCJ262176:LDE262176 LMF262176:LNA262176 LWB262176:LWW262176 MFX262176:MGS262176 MPT262176:MQO262176 MZP262176:NAK262176 NJL262176:NKG262176 NTH262176:NUC262176 ODD262176:ODY262176 OMZ262176:ONU262176 OWV262176:OXQ262176 PGR262176:PHM262176 PQN262176:PRI262176 QAJ262176:QBE262176 QKF262176:QLA262176 QUB262176:QUW262176 RDX262176:RES262176 RNT262176:ROO262176 RXP262176:RYK262176 SHL262176:SIG262176 SRH262176:SSC262176 TBD262176:TBY262176 TKZ262176:TLU262176 TUV262176:TVQ262176 UER262176:UFM262176 UON262176:UPI262176 UYJ262176:UZE262176 VIF262176:VJA262176 VSB262176:VSW262176 WBX262176:WCS262176 WLT262176:WMO262176 WVP262176:WWK262176 H327712:AC327712 JD327712:JY327712 SZ327712:TU327712 ACV327712:ADQ327712 AMR327712:ANM327712 AWN327712:AXI327712 BGJ327712:BHE327712 BQF327712:BRA327712 CAB327712:CAW327712 CJX327712:CKS327712 CTT327712:CUO327712 DDP327712:DEK327712 DNL327712:DOG327712 DXH327712:DYC327712 EHD327712:EHY327712 EQZ327712:ERU327712 FAV327712:FBQ327712 FKR327712:FLM327712 FUN327712:FVI327712 GEJ327712:GFE327712 GOF327712:GPA327712 GYB327712:GYW327712 HHX327712:HIS327712 HRT327712:HSO327712 IBP327712:ICK327712 ILL327712:IMG327712 IVH327712:IWC327712 JFD327712:JFY327712 JOZ327712:JPU327712 JYV327712:JZQ327712 KIR327712:KJM327712 KSN327712:KTI327712 LCJ327712:LDE327712 LMF327712:LNA327712 LWB327712:LWW327712 MFX327712:MGS327712 MPT327712:MQO327712 MZP327712:NAK327712 NJL327712:NKG327712 NTH327712:NUC327712 ODD327712:ODY327712 OMZ327712:ONU327712 OWV327712:OXQ327712 PGR327712:PHM327712 PQN327712:PRI327712 QAJ327712:QBE327712 QKF327712:QLA327712 QUB327712:QUW327712 RDX327712:RES327712 RNT327712:ROO327712 RXP327712:RYK327712 SHL327712:SIG327712 SRH327712:SSC327712 TBD327712:TBY327712 TKZ327712:TLU327712 TUV327712:TVQ327712 UER327712:UFM327712 UON327712:UPI327712 UYJ327712:UZE327712 VIF327712:VJA327712 VSB327712:VSW327712 WBX327712:WCS327712 WLT327712:WMO327712 WVP327712:WWK327712 H393248:AC393248 JD393248:JY393248 SZ393248:TU393248 ACV393248:ADQ393248 AMR393248:ANM393248 AWN393248:AXI393248 BGJ393248:BHE393248 BQF393248:BRA393248 CAB393248:CAW393248 CJX393248:CKS393248 CTT393248:CUO393248 DDP393248:DEK393248 DNL393248:DOG393248 DXH393248:DYC393248 EHD393248:EHY393248 EQZ393248:ERU393248 FAV393248:FBQ393248 FKR393248:FLM393248 FUN393248:FVI393248 GEJ393248:GFE393248 GOF393248:GPA393248 GYB393248:GYW393248 HHX393248:HIS393248 HRT393248:HSO393248 IBP393248:ICK393248 ILL393248:IMG393248 IVH393248:IWC393248 JFD393248:JFY393248 JOZ393248:JPU393248 JYV393248:JZQ393248 KIR393248:KJM393248 KSN393248:KTI393248 LCJ393248:LDE393248 LMF393248:LNA393248 LWB393248:LWW393248 MFX393248:MGS393248 MPT393248:MQO393248 MZP393248:NAK393248 NJL393248:NKG393248 NTH393248:NUC393248 ODD393248:ODY393248 OMZ393248:ONU393248 OWV393248:OXQ393248 PGR393248:PHM393248 PQN393248:PRI393248 QAJ393248:QBE393248 QKF393248:QLA393248 QUB393248:QUW393248 RDX393248:RES393248 RNT393248:ROO393248 RXP393248:RYK393248 SHL393248:SIG393248 SRH393248:SSC393248 TBD393248:TBY393248 TKZ393248:TLU393248 TUV393248:TVQ393248 UER393248:UFM393248 UON393248:UPI393248 UYJ393248:UZE393248 VIF393248:VJA393248 VSB393248:VSW393248 WBX393248:WCS393248 WLT393248:WMO393248 WVP393248:WWK393248 H458784:AC458784 JD458784:JY458784 SZ458784:TU458784 ACV458784:ADQ458784 AMR458784:ANM458784 AWN458784:AXI458784 BGJ458784:BHE458784 BQF458784:BRA458784 CAB458784:CAW458784 CJX458784:CKS458784 CTT458784:CUO458784 DDP458784:DEK458784 DNL458784:DOG458784 DXH458784:DYC458784 EHD458784:EHY458784 EQZ458784:ERU458784 FAV458784:FBQ458784 FKR458784:FLM458784 FUN458784:FVI458784 GEJ458784:GFE458784 GOF458784:GPA458784 GYB458784:GYW458784 HHX458784:HIS458784 HRT458784:HSO458784 IBP458784:ICK458784 ILL458784:IMG458784 IVH458784:IWC458784 JFD458784:JFY458784 JOZ458784:JPU458784 JYV458784:JZQ458784 KIR458784:KJM458784 KSN458784:KTI458784 LCJ458784:LDE458784 LMF458784:LNA458784 LWB458784:LWW458784 MFX458784:MGS458784 MPT458784:MQO458784 MZP458784:NAK458784 NJL458784:NKG458784 NTH458784:NUC458784 ODD458784:ODY458784 OMZ458784:ONU458784 OWV458784:OXQ458784 PGR458784:PHM458784 PQN458784:PRI458784 QAJ458784:QBE458784 QKF458784:QLA458784 QUB458784:QUW458784 RDX458784:RES458784 RNT458784:ROO458784 RXP458784:RYK458784 SHL458784:SIG458784 SRH458784:SSC458784 TBD458784:TBY458784 TKZ458784:TLU458784 TUV458784:TVQ458784 UER458784:UFM458784 UON458784:UPI458784 UYJ458784:UZE458784 VIF458784:VJA458784 VSB458784:VSW458784 WBX458784:WCS458784 WLT458784:WMO458784 WVP458784:WWK458784 H524320:AC524320 JD524320:JY524320 SZ524320:TU524320 ACV524320:ADQ524320 AMR524320:ANM524320 AWN524320:AXI524320 BGJ524320:BHE524320 BQF524320:BRA524320 CAB524320:CAW524320 CJX524320:CKS524320 CTT524320:CUO524320 DDP524320:DEK524320 DNL524320:DOG524320 DXH524320:DYC524320 EHD524320:EHY524320 EQZ524320:ERU524320 FAV524320:FBQ524320 FKR524320:FLM524320 FUN524320:FVI524320 GEJ524320:GFE524320 GOF524320:GPA524320 GYB524320:GYW524320 HHX524320:HIS524320 HRT524320:HSO524320 IBP524320:ICK524320 ILL524320:IMG524320 IVH524320:IWC524320 JFD524320:JFY524320 JOZ524320:JPU524320 JYV524320:JZQ524320 KIR524320:KJM524320 KSN524320:KTI524320 LCJ524320:LDE524320 LMF524320:LNA524320 LWB524320:LWW524320 MFX524320:MGS524320 MPT524320:MQO524320 MZP524320:NAK524320 NJL524320:NKG524320 NTH524320:NUC524320 ODD524320:ODY524320 OMZ524320:ONU524320 OWV524320:OXQ524320 PGR524320:PHM524320 PQN524320:PRI524320 QAJ524320:QBE524320 QKF524320:QLA524320 QUB524320:QUW524320 RDX524320:RES524320 RNT524320:ROO524320 RXP524320:RYK524320 SHL524320:SIG524320 SRH524320:SSC524320 TBD524320:TBY524320 TKZ524320:TLU524320 TUV524320:TVQ524320 UER524320:UFM524320 UON524320:UPI524320 UYJ524320:UZE524320 VIF524320:VJA524320 VSB524320:VSW524320 WBX524320:WCS524320 WLT524320:WMO524320 WVP524320:WWK524320 H589856:AC589856 JD589856:JY589856 SZ589856:TU589856 ACV589856:ADQ589856 AMR589856:ANM589856 AWN589856:AXI589856 BGJ589856:BHE589856 BQF589856:BRA589856 CAB589856:CAW589856 CJX589856:CKS589856 CTT589856:CUO589856 DDP589856:DEK589856 DNL589856:DOG589856 DXH589856:DYC589856 EHD589856:EHY589856 EQZ589856:ERU589856 FAV589856:FBQ589856 FKR589856:FLM589856 FUN589856:FVI589856 GEJ589856:GFE589856 GOF589856:GPA589856 GYB589856:GYW589856 HHX589856:HIS589856 HRT589856:HSO589856 IBP589856:ICK589856 ILL589856:IMG589856 IVH589856:IWC589856 JFD589856:JFY589856 JOZ589856:JPU589856 JYV589856:JZQ589856 KIR589856:KJM589856 KSN589856:KTI589856 LCJ589856:LDE589856 LMF589856:LNA589856 LWB589856:LWW589856 MFX589856:MGS589856 MPT589856:MQO589856 MZP589856:NAK589856 NJL589856:NKG589856 NTH589856:NUC589856 ODD589856:ODY589856 OMZ589856:ONU589856 OWV589856:OXQ589856 PGR589856:PHM589856 PQN589856:PRI589856 QAJ589856:QBE589856 QKF589856:QLA589856 QUB589856:QUW589856 RDX589856:RES589856 RNT589856:ROO589856 RXP589856:RYK589856 SHL589856:SIG589856 SRH589856:SSC589856 TBD589856:TBY589856 TKZ589856:TLU589856 TUV589856:TVQ589856 UER589856:UFM589856 UON589856:UPI589856 UYJ589856:UZE589856 VIF589856:VJA589856 VSB589856:VSW589856 WBX589856:WCS589856 WLT589856:WMO589856 WVP589856:WWK589856 H655392:AC655392 JD655392:JY655392 SZ655392:TU655392 ACV655392:ADQ655392 AMR655392:ANM655392 AWN655392:AXI655392 BGJ655392:BHE655392 BQF655392:BRA655392 CAB655392:CAW655392 CJX655392:CKS655392 CTT655392:CUO655392 DDP655392:DEK655392 DNL655392:DOG655392 DXH655392:DYC655392 EHD655392:EHY655392 EQZ655392:ERU655392 FAV655392:FBQ655392 FKR655392:FLM655392 FUN655392:FVI655392 GEJ655392:GFE655392 GOF655392:GPA655392 GYB655392:GYW655392 HHX655392:HIS655392 HRT655392:HSO655392 IBP655392:ICK655392 ILL655392:IMG655392 IVH655392:IWC655392 JFD655392:JFY655392 JOZ655392:JPU655392 JYV655392:JZQ655392 KIR655392:KJM655392 KSN655392:KTI655392 LCJ655392:LDE655392 LMF655392:LNA655392 LWB655392:LWW655392 MFX655392:MGS655392 MPT655392:MQO655392 MZP655392:NAK655392 NJL655392:NKG655392 NTH655392:NUC655392 ODD655392:ODY655392 OMZ655392:ONU655392 OWV655392:OXQ655392 PGR655392:PHM655392 PQN655392:PRI655392 QAJ655392:QBE655392 QKF655392:QLA655392 QUB655392:QUW655392 RDX655392:RES655392 RNT655392:ROO655392 RXP655392:RYK655392 SHL655392:SIG655392 SRH655392:SSC655392 TBD655392:TBY655392 TKZ655392:TLU655392 TUV655392:TVQ655392 UER655392:UFM655392 UON655392:UPI655392 UYJ655392:UZE655392 VIF655392:VJA655392 VSB655392:VSW655392 WBX655392:WCS655392 WLT655392:WMO655392 WVP655392:WWK655392 H720928:AC720928 JD720928:JY720928 SZ720928:TU720928 ACV720928:ADQ720928 AMR720928:ANM720928 AWN720928:AXI720928 BGJ720928:BHE720928 BQF720928:BRA720928 CAB720928:CAW720928 CJX720928:CKS720928 CTT720928:CUO720928 DDP720928:DEK720928 DNL720928:DOG720928 DXH720928:DYC720928 EHD720928:EHY720928 EQZ720928:ERU720928 FAV720928:FBQ720928 FKR720928:FLM720928 FUN720928:FVI720928 GEJ720928:GFE720928 GOF720928:GPA720928 GYB720928:GYW720928 HHX720928:HIS720928 HRT720928:HSO720928 IBP720928:ICK720928 ILL720928:IMG720928 IVH720928:IWC720928 JFD720928:JFY720928 JOZ720928:JPU720928 JYV720928:JZQ720928 KIR720928:KJM720928 KSN720928:KTI720928 LCJ720928:LDE720928 LMF720928:LNA720928 LWB720928:LWW720928 MFX720928:MGS720928 MPT720928:MQO720928 MZP720928:NAK720928 NJL720928:NKG720928 NTH720928:NUC720928 ODD720928:ODY720928 OMZ720928:ONU720928 OWV720928:OXQ720928 PGR720928:PHM720928 PQN720928:PRI720928 QAJ720928:QBE720928 QKF720928:QLA720928 QUB720928:QUW720928 RDX720928:RES720928 RNT720928:ROO720928 RXP720928:RYK720928 SHL720928:SIG720928 SRH720928:SSC720928 TBD720928:TBY720928 TKZ720928:TLU720928 TUV720928:TVQ720928 UER720928:UFM720928 UON720928:UPI720928 UYJ720928:UZE720928 VIF720928:VJA720928 VSB720928:VSW720928 WBX720928:WCS720928 WLT720928:WMO720928 WVP720928:WWK720928 H786464:AC786464 JD786464:JY786464 SZ786464:TU786464 ACV786464:ADQ786464 AMR786464:ANM786464 AWN786464:AXI786464 BGJ786464:BHE786464 BQF786464:BRA786464 CAB786464:CAW786464 CJX786464:CKS786464 CTT786464:CUO786464 DDP786464:DEK786464 DNL786464:DOG786464 DXH786464:DYC786464 EHD786464:EHY786464 EQZ786464:ERU786464 FAV786464:FBQ786464 FKR786464:FLM786464 FUN786464:FVI786464 GEJ786464:GFE786464 GOF786464:GPA786464 GYB786464:GYW786464 HHX786464:HIS786464 HRT786464:HSO786464 IBP786464:ICK786464 ILL786464:IMG786464 IVH786464:IWC786464 JFD786464:JFY786464 JOZ786464:JPU786464 JYV786464:JZQ786464 KIR786464:KJM786464 KSN786464:KTI786464 LCJ786464:LDE786464 LMF786464:LNA786464 LWB786464:LWW786464 MFX786464:MGS786464 MPT786464:MQO786464 MZP786464:NAK786464 NJL786464:NKG786464 NTH786464:NUC786464 ODD786464:ODY786464 OMZ786464:ONU786464 OWV786464:OXQ786464 PGR786464:PHM786464 PQN786464:PRI786464 QAJ786464:QBE786464 QKF786464:QLA786464 QUB786464:QUW786464 RDX786464:RES786464 RNT786464:ROO786464 RXP786464:RYK786464 SHL786464:SIG786464 SRH786464:SSC786464 TBD786464:TBY786464 TKZ786464:TLU786464 TUV786464:TVQ786464 UER786464:UFM786464 UON786464:UPI786464 UYJ786464:UZE786464 VIF786464:VJA786464 VSB786464:VSW786464 WBX786464:WCS786464 WLT786464:WMO786464 WVP786464:WWK786464 H852000:AC852000 JD852000:JY852000 SZ852000:TU852000 ACV852000:ADQ852000 AMR852000:ANM852000 AWN852000:AXI852000 BGJ852000:BHE852000 BQF852000:BRA852000 CAB852000:CAW852000 CJX852000:CKS852000 CTT852000:CUO852000 DDP852000:DEK852000 DNL852000:DOG852000 DXH852000:DYC852000 EHD852000:EHY852000 EQZ852000:ERU852000 FAV852000:FBQ852000 FKR852000:FLM852000 FUN852000:FVI852000 GEJ852000:GFE852000 GOF852000:GPA852000 GYB852000:GYW852000 HHX852000:HIS852000 HRT852000:HSO852000 IBP852000:ICK852000 ILL852000:IMG852000 IVH852000:IWC852000 JFD852000:JFY852000 JOZ852000:JPU852000 JYV852000:JZQ852000 KIR852000:KJM852000 KSN852000:KTI852000 LCJ852000:LDE852000 LMF852000:LNA852000 LWB852000:LWW852000 MFX852000:MGS852000 MPT852000:MQO852000 MZP852000:NAK852000 NJL852000:NKG852000 NTH852000:NUC852000 ODD852000:ODY852000 OMZ852000:ONU852000 OWV852000:OXQ852000 PGR852000:PHM852000 PQN852000:PRI852000 QAJ852000:QBE852000 QKF852000:QLA852000 QUB852000:QUW852000 RDX852000:RES852000 RNT852000:ROO852000 RXP852000:RYK852000 SHL852000:SIG852000 SRH852000:SSC852000 TBD852000:TBY852000 TKZ852000:TLU852000 TUV852000:TVQ852000 UER852000:UFM852000 UON852000:UPI852000 UYJ852000:UZE852000 VIF852000:VJA852000 VSB852000:VSW852000 WBX852000:WCS852000 WLT852000:WMO852000 WVP852000:WWK852000 H917536:AC917536 JD917536:JY917536 SZ917536:TU917536 ACV917536:ADQ917536 AMR917536:ANM917536 AWN917536:AXI917536 BGJ917536:BHE917536 BQF917536:BRA917536 CAB917536:CAW917536 CJX917536:CKS917536 CTT917536:CUO917536 DDP917536:DEK917536 DNL917536:DOG917536 DXH917536:DYC917536 EHD917536:EHY917536 EQZ917536:ERU917536 FAV917536:FBQ917536 FKR917536:FLM917536 FUN917536:FVI917536 GEJ917536:GFE917536 GOF917536:GPA917536 GYB917536:GYW917536 HHX917536:HIS917536 HRT917536:HSO917536 IBP917536:ICK917536 ILL917536:IMG917536 IVH917536:IWC917536 JFD917536:JFY917536 JOZ917536:JPU917536 JYV917536:JZQ917536 KIR917536:KJM917536 KSN917536:KTI917536 LCJ917536:LDE917536 LMF917536:LNA917536 LWB917536:LWW917536 MFX917536:MGS917536 MPT917536:MQO917536 MZP917536:NAK917536 NJL917536:NKG917536 NTH917536:NUC917536 ODD917536:ODY917536 OMZ917536:ONU917536 OWV917536:OXQ917536 PGR917536:PHM917536 PQN917536:PRI917536 QAJ917536:QBE917536 QKF917536:QLA917536 QUB917536:QUW917536 RDX917536:RES917536 RNT917536:ROO917536 RXP917536:RYK917536 SHL917536:SIG917536 SRH917536:SSC917536 TBD917536:TBY917536 TKZ917536:TLU917536 TUV917536:TVQ917536 UER917536:UFM917536 UON917536:UPI917536 UYJ917536:UZE917536 VIF917536:VJA917536 VSB917536:VSW917536 WBX917536:WCS917536 WLT917536:WMO917536 WVP917536:WWK917536 H983072:AC983072 JD983072:JY983072 SZ983072:TU983072 ACV983072:ADQ983072 AMR983072:ANM983072 AWN983072:AXI983072 BGJ983072:BHE983072 BQF983072:BRA983072 CAB983072:CAW983072 CJX983072:CKS983072 CTT983072:CUO983072 DDP983072:DEK983072 DNL983072:DOG983072 DXH983072:DYC983072 EHD983072:EHY983072 EQZ983072:ERU983072 FAV983072:FBQ983072 FKR983072:FLM983072 FUN983072:FVI983072 GEJ983072:GFE983072 GOF983072:GPA983072 GYB983072:GYW983072 HHX983072:HIS983072 HRT983072:HSO983072 IBP983072:ICK983072 ILL983072:IMG983072 IVH983072:IWC983072 JFD983072:JFY983072 JOZ983072:JPU983072 JYV983072:JZQ983072 KIR983072:KJM983072 KSN983072:KTI983072 LCJ983072:LDE983072 LMF983072:LNA983072 LWB983072:LWW983072 MFX983072:MGS983072 MPT983072:MQO983072 MZP983072:NAK983072 NJL983072:NKG983072 NTH983072:NUC983072 ODD983072:ODY983072 OMZ983072:ONU983072 OWV983072:OXQ983072 PGR983072:PHM983072 PQN983072:PRI983072 QAJ983072:QBE983072 QKF983072:QLA983072 QUB983072:QUW983072 RDX983072:RES983072 RNT983072:ROO983072 RXP983072:RYK983072 SHL983072:SIG983072 SRH983072:SSC983072 TBD983072:TBY983072 TKZ983072:TLU983072 TUV983072:TVQ983072 UER983072:UFM983072 UON983072:UPI983072 UYJ983072:UZE983072 VIF983072:VJA983072 VSB983072:VSW983072 WBX983072:WCS983072 WLT983072:WMO983072 WVP983072:WWK983072 H11:AC11 JD11:JY11 SZ11:TU11 ACV11:ADQ11 AMR11:ANM11 AWN11:AXI11 BGJ11:BHE11 BQF11:BRA11 CAB11:CAW11 CJX11:CKS11 CTT11:CUO11 DDP11:DEK11 DNL11:DOG11 DXH11:DYC11 EHD11:EHY11 EQZ11:ERU11 FAV11:FBQ11 FKR11:FLM11 FUN11:FVI11 GEJ11:GFE11 GOF11:GPA11 GYB11:GYW11 HHX11:HIS11 HRT11:HSO11 IBP11:ICK11 ILL11:IMG11 IVH11:IWC11 JFD11:JFY11 JOZ11:JPU11 JYV11:JZQ11 KIR11:KJM11 KSN11:KTI11 LCJ11:LDE11 LMF11:LNA11 LWB11:LWW11 MFX11:MGS11 MPT11:MQO11 MZP11:NAK11 NJL11:NKG11 NTH11:NUC11 ODD11:ODY11 OMZ11:ONU11 OWV11:OXQ11 PGR11:PHM11 PQN11:PRI11 QAJ11:QBE11 QKF11:QLA11 QUB11:QUW11 RDX11:RES11 RNT11:ROO11 RXP11:RYK11 SHL11:SIG11 SRH11:SSC11 TBD11:TBY11 TKZ11:TLU11 TUV11:TVQ11 UER11:UFM11 UON11:UPI11 UYJ11:UZE11 VIF11:VJA11 VSB11:VSW11 WBX11:WCS11 WLT11:WMO11 WVP11:WWK11 H65547:AC65547 JD65547:JY65547 SZ65547:TU65547 ACV65547:ADQ65547 AMR65547:ANM65547 AWN65547:AXI65547 BGJ65547:BHE65547 BQF65547:BRA65547 CAB65547:CAW65547 CJX65547:CKS65547 CTT65547:CUO65547 DDP65547:DEK65547 DNL65547:DOG65547 DXH65547:DYC65547 EHD65547:EHY65547 EQZ65547:ERU65547 FAV65547:FBQ65547 FKR65547:FLM65547 FUN65547:FVI65547 GEJ65547:GFE65547 GOF65547:GPA65547 GYB65547:GYW65547 HHX65547:HIS65547 HRT65547:HSO65547 IBP65547:ICK65547 ILL65547:IMG65547 IVH65547:IWC65547 JFD65547:JFY65547 JOZ65547:JPU65547 JYV65547:JZQ65547 KIR65547:KJM65547 KSN65547:KTI65547 LCJ65547:LDE65547 LMF65547:LNA65547 LWB65547:LWW65547 MFX65547:MGS65547 MPT65547:MQO65547 MZP65547:NAK65547 NJL65547:NKG65547 NTH65547:NUC65547 ODD65547:ODY65547 OMZ65547:ONU65547 OWV65547:OXQ65547 PGR65547:PHM65547 PQN65547:PRI65547 QAJ65547:QBE65547 QKF65547:QLA65547 QUB65547:QUW65547 RDX65547:RES65547 RNT65547:ROO65547 RXP65547:RYK65547 SHL65547:SIG65547 SRH65547:SSC65547 TBD65547:TBY65547 TKZ65547:TLU65547 TUV65547:TVQ65547 UER65547:UFM65547 UON65547:UPI65547 UYJ65547:UZE65547 VIF65547:VJA65547 VSB65547:VSW65547 WBX65547:WCS65547 WLT65547:WMO65547 WVP65547:WWK65547 H131083:AC131083 JD131083:JY131083 SZ131083:TU131083 ACV131083:ADQ131083 AMR131083:ANM131083 AWN131083:AXI131083 BGJ131083:BHE131083 BQF131083:BRA131083 CAB131083:CAW131083 CJX131083:CKS131083 CTT131083:CUO131083 DDP131083:DEK131083 DNL131083:DOG131083 DXH131083:DYC131083 EHD131083:EHY131083 EQZ131083:ERU131083 FAV131083:FBQ131083 FKR131083:FLM131083 FUN131083:FVI131083 GEJ131083:GFE131083 GOF131083:GPA131083 GYB131083:GYW131083 HHX131083:HIS131083 HRT131083:HSO131083 IBP131083:ICK131083 ILL131083:IMG131083 IVH131083:IWC131083 JFD131083:JFY131083 JOZ131083:JPU131083 JYV131083:JZQ131083 KIR131083:KJM131083 KSN131083:KTI131083 LCJ131083:LDE131083 LMF131083:LNA131083 LWB131083:LWW131083 MFX131083:MGS131083 MPT131083:MQO131083 MZP131083:NAK131083 NJL131083:NKG131083 NTH131083:NUC131083 ODD131083:ODY131083 OMZ131083:ONU131083 OWV131083:OXQ131083 PGR131083:PHM131083 PQN131083:PRI131083 QAJ131083:QBE131083 QKF131083:QLA131083 QUB131083:QUW131083 RDX131083:RES131083 RNT131083:ROO131083 RXP131083:RYK131083 SHL131083:SIG131083 SRH131083:SSC131083 TBD131083:TBY131083 TKZ131083:TLU131083 TUV131083:TVQ131083 UER131083:UFM131083 UON131083:UPI131083 UYJ131083:UZE131083 VIF131083:VJA131083 VSB131083:VSW131083 WBX131083:WCS131083 WLT131083:WMO131083 WVP131083:WWK131083 H196619:AC196619 JD196619:JY196619 SZ196619:TU196619 ACV196619:ADQ196619 AMR196619:ANM196619 AWN196619:AXI196619 BGJ196619:BHE196619 BQF196619:BRA196619 CAB196619:CAW196619 CJX196619:CKS196619 CTT196619:CUO196619 DDP196619:DEK196619 DNL196619:DOG196619 DXH196619:DYC196619 EHD196619:EHY196619 EQZ196619:ERU196619 FAV196619:FBQ196619 FKR196619:FLM196619 FUN196619:FVI196619 GEJ196619:GFE196619 GOF196619:GPA196619 GYB196619:GYW196619 HHX196619:HIS196619 HRT196619:HSO196619 IBP196619:ICK196619 ILL196619:IMG196619 IVH196619:IWC196619 JFD196619:JFY196619 JOZ196619:JPU196619 JYV196619:JZQ196619 KIR196619:KJM196619 KSN196619:KTI196619 LCJ196619:LDE196619 LMF196619:LNA196619 LWB196619:LWW196619 MFX196619:MGS196619 MPT196619:MQO196619 MZP196619:NAK196619 NJL196619:NKG196619 NTH196619:NUC196619 ODD196619:ODY196619 OMZ196619:ONU196619 OWV196619:OXQ196619 PGR196619:PHM196619 PQN196619:PRI196619 QAJ196619:QBE196619 QKF196619:QLA196619 QUB196619:QUW196619 RDX196619:RES196619 RNT196619:ROO196619 RXP196619:RYK196619 SHL196619:SIG196619 SRH196619:SSC196619 TBD196619:TBY196619 TKZ196619:TLU196619 TUV196619:TVQ196619 UER196619:UFM196619 UON196619:UPI196619 UYJ196619:UZE196619 VIF196619:VJA196619 VSB196619:VSW196619 WBX196619:WCS196619 WLT196619:WMO196619 WVP196619:WWK196619 H262155:AC262155 JD262155:JY262155 SZ262155:TU262155 ACV262155:ADQ262155 AMR262155:ANM262155 AWN262155:AXI262155 BGJ262155:BHE262155 BQF262155:BRA262155 CAB262155:CAW262155 CJX262155:CKS262155 CTT262155:CUO262155 DDP262155:DEK262155 DNL262155:DOG262155 DXH262155:DYC262155 EHD262155:EHY262155 EQZ262155:ERU262155 FAV262155:FBQ262155 FKR262155:FLM262155 FUN262155:FVI262155 GEJ262155:GFE262155 GOF262155:GPA262155 GYB262155:GYW262155 HHX262155:HIS262155 HRT262155:HSO262155 IBP262155:ICK262155 ILL262155:IMG262155 IVH262155:IWC262155 JFD262155:JFY262155 JOZ262155:JPU262155 JYV262155:JZQ262155 KIR262155:KJM262155 KSN262155:KTI262155 LCJ262155:LDE262155 LMF262155:LNA262155 LWB262155:LWW262155 MFX262155:MGS262155 MPT262155:MQO262155 MZP262155:NAK262155 NJL262155:NKG262155 NTH262155:NUC262155 ODD262155:ODY262155 OMZ262155:ONU262155 OWV262155:OXQ262155 PGR262155:PHM262155 PQN262155:PRI262155 QAJ262155:QBE262155 QKF262155:QLA262155 QUB262155:QUW262155 RDX262155:RES262155 RNT262155:ROO262155 RXP262155:RYK262155 SHL262155:SIG262155 SRH262155:SSC262155 TBD262155:TBY262155 TKZ262155:TLU262155 TUV262155:TVQ262155 UER262155:UFM262155 UON262155:UPI262155 UYJ262155:UZE262155 VIF262155:VJA262155 VSB262155:VSW262155 WBX262155:WCS262155 WLT262155:WMO262155 WVP262155:WWK262155 H327691:AC327691 JD327691:JY327691 SZ327691:TU327691 ACV327691:ADQ327691 AMR327691:ANM327691 AWN327691:AXI327691 BGJ327691:BHE327691 BQF327691:BRA327691 CAB327691:CAW327691 CJX327691:CKS327691 CTT327691:CUO327691 DDP327691:DEK327691 DNL327691:DOG327691 DXH327691:DYC327691 EHD327691:EHY327691 EQZ327691:ERU327691 FAV327691:FBQ327691 FKR327691:FLM327691 FUN327691:FVI327691 GEJ327691:GFE327691 GOF327691:GPA327691 GYB327691:GYW327691 HHX327691:HIS327691 HRT327691:HSO327691 IBP327691:ICK327691 ILL327691:IMG327691 IVH327691:IWC327691 JFD327691:JFY327691 JOZ327691:JPU327691 JYV327691:JZQ327691 KIR327691:KJM327691 KSN327691:KTI327691 LCJ327691:LDE327691 LMF327691:LNA327691 LWB327691:LWW327691 MFX327691:MGS327691 MPT327691:MQO327691 MZP327691:NAK327691 NJL327691:NKG327691 NTH327691:NUC327691 ODD327691:ODY327691 OMZ327691:ONU327691 OWV327691:OXQ327691 PGR327691:PHM327691 PQN327691:PRI327691 QAJ327691:QBE327691 QKF327691:QLA327691 QUB327691:QUW327691 RDX327691:RES327691 RNT327691:ROO327691 RXP327691:RYK327691 SHL327691:SIG327691 SRH327691:SSC327691 TBD327691:TBY327691 TKZ327691:TLU327691 TUV327691:TVQ327691 UER327691:UFM327691 UON327691:UPI327691 UYJ327691:UZE327691 VIF327691:VJA327691 VSB327691:VSW327691 WBX327691:WCS327691 WLT327691:WMO327691 WVP327691:WWK327691 H393227:AC393227 JD393227:JY393227 SZ393227:TU393227 ACV393227:ADQ393227 AMR393227:ANM393227 AWN393227:AXI393227 BGJ393227:BHE393227 BQF393227:BRA393227 CAB393227:CAW393227 CJX393227:CKS393227 CTT393227:CUO393227 DDP393227:DEK393227 DNL393227:DOG393227 DXH393227:DYC393227 EHD393227:EHY393227 EQZ393227:ERU393227 FAV393227:FBQ393227 FKR393227:FLM393227 FUN393227:FVI393227 GEJ393227:GFE393227 GOF393227:GPA393227 GYB393227:GYW393227 HHX393227:HIS393227 HRT393227:HSO393227 IBP393227:ICK393227 ILL393227:IMG393227 IVH393227:IWC393227 JFD393227:JFY393227 JOZ393227:JPU393227 JYV393227:JZQ393227 KIR393227:KJM393227 KSN393227:KTI393227 LCJ393227:LDE393227 LMF393227:LNA393227 LWB393227:LWW393227 MFX393227:MGS393227 MPT393227:MQO393227 MZP393227:NAK393227 NJL393227:NKG393227 NTH393227:NUC393227 ODD393227:ODY393227 OMZ393227:ONU393227 OWV393227:OXQ393227 PGR393227:PHM393227 PQN393227:PRI393227 QAJ393227:QBE393227 QKF393227:QLA393227 QUB393227:QUW393227 RDX393227:RES393227 RNT393227:ROO393227 RXP393227:RYK393227 SHL393227:SIG393227 SRH393227:SSC393227 TBD393227:TBY393227 TKZ393227:TLU393227 TUV393227:TVQ393227 UER393227:UFM393227 UON393227:UPI393227 UYJ393227:UZE393227 VIF393227:VJA393227 VSB393227:VSW393227 WBX393227:WCS393227 WLT393227:WMO393227 WVP393227:WWK393227 H458763:AC458763 JD458763:JY458763 SZ458763:TU458763 ACV458763:ADQ458763 AMR458763:ANM458763 AWN458763:AXI458763 BGJ458763:BHE458763 BQF458763:BRA458763 CAB458763:CAW458763 CJX458763:CKS458763 CTT458763:CUO458763 DDP458763:DEK458763 DNL458763:DOG458763 DXH458763:DYC458763 EHD458763:EHY458763 EQZ458763:ERU458763 FAV458763:FBQ458763 FKR458763:FLM458763 FUN458763:FVI458763 GEJ458763:GFE458763 GOF458763:GPA458763 GYB458763:GYW458763 HHX458763:HIS458763 HRT458763:HSO458763 IBP458763:ICK458763 ILL458763:IMG458763 IVH458763:IWC458763 JFD458763:JFY458763 JOZ458763:JPU458763 JYV458763:JZQ458763 KIR458763:KJM458763 KSN458763:KTI458763 LCJ458763:LDE458763 LMF458763:LNA458763 LWB458763:LWW458763 MFX458763:MGS458763 MPT458763:MQO458763 MZP458763:NAK458763 NJL458763:NKG458763 NTH458763:NUC458763 ODD458763:ODY458763 OMZ458763:ONU458763 OWV458763:OXQ458763 PGR458763:PHM458763 PQN458763:PRI458763 QAJ458763:QBE458763 QKF458763:QLA458763 QUB458763:QUW458763 RDX458763:RES458763 RNT458763:ROO458763 RXP458763:RYK458763 SHL458763:SIG458763 SRH458763:SSC458763 TBD458763:TBY458763 TKZ458763:TLU458763 TUV458763:TVQ458763 UER458763:UFM458763 UON458763:UPI458763 UYJ458763:UZE458763 VIF458763:VJA458763 VSB458763:VSW458763 WBX458763:WCS458763 WLT458763:WMO458763 WVP458763:WWK458763 H524299:AC524299 JD524299:JY524299 SZ524299:TU524299 ACV524299:ADQ524299 AMR524299:ANM524299 AWN524299:AXI524299 BGJ524299:BHE524299 BQF524299:BRA524299 CAB524299:CAW524299 CJX524299:CKS524299 CTT524299:CUO524299 DDP524299:DEK524299 DNL524299:DOG524299 DXH524299:DYC524299 EHD524299:EHY524299 EQZ524299:ERU524299 FAV524299:FBQ524299 FKR524299:FLM524299 FUN524299:FVI524299 GEJ524299:GFE524299 GOF524299:GPA524299 GYB524299:GYW524299 HHX524299:HIS524299 HRT524299:HSO524299 IBP524299:ICK524299 ILL524299:IMG524299 IVH524299:IWC524299 JFD524299:JFY524299 JOZ524299:JPU524299 JYV524299:JZQ524299 KIR524299:KJM524299 KSN524299:KTI524299 LCJ524299:LDE524299 LMF524299:LNA524299 LWB524299:LWW524299 MFX524299:MGS524299 MPT524299:MQO524299 MZP524299:NAK524299 NJL524299:NKG524299 NTH524299:NUC524299 ODD524299:ODY524299 OMZ524299:ONU524299 OWV524299:OXQ524299 PGR524299:PHM524299 PQN524299:PRI524299 QAJ524299:QBE524299 QKF524299:QLA524299 QUB524299:QUW524299 RDX524299:RES524299 RNT524299:ROO524299 RXP524299:RYK524299 SHL524299:SIG524299 SRH524299:SSC524299 TBD524299:TBY524299 TKZ524299:TLU524299 TUV524299:TVQ524299 UER524299:UFM524299 UON524299:UPI524299 UYJ524299:UZE524299 VIF524299:VJA524299 VSB524299:VSW524299 WBX524299:WCS524299 WLT524299:WMO524299 WVP524299:WWK524299 H589835:AC589835 JD589835:JY589835 SZ589835:TU589835 ACV589835:ADQ589835 AMR589835:ANM589835 AWN589835:AXI589835 BGJ589835:BHE589835 BQF589835:BRA589835 CAB589835:CAW589835 CJX589835:CKS589835 CTT589835:CUO589835 DDP589835:DEK589835 DNL589835:DOG589835 DXH589835:DYC589835 EHD589835:EHY589835 EQZ589835:ERU589835 FAV589835:FBQ589835 FKR589835:FLM589835 FUN589835:FVI589835 GEJ589835:GFE589835 GOF589835:GPA589835 GYB589835:GYW589835 HHX589835:HIS589835 HRT589835:HSO589835 IBP589835:ICK589835 ILL589835:IMG589835 IVH589835:IWC589835 JFD589835:JFY589835 JOZ589835:JPU589835 JYV589835:JZQ589835 KIR589835:KJM589835 KSN589835:KTI589835 LCJ589835:LDE589835 LMF589835:LNA589835 LWB589835:LWW589835 MFX589835:MGS589835 MPT589835:MQO589835 MZP589835:NAK589835 NJL589835:NKG589835 NTH589835:NUC589835 ODD589835:ODY589835 OMZ589835:ONU589835 OWV589835:OXQ589835 PGR589835:PHM589835 PQN589835:PRI589835 QAJ589835:QBE589835 QKF589835:QLA589835 QUB589835:QUW589835 RDX589835:RES589835 RNT589835:ROO589835 RXP589835:RYK589835 SHL589835:SIG589835 SRH589835:SSC589835 TBD589835:TBY589835 TKZ589835:TLU589835 TUV589835:TVQ589835 UER589835:UFM589835 UON589835:UPI589835 UYJ589835:UZE589835 VIF589835:VJA589835 VSB589835:VSW589835 WBX589835:WCS589835 WLT589835:WMO589835 WVP589835:WWK589835 H655371:AC655371 JD655371:JY655371 SZ655371:TU655371 ACV655371:ADQ655371 AMR655371:ANM655371 AWN655371:AXI655371 BGJ655371:BHE655371 BQF655371:BRA655371 CAB655371:CAW655371 CJX655371:CKS655371 CTT655371:CUO655371 DDP655371:DEK655371 DNL655371:DOG655371 DXH655371:DYC655371 EHD655371:EHY655371 EQZ655371:ERU655371 FAV655371:FBQ655371 FKR655371:FLM655371 FUN655371:FVI655371 GEJ655371:GFE655371 GOF655371:GPA655371 GYB655371:GYW655371 HHX655371:HIS655371 HRT655371:HSO655371 IBP655371:ICK655371 ILL655371:IMG655371 IVH655371:IWC655371 JFD655371:JFY655371 JOZ655371:JPU655371 JYV655371:JZQ655371 KIR655371:KJM655371 KSN655371:KTI655371 LCJ655371:LDE655371 LMF655371:LNA655371 LWB655371:LWW655371 MFX655371:MGS655371 MPT655371:MQO655371 MZP655371:NAK655371 NJL655371:NKG655371 NTH655371:NUC655371 ODD655371:ODY655371 OMZ655371:ONU655371 OWV655371:OXQ655371 PGR655371:PHM655371 PQN655371:PRI655371 QAJ655371:QBE655371 QKF655371:QLA655371 QUB655371:QUW655371 RDX655371:RES655371 RNT655371:ROO655371 RXP655371:RYK655371 SHL655371:SIG655371 SRH655371:SSC655371 TBD655371:TBY655371 TKZ655371:TLU655371 TUV655371:TVQ655371 UER655371:UFM655371 UON655371:UPI655371 UYJ655371:UZE655371 VIF655371:VJA655371 VSB655371:VSW655371 WBX655371:WCS655371 WLT655371:WMO655371 WVP655371:WWK655371 H720907:AC720907 JD720907:JY720907 SZ720907:TU720907 ACV720907:ADQ720907 AMR720907:ANM720907 AWN720907:AXI720907 BGJ720907:BHE720907 BQF720907:BRA720907 CAB720907:CAW720907 CJX720907:CKS720907 CTT720907:CUO720907 DDP720907:DEK720907 DNL720907:DOG720907 DXH720907:DYC720907 EHD720907:EHY720907 EQZ720907:ERU720907 FAV720907:FBQ720907 FKR720907:FLM720907 FUN720907:FVI720907 GEJ720907:GFE720907 GOF720907:GPA720907 GYB720907:GYW720907 HHX720907:HIS720907 HRT720907:HSO720907 IBP720907:ICK720907 ILL720907:IMG720907 IVH720907:IWC720907 JFD720907:JFY720907 JOZ720907:JPU720907 JYV720907:JZQ720907 KIR720907:KJM720907 KSN720907:KTI720907 LCJ720907:LDE720907 LMF720907:LNA720907 LWB720907:LWW720907 MFX720907:MGS720907 MPT720907:MQO720907 MZP720907:NAK720907 NJL720907:NKG720907 NTH720907:NUC720907 ODD720907:ODY720907 OMZ720907:ONU720907 OWV720907:OXQ720907 PGR720907:PHM720907 PQN720907:PRI720907 QAJ720907:QBE720907 QKF720907:QLA720907 QUB720907:QUW720907 RDX720907:RES720907 RNT720907:ROO720907 RXP720907:RYK720907 SHL720907:SIG720907 SRH720907:SSC720907 TBD720907:TBY720907 TKZ720907:TLU720907 TUV720907:TVQ720907 UER720907:UFM720907 UON720907:UPI720907 UYJ720907:UZE720907 VIF720907:VJA720907 VSB720907:VSW720907 WBX720907:WCS720907 WLT720907:WMO720907 WVP720907:WWK720907 H786443:AC786443 JD786443:JY786443 SZ786443:TU786443 ACV786443:ADQ786443 AMR786443:ANM786443 AWN786443:AXI786443 BGJ786443:BHE786443 BQF786443:BRA786443 CAB786443:CAW786443 CJX786443:CKS786443 CTT786443:CUO786443 DDP786443:DEK786443 DNL786443:DOG786443 DXH786443:DYC786443 EHD786443:EHY786443 EQZ786443:ERU786443 FAV786443:FBQ786443 FKR786443:FLM786443 FUN786443:FVI786443 GEJ786443:GFE786443 GOF786443:GPA786443 GYB786443:GYW786443 HHX786443:HIS786443 HRT786443:HSO786443 IBP786443:ICK786443 ILL786443:IMG786443 IVH786443:IWC786443 JFD786443:JFY786443 JOZ786443:JPU786443 JYV786443:JZQ786443 KIR786443:KJM786443 KSN786443:KTI786443 LCJ786443:LDE786443 LMF786443:LNA786443 LWB786443:LWW786443 MFX786443:MGS786443 MPT786443:MQO786443 MZP786443:NAK786443 NJL786443:NKG786443 NTH786443:NUC786443 ODD786443:ODY786443 OMZ786443:ONU786443 OWV786443:OXQ786443 PGR786443:PHM786443 PQN786443:PRI786443 QAJ786443:QBE786443 QKF786443:QLA786443 QUB786443:QUW786443 RDX786443:RES786443 RNT786443:ROO786443 RXP786443:RYK786443 SHL786443:SIG786443 SRH786443:SSC786443 TBD786443:TBY786443 TKZ786443:TLU786443 TUV786443:TVQ786443 UER786443:UFM786443 UON786443:UPI786443 UYJ786443:UZE786443 VIF786443:VJA786443 VSB786443:VSW786443 WBX786443:WCS786443 WLT786443:WMO786443 WVP786443:WWK786443 H851979:AC851979 JD851979:JY851979 SZ851979:TU851979 ACV851979:ADQ851979 AMR851979:ANM851979 AWN851979:AXI851979 BGJ851979:BHE851979 BQF851979:BRA851979 CAB851979:CAW851979 CJX851979:CKS851979 CTT851979:CUO851979 DDP851979:DEK851979 DNL851979:DOG851979 DXH851979:DYC851979 EHD851979:EHY851979 EQZ851979:ERU851979 FAV851979:FBQ851979 FKR851979:FLM851979 FUN851979:FVI851979 GEJ851979:GFE851979 GOF851979:GPA851979 GYB851979:GYW851979 HHX851979:HIS851979 HRT851979:HSO851979 IBP851979:ICK851979 ILL851979:IMG851979 IVH851979:IWC851979 JFD851979:JFY851979 JOZ851979:JPU851979 JYV851979:JZQ851979 KIR851979:KJM851979 KSN851979:KTI851979 LCJ851979:LDE851979 LMF851979:LNA851979 LWB851979:LWW851979 MFX851979:MGS851979 MPT851979:MQO851979 MZP851979:NAK851979 NJL851979:NKG851979 NTH851979:NUC851979 ODD851979:ODY851979 OMZ851979:ONU851979 OWV851979:OXQ851979 PGR851979:PHM851979 PQN851979:PRI851979 QAJ851979:QBE851979 QKF851979:QLA851979 QUB851979:QUW851979 RDX851979:RES851979 RNT851979:ROO851979 RXP851979:RYK851979 SHL851979:SIG851979 SRH851979:SSC851979 TBD851979:TBY851979 TKZ851979:TLU851979 TUV851979:TVQ851979 UER851979:UFM851979 UON851979:UPI851979 UYJ851979:UZE851979 VIF851979:VJA851979 VSB851979:VSW851979 WBX851979:WCS851979 WLT851979:WMO851979 WVP851979:WWK851979 H917515:AC917515 JD917515:JY917515 SZ917515:TU917515 ACV917515:ADQ917515 AMR917515:ANM917515 AWN917515:AXI917515 BGJ917515:BHE917515 BQF917515:BRA917515 CAB917515:CAW917515 CJX917515:CKS917515 CTT917515:CUO917515 DDP917515:DEK917515 DNL917515:DOG917515 DXH917515:DYC917515 EHD917515:EHY917515 EQZ917515:ERU917515 FAV917515:FBQ917515 FKR917515:FLM917515 FUN917515:FVI917515 GEJ917515:GFE917515 GOF917515:GPA917515 GYB917515:GYW917515 HHX917515:HIS917515 HRT917515:HSO917515 IBP917515:ICK917515 ILL917515:IMG917515 IVH917515:IWC917515 JFD917515:JFY917515 JOZ917515:JPU917515 JYV917515:JZQ917515 KIR917515:KJM917515 KSN917515:KTI917515 LCJ917515:LDE917515 LMF917515:LNA917515 LWB917515:LWW917515 MFX917515:MGS917515 MPT917515:MQO917515 MZP917515:NAK917515 NJL917515:NKG917515 NTH917515:NUC917515 ODD917515:ODY917515 OMZ917515:ONU917515 OWV917515:OXQ917515 PGR917515:PHM917515 PQN917515:PRI917515 QAJ917515:QBE917515 QKF917515:QLA917515 QUB917515:QUW917515 RDX917515:RES917515 RNT917515:ROO917515 RXP917515:RYK917515 SHL917515:SIG917515 SRH917515:SSC917515 TBD917515:TBY917515 TKZ917515:TLU917515 TUV917515:TVQ917515 UER917515:UFM917515 UON917515:UPI917515 UYJ917515:UZE917515 VIF917515:VJA917515 VSB917515:VSW917515 WBX917515:WCS917515 WLT917515:WMO917515 WVP917515:WWK917515 H983051:AC983051 JD983051:JY983051 SZ983051:TU983051 ACV983051:ADQ983051 AMR983051:ANM983051 AWN983051:AXI983051 BGJ983051:BHE983051 BQF983051:BRA983051 CAB983051:CAW983051 CJX983051:CKS983051 CTT983051:CUO983051 DDP983051:DEK983051 DNL983051:DOG983051 DXH983051:DYC983051 EHD983051:EHY983051 EQZ983051:ERU983051 FAV983051:FBQ983051 FKR983051:FLM983051 FUN983051:FVI983051 GEJ983051:GFE983051 GOF983051:GPA983051 GYB983051:GYW983051 HHX983051:HIS983051 HRT983051:HSO983051 IBP983051:ICK983051 ILL983051:IMG983051 IVH983051:IWC983051 JFD983051:JFY983051 JOZ983051:JPU983051 JYV983051:JZQ983051 KIR983051:KJM983051 KSN983051:KTI983051 LCJ983051:LDE983051 LMF983051:LNA983051 LWB983051:LWW983051 MFX983051:MGS983051 MPT983051:MQO983051 MZP983051:NAK983051 NJL983051:NKG983051 NTH983051:NUC983051 ODD983051:ODY983051 OMZ983051:ONU983051 OWV983051:OXQ983051 PGR983051:PHM983051 PQN983051:PRI983051 QAJ983051:QBE983051 QKF983051:QLA983051 QUB983051:QUW983051 RDX983051:RES983051 RNT983051:ROO983051 RXP983051:RYK983051 SHL983051:SIG983051 SRH983051:SSC983051 TBD983051:TBY983051 TKZ983051:TLU983051 TUV983051:TVQ983051 UER983051:UFM983051 UON983051:UPI983051 UYJ983051:UZE983051 VIF983051:VJA983051 VSB983051:VSW983051 WBX983051:WCS983051 WLT983051:WMO983051 WVP983051:WWK983051 H18:AC18 JD18:JY18 SZ18:TU18 ACV18:ADQ18 AMR18:ANM18 AWN18:AXI18 BGJ18:BHE18 BQF18:BRA18 CAB18:CAW18 CJX18:CKS18 CTT18:CUO18 DDP18:DEK18 DNL18:DOG18 DXH18:DYC18 EHD18:EHY18 EQZ18:ERU18 FAV18:FBQ18 FKR18:FLM18 FUN18:FVI18 GEJ18:GFE18 GOF18:GPA18 GYB18:GYW18 HHX18:HIS18 HRT18:HSO18 IBP18:ICK18 ILL18:IMG18 IVH18:IWC18 JFD18:JFY18 JOZ18:JPU18 JYV18:JZQ18 KIR18:KJM18 KSN18:KTI18 LCJ18:LDE18 LMF18:LNA18 LWB18:LWW18 MFX18:MGS18 MPT18:MQO18 MZP18:NAK18 NJL18:NKG18 NTH18:NUC18 ODD18:ODY18 OMZ18:ONU18 OWV18:OXQ18 PGR18:PHM18 PQN18:PRI18 QAJ18:QBE18 QKF18:QLA18 QUB18:QUW18 RDX18:RES18 RNT18:ROO18 RXP18:RYK18 SHL18:SIG18 SRH18:SSC18 TBD18:TBY18 TKZ18:TLU18 TUV18:TVQ18 UER18:UFM18 UON18:UPI18 UYJ18:UZE18 VIF18:VJA18 VSB18:VSW18 WBX18:WCS18 WLT18:WMO18 WVP18:WWK18 H65554:AC65554 JD65554:JY65554 SZ65554:TU65554 ACV65554:ADQ65554 AMR65554:ANM65554 AWN65554:AXI65554 BGJ65554:BHE65554 BQF65554:BRA65554 CAB65554:CAW65554 CJX65554:CKS65554 CTT65554:CUO65554 DDP65554:DEK65554 DNL65554:DOG65554 DXH65554:DYC65554 EHD65554:EHY65554 EQZ65554:ERU65554 FAV65554:FBQ65554 FKR65554:FLM65554 FUN65554:FVI65554 GEJ65554:GFE65554 GOF65554:GPA65554 GYB65554:GYW65554 HHX65554:HIS65554 HRT65554:HSO65554 IBP65554:ICK65554 ILL65554:IMG65554 IVH65554:IWC65554 JFD65554:JFY65554 JOZ65554:JPU65554 JYV65554:JZQ65554 KIR65554:KJM65554 KSN65554:KTI65554 LCJ65554:LDE65554 LMF65554:LNA65554 LWB65554:LWW65554 MFX65554:MGS65554 MPT65554:MQO65554 MZP65554:NAK65554 NJL65554:NKG65554 NTH65554:NUC65554 ODD65554:ODY65554 OMZ65554:ONU65554 OWV65554:OXQ65554 PGR65554:PHM65554 PQN65554:PRI65554 QAJ65554:QBE65554 QKF65554:QLA65554 QUB65554:QUW65554 RDX65554:RES65554 RNT65554:ROO65554 RXP65554:RYK65554 SHL65554:SIG65554 SRH65554:SSC65554 TBD65554:TBY65554 TKZ65554:TLU65554 TUV65554:TVQ65554 UER65554:UFM65554 UON65554:UPI65554 UYJ65554:UZE65554 VIF65554:VJA65554 VSB65554:VSW65554 WBX65554:WCS65554 WLT65554:WMO65554 WVP65554:WWK65554 H131090:AC131090 JD131090:JY131090 SZ131090:TU131090 ACV131090:ADQ131090 AMR131090:ANM131090 AWN131090:AXI131090 BGJ131090:BHE131090 BQF131090:BRA131090 CAB131090:CAW131090 CJX131090:CKS131090 CTT131090:CUO131090 DDP131090:DEK131090 DNL131090:DOG131090 DXH131090:DYC131090 EHD131090:EHY131090 EQZ131090:ERU131090 FAV131090:FBQ131090 FKR131090:FLM131090 FUN131090:FVI131090 GEJ131090:GFE131090 GOF131090:GPA131090 GYB131090:GYW131090 HHX131090:HIS131090 HRT131090:HSO131090 IBP131090:ICK131090 ILL131090:IMG131090 IVH131090:IWC131090 JFD131090:JFY131090 JOZ131090:JPU131090 JYV131090:JZQ131090 KIR131090:KJM131090 KSN131090:KTI131090 LCJ131090:LDE131090 LMF131090:LNA131090 LWB131090:LWW131090 MFX131090:MGS131090 MPT131090:MQO131090 MZP131090:NAK131090 NJL131090:NKG131090 NTH131090:NUC131090 ODD131090:ODY131090 OMZ131090:ONU131090 OWV131090:OXQ131090 PGR131090:PHM131090 PQN131090:PRI131090 QAJ131090:QBE131090 QKF131090:QLA131090 QUB131090:QUW131090 RDX131090:RES131090 RNT131090:ROO131090 RXP131090:RYK131090 SHL131090:SIG131090 SRH131090:SSC131090 TBD131090:TBY131090 TKZ131090:TLU131090 TUV131090:TVQ131090 UER131090:UFM131090 UON131090:UPI131090 UYJ131090:UZE131090 VIF131090:VJA131090 VSB131090:VSW131090 WBX131090:WCS131090 WLT131090:WMO131090 WVP131090:WWK131090 H196626:AC196626 JD196626:JY196626 SZ196626:TU196626 ACV196626:ADQ196626 AMR196626:ANM196626 AWN196626:AXI196626 BGJ196626:BHE196626 BQF196626:BRA196626 CAB196626:CAW196626 CJX196626:CKS196626 CTT196626:CUO196626 DDP196626:DEK196626 DNL196626:DOG196626 DXH196626:DYC196626 EHD196626:EHY196626 EQZ196626:ERU196626 FAV196626:FBQ196626 FKR196626:FLM196626 FUN196626:FVI196626 GEJ196626:GFE196626 GOF196626:GPA196626 GYB196626:GYW196626 HHX196626:HIS196626 HRT196626:HSO196626 IBP196626:ICK196626 ILL196626:IMG196626 IVH196626:IWC196626 JFD196626:JFY196626 JOZ196626:JPU196626 JYV196626:JZQ196626 KIR196626:KJM196626 KSN196626:KTI196626 LCJ196626:LDE196626 LMF196626:LNA196626 LWB196626:LWW196626 MFX196626:MGS196626 MPT196626:MQO196626 MZP196626:NAK196626 NJL196626:NKG196626 NTH196626:NUC196626 ODD196626:ODY196626 OMZ196626:ONU196626 OWV196626:OXQ196626 PGR196626:PHM196626 PQN196626:PRI196626 QAJ196626:QBE196626 QKF196626:QLA196626 QUB196626:QUW196626 RDX196626:RES196626 RNT196626:ROO196626 RXP196626:RYK196626 SHL196626:SIG196626 SRH196626:SSC196626 TBD196626:TBY196626 TKZ196626:TLU196626 TUV196626:TVQ196626 UER196626:UFM196626 UON196626:UPI196626 UYJ196626:UZE196626 VIF196626:VJA196626 VSB196626:VSW196626 WBX196626:WCS196626 WLT196626:WMO196626 WVP196626:WWK196626 H262162:AC262162 JD262162:JY262162 SZ262162:TU262162 ACV262162:ADQ262162 AMR262162:ANM262162 AWN262162:AXI262162 BGJ262162:BHE262162 BQF262162:BRA262162 CAB262162:CAW262162 CJX262162:CKS262162 CTT262162:CUO262162 DDP262162:DEK262162 DNL262162:DOG262162 DXH262162:DYC262162 EHD262162:EHY262162 EQZ262162:ERU262162 FAV262162:FBQ262162 FKR262162:FLM262162 FUN262162:FVI262162 GEJ262162:GFE262162 GOF262162:GPA262162 GYB262162:GYW262162 HHX262162:HIS262162 HRT262162:HSO262162 IBP262162:ICK262162 ILL262162:IMG262162 IVH262162:IWC262162 JFD262162:JFY262162 JOZ262162:JPU262162 JYV262162:JZQ262162 KIR262162:KJM262162 KSN262162:KTI262162 LCJ262162:LDE262162 LMF262162:LNA262162 LWB262162:LWW262162 MFX262162:MGS262162 MPT262162:MQO262162 MZP262162:NAK262162 NJL262162:NKG262162 NTH262162:NUC262162 ODD262162:ODY262162 OMZ262162:ONU262162 OWV262162:OXQ262162 PGR262162:PHM262162 PQN262162:PRI262162 QAJ262162:QBE262162 QKF262162:QLA262162 QUB262162:QUW262162 RDX262162:RES262162 RNT262162:ROO262162 RXP262162:RYK262162 SHL262162:SIG262162 SRH262162:SSC262162 TBD262162:TBY262162 TKZ262162:TLU262162 TUV262162:TVQ262162 UER262162:UFM262162 UON262162:UPI262162 UYJ262162:UZE262162 VIF262162:VJA262162 VSB262162:VSW262162 WBX262162:WCS262162 WLT262162:WMO262162 WVP262162:WWK262162 H327698:AC327698 JD327698:JY327698 SZ327698:TU327698 ACV327698:ADQ327698 AMR327698:ANM327698 AWN327698:AXI327698 BGJ327698:BHE327698 BQF327698:BRA327698 CAB327698:CAW327698 CJX327698:CKS327698 CTT327698:CUO327698 DDP327698:DEK327698 DNL327698:DOG327698 DXH327698:DYC327698 EHD327698:EHY327698 EQZ327698:ERU327698 FAV327698:FBQ327698 FKR327698:FLM327698 FUN327698:FVI327698 GEJ327698:GFE327698 GOF327698:GPA327698 GYB327698:GYW327698 HHX327698:HIS327698 HRT327698:HSO327698 IBP327698:ICK327698 ILL327698:IMG327698 IVH327698:IWC327698 JFD327698:JFY327698 JOZ327698:JPU327698 JYV327698:JZQ327698 KIR327698:KJM327698 KSN327698:KTI327698 LCJ327698:LDE327698 LMF327698:LNA327698 LWB327698:LWW327698 MFX327698:MGS327698 MPT327698:MQO327698 MZP327698:NAK327698 NJL327698:NKG327698 NTH327698:NUC327698 ODD327698:ODY327698 OMZ327698:ONU327698 OWV327698:OXQ327698 PGR327698:PHM327698 PQN327698:PRI327698 QAJ327698:QBE327698 QKF327698:QLA327698 QUB327698:QUW327698 RDX327698:RES327698 RNT327698:ROO327698 RXP327698:RYK327698 SHL327698:SIG327698 SRH327698:SSC327698 TBD327698:TBY327698 TKZ327698:TLU327698 TUV327698:TVQ327698 UER327698:UFM327698 UON327698:UPI327698 UYJ327698:UZE327698 VIF327698:VJA327698 VSB327698:VSW327698 WBX327698:WCS327698 WLT327698:WMO327698 WVP327698:WWK327698 H393234:AC393234 JD393234:JY393234 SZ393234:TU393234 ACV393234:ADQ393234 AMR393234:ANM393234 AWN393234:AXI393234 BGJ393234:BHE393234 BQF393234:BRA393234 CAB393234:CAW393234 CJX393234:CKS393234 CTT393234:CUO393234 DDP393234:DEK393234 DNL393234:DOG393234 DXH393234:DYC393234 EHD393234:EHY393234 EQZ393234:ERU393234 FAV393234:FBQ393234 FKR393234:FLM393234 FUN393234:FVI393234 GEJ393234:GFE393234 GOF393234:GPA393234 GYB393234:GYW393234 HHX393234:HIS393234 HRT393234:HSO393234 IBP393234:ICK393234 ILL393234:IMG393234 IVH393234:IWC393234 JFD393234:JFY393234 JOZ393234:JPU393234 JYV393234:JZQ393234 KIR393234:KJM393234 KSN393234:KTI393234 LCJ393234:LDE393234 LMF393234:LNA393234 LWB393234:LWW393234 MFX393234:MGS393234 MPT393234:MQO393234 MZP393234:NAK393234 NJL393234:NKG393234 NTH393234:NUC393234 ODD393234:ODY393234 OMZ393234:ONU393234 OWV393234:OXQ393234 PGR393234:PHM393234 PQN393234:PRI393234 QAJ393234:QBE393234 QKF393234:QLA393234 QUB393234:QUW393234 RDX393234:RES393234 RNT393234:ROO393234 RXP393234:RYK393234 SHL393234:SIG393234 SRH393234:SSC393234 TBD393234:TBY393234 TKZ393234:TLU393234 TUV393234:TVQ393234 UER393234:UFM393234 UON393234:UPI393234 UYJ393234:UZE393234 VIF393234:VJA393234 VSB393234:VSW393234 WBX393234:WCS393234 WLT393234:WMO393234 WVP393234:WWK393234 H458770:AC458770 JD458770:JY458770 SZ458770:TU458770 ACV458770:ADQ458770 AMR458770:ANM458770 AWN458770:AXI458770 BGJ458770:BHE458770 BQF458770:BRA458770 CAB458770:CAW458770 CJX458770:CKS458770 CTT458770:CUO458770 DDP458770:DEK458770 DNL458770:DOG458770 DXH458770:DYC458770 EHD458770:EHY458770 EQZ458770:ERU458770 FAV458770:FBQ458770 FKR458770:FLM458770 FUN458770:FVI458770 GEJ458770:GFE458770 GOF458770:GPA458770 GYB458770:GYW458770 HHX458770:HIS458770 HRT458770:HSO458770 IBP458770:ICK458770 ILL458770:IMG458770 IVH458770:IWC458770 JFD458770:JFY458770 JOZ458770:JPU458770 JYV458770:JZQ458770 KIR458770:KJM458770 KSN458770:KTI458770 LCJ458770:LDE458770 LMF458770:LNA458770 LWB458770:LWW458770 MFX458770:MGS458770 MPT458770:MQO458770 MZP458770:NAK458770 NJL458770:NKG458770 NTH458770:NUC458770 ODD458770:ODY458770 OMZ458770:ONU458770 OWV458770:OXQ458770 PGR458770:PHM458770 PQN458770:PRI458770 QAJ458770:QBE458770 QKF458770:QLA458770 QUB458770:QUW458770 RDX458770:RES458770 RNT458770:ROO458770 RXP458770:RYK458770 SHL458770:SIG458770 SRH458770:SSC458770 TBD458770:TBY458770 TKZ458770:TLU458770 TUV458770:TVQ458770 UER458770:UFM458770 UON458770:UPI458770 UYJ458770:UZE458770 VIF458770:VJA458770 VSB458770:VSW458770 WBX458770:WCS458770 WLT458770:WMO458770 WVP458770:WWK458770 H524306:AC524306 JD524306:JY524306 SZ524306:TU524306 ACV524306:ADQ524306 AMR524306:ANM524306 AWN524306:AXI524306 BGJ524306:BHE524306 BQF524306:BRA524306 CAB524306:CAW524306 CJX524306:CKS524306 CTT524306:CUO524306 DDP524306:DEK524306 DNL524306:DOG524306 DXH524306:DYC524306 EHD524306:EHY524306 EQZ524306:ERU524306 FAV524306:FBQ524306 FKR524306:FLM524306 FUN524306:FVI524306 GEJ524306:GFE524306 GOF524306:GPA524306 GYB524306:GYW524306 HHX524306:HIS524306 HRT524306:HSO524306 IBP524306:ICK524306 ILL524306:IMG524306 IVH524306:IWC524306 JFD524306:JFY524306 JOZ524306:JPU524306 JYV524306:JZQ524306 KIR524306:KJM524306 KSN524306:KTI524306 LCJ524306:LDE524306 LMF524306:LNA524306 LWB524306:LWW524306 MFX524306:MGS524306 MPT524306:MQO524306 MZP524306:NAK524306 NJL524306:NKG524306 NTH524306:NUC524306 ODD524306:ODY524306 OMZ524306:ONU524306 OWV524306:OXQ524306 PGR524306:PHM524306 PQN524306:PRI524306 QAJ524306:QBE524306 QKF524306:QLA524306 QUB524306:QUW524306 RDX524306:RES524306 RNT524306:ROO524306 RXP524306:RYK524306 SHL524306:SIG524306 SRH524306:SSC524306 TBD524306:TBY524306 TKZ524306:TLU524306 TUV524306:TVQ524306 UER524306:UFM524306 UON524306:UPI524306 UYJ524306:UZE524306 VIF524306:VJA524306 VSB524306:VSW524306 WBX524306:WCS524306 WLT524306:WMO524306 WVP524306:WWK524306 H589842:AC589842 JD589842:JY589842 SZ589842:TU589842 ACV589842:ADQ589842 AMR589842:ANM589842 AWN589842:AXI589842 BGJ589842:BHE589842 BQF589842:BRA589842 CAB589842:CAW589842 CJX589842:CKS589842 CTT589842:CUO589842 DDP589842:DEK589842 DNL589842:DOG589842 DXH589842:DYC589842 EHD589842:EHY589842 EQZ589842:ERU589842 FAV589842:FBQ589842 FKR589842:FLM589842 FUN589842:FVI589842 GEJ589842:GFE589842 GOF589842:GPA589842 GYB589842:GYW589842 HHX589842:HIS589842 HRT589842:HSO589842 IBP589842:ICK589842 ILL589842:IMG589842 IVH589842:IWC589842 JFD589842:JFY589842 JOZ589842:JPU589842 JYV589842:JZQ589842 KIR589842:KJM589842 KSN589842:KTI589842 LCJ589842:LDE589842 LMF589842:LNA589842 LWB589842:LWW589842 MFX589842:MGS589842 MPT589842:MQO589842 MZP589842:NAK589842 NJL589842:NKG589842 NTH589842:NUC589842 ODD589842:ODY589842 OMZ589842:ONU589842 OWV589842:OXQ589842 PGR589842:PHM589842 PQN589842:PRI589842 QAJ589842:QBE589842 QKF589842:QLA589842 QUB589842:QUW589842 RDX589842:RES589842 RNT589842:ROO589842 RXP589842:RYK589842 SHL589842:SIG589842 SRH589842:SSC589842 TBD589842:TBY589842 TKZ589842:TLU589842 TUV589842:TVQ589842 UER589842:UFM589842 UON589842:UPI589842 UYJ589842:UZE589842 VIF589842:VJA589842 VSB589842:VSW589842 WBX589842:WCS589842 WLT589842:WMO589842 WVP589842:WWK589842 H655378:AC655378 JD655378:JY655378 SZ655378:TU655378 ACV655378:ADQ655378 AMR655378:ANM655378 AWN655378:AXI655378 BGJ655378:BHE655378 BQF655378:BRA655378 CAB655378:CAW655378 CJX655378:CKS655378 CTT655378:CUO655378 DDP655378:DEK655378 DNL655378:DOG655378 DXH655378:DYC655378 EHD655378:EHY655378 EQZ655378:ERU655378 FAV655378:FBQ655378 FKR655378:FLM655378 FUN655378:FVI655378 GEJ655378:GFE655378 GOF655378:GPA655378 GYB655378:GYW655378 HHX655378:HIS655378 HRT655378:HSO655378 IBP655378:ICK655378 ILL655378:IMG655378 IVH655378:IWC655378 JFD655378:JFY655378 JOZ655378:JPU655378 JYV655378:JZQ655378 KIR655378:KJM655378 KSN655378:KTI655378 LCJ655378:LDE655378 LMF655378:LNA655378 LWB655378:LWW655378 MFX655378:MGS655378 MPT655378:MQO655378 MZP655378:NAK655378 NJL655378:NKG655378 NTH655378:NUC655378 ODD655378:ODY655378 OMZ655378:ONU655378 OWV655378:OXQ655378 PGR655378:PHM655378 PQN655378:PRI655378 QAJ655378:QBE655378 QKF655378:QLA655378 QUB655378:QUW655378 RDX655378:RES655378 RNT655378:ROO655378 RXP655378:RYK655378 SHL655378:SIG655378 SRH655378:SSC655378 TBD655378:TBY655378 TKZ655378:TLU655378 TUV655378:TVQ655378 UER655378:UFM655378 UON655378:UPI655378 UYJ655378:UZE655378 VIF655378:VJA655378 VSB655378:VSW655378 WBX655378:WCS655378 WLT655378:WMO655378 WVP655378:WWK655378 H720914:AC720914 JD720914:JY720914 SZ720914:TU720914 ACV720914:ADQ720914 AMR720914:ANM720914 AWN720914:AXI720914 BGJ720914:BHE720914 BQF720914:BRA720914 CAB720914:CAW720914 CJX720914:CKS720914 CTT720914:CUO720914 DDP720914:DEK720914 DNL720914:DOG720914 DXH720914:DYC720914 EHD720914:EHY720914 EQZ720914:ERU720914 FAV720914:FBQ720914 FKR720914:FLM720914 FUN720914:FVI720914 GEJ720914:GFE720914 GOF720914:GPA720914 GYB720914:GYW720914 HHX720914:HIS720914 HRT720914:HSO720914 IBP720914:ICK720914 ILL720914:IMG720914 IVH720914:IWC720914 JFD720914:JFY720914 JOZ720914:JPU720914 JYV720914:JZQ720914 KIR720914:KJM720914 KSN720914:KTI720914 LCJ720914:LDE720914 LMF720914:LNA720914 LWB720914:LWW720914 MFX720914:MGS720914 MPT720914:MQO720914 MZP720914:NAK720914 NJL720914:NKG720914 NTH720914:NUC720914 ODD720914:ODY720914 OMZ720914:ONU720914 OWV720914:OXQ720914 PGR720914:PHM720914 PQN720914:PRI720914 QAJ720914:QBE720914 QKF720914:QLA720914 QUB720914:QUW720914 RDX720914:RES720914 RNT720914:ROO720914 RXP720914:RYK720914 SHL720914:SIG720914 SRH720914:SSC720914 TBD720914:TBY720914 TKZ720914:TLU720914 TUV720914:TVQ720914 UER720914:UFM720914 UON720914:UPI720914 UYJ720914:UZE720914 VIF720914:VJA720914 VSB720914:VSW720914 WBX720914:WCS720914 WLT720914:WMO720914 WVP720914:WWK720914 H786450:AC786450 JD786450:JY786450 SZ786450:TU786450 ACV786450:ADQ786450 AMR786450:ANM786450 AWN786450:AXI786450 BGJ786450:BHE786450 BQF786450:BRA786450 CAB786450:CAW786450 CJX786450:CKS786450 CTT786450:CUO786450 DDP786450:DEK786450 DNL786450:DOG786450 DXH786450:DYC786450 EHD786450:EHY786450 EQZ786450:ERU786450 FAV786450:FBQ786450 FKR786450:FLM786450 FUN786450:FVI786450 GEJ786450:GFE786450 GOF786450:GPA786450 GYB786450:GYW786450 HHX786450:HIS786450 HRT786450:HSO786450 IBP786450:ICK786450 ILL786450:IMG786450 IVH786450:IWC786450 JFD786450:JFY786450 JOZ786450:JPU786450 JYV786450:JZQ786450 KIR786450:KJM786450 KSN786450:KTI786450 LCJ786450:LDE786450 LMF786450:LNA786450 LWB786450:LWW786450 MFX786450:MGS786450 MPT786450:MQO786450 MZP786450:NAK786450 NJL786450:NKG786450 NTH786450:NUC786450 ODD786450:ODY786450 OMZ786450:ONU786450 OWV786450:OXQ786450 PGR786450:PHM786450 PQN786450:PRI786450 QAJ786450:QBE786450 QKF786450:QLA786450 QUB786450:QUW786450 RDX786450:RES786450 RNT786450:ROO786450 RXP786450:RYK786450 SHL786450:SIG786450 SRH786450:SSC786450 TBD786450:TBY786450 TKZ786450:TLU786450 TUV786450:TVQ786450 UER786450:UFM786450 UON786450:UPI786450 UYJ786450:UZE786450 VIF786450:VJA786450 VSB786450:VSW786450 WBX786450:WCS786450 WLT786450:WMO786450 WVP786450:WWK786450 H851986:AC851986 JD851986:JY851986 SZ851986:TU851986 ACV851986:ADQ851986 AMR851986:ANM851986 AWN851986:AXI851986 BGJ851986:BHE851986 BQF851986:BRA851986 CAB851986:CAW851986 CJX851986:CKS851986 CTT851986:CUO851986 DDP851986:DEK851986 DNL851986:DOG851986 DXH851986:DYC851986 EHD851986:EHY851986 EQZ851986:ERU851986 FAV851986:FBQ851986 FKR851986:FLM851986 FUN851986:FVI851986 GEJ851986:GFE851986 GOF851986:GPA851986 GYB851986:GYW851986 HHX851986:HIS851986 HRT851986:HSO851986 IBP851986:ICK851986 ILL851986:IMG851986 IVH851986:IWC851986 JFD851986:JFY851986 JOZ851986:JPU851986 JYV851986:JZQ851986 KIR851986:KJM851986 KSN851986:KTI851986 LCJ851986:LDE851986 LMF851986:LNA851986 LWB851986:LWW851986 MFX851986:MGS851986 MPT851986:MQO851986 MZP851986:NAK851986 NJL851986:NKG851986 NTH851986:NUC851986 ODD851986:ODY851986 OMZ851986:ONU851986 OWV851986:OXQ851986 PGR851986:PHM851986 PQN851986:PRI851986 QAJ851986:QBE851986 QKF851986:QLA851986 QUB851986:QUW851986 RDX851986:RES851986 RNT851986:ROO851986 RXP851986:RYK851986 SHL851986:SIG851986 SRH851986:SSC851986 TBD851986:TBY851986 TKZ851986:TLU851986 TUV851986:TVQ851986 UER851986:UFM851986 UON851986:UPI851986 UYJ851986:UZE851986 VIF851986:VJA851986 VSB851986:VSW851986 WBX851986:WCS851986 WLT851986:WMO851986 WVP851986:WWK851986 H917522:AC917522 JD917522:JY917522 SZ917522:TU917522 ACV917522:ADQ917522 AMR917522:ANM917522 AWN917522:AXI917522 BGJ917522:BHE917522 BQF917522:BRA917522 CAB917522:CAW917522 CJX917522:CKS917522 CTT917522:CUO917522 DDP917522:DEK917522 DNL917522:DOG917522 DXH917522:DYC917522 EHD917522:EHY917522 EQZ917522:ERU917522 FAV917522:FBQ917522 FKR917522:FLM917522 FUN917522:FVI917522 GEJ917522:GFE917522 GOF917522:GPA917522 GYB917522:GYW917522 HHX917522:HIS917522 HRT917522:HSO917522 IBP917522:ICK917522 ILL917522:IMG917522 IVH917522:IWC917522 JFD917522:JFY917522 JOZ917522:JPU917522 JYV917522:JZQ917522 KIR917522:KJM917522 KSN917522:KTI917522 LCJ917522:LDE917522 LMF917522:LNA917522 LWB917522:LWW917522 MFX917522:MGS917522 MPT917522:MQO917522 MZP917522:NAK917522 NJL917522:NKG917522 NTH917522:NUC917522 ODD917522:ODY917522 OMZ917522:ONU917522 OWV917522:OXQ917522 PGR917522:PHM917522 PQN917522:PRI917522 QAJ917522:QBE917522 QKF917522:QLA917522 QUB917522:QUW917522 RDX917522:RES917522 RNT917522:ROO917522 RXP917522:RYK917522 SHL917522:SIG917522 SRH917522:SSC917522 TBD917522:TBY917522 TKZ917522:TLU917522 TUV917522:TVQ917522 UER917522:UFM917522 UON917522:UPI917522 UYJ917522:UZE917522 VIF917522:VJA917522 VSB917522:VSW917522 WBX917522:WCS917522 WLT917522:WMO917522 WVP917522:WWK917522 H983058:AC983058 JD983058:JY983058 SZ983058:TU983058 ACV983058:ADQ983058 AMR983058:ANM983058 AWN983058:AXI983058 BGJ983058:BHE983058 BQF983058:BRA983058 CAB983058:CAW983058 CJX983058:CKS983058 CTT983058:CUO983058 DDP983058:DEK983058 DNL983058:DOG983058 DXH983058:DYC983058 EHD983058:EHY983058 EQZ983058:ERU983058 FAV983058:FBQ983058 FKR983058:FLM983058 FUN983058:FVI983058 GEJ983058:GFE983058 GOF983058:GPA983058 GYB983058:GYW983058 HHX983058:HIS983058 HRT983058:HSO983058 IBP983058:ICK983058 ILL983058:IMG983058 IVH983058:IWC983058 JFD983058:JFY983058 JOZ983058:JPU983058 JYV983058:JZQ983058 KIR983058:KJM983058 KSN983058:KTI983058 LCJ983058:LDE983058 LMF983058:LNA983058 LWB983058:LWW983058 MFX983058:MGS983058 MPT983058:MQO983058 MZP983058:NAK983058 NJL983058:NKG983058 NTH983058:NUC983058 ODD983058:ODY983058 OMZ983058:ONU983058 OWV983058:OXQ983058 PGR983058:PHM983058 PQN983058:PRI983058 QAJ983058:QBE983058 QKF983058:QLA983058 QUB983058:QUW983058 RDX983058:RES983058 RNT983058:ROO983058 RXP983058:RYK983058 SHL983058:SIG983058 SRH983058:SSC983058 TBD983058:TBY983058 TKZ983058:TLU983058 TUV983058:TVQ983058 UER983058:UFM983058 UON983058:UPI983058 UYJ983058:UZE983058 VIF983058:VJA983058 VSB983058:VSW983058 WBX983058:WCS983058 WLT983058:WMO983058 WVP983058:WWK983058 H25:AC25 JD25:JY25 SZ25:TU25 ACV25:ADQ25 AMR25:ANM25 AWN25:AXI25 BGJ25:BHE25 BQF25:BRA25 CAB25:CAW25 CJX25:CKS25 CTT25:CUO25 DDP25:DEK25 DNL25:DOG25 DXH25:DYC25 EHD25:EHY25 EQZ25:ERU25 FAV25:FBQ25 FKR25:FLM25 FUN25:FVI25 GEJ25:GFE25 GOF25:GPA25 GYB25:GYW25 HHX25:HIS25 HRT25:HSO25 IBP25:ICK25 ILL25:IMG25 IVH25:IWC25 JFD25:JFY25 JOZ25:JPU25 JYV25:JZQ25 KIR25:KJM25 KSN25:KTI25 LCJ25:LDE25 LMF25:LNA25 LWB25:LWW25 MFX25:MGS25 MPT25:MQO25 MZP25:NAK25 NJL25:NKG25 NTH25:NUC25 ODD25:ODY25 OMZ25:ONU25 OWV25:OXQ25 PGR25:PHM25 PQN25:PRI25 QAJ25:QBE25 QKF25:QLA25 QUB25:QUW25 RDX25:RES25 RNT25:ROO25 RXP25:RYK25 SHL25:SIG25 SRH25:SSC25 TBD25:TBY25 TKZ25:TLU25 TUV25:TVQ25 UER25:UFM25 UON25:UPI25 UYJ25:UZE25 VIF25:VJA25 VSB25:VSW25 WBX25:WCS25 WLT25:WMO25 WVP25:WWK25 H65561:AC65561 JD65561:JY65561 SZ65561:TU65561 ACV65561:ADQ65561 AMR65561:ANM65561 AWN65561:AXI65561 BGJ65561:BHE65561 BQF65561:BRA65561 CAB65561:CAW65561 CJX65561:CKS65561 CTT65561:CUO65561 DDP65561:DEK65561 DNL65561:DOG65561 DXH65561:DYC65561 EHD65561:EHY65561 EQZ65561:ERU65561 FAV65561:FBQ65561 FKR65561:FLM65561 FUN65561:FVI65561 GEJ65561:GFE65561 GOF65561:GPA65561 GYB65561:GYW65561 HHX65561:HIS65561 HRT65561:HSO65561 IBP65561:ICK65561 ILL65561:IMG65561 IVH65561:IWC65561 JFD65561:JFY65561 JOZ65561:JPU65561 JYV65561:JZQ65561 KIR65561:KJM65561 KSN65561:KTI65561 LCJ65561:LDE65561 LMF65561:LNA65561 LWB65561:LWW65561 MFX65561:MGS65561 MPT65561:MQO65561 MZP65561:NAK65561 NJL65561:NKG65561 NTH65561:NUC65561 ODD65561:ODY65561 OMZ65561:ONU65561 OWV65561:OXQ65561 PGR65561:PHM65561 PQN65561:PRI65561 QAJ65561:QBE65561 QKF65561:QLA65561 QUB65561:QUW65561 RDX65561:RES65561 RNT65561:ROO65561 RXP65561:RYK65561 SHL65561:SIG65561 SRH65561:SSC65561 TBD65561:TBY65561 TKZ65561:TLU65561 TUV65561:TVQ65561 UER65561:UFM65561 UON65561:UPI65561 UYJ65561:UZE65561 VIF65561:VJA65561 VSB65561:VSW65561 WBX65561:WCS65561 WLT65561:WMO65561 WVP65561:WWK65561 H131097:AC131097 JD131097:JY131097 SZ131097:TU131097 ACV131097:ADQ131097 AMR131097:ANM131097 AWN131097:AXI131097 BGJ131097:BHE131097 BQF131097:BRA131097 CAB131097:CAW131097 CJX131097:CKS131097 CTT131097:CUO131097 DDP131097:DEK131097 DNL131097:DOG131097 DXH131097:DYC131097 EHD131097:EHY131097 EQZ131097:ERU131097 FAV131097:FBQ131097 FKR131097:FLM131097 FUN131097:FVI131097 GEJ131097:GFE131097 GOF131097:GPA131097 GYB131097:GYW131097 HHX131097:HIS131097 HRT131097:HSO131097 IBP131097:ICK131097 ILL131097:IMG131097 IVH131097:IWC131097 JFD131097:JFY131097 JOZ131097:JPU131097 JYV131097:JZQ131097 KIR131097:KJM131097 KSN131097:KTI131097 LCJ131097:LDE131097 LMF131097:LNA131097 LWB131097:LWW131097 MFX131097:MGS131097 MPT131097:MQO131097 MZP131097:NAK131097 NJL131097:NKG131097 NTH131097:NUC131097 ODD131097:ODY131097 OMZ131097:ONU131097 OWV131097:OXQ131097 PGR131097:PHM131097 PQN131097:PRI131097 QAJ131097:QBE131097 QKF131097:QLA131097 QUB131097:QUW131097 RDX131097:RES131097 RNT131097:ROO131097 RXP131097:RYK131097 SHL131097:SIG131097 SRH131097:SSC131097 TBD131097:TBY131097 TKZ131097:TLU131097 TUV131097:TVQ131097 UER131097:UFM131097 UON131097:UPI131097 UYJ131097:UZE131097 VIF131097:VJA131097 VSB131097:VSW131097 WBX131097:WCS131097 WLT131097:WMO131097 WVP131097:WWK131097 H196633:AC196633 JD196633:JY196633 SZ196633:TU196633 ACV196633:ADQ196633 AMR196633:ANM196633 AWN196633:AXI196633 BGJ196633:BHE196633 BQF196633:BRA196633 CAB196633:CAW196633 CJX196633:CKS196633 CTT196633:CUO196633 DDP196633:DEK196633 DNL196633:DOG196633 DXH196633:DYC196633 EHD196633:EHY196633 EQZ196633:ERU196633 FAV196633:FBQ196633 FKR196633:FLM196633 FUN196633:FVI196633 GEJ196633:GFE196633 GOF196633:GPA196633 GYB196633:GYW196633 HHX196633:HIS196633 HRT196633:HSO196633 IBP196633:ICK196633 ILL196633:IMG196633 IVH196633:IWC196633 JFD196633:JFY196633 JOZ196633:JPU196633 JYV196633:JZQ196633 KIR196633:KJM196633 KSN196633:KTI196633 LCJ196633:LDE196633 LMF196633:LNA196633 LWB196633:LWW196633 MFX196633:MGS196633 MPT196633:MQO196633 MZP196633:NAK196633 NJL196633:NKG196633 NTH196633:NUC196633 ODD196633:ODY196633 OMZ196633:ONU196633 OWV196633:OXQ196633 PGR196633:PHM196633 PQN196633:PRI196633 QAJ196633:QBE196633 QKF196633:QLA196633 QUB196633:QUW196633 RDX196633:RES196633 RNT196633:ROO196633 RXP196633:RYK196633 SHL196633:SIG196633 SRH196633:SSC196633 TBD196633:TBY196633 TKZ196633:TLU196633 TUV196633:TVQ196633 UER196633:UFM196633 UON196633:UPI196633 UYJ196633:UZE196633 VIF196633:VJA196633 VSB196633:VSW196633 WBX196633:WCS196633 WLT196633:WMO196633 WVP196633:WWK196633 H262169:AC262169 JD262169:JY262169 SZ262169:TU262169 ACV262169:ADQ262169 AMR262169:ANM262169 AWN262169:AXI262169 BGJ262169:BHE262169 BQF262169:BRA262169 CAB262169:CAW262169 CJX262169:CKS262169 CTT262169:CUO262169 DDP262169:DEK262169 DNL262169:DOG262169 DXH262169:DYC262169 EHD262169:EHY262169 EQZ262169:ERU262169 FAV262169:FBQ262169 FKR262169:FLM262169 FUN262169:FVI262169 GEJ262169:GFE262169 GOF262169:GPA262169 GYB262169:GYW262169 HHX262169:HIS262169 HRT262169:HSO262169 IBP262169:ICK262169 ILL262169:IMG262169 IVH262169:IWC262169 JFD262169:JFY262169 JOZ262169:JPU262169 JYV262169:JZQ262169 KIR262169:KJM262169 KSN262169:KTI262169 LCJ262169:LDE262169 LMF262169:LNA262169 LWB262169:LWW262169 MFX262169:MGS262169 MPT262169:MQO262169 MZP262169:NAK262169 NJL262169:NKG262169 NTH262169:NUC262169 ODD262169:ODY262169 OMZ262169:ONU262169 OWV262169:OXQ262169 PGR262169:PHM262169 PQN262169:PRI262169 QAJ262169:QBE262169 QKF262169:QLA262169 QUB262169:QUW262169 RDX262169:RES262169 RNT262169:ROO262169 RXP262169:RYK262169 SHL262169:SIG262169 SRH262169:SSC262169 TBD262169:TBY262169 TKZ262169:TLU262169 TUV262169:TVQ262169 UER262169:UFM262169 UON262169:UPI262169 UYJ262169:UZE262169 VIF262169:VJA262169 VSB262169:VSW262169 WBX262169:WCS262169 WLT262169:WMO262169 WVP262169:WWK262169 H327705:AC327705 JD327705:JY327705 SZ327705:TU327705 ACV327705:ADQ327705 AMR327705:ANM327705 AWN327705:AXI327705 BGJ327705:BHE327705 BQF327705:BRA327705 CAB327705:CAW327705 CJX327705:CKS327705 CTT327705:CUO327705 DDP327705:DEK327705 DNL327705:DOG327705 DXH327705:DYC327705 EHD327705:EHY327705 EQZ327705:ERU327705 FAV327705:FBQ327705 FKR327705:FLM327705 FUN327705:FVI327705 GEJ327705:GFE327705 GOF327705:GPA327705 GYB327705:GYW327705 HHX327705:HIS327705 HRT327705:HSO327705 IBP327705:ICK327705 ILL327705:IMG327705 IVH327705:IWC327705 JFD327705:JFY327705 JOZ327705:JPU327705 JYV327705:JZQ327705 KIR327705:KJM327705 KSN327705:KTI327705 LCJ327705:LDE327705 LMF327705:LNA327705 LWB327705:LWW327705 MFX327705:MGS327705 MPT327705:MQO327705 MZP327705:NAK327705 NJL327705:NKG327705 NTH327705:NUC327705 ODD327705:ODY327705 OMZ327705:ONU327705 OWV327705:OXQ327705 PGR327705:PHM327705 PQN327705:PRI327705 QAJ327705:QBE327705 QKF327705:QLA327705 QUB327705:QUW327705 RDX327705:RES327705 RNT327705:ROO327705 RXP327705:RYK327705 SHL327705:SIG327705 SRH327705:SSC327705 TBD327705:TBY327705 TKZ327705:TLU327705 TUV327705:TVQ327705 UER327705:UFM327705 UON327705:UPI327705 UYJ327705:UZE327705 VIF327705:VJA327705 VSB327705:VSW327705 WBX327705:WCS327705 WLT327705:WMO327705 WVP327705:WWK327705 H393241:AC393241 JD393241:JY393241 SZ393241:TU393241 ACV393241:ADQ393241 AMR393241:ANM393241 AWN393241:AXI393241 BGJ393241:BHE393241 BQF393241:BRA393241 CAB393241:CAW393241 CJX393241:CKS393241 CTT393241:CUO393241 DDP393241:DEK393241 DNL393241:DOG393241 DXH393241:DYC393241 EHD393241:EHY393241 EQZ393241:ERU393241 FAV393241:FBQ393241 FKR393241:FLM393241 FUN393241:FVI393241 GEJ393241:GFE393241 GOF393241:GPA393241 GYB393241:GYW393241 HHX393241:HIS393241 HRT393241:HSO393241 IBP393241:ICK393241 ILL393241:IMG393241 IVH393241:IWC393241 JFD393241:JFY393241 JOZ393241:JPU393241 JYV393241:JZQ393241 KIR393241:KJM393241 KSN393241:KTI393241 LCJ393241:LDE393241 LMF393241:LNA393241 LWB393241:LWW393241 MFX393241:MGS393241 MPT393241:MQO393241 MZP393241:NAK393241 NJL393241:NKG393241 NTH393241:NUC393241 ODD393241:ODY393241 OMZ393241:ONU393241 OWV393241:OXQ393241 PGR393241:PHM393241 PQN393241:PRI393241 QAJ393241:QBE393241 QKF393241:QLA393241 QUB393241:QUW393241 RDX393241:RES393241 RNT393241:ROO393241 RXP393241:RYK393241 SHL393241:SIG393241 SRH393241:SSC393241 TBD393241:TBY393241 TKZ393241:TLU393241 TUV393241:TVQ393241 UER393241:UFM393241 UON393241:UPI393241 UYJ393241:UZE393241 VIF393241:VJA393241 VSB393241:VSW393241 WBX393241:WCS393241 WLT393241:WMO393241 WVP393241:WWK393241 H458777:AC458777 JD458777:JY458777 SZ458777:TU458777 ACV458777:ADQ458777 AMR458777:ANM458777 AWN458777:AXI458777 BGJ458777:BHE458777 BQF458777:BRA458777 CAB458777:CAW458777 CJX458777:CKS458777 CTT458777:CUO458777 DDP458777:DEK458777 DNL458777:DOG458777 DXH458777:DYC458777 EHD458777:EHY458777 EQZ458777:ERU458777 FAV458777:FBQ458777 FKR458777:FLM458777 FUN458777:FVI458777 GEJ458777:GFE458777 GOF458777:GPA458777 GYB458777:GYW458777 HHX458777:HIS458777 HRT458777:HSO458777 IBP458777:ICK458777 ILL458777:IMG458777 IVH458777:IWC458777 JFD458777:JFY458777 JOZ458777:JPU458777 JYV458777:JZQ458777 KIR458777:KJM458777 KSN458777:KTI458777 LCJ458777:LDE458777 LMF458777:LNA458777 LWB458777:LWW458777 MFX458777:MGS458777 MPT458777:MQO458777 MZP458777:NAK458777 NJL458777:NKG458777 NTH458777:NUC458777 ODD458777:ODY458777 OMZ458777:ONU458777 OWV458777:OXQ458777 PGR458777:PHM458777 PQN458777:PRI458777 QAJ458777:QBE458777 QKF458777:QLA458777 QUB458777:QUW458777 RDX458777:RES458777 RNT458777:ROO458777 RXP458777:RYK458777 SHL458777:SIG458777 SRH458777:SSC458777 TBD458777:TBY458777 TKZ458777:TLU458777 TUV458777:TVQ458777 UER458777:UFM458777 UON458777:UPI458777 UYJ458777:UZE458777 VIF458777:VJA458777 VSB458777:VSW458777 WBX458777:WCS458777 WLT458777:WMO458777 WVP458777:WWK458777 H524313:AC524313 JD524313:JY524313 SZ524313:TU524313 ACV524313:ADQ524313 AMR524313:ANM524313 AWN524313:AXI524313 BGJ524313:BHE524313 BQF524313:BRA524313 CAB524313:CAW524313 CJX524313:CKS524313 CTT524313:CUO524313 DDP524313:DEK524313 DNL524313:DOG524313 DXH524313:DYC524313 EHD524313:EHY524313 EQZ524313:ERU524313 FAV524313:FBQ524313 FKR524313:FLM524313 FUN524313:FVI524313 GEJ524313:GFE524313 GOF524313:GPA524313 GYB524313:GYW524313 HHX524313:HIS524313 HRT524313:HSO524313 IBP524313:ICK524313 ILL524313:IMG524313 IVH524313:IWC524313 JFD524313:JFY524313 JOZ524313:JPU524313 JYV524313:JZQ524313 KIR524313:KJM524313 KSN524313:KTI524313 LCJ524313:LDE524313 LMF524313:LNA524313 LWB524313:LWW524313 MFX524313:MGS524313 MPT524313:MQO524313 MZP524313:NAK524313 NJL524313:NKG524313 NTH524313:NUC524313 ODD524313:ODY524313 OMZ524313:ONU524313 OWV524313:OXQ524313 PGR524313:PHM524313 PQN524313:PRI524313 QAJ524313:QBE524313 QKF524313:QLA524313 QUB524313:QUW524313 RDX524313:RES524313 RNT524313:ROO524313 RXP524313:RYK524313 SHL524313:SIG524313 SRH524313:SSC524313 TBD524313:TBY524313 TKZ524313:TLU524313 TUV524313:TVQ524313 UER524313:UFM524313 UON524313:UPI524313 UYJ524313:UZE524313 VIF524313:VJA524313 VSB524313:VSW524313 WBX524313:WCS524313 WLT524313:WMO524313 WVP524313:WWK524313 H589849:AC589849 JD589849:JY589849 SZ589849:TU589849 ACV589849:ADQ589849 AMR589849:ANM589849 AWN589849:AXI589849 BGJ589849:BHE589849 BQF589849:BRA589849 CAB589849:CAW589849 CJX589849:CKS589849 CTT589849:CUO589849 DDP589849:DEK589849 DNL589849:DOG589849 DXH589849:DYC589849 EHD589849:EHY589849 EQZ589849:ERU589849 FAV589849:FBQ589849 FKR589849:FLM589849 FUN589849:FVI589849 GEJ589849:GFE589849 GOF589849:GPA589849 GYB589849:GYW589849 HHX589849:HIS589849 HRT589849:HSO589849 IBP589849:ICK589849 ILL589849:IMG589849 IVH589849:IWC589849 JFD589849:JFY589849 JOZ589849:JPU589849 JYV589849:JZQ589849 KIR589849:KJM589849 KSN589849:KTI589849 LCJ589849:LDE589849 LMF589849:LNA589849 LWB589849:LWW589849 MFX589849:MGS589849 MPT589849:MQO589849 MZP589849:NAK589849 NJL589849:NKG589849 NTH589849:NUC589849 ODD589849:ODY589849 OMZ589849:ONU589849 OWV589849:OXQ589849 PGR589849:PHM589849 PQN589849:PRI589849 QAJ589849:QBE589849 QKF589849:QLA589849 QUB589849:QUW589849 RDX589849:RES589849 RNT589849:ROO589849 RXP589849:RYK589849 SHL589849:SIG589849 SRH589849:SSC589849 TBD589849:TBY589849 TKZ589849:TLU589849 TUV589849:TVQ589849 UER589849:UFM589849 UON589849:UPI589849 UYJ589849:UZE589849 VIF589849:VJA589849 VSB589849:VSW589849 WBX589849:WCS589849 WLT589849:WMO589849 WVP589849:WWK589849 H655385:AC655385 JD655385:JY655385 SZ655385:TU655385 ACV655385:ADQ655385 AMR655385:ANM655385 AWN655385:AXI655385 BGJ655385:BHE655385 BQF655385:BRA655385 CAB655385:CAW655385 CJX655385:CKS655385 CTT655385:CUO655385 DDP655385:DEK655385 DNL655385:DOG655385 DXH655385:DYC655385 EHD655385:EHY655385 EQZ655385:ERU655385 FAV655385:FBQ655385 FKR655385:FLM655385 FUN655385:FVI655385 GEJ655385:GFE655385 GOF655385:GPA655385 GYB655385:GYW655385 HHX655385:HIS655385 HRT655385:HSO655385 IBP655385:ICK655385 ILL655385:IMG655385 IVH655385:IWC655385 JFD655385:JFY655385 JOZ655385:JPU655385 JYV655385:JZQ655385 KIR655385:KJM655385 KSN655385:KTI655385 LCJ655385:LDE655385 LMF655385:LNA655385 LWB655385:LWW655385 MFX655385:MGS655385 MPT655385:MQO655385 MZP655385:NAK655385 NJL655385:NKG655385 NTH655385:NUC655385 ODD655385:ODY655385 OMZ655385:ONU655385 OWV655385:OXQ655385 PGR655385:PHM655385 PQN655385:PRI655385 QAJ655385:QBE655385 QKF655385:QLA655385 QUB655385:QUW655385 RDX655385:RES655385 RNT655385:ROO655385 RXP655385:RYK655385 SHL655385:SIG655385 SRH655385:SSC655385 TBD655385:TBY655385 TKZ655385:TLU655385 TUV655385:TVQ655385 UER655385:UFM655385 UON655385:UPI655385 UYJ655385:UZE655385 VIF655385:VJA655385 VSB655385:VSW655385 WBX655385:WCS655385 WLT655385:WMO655385 WVP655385:WWK655385 H720921:AC720921 JD720921:JY720921 SZ720921:TU720921 ACV720921:ADQ720921 AMR720921:ANM720921 AWN720921:AXI720921 BGJ720921:BHE720921 BQF720921:BRA720921 CAB720921:CAW720921 CJX720921:CKS720921 CTT720921:CUO720921 DDP720921:DEK720921 DNL720921:DOG720921 DXH720921:DYC720921 EHD720921:EHY720921 EQZ720921:ERU720921 FAV720921:FBQ720921 FKR720921:FLM720921 FUN720921:FVI720921 GEJ720921:GFE720921 GOF720921:GPA720921 GYB720921:GYW720921 HHX720921:HIS720921 HRT720921:HSO720921 IBP720921:ICK720921 ILL720921:IMG720921 IVH720921:IWC720921 JFD720921:JFY720921 JOZ720921:JPU720921 JYV720921:JZQ720921 KIR720921:KJM720921 KSN720921:KTI720921 LCJ720921:LDE720921 LMF720921:LNA720921 LWB720921:LWW720921 MFX720921:MGS720921 MPT720921:MQO720921 MZP720921:NAK720921 NJL720921:NKG720921 NTH720921:NUC720921 ODD720921:ODY720921 OMZ720921:ONU720921 OWV720921:OXQ720921 PGR720921:PHM720921 PQN720921:PRI720921 QAJ720921:QBE720921 QKF720921:QLA720921 QUB720921:QUW720921 RDX720921:RES720921 RNT720921:ROO720921 RXP720921:RYK720921 SHL720921:SIG720921 SRH720921:SSC720921 TBD720921:TBY720921 TKZ720921:TLU720921 TUV720921:TVQ720921 UER720921:UFM720921 UON720921:UPI720921 UYJ720921:UZE720921 VIF720921:VJA720921 VSB720921:VSW720921 WBX720921:WCS720921 WLT720921:WMO720921 WVP720921:WWK720921 H786457:AC786457 JD786457:JY786457 SZ786457:TU786457 ACV786457:ADQ786457 AMR786457:ANM786457 AWN786457:AXI786457 BGJ786457:BHE786457 BQF786457:BRA786457 CAB786457:CAW786457 CJX786457:CKS786457 CTT786457:CUO786457 DDP786457:DEK786457 DNL786457:DOG786457 DXH786457:DYC786457 EHD786457:EHY786457 EQZ786457:ERU786457 FAV786457:FBQ786457 FKR786457:FLM786457 FUN786457:FVI786457 GEJ786457:GFE786457 GOF786457:GPA786457 GYB786457:GYW786457 HHX786457:HIS786457 HRT786457:HSO786457 IBP786457:ICK786457 ILL786457:IMG786457 IVH786457:IWC786457 JFD786457:JFY786457 JOZ786457:JPU786457 JYV786457:JZQ786457 KIR786457:KJM786457 KSN786457:KTI786457 LCJ786457:LDE786457 LMF786457:LNA786457 LWB786457:LWW786457 MFX786457:MGS786457 MPT786457:MQO786457 MZP786457:NAK786457 NJL786457:NKG786457 NTH786457:NUC786457 ODD786457:ODY786457 OMZ786457:ONU786457 OWV786457:OXQ786457 PGR786457:PHM786457 PQN786457:PRI786457 QAJ786457:QBE786457 QKF786457:QLA786457 QUB786457:QUW786457 RDX786457:RES786457 RNT786457:ROO786457 RXP786457:RYK786457 SHL786457:SIG786457 SRH786457:SSC786457 TBD786457:TBY786457 TKZ786457:TLU786457 TUV786457:TVQ786457 UER786457:UFM786457 UON786457:UPI786457 UYJ786457:UZE786457 VIF786457:VJA786457 VSB786457:VSW786457 WBX786457:WCS786457 WLT786457:WMO786457 WVP786457:WWK786457 H851993:AC851993 JD851993:JY851993 SZ851993:TU851993 ACV851993:ADQ851993 AMR851993:ANM851993 AWN851993:AXI851993 BGJ851993:BHE851993 BQF851993:BRA851993 CAB851993:CAW851993 CJX851993:CKS851993 CTT851993:CUO851993 DDP851993:DEK851993 DNL851993:DOG851993 DXH851993:DYC851993 EHD851993:EHY851993 EQZ851993:ERU851993 FAV851993:FBQ851993 FKR851993:FLM851993 FUN851993:FVI851993 GEJ851993:GFE851993 GOF851993:GPA851993 GYB851993:GYW851993 HHX851993:HIS851993 HRT851993:HSO851993 IBP851993:ICK851993 ILL851993:IMG851993 IVH851993:IWC851993 JFD851993:JFY851993 JOZ851993:JPU851993 JYV851993:JZQ851993 KIR851993:KJM851993 KSN851993:KTI851993 LCJ851993:LDE851993 LMF851993:LNA851993 LWB851993:LWW851993 MFX851993:MGS851993 MPT851993:MQO851993 MZP851993:NAK851993 NJL851993:NKG851993 NTH851993:NUC851993 ODD851993:ODY851993 OMZ851993:ONU851993 OWV851993:OXQ851993 PGR851993:PHM851993 PQN851993:PRI851993 QAJ851993:QBE851993 QKF851993:QLA851993 QUB851993:QUW851993 RDX851993:RES851993 RNT851993:ROO851993 RXP851993:RYK851993 SHL851993:SIG851993 SRH851993:SSC851993 TBD851993:TBY851993 TKZ851993:TLU851993 TUV851993:TVQ851993 UER851993:UFM851993 UON851993:UPI851993 UYJ851993:UZE851993 VIF851993:VJA851993 VSB851993:VSW851993 WBX851993:WCS851993 WLT851993:WMO851993 WVP851993:WWK851993 H917529:AC917529 JD917529:JY917529 SZ917529:TU917529 ACV917529:ADQ917529 AMR917529:ANM917529 AWN917529:AXI917529 BGJ917529:BHE917529 BQF917529:BRA917529 CAB917529:CAW917529 CJX917529:CKS917529 CTT917529:CUO917529 DDP917529:DEK917529 DNL917529:DOG917529 DXH917529:DYC917529 EHD917529:EHY917529 EQZ917529:ERU917529 FAV917529:FBQ917529 FKR917529:FLM917529 FUN917529:FVI917529 GEJ917529:GFE917529 GOF917529:GPA917529 GYB917529:GYW917529 HHX917529:HIS917529 HRT917529:HSO917529 IBP917529:ICK917529 ILL917529:IMG917529 IVH917529:IWC917529 JFD917529:JFY917529 JOZ917529:JPU917529 JYV917529:JZQ917529 KIR917529:KJM917529 KSN917529:KTI917529 LCJ917529:LDE917529 LMF917529:LNA917529 LWB917529:LWW917529 MFX917529:MGS917529 MPT917529:MQO917529 MZP917529:NAK917529 NJL917529:NKG917529 NTH917529:NUC917529 ODD917529:ODY917529 OMZ917529:ONU917529 OWV917529:OXQ917529 PGR917529:PHM917529 PQN917529:PRI917529 QAJ917529:QBE917529 QKF917529:QLA917529 QUB917529:QUW917529 RDX917529:RES917529 RNT917529:ROO917529 RXP917529:RYK917529 SHL917529:SIG917529 SRH917529:SSC917529 TBD917529:TBY917529 TKZ917529:TLU917529 TUV917529:TVQ917529 UER917529:UFM917529 UON917529:UPI917529 UYJ917529:UZE917529 VIF917529:VJA917529 VSB917529:VSW917529 WBX917529:WCS917529 WLT917529:WMO917529 WVP917529:WWK917529 H983065:AC983065 JD983065:JY983065 SZ983065:TU983065 ACV983065:ADQ983065 AMR983065:ANM983065 AWN983065:AXI983065 BGJ983065:BHE983065 BQF983065:BRA983065 CAB983065:CAW983065 CJX983065:CKS983065 CTT983065:CUO983065 DDP983065:DEK983065 DNL983065:DOG983065 DXH983065:DYC983065 EHD983065:EHY983065 EQZ983065:ERU983065 FAV983065:FBQ983065 FKR983065:FLM983065 FUN983065:FVI983065 GEJ983065:GFE983065 GOF983065:GPA983065 GYB983065:GYW983065 HHX983065:HIS983065 HRT983065:HSO983065 IBP983065:ICK983065 ILL983065:IMG983065 IVH983065:IWC983065 JFD983065:JFY983065 JOZ983065:JPU983065 JYV983065:JZQ983065 KIR983065:KJM983065 KSN983065:KTI983065 LCJ983065:LDE983065 LMF983065:LNA983065 LWB983065:LWW983065 MFX983065:MGS983065 MPT983065:MQO983065 MZP983065:NAK983065 NJL983065:NKG983065 NTH983065:NUC983065 ODD983065:ODY983065 OMZ983065:ONU983065 OWV983065:OXQ983065 PGR983065:PHM983065 PQN983065:PRI983065 QAJ983065:QBE983065 QKF983065:QLA983065 QUB983065:QUW983065 RDX983065:RES983065 RNT983065:ROO983065 RXP983065:RYK983065 SHL983065:SIG983065 SRH983065:SSC983065 TBD983065:TBY983065 TKZ983065:TLU983065 TUV983065:TVQ983065 UER983065:UFM983065 UON983065:UPI983065 UYJ983065:UZE983065 VIF983065:VJA983065 VSB983065:VSW983065 WBX983065:WCS983065 WLT983065:WMO983065 WVP983065:WWK983065 H39:AC39 JD39:JY39 SZ39:TU39 ACV39:ADQ39 AMR39:ANM39 AWN39:AXI39 BGJ39:BHE39 BQF39:BRA39 CAB39:CAW39 CJX39:CKS39 CTT39:CUO39 DDP39:DEK39 DNL39:DOG39 DXH39:DYC39 EHD39:EHY39 EQZ39:ERU39 FAV39:FBQ39 FKR39:FLM39 FUN39:FVI39 GEJ39:GFE39 GOF39:GPA39 GYB39:GYW39 HHX39:HIS39 HRT39:HSO39 IBP39:ICK39 ILL39:IMG39 IVH39:IWC39 JFD39:JFY39 JOZ39:JPU39 JYV39:JZQ39 KIR39:KJM39 KSN39:KTI39 LCJ39:LDE39 LMF39:LNA39 LWB39:LWW39 MFX39:MGS39 MPT39:MQO39 MZP39:NAK39 NJL39:NKG39 NTH39:NUC39 ODD39:ODY39 OMZ39:ONU39 OWV39:OXQ39 PGR39:PHM39 PQN39:PRI39 QAJ39:QBE39 QKF39:QLA39 QUB39:QUW39 RDX39:RES39 RNT39:ROO39 RXP39:RYK39 SHL39:SIG39 SRH39:SSC39 TBD39:TBY39 TKZ39:TLU39 TUV39:TVQ39 UER39:UFM39 UON39:UPI39 UYJ39:UZE39 VIF39:VJA39 VSB39:VSW39 WBX39:WCS39 WLT39:WMO39 WVP39:WWK39 H65575:AC65575 JD65575:JY65575 SZ65575:TU65575 ACV65575:ADQ65575 AMR65575:ANM65575 AWN65575:AXI65575 BGJ65575:BHE65575 BQF65575:BRA65575 CAB65575:CAW65575 CJX65575:CKS65575 CTT65575:CUO65575 DDP65575:DEK65575 DNL65575:DOG65575 DXH65575:DYC65575 EHD65575:EHY65575 EQZ65575:ERU65575 FAV65575:FBQ65575 FKR65575:FLM65575 FUN65575:FVI65575 GEJ65575:GFE65575 GOF65575:GPA65575 GYB65575:GYW65575 HHX65575:HIS65575 HRT65575:HSO65575 IBP65575:ICK65575 ILL65575:IMG65575 IVH65575:IWC65575 JFD65575:JFY65575 JOZ65575:JPU65575 JYV65575:JZQ65575 KIR65575:KJM65575 KSN65575:KTI65575 LCJ65575:LDE65575 LMF65575:LNA65575 LWB65575:LWW65575 MFX65575:MGS65575 MPT65575:MQO65575 MZP65575:NAK65575 NJL65575:NKG65575 NTH65575:NUC65575 ODD65575:ODY65575 OMZ65575:ONU65575 OWV65575:OXQ65575 PGR65575:PHM65575 PQN65575:PRI65575 QAJ65575:QBE65575 QKF65575:QLA65575 QUB65575:QUW65575 RDX65575:RES65575 RNT65575:ROO65575 RXP65575:RYK65575 SHL65575:SIG65575 SRH65575:SSC65575 TBD65575:TBY65575 TKZ65575:TLU65575 TUV65575:TVQ65575 UER65575:UFM65575 UON65575:UPI65575 UYJ65575:UZE65575 VIF65575:VJA65575 VSB65575:VSW65575 WBX65575:WCS65575 WLT65575:WMO65575 WVP65575:WWK65575 H131111:AC131111 JD131111:JY131111 SZ131111:TU131111 ACV131111:ADQ131111 AMR131111:ANM131111 AWN131111:AXI131111 BGJ131111:BHE131111 BQF131111:BRA131111 CAB131111:CAW131111 CJX131111:CKS131111 CTT131111:CUO131111 DDP131111:DEK131111 DNL131111:DOG131111 DXH131111:DYC131111 EHD131111:EHY131111 EQZ131111:ERU131111 FAV131111:FBQ131111 FKR131111:FLM131111 FUN131111:FVI131111 GEJ131111:GFE131111 GOF131111:GPA131111 GYB131111:GYW131111 HHX131111:HIS131111 HRT131111:HSO131111 IBP131111:ICK131111 ILL131111:IMG131111 IVH131111:IWC131111 JFD131111:JFY131111 JOZ131111:JPU131111 JYV131111:JZQ131111 KIR131111:KJM131111 KSN131111:KTI131111 LCJ131111:LDE131111 LMF131111:LNA131111 LWB131111:LWW131111 MFX131111:MGS131111 MPT131111:MQO131111 MZP131111:NAK131111 NJL131111:NKG131111 NTH131111:NUC131111 ODD131111:ODY131111 OMZ131111:ONU131111 OWV131111:OXQ131111 PGR131111:PHM131111 PQN131111:PRI131111 QAJ131111:QBE131111 QKF131111:QLA131111 QUB131111:QUW131111 RDX131111:RES131111 RNT131111:ROO131111 RXP131111:RYK131111 SHL131111:SIG131111 SRH131111:SSC131111 TBD131111:TBY131111 TKZ131111:TLU131111 TUV131111:TVQ131111 UER131111:UFM131111 UON131111:UPI131111 UYJ131111:UZE131111 VIF131111:VJA131111 VSB131111:VSW131111 WBX131111:WCS131111 WLT131111:WMO131111 WVP131111:WWK131111 H196647:AC196647 JD196647:JY196647 SZ196647:TU196647 ACV196647:ADQ196647 AMR196647:ANM196647 AWN196647:AXI196647 BGJ196647:BHE196647 BQF196647:BRA196647 CAB196647:CAW196647 CJX196647:CKS196647 CTT196647:CUO196647 DDP196647:DEK196647 DNL196647:DOG196647 DXH196647:DYC196647 EHD196647:EHY196647 EQZ196647:ERU196647 FAV196647:FBQ196647 FKR196647:FLM196647 FUN196647:FVI196647 GEJ196647:GFE196647 GOF196647:GPA196647 GYB196647:GYW196647 HHX196647:HIS196647 HRT196647:HSO196647 IBP196647:ICK196647 ILL196647:IMG196647 IVH196647:IWC196647 JFD196647:JFY196647 JOZ196647:JPU196647 JYV196647:JZQ196647 KIR196647:KJM196647 KSN196647:KTI196647 LCJ196647:LDE196647 LMF196647:LNA196647 LWB196647:LWW196647 MFX196647:MGS196647 MPT196647:MQO196647 MZP196647:NAK196647 NJL196647:NKG196647 NTH196647:NUC196647 ODD196647:ODY196647 OMZ196647:ONU196647 OWV196647:OXQ196647 PGR196647:PHM196647 PQN196647:PRI196647 QAJ196647:QBE196647 QKF196647:QLA196647 QUB196647:QUW196647 RDX196647:RES196647 RNT196647:ROO196647 RXP196647:RYK196647 SHL196647:SIG196647 SRH196647:SSC196647 TBD196647:TBY196647 TKZ196647:TLU196647 TUV196647:TVQ196647 UER196647:UFM196647 UON196647:UPI196647 UYJ196647:UZE196647 VIF196647:VJA196647 VSB196647:VSW196647 WBX196647:WCS196647 WLT196647:WMO196647 WVP196647:WWK196647 H262183:AC262183 JD262183:JY262183 SZ262183:TU262183 ACV262183:ADQ262183 AMR262183:ANM262183 AWN262183:AXI262183 BGJ262183:BHE262183 BQF262183:BRA262183 CAB262183:CAW262183 CJX262183:CKS262183 CTT262183:CUO262183 DDP262183:DEK262183 DNL262183:DOG262183 DXH262183:DYC262183 EHD262183:EHY262183 EQZ262183:ERU262183 FAV262183:FBQ262183 FKR262183:FLM262183 FUN262183:FVI262183 GEJ262183:GFE262183 GOF262183:GPA262183 GYB262183:GYW262183 HHX262183:HIS262183 HRT262183:HSO262183 IBP262183:ICK262183 ILL262183:IMG262183 IVH262183:IWC262183 JFD262183:JFY262183 JOZ262183:JPU262183 JYV262183:JZQ262183 KIR262183:KJM262183 KSN262183:KTI262183 LCJ262183:LDE262183 LMF262183:LNA262183 LWB262183:LWW262183 MFX262183:MGS262183 MPT262183:MQO262183 MZP262183:NAK262183 NJL262183:NKG262183 NTH262183:NUC262183 ODD262183:ODY262183 OMZ262183:ONU262183 OWV262183:OXQ262183 PGR262183:PHM262183 PQN262183:PRI262183 QAJ262183:QBE262183 QKF262183:QLA262183 QUB262183:QUW262183 RDX262183:RES262183 RNT262183:ROO262183 RXP262183:RYK262183 SHL262183:SIG262183 SRH262183:SSC262183 TBD262183:TBY262183 TKZ262183:TLU262183 TUV262183:TVQ262183 UER262183:UFM262183 UON262183:UPI262183 UYJ262183:UZE262183 VIF262183:VJA262183 VSB262183:VSW262183 WBX262183:WCS262183 WLT262183:WMO262183 WVP262183:WWK262183 H327719:AC327719 JD327719:JY327719 SZ327719:TU327719 ACV327719:ADQ327719 AMR327719:ANM327719 AWN327719:AXI327719 BGJ327719:BHE327719 BQF327719:BRA327719 CAB327719:CAW327719 CJX327719:CKS327719 CTT327719:CUO327719 DDP327719:DEK327719 DNL327719:DOG327719 DXH327719:DYC327719 EHD327719:EHY327719 EQZ327719:ERU327719 FAV327719:FBQ327719 FKR327719:FLM327719 FUN327719:FVI327719 GEJ327719:GFE327719 GOF327719:GPA327719 GYB327719:GYW327719 HHX327719:HIS327719 HRT327719:HSO327719 IBP327719:ICK327719 ILL327719:IMG327719 IVH327719:IWC327719 JFD327719:JFY327719 JOZ327719:JPU327719 JYV327719:JZQ327719 KIR327719:KJM327719 KSN327719:KTI327719 LCJ327719:LDE327719 LMF327719:LNA327719 LWB327719:LWW327719 MFX327719:MGS327719 MPT327719:MQO327719 MZP327719:NAK327719 NJL327719:NKG327719 NTH327719:NUC327719 ODD327719:ODY327719 OMZ327719:ONU327719 OWV327719:OXQ327719 PGR327719:PHM327719 PQN327719:PRI327719 QAJ327719:QBE327719 QKF327719:QLA327719 QUB327719:QUW327719 RDX327719:RES327719 RNT327719:ROO327719 RXP327719:RYK327719 SHL327719:SIG327719 SRH327719:SSC327719 TBD327719:TBY327719 TKZ327719:TLU327719 TUV327719:TVQ327719 UER327719:UFM327719 UON327719:UPI327719 UYJ327719:UZE327719 VIF327719:VJA327719 VSB327719:VSW327719 WBX327719:WCS327719 WLT327719:WMO327719 WVP327719:WWK327719 H393255:AC393255 JD393255:JY393255 SZ393255:TU393255 ACV393255:ADQ393255 AMR393255:ANM393255 AWN393255:AXI393255 BGJ393255:BHE393255 BQF393255:BRA393255 CAB393255:CAW393255 CJX393255:CKS393255 CTT393255:CUO393255 DDP393255:DEK393255 DNL393255:DOG393255 DXH393255:DYC393255 EHD393255:EHY393255 EQZ393255:ERU393255 FAV393255:FBQ393255 FKR393255:FLM393255 FUN393255:FVI393255 GEJ393255:GFE393255 GOF393255:GPA393255 GYB393255:GYW393255 HHX393255:HIS393255 HRT393255:HSO393255 IBP393255:ICK393255 ILL393255:IMG393255 IVH393255:IWC393255 JFD393255:JFY393255 JOZ393255:JPU393255 JYV393255:JZQ393255 KIR393255:KJM393255 KSN393255:KTI393255 LCJ393255:LDE393255 LMF393255:LNA393255 LWB393255:LWW393255 MFX393255:MGS393255 MPT393255:MQO393255 MZP393255:NAK393255 NJL393255:NKG393255 NTH393255:NUC393255 ODD393255:ODY393255 OMZ393255:ONU393255 OWV393255:OXQ393255 PGR393255:PHM393255 PQN393255:PRI393255 QAJ393255:QBE393255 QKF393255:QLA393255 QUB393255:QUW393255 RDX393255:RES393255 RNT393255:ROO393255 RXP393255:RYK393255 SHL393255:SIG393255 SRH393255:SSC393255 TBD393255:TBY393255 TKZ393255:TLU393255 TUV393255:TVQ393255 UER393255:UFM393255 UON393255:UPI393255 UYJ393255:UZE393255 VIF393255:VJA393255 VSB393255:VSW393255 WBX393255:WCS393255 WLT393255:WMO393255 WVP393255:WWK393255 H458791:AC458791 JD458791:JY458791 SZ458791:TU458791 ACV458791:ADQ458791 AMR458791:ANM458791 AWN458791:AXI458791 BGJ458791:BHE458791 BQF458791:BRA458791 CAB458791:CAW458791 CJX458791:CKS458791 CTT458791:CUO458791 DDP458791:DEK458791 DNL458791:DOG458791 DXH458791:DYC458791 EHD458791:EHY458791 EQZ458791:ERU458791 FAV458791:FBQ458791 FKR458791:FLM458791 FUN458791:FVI458791 GEJ458791:GFE458791 GOF458791:GPA458791 GYB458791:GYW458791 HHX458791:HIS458791 HRT458791:HSO458791 IBP458791:ICK458791 ILL458791:IMG458791 IVH458791:IWC458791 JFD458791:JFY458791 JOZ458791:JPU458791 JYV458791:JZQ458791 KIR458791:KJM458791 KSN458791:KTI458791 LCJ458791:LDE458791 LMF458791:LNA458791 LWB458791:LWW458791 MFX458791:MGS458791 MPT458791:MQO458791 MZP458791:NAK458791 NJL458791:NKG458791 NTH458791:NUC458791 ODD458791:ODY458791 OMZ458791:ONU458791 OWV458791:OXQ458791 PGR458791:PHM458791 PQN458791:PRI458791 QAJ458791:QBE458791 QKF458791:QLA458791 QUB458791:QUW458791 RDX458791:RES458791 RNT458791:ROO458791 RXP458791:RYK458791 SHL458791:SIG458791 SRH458791:SSC458791 TBD458791:TBY458791 TKZ458791:TLU458791 TUV458791:TVQ458791 UER458791:UFM458791 UON458791:UPI458791 UYJ458791:UZE458791 VIF458791:VJA458791 VSB458791:VSW458791 WBX458791:WCS458791 WLT458791:WMO458791 WVP458791:WWK458791 H524327:AC524327 JD524327:JY524327 SZ524327:TU524327 ACV524327:ADQ524327 AMR524327:ANM524327 AWN524327:AXI524327 BGJ524327:BHE524327 BQF524327:BRA524327 CAB524327:CAW524327 CJX524327:CKS524327 CTT524327:CUO524327 DDP524327:DEK524327 DNL524327:DOG524327 DXH524327:DYC524327 EHD524327:EHY524327 EQZ524327:ERU524327 FAV524327:FBQ524327 FKR524327:FLM524327 FUN524327:FVI524327 GEJ524327:GFE524327 GOF524327:GPA524327 GYB524327:GYW524327 HHX524327:HIS524327 HRT524327:HSO524327 IBP524327:ICK524327 ILL524327:IMG524327 IVH524327:IWC524327 JFD524327:JFY524327 JOZ524327:JPU524327 JYV524327:JZQ524327 KIR524327:KJM524327 KSN524327:KTI524327 LCJ524327:LDE524327 LMF524327:LNA524327 LWB524327:LWW524327 MFX524327:MGS524327 MPT524327:MQO524327 MZP524327:NAK524327 NJL524327:NKG524327 NTH524327:NUC524327 ODD524327:ODY524327 OMZ524327:ONU524327 OWV524327:OXQ524327 PGR524327:PHM524327 PQN524327:PRI524327 QAJ524327:QBE524327 QKF524327:QLA524327 QUB524327:QUW524327 RDX524327:RES524327 RNT524327:ROO524327 RXP524327:RYK524327 SHL524327:SIG524327 SRH524327:SSC524327 TBD524327:TBY524327 TKZ524327:TLU524327 TUV524327:TVQ524327 UER524327:UFM524327 UON524327:UPI524327 UYJ524327:UZE524327 VIF524327:VJA524327 VSB524327:VSW524327 WBX524327:WCS524327 WLT524327:WMO524327 WVP524327:WWK524327 H589863:AC589863 JD589863:JY589863 SZ589863:TU589863 ACV589863:ADQ589863 AMR589863:ANM589863 AWN589863:AXI589863 BGJ589863:BHE589863 BQF589863:BRA589863 CAB589863:CAW589863 CJX589863:CKS589863 CTT589863:CUO589863 DDP589863:DEK589863 DNL589863:DOG589863 DXH589863:DYC589863 EHD589863:EHY589863 EQZ589863:ERU589863 FAV589863:FBQ589863 FKR589863:FLM589863 FUN589863:FVI589863 GEJ589863:GFE589863 GOF589863:GPA589863 GYB589863:GYW589863 HHX589863:HIS589863 HRT589863:HSO589863 IBP589863:ICK589863 ILL589863:IMG589863 IVH589863:IWC589863 JFD589863:JFY589863 JOZ589863:JPU589863 JYV589863:JZQ589863 KIR589863:KJM589863 KSN589863:KTI589863 LCJ589863:LDE589863 LMF589863:LNA589863 LWB589863:LWW589863 MFX589863:MGS589863 MPT589863:MQO589863 MZP589863:NAK589863 NJL589863:NKG589863 NTH589863:NUC589863 ODD589863:ODY589863 OMZ589863:ONU589863 OWV589863:OXQ589863 PGR589863:PHM589863 PQN589863:PRI589863 QAJ589863:QBE589863 QKF589863:QLA589863 QUB589863:QUW589863 RDX589863:RES589863 RNT589863:ROO589863 RXP589863:RYK589863 SHL589863:SIG589863 SRH589863:SSC589863 TBD589863:TBY589863 TKZ589863:TLU589863 TUV589863:TVQ589863 UER589863:UFM589863 UON589863:UPI589863 UYJ589863:UZE589863 VIF589863:VJA589863 VSB589863:VSW589863 WBX589863:WCS589863 WLT589863:WMO589863 WVP589863:WWK589863 H655399:AC655399 JD655399:JY655399 SZ655399:TU655399 ACV655399:ADQ655399 AMR655399:ANM655399 AWN655399:AXI655399 BGJ655399:BHE655399 BQF655399:BRA655399 CAB655399:CAW655399 CJX655399:CKS655399 CTT655399:CUO655399 DDP655399:DEK655399 DNL655399:DOG655399 DXH655399:DYC655399 EHD655399:EHY655399 EQZ655399:ERU655399 FAV655399:FBQ655399 FKR655399:FLM655399 FUN655399:FVI655399 GEJ655399:GFE655399 GOF655399:GPA655399 GYB655399:GYW655399 HHX655399:HIS655399 HRT655399:HSO655399 IBP655399:ICK655399 ILL655399:IMG655399 IVH655399:IWC655399 JFD655399:JFY655399 JOZ655399:JPU655399 JYV655399:JZQ655399 KIR655399:KJM655399 KSN655399:KTI655399 LCJ655399:LDE655399 LMF655399:LNA655399 LWB655399:LWW655399 MFX655399:MGS655399 MPT655399:MQO655399 MZP655399:NAK655399 NJL655399:NKG655399 NTH655399:NUC655399 ODD655399:ODY655399 OMZ655399:ONU655399 OWV655399:OXQ655399 PGR655399:PHM655399 PQN655399:PRI655399 QAJ655399:QBE655399 QKF655399:QLA655399 QUB655399:QUW655399 RDX655399:RES655399 RNT655399:ROO655399 RXP655399:RYK655399 SHL655399:SIG655399 SRH655399:SSC655399 TBD655399:TBY655399 TKZ655399:TLU655399 TUV655399:TVQ655399 UER655399:UFM655399 UON655399:UPI655399 UYJ655399:UZE655399 VIF655399:VJA655399 VSB655399:VSW655399 WBX655399:WCS655399 WLT655399:WMO655399 WVP655399:WWK655399 H720935:AC720935 JD720935:JY720935 SZ720935:TU720935 ACV720935:ADQ720935 AMR720935:ANM720935 AWN720935:AXI720935 BGJ720935:BHE720935 BQF720935:BRA720935 CAB720935:CAW720935 CJX720935:CKS720935 CTT720935:CUO720935 DDP720935:DEK720935 DNL720935:DOG720935 DXH720935:DYC720935 EHD720935:EHY720935 EQZ720935:ERU720935 FAV720935:FBQ720935 FKR720935:FLM720935 FUN720935:FVI720935 GEJ720935:GFE720935 GOF720935:GPA720935 GYB720935:GYW720935 HHX720935:HIS720935 HRT720935:HSO720935 IBP720935:ICK720935 ILL720935:IMG720935 IVH720935:IWC720935 JFD720935:JFY720935 JOZ720935:JPU720935 JYV720935:JZQ720935 KIR720935:KJM720935 KSN720935:KTI720935 LCJ720935:LDE720935 LMF720935:LNA720935 LWB720935:LWW720935 MFX720935:MGS720935 MPT720935:MQO720935 MZP720935:NAK720935 NJL720935:NKG720935 NTH720935:NUC720935 ODD720935:ODY720935 OMZ720935:ONU720935 OWV720935:OXQ720935 PGR720935:PHM720935 PQN720935:PRI720935 QAJ720935:QBE720935 QKF720935:QLA720935 QUB720935:QUW720935 RDX720935:RES720935 RNT720935:ROO720935 RXP720935:RYK720935 SHL720935:SIG720935 SRH720935:SSC720935 TBD720935:TBY720935 TKZ720935:TLU720935 TUV720935:TVQ720935 UER720935:UFM720935 UON720935:UPI720935 UYJ720935:UZE720935 VIF720935:VJA720935 VSB720935:VSW720935 WBX720935:WCS720935 WLT720935:WMO720935 WVP720935:WWK720935 H786471:AC786471 JD786471:JY786471 SZ786471:TU786471 ACV786471:ADQ786471 AMR786471:ANM786471 AWN786471:AXI786471 BGJ786471:BHE786471 BQF786471:BRA786471 CAB786471:CAW786471 CJX786471:CKS786471 CTT786471:CUO786471 DDP786471:DEK786471 DNL786471:DOG786471 DXH786471:DYC786471 EHD786471:EHY786471 EQZ786471:ERU786471 FAV786471:FBQ786471 FKR786471:FLM786471 FUN786471:FVI786471 GEJ786471:GFE786471 GOF786471:GPA786471 GYB786471:GYW786471 HHX786471:HIS786471 HRT786471:HSO786471 IBP786471:ICK786471 ILL786471:IMG786471 IVH786471:IWC786471 JFD786471:JFY786471 JOZ786471:JPU786471 JYV786471:JZQ786471 KIR786471:KJM786471 KSN786471:KTI786471 LCJ786471:LDE786471 LMF786471:LNA786471 LWB786471:LWW786471 MFX786471:MGS786471 MPT786471:MQO786471 MZP786471:NAK786471 NJL786471:NKG786471 NTH786471:NUC786471 ODD786471:ODY786471 OMZ786471:ONU786471 OWV786471:OXQ786471 PGR786471:PHM786471 PQN786471:PRI786471 QAJ786471:QBE786471 QKF786471:QLA786471 QUB786471:QUW786471 RDX786471:RES786471 RNT786471:ROO786471 RXP786471:RYK786471 SHL786471:SIG786471 SRH786471:SSC786471 TBD786471:TBY786471 TKZ786471:TLU786471 TUV786471:TVQ786471 UER786471:UFM786471 UON786471:UPI786471 UYJ786471:UZE786471 VIF786471:VJA786471 VSB786471:VSW786471 WBX786471:WCS786471 WLT786471:WMO786471 WVP786471:WWK786471 H852007:AC852007 JD852007:JY852007 SZ852007:TU852007 ACV852007:ADQ852007 AMR852007:ANM852007 AWN852007:AXI852007 BGJ852007:BHE852007 BQF852007:BRA852007 CAB852007:CAW852007 CJX852007:CKS852007 CTT852007:CUO852007 DDP852007:DEK852007 DNL852007:DOG852007 DXH852007:DYC852007 EHD852007:EHY852007 EQZ852007:ERU852007 FAV852007:FBQ852007 FKR852007:FLM852007 FUN852007:FVI852007 GEJ852007:GFE852007 GOF852007:GPA852007 GYB852007:GYW852007 HHX852007:HIS852007 HRT852007:HSO852007 IBP852007:ICK852007 ILL852007:IMG852007 IVH852007:IWC852007 JFD852007:JFY852007 JOZ852007:JPU852007 JYV852007:JZQ852007 KIR852007:KJM852007 KSN852007:KTI852007 LCJ852007:LDE852007 LMF852007:LNA852007 LWB852007:LWW852007 MFX852007:MGS852007 MPT852007:MQO852007 MZP852007:NAK852007 NJL852007:NKG852007 NTH852007:NUC852007 ODD852007:ODY852007 OMZ852007:ONU852007 OWV852007:OXQ852007 PGR852007:PHM852007 PQN852007:PRI852007 QAJ852007:QBE852007 QKF852007:QLA852007 QUB852007:QUW852007 RDX852007:RES852007 RNT852007:ROO852007 RXP852007:RYK852007 SHL852007:SIG852007 SRH852007:SSC852007 TBD852007:TBY852007 TKZ852007:TLU852007 TUV852007:TVQ852007 UER852007:UFM852007 UON852007:UPI852007 UYJ852007:UZE852007 VIF852007:VJA852007 VSB852007:VSW852007 WBX852007:WCS852007 WLT852007:WMO852007 WVP852007:WWK852007 H917543:AC917543 JD917543:JY917543 SZ917543:TU917543 ACV917543:ADQ917543 AMR917543:ANM917543 AWN917543:AXI917543 BGJ917543:BHE917543 BQF917543:BRA917543 CAB917543:CAW917543 CJX917543:CKS917543 CTT917543:CUO917543 DDP917543:DEK917543 DNL917543:DOG917543 DXH917543:DYC917543 EHD917543:EHY917543 EQZ917543:ERU917543 FAV917543:FBQ917543 FKR917543:FLM917543 FUN917543:FVI917543 GEJ917543:GFE917543 GOF917543:GPA917543 GYB917543:GYW917543 HHX917543:HIS917543 HRT917543:HSO917543 IBP917543:ICK917543 ILL917543:IMG917543 IVH917543:IWC917543 JFD917543:JFY917543 JOZ917543:JPU917543 JYV917543:JZQ917543 KIR917543:KJM917543 KSN917543:KTI917543 LCJ917543:LDE917543 LMF917543:LNA917543 LWB917543:LWW917543 MFX917543:MGS917543 MPT917543:MQO917543 MZP917543:NAK917543 NJL917543:NKG917543 NTH917543:NUC917543 ODD917543:ODY917543 OMZ917543:ONU917543 OWV917543:OXQ917543 PGR917543:PHM917543 PQN917543:PRI917543 QAJ917543:QBE917543 QKF917543:QLA917543 QUB917543:QUW917543 RDX917543:RES917543 RNT917543:ROO917543 RXP917543:RYK917543 SHL917543:SIG917543 SRH917543:SSC917543 TBD917543:TBY917543 TKZ917543:TLU917543 TUV917543:TVQ917543 UER917543:UFM917543 UON917543:UPI917543 UYJ917543:UZE917543 VIF917543:VJA917543 VSB917543:VSW917543 WBX917543:WCS917543 WLT917543:WMO917543 WVP917543:WWK917543 H983079:AC983079 JD983079:JY983079 SZ983079:TU983079 ACV983079:ADQ983079 AMR983079:ANM983079 AWN983079:AXI983079 BGJ983079:BHE983079 BQF983079:BRA983079 CAB983079:CAW983079 CJX983079:CKS983079 CTT983079:CUO983079 DDP983079:DEK983079 DNL983079:DOG983079 DXH983079:DYC983079 EHD983079:EHY983079 EQZ983079:ERU983079 FAV983079:FBQ983079 FKR983079:FLM983079 FUN983079:FVI983079 GEJ983079:GFE983079 GOF983079:GPA983079 GYB983079:GYW983079 HHX983079:HIS983079 HRT983079:HSO983079 IBP983079:ICK983079 ILL983079:IMG983079 IVH983079:IWC983079 JFD983079:JFY983079 JOZ983079:JPU983079 JYV983079:JZQ983079 KIR983079:KJM983079 KSN983079:KTI983079 LCJ983079:LDE983079 LMF983079:LNA983079 LWB983079:LWW983079 MFX983079:MGS983079 MPT983079:MQO983079 MZP983079:NAK983079 NJL983079:NKG983079 NTH983079:NUC983079 ODD983079:ODY983079 OMZ983079:ONU983079 OWV983079:OXQ983079 PGR983079:PHM983079 PQN983079:PRI983079 QAJ983079:QBE983079 QKF983079:QLA983079 QUB983079:QUW983079 RDX983079:RES983079 RNT983079:ROO983079 RXP983079:RYK983079 SHL983079:SIG983079 SRH983079:SSC983079 TBD983079:TBY983079 TKZ983079:TLU983079 TUV983079:TVQ983079 UER983079:UFM983079 UON983079:UPI983079 UYJ983079:UZE983079 VIF983079:VJA983079 VSB983079:VSW983079 WBX983079:WCS983079 WLT983079:WMO983079 WVP983079:WWK983079" xr:uid="{3C9C3A63-A046-4AE4-8654-E51EA3C4FA98}"/>
  </dataValidations>
  <pageMargins left="0.59055118110236227" right="0.59055118110236227" top="0.43307086614173229" bottom="0.35433070866141736" header="0.23622047244094491" footer="0.15748031496062992"/>
  <pageSetup paperSize="9" fitToHeight="0" orientation="portrait" blackAndWhite="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7D2DC-8760-4494-A94E-5654B90C567E}">
  <sheetPr>
    <tabColor rgb="FF92D050"/>
  </sheetPr>
  <dimension ref="A1:AG174"/>
  <sheetViews>
    <sheetView view="pageBreakPreview" zoomScaleNormal="70" zoomScaleSheetLayoutView="100" workbookViewId="0">
      <selection activeCell="L2" sqref="L2:O2"/>
    </sheetView>
  </sheetViews>
  <sheetFormatPr defaultRowHeight="12"/>
  <cols>
    <col min="1" max="9" width="3" style="333" customWidth="1"/>
    <col min="10" max="10" width="3.125" style="333" customWidth="1"/>
    <col min="11" max="31" width="3" style="333" customWidth="1"/>
    <col min="32" max="32" width="6.25" style="333" customWidth="1"/>
    <col min="33" max="33" width="4.625" style="333" customWidth="1"/>
    <col min="34" max="256" width="9" style="333"/>
    <col min="257" max="265" width="3" style="333" customWidth="1"/>
    <col min="266" max="266" width="3.125" style="333" customWidth="1"/>
    <col min="267" max="287" width="3" style="333" customWidth="1"/>
    <col min="288" max="288" width="6.25" style="333" customWidth="1"/>
    <col min="289" max="289" width="4.625" style="333" customWidth="1"/>
    <col min="290" max="512" width="9" style="333"/>
    <col min="513" max="521" width="3" style="333" customWidth="1"/>
    <col min="522" max="522" width="3.125" style="333" customWidth="1"/>
    <col min="523" max="543" width="3" style="333" customWidth="1"/>
    <col min="544" max="544" width="6.25" style="333" customWidth="1"/>
    <col min="545" max="545" width="4.625" style="333" customWidth="1"/>
    <col min="546" max="768" width="9" style="333"/>
    <col min="769" max="777" width="3" style="333" customWidth="1"/>
    <col min="778" max="778" width="3.125" style="333" customWidth="1"/>
    <col min="779" max="799" width="3" style="333" customWidth="1"/>
    <col min="800" max="800" width="6.25" style="333" customWidth="1"/>
    <col min="801" max="801" width="4.625" style="333" customWidth="1"/>
    <col min="802" max="1024" width="9" style="333"/>
    <col min="1025" max="1033" width="3" style="333" customWidth="1"/>
    <col min="1034" max="1034" width="3.125" style="333" customWidth="1"/>
    <col min="1035" max="1055" width="3" style="333" customWidth="1"/>
    <col min="1056" max="1056" width="6.25" style="333" customWidth="1"/>
    <col min="1057" max="1057" width="4.625" style="333" customWidth="1"/>
    <col min="1058" max="1280" width="9" style="333"/>
    <col min="1281" max="1289" width="3" style="333" customWidth="1"/>
    <col min="1290" max="1290" width="3.125" style="333" customWidth="1"/>
    <col min="1291" max="1311" width="3" style="333" customWidth="1"/>
    <col min="1312" max="1312" width="6.25" style="333" customWidth="1"/>
    <col min="1313" max="1313" width="4.625" style="333" customWidth="1"/>
    <col min="1314" max="1536" width="9" style="333"/>
    <col min="1537" max="1545" width="3" style="333" customWidth="1"/>
    <col min="1546" max="1546" width="3.125" style="333" customWidth="1"/>
    <col min="1547" max="1567" width="3" style="333" customWidth="1"/>
    <col min="1568" max="1568" width="6.25" style="333" customWidth="1"/>
    <col min="1569" max="1569" width="4.625" style="333" customWidth="1"/>
    <col min="1570" max="1792" width="9" style="333"/>
    <col min="1793" max="1801" width="3" style="333" customWidth="1"/>
    <col min="1802" max="1802" width="3.125" style="333" customWidth="1"/>
    <col min="1803" max="1823" width="3" style="333" customWidth="1"/>
    <col min="1824" max="1824" width="6.25" style="333" customWidth="1"/>
    <col min="1825" max="1825" width="4.625" style="333" customWidth="1"/>
    <col min="1826" max="2048" width="9" style="333"/>
    <col min="2049" max="2057" width="3" style="333" customWidth="1"/>
    <col min="2058" max="2058" width="3.125" style="333" customWidth="1"/>
    <col min="2059" max="2079" width="3" style="333" customWidth="1"/>
    <col min="2080" max="2080" width="6.25" style="333" customWidth="1"/>
    <col min="2081" max="2081" width="4.625" style="333" customWidth="1"/>
    <col min="2082" max="2304" width="9" style="333"/>
    <col min="2305" max="2313" width="3" style="333" customWidth="1"/>
    <col min="2314" max="2314" width="3.125" style="333" customWidth="1"/>
    <col min="2315" max="2335" width="3" style="333" customWidth="1"/>
    <col min="2336" max="2336" width="6.25" style="333" customWidth="1"/>
    <col min="2337" max="2337" width="4.625" style="333" customWidth="1"/>
    <col min="2338" max="2560" width="9" style="333"/>
    <col min="2561" max="2569" width="3" style="333" customWidth="1"/>
    <col min="2570" max="2570" width="3.125" style="333" customWidth="1"/>
    <col min="2571" max="2591" width="3" style="333" customWidth="1"/>
    <col min="2592" max="2592" width="6.25" style="333" customWidth="1"/>
    <col min="2593" max="2593" width="4.625" style="333" customWidth="1"/>
    <col min="2594" max="2816" width="9" style="333"/>
    <col min="2817" max="2825" width="3" style="333" customWidth="1"/>
    <col min="2826" max="2826" width="3.125" style="333" customWidth="1"/>
    <col min="2827" max="2847" width="3" style="333" customWidth="1"/>
    <col min="2848" max="2848" width="6.25" style="333" customWidth="1"/>
    <col min="2849" max="2849" width="4.625" style="333" customWidth="1"/>
    <col min="2850" max="3072" width="9" style="333"/>
    <col min="3073" max="3081" width="3" style="333" customWidth="1"/>
    <col min="3082" max="3082" width="3.125" style="333" customWidth="1"/>
    <col min="3083" max="3103" width="3" style="333" customWidth="1"/>
    <col min="3104" max="3104" width="6.25" style="333" customWidth="1"/>
    <col min="3105" max="3105" width="4.625" style="333" customWidth="1"/>
    <col min="3106" max="3328" width="9" style="333"/>
    <col min="3329" max="3337" width="3" style="333" customWidth="1"/>
    <col min="3338" max="3338" width="3.125" style="333" customWidth="1"/>
    <col min="3339" max="3359" width="3" style="333" customWidth="1"/>
    <col min="3360" max="3360" width="6.25" style="333" customWidth="1"/>
    <col min="3361" max="3361" width="4.625" style="333" customWidth="1"/>
    <col min="3362" max="3584" width="9" style="333"/>
    <col min="3585" max="3593" width="3" style="333" customWidth="1"/>
    <col min="3594" max="3594" width="3.125" style="333" customWidth="1"/>
    <col min="3595" max="3615" width="3" style="333" customWidth="1"/>
    <col min="3616" max="3616" width="6.25" style="333" customWidth="1"/>
    <col min="3617" max="3617" width="4.625" style="333" customWidth="1"/>
    <col min="3618" max="3840" width="9" style="333"/>
    <col min="3841" max="3849" width="3" style="333" customWidth="1"/>
    <col min="3850" max="3850" width="3.125" style="333" customWidth="1"/>
    <col min="3851" max="3871" width="3" style="333" customWidth="1"/>
    <col min="3872" max="3872" width="6.25" style="333" customWidth="1"/>
    <col min="3873" max="3873" width="4.625" style="333" customWidth="1"/>
    <col min="3874" max="4096" width="9" style="333"/>
    <col min="4097" max="4105" width="3" style="333" customWidth="1"/>
    <col min="4106" max="4106" width="3.125" style="333" customWidth="1"/>
    <col min="4107" max="4127" width="3" style="333" customWidth="1"/>
    <col min="4128" max="4128" width="6.25" style="333" customWidth="1"/>
    <col min="4129" max="4129" width="4.625" style="333" customWidth="1"/>
    <col min="4130" max="4352" width="9" style="333"/>
    <col min="4353" max="4361" width="3" style="333" customWidth="1"/>
    <col min="4362" max="4362" width="3.125" style="333" customWidth="1"/>
    <col min="4363" max="4383" width="3" style="333" customWidth="1"/>
    <col min="4384" max="4384" width="6.25" style="333" customWidth="1"/>
    <col min="4385" max="4385" width="4.625" style="333" customWidth="1"/>
    <col min="4386" max="4608" width="9" style="333"/>
    <col min="4609" max="4617" width="3" style="333" customWidth="1"/>
    <col min="4618" max="4618" width="3.125" style="333" customWidth="1"/>
    <col min="4619" max="4639" width="3" style="333" customWidth="1"/>
    <col min="4640" max="4640" width="6.25" style="333" customWidth="1"/>
    <col min="4641" max="4641" width="4.625" style="333" customWidth="1"/>
    <col min="4642" max="4864" width="9" style="333"/>
    <col min="4865" max="4873" width="3" style="333" customWidth="1"/>
    <col min="4874" max="4874" width="3.125" style="333" customWidth="1"/>
    <col min="4875" max="4895" width="3" style="333" customWidth="1"/>
    <col min="4896" max="4896" width="6.25" style="333" customWidth="1"/>
    <col min="4897" max="4897" width="4.625" style="333" customWidth="1"/>
    <col min="4898" max="5120" width="9" style="333"/>
    <col min="5121" max="5129" width="3" style="333" customWidth="1"/>
    <col min="5130" max="5130" width="3.125" style="333" customWidth="1"/>
    <col min="5131" max="5151" width="3" style="333" customWidth="1"/>
    <col min="5152" max="5152" width="6.25" style="333" customWidth="1"/>
    <col min="5153" max="5153" width="4.625" style="333" customWidth="1"/>
    <col min="5154" max="5376" width="9" style="333"/>
    <col min="5377" max="5385" width="3" style="333" customWidth="1"/>
    <col min="5386" max="5386" width="3.125" style="333" customWidth="1"/>
    <col min="5387" max="5407" width="3" style="333" customWidth="1"/>
    <col min="5408" max="5408" width="6.25" style="333" customWidth="1"/>
    <col min="5409" max="5409" width="4.625" style="333" customWidth="1"/>
    <col min="5410" max="5632" width="9" style="333"/>
    <col min="5633" max="5641" width="3" style="333" customWidth="1"/>
    <col min="5642" max="5642" width="3.125" style="333" customWidth="1"/>
    <col min="5643" max="5663" width="3" style="333" customWidth="1"/>
    <col min="5664" max="5664" width="6.25" style="333" customWidth="1"/>
    <col min="5665" max="5665" width="4.625" style="333" customWidth="1"/>
    <col min="5666" max="5888" width="9" style="333"/>
    <col min="5889" max="5897" width="3" style="333" customWidth="1"/>
    <col min="5898" max="5898" width="3.125" style="333" customWidth="1"/>
    <col min="5899" max="5919" width="3" style="333" customWidth="1"/>
    <col min="5920" max="5920" width="6.25" style="333" customWidth="1"/>
    <col min="5921" max="5921" width="4.625" style="333" customWidth="1"/>
    <col min="5922" max="6144" width="9" style="333"/>
    <col min="6145" max="6153" width="3" style="333" customWidth="1"/>
    <col min="6154" max="6154" width="3.125" style="333" customWidth="1"/>
    <col min="6155" max="6175" width="3" style="333" customWidth="1"/>
    <col min="6176" max="6176" width="6.25" style="333" customWidth="1"/>
    <col min="6177" max="6177" width="4.625" style="333" customWidth="1"/>
    <col min="6178" max="6400" width="9" style="333"/>
    <col min="6401" max="6409" width="3" style="333" customWidth="1"/>
    <col min="6410" max="6410" width="3.125" style="333" customWidth="1"/>
    <col min="6411" max="6431" width="3" style="333" customWidth="1"/>
    <col min="6432" max="6432" width="6.25" style="333" customWidth="1"/>
    <col min="6433" max="6433" width="4.625" style="333" customWidth="1"/>
    <col min="6434" max="6656" width="9" style="333"/>
    <col min="6657" max="6665" width="3" style="333" customWidth="1"/>
    <col min="6666" max="6666" width="3.125" style="333" customWidth="1"/>
    <col min="6667" max="6687" width="3" style="333" customWidth="1"/>
    <col min="6688" max="6688" width="6.25" style="333" customWidth="1"/>
    <col min="6689" max="6689" width="4.625" style="333" customWidth="1"/>
    <col min="6690" max="6912" width="9" style="333"/>
    <col min="6913" max="6921" width="3" style="333" customWidth="1"/>
    <col min="6922" max="6922" width="3.125" style="333" customWidth="1"/>
    <col min="6923" max="6943" width="3" style="333" customWidth="1"/>
    <col min="6944" max="6944" width="6.25" style="333" customWidth="1"/>
    <col min="6945" max="6945" width="4.625" style="333" customWidth="1"/>
    <col min="6946" max="7168" width="9" style="333"/>
    <col min="7169" max="7177" width="3" style="333" customWidth="1"/>
    <col min="7178" max="7178" width="3.125" style="333" customWidth="1"/>
    <col min="7179" max="7199" width="3" style="333" customWidth="1"/>
    <col min="7200" max="7200" width="6.25" style="333" customWidth="1"/>
    <col min="7201" max="7201" width="4.625" style="333" customWidth="1"/>
    <col min="7202" max="7424" width="9" style="333"/>
    <col min="7425" max="7433" width="3" style="333" customWidth="1"/>
    <col min="7434" max="7434" width="3.125" style="333" customWidth="1"/>
    <col min="7435" max="7455" width="3" style="333" customWidth="1"/>
    <col min="7456" max="7456" width="6.25" style="333" customWidth="1"/>
    <col min="7457" max="7457" width="4.625" style="333" customWidth="1"/>
    <col min="7458" max="7680" width="9" style="333"/>
    <col min="7681" max="7689" width="3" style="333" customWidth="1"/>
    <col min="7690" max="7690" width="3.125" style="333" customWidth="1"/>
    <col min="7691" max="7711" width="3" style="333" customWidth="1"/>
    <col min="7712" max="7712" width="6.25" style="333" customWidth="1"/>
    <col min="7713" max="7713" width="4.625" style="333" customWidth="1"/>
    <col min="7714" max="7936" width="9" style="333"/>
    <col min="7937" max="7945" width="3" style="333" customWidth="1"/>
    <col min="7946" max="7946" width="3.125" style="333" customWidth="1"/>
    <col min="7947" max="7967" width="3" style="333" customWidth="1"/>
    <col min="7968" max="7968" width="6.25" style="333" customWidth="1"/>
    <col min="7969" max="7969" width="4.625" style="333" customWidth="1"/>
    <col min="7970" max="8192" width="9" style="333"/>
    <col min="8193" max="8201" width="3" style="333" customWidth="1"/>
    <col min="8202" max="8202" width="3.125" style="333" customWidth="1"/>
    <col min="8203" max="8223" width="3" style="333" customWidth="1"/>
    <col min="8224" max="8224" width="6.25" style="333" customWidth="1"/>
    <col min="8225" max="8225" width="4.625" style="333" customWidth="1"/>
    <col min="8226" max="8448" width="9" style="333"/>
    <col min="8449" max="8457" width="3" style="333" customWidth="1"/>
    <col min="8458" max="8458" width="3.125" style="333" customWidth="1"/>
    <col min="8459" max="8479" width="3" style="333" customWidth="1"/>
    <col min="8480" max="8480" width="6.25" style="333" customWidth="1"/>
    <col min="8481" max="8481" width="4.625" style="333" customWidth="1"/>
    <col min="8482" max="8704" width="9" style="333"/>
    <col min="8705" max="8713" width="3" style="333" customWidth="1"/>
    <col min="8714" max="8714" width="3.125" style="333" customWidth="1"/>
    <col min="8715" max="8735" width="3" style="333" customWidth="1"/>
    <col min="8736" max="8736" width="6.25" style="333" customWidth="1"/>
    <col min="8737" max="8737" width="4.625" style="333" customWidth="1"/>
    <col min="8738" max="8960" width="9" style="333"/>
    <col min="8961" max="8969" width="3" style="333" customWidth="1"/>
    <col min="8970" max="8970" width="3.125" style="333" customWidth="1"/>
    <col min="8971" max="8991" width="3" style="333" customWidth="1"/>
    <col min="8992" max="8992" width="6.25" style="333" customWidth="1"/>
    <col min="8993" max="8993" width="4.625" style="333" customWidth="1"/>
    <col min="8994" max="9216" width="9" style="333"/>
    <col min="9217" max="9225" width="3" style="333" customWidth="1"/>
    <col min="9226" max="9226" width="3.125" style="333" customWidth="1"/>
    <col min="9227" max="9247" width="3" style="333" customWidth="1"/>
    <col min="9248" max="9248" width="6.25" style="333" customWidth="1"/>
    <col min="9249" max="9249" width="4.625" style="333" customWidth="1"/>
    <col min="9250" max="9472" width="9" style="333"/>
    <col min="9473" max="9481" width="3" style="333" customWidth="1"/>
    <col min="9482" max="9482" width="3.125" style="333" customWidth="1"/>
    <col min="9483" max="9503" width="3" style="333" customWidth="1"/>
    <col min="9504" max="9504" width="6.25" style="333" customWidth="1"/>
    <col min="9505" max="9505" width="4.625" style="333" customWidth="1"/>
    <col min="9506" max="9728" width="9" style="333"/>
    <col min="9729" max="9737" width="3" style="333" customWidth="1"/>
    <col min="9738" max="9738" width="3.125" style="333" customWidth="1"/>
    <col min="9739" max="9759" width="3" style="333" customWidth="1"/>
    <col min="9760" max="9760" width="6.25" style="333" customWidth="1"/>
    <col min="9761" max="9761" width="4.625" style="333" customWidth="1"/>
    <col min="9762" max="9984" width="9" style="333"/>
    <col min="9985" max="9993" width="3" style="333" customWidth="1"/>
    <col min="9994" max="9994" width="3.125" style="333" customWidth="1"/>
    <col min="9995" max="10015" width="3" style="333" customWidth="1"/>
    <col min="10016" max="10016" width="6.25" style="333" customWidth="1"/>
    <col min="10017" max="10017" width="4.625" style="333" customWidth="1"/>
    <col min="10018" max="10240" width="9" style="333"/>
    <col min="10241" max="10249" width="3" style="333" customWidth="1"/>
    <col min="10250" max="10250" width="3.125" style="333" customWidth="1"/>
    <col min="10251" max="10271" width="3" style="333" customWidth="1"/>
    <col min="10272" max="10272" width="6.25" style="333" customWidth="1"/>
    <col min="10273" max="10273" width="4.625" style="333" customWidth="1"/>
    <col min="10274" max="10496" width="9" style="333"/>
    <col min="10497" max="10505" width="3" style="333" customWidth="1"/>
    <col min="10506" max="10506" width="3.125" style="333" customWidth="1"/>
    <col min="10507" max="10527" width="3" style="333" customWidth="1"/>
    <col min="10528" max="10528" width="6.25" style="333" customWidth="1"/>
    <col min="10529" max="10529" width="4.625" style="333" customWidth="1"/>
    <col min="10530" max="10752" width="9" style="333"/>
    <col min="10753" max="10761" width="3" style="333" customWidth="1"/>
    <col min="10762" max="10762" width="3.125" style="333" customWidth="1"/>
    <col min="10763" max="10783" width="3" style="333" customWidth="1"/>
    <col min="10784" max="10784" width="6.25" style="333" customWidth="1"/>
    <col min="10785" max="10785" width="4.625" style="333" customWidth="1"/>
    <col min="10786" max="11008" width="9" style="333"/>
    <col min="11009" max="11017" width="3" style="333" customWidth="1"/>
    <col min="11018" max="11018" width="3.125" style="333" customWidth="1"/>
    <col min="11019" max="11039" width="3" style="333" customWidth="1"/>
    <col min="11040" max="11040" width="6.25" style="333" customWidth="1"/>
    <col min="11041" max="11041" width="4.625" style="333" customWidth="1"/>
    <col min="11042" max="11264" width="9" style="333"/>
    <col min="11265" max="11273" width="3" style="333" customWidth="1"/>
    <col min="11274" max="11274" width="3.125" style="333" customWidth="1"/>
    <col min="11275" max="11295" width="3" style="333" customWidth="1"/>
    <col min="11296" max="11296" width="6.25" style="333" customWidth="1"/>
    <col min="11297" max="11297" width="4.625" style="333" customWidth="1"/>
    <col min="11298" max="11520" width="9" style="333"/>
    <col min="11521" max="11529" width="3" style="333" customWidth="1"/>
    <col min="11530" max="11530" width="3.125" style="333" customWidth="1"/>
    <col min="11531" max="11551" width="3" style="333" customWidth="1"/>
    <col min="11552" max="11552" width="6.25" style="333" customWidth="1"/>
    <col min="11553" max="11553" width="4.625" style="333" customWidth="1"/>
    <col min="11554" max="11776" width="9" style="333"/>
    <col min="11777" max="11785" width="3" style="333" customWidth="1"/>
    <col min="11786" max="11786" width="3.125" style="333" customWidth="1"/>
    <col min="11787" max="11807" width="3" style="333" customWidth="1"/>
    <col min="11808" max="11808" width="6.25" style="333" customWidth="1"/>
    <col min="11809" max="11809" width="4.625" style="333" customWidth="1"/>
    <col min="11810" max="12032" width="9" style="333"/>
    <col min="12033" max="12041" width="3" style="333" customWidth="1"/>
    <col min="12042" max="12042" width="3.125" style="333" customWidth="1"/>
    <col min="12043" max="12063" width="3" style="333" customWidth="1"/>
    <col min="12064" max="12064" width="6.25" style="333" customWidth="1"/>
    <col min="12065" max="12065" width="4.625" style="333" customWidth="1"/>
    <col min="12066" max="12288" width="9" style="333"/>
    <col min="12289" max="12297" width="3" style="333" customWidth="1"/>
    <col min="12298" max="12298" width="3.125" style="333" customWidth="1"/>
    <col min="12299" max="12319" width="3" style="333" customWidth="1"/>
    <col min="12320" max="12320" width="6.25" style="333" customWidth="1"/>
    <col min="12321" max="12321" width="4.625" style="333" customWidth="1"/>
    <col min="12322" max="12544" width="9" style="333"/>
    <col min="12545" max="12553" width="3" style="333" customWidth="1"/>
    <col min="12554" max="12554" width="3.125" style="333" customWidth="1"/>
    <col min="12555" max="12575" width="3" style="333" customWidth="1"/>
    <col min="12576" max="12576" width="6.25" style="333" customWidth="1"/>
    <col min="12577" max="12577" width="4.625" style="333" customWidth="1"/>
    <col min="12578" max="12800" width="9" style="333"/>
    <col min="12801" max="12809" width="3" style="333" customWidth="1"/>
    <col min="12810" max="12810" width="3.125" style="333" customWidth="1"/>
    <col min="12811" max="12831" width="3" style="333" customWidth="1"/>
    <col min="12832" max="12832" width="6.25" style="333" customWidth="1"/>
    <col min="12833" max="12833" width="4.625" style="333" customWidth="1"/>
    <col min="12834" max="13056" width="9" style="333"/>
    <col min="13057" max="13065" width="3" style="333" customWidth="1"/>
    <col min="13066" max="13066" width="3.125" style="333" customWidth="1"/>
    <col min="13067" max="13087" width="3" style="333" customWidth="1"/>
    <col min="13088" max="13088" width="6.25" style="333" customWidth="1"/>
    <col min="13089" max="13089" width="4.625" style="333" customWidth="1"/>
    <col min="13090" max="13312" width="9" style="333"/>
    <col min="13313" max="13321" width="3" style="333" customWidth="1"/>
    <col min="13322" max="13322" width="3.125" style="333" customWidth="1"/>
    <col min="13323" max="13343" width="3" style="333" customWidth="1"/>
    <col min="13344" max="13344" width="6.25" style="333" customWidth="1"/>
    <col min="13345" max="13345" width="4.625" style="333" customWidth="1"/>
    <col min="13346" max="13568" width="9" style="333"/>
    <col min="13569" max="13577" width="3" style="333" customWidth="1"/>
    <col min="13578" max="13578" width="3.125" style="333" customWidth="1"/>
    <col min="13579" max="13599" width="3" style="333" customWidth="1"/>
    <col min="13600" max="13600" width="6.25" style="333" customWidth="1"/>
    <col min="13601" max="13601" width="4.625" style="333" customWidth="1"/>
    <col min="13602" max="13824" width="9" style="333"/>
    <col min="13825" max="13833" width="3" style="333" customWidth="1"/>
    <col min="13834" max="13834" width="3.125" style="333" customWidth="1"/>
    <col min="13835" max="13855" width="3" style="333" customWidth="1"/>
    <col min="13856" max="13856" width="6.25" style="333" customWidth="1"/>
    <col min="13857" max="13857" width="4.625" style="333" customWidth="1"/>
    <col min="13858" max="14080" width="9" style="333"/>
    <col min="14081" max="14089" width="3" style="333" customWidth="1"/>
    <col min="14090" max="14090" width="3.125" style="333" customWidth="1"/>
    <col min="14091" max="14111" width="3" style="333" customWidth="1"/>
    <col min="14112" max="14112" width="6.25" style="333" customWidth="1"/>
    <col min="14113" max="14113" width="4.625" style="333" customWidth="1"/>
    <col min="14114" max="14336" width="9" style="333"/>
    <col min="14337" max="14345" width="3" style="333" customWidth="1"/>
    <col min="14346" max="14346" width="3.125" style="333" customWidth="1"/>
    <col min="14347" max="14367" width="3" style="333" customWidth="1"/>
    <col min="14368" max="14368" width="6.25" style="333" customWidth="1"/>
    <col min="14369" max="14369" width="4.625" style="333" customWidth="1"/>
    <col min="14370" max="14592" width="9" style="333"/>
    <col min="14593" max="14601" width="3" style="333" customWidth="1"/>
    <col min="14602" max="14602" width="3.125" style="333" customWidth="1"/>
    <col min="14603" max="14623" width="3" style="333" customWidth="1"/>
    <col min="14624" max="14624" width="6.25" style="333" customWidth="1"/>
    <col min="14625" max="14625" width="4.625" style="333" customWidth="1"/>
    <col min="14626" max="14848" width="9" style="333"/>
    <col min="14849" max="14857" width="3" style="333" customWidth="1"/>
    <col min="14858" max="14858" width="3.125" style="333" customWidth="1"/>
    <col min="14859" max="14879" width="3" style="333" customWidth="1"/>
    <col min="14880" max="14880" width="6.25" style="333" customWidth="1"/>
    <col min="14881" max="14881" width="4.625" style="333" customWidth="1"/>
    <col min="14882" max="15104" width="9" style="333"/>
    <col min="15105" max="15113" width="3" style="333" customWidth="1"/>
    <col min="15114" max="15114" width="3.125" style="333" customWidth="1"/>
    <col min="15115" max="15135" width="3" style="333" customWidth="1"/>
    <col min="15136" max="15136" width="6.25" style="333" customWidth="1"/>
    <col min="15137" max="15137" width="4.625" style="333" customWidth="1"/>
    <col min="15138" max="15360" width="9" style="333"/>
    <col min="15361" max="15369" width="3" style="333" customWidth="1"/>
    <col min="15370" max="15370" width="3.125" style="333" customWidth="1"/>
    <col min="15371" max="15391" width="3" style="333" customWidth="1"/>
    <col min="15392" max="15392" width="6.25" style="333" customWidth="1"/>
    <col min="15393" max="15393" width="4.625" style="333" customWidth="1"/>
    <col min="15394" max="15616" width="9" style="333"/>
    <col min="15617" max="15625" width="3" style="333" customWidth="1"/>
    <col min="15626" max="15626" width="3.125" style="333" customWidth="1"/>
    <col min="15627" max="15647" width="3" style="333" customWidth="1"/>
    <col min="15648" max="15648" width="6.25" style="333" customWidth="1"/>
    <col min="15649" max="15649" width="4.625" style="333" customWidth="1"/>
    <col min="15650" max="15872" width="9" style="333"/>
    <col min="15873" max="15881" width="3" style="333" customWidth="1"/>
    <col min="15882" max="15882" width="3.125" style="333" customWidth="1"/>
    <col min="15883" max="15903" width="3" style="333" customWidth="1"/>
    <col min="15904" max="15904" width="6.25" style="333" customWidth="1"/>
    <col min="15905" max="15905" width="4.625" style="333" customWidth="1"/>
    <col min="15906" max="16128" width="9" style="333"/>
    <col min="16129" max="16137" width="3" style="333" customWidth="1"/>
    <col min="16138" max="16138" width="3.125" style="333" customWidth="1"/>
    <col min="16139" max="16159" width="3" style="333" customWidth="1"/>
    <col min="16160" max="16160" width="6.25" style="333" customWidth="1"/>
    <col min="16161" max="16161" width="4.625" style="333" customWidth="1"/>
    <col min="16162" max="16384" width="9" style="333"/>
  </cols>
  <sheetData>
    <row r="1" spans="1:33" s="318" customFormat="1" ht="15.75" customHeight="1">
      <c r="A1" s="314" t="s">
        <v>2566</v>
      </c>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6"/>
      <c r="AG1" s="317"/>
    </row>
    <row r="2" spans="1:33" s="318" customFormat="1" ht="15.75" customHeight="1">
      <c r="A2" s="319" t="s">
        <v>2567</v>
      </c>
      <c r="B2" s="320"/>
      <c r="C2" s="320"/>
      <c r="D2" s="320"/>
      <c r="E2" s="320"/>
      <c r="F2" s="321"/>
      <c r="G2" s="321"/>
      <c r="H2" s="321"/>
      <c r="I2" s="321"/>
      <c r="J2" s="321"/>
      <c r="K2" s="321" t="s">
        <v>2568</v>
      </c>
      <c r="L2" s="1133"/>
      <c r="M2" s="1133"/>
      <c r="N2" s="1133"/>
      <c r="O2" s="1133"/>
      <c r="P2" s="1129" t="s">
        <v>2569</v>
      </c>
      <c r="Q2" s="1129"/>
      <c r="R2" s="1129"/>
      <c r="S2" s="1133"/>
      <c r="T2" s="1133"/>
      <c r="U2" s="1133"/>
      <c r="V2" s="1133"/>
      <c r="W2" s="1129" t="s">
        <v>2570</v>
      </c>
      <c r="X2" s="1129"/>
      <c r="Y2" s="1129"/>
      <c r="Z2" s="1130"/>
      <c r="AA2" s="1130"/>
      <c r="AB2" s="1130"/>
      <c r="AC2" s="1130"/>
      <c r="AD2" s="1130"/>
      <c r="AE2" s="1130"/>
      <c r="AF2" s="323" t="s">
        <v>17</v>
      </c>
      <c r="AG2" s="317"/>
    </row>
    <row r="3" spans="1:33" s="318" customFormat="1" ht="15.75" customHeight="1">
      <c r="A3" s="319" t="s">
        <v>2571</v>
      </c>
      <c r="B3" s="320"/>
      <c r="C3" s="320"/>
      <c r="D3" s="320"/>
      <c r="E3" s="320"/>
      <c r="F3" s="324"/>
      <c r="G3" s="324"/>
      <c r="H3" s="324"/>
      <c r="I3" s="324"/>
      <c r="J3" s="324"/>
      <c r="K3" s="1126"/>
      <c r="L3" s="1126"/>
      <c r="M3" s="1126"/>
      <c r="N3" s="1126"/>
      <c r="O3" s="1126"/>
      <c r="P3" s="1126"/>
      <c r="Q3" s="1126"/>
      <c r="R3" s="1126"/>
      <c r="S3" s="1126"/>
      <c r="T3" s="1126"/>
      <c r="U3" s="1126"/>
      <c r="V3" s="1126"/>
      <c r="W3" s="1126"/>
      <c r="X3" s="1126"/>
      <c r="Y3" s="1126"/>
      <c r="Z3" s="1126"/>
      <c r="AA3" s="1126"/>
      <c r="AB3" s="1126"/>
      <c r="AC3" s="1126"/>
      <c r="AD3" s="1126"/>
      <c r="AE3" s="1126"/>
      <c r="AF3" s="1127"/>
      <c r="AG3" s="317"/>
    </row>
    <row r="4" spans="1:33" s="318" customFormat="1" ht="15.75" customHeight="1">
      <c r="A4" s="319" t="s">
        <v>2572</v>
      </c>
      <c r="B4" s="320"/>
      <c r="C4" s="320"/>
      <c r="D4" s="320"/>
      <c r="E4" s="320"/>
      <c r="F4" s="320"/>
      <c r="G4" s="320"/>
      <c r="H4" s="320"/>
      <c r="I4" s="320"/>
      <c r="J4" s="320"/>
      <c r="K4" s="321" t="s">
        <v>2568</v>
      </c>
      <c r="L4" s="1128"/>
      <c r="M4" s="1128"/>
      <c r="N4" s="1128"/>
      <c r="O4" s="1129" t="s">
        <v>2573</v>
      </c>
      <c r="P4" s="1129"/>
      <c r="Q4" s="1129"/>
      <c r="R4" s="1129"/>
      <c r="S4" s="1129"/>
      <c r="T4" s="1128"/>
      <c r="U4" s="1128"/>
      <c r="V4" s="1128"/>
      <c r="W4" s="1129" t="s">
        <v>2574</v>
      </c>
      <c r="X4" s="1129"/>
      <c r="Y4" s="1129"/>
      <c r="Z4" s="1129"/>
      <c r="AA4" s="1130"/>
      <c r="AB4" s="1130"/>
      <c r="AC4" s="1130"/>
      <c r="AD4" s="1130"/>
      <c r="AE4" s="1130"/>
      <c r="AF4" s="323" t="s">
        <v>17</v>
      </c>
      <c r="AG4" s="317"/>
    </row>
    <row r="5" spans="1:33" s="318" customFormat="1" ht="15.75" customHeight="1">
      <c r="A5" s="319"/>
      <c r="B5" s="320"/>
      <c r="C5" s="320"/>
      <c r="D5" s="320"/>
      <c r="E5" s="320"/>
      <c r="F5" s="320"/>
      <c r="G5" s="320"/>
      <c r="H5" s="320"/>
      <c r="I5" s="320"/>
      <c r="J5" s="320"/>
      <c r="K5" s="1117"/>
      <c r="L5" s="1117"/>
      <c r="M5" s="1117"/>
      <c r="N5" s="1117"/>
      <c r="O5" s="1117"/>
      <c r="P5" s="1117"/>
      <c r="Q5" s="1117"/>
      <c r="R5" s="1117"/>
      <c r="S5" s="1117"/>
      <c r="T5" s="1117"/>
      <c r="U5" s="1117"/>
      <c r="V5" s="1117"/>
      <c r="W5" s="1117"/>
      <c r="X5" s="1117"/>
      <c r="Y5" s="1117"/>
      <c r="Z5" s="1117"/>
      <c r="AA5" s="1117"/>
      <c r="AB5" s="1117"/>
      <c r="AC5" s="1117"/>
      <c r="AD5" s="1117"/>
      <c r="AE5" s="1117"/>
      <c r="AF5" s="1118"/>
      <c r="AG5" s="317"/>
    </row>
    <row r="6" spans="1:33" s="318" customFormat="1" ht="15.75" customHeight="1">
      <c r="A6" s="319" t="s">
        <v>2575</v>
      </c>
      <c r="B6" s="320"/>
      <c r="C6" s="320"/>
      <c r="D6" s="320"/>
      <c r="E6" s="320"/>
      <c r="F6" s="320"/>
      <c r="G6" s="320"/>
      <c r="H6" s="320"/>
      <c r="I6" s="320"/>
      <c r="J6" s="320"/>
      <c r="K6" s="1119"/>
      <c r="L6" s="1119"/>
      <c r="M6" s="1119"/>
      <c r="N6" s="326"/>
      <c r="O6" s="322"/>
      <c r="P6" s="322"/>
      <c r="Q6" s="322"/>
      <c r="R6" s="320"/>
      <c r="S6" s="320"/>
      <c r="T6" s="320"/>
      <c r="U6" s="320"/>
      <c r="V6" s="320"/>
      <c r="W6" s="320"/>
      <c r="X6" s="320"/>
      <c r="Y6" s="320"/>
      <c r="Z6" s="320"/>
      <c r="AA6" s="320"/>
      <c r="AB6" s="320"/>
      <c r="AC6" s="320"/>
      <c r="AD6" s="320"/>
      <c r="AE6" s="320"/>
      <c r="AF6" s="323"/>
      <c r="AG6" s="317"/>
    </row>
    <row r="7" spans="1:33" s="318" customFormat="1" ht="15.75" customHeight="1">
      <c r="A7" s="319" t="s">
        <v>2576</v>
      </c>
      <c r="B7" s="320"/>
      <c r="C7" s="320"/>
      <c r="D7" s="320"/>
      <c r="E7" s="320"/>
      <c r="F7" s="320"/>
      <c r="G7" s="320"/>
      <c r="H7" s="320"/>
      <c r="I7" s="320"/>
      <c r="J7" s="320"/>
      <c r="K7" s="1120"/>
      <c r="L7" s="1120"/>
      <c r="M7" s="1120"/>
      <c r="N7" s="1120"/>
      <c r="O7" s="1120"/>
      <c r="P7" s="1120"/>
      <c r="Q7" s="1120"/>
      <c r="R7" s="1120"/>
      <c r="S7" s="1120"/>
      <c r="T7" s="1120"/>
      <c r="U7" s="1120"/>
      <c r="V7" s="1120"/>
      <c r="W7" s="1120"/>
      <c r="X7" s="1120"/>
      <c r="Y7" s="1120"/>
      <c r="Z7" s="1120"/>
      <c r="AA7" s="1120"/>
      <c r="AB7" s="1120"/>
      <c r="AC7" s="1120"/>
      <c r="AD7" s="1120"/>
      <c r="AE7" s="1120"/>
      <c r="AF7" s="1121"/>
      <c r="AG7" s="317"/>
    </row>
    <row r="8" spans="1:33" s="318" customFormat="1" ht="15.75" customHeight="1">
      <c r="A8" s="319" t="s">
        <v>2577</v>
      </c>
      <c r="B8" s="320"/>
      <c r="C8" s="320"/>
      <c r="D8" s="320"/>
      <c r="E8" s="320"/>
      <c r="F8" s="320"/>
      <c r="G8" s="320"/>
      <c r="H8" s="320"/>
      <c r="I8" s="320"/>
      <c r="J8" s="320"/>
      <c r="K8" s="1122"/>
      <c r="L8" s="1122"/>
      <c r="M8" s="1122"/>
      <c r="N8" s="1122"/>
      <c r="O8" s="1122"/>
      <c r="P8" s="1122"/>
      <c r="Q8" s="1122"/>
      <c r="R8" s="1122"/>
      <c r="S8" s="1122"/>
      <c r="T8" s="1122"/>
      <c r="U8" s="1122"/>
      <c r="V8" s="1122"/>
      <c r="W8" s="1122"/>
      <c r="X8" s="1122"/>
      <c r="Y8" s="1122"/>
      <c r="Z8" s="1122"/>
      <c r="AA8" s="1122"/>
      <c r="AB8" s="1122"/>
      <c r="AC8" s="1122"/>
      <c r="AD8" s="1122"/>
      <c r="AE8" s="1122"/>
      <c r="AF8" s="1123"/>
      <c r="AG8" s="317"/>
    </row>
    <row r="9" spans="1:33" s="318" customFormat="1" ht="15.75" customHeight="1">
      <c r="A9" s="319" t="s">
        <v>2578</v>
      </c>
      <c r="B9" s="320"/>
      <c r="C9" s="320"/>
      <c r="D9" s="320"/>
      <c r="E9" s="320"/>
      <c r="F9" s="320"/>
      <c r="G9" s="320"/>
      <c r="H9" s="320"/>
      <c r="I9" s="320"/>
      <c r="J9" s="320"/>
      <c r="K9" s="1122"/>
      <c r="L9" s="1122"/>
      <c r="M9" s="1122"/>
      <c r="N9" s="1122"/>
      <c r="O9" s="1122"/>
      <c r="P9" s="1122"/>
      <c r="Q9" s="1122"/>
      <c r="R9" s="1122"/>
      <c r="S9" s="1122"/>
      <c r="T9" s="1122"/>
      <c r="U9" s="1122"/>
      <c r="V9" s="1122"/>
      <c r="W9" s="1122"/>
      <c r="X9" s="1122"/>
      <c r="Y9" s="1122"/>
      <c r="Z9" s="1122"/>
      <c r="AA9" s="1122"/>
      <c r="AB9" s="1122"/>
      <c r="AC9" s="1122"/>
      <c r="AD9" s="1122"/>
      <c r="AE9" s="1122"/>
      <c r="AF9" s="1123"/>
      <c r="AG9" s="317"/>
    </row>
    <row r="10" spans="1:33" s="318" customFormat="1" ht="15.75" customHeight="1" thickBot="1">
      <c r="A10" s="328" t="s">
        <v>2579</v>
      </c>
      <c r="B10" s="329"/>
      <c r="C10" s="329"/>
      <c r="D10" s="329"/>
      <c r="E10" s="329"/>
      <c r="F10" s="329"/>
      <c r="G10" s="329"/>
      <c r="H10" s="329"/>
      <c r="I10" s="329"/>
      <c r="J10" s="329"/>
      <c r="K10" s="1124"/>
      <c r="L10" s="1124"/>
      <c r="M10" s="1124"/>
      <c r="N10" s="1124"/>
      <c r="O10" s="1124"/>
      <c r="P10" s="1124"/>
      <c r="Q10" s="1124"/>
      <c r="R10" s="1124"/>
      <c r="S10" s="1124"/>
      <c r="T10" s="1124"/>
      <c r="U10" s="1124"/>
      <c r="V10" s="1124"/>
      <c r="W10" s="1124"/>
      <c r="X10" s="1124"/>
      <c r="Y10" s="1124"/>
      <c r="Z10" s="1124"/>
      <c r="AA10" s="1124"/>
      <c r="AB10" s="1124"/>
      <c r="AC10" s="1124"/>
      <c r="AD10" s="1124"/>
      <c r="AE10" s="1124"/>
      <c r="AF10" s="1125"/>
      <c r="AG10" s="317"/>
    </row>
    <row r="11" spans="1:33" s="318" customFormat="1" ht="15.75" customHeight="1">
      <c r="A11" s="314" t="s">
        <v>2580</v>
      </c>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6"/>
      <c r="AG11" s="317"/>
    </row>
    <row r="12" spans="1:33" s="318" customFormat="1" ht="15.75" customHeight="1">
      <c r="A12" s="319" t="s">
        <v>2567</v>
      </c>
      <c r="B12" s="320"/>
      <c r="C12" s="320"/>
      <c r="D12" s="320"/>
      <c r="E12" s="320"/>
      <c r="F12" s="321"/>
      <c r="G12" s="321"/>
      <c r="H12" s="321"/>
      <c r="I12" s="321"/>
      <c r="J12" s="321"/>
      <c r="K12" s="321" t="s">
        <v>2568</v>
      </c>
      <c r="L12" s="1133"/>
      <c r="M12" s="1133"/>
      <c r="N12" s="1133"/>
      <c r="O12" s="1133"/>
      <c r="P12" s="1129" t="s">
        <v>2569</v>
      </c>
      <c r="Q12" s="1129"/>
      <c r="R12" s="1129"/>
      <c r="S12" s="1133"/>
      <c r="T12" s="1133"/>
      <c r="U12" s="1133"/>
      <c r="V12" s="1133"/>
      <c r="W12" s="1129" t="s">
        <v>2570</v>
      </c>
      <c r="X12" s="1129"/>
      <c r="Y12" s="1129"/>
      <c r="Z12" s="1130"/>
      <c r="AA12" s="1130"/>
      <c r="AB12" s="1130"/>
      <c r="AC12" s="1130"/>
      <c r="AD12" s="1130"/>
      <c r="AE12" s="1130"/>
      <c r="AF12" s="323" t="s">
        <v>17</v>
      </c>
      <c r="AG12" s="317"/>
    </row>
    <row r="13" spans="1:33" s="318" customFormat="1" ht="15.75" customHeight="1">
      <c r="A13" s="319" t="s">
        <v>2571</v>
      </c>
      <c r="B13" s="320"/>
      <c r="C13" s="320"/>
      <c r="D13" s="320"/>
      <c r="E13" s="320"/>
      <c r="F13" s="324"/>
      <c r="G13" s="324"/>
      <c r="H13" s="324"/>
      <c r="I13" s="324"/>
      <c r="J13" s="324"/>
      <c r="K13" s="1126"/>
      <c r="L13" s="1126"/>
      <c r="M13" s="1126"/>
      <c r="N13" s="1126"/>
      <c r="O13" s="1126"/>
      <c r="P13" s="1126"/>
      <c r="Q13" s="1126"/>
      <c r="R13" s="1126"/>
      <c r="S13" s="1126"/>
      <c r="T13" s="1126"/>
      <c r="U13" s="1126"/>
      <c r="V13" s="1126"/>
      <c r="W13" s="1126"/>
      <c r="X13" s="1126"/>
      <c r="Y13" s="1126"/>
      <c r="Z13" s="1126"/>
      <c r="AA13" s="1126"/>
      <c r="AB13" s="1126"/>
      <c r="AC13" s="1126"/>
      <c r="AD13" s="1126"/>
      <c r="AE13" s="1126"/>
      <c r="AF13" s="1127"/>
      <c r="AG13" s="317"/>
    </row>
    <row r="14" spans="1:33" s="318" customFormat="1" ht="15.75" customHeight="1">
      <c r="A14" s="319" t="s">
        <v>2572</v>
      </c>
      <c r="B14" s="320"/>
      <c r="C14" s="320"/>
      <c r="D14" s="320"/>
      <c r="E14" s="320"/>
      <c r="F14" s="320"/>
      <c r="G14" s="320"/>
      <c r="H14" s="320"/>
      <c r="I14" s="320"/>
      <c r="J14" s="320"/>
      <c r="K14" s="321" t="s">
        <v>2568</v>
      </c>
      <c r="L14" s="1128"/>
      <c r="M14" s="1128"/>
      <c r="N14" s="1128"/>
      <c r="O14" s="1129" t="s">
        <v>2573</v>
      </c>
      <c r="P14" s="1129"/>
      <c r="Q14" s="1129"/>
      <c r="R14" s="1129"/>
      <c r="S14" s="1129"/>
      <c r="T14" s="1128"/>
      <c r="U14" s="1128"/>
      <c r="V14" s="1128"/>
      <c r="W14" s="1129" t="s">
        <v>2574</v>
      </c>
      <c r="X14" s="1129"/>
      <c r="Y14" s="1129"/>
      <c r="Z14" s="1129"/>
      <c r="AA14" s="1130"/>
      <c r="AB14" s="1130"/>
      <c r="AC14" s="1130"/>
      <c r="AD14" s="1130"/>
      <c r="AE14" s="1130"/>
      <c r="AF14" s="323" t="s">
        <v>17</v>
      </c>
      <c r="AG14" s="317"/>
    </row>
    <row r="15" spans="1:33" s="318" customFormat="1" ht="15.75" customHeight="1">
      <c r="A15" s="319"/>
      <c r="B15" s="1134"/>
      <c r="C15" s="1134"/>
      <c r="D15" s="1134"/>
      <c r="E15" s="1134"/>
      <c r="F15" s="1134"/>
      <c r="G15" s="1134"/>
      <c r="H15" s="1134"/>
      <c r="I15" s="1134"/>
      <c r="J15" s="1134"/>
      <c r="K15" s="1117"/>
      <c r="L15" s="1117"/>
      <c r="M15" s="1117"/>
      <c r="N15" s="1117"/>
      <c r="O15" s="1117"/>
      <c r="P15" s="1117"/>
      <c r="Q15" s="1117"/>
      <c r="R15" s="1117"/>
      <c r="S15" s="1117"/>
      <c r="T15" s="1117"/>
      <c r="U15" s="1117"/>
      <c r="V15" s="1117"/>
      <c r="W15" s="1117"/>
      <c r="X15" s="1117"/>
      <c r="Y15" s="1117"/>
      <c r="Z15" s="1117"/>
      <c r="AA15" s="1117"/>
      <c r="AB15" s="1117"/>
      <c r="AC15" s="1117"/>
      <c r="AD15" s="1117"/>
      <c r="AE15" s="1117"/>
      <c r="AF15" s="1118"/>
      <c r="AG15" s="317"/>
    </row>
    <row r="16" spans="1:33" s="318" customFormat="1" ht="15.75" customHeight="1">
      <c r="A16" s="319" t="s">
        <v>2575</v>
      </c>
      <c r="B16" s="320"/>
      <c r="C16" s="320"/>
      <c r="D16" s="320"/>
      <c r="E16" s="320"/>
      <c r="F16" s="320"/>
      <c r="G16" s="320"/>
      <c r="H16" s="320"/>
      <c r="I16" s="320"/>
      <c r="J16" s="320"/>
      <c r="K16" s="1119"/>
      <c r="L16" s="1119"/>
      <c r="M16" s="1119"/>
      <c r="N16" s="326"/>
      <c r="O16" s="322"/>
      <c r="P16" s="322"/>
      <c r="Q16" s="322"/>
      <c r="R16" s="320"/>
      <c r="S16" s="320"/>
      <c r="T16" s="320"/>
      <c r="U16" s="320"/>
      <c r="V16" s="320"/>
      <c r="W16" s="320"/>
      <c r="X16" s="320"/>
      <c r="Y16" s="320"/>
      <c r="Z16" s="320"/>
      <c r="AA16" s="320"/>
      <c r="AB16" s="320"/>
      <c r="AC16" s="320"/>
      <c r="AD16" s="320"/>
      <c r="AE16" s="320"/>
      <c r="AF16" s="323"/>
      <c r="AG16" s="317"/>
    </row>
    <row r="17" spans="1:33" s="318" customFormat="1" ht="15.75" customHeight="1">
      <c r="A17" s="319" t="s">
        <v>2576</v>
      </c>
      <c r="B17" s="320"/>
      <c r="C17" s="320"/>
      <c r="D17" s="320"/>
      <c r="E17" s="320"/>
      <c r="F17" s="320"/>
      <c r="G17" s="320"/>
      <c r="H17" s="320"/>
      <c r="I17" s="320"/>
      <c r="J17" s="320"/>
      <c r="K17" s="1120"/>
      <c r="L17" s="1120"/>
      <c r="M17" s="1120"/>
      <c r="N17" s="1120"/>
      <c r="O17" s="1120"/>
      <c r="P17" s="1120"/>
      <c r="Q17" s="1120"/>
      <c r="R17" s="1120"/>
      <c r="S17" s="1120"/>
      <c r="T17" s="1120"/>
      <c r="U17" s="1120"/>
      <c r="V17" s="1120"/>
      <c r="W17" s="1120"/>
      <c r="X17" s="1120"/>
      <c r="Y17" s="1120"/>
      <c r="Z17" s="1120"/>
      <c r="AA17" s="1120"/>
      <c r="AB17" s="1120"/>
      <c r="AC17" s="1120"/>
      <c r="AD17" s="1120"/>
      <c r="AE17" s="1120"/>
      <c r="AF17" s="1121"/>
      <c r="AG17" s="317"/>
    </row>
    <row r="18" spans="1:33" s="318" customFormat="1" ht="15.75" customHeight="1">
      <c r="A18" s="319" t="s">
        <v>2577</v>
      </c>
      <c r="B18" s="320"/>
      <c r="C18" s="320"/>
      <c r="D18" s="320"/>
      <c r="E18" s="320"/>
      <c r="F18" s="320"/>
      <c r="G18" s="320"/>
      <c r="H18" s="320"/>
      <c r="I18" s="320"/>
      <c r="J18" s="320"/>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3"/>
      <c r="AG18" s="317"/>
    </row>
    <row r="19" spans="1:33" s="318" customFormat="1" ht="15.75" customHeight="1">
      <c r="A19" s="319" t="s">
        <v>2578</v>
      </c>
      <c r="B19" s="320"/>
      <c r="C19" s="320"/>
      <c r="D19" s="320"/>
      <c r="E19" s="320"/>
      <c r="F19" s="320"/>
      <c r="G19" s="320"/>
      <c r="H19" s="320"/>
      <c r="I19" s="320"/>
      <c r="J19" s="320"/>
      <c r="K19" s="1122"/>
      <c r="L19" s="1122"/>
      <c r="M19" s="1122"/>
      <c r="N19" s="1122"/>
      <c r="O19" s="1122"/>
      <c r="P19" s="1122"/>
      <c r="Q19" s="1122"/>
      <c r="R19" s="1122"/>
      <c r="S19" s="1122"/>
      <c r="T19" s="1122"/>
      <c r="U19" s="1122"/>
      <c r="V19" s="1122"/>
      <c r="W19" s="1122"/>
      <c r="X19" s="1122"/>
      <c r="Y19" s="1122"/>
      <c r="Z19" s="1122"/>
      <c r="AA19" s="1122"/>
      <c r="AB19" s="1122"/>
      <c r="AC19" s="1122"/>
      <c r="AD19" s="1122"/>
      <c r="AE19" s="1122"/>
      <c r="AF19" s="1123"/>
      <c r="AG19" s="317"/>
    </row>
    <row r="20" spans="1:33" s="318" customFormat="1" ht="15.75" customHeight="1" thickBot="1">
      <c r="A20" s="328" t="s">
        <v>2579</v>
      </c>
      <c r="B20" s="331"/>
      <c r="C20" s="331"/>
      <c r="D20" s="331"/>
      <c r="E20" s="331"/>
      <c r="F20" s="331"/>
      <c r="G20" s="331"/>
      <c r="H20" s="331"/>
      <c r="I20" s="331"/>
      <c r="J20" s="331"/>
      <c r="K20" s="1124"/>
      <c r="L20" s="1124"/>
      <c r="M20" s="1124"/>
      <c r="N20" s="1124"/>
      <c r="O20" s="1124"/>
      <c r="P20" s="1124"/>
      <c r="Q20" s="1124"/>
      <c r="R20" s="1124"/>
      <c r="S20" s="1124"/>
      <c r="T20" s="1124"/>
      <c r="U20" s="1124"/>
      <c r="V20" s="1124"/>
      <c r="W20" s="1124"/>
      <c r="X20" s="1124"/>
      <c r="Y20" s="1124"/>
      <c r="Z20" s="1124"/>
      <c r="AA20" s="1124"/>
      <c r="AB20" s="1124"/>
      <c r="AC20" s="1124"/>
      <c r="AD20" s="1124"/>
      <c r="AE20" s="1124"/>
      <c r="AF20" s="1125"/>
      <c r="AG20" s="317"/>
    </row>
    <row r="21" spans="1:33" s="318" customFormat="1" ht="15.75" customHeight="1">
      <c r="A21" s="314" t="s">
        <v>2581</v>
      </c>
      <c r="B21" s="332"/>
      <c r="C21" s="332"/>
      <c r="D21" s="332"/>
      <c r="E21" s="332"/>
      <c r="F21" s="332"/>
      <c r="G21" s="332"/>
      <c r="H21" s="332"/>
      <c r="I21" s="332"/>
      <c r="J21" s="332"/>
      <c r="K21" s="1131"/>
      <c r="L21" s="1131"/>
      <c r="M21" s="1131"/>
      <c r="N21" s="1131"/>
      <c r="O21" s="1131"/>
      <c r="P21" s="1131"/>
      <c r="Q21" s="1131"/>
      <c r="R21" s="1131"/>
      <c r="S21" s="1131"/>
      <c r="T21" s="1131"/>
      <c r="U21" s="1131"/>
      <c r="V21" s="1131"/>
      <c r="W21" s="1131"/>
      <c r="X21" s="1131"/>
      <c r="Y21" s="1131"/>
      <c r="Z21" s="1131"/>
      <c r="AA21" s="1131"/>
      <c r="AB21" s="1131"/>
      <c r="AC21" s="1131"/>
      <c r="AD21" s="1131"/>
      <c r="AE21" s="1131"/>
      <c r="AF21" s="1132"/>
      <c r="AG21" s="317"/>
    </row>
    <row r="22" spans="1:33" s="318" customFormat="1" ht="15.75" customHeight="1">
      <c r="A22" s="319" t="s">
        <v>2567</v>
      </c>
      <c r="B22" s="320"/>
      <c r="C22" s="320"/>
      <c r="D22" s="320"/>
      <c r="E22" s="320"/>
      <c r="F22" s="321"/>
      <c r="G22" s="321"/>
      <c r="H22" s="321"/>
      <c r="I22" s="321"/>
      <c r="J22" s="321"/>
      <c r="K22" s="321" t="s">
        <v>2568</v>
      </c>
      <c r="L22" s="1133"/>
      <c r="M22" s="1133"/>
      <c r="N22" s="1133"/>
      <c r="O22" s="1133"/>
      <c r="P22" s="1129" t="s">
        <v>2569</v>
      </c>
      <c r="Q22" s="1129"/>
      <c r="R22" s="1129"/>
      <c r="S22" s="1133"/>
      <c r="T22" s="1133"/>
      <c r="U22" s="1133"/>
      <c r="V22" s="1133"/>
      <c r="W22" s="1129" t="s">
        <v>2570</v>
      </c>
      <c r="X22" s="1129"/>
      <c r="Y22" s="1129"/>
      <c r="Z22" s="1130"/>
      <c r="AA22" s="1130"/>
      <c r="AB22" s="1130"/>
      <c r="AC22" s="1130"/>
      <c r="AD22" s="1130"/>
      <c r="AE22" s="1130"/>
      <c r="AF22" s="323" t="s">
        <v>17</v>
      </c>
      <c r="AG22" s="317"/>
    </row>
    <row r="23" spans="1:33" s="318" customFormat="1" ht="15.75" customHeight="1">
      <c r="A23" s="319" t="s">
        <v>2571</v>
      </c>
      <c r="B23" s="320"/>
      <c r="C23" s="320"/>
      <c r="D23" s="320"/>
      <c r="E23" s="320"/>
      <c r="F23" s="324"/>
      <c r="G23" s="324"/>
      <c r="H23" s="324"/>
      <c r="I23" s="324"/>
      <c r="J23" s="324"/>
      <c r="K23" s="1126"/>
      <c r="L23" s="1126"/>
      <c r="M23" s="1126"/>
      <c r="N23" s="1126"/>
      <c r="O23" s="1126"/>
      <c r="P23" s="1126"/>
      <c r="Q23" s="1126"/>
      <c r="R23" s="1126"/>
      <c r="S23" s="1126"/>
      <c r="T23" s="1126"/>
      <c r="U23" s="1126"/>
      <c r="V23" s="1126"/>
      <c r="W23" s="1126"/>
      <c r="X23" s="1126"/>
      <c r="Y23" s="1126"/>
      <c r="Z23" s="1126"/>
      <c r="AA23" s="1126"/>
      <c r="AB23" s="1126"/>
      <c r="AC23" s="1126"/>
      <c r="AD23" s="1126"/>
      <c r="AE23" s="1126"/>
      <c r="AF23" s="1127"/>
      <c r="AG23" s="317"/>
    </row>
    <row r="24" spans="1:33" s="318" customFormat="1" ht="15.75" customHeight="1">
      <c r="A24" s="319" t="s">
        <v>2572</v>
      </c>
      <c r="B24" s="320"/>
      <c r="C24" s="320"/>
      <c r="D24" s="320"/>
      <c r="E24" s="320"/>
      <c r="F24" s="320"/>
      <c r="G24" s="320"/>
      <c r="H24" s="320"/>
      <c r="I24" s="320"/>
      <c r="J24" s="320"/>
      <c r="K24" s="321" t="s">
        <v>2568</v>
      </c>
      <c r="L24" s="1128"/>
      <c r="M24" s="1128"/>
      <c r="N24" s="1128"/>
      <c r="O24" s="1129" t="s">
        <v>2573</v>
      </c>
      <c r="P24" s="1129"/>
      <c r="Q24" s="1129"/>
      <c r="R24" s="1129"/>
      <c r="S24" s="1129"/>
      <c r="T24" s="1128"/>
      <c r="U24" s="1128"/>
      <c r="V24" s="1128"/>
      <c r="W24" s="1129" t="s">
        <v>2574</v>
      </c>
      <c r="X24" s="1129"/>
      <c r="Y24" s="1129"/>
      <c r="Z24" s="1129"/>
      <c r="AA24" s="1130"/>
      <c r="AB24" s="1130"/>
      <c r="AC24" s="1130"/>
      <c r="AD24" s="1130"/>
      <c r="AE24" s="1130"/>
      <c r="AF24" s="323" t="s">
        <v>17</v>
      </c>
      <c r="AG24" s="317"/>
    </row>
    <row r="25" spans="1:33" s="318" customFormat="1" ht="15.75" customHeight="1">
      <c r="A25" s="319"/>
      <c r="B25" s="320"/>
      <c r="C25" s="320"/>
      <c r="D25" s="320"/>
      <c r="E25" s="320"/>
      <c r="F25" s="320"/>
      <c r="G25" s="320"/>
      <c r="H25" s="320"/>
      <c r="I25" s="320"/>
      <c r="J25" s="320"/>
      <c r="K25" s="1117"/>
      <c r="L25" s="1117"/>
      <c r="M25" s="1117"/>
      <c r="N25" s="1117"/>
      <c r="O25" s="1117"/>
      <c r="P25" s="1117"/>
      <c r="Q25" s="1117"/>
      <c r="R25" s="1117"/>
      <c r="S25" s="1117"/>
      <c r="T25" s="1117"/>
      <c r="U25" s="1117"/>
      <c r="V25" s="1117"/>
      <c r="W25" s="1117"/>
      <c r="X25" s="1117"/>
      <c r="Y25" s="1117"/>
      <c r="Z25" s="1117"/>
      <c r="AA25" s="1117"/>
      <c r="AB25" s="1117"/>
      <c r="AC25" s="1117"/>
      <c r="AD25" s="1117"/>
      <c r="AE25" s="1117"/>
      <c r="AF25" s="1118"/>
      <c r="AG25" s="317"/>
    </row>
    <row r="26" spans="1:33" s="318" customFormat="1" ht="15.75" customHeight="1">
      <c r="A26" s="319" t="s">
        <v>2575</v>
      </c>
      <c r="B26" s="320"/>
      <c r="C26" s="320"/>
      <c r="D26" s="320"/>
      <c r="E26" s="320"/>
      <c r="F26" s="320"/>
      <c r="G26" s="320"/>
      <c r="H26" s="320"/>
      <c r="I26" s="320"/>
      <c r="J26" s="320"/>
      <c r="K26" s="1119"/>
      <c r="L26" s="1119"/>
      <c r="M26" s="1119"/>
      <c r="N26" s="326"/>
      <c r="O26" s="322"/>
      <c r="P26" s="322"/>
      <c r="Q26" s="322"/>
      <c r="R26" s="320"/>
      <c r="S26" s="320"/>
      <c r="T26" s="320"/>
      <c r="U26" s="320"/>
      <c r="V26" s="320"/>
      <c r="W26" s="320"/>
      <c r="X26" s="320"/>
      <c r="Y26" s="320"/>
      <c r="Z26" s="320"/>
      <c r="AA26" s="320"/>
      <c r="AB26" s="320"/>
      <c r="AC26" s="320"/>
      <c r="AD26" s="320"/>
      <c r="AE26" s="320"/>
      <c r="AF26" s="323"/>
      <c r="AG26" s="317"/>
    </row>
    <row r="27" spans="1:33" s="318" customFormat="1" ht="15.75" customHeight="1">
      <c r="A27" s="319" t="s">
        <v>2576</v>
      </c>
      <c r="B27" s="320"/>
      <c r="C27" s="320"/>
      <c r="D27" s="320"/>
      <c r="E27" s="320"/>
      <c r="F27" s="320"/>
      <c r="G27" s="320"/>
      <c r="H27" s="320"/>
      <c r="I27" s="320"/>
      <c r="J27" s="320"/>
      <c r="K27" s="1120"/>
      <c r="L27" s="1120"/>
      <c r="M27" s="1120"/>
      <c r="N27" s="1120"/>
      <c r="O27" s="1120"/>
      <c r="P27" s="1120"/>
      <c r="Q27" s="1120"/>
      <c r="R27" s="1120"/>
      <c r="S27" s="1120"/>
      <c r="T27" s="1120"/>
      <c r="U27" s="1120"/>
      <c r="V27" s="1120"/>
      <c r="W27" s="1120"/>
      <c r="X27" s="1120"/>
      <c r="Y27" s="1120"/>
      <c r="Z27" s="1120"/>
      <c r="AA27" s="1120"/>
      <c r="AB27" s="1120"/>
      <c r="AC27" s="1120"/>
      <c r="AD27" s="1120"/>
      <c r="AE27" s="1120"/>
      <c r="AF27" s="1121"/>
      <c r="AG27" s="317"/>
    </row>
    <row r="28" spans="1:33" s="318" customFormat="1" ht="15.75" customHeight="1">
      <c r="A28" s="319" t="s">
        <v>2577</v>
      </c>
      <c r="B28" s="320"/>
      <c r="C28" s="320"/>
      <c r="D28" s="320"/>
      <c r="E28" s="320"/>
      <c r="F28" s="320"/>
      <c r="G28" s="320"/>
      <c r="H28" s="320"/>
      <c r="I28" s="320"/>
      <c r="J28" s="320"/>
      <c r="K28" s="1122"/>
      <c r="L28" s="1122"/>
      <c r="M28" s="1122"/>
      <c r="N28" s="1122"/>
      <c r="O28" s="1122"/>
      <c r="P28" s="1122"/>
      <c r="Q28" s="1122"/>
      <c r="R28" s="1122"/>
      <c r="S28" s="1122"/>
      <c r="T28" s="1122"/>
      <c r="U28" s="1122"/>
      <c r="V28" s="1122"/>
      <c r="W28" s="1122"/>
      <c r="X28" s="1122"/>
      <c r="Y28" s="1122"/>
      <c r="Z28" s="1122"/>
      <c r="AA28" s="1122"/>
      <c r="AB28" s="1122"/>
      <c r="AC28" s="1122"/>
      <c r="AD28" s="1122"/>
      <c r="AE28" s="1122"/>
      <c r="AF28" s="1123"/>
      <c r="AG28" s="317"/>
    </row>
    <row r="29" spans="1:33" s="318" customFormat="1" ht="15.75" customHeight="1">
      <c r="A29" s="319" t="s">
        <v>2578</v>
      </c>
      <c r="B29" s="320"/>
      <c r="C29" s="320"/>
      <c r="D29" s="320"/>
      <c r="E29" s="320"/>
      <c r="F29" s="320"/>
      <c r="G29" s="320"/>
      <c r="H29" s="320"/>
      <c r="I29" s="320"/>
      <c r="J29" s="320"/>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3"/>
      <c r="AG29" s="317"/>
    </row>
    <row r="30" spans="1:33" s="318" customFormat="1" ht="15.75" customHeight="1" thickBot="1">
      <c r="A30" s="328" t="s">
        <v>2579</v>
      </c>
      <c r="B30" s="329"/>
      <c r="C30" s="329"/>
      <c r="D30" s="329"/>
      <c r="E30" s="329"/>
      <c r="F30" s="329"/>
      <c r="G30" s="329"/>
      <c r="H30" s="329"/>
      <c r="I30" s="329"/>
      <c r="J30" s="329"/>
      <c r="K30" s="1124"/>
      <c r="L30" s="1124"/>
      <c r="M30" s="1124"/>
      <c r="N30" s="1124"/>
      <c r="O30" s="1124"/>
      <c r="P30" s="1124"/>
      <c r="Q30" s="1124"/>
      <c r="R30" s="1124"/>
      <c r="S30" s="1124"/>
      <c r="T30" s="1124"/>
      <c r="U30" s="1124"/>
      <c r="V30" s="1124"/>
      <c r="W30" s="1124"/>
      <c r="X30" s="1124"/>
      <c r="Y30" s="1124"/>
      <c r="Z30" s="1124"/>
      <c r="AA30" s="1124"/>
      <c r="AB30" s="1124"/>
      <c r="AC30" s="1124"/>
      <c r="AD30" s="1124"/>
      <c r="AE30" s="1124"/>
      <c r="AF30" s="1125"/>
      <c r="AG30" s="317"/>
    </row>
    <row r="31" spans="1:33" s="318" customFormat="1" ht="15.75" customHeight="1">
      <c r="A31" s="314" t="s">
        <v>2582</v>
      </c>
      <c r="B31" s="332"/>
      <c r="C31" s="332"/>
      <c r="D31" s="332"/>
      <c r="E31" s="332"/>
      <c r="F31" s="332"/>
      <c r="G31" s="332"/>
      <c r="H31" s="332"/>
      <c r="I31" s="332"/>
      <c r="J31" s="332"/>
      <c r="K31" s="1131"/>
      <c r="L31" s="1131"/>
      <c r="M31" s="1131"/>
      <c r="N31" s="1131"/>
      <c r="O31" s="1131"/>
      <c r="P31" s="1131"/>
      <c r="Q31" s="1131"/>
      <c r="R31" s="1131"/>
      <c r="S31" s="1131"/>
      <c r="T31" s="1131"/>
      <c r="U31" s="1131"/>
      <c r="V31" s="1131"/>
      <c r="W31" s="1131"/>
      <c r="X31" s="1131"/>
      <c r="Y31" s="1131"/>
      <c r="Z31" s="1131"/>
      <c r="AA31" s="1131"/>
      <c r="AB31" s="1131"/>
      <c r="AC31" s="1131"/>
      <c r="AD31" s="1131"/>
      <c r="AE31" s="1131"/>
      <c r="AF31" s="1132"/>
      <c r="AG31" s="317"/>
    </row>
    <row r="32" spans="1:33" s="318" customFormat="1" ht="15.75" customHeight="1">
      <c r="A32" s="319" t="s">
        <v>2567</v>
      </c>
      <c r="B32" s="320"/>
      <c r="C32" s="320"/>
      <c r="D32" s="320"/>
      <c r="E32" s="320"/>
      <c r="F32" s="321"/>
      <c r="G32" s="321"/>
      <c r="H32" s="321"/>
      <c r="I32" s="321"/>
      <c r="J32" s="321"/>
      <c r="K32" s="321" t="s">
        <v>2568</v>
      </c>
      <c r="L32" s="1133"/>
      <c r="M32" s="1133"/>
      <c r="N32" s="1133"/>
      <c r="O32" s="1133"/>
      <c r="P32" s="1129" t="s">
        <v>2569</v>
      </c>
      <c r="Q32" s="1129"/>
      <c r="R32" s="1129"/>
      <c r="S32" s="1133"/>
      <c r="T32" s="1133"/>
      <c r="U32" s="1133"/>
      <c r="V32" s="1133"/>
      <c r="W32" s="1129" t="s">
        <v>2570</v>
      </c>
      <c r="X32" s="1129"/>
      <c r="Y32" s="1129"/>
      <c r="Z32" s="1130"/>
      <c r="AA32" s="1130"/>
      <c r="AB32" s="1130"/>
      <c r="AC32" s="1130"/>
      <c r="AD32" s="1130"/>
      <c r="AE32" s="1130"/>
      <c r="AF32" s="323" t="s">
        <v>17</v>
      </c>
      <c r="AG32" s="317"/>
    </row>
    <row r="33" spans="1:33" s="318" customFormat="1" ht="15.75" customHeight="1">
      <c r="A33" s="319" t="s">
        <v>2571</v>
      </c>
      <c r="B33" s="320"/>
      <c r="C33" s="320"/>
      <c r="D33" s="320"/>
      <c r="E33" s="320"/>
      <c r="F33" s="324"/>
      <c r="G33" s="324"/>
      <c r="H33" s="324"/>
      <c r="I33" s="324"/>
      <c r="J33" s="324"/>
      <c r="K33" s="1126"/>
      <c r="L33" s="1126"/>
      <c r="M33" s="1126"/>
      <c r="N33" s="1126"/>
      <c r="O33" s="1126"/>
      <c r="P33" s="1126"/>
      <c r="Q33" s="1126"/>
      <c r="R33" s="1126"/>
      <c r="S33" s="1126"/>
      <c r="T33" s="1126"/>
      <c r="U33" s="1126"/>
      <c r="V33" s="1126"/>
      <c r="W33" s="1126"/>
      <c r="X33" s="1126"/>
      <c r="Y33" s="1126"/>
      <c r="Z33" s="1126"/>
      <c r="AA33" s="1126"/>
      <c r="AB33" s="1126"/>
      <c r="AC33" s="1126"/>
      <c r="AD33" s="1126"/>
      <c r="AE33" s="1126"/>
      <c r="AF33" s="1127"/>
      <c r="AG33" s="317"/>
    </row>
    <row r="34" spans="1:33" s="318" customFormat="1" ht="15.75" customHeight="1">
      <c r="A34" s="319" t="s">
        <v>2572</v>
      </c>
      <c r="B34" s="320"/>
      <c r="C34" s="320"/>
      <c r="D34" s="320"/>
      <c r="E34" s="320"/>
      <c r="F34" s="320"/>
      <c r="G34" s="320"/>
      <c r="H34" s="320"/>
      <c r="I34" s="320"/>
      <c r="J34" s="320"/>
      <c r="K34" s="321" t="s">
        <v>2568</v>
      </c>
      <c r="L34" s="1128"/>
      <c r="M34" s="1128"/>
      <c r="N34" s="1128"/>
      <c r="O34" s="1129" t="s">
        <v>2573</v>
      </c>
      <c r="P34" s="1129"/>
      <c r="Q34" s="1129"/>
      <c r="R34" s="1129"/>
      <c r="S34" s="1129"/>
      <c r="T34" s="1128"/>
      <c r="U34" s="1128"/>
      <c r="V34" s="1128"/>
      <c r="W34" s="1129" t="s">
        <v>2574</v>
      </c>
      <c r="X34" s="1129"/>
      <c r="Y34" s="1129"/>
      <c r="Z34" s="1129"/>
      <c r="AA34" s="1130"/>
      <c r="AB34" s="1130"/>
      <c r="AC34" s="1130"/>
      <c r="AD34" s="1130"/>
      <c r="AE34" s="1130"/>
      <c r="AF34" s="323" t="s">
        <v>17</v>
      </c>
      <c r="AG34" s="317"/>
    </row>
    <row r="35" spans="1:33" s="318" customFormat="1" ht="15.75" customHeight="1">
      <c r="A35" s="319"/>
      <c r="B35" s="320"/>
      <c r="C35" s="320"/>
      <c r="D35" s="320"/>
      <c r="E35" s="320"/>
      <c r="F35" s="320"/>
      <c r="G35" s="320"/>
      <c r="H35" s="320"/>
      <c r="I35" s="320"/>
      <c r="J35" s="320"/>
      <c r="K35" s="1117"/>
      <c r="L35" s="1117"/>
      <c r="M35" s="1117"/>
      <c r="N35" s="1117"/>
      <c r="O35" s="1117"/>
      <c r="P35" s="1117"/>
      <c r="Q35" s="1117"/>
      <c r="R35" s="1117"/>
      <c r="S35" s="1117"/>
      <c r="T35" s="1117"/>
      <c r="U35" s="1117"/>
      <c r="V35" s="1117"/>
      <c r="W35" s="1117"/>
      <c r="X35" s="1117"/>
      <c r="Y35" s="1117"/>
      <c r="Z35" s="1117"/>
      <c r="AA35" s="1117"/>
      <c r="AB35" s="1117"/>
      <c r="AC35" s="1117"/>
      <c r="AD35" s="1117"/>
      <c r="AE35" s="1117"/>
      <c r="AF35" s="1118"/>
      <c r="AG35" s="317"/>
    </row>
    <row r="36" spans="1:33" s="318" customFormat="1" ht="15.75" customHeight="1">
      <c r="A36" s="319" t="s">
        <v>2575</v>
      </c>
      <c r="B36" s="320"/>
      <c r="C36" s="320"/>
      <c r="D36" s="320"/>
      <c r="E36" s="320"/>
      <c r="F36" s="320"/>
      <c r="G36" s="320"/>
      <c r="H36" s="320"/>
      <c r="I36" s="320"/>
      <c r="J36" s="320"/>
      <c r="K36" s="1119"/>
      <c r="L36" s="1119"/>
      <c r="M36" s="1119"/>
      <c r="N36" s="326"/>
      <c r="O36" s="322"/>
      <c r="P36" s="322"/>
      <c r="Q36" s="322"/>
      <c r="R36" s="320"/>
      <c r="S36" s="320"/>
      <c r="T36" s="320"/>
      <c r="U36" s="320"/>
      <c r="V36" s="320"/>
      <c r="W36" s="320"/>
      <c r="X36" s="320"/>
      <c r="Y36" s="320"/>
      <c r="Z36" s="320"/>
      <c r="AA36" s="320"/>
      <c r="AB36" s="320"/>
      <c r="AC36" s="320"/>
      <c r="AD36" s="320"/>
      <c r="AE36" s="320"/>
      <c r="AF36" s="323"/>
      <c r="AG36" s="317"/>
    </row>
    <row r="37" spans="1:33" s="318" customFormat="1" ht="15.75" customHeight="1">
      <c r="A37" s="319" t="s">
        <v>2576</v>
      </c>
      <c r="B37" s="320"/>
      <c r="C37" s="320"/>
      <c r="D37" s="320"/>
      <c r="E37" s="320"/>
      <c r="F37" s="320"/>
      <c r="G37" s="320"/>
      <c r="H37" s="320"/>
      <c r="I37" s="320"/>
      <c r="J37" s="320"/>
      <c r="K37" s="1120"/>
      <c r="L37" s="1120"/>
      <c r="M37" s="1120"/>
      <c r="N37" s="1120"/>
      <c r="O37" s="1120"/>
      <c r="P37" s="1120"/>
      <c r="Q37" s="1120"/>
      <c r="R37" s="1120"/>
      <c r="S37" s="1120"/>
      <c r="T37" s="1120"/>
      <c r="U37" s="1120"/>
      <c r="V37" s="1120"/>
      <c r="W37" s="1120"/>
      <c r="X37" s="1120"/>
      <c r="Y37" s="1120"/>
      <c r="Z37" s="1120"/>
      <c r="AA37" s="1120"/>
      <c r="AB37" s="1120"/>
      <c r="AC37" s="1120"/>
      <c r="AD37" s="1120"/>
      <c r="AE37" s="1120"/>
      <c r="AF37" s="1121"/>
      <c r="AG37" s="317"/>
    </row>
    <row r="38" spans="1:33" s="318" customFormat="1" ht="15.75" customHeight="1">
      <c r="A38" s="319" t="s">
        <v>2577</v>
      </c>
      <c r="B38" s="320"/>
      <c r="C38" s="320"/>
      <c r="D38" s="320"/>
      <c r="E38" s="320"/>
      <c r="F38" s="320"/>
      <c r="G38" s="320"/>
      <c r="H38" s="320"/>
      <c r="I38" s="320"/>
      <c r="J38" s="320"/>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3"/>
      <c r="AG38" s="317"/>
    </row>
    <row r="39" spans="1:33" s="318" customFormat="1" ht="15.75" customHeight="1">
      <c r="A39" s="319" t="s">
        <v>2578</v>
      </c>
      <c r="B39" s="320"/>
      <c r="C39" s="320"/>
      <c r="D39" s="320"/>
      <c r="E39" s="320"/>
      <c r="F39" s="320"/>
      <c r="G39" s="320"/>
      <c r="H39" s="320"/>
      <c r="I39" s="320"/>
      <c r="J39" s="320"/>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3"/>
      <c r="AG39" s="317"/>
    </row>
    <row r="40" spans="1:33" s="318" customFormat="1" ht="15.75" customHeight="1" thickBot="1">
      <c r="A40" s="328" t="s">
        <v>2579</v>
      </c>
      <c r="B40" s="329"/>
      <c r="C40" s="329"/>
      <c r="D40" s="329"/>
      <c r="E40" s="329"/>
      <c r="F40" s="329"/>
      <c r="G40" s="329"/>
      <c r="H40" s="329"/>
      <c r="I40" s="329"/>
      <c r="J40" s="329"/>
      <c r="K40" s="1124"/>
      <c r="L40" s="1124"/>
      <c r="M40" s="1124"/>
      <c r="N40" s="1124"/>
      <c r="O40" s="1124"/>
      <c r="P40" s="1124"/>
      <c r="Q40" s="1124"/>
      <c r="R40" s="1124"/>
      <c r="S40" s="1124"/>
      <c r="T40" s="1124"/>
      <c r="U40" s="1124"/>
      <c r="V40" s="1124"/>
      <c r="W40" s="1124"/>
      <c r="X40" s="1124"/>
      <c r="Y40" s="1124"/>
      <c r="Z40" s="1124"/>
      <c r="AA40" s="1124"/>
      <c r="AB40" s="1124"/>
      <c r="AC40" s="1124"/>
      <c r="AD40" s="1124"/>
      <c r="AE40" s="1124"/>
      <c r="AF40" s="1125"/>
      <c r="AG40" s="317"/>
    </row>
    <row r="41" spans="1:33" s="318" customFormat="1" ht="15.75" customHeight="1">
      <c r="A41" s="314" t="s">
        <v>2583</v>
      </c>
      <c r="B41" s="332"/>
      <c r="C41" s="332"/>
      <c r="D41" s="332"/>
      <c r="E41" s="332"/>
      <c r="F41" s="332"/>
      <c r="G41" s="332"/>
      <c r="H41" s="332"/>
      <c r="I41" s="332"/>
      <c r="J41" s="332"/>
      <c r="K41" s="1131"/>
      <c r="L41" s="1131"/>
      <c r="M41" s="1131"/>
      <c r="N41" s="1131"/>
      <c r="O41" s="1131"/>
      <c r="P41" s="1131"/>
      <c r="Q41" s="1131"/>
      <c r="R41" s="1131"/>
      <c r="S41" s="1131"/>
      <c r="T41" s="1131"/>
      <c r="U41" s="1131"/>
      <c r="V41" s="1131"/>
      <c r="W41" s="1131"/>
      <c r="X41" s="1131"/>
      <c r="Y41" s="1131"/>
      <c r="Z41" s="1131"/>
      <c r="AA41" s="1131"/>
      <c r="AB41" s="1131"/>
      <c r="AC41" s="1131"/>
      <c r="AD41" s="1131"/>
      <c r="AE41" s="1131"/>
      <c r="AF41" s="1132"/>
      <c r="AG41" s="317"/>
    </row>
    <row r="42" spans="1:33" s="318" customFormat="1" ht="15.75" customHeight="1">
      <c r="A42" s="319" t="s">
        <v>2567</v>
      </c>
      <c r="B42" s="320"/>
      <c r="C42" s="320"/>
      <c r="D42" s="320"/>
      <c r="E42" s="320"/>
      <c r="F42" s="321"/>
      <c r="G42" s="321"/>
      <c r="H42" s="321"/>
      <c r="I42" s="321"/>
      <c r="J42" s="321"/>
      <c r="K42" s="321" t="s">
        <v>2568</v>
      </c>
      <c r="L42" s="1133"/>
      <c r="M42" s="1133"/>
      <c r="N42" s="1133"/>
      <c r="O42" s="1133"/>
      <c r="P42" s="1129" t="s">
        <v>2569</v>
      </c>
      <c r="Q42" s="1129"/>
      <c r="R42" s="1129"/>
      <c r="S42" s="1133"/>
      <c r="T42" s="1133"/>
      <c r="U42" s="1133"/>
      <c r="V42" s="1133"/>
      <c r="W42" s="1129" t="s">
        <v>2570</v>
      </c>
      <c r="X42" s="1129"/>
      <c r="Y42" s="1129"/>
      <c r="Z42" s="1130"/>
      <c r="AA42" s="1130"/>
      <c r="AB42" s="1130"/>
      <c r="AC42" s="1130"/>
      <c r="AD42" s="1130"/>
      <c r="AE42" s="1130"/>
      <c r="AF42" s="323" t="s">
        <v>17</v>
      </c>
      <c r="AG42" s="317"/>
    </row>
    <row r="43" spans="1:33" s="318" customFormat="1" ht="15.75" customHeight="1">
      <c r="A43" s="319" t="s">
        <v>2571</v>
      </c>
      <c r="B43" s="320"/>
      <c r="C43" s="320"/>
      <c r="D43" s="320"/>
      <c r="E43" s="320"/>
      <c r="F43" s="324"/>
      <c r="G43" s="324"/>
      <c r="H43" s="324"/>
      <c r="I43" s="324"/>
      <c r="J43" s="324"/>
      <c r="K43" s="1126"/>
      <c r="L43" s="1126"/>
      <c r="M43" s="1126"/>
      <c r="N43" s="1126"/>
      <c r="O43" s="1126"/>
      <c r="P43" s="1126"/>
      <c r="Q43" s="1126"/>
      <c r="R43" s="1126"/>
      <c r="S43" s="1126"/>
      <c r="T43" s="1126"/>
      <c r="U43" s="1126"/>
      <c r="V43" s="1126"/>
      <c r="W43" s="1126"/>
      <c r="X43" s="1126"/>
      <c r="Y43" s="1126"/>
      <c r="Z43" s="1126"/>
      <c r="AA43" s="1126"/>
      <c r="AB43" s="1126"/>
      <c r="AC43" s="1126"/>
      <c r="AD43" s="1126"/>
      <c r="AE43" s="1126"/>
      <c r="AF43" s="1127"/>
      <c r="AG43" s="317"/>
    </row>
    <row r="44" spans="1:33" s="318" customFormat="1" ht="15.75" customHeight="1">
      <c r="A44" s="319" t="s">
        <v>2572</v>
      </c>
      <c r="B44" s="320"/>
      <c r="C44" s="320"/>
      <c r="D44" s="320"/>
      <c r="E44" s="320"/>
      <c r="F44" s="320"/>
      <c r="G44" s="320"/>
      <c r="H44" s="320"/>
      <c r="I44" s="320"/>
      <c r="J44" s="320"/>
      <c r="K44" s="321" t="s">
        <v>2568</v>
      </c>
      <c r="L44" s="1128"/>
      <c r="M44" s="1128"/>
      <c r="N44" s="1128"/>
      <c r="O44" s="1129" t="s">
        <v>2573</v>
      </c>
      <c r="P44" s="1129"/>
      <c r="Q44" s="1129"/>
      <c r="R44" s="1129"/>
      <c r="S44" s="1129"/>
      <c r="T44" s="1128"/>
      <c r="U44" s="1128"/>
      <c r="V44" s="1128"/>
      <c r="W44" s="1129" t="s">
        <v>2574</v>
      </c>
      <c r="X44" s="1129"/>
      <c r="Y44" s="1129"/>
      <c r="Z44" s="1129"/>
      <c r="AA44" s="1130"/>
      <c r="AB44" s="1130"/>
      <c r="AC44" s="1130"/>
      <c r="AD44" s="1130"/>
      <c r="AE44" s="1130"/>
      <c r="AF44" s="323" t="s">
        <v>17</v>
      </c>
      <c r="AG44" s="317"/>
    </row>
    <row r="45" spans="1:33" s="318" customFormat="1" ht="15.75" customHeight="1">
      <c r="A45" s="319"/>
      <c r="B45" s="320"/>
      <c r="C45" s="320"/>
      <c r="D45" s="320"/>
      <c r="E45" s="320"/>
      <c r="F45" s="320"/>
      <c r="G45" s="320"/>
      <c r="H45" s="320"/>
      <c r="I45" s="320"/>
      <c r="J45" s="320"/>
      <c r="K45" s="1117"/>
      <c r="L45" s="1117"/>
      <c r="M45" s="1117"/>
      <c r="N45" s="1117"/>
      <c r="O45" s="1117"/>
      <c r="P45" s="1117"/>
      <c r="Q45" s="1117"/>
      <c r="R45" s="1117"/>
      <c r="S45" s="1117"/>
      <c r="T45" s="1117"/>
      <c r="U45" s="1117"/>
      <c r="V45" s="1117"/>
      <c r="W45" s="1117"/>
      <c r="X45" s="1117"/>
      <c r="Y45" s="1117"/>
      <c r="Z45" s="1117"/>
      <c r="AA45" s="1117"/>
      <c r="AB45" s="1117"/>
      <c r="AC45" s="1117"/>
      <c r="AD45" s="1117"/>
      <c r="AE45" s="1117"/>
      <c r="AF45" s="1118"/>
      <c r="AG45" s="317"/>
    </row>
    <row r="46" spans="1:33" s="318" customFormat="1" ht="15.75" customHeight="1">
      <c r="A46" s="319" t="s">
        <v>2575</v>
      </c>
      <c r="B46" s="320"/>
      <c r="C46" s="320"/>
      <c r="D46" s="320"/>
      <c r="E46" s="320"/>
      <c r="F46" s="320"/>
      <c r="G46" s="320"/>
      <c r="H46" s="320"/>
      <c r="I46" s="320"/>
      <c r="J46" s="320"/>
      <c r="K46" s="1119"/>
      <c r="L46" s="1119"/>
      <c r="M46" s="1119"/>
      <c r="N46" s="326"/>
      <c r="O46" s="322"/>
      <c r="P46" s="322"/>
      <c r="Q46" s="322"/>
      <c r="R46" s="320"/>
      <c r="S46" s="320"/>
      <c r="T46" s="320"/>
      <c r="U46" s="320"/>
      <c r="V46" s="320"/>
      <c r="W46" s="320"/>
      <c r="X46" s="320"/>
      <c r="Y46" s="320"/>
      <c r="Z46" s="320"/>
      <c r="AA46" s="320"/>
      <c r="AB46" s="320"/>
      <c r="AC46" s="320"/>
      <c r="AD46" s="320"/>
      <c r="AE46" s="320"/>
      <c r="AF46" s="323"/>
      <c r="AG46" s="317"/>
    </row>
    <row r="47" spans="1:33" s="318" customFormat="1" ht="15.75" customHeight="1">
      <c r="A47" s="319" t="s">
        <v>2576</v>
      </c>
      <c r="B47" s="320"/>
      <c r="C47" s="320"/>
      <c r="D47" s="320"/>
      <c r="E47" s="320"/>
      <c r="F47" s="320"/>
      <c r="G47" s="320"/>
      <c r="H47" s="320"/>
      <c r="I47" s="320"/>
      <c r="J47" s="320"/>
      <c r="K47" s="1120"/>
      <c r="L47" s="1120"/>
      <c r="M47" s="1120"/>
      <c r="N47" s="1120"/>
      <c r="O47" s="1120"/>
      <c r="P47" s="1120"/>
      <c r="Q47" s="1120"/>
      <c r="R47" s="1120"/>
      <c r="S47" s="1120"/>
      <c r="T47" s="1120"/>
      <c r="U47" s="1120"/>
      <c r="V47" s="1120"/>
      <c r="W47" s="1120"/>
      <c r="X47" s="1120"/>
      <c r="Y47" s="1120"/>
      <c r="Z47" s="1120"/>
      <c r="AA47" s="1120"/>
      <c r="AB47" s="1120"/>
      <c r="AC47" s="1120"/>
      <c r="AD47" s="1120"/>
      <c r="AE47" s="1120"/>
      <c r="AF47" s="1121"/>
      <c r="AG47" s="317"/>
    </row>
    <row r="48" spans="1:33" s="318" customFormat="1" ht="15.75" customHeight="1">
      <c r="A48" s="319" t="s">
        <v>2577</v>
      </c>
      <c r="B48" s="320"/>
      <c r="C48" s="320"/>
      <c r="D48" s="320"/>
      <c r="E48" s="320"/>
      <c r="F48" s="320"/>
      <c r="G48" s="320"/>
      <c r="H48" s="320"/>
      <c r="I48" s="320"/>
      <c r="J48" s="320"/>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3"/>
      <c r="AG48" s="317"/>
    </row>
    <row r="49" spans="1:33" s="318" customFormat="1" ht="15.75" customHeight="1">
      <c r="A49" s="319" t="s">
        <v>2578</v>
      </c>
      <c r="B49" s="320"/>
      <c r="C49" s="320"/>
      <c r="D49" s="320"/>
      <c r="E49" s="320"/>
      <c r="F49" s="320"/>
      <c r="G49" s="320"/>
      <c r="H49" s="320"/>
      <c r="I49" s="320"/>
      <c r="J49" s="320"/>
      <c r="K49" s="1122"/>
      <c r="L49" s="1122"/>
      <c r="M49" s="1122"/>
      <c r="N49" s="1122"/>
      <c r="O49" s="1122"/>
      <c r="P49" s="1122"/>
      <c r="Q49" s="1122"/>
      <c r="R49" s="1122"/>
      <c r="S49" s="1122"/>
      <c r="T49" s="1122"/>
      <c r="U49" s="1122"/>
      <c r="V49" s="1122"/>
      <c r="W49" s="1122"/>
      <c r="X49" s="1122"/>
      <c r="Y49" s="1122"/>
      <c r="Z49" s="1122"/>
      <c r="AA49" s="1122"/>
      <c r="AB49" s="1122"/>
      <c r="AC49" s="1122"/>
      <c r="AD49" s="1122"/>
      <c r="AE49" s="1122"/>
      <c r="AF49" s="1123"/>
      <c r="AG49" s="317"/>
    </row>
    <row r="50" spans="1:33" s="318" customFormat="1" ht="15.75" customHeight="1" thickBot="1">
      <c r="A50" s="328" t="s">
        <v>2579</v>
      </c>
      <c r="B50" s="329"/>
      <c r="C50" s="329"/>
      <c r="D50" s="329"/>
      <c r="E50" s="329"/>
      <c r="F50" s="329"/>
      <c r="G50" s="329"/>
      <c r="H50" s="329"/>
      <c r="I50" s="329"/>
      <c r="J50" s="329"/>
      <c r="K50" s="1124"/>
      <c r="L50" s="1124"/>
      <c r="M50" s="1124"/>
      <c r="N50" s="1124"/>
      <c r="O50" s="1124"/>
      <c r="P50" s="1124"/>
      <c r="Q50" s="1124"/>
      <c r="R50" s="1124"/>
      <c r="S50" s="1124"/>
      <c r="T50" s="1124"/>
      <c r="U50" s="1124"/>
      <c r="V50" s="1124"/>
      <c r="W50" s="1124"/>
      <c r="X50" s="1124"/>
      <c r="Y50" s="1124"/>
      <c r="Z50" s="1124"/>
      <c r="AA50" s="1124"/>
      <c r="AB50" s="1124"/>
      <c r="AC50" s="1124"/>
      <c r="AD50" s="1124"/>
      <c r="AE50" s="1124"/>
      <c r="AF50" s="1125"/>
      <c r="AG50" s="317"/>
    </row>
    <row r="51" spans="1:33" s="318" customFormat="1" ht="15.75" customHeight="1">
      <c r="A51" s="314" t="s">
        <v>2584</v>
      </c>
      <c r="B51" s="332"/>
      <c r="C51" s="332"/>
      <c r="D51" s="332"/>
      <c r="E51" s="332"/>
      <c r="F51" s="332"/>
      <c r="G51" s="332"/>
      <c r="H51" s="332"/>
      <c r="I51" s="332"/>
      <c r="J51" s="332"/>
      <c r="K51" s="1131"/>
      <c r="L51" s="1131"/>
      <c r="M51" s="1131"/>
      <c r="N51" s="1131"/>
      <c r="O51" s="1131"/>
      <c r="P51" s="1131"/>
      <c r="Q51" s="1131"/>
      <c r="R51" s="1131"/>
      <c r="S51" s="1131"/>
      <c r="T51" s="1131"/>
      <c r="U51" s="1131"/>
      <c r="V51" s="1131"/>
      <c r="W51" s="1131"/>
      <c r="X51" s="1131"/>
      <c r="Y51" s="1131"/>
      <c r="Z51" s="1131"/>
      <c r="AA51" s="1131"/>
      <c r="AB51" s="1131"/>
      <c r="AC51" s="1131"/>
      <c r="AD51" s="1131"/>
      <c r="AE51" s="1131"/>
      <c r="AF51" s="1132"/>
      <c r="AG51" s="317"/>
    </row>
    <row r="52" spans="1:33" s="318" customFormat="1" ht="15.75" customHeight="1">
      <c r="A52" s="319" t="s">
        <v>2567</v>
      </c>
      <c r="B52" s="320"/>
      <c r="C52" s="320"/>
      <c r="D52" s="320"/>
      <c r="E52" s="320"/>
      <c r="F52" s="321"/>
      <c r="G52" s="321"/>
      <c r="H52" s="321"/>
      <c r="I52" s="321"/>
      <c r="J52" s="321"/>
      <c r="K52" s="321" t="s">
        <v>2568</v>
      </c>
      <c r="L52" s="1128"/>
      <c r="M52" s="1128"/>
      <c r="N52" s="1128"/>
      <c r="O52" s="1128"/>
      <c r="P52" s="1129" t="s">
        <v>2569</v>
      </c>
      <c r="Q52" s="1129"/>
      <c r="R52" s="1129"/>
      <c r="S52" s="1128"/>
      <c r="T52" s="1128"/>
      <c r="U52" s="1128"/>
      <c r="V52" s="1128"/>
      <c r="W52" s="1129" t="s">
        <v>2570</v>
      </c>
      <c r="X52" s="1129"/>
      <c r="Y52" s="1129"/>
      <c r="Z52" s="1130"/>
      <c r="AA52" s="1130"/>
      <c r="AB52" s="1130"/>
      <c r="AC52" s="1130"/>
      <c r="AD52" s="1130"/>
      <c r="AE52" s="1130"/>
      <c r="AF52" s="323" t="s">
        <v>17</v>
      </c>
      <c r="AG52" s="317"/>
    </row>
    <row r="53" spans="1:33" s="318" customFormat="1" ht="15.75" customHeight="1">
      <c r="A53" s="319" t="s">
        <v>2571</v>
      </c>
      <c r="B53" s="320"/>
      <c r="C53" s="320"/>
      <c r="D53" s="320"/>
      <c r="E53" s="320"/>
      <c r="F53" s="324"/>
      <c r="G53" s="324"/>
      <c r="H53" s="324"/>
      <c r="I53" s="324"/>
      <c r="J53" s="324"/>
      <c r="K53" s="1126"/>
      <c r="L53" s="1126"/>
      <c r="M53" s="1126"/>
      <c r="N53" s="1126"/>
      <c r="O53" s="1126"/>
      <c r="P53" s="1126"/>
      <c r="Q53" s="1126"/>
      <c r="R53" s="1126"/>
      <c r="S53" s="1126"/>
      <c r="T53" s="1126"/>
      <c r="U53" s="1126"/>
      <c r="V53" s="1126"/>
      <c r="W53" s="1126"/>
      <c r="X53" s="1126"/>
      <c r="Y53" s="1126"/>
      <c r="Z53" s="1126"/>
      <c r="AA53" s="1126"/>
      <c r="AB53" s="1126"/>
      <c r="AC53" s="1126"/>
      <c r="AD53" s="1126"/>
      <c r="AE53" s="1126"/>
      <c r="AF53" s="1127"/>
      <c r="AG53" s="317"/>
    </row>
    <row r="54" spans="1:33" s="318" customFormat="1" ht="15.75" customHeight="1">
      <c r="A54" s="319" t="s">
        <v>2572</v>
      </c>
      <c r="B54" s="320"/>
      <c r="C54" s="320"/>
      <c r="D54" s="320"/>
      <c r="E54" s="320"/>
      <c r="F54" s="320"/>
      <c r="G54" s="320"/>
      <c r="H54" s="320"/>
      <c r="I54" s="320"/>
      <c r="J54" s="320"/>
      <c r="K54" s="321" t="s">
        <v>2568</v>
      </c>
      <c r="L54" s="1128"/>
      <c r="M54" s="1128"/>
      <c r="N54" s="1128"/>
      <c r="O54" s="1129" t="s">
        <v>2573</v>
      </c>
      <c r="P54" s="1129"/>
      <c r="Q54" s="1129"/>
      <c r="R54" s="1129"/>
      <c r="S54" s="1129"/>
      <c r="T54" s="1128"/>
      <c r="U54" s="1128"/>
      <c r="V54" s="1128"/>
      <c r="W54" s="1129" t="s">
        <v>2574</v>
      </c>
      <c r="X54" s="1129"/>
      <c r="Y54" s="1129"/>
      <c r="Z54" s="1129"/>
      <c r="AA54" s="1130"/>
      <c r="AB54" s="1130"/>
      <c r="AC54" s="1130"/>
      <c r="AD54" s="1130"/>
      <c r="AE54" s="1130"/>
      <c r="AF54" s="323" t="s">
        <v>17</v>
      </c>
      <c r="AG54" s="317"/>
    </row>
    <row r="55" spans="1:33" s="318" customFormat="1" ht="15.75" customHeight="1">
      <c r="A55" s="319"/>
      <c r="B55" s="320"/>
      <c r="C55" s="320"/>
      <c r="D55" s="320"/>
      <c r="E55" s="320"/>
      <c r="F55" s="320"/>
      <c r="G55" s="320"/>
      <c r="H55" s="320"/>
      <c r="I55" s="320"/>
      <c r="J55" s="320"/>
      <c r="K55" s="1117"/>
      <c r="L55" s="1117"/>
      <c r="M55" s="1117"/>
      <c r="N55" s="1117"/>
      <c r="O55" s="1117"/>
      <c r="P55" s="1117"/>
      <c r="Q55" s="1117"/>
      <c r="R55" s="1117"/>
      <c r="S55" s="1117"/>
      <c r="T55" s="1117"/>
      <c r="U55" s="1117"/>
      <c r="V55" s="1117"/>
      <c r="W55" s="1117"/>
      <c r="X55" s="1117"/>
      <c r="Y55" s="1117"/>
      <c r="Z55" s="1117"/>
      <c r="AA55" s="1117"/>
      <c r="AB55" s="1117"/>
      <c r="AC55" s="1117"/>
      <c r="AD55" s="1117"/>
      <c r="AE55" s="1117"/>
      <c r="AF55" s="1118"/>
      <c r="AG55" s="317"/>
    </row>
    <row r="56" spans="1:33" s="318" customFormat="1" ht="15.75" customHeight="1">
      <c r="A56" s="319" t="s">
        <v>2575</v>
      </c>
      <c r="B56" s="320"/>
      <c r="C56" s="320"/>
      <c r="D56" s="320"/>
      <c r="E56" s="320"/>
      <c r="F56" s="320"/>
      <c r="G56" s="320"/>
      <c r="H56" s="320"/>
      <c r="I56" s="320"/>
      <c r="J56" s="320"/>
      <c r="K56" s="1119"/>
      <c r="L56" s="1119"/>
      <c r="M56" s="1119"/>
      <c r="N56" s="326"/>
      <c r="O56" s="322"/>
      <c r="P56" s="322"/>
      <c r="Q56" s="322"/>
      <c r="R56" s="320"/>
      <c r="S56" s="320"/>
      <c r="T56" s="320"/>
      <c r="U56" s="320"/>
      <c r="V56" s="320"/>
      <c r="W56" s="320"/>
      <c r="X56" s="320"/>
      <c r="Y56" s="320"/>
      <c r="Z56" s="320"/>
      <c r="AA56" s="320"/>
      <c r="AB56" s="320"/>
      <c r="AC56" s="320"/>
      <c r="AD56" s="320"/>
      <c r="AE56" s="320"/>
      <c r="AF56" s="323"/>
      <c r="AG56" s="317"/>
    </row>
    <row r="57" spans="1:33" s="318" customFormat="1" ht="15.75" customHeight="1">
      <c r="A57" s="319" t="s">
        <v>2576</v>
      </c>
      <c r="B57" s="320"/>
      <c r="C57" s="320"/>
      <c r="D57" s="320"/>
      <c r="E57" s="320"/>
      <c r="F57" s="320"/>
      <c r="G57" s="320"/>
      <c r="H57" s="320"/>
      <c r="I57" s="320"/>
      <c r="J57" s="320"/>
      <c r="K57" s="1120"/>
      <c r="L57" s="1120"/>
      <c r="M57" s="1120"/>
      <c r="N57" s="1120"/>
      <c r="O57" s="1120"/>
      <c r="P57" s="1120"/>
      <c r="Q57" s="1120"/>
      <c r="R57" s="1120"/>
      <c r="S57" s="1120"/>
      <c r="T57" s="1120"/>
      <c r="U57" s="1120"/>
      <c r="V57" s="1120"/>
      <c r="W57" s="1120"/>
      <c r="X57" s="1120"/>
      <c r="Y57" s="1120"/>
      <c r="Z57" s="1120"/>
      <c r="AA57" s="1120"/>
      <c r="AB57" s="1120"/>
      <c r="AC57" s="1120"/>
      <c r="AD57" s="1120"/>
      <c r="AE57" s="1120"/>
      <c r="AF57" s="1121"/>
      <c r="AG57" s="317"/>
    </row>
    <row r="58" spans="1:33" s="318" customFormat="1" ht="15.75" customHeight="1">
      <c r="A58" s="319" t="s">
        <v>2577</v>
      </c>
      <c r="B58" s="320"/>
      <c r="C58" s="320"/>
      <c r="D58" s="320"/>
      <c r="E58" s="320"/>
      <c r="F58" s="320"/>
      <c r="G58" s="320"/>
      <c r="H58" s="320"/>
      <c r="I58" s="320"/>
      <c r="J58" s="320"/>
      <c r="K58" s="1122"/>
      <c r="L58" s="1122"/>
      <c r="M58" s="1122"/>
      <c r="N58" s="1122"/>
      <c r="O58" s="1122"/>
      <c r="P58" s="1122"/>
      <c r="Q58" s="1122"/>
      <c r="R58" s="1122"/>
      <c r="S58" s="1122"/>
      <c r="T58" s="1122"/>
      <c r="U58" s="1122"/>
      <c r="V58" s="1122"/>
      <c r="W58" s="1122"/>
      <c r="X58" s="1122"/>
      <c r="Y58" s="1122"/>
      <c r="Z58" s="1122"/>
      <c r="AA58" s="1122"/>
      <c r="AB58" s="1122"/>
      <c r="AC58" s="1122"/>
      <c r="AD58" s="1122"/>
      <c r="AE58" s="1122"/>
      <c r="AF58" s="1123"/>
      <c r="AG58" s="317"/>
    </row>
    <row r="59" spans="1:33" s="318" customFormat="1" ht="15.75" customHeight="1">
      <c r="A59" s="319" t="s">
        <v>2578</v>
      </c>
      <c r="B59" s="320"/>
      <c r="C59" s="320"/>
      <c r="D59" s="320"/>
      <c r="E59" s="320"/>
      <c r="F59" s="320"/>
      <c r="G59" s="320"/>
      <c r="H59" s="320"/>
      <c r="I59" s="320"/>
      <c r="J59" s="320"/>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3"/>
      <c r="AG59" s="317"/>
    </row>
    <row r="60" spans="1:33" s="318" customFormat="1" ht="15.75" customHeight="1" thickBot="1">
      <c r="A60" s="328" t="s">
        <v>2579</v>
      </c>
      <c r="B60" s="329"/>
      <c r="C60" s="329"/>
      <c r="D60" s="329"/>
      <c r="E60" s="329"/>
      <c r="F60" s="329"/>
      <c r="G60" s="329"/>
      <c r="H60" s="329"/>
      <c r="I60" s="329"/>
      <c r="J60" s="329"/>
      <c r="K60" s="1124"/>
      <c r="L60" s="1124"/>
      <c r="M60" s="1124"/>
      <c r="N60" s="1124"/>
      <c r="O60" s="1124"/>
      <c r="P60" s="1124"/>
      <c r="Q60" s="1124"/>
      <c r="R60" s="1124"/>
      <c r="S60" s="1124"/>
      <c r="T60" s="1124"/>
      <c r="U60" s="1124"/>
      <c r="V60" s="1124"/>
      <c r="W60" s="1124"/>
      <c r="X60" s="1124"/>
      <c r="Y60" s="1124"/>
      <c r="Z60" s="1124"/>
      <c r="AA60" s="1124"/>
      <c r="AB60" s="1124"/>
      <c r="AC60" s="1124"/>
      <c r="AD60" s="1124"/>
      <c r="AE60" s="1124"/>
      <c r="AF60" s="1125"/>
      <c r="AG60" s="317"/>
    </row>
    <row r="61" spans="1:33" s="318" customFormat="1" ht="15.75" customHeight="1">
      <c r="A61" s="314" t="s">
        <v>2585</v>
      </c>
      <c r="B61" s="332"/>
      <c r="C61" s="332"/>
      <c r="D61" s="332"/>
      <c r="E61" s="332"/>
      <c r="F61" s="332"/>
      <c r="G61" s="332"/>
      <c r="H61" s="332"/>
      <c r="I61" s="332"/>
      <c r="J61" s="332"/>
      <c r="K61" s="1131"/>
      <c r="L61" s="1131"/>
      <c r="M61" s="1131"/>
      <c r="N61" s="1131"/>
      <c r="O61" s="1131"/>
      <c r="P61" s="1131"/>
      <c r="Q61" s="1131"/>
      <c r="R61" s="1131"/>
      <c r="S61" s="1131"/>
      <c r="T61" s="1131"/>
      <c r="U61" s="1131"/>
      <c r="V61" s="1131"/>
      <c r="W61" s="1131"/>
      <c r="X61" s="1131"/>
      <c r="Y61" s="1131"/>
      <c r="Z61" s="1131"/>
      <c r="AA61" s="1131"/>
      <c r="AB61" s="1131"/>
      <c r="AC61" s="1131"/>
      <c r="AD61" s="1131"/>
      <c r="AE61" s="1131"/>
      <c r="AF61" s="1132"/>
      <c r="AG61" s="317"/>
    </row>
    <row r="62" spans="1:33" s="318" customFormat="1" ht="15.75" customHeight="1">
      <c r="A62" s="319" t="s">
        <v>2567</v>
      </c>
      <c r="B62" s="320"/>
      <c r="C62" s="320"/>
      <c r="D62" s="320"/>
      <c r="E62" s="320"/>
      <c r="F62" s="321"/>
      <c r="G62" s="321"/>
      <c r="H62" s="321"/>
      <c r="I62" s="321"/>
      <c r="J62" s="321"/>
      <c r="K62" s="321" t="s">
        <v>2568</v>
      </c>
      <c r="L62" s="1128"/>
      <c r="M62" s="1128"/>
      <c r="N62" s="1128"/>
      <c r="O62" s="1128"/>
      <c r="P62" s="1129" t="s">
        <v>2569</v>
      </c>
      <c r="Q62" s="1129"/>
      <c r="R62" s="1129"/>
      <c r="S62" s="1128"/>
      <c r="T62" s="1128"/>
      <c r="U62" s="1128"/>
      <c r="V62" s="1128"/>
      <c r="W62" s="1129" t="s">
        <v>2570</v>
      </c>
      <c r="X62" s="1129"/>
      <c r="Y62" s="1129"/>
      <c r="Z62" s="1130"/>
      <c r="AA62" s="1130"/>
      <c r="AB62" s="1130"/>
      <c r="AC62" s="1130"/>
      <c r="AD62" s="1130"/>
      <c r="AE62" s="1130"/>
      <c r="AF62" s="323" t="s">
        <v>17</v>
      </c>
      <c r="AG62" s="317"/>
    </row>
    <row r="63" spans="1:33" s="318" customFormat="1" ht="15.75" customHeight="1">
      <c r="A63" s="319" t="s">
        <v>2571</v>
      </c>
      <c r="B63" s="320"/>
      <c r="C63" s="320"/>
      <c r="D63" s="320"/>
      <c r="E63" s="320"/>
      <c r="F63" s="324"/>
      <c r="G63" s="324"/>
      <c r="H63" s="324"/>
      <c r="I63" s="324"/>
      <c r="J63" s="324"/>
      <c r="K63" s="1126"/>
      <c r="L63" s="1126"/>
      <c r="M63" s="1126"/>
      <c r="N63" s="1126"/>
      <c r="O63" s="1126"/>
      <c r="P63" s="1126"/>
      <c r="Q63" s="1126"/>
      <c r="R63" s="1126"/>
      <c r="S63" s="1126"/>
      <c r="T63" s="1126"/>
      <c r="U63" s="1126"/>
      <c r="V63" s="1126"/>
      <c r="W63" s="1126"/>
      <c r="X63" s="1126"/>
      <c r="Y63" s="1126"/>
      <c r="Z63" s="1126"/>
      <c r="AA63" s="1126"/>
      <c r="AB63" s="1126"/>
      <c r="AC63" s="1126"/>
      <c r="AD63" s="1126"/>
      <c r="AE63" s="1126"/>
      <c r="AF63" s="1127"/>
      <c r="AG63" s="317"/>
    </row>
    <row r="64" spans="1:33" s="318" customFormat="1" ht="15.75" customHeight="1">
      <c r="A64" s="319" t="s">
        <v>2572</v>
      </c>
      <c r="B64" s="320"/>
      <c r="C64" s="320"/>
      <c r="D64" s="320"/>
      <c r="E64" s="320"/>
      <c r="F64" s="320"/>
      <c r="G64" s="320"/>
      <c r="H64" s="320"/>
      <c r="I64" s="320"/>
      <c r="J64" s="320"/>
      <c r="K64" s="321" t="s">
        <v>2568</v>
      </c>
      <c r="L64" s="1128"/>
      <c r="M64" s="1128"/>
      <c r="N64" s="1128"/>
      <c r="O64" s="1129" t="s">
        <v>2573</v>
      </c>
      <c r="P64" s="1129"/>
      <c r="Q64" s="1129"/>
      <c r="R64" s="1129"/>
      <c r="S64" s="1129"/>
      <c r="T64" s="1128"/>
      <c r="U64" s="1128"/>
      <c r="V64" s="1128"/>
      <c r="W64" s="1129" t="s">
        <v>2574</v>
      </c>
      <c r="X64" s="1129"/>
      <c r="Y64" s="1129"/>
      <c r="Z64" s="1129"/>
      <c r="AA64" s="1130"/>
      <c r="AB64" s="1130"/>
      <c r="AC64" s="1130"/>
      <c r="AD64" s="1130"/>
      <c r="AE64" s="1130"/>
      <c r="AF64" s="323" t="s">
        <v>17</v>
      </c>
      <c r="AG64" s="317"/>
    </row>
    <row r="65" spans="1:33" s="318" customFormat="1" ht="15.75" customHeight="1">
      <c r="A65" s="319"/>
      <c r="B65" s="320"/>
      <c r="C65" s="320"/>
      <c r="D65" s="320"/>
      <c r="E65" s="320"/>
      <c r="F65" s="320"/>
      <c r="G65" s="320"/>
      <c r="H65" s="320"/>
      <c r="I65" s="320"/>
      <c r="J65" s="320"/>
      <c r="K65" s="1117"/>
      <c r="L65" s="1117"/>
      <c r="M65" s="1117"/>
      <c r="N65" s="1117"/>
      <c r="O65" s="1117"/>
      <c r="P65" s="1117"/>
      <c r="Q65" s="1117"/>
      <c r="R65" s="1117"/>
      <c r="S65" s="1117"/>
      <c r="T65" s="1117"/>
      <c r="U65" s="1117"/>
      <c r="V65" s="1117"/>
      <c r="W65" s="1117"/>
      <c r="X65" s="1117"/>
      <c r="Y65" s="1117"/>
      <c r="Z65" s="1117"/>
      <c r="AA65" s="1117"/>
      <c r="AB65" s="1117"/>
      <c r="AC65" s="1117"/>
      <c r="AD65" s="1117"/>
      <c r="AE65" s="1117"/>
      <c r="AF65" s="1118"/>
      <c r="AG65" s="317"/>
    </row>
    <row r="66" spans="1:33" s="318" customFormat="1" ht="15.75" customHeight="1">
      <c r="A66" s="319" t="s">
        <v>2575</v>
      </c>
      <c r="B66" s="320"/>
      <c r="C66" s="320"/>
      <c r="D66" s="320"/>
      <c r="E66" s="320"/>
      <c r="F66" s="320"/>
      <c r="G66" s="320"/>
      <c r="H66" s="320"/>
      <c r="I66" s="320"/>
      <c r="J66" s="320"/>
      <c r="K66" s="1119"/>
      <c r="L66" s="1119"/>
      <c r="M66" s="1119"/>
      <c r="N66" s="326"/>
      <c r="O66" s="322"/>
      <c r="P66" s="322"/>
      <c r="Q66" s="322"/>
      <c r="R66" s="320"/>
      <c r="S66" s="320"/>
      <c r="T66" s="320"/>
      <c r="U66" s="320"/>
      <c r="V66" s="320"/>
      <c r="W66" s="320"/>
      <c r="X66" s="320"/>
      <c r="Y66" s="320"/>
      <c r="Z66" s="320"/>
      <c r="AA66" s="320"/>
      <c r="AB66" s="320"/>
      <c r="AC66" s="320"/>
      <c r="AD66" s="320"/>
      <c r="AE66" s="320"/>
      <c r="AF66" s="323"/>
      <c r="AG66" s="317"/>
    </row>
    <row r="67" spans="1:33" s="318" customFormat="1" ht="15.75" customHeight="1">
      <c r="A67" s="319" t="s">
        <v>2576</v>
      </c>
      <c r="B67" s="320"/>
      <c r="C67" s="320"/>
      <c r="D67" s="320"/>
      <c r="E67" s="320"/>
      <c r="F67" s="320"/>
      <c r="G67" s="320"/>
      <c r="H67" s="320"/>
      <c r="I67" s="320"/>
      <c r="J67" s="320"/>
      <c r="K67" s="1120"/>
      <c r="L67" s="1120"/>
      <c r="M67" s="1120"/>
      <c r="N67" s="1120"/>
      <c r="O67" s="1120"/>
      <c r="P67" s="1120"/>
      <c r="Q67" s="1120"/>
      <c r="R67" s="1120"/>
      <c r="S67" s="1120"/>
      <c r="T67" s="1120"/>
      <c r="U67" s="1120"/>
      <c r="V67" s="1120"/>
      <c r="W67" s="1120"/>
      <c r="X67" s="1120"/>
      <c r="Y67" s="1120"/>
      <c r="Z67" s="1120"/>
      <c r="AA67" s="1120"/>
      <c r="AB67" s="1120"/>
      <c r="AC67" s="1120"/>
      <c r="AD67" s="1120"/>
      <c r="AE67" s="1120"/>
      <c r="AF67" s="1121"/>
      <c r="AG67" s="317"/>
    </row>
    <row r="68" spans="1:33" s="318" customFormat="1" ht="15.75" customHeight="1">
      <c r="A68" s="319" t="s">
        <v>2577</v>
      </c>
      <c r="B68" s="320"/>
      <c r="C68" s="320"/>
      <c r="D68" s="320"/>
      <c r="E68" s="320"/>
      <c r="F68" s="320"/>
      <c r="G68" s="320"/>
      <c r="H68" s="320"/>
      <c r="I68" s="320"/>
      <c r="J68" s="320"/>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3"/>
      <c r="AG68" s="317"/>
    </row>
    <row r="69" spans="1:33" s="318" customFormat="1" ht="15.75" customHeight="1">
      <c r="A69" s="319" t="s">
        <v>2578</v>
      </c>
      <c r="B69" s="320"/>
      <c r="C69" s="320"/>
      <c r="D69" s="320"/>
      <c r="E69" s="320"/>
      <c r="F69" s="320"/>
      <c r="G69" s="320"/>
      <c r="H69" s="320"/>
      <c r="I69" s="320"/>
      <c r="J69" s="320"/>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3"/>
      <c r="AG69" s="317"/>
    </row>
    <row r="70" spans="1:33" s="318" customFormat="1" ht="15.75" customHeight="1" thickBot="1">
      <c r="A70" s="328" t="s">
        <v>2579</v>
      </c>
      <c r="B70" s="329"/>
      <c r="C70" s="329"/>
      <c r="D70" s="329"/>
      <c r="E70" s="329"/>
      <c r="F70" s="329"/>
      <c r="G70" s="329"/>
      <c r="H70" s="329"/>
      <c r="I70" s="329"/>
      <c r="J70" s="329"/>
      <c r="K70" s="1124"/>
      <c r="L70" s="1124"/>
      <c r="M70" s="1124"/>
      <c r="N70" s="1124"/>
      <c r="O70" s="1124"/>
      <c r="P70" s="1124"/>
      <c r="Q70" s="1124"/>
      <c r="R70" s="1124"/>
      <c r="S70" s="1124"/>
      <c r="T70" s="1124"/>
      <c r="U70" s="1124"/>
      <c r="V70" s="1124"/>
      <c r="W70" s="1124"/>
      <c r="X70" s="1124"/>
      <c r="Y70" s="1124"/>
      <c r="Z70" s="1124"/>
      <c r="AA70" s="1124"/>
      <c r="AB70" s="1124"/>
      <c r="AC70" s="1124"/>
      <c r="AD70" s="1124"/>
      <c r="AE70" s="1124"/>
      <c r="AF70" s="1125"/>
      <c r="AG70" s="317"/>
    </row>
    <row r="71" spans="1:33" s="318" customFormat="1" ht="15.75" customHeight="1">
      <c r="A71" s="314" t="s">
        <v>2586</v>
      </c>
      <c r="B71" s="332"/>
      <c r="C71" s="332"/>
      <c r="D71" s="332"/>
      <c r="E71" s="332"/>
      <c r="F71" s="332"/>
      <c r="G71" s="332"/>
      <c r="H71" s="332"/>
      <c r="I71" s="332"/>
      <c r="J71" s="332"/>
      <c r="K71" s="1131"/>
      <c r="L71" s="1131"/>
      <c r="M71" s="1131"/>
      <c r="N71" s="1131"/>
      <c r="O71" s="1131"/>
      <c r="P71" s="1131"/>
      <c r="Q71" s="1131"/>
      <c r="R71" s="1131"/>
      <c r="S71" s="1131"/>
      <c r="T71" s="1131"/>
      <c r="U71" s="1131"/>
      <c r="V71" s="1131"/>
      <c r="W71" s="1131"/>
      <c r="X71" s="1131"/>
      <c r="Y71" s="1131"/>
      <c r="Z71" s="1131"/>
      <c r="AA71" s="1131"/>
      <c r="AB71" s="1131"/>
      <c r="AC71" s="1131"/>
      <c r="AD71" s="1131"/>
      <c r="AE71" s="1131"/>
      <c r="AF71" s="1132"/>
      <c r="AG71" s="317"/>
    </row>
    <row r="72" spans="1:33" s="318" customFormat="1" ht="15.75" customHeight="1">
      <c r="A72" s="319" t="s">
        <v>2567</v>
      </c>
      <c r="B72" s="320"/>
      <c r="C72" s="320"/>
      <c r="D72" s="320"/>
      <c r="E72" s="320"/>
      <c r="F72" s="321"/>
      <c r="G72" s="321"/>
      <c r="H72" s="321"/>
      <c r="I72" s="321"/>
      <c r="J72" s="321"/>
      <c r="K72" s="321" t="s">
        <v>2568</v>
      </c>
      <c r="L72" s="1128"/>
      <c r="M72" s="1128"/>
      <c r="N72" s="1128"/>
      <c r="O72" s="1128"/>
      <c r="P72" s="1129" t="s">
        <v>2569</v>
      </c>
      <c r="Q72" s="1129"/>
      <c r="R72" s="1129"/>
      <c r="S72" s="1128"/>
      <c r="T72" s="1128"/>
      <c r="U72" s="1128"/>
      <c r="V72" s="1128"/>
      <c r="W72" s="1129" t="s">
        <v>2570</v>
      </c>
      <c r="X72" s="1129"/>
      <c r="Y72" s="1129"/>
      <c r="Z72" s="1130"/>
      <c r="AA72" s="1130"/>
      <c r="AB72" s="1130"/>
      <c r="AC72" s="1130"/>
      <c r="AD72" s="1130"/>
      <c r="AE72" s="1130"/>
      <c r="AF72" s="323" t="s">
        <v>17</v>
      </c>
      <c r="AG72" s="317"/>
    </row>
    <row r="73" spans="1:33" s="318" customFormat="1" ht="15.75" customHeight="1">
      <c r="A73" s="319" t="s">
        <v>2571</v>
      </c>
      <c r="B73" s="320"/>
      <c r="C73" s="320"/>
      <c r="D73" s="320"/>
      <c r="E73" s="320"/>
      <c r="F73" s="324"/>
      <c r="G73" s="324"/>
      <c r="H73" s="324"/>
      <c r="I73" s="324"/>
      <c r="J73" s="324"/>
      <c r="K73" s="1126"/>
      <c r="L73" s="1126"/>
      <c r="M73" s="1126"/>
      <c r="N73" s="1126"/>
      <c r="O73" s="1126"/>
      <c r="P73" s="1126"/>
      <c r="Q73" s="1126"/>
      <c r="R73" s="1126"/>
      <c r="S73" s="1126"/>
      <c r="T73" s="1126"/>
      <c r="U73" s="1126"/>
      <c r="V73" s="1126"/>
      <c r="W73" s="1126"/>
      <c r="X73" s="1126"/>
      <c r="Y73" s="1126"/>
      <c r="Z73" s="1126"/>
      <c r="AA73" s="1126"/>
      <c r="AB73" s="1126"/>
      <c r="AC73" s="1126"/>
      <c r="AD73" s="1126"/>
      <c r="AE73" s="1126"/>
      <c r="AF73" s="1127"/>
      <c r="AG73" s="317"/>
    </row>
    <row r="74" spans="1:33" s="318" customFormat="1" ht="15.75" customHeight="1">
      <c r="A74" s="319" t="s">
        <v>2572</v>
      </c>
      <c r="B74" s="320"/>
      <c r="C74" s="320"/>
      <c r="D74" s="320"/>
      <c r="E74" s="320"/>
      <c r="F74" s="320"/>
      <c r="G74" s="320"/>
      <c r="H74" s="320"/>
      <c r="I74" s="320"/>
      <c r="J74" s="320"/>
      <c r="K74" s="321" t="s">
        <v>2568</v>
      </c>
      <c r="L74" s="1128"/>
      <c r="M74" s="1128"/>
      <c r="N74" s="1128"/>
      <c r="O74" s="1129" t="s">
        <v>2573</v>
      </c>
      <c r="P74" s="1129"/>
      <c r="Q74" s="1129"/>
      <c r="R74" s="1129"/>
      <c r="S74" s="1129"/>
      <c r="T74" s="1128"/>
      <c r="U74" s="1128"/>
      <c r="V74" s="1128"/>
      <c r="W74" s="1129" t="s">
        <v>2574</v>
      </c>
      <c r="X74" s="1129"/>
      <c r="Y74" s="1129"/>
      <c r="Z74" s="1129"/>
      <c r="AA74" s="1130"/>
      <c r="AB74" s="1130"/>
      <c r="AC74" s="1130"/>
      <c r="AD74" s="1130"/>
      <c r="AE74" s="1130"/>
      <c r="AF74" s="323" t="s">
        <v>17</v>
      </c>
      <c r="AG74" s="317"/>
    </row>
    <row r="75" spans="1:33" s="318" customFormat="1" ht="15.75" customHeight="1">
      <c r="A75" s="319"/>
      <c r="B75" s="320"/>
      <c r="C75" s="320"/>
      <c r="D75" s="320"/>
      <c r="E75" s="320"/>
      <c r="F75" s="320"/>
      <c r="G75" s="320"/>
      <c r="H75" s="320"/>
      <c r="I75" s="320"/>
      <c r="J75" s="320"/>
      <c r="K75" s="1117"/>
      <c r="L75" s="1117"/>
      <c r="M75" s="1117"/>
      <c r="N75" s="1117"/>
      <c r="O75" s="1117"/>
      <c r="P75" s="1117"/>
      <c r="Q75" s="1117"/>
      <c r="R75" s="1117"/>
      <c r="S75" s="1117"/>
      <c r="T75" s="1117"/>
      <c r="U75" s="1117"/>
      <c r="V75" s="1117"/>
      <c r="W75" s="1117"/>
      <c r="X75" s="1117"/>
      <c r="Y75" s="1117"/>
      <c r="Z75" s="1117"/>
      <c r="AA75" s="1117"/>
      <c r="AB75" s="1117"/>
      <c r="AC75" s="1117"/>
      <c r="AD75" s="1117"/>
      <c r="AE75" s="1117"/>
      <c r="AF75" s="1118"/>
      <c r="AG75" s="317"/>
    </row>
    <row r="76" spans="1:33" s="318" customFormat="1" ht="15.75" customHeight="1">
      <c r="A76" s="319" t="s">
        <v>2575</v>
      </c>
      <c r="B76" s="320"/>
      <c r="C76" s="320"/>
      <c r="D76" s="320"/>
      <c r="E76" s="320"/>
      <c r="F76" s="320"/>
      <c r="G76" s="320"/>
      <c r="H76" s="320"/>
      <c r="I76" s="320"/>
      <c r="J76" s="320"/>
      <c r="K76" s="1119"/>
      <c r="L76" s="1119"/>
      <c r="M76" s="1119"/>
      <c r="N76" s="326"/>
      <c r="O76" s="322"/>
      <c r="P76" s="322"/>
      <c r="Q76" s="322"/>
      <c r="R76" s="320"/>
      <c r="S76" s="320"/>
      <c r="T76" s="320"/>
      <c r="U76" s="320"/>
      <c r="V76" s="320"/>
      <c r="W76" s="320"/>
      <c r="X76" s="320"/>
      <c r="Y76" s="320"/>
      <c r="Z76" s="320"/>
      <c r="AA76" s="320"/>
      <c r="AB76" s="320"/>
      <c r="AC76" s="320"/>
      <c r="AD76" s="320"/>
      <c r="AE76" s="320"/>
      <c r="AF76" s="323"/>
      <c r="AG76" s="317"/>
    </row>
    <row r="77" spans="1:33" s="318" customFormat="1" ht="15.75" customHeight="1">
      <c r="A77" s="319" t="s">
        <v>2576</v>
      </c>
      <c r="B77" s="320"/>
      <c r="C77" s="320"/>
      <c r="D77" s="320"/>
      <c r="E77" s="320"/>
      <c r="F77" s="320"/>
      <c r="G77" s="320"/>
      <c r="H77" s="320"/>
      <c r="I77" s="320"/>
      <c r="J77" s="320"/>
      <c r="K77" s="1120"/>
      <c r="L77" s="1120"/>
      <c r="M77" s="1120"/>
      <c r="N77" s="1120"/>
      <c r="O77" s="1120"/>
      <c r="P77" s="1120"/>
      <c r="Q77" s="1120"/>
      <c r="R77" s="1120"/>
      <c r="S77" s="1120"/>
      <c r="T77" s="1120"/>
      <c r="U77" s="1120"/>
      <c r="V77" s="1120"/>
      <c r="W77" s="1120"/>
      <c r="X77" s="1120"/>
      <c r="Y77" s="1120"/>
      <c r="Z77" s="1120"/>
      <c r="AA77" s="1120"/>
      <c r="AB77" s="1120"/>
      <c r="AC77" s="1120"/>
      <c r="AD77" s="1120"/>
      <c r="AE77" s="1120"/>
      <c r="AF77" s="1121"/>
      <c r="AG77" s="317"/>
    </row>
    <row r="78" spans="1:33" s="318" customFormat="1" ht="15.75" customHeight="1">
      <c r="A78" s="319" t="s">
        <v>2577</v>
      </c>
      <c r="B78" s="320"/>
      <c r="C78" s="320"/>
      <c r="D78" s="320"/>
      <c r="E78" s="320"/>
      <c r="F78" s="320"/>
      <c r="G78" s="320"/>
      <c r="H78" s="320"/>
      <c r="I78" s="320"/>
      <c r="J78" s="320"/>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3"/>
      <c r="AG78" s="317"/>
    </row>
    <row r="79" spans="1:33" s="318" customFormat="1" ht="15.75" customHeight="1">
      <c r="A79" s="319" t="s">
        <v>2578</v>
      </c>
      <c r="B79" s="320"/>
      <c r="C79" s="320"/>
      <c r="D79" s="320"/>
      <c r="E79" s="320"/>
      <c r="F79" s="320"/>
      <c r="G79" s="320"/>
      <c r="H79" s="320"/>
      <c r="I79" s="320"/>
      <c r="J79" s="320"/>
      <c r="K79" s="1122"/>
      <c r="L79" s="1122"/>
      <c r="M79" s="1122"/>
      <c r="N79" s="1122"/>
      <c r="O79" s="1122"/>
      <c r="P79" s="1122"/>
      <c r="Q79" s="1122"/>
      <c r="R79" s="1122"/>
      <c r="S79" s="1122"/>
      <c r="T79" s="1122"/>
      <c r="U79" s="1122"/>
      <c r="V79" s="1122"/>
      <c r="W79" s="1122"/>
      <c r="X79" s="1122"/>
      <c r="Y79" s="1122"/>
      <c r="Z79" s="1122"/>
      <c r="AA79" s="1122"/>
      <c r="AB79" s="1122"/>
      <c r="AC79" s="1122"/>
      <c r="AD79" s="1122"/>
      <c r="AE79" s="1122"/>
      <c r="AF79" s="1123"/>
      <c r="AG79" s="317"/>
    </row>
    <row r="80" spans="1:33" s="318" customFormat="1" ht="15.75" customHeight="1" thickBot="1">
      <c r="A80" s="328" t="s">
        <v>2579</v>
      </c>
      <c r="B80" s="329"/>
      <c r="C80" s="329"/>
      <c r="D80" s="329"/>
      <c r="E80" s="329"/>
      <c r="F80" s="329"/>
      <c r="G80" s="329"/>
      <c r="H80" s="329"/>
      <c r="I80" s="329"/>
      <c r="J80" s="329"/>
      <c r="K80" s="1124"/>
      <c r="L80" s="1124"/>
      <c r="M80" s="1124"/>
      <c r="N80" s="1124"/>
      <c r="O80" s="1124"/>
      <c r="P80" s="1124"/>
      <c r="Q80" s="1124"/>
      <c r="R80" s="1124"/>
      <c r="S80" s="1124"/>
      <c r="T80" s="1124"/>
      <c r="U80" s="1124"/>
      <c r="V80" s="1124"/>
      <c r="W80" s="1124"/>
      <c r="X80" s="1124"/>
      <c r="Y80" s="1124"/>
      <c r="Z80" s="1124"/>
      <c r="AA80" s="1124"/>
      <c r="AB80" s="1124"/>
      <c r="AC80" s="1124"/>
      <c r="AD80" s="1124"/>
      <c r="AE80" s="1124"/>
      <c r="AF80" s="1125"/>
      <c r="AG80" s="317"/>
    </row>
    <row r="81" spans="1:33" s="318" customFormat="1" ht="15.75" customHeight="1">
      <c r="A81" s="314" t="s">
        <v>2587</v>
      </c>
      <c r="B81" s="332"/>
      <c r="C81" s="332"/>
      <c r="D81" s="332"/>
      <c r="E81" s="332"/>
      <c r="F81" s="332"/>
      <c r="G81" s="332"/>
      <c r="H81" s="332"/>
      <c r="I81" s="332"/>
      <c r="J81" s="332"/>
      <c r="K81" s="1131"/>
      <c r="L81" s="1131"/>
      <c r="M81" s="1131"/>
      <c r="N81" s="1131"/>
      <c r="O81" s="1131"/>
      <c r="P81" s="1131"/>
      <c r="Q81" s="1131"/>
      <c r="R81" s="1131"/>
      <c r="S81" s="1131"/>
      <c r="T81" s="1131"/>
      <c r="U81" s="1131"/>
      <c r="V81" s="1131"/>
      <c r="W81" s="1131"/>
      <c r="X81" s="1131"/>
      <c r="Y81" s="1131"/>
      <c r="Z81" s="1131"/>
      <c r="AA81" s="1131"/>
      <c r="AB81" s="1131"/>
      <c r="AC81" s="1131"/>
      <c r="AD81" s="1131"/>
      <c r="AE81" s="1131"/>
      <c r="AF81" s="1132"/>
      <c r="AG81" s="317"/>
    </row>
    <row r="82" spans="1:33" s="318" customFormat="1" ht="15.75" customHeight="1">
      <c r="A82" s="319" t="s">
        <v>2567</v>
      </c>
      <c r="B82" s="320"/>
      <c r="C82" s="320"/>
      <c r="D82" s="320"/>
      <c r="E82" s="320"/>
      <c r="F82" s="321"/>
      <c r="G82" s="321"/>
      <c r="H82" s="321"/>
      <c r="I82" s="321"/>
      <c r="J82" s="321"/>
      <c r="K82" s="321" t="s">
        <v>2568</v>
      </c>
      <c r="L82" s="1128"/>
      <c r="M82" s="1128"/>
      <c r="N82" s="1128"/>
      <c r="O82" s="1128"/>
      <c r="P82" s="1129" t="s">
        <v>2569</v>
      </c>
      <c r="Q82" s="1129"/>
      <c r="R82" s="1129"/>
      <c r="S82" s="1128"/>
      <c r="T82" s="1128"/>
      <c r="U82" s="1128"/>
      <c r="V82" s="1128"/>
      <c r="W82" s="1129" t="s">
        <v>2570</v>
      </c>
      <c r="X82" s="1129"/>
      <c r="Y82" s="1129"/>
      <c r="Z82" s="1130"/>
      <c r="AA82" s="1130"/>
      <c r="AB82" s="1130"/>
      <c r="AC82" s="1130"/>
      <c r="AD82" s="1130"/>
      <c r="AE82" s="1130"/>
      <c r="AF82" s="323" t="s">
        <v>17</v>
      </c>
      <c r="AG82" s="317"/>
    </row>
    <row r="83" spans="1:33" s="318" customFormat="1" ht="15.75" customHeight="1">
      <c r="A83" s="319" t="s">
        <v>2571</v>
      </c>
      <c r="B83" s="320"/>
      <c r="C83" s="320"/>
      <c r="D83" s="320"/>
      <c r="E83" s="320"/>
      <c r="F83" s="324"/>
      <c r="G83" s="324"/>
      <c r="H83" s="324"/>
      <c r="I83" s="324"/>
      <c r="J83" s="324"/>
      <c r="K83" s="1126"/>
      <c r="L83" s="1126"/>
      <c r="M83" s="1126"/>
      <c r="N83" s="1126"/>
      <c r="O83" s="1126"/>
      <c r="P83" s="1126"/>
      <c r="Q83" s="1126"/>
      <c r="R83" s="1126"/>
      <c r="S83" s="1126"/>
      <c r="T83" s="1126"/>
      <c r="U83" s="1126"/>
      <c r="V83" s="1126"/>
      <c r="W83" s="1126"/>
      <c r="X83" s="1126"/>
      <c r="Y83" s="1126"/>
      <c r="Z83" s="1126"/>
      <c r="AA83" s="1126"/>
      <c r="AB83" s="1126"/>
      <c r="AC83" s="1126"/>
      <c r="AD83" s="1126"/>
      <c r="AE83" s="1126"/>
      <c r="AF83" s="1127"/>
      <c r="AG83" s="317"/>
    </row>
    <row r="84" spans="1:33" s="318" customFormat="1" ht="15.75" customHeight="1">
      <c r="A84" s="319" t="s">
        <v>2572</v>
      </c>
      <c r="B84" s="320"/>
      <c r="C84" s="320"/>
      <c r="D84" s="320"/>
      <c r="E84" s="320"/>
      <c r="F84" s="320"/>
      <c r="G84" s="320"/>
      <c r="H84" s="320"/>
      <c r="I84" s="320"/>
      <c r="J84" s="320"/>
      <c r="K84" s="321" t="s">
        <v>2568</v>
      </c>
      <c r="L84" s="1128"/>
      <c r="M84" s="1128"/>
      <c r="N84" s="1128"/>
      <c r="O84" s="1129" t="s">
        <v>2573</v>
      </c>
      <c r="P84" s="1129"/>
      <c r="Q84" s="1129"/>
      <c r="R84" s="1129"/>
      <c r="S84" s="1129"/>
      <c r="T84" s="1128"/>
      <c r="U84" s="1128"/>
      <c r="V84" s="1128"/>
      <c r="W84" s="1129" t="s">
        <v>2574</v>
      </c>
      <c r="X84" s="1129"/>
      <c r="Y84" s="1129"/>
      <c r="Z84" s="1129"/>
      <c r="AA84" s="1130"/>
      <c r="AB84" s="1130"/>
      <c r="AC84" s="1130"/>
      <c r="AD84" s="1130"/>
      <c r="AE84" s="1130"/>
      <c r="AF84" s="323" t="s">
        <v>17</v>
      </c>
      <c r="AG84" s="317"/>
    </row>
    <row r="85" spans="1:33" s="318" customFormat="1" ht="15.75" customHeight="1">
      <c r="A85" s="319"/>
      <c r="B85" s="320"/>
      <c r="C85" s="320"/>
      <c r="D85" s="320"/>
      <c r="E85" s="320"/>
      <c r="F85" s="320"/>
      <c r="G85" s="320"/>
      <c r="H85" s="320"/>
      <c r="I85" s="320"/>
      <c r="J85" s="320"/>
      <c r="K85" s="1117"/>
      <c r="L85" s="1117"/>
      <c r="M85" s="1117"/>
      <c r="N85" s="1117"/>
      <c r="O85" s="1117"/>
      <c r="P85" s="1117"/>
      <c r="Q85" s="1117"/>
      <c r="R85" s="1117"/>
      <c r="S85" s="1117"/>
      <c r="T85" s="1117"/>
      <c r="U85" s="1117"/>
      <c r="V85" s="1117"/>
      <c r="W85" s="1117"/>
      <c r="X85" s="1117"/>
      <c r="Y85" s="1117"/>
      <c r="Z85" s="1117"/>
      <c r="AA85" s="1117"/>
      <c r="AB85" s="1117"/>
      <c r="AC85" s="1117"/>
      <c r="AD85" s="1117"/>
      <c r="AE85" s="1117"/>
      <c r="AF85" s="1118"/>
      <c r="AG85" s="317"/>
    </row>
    <row r="86" spans="1:33" s="318" customFormat="1" ht="15.75" customHeight="1">
      <c r="A86" s="319" t="s">
        <v>2575</v>
      </c>
      <c r="B86" s="320"/>
      <c r="C86" s="320"/>
      <c r="D86" s="320"/>
      <c r="E86" s="320"/>
      <c r="F86" s="320"/>
      <c r="G86" s="320"/>
      <c r="H86" s="320"/>
      <c r="I86" s="320"/>
      <c r="J86" s="320"/>
      <c r="K86" s="1119"/>
      <c r="L86" s="1119"/>
      <c r="M86" s="1119"/>
      <c r="N86" s="326"/>
      <c r="O86" s="322"/>
      <c r="P86" s="322"/>
      <c r="Q86" s="322"/>
      <c r="R86" s="320"/>
      <c r="S86" s="320"/>
      <c r="T86" s="320"/>
      <c r="U86" s="320"/>
      <c r="V86" s="320"/>
      <c r="W86" s="320"/>
      <c r="X86" s="320"/>
      <c r="Y86" s="320"/>
      <c r="Z86" s="320"/>
      <c r="AA86" s="320"/>
      <c r="AB86" s="320"/>
      <c r="AC86" s="320"/>
      <c r="AD86" s="320"/>
      <c r="AE86" s="320"/>
      <c r="AF86" s="323"/>
      <c r="AG86" s="317"/>
    </row>
    <row r="87" spans="1:33" s="318" customFormat="1" ht="15.75" customHeight="1">
      <c r="A87" s="319" t="s">
        <v>2576</v>
      </c>
      <c r="B87" s="320"/>
      <c r="C87" s="320"/>
      <c r="D87" s="320"/>
      <c r="E87" s="320"/>
      <c r="F87" s="320"/>
      <c r="G87" s="320"/>
      <c r="H87" s="320"/>
      <c r="I87" s="320"/>
      <c r="J87" s="320"/>
      <c r="K87" s="1120"/>
      <c r="L87" s="1120"/>
      <c r="M87" s="1120"/>
      <c r="N87" s="1120"/>
      <c r="O87" s="1120"/>
      <c r="P87" s="1120"/>
      <c r="Q87" s="1120"/>
      <c r="R87" s="1120"/>
      <c r="S87" s="1120"/>
      <c r="T87" s="1120"/>
      <c r="U87" s="1120"/>
      <c r="V87" s="1120"/>
      <c r="W87" s="1120"/>
      <c r="X87" s="1120"/>
      <c r="Y87" s="1120"/>
      <c r="Z87" s="1120"/>
      <c r="AA87" s="1120"/>
      <c r="AB87" s="1120"/>
      <c r="AC87" s="1120"/>
      <c r="AD87" s="1120"/>
      <c r="AE87" s="1120"/>
      <c r="AF87" s="1121"/>
      <c r="AG87" s="317"/>
    </row>
    <row r="88" spans="1:33" s="318" customFormat="1" ht="15.75" customHeight="1">
      <c r="A88" s="319" t="s">
        <v>2577</v>
      </c>
      <c r="B88" s="320"/>
      <c r="C88" s="320"/>
      <c r="D88" s="320"/>
      <c r="E88" s="320"/>
      <c r="F88" s="320"/>
      <c r="G88" s="320"/>
      <c r="H88" s="320"/>
      <c r="I88" s="320"/>
      <c r="J88" s="320"/>
      <c r="K88" s="1122"/>
      <c r="L88" s="1122"/>
      <c r="M88" s="1122"/>
      <c r="N88" s="1122"/>
      <c r="O88" s="1122"/>
      <c r="P88" s="1122"/>
      <c r="Q88" s="1122"/>
      <c r="R88" s="1122"/>
      <c r="S88" s="1122"/>
      <c r="T88" s="1122"/>
      <c r="U88" s="1122"/>
      <c r="V88" s="1122"/>
      <c r="W88" s="1122"/>
      <c r="X88" s="1122"/>
      <c r="Y88" s="1122"/>
      <c r="Z88" s="1122"/>
      <c r="AA88" s="1122"/>
      <c r="AB88" s="1122"/>
      <c r="AC88" s="1122"/>
      <c r="AD88" s="1122"/>
      <c r="AE88" s="1122"/>
      <c r="AF88" s="1123"/>
      <c r="AG88" s="317"/>
    </row>
    <row r="89" spans="1:33" s="318" customFormat="1" ht="15.75" customHeight="1">
      <c r="A89" s="319" t="s">
        <v>2578</v>
      </c>
      <c r="B89" s="320"/>
      <c r="C89" s="320"/>
      <c r="D89" s="320"/>
      <c r="E89" s="320"/>
      <c r="F89" s="320"/>
      <c r="G89" s="320"/>
      <c r="H89" s="320"/>
      <c r="I89" s="320"/>
      <c r="J89" s="320"/>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3"/>
      <c r="AG89" s="317"/>
    </row>
    <row r="90" spans="1:33" s="318" customFormat="1" ht="15.75" customHeight="1" thickBot="1">
      <c r="A90" s="328" t="s">
        <v>2579</v>
      </c>
      <c r="B90" s="329"/>
      <c r="C90" s="329"/>
      <c r="D90" s="329"/>
      <c r="E90" s="329"/>
      <c r="F90" s="329"/>
      <c r="G90" s="329"/>
      <c r="H90" s="329"/>
      <c r="I90" s="329"/>
      <c r="J90" s="329"/>
      <c r="K90" s="1124"/>
      <c r="L90" s="1124"/>
      <c r="M90" s="1124"/>
      <c r="N90" s="1124"/>
      <c r="O90" s="1124"/>
      <c r="P90" s="1124"/>
      <c r="Q90" s="1124"/>
      <c r="R90" s="1124"/>
      <c r="S90" s="1124"/>
      <c r="T90" s="1124"/>
      <c r="U90" s="1124"/>
      <c r="V90" s="1124"/>
      <c r="W90" s="1124"/>
      <c r="X90" s="1124"/>
      <c r="Y90" s="1124"/>
      <c r="Z90" s="1124"/>
      <c r="AA90" s="1124"/>
      <c r="AB90" s="1124"/>
      <c r="AC90" s="1124"/>
      <c r="AD90" s="1124"/>
      <c r="AE90" s="1124"/>
      <c r="AF90" s="1125"/>
      <c r="AG90" s="317"/>
    </row>
    <row r="91" spans="1:33" s="318" customFormat="1" ht="15.75" customHeight="1">
      <c r="A91" s="314" t="s">
        <v>2588</v>
      </c>
      <c r="B91" s="332"/>
      <c r="C91" s="332"/>
      <c r="D91" s="332"/>
      <c r="E91" s="332"/>
      <c r="F91" s="332"/>
      <c r="G91" s="332"/>
      <c r="H91" s="332"/>
      <c r="I91" s="332"/>
      <c r="J91" s="332"/>
      <c r="K91" s="1131"/>
      <c r="L91" s="1131"/>
      <c r="M91" s="1131"/>
      <c r="N91" s="1131"/>
      <c r="O91" s="1131"/>
      <c r="P91" s="1131"/>
      <c r="Q91" s="1131"/>
      <c r="R91" s="1131"/>
      <c r="S91" s="1131"/>
      <c r="T91" s="1131"/>
      <c r="U91" s="1131"/>
      <c r="V91" s="1131"/>
      <c r="W91" s="1131"/>
      <c r="X91" s="1131"/>
      <c r="Y91" s="1131"/>
      <c r="Z91" s="1131"/>
      <c r="AA91" s="1131"/>
      <c r="AB91" s="1131"/>
      <c r="AC91" s="1131"/>
      <c r="AD91" s="1131"/>
      <c r="AE91" s="1131"/>
      <c r="AF91" s="1132"/>
      <c r="AG91" s="317"/>
    </row>
    <row r="92" spans="1:33" s="318" customFormat="1" ht="15.75" customHeight="1">
      <c r="A92" s="319" t="s">
        <v>2567</v>
      </c>
      <c r="B92" s="320"/>
      <c r="C92" s="320"/>
      <c r="D92" s="320"/>
      <c r="E92" s="320"/>
      <c r="F92" s="321"/>
      <c r="G92" s="321"/>
      <c r="H92" s="321"/>
      <c r="I92" s="321"/>
      <c r="J92" s="321"/>
      <c r="K92" s="321" t="s">
        <v>2568</v>
      </c>
      <c r="L92" s="1128"/>
      <c r="M92" s="1128"/>
      <c r="N92" s="1128"/>
      <c r="O92" s="1128"/>
      <c r="P92" s="1129" t="s">
        <v>2569</v>
      </c>
      <c r="Q92" s="1129"/>
      <c r="R92" s="1129"/>
      <c r="S92" s="1128"/>
      <c r="T92" s="1128"/>
      <c r="U92" s="1128"/>
      <c r="V92" s="1128"/>
      <c r="W92" s="1129" t="s">
        <v>2570</v>
      </c>
      <c r="X92" s="1129"/>
      <c r="Y92" s="1129"/>
      <c r="Z92" s="1130"/>
      <c r="AA92" s="1130"/>
      <c r="AB92" s="1130"/>
      <c r="AC92" s="1130"/>
      <c r="AD92" s="1130"/>
      <c r="AE92" s="1130"/>
      <c r="AF92" s="323" t="s">
        <v>17</v>
      </c>
      <c r="AG92" s="317"/>
    </row>
    <row r="93" spans="1:33" s="318" customFormat="1" ht="15.75" customHeight="1">
      <c r="A93" s="319" t="s">
        <v>2571</v>
      </c>
      <c r="B93" s="320"/>
      <c r="C93" s="320"/>
      <c r="D93" s="320"/>
      <c r="E93" s="320"/>
      <c r="F93" s="324"/>
      <c r="G93" s="324"/>
      <c r="H93" s="324"/>
      <c r="I93" s="324"/>
      <c r="J93" s="324"/>
      <c r="K93" s="1126"/>
      <c r="L93" s="1126"/>
      <c r="M93" s="1126"/>
      <c r="N93" s="1126"/>
      <c r="O93" s="1126"/>
      <c r="P93" s="1126"/>
      <c r="Q93" s="1126"/>
      <c r="R93" s="1126"/>
      <c r="S93" s="1126"/>
      <c r="T93" s="1126"/>
      <c r="U93" s="1126"/>
      <c r="V93" s="1126"/>
      <c r="W93" s="1126"/>
      <c r="X93" s="1126"/>
      <c r="Y93" s="1126"/>
      <c r="Z93" s="1126"/>
      <c r="AA93" s="1126"/>
      <c r="AB93" s="1126"/>
      <c r="AC93" s="1126"/>
      <c r="AD93" s="1126"/>
      <c r="AE93" s="1126"/>
      <c r="AF93" s="1127"/>
      <c r="AG93" s="317"/>
    </row>
    <row r="94" spans="1:33" s="318" customFormat="1" ht="15.75" customHeight="1">
      <c r="A94" s="319" t="s">
        <v>2572</v>
      </c>
      <c r="B94" s="320"/>
      <c r="C94" s="320"/>
      <c r="D94" s="320"/>
      <c r="E94" s="320"/>
      <c r="F94" s="320"/>
      <c r="G94" s="320"/>
      <c r="H94" s="320"/>
      <c r="I94" s="320"/>
      <c r="J94" s="320"/>
      <c r="K94" s="321" t="s">
        <v>2568</v>
      </c>
      <c r="L94" s="1128"/>
      <c r="M94" s="1128"/>
      <c r="N94" s="1128"/>
      <c r="O94" s="1129" t="s">
        <v>2573</v>
      </c>
      <c r="P94" s="1129"/>
      <c r="Q94" s="1129"/>
      <c r="R94" s="1129"/>
      <c r="S94" s="1129"/>
      <c r="T94" s="1128"/>
      <c r="U94" s="1128"/>
      <c r="V94" s="1128"/>
      <c r="W94" s="1129" t="s">
        <v>2574</v>
      </c>
      <c r="X94" s="1129"/>
      <c r="Y94" s="1129"/>
      <c r="Z94" s="1129"/>
      <c r="AA94" s="1130"/>
      <c r="AB94" s="1130"/>
      <c r="AC94" s="1130"/>
      <c r="AD94" s="1130"/>
      <c r="AE94" s="1130"/>
      <c r="AF94" s="323" t="s">
        <v>17</v>
      </c>
      <c r="AG94" s="317"/>
    </row>
    <row r="95" spans="1:33" s="318" customFormat="1" ht="15.75" customHeight="1">
      <c r="A95" s="319"/>
      <c r="B95" s="320"/>
      <c r="C95" s="320"/>
      <c r="D95" s="320"/>
      <c r="E95" s="320"/>
      <c r="F95" s="320"/>
      <c r="G95" s="320"/>
      <c r="H95" s="320"/>
      <c r="I95" s="320"/>
      <c r="J95" s="320"/>
      <c r="K95" s="1117"/>
      <c r="L95" s="1117"/>
      <c r="M95" s="1117"/>
      <c r="N95" s="1117"/>
      <c r="O95" s="1117"/>
      <c r="P95" s="1117"/>
      <c r="Q95" s="1117"/>
      <c r="R95" s="1117"/>
      <c r="S95" s="1117"/>
      <c r="T95" s="1117"/>
      <c r="U95" s="1117"/>
      <c r="V95" s="1117"/>
      <c r="W95" s="1117"/>
      <c r="X95" s="1117"/>
      <c r="Y95" s="1117"/>
      <c r="Z95" s="1117"/>
      <c r="AA95" s="1117"/>
      <c r="AB95" s="1117"/>
      <c r="AC95" s="1117"/>
      <c r="AD95" s="1117"/>
      <c r="AE95" s="1117"/>
      <c r="AF95" s="1118"/>
      <c r="AG95" s="317"/>
    </row>
    <row r="96" spans="1:33" s="318" customFormat="1" ht="15.75" customHeight="1">
      <c r="A96" s="319" t="s">
        <v>2575</v>
      </c>
      <c r="B96" s="320"/>
      <c r="C96" s="320"/>
      <c r="D96" s="320"/>
      <c r="E96" s="320"/>
      <c r="F96" s="320"/>
      <c r="G96" s="320"/>
      <c r="H96" s="320"/>
      <c r="I96" s="320"/>
      <c r="J96" s="320"/>
      <c r="K96" s="1119"/>
      <c r="L96" s="1119"/>
      <c r="M96" s="1119"/>
      <c r="N96" s="326"/>
      <c r="O96" s="322"/>
      <c r="P96" s="322"/>
      <c r="Q96" s="322"/>
      <c r="R96" s="320"/>
      <c r="S96" s="320"/>
      <c r="T96" s="320"/>
      <c r="U96" s="320"/>
      <c r="V96" s="320"/>
      <c r="W96" s="320"/>
      <c r="X96" s="320"/>
      <c r="Y96" s="320"/>
      <c r="Z96" s="320"/>
      <c r="AA96" s="320"/>
      <c r="AB96" s="320"/>
      <c r="AC96" s="320"/>
      <c r="AD96" s="320"/>
      <c r="AE96" s="320"/>
      <c r="AF96" s="323"/>
      <c r="AG96" s="317"/>
    </row>
    <row r="97" spans="1:33" s="318" customFormat="1" ht="15.75" customHeight="1">
      <c r="A97" s="319" t="s">
        <v>2576</v>
      </c>
      <c r="B97" s="320"/>
      <c r="C97" s="320"/>
      <c r="D97" s="320"/>
      <c r="E97" s="320"/>
      <c r="F97" s="320"/>
      <c r="G97" s="320"/>
      <c r="H97" s="320"/>
      <c r="I97" s="320"/>
      <c r="J97" s="320"/>
      <c r="K97" s="1120"/>
      <c r="L97" s="1120"/>
      <c r="M97" s="1120"/>
      <c r="N97" s="1120"/>
      <c r="O97" s="1120"/>
      <c r="P97" s="1120"/>
      <c r="Q97" s="1120"/>
      <c r="R97" s="1120"/>
      <c r="S97" s="1120"/>
      <c r="T97" s="1120"/>
      <c r="U97" s="1120"/>
      <c r="V97" s="1120"/>
      <c r="W97" s="1120"/>
      <c r="X97" s="1120"/>
      <c r="Y97" s="1120"/>
      <c r="Z97" s="1120"/>
      <c r="AA97" s="1120"/>
      <c r="AB97" s="1120"/>
      <c r="AC97" s="1120"/>
      <c r="AD97" s="1120"/>
      <c r="AE97" s="1120"/>
      <c r="AF97" s="1121"/>
      <c r="AG97" s="317"/>
    </row>
    <row r="98" spans="1:33" s="318" customFormat="1" ht="15.75" customHeight="1">
      <c r="A98" s="319" t="s">
        <v>2577</v>
      </c>
      <c r="B98" s="320"/>
      <c r="C98" s="320"/>
      <c r="D98" s="320"/>
      <c r="E98" s="320"/>
      <c r="F98" s="320"/>
      <c r="G98" s="320"/>
      <c r="H98" s="320"/>
      <c r="I98" s="320"/>
      <c r="J98" s="320"/>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3"/>
      <c r="AG98" s="317"/>
    </row>
    <row r="99" spans="1:33" s="318" customFormat="1" ht="15.75" customHeight="1">
      <c r="A99" s="319" t="s">
        <v>2578</v>
      </c>
      <c r="B99" s="320"/>
      <c r="C99" s="320"/>
      <c r="D99" s="320"/>
      <c r="E99" s="320"/>
      <c r="F99" s="320"/>
      <c r="G99" s="320"/>
      <c r="H99" s="320"/>
      <c r="I99" s="320"/>
      <c r="J99" s="320"/>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3"/>
      <c r="AG99" s="317"/>
    </row>
    <row r="100" spans="1:33" s="318" customFormat="1" ht="15.75" customHeight="1" thickBot="1">
      <c r="A100" s="328" t="s">
        <v>2579</v>
      </c>
      <c r="B100" s="329"/>
      <c r="C100" s="329"/>
      <c r="D100" s="329"/>
      <c r="E100" s="329"/>
      <c r="F100" s="329"/>
      <c r="G100" s="329"/>
      <c r="H100" s="329"/>
      <c r="I100" s="329"/>
      <c r="J100" s="329"/>
      <c r="K100" s="1124"/>
      <c r="L100" s="1124"/>
      <c r="M100" s="1124"/>
      <c r="N100" s="1124"/>
      <c r="O100" s="1124"/>
      <c r="P100" s="1124"/>
      <c r="Q100" s="1124"/>
      <c r="R100" s="1124"/>
      <c r="S100" s="1124"/>
      <c r="T100" s="1124"/>
      <c r="U100" s="1124"/>
      <c r="V100" s="1124"/>
      <c r="W100" s="1124"/>
      <c r="X100" s="1124"/>
      <c r="Y100" s="1124"/>
      <c r="Z100" s="1124"/>
      <c r="AA100" s="1124"/>
      <c r="AB100" s="1124"/>
      <c r="AC100" s="1124"/>
      <c r="AD100" s="1124"/>
      <c r="AE100" s="1124"/>
      <c r="AF100" s="1125"/>
      <c r="AG100" s="317"/>
    </row>
    <row r="126" spans="1:32">
      <c r="A126" s="333" t="s">
        <v>2589</v>
      </c>
    </row>
    <row r="127" spans="1:32" ht="13.5">
      <c r="A127" s="334" t="s">
        <v>2590</v>
      </c>
      <c r="AA127" s="333" t="s">
        <v>2591</v>
      </c>
    </row>
    <row r="128" spans="1:32" ht="13.5">
      <c r="A128" s="334" t="s">
        <v>2592</v>
      </c>
      <c r="AA128" s="333" t="s">
        <v>2593</v>
      </c>
      <c r="AF128" s="333" t="s">
        <v>2594</v>
      </c>
    </row>
    <row r="129" spans="1:32" ht="13.5">
      <c r="A129" s="334" t="s">
        <v>2595</v>
      </c>
      <c r="AA129" s="333" t="s">
        <v>2596</v>
      </c>
      <c r="AF129" s="333" t="s">
        <v>2597</v>
      </c>
    </row>
    <row r="130" spans="1:32" ht="13.5">
      <c r="A130" s="334" t="s">
        <v>2598</v>
      </c>
      <c r="AA130" s="333" t="s">
        <v>2599</v>
      </c>
      <c r="AF130" s="333" t="s">
        <v>2600</v>
      </c>
    </row>
    <row r="131" spans="1:32" ht="13.5">
      <c r="A131" s="334" t="s">
        <v>2601</v>
      </c>
      <c r="AA131" s="333" t="s">
        <v>2602</v>
      </c>
      <c r="AF131" s="333" t="s">
        <v>2603</v>
      </c>
    </row>
    <row r="132" spans="1:32" ht="13.5">
      <c r="A132" s="334" t="s">
        <v>2604</v>
      </c>
      <c r="AA132" s="333" t="s">
        <v>2605</v>
      </c>
      <c r="AF132" s="333" t="s">
        <v>2606</v>
      </c>
    </row>
    <row r="133" spans="1:32" ht="13.5">
      <c r="A133" s="334" t="s">
        <v>2607</v>
      </c>
      <c r="AA133" s="333" t="s">
        <v>2608</v>
      </c>
      <c r="AF133" s="333" t="s">
        <v>2609</v>
      </c>
    </row>
    <row r="134" spans="1:32" ht="13.5">
      <c r="A134" s="334" t="s">
        <v>2610</v>
      </c>
      <c r="AA134" s="333" t="s">
        <v>2611</v>
      </c>
      <c r="AF134" s="333" t="s">
        <v>2612</v>
      </c>
    </row>
    <row r="135" spans="1:32" ht="13.5">
      <c r="A135" s="334" t="s">
        <v>2613</v>
      </c>
      <c r="AA135" s="333" t="s">
        <v>2614</v>
      </c>
      <c r="AF135" s="333" t="s">
        <v>2615</v>
      </c>
    </row>
    <row r="136" spans="1:32" ht="13.5">
      <c r="A136" s="334" t="s">
        <v>2616</v>
      </c>
      <c r="AA136" s="333" t="s">
        <v>2617</v>
      </c>
      <c r="AF136" s="333" t="s">
        <v>2618</v>
      </c>
    </row>
    <row r="137" spans="1:32" ht="13.5">
      <c r="A137" s="334" t="s">
        <v>2619</v>
      </c>
      <c r="AA137" s="333" t="s">
        <v>2620</v>
      </c>
      <c r="AF137" s="333" t="s">
        <v>2621</v>
      </c>
    </row>
    <row r="138" spans="1:32" ht="13.5">
      <c r="A138" s="334" t="s">
        <v>2622</v>
      </c>
      <c r="AA138" s="333" t="s">
        <v>2623</v>
      </c>
      <c r="AF138" s="333" t="s">
        <v>2624</v>
      </c>
    </row>
    <row r="139" spans="1:32" ht="13.5">
      <c r="A139" s="334" t="s">
        <v>2625</v>
      </c>
      <c r="AA139" s="333" t="s">
        <v>2626</v>
      </c>
      <c r="AF139" s="333" t="s">
        <v>2627</v>
      </c>
    </row>
    <row r="140" spans="1:32" ht="13.5">
      <c r="A140" s="334" t="s">
        <v>2628</v>
      </c>
      <c r="AA140" s="333" t="s">
        <v>2629</v>
      </c>
      <c r="AF140" s="333" t="s">
        <v>2630</v>
      </c>
    </row>
    <row r="141" spans="1:32" ht="13.5">
      <c r="A141" s="334" t="s">
        <v>2631</v>
      </c>
      <c r="AA141" s="333" t="s">
        <v>2632</v>
      </c>
      <c r="AF141" s="333" t="s">
        <v>2633</v>
      </c>
    </row>
    <row r="142" spans="1:32" ht="13.5">
      <c r="A142" s="334" t="s">
        <v>2634</v>
      </c>
      <c r="AA142" s="333" t="s">
        <v>2635</v>
      </c>
      <c r="AF142" s="333" t="s">
        <v>2636</v>
      </c>
    </row>
    <row r="143" spans="1:32" ht="13.5">
      <c r="A143" s="334" t="s">
        <v>2637</v>
      </c>
      <c r="AA143" s="333" t="s">
        <v>2638</v>
      </c>
      <c r="AF143" s="333" t="s">
        <v>2639</v>
      </c>
    </row>
    <row r="144" spans="1:32" ht="13.5">
      <c r="A144" s="334" t="s">
        <v>2640</v>
      </c>
      <c r="AA144" s="333" t="s">
        <v>2641</v>
      </c>
      <c r="AF144" s="333" t="s">
        <v>2642</v>
      </c>
    </row>
    <row r="145" spans="27:32">
      <c r="AA145" s="333" t="s">
        <v>2643</v>
      </c>
      <c r="AF145" s="333" t="s">
        <v>2644</v>
      </c>
    </row>
    <row r="146" spans="27:32">
      <c r="AA146" s="333" t="s">
        <v>2645</v>
      </c>
      <c r="AF146" s="333" t="s">
        <v>2646</v>
      </c>
    </row>
    <row r="147" spans="27:32">
      <c r="AA147" s="333" t="s">
        <v>2647</v>
      </c>
      <c r="AF147" s="333" t="s">
        <v>2648</v>
      </c>
    </row>
    <row r="148" spans="27:32">
      <c r="AA148" s="333" t="s">
        <v>2649</v>
      </c>
      <c r="AF148" s="333" t="s">
        <v>2650</v>
      </c>
    </row>
    <row r="149" spans="27:32">
      <c r="AA149" s="333" t="s">
        <v>2651</v>
      </c>
      <c r="AF149" s="333" t="s">
        <v>2652</v>
      </c>
    </row>
    <row r="150" spans="27:32">
      <c r="AA150" s="333" t="s">
        <v>2653</v>
      </c>
      <c r="AF150" s="333" t="s">
        <v>2654</v>
      </c>
    </row>
    <row r="151" spans="27:32">
      <c r="AA151" s="333" t="s">
        <v>2655</v>
      </c>
      <c r="AF151" s="333" t="s">
        <v>2656</v>
      </c>
    </row>
    <row r="152" spans="27:32">
      <c r="AA152" s="333" t="s">
        <v>2657</v>
      </c>
      <c r="AF152" s="333" t="s">
        <v>2658</v>
      </c>
    </row>
    <row r="153" spans="27:32">
      <c r="AA153" s="333" t="s">
        <v>2659</v>
      </c>
      <c r="AF153" s="333" t="s">
        <v>2660</v>
      </c>
    </row>
    <row r="154" spans="27:32">
      <c r="AA154" s="333" t="s">
        <v>2661</v>
      </c>
      <c r="AF154" s="333" t="s">
        <v>2662</v>
      </c>
    </row>
    <row r="155" spans="27:32">
      <c r="AA155" s="333" t="s">
        <v>2663</v>
      </c>
      <c r="AF155" s="333" t="s">
        <v>2664</v>
      </c>
    </row>
    <row r="156" spans="27:32">
      <c r="AA156" s="333" t="s">
        <v>2665</v>
      </c>
      <c r="AF156" s="333" t="s">
        <v>2666</v>
      </c>
    </row>
    <row r="157" spans="27:32">
      <c r="AA157" s="333" t="s">
        <v>2667</v>
      </c>
      <c r="AF157" s="333" t="s">
        <v>2668</v>
      </c>
    </row>
    <row r="158" spans="27:32">
      <c r="AA158" s="333" t="s">
        <v>2669</v>
      </c>
      <c r="AF158" s="333" t="s">
        <v>2670</v>
      </c>
    </row>
    <row r="159" spans="27:32">
      <c r="AA159" s="333" t="s">
        <v>2671</v>
      </c>
      <c r="AF159" s="333" t="s">
        <v>2672</v>
      </c>
    </row>
    <row r="160" spans="27:32">
      <c r="AA160" s="333" t="s">
        <v>2673</v>
      </c>
      <c r="AF160" s="333" t="s">
        <v>2674</v>
      </c>
    </row>
    <row r="161" spans="27:32">
      <c r="AA161" s="333" t="s">
        <v>2675</v>
      </c>
      <c r="AF161" s="333" t="s">
        <v>2676</v>
      </c>
    </row>
    <row r="162" spans="27:32">
      <c r="AA162" s="333" t="s">
        <v>2677</v>
      </c>
      <c r="AF162" s="333" t="s">
        <v>2678</v>
      </c>
    </row>
    <row r="163" spans="27:32">
      <c r="AA163" s="333" t="s">
        <v>2679</v>
      </c>
      <c r="AF163" s="333" t="s">
        <v>2680</v>
      </c>
    </row>
    <row r="164" spans="27:32">
      <c r="AA164" s="333" t="s">
        <v>2681</v>
      </c>
      <c r="AF164" s="333" t="s">
        <v>2682</v>
      </c>
    </row>
    <row r="165" spans="27:32">
      <c r="AA165" s="333" t="s">
        <v>2683</v>
      </c>
      <c r="AF165" s="333" t="s">
        <v>2684</v>
      </c>
    </row>
    <row r="166" spans="27:32">
      <c r="AA166" s="333" t="s">
        <v>2685</v>
      </c>
      <c r="AF166" s="333" t="s">
        <v>2686</v>
      </c>
    </row>
    <row r="167" spans="27:32">
      <c r="AA167" s="333" t="s">
        <v>2687</v>
      </c>
      <c r="AF167" s="333" t="s">
        <v>2688</v>
      </c>
    </row>
    <row r="168" spans="27:32">
      <c r="AA168" s="333" t="s">
        <v>2689</v>
      </c>
      <c r="AF168" s="333" t="s">
        <v>2690</v>
      </c>
    </row>
    <row r="169" spans="27:32">
      <c r="AA169" s="333" t="s">
        <v>2691</v>
      </c>
      <c r="AF169" s="333" t="s">
        <v>2692</v>
      </c>
    </row>
    <row r="170" spans="27:32">
      <c r="AA170" s="333" t="s">
        <v>2693</v>
      </c>
      <c r="AF170" s="333" t="s">
        <v>2694</v>
      </c>
    </row>
    <row r="171" spans="27:32">
      <c r="AA171" s="333" t="s">
        <v>2695</v>
      </c>
      <c r="AF171" s="333" t="s">
        <v>2696</v>
      </c>
    </row>
    <row r="172" spans="27:32">
      <c r="AA172" s="333" t="s">
        <v>2697</v>
      </c>
      <c r="AF172" s="333" t="s">
        <v>2698</v>
      </c>
    </row>
    <row r="173" spans="27:32">
      <c r="AA173" s="333" t="s">
        <v>2699</v>
      </c>
      <c r="AF173" s="333" t="s">
        <v>2700</v>
      </c>
    </row>
    <row r="174" spans="27:32">
      <c r="AA174" s="333" t="s">
        <v>2701</v>
      </c>
      <c r="AF174" s="333" t="s">
        <v>2702</v>
      </c>
    </row>
  </sheetData>
  <mergeCells count="179">
    <mergeCell ref="L4:N4"/>
    <mergeCell ref="O4:S4"/>
    <mergeCell ref="T4:V4"/>
    <mergeCell ref="W4:Z4"/>
    <mergeCell ref="AA4:AE4"/>
    <mergeCell ref="K5:AF5"/>
    <mergeCell ref="L2:O2"/>
    <mergeCell ref="P2:R2"/>
    <mergeCell ref="S2:V2"/>
    <mergeCell ref="W2:Y2"/>
    <mergeCell ref="Z2:AE2"/>
    <mergeCell ref="K3:AF3"/>
    <mergeCell ref="K6:M6"/>
    <mergeCell ref="K7:AF7"/>
    <mergeCell ref="K8:AF8"/>
    <mergeCell ref="K9:AF9"/>
    <mergeCell ref="K10:AF10"/>
    <mergeCell ref="L12:O12"/>
    <mergeCell ref="P12:R12"/>
    <mergeCell ref="S12:V12"/>
    <mergeCell ref="W12:Y12"/>
    <mergeCell ref="Z12:AE12"/>
    <mergeCell ref="B15:J15"/>
    <mergeCell ref="K15:AF15"/>
    <mergeCell ref="K16:M16"/>
    <mergeCell ref="K17:AF17"/>
    <mergeCell ref="K18:AF18"/>
    <mergeCell ref="K19:AF19"/>
    <mergeCell ref="K13:AF13"/>
    <mergeCell ref="L14:N14"/>
    <mergeCell ref="O14:S14"/>
    <mergeCell ref="T14:V14"/>
    <mergeCell ref="W14:Z14"/>
    <mergeCell ref="AA14:AE14"/>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K31:AF31"/>
    <mergeCell ref="L32:O32"/>
    <mergeCell ref="P32:R32"/>
    <mergeCell ref="S32:V32"/>
    <mergeCell ref="W32:Y32"/>
    <mergeCell ref="Z32:AE32"/>
    <mergeCell ref="K25:AF25"/>
    <mergeCell ref="K26:M26"/>
    <mergeCell ref="K27:AF27"/>
    <mergeCell ref="K28:AF28"/>
    <mergeCell ref="K29:AF29"/>
    <mergeCell ref="K30:AF30"/>
    <mergeCell ref="K35:AF35"/>
    <mergeCell ref="K36:M36"/>
    <mergeCell ref="K37:AF37"/>
    <mergeCell ref="K38:AF38"/>
    <mergeCell ref="K39:AF39"/>
    <mergeCell ref="K40:AF40"/>
    <mergeCell ref="K33:AF33"/>
    <mergeCell ref="L34:N34"/>
    <mergeCell ref="O34:S34"/>
    <mergeCell ref="T34:V34"/>
    <mergeCell ref="W34:Z34"/>
    <mergeCell ref="AA34:AE34"/>
    <mergeCell ref="K43:AF43"/>
    <mergeCell ref="L44:N44"/>
    <mergeCell ref="O44:S44"/>
    <mergeCell ref="T44:V44"/>
    <mergeCell ref="W44:Z44"/>
    <mergeCell ref="AA44:AE44"/>
    <mergeCell ref="K41:AF41"/>
    <mergeCell ref="L42:O42"/>
    <mergeCell ref="P42:R42"/>
    <mergeCell ref="S42:V42"/>
    <mergeCell ref="W42:Y42"/>
    <mergeCell ref="Z42:AE42"/>
    <mergeCell ref="K51:AF51"/>
    <mergeCell ref="L52:O52"/>
    <mergeCell ref="P52:R52"/>
    <mergeCell ref="S52:V52"/>
    <mergeCell ref="W52:Y52"/>
    <mergeCell ref="Z52:AE52"/>
    <mergeCell ref="K45:AF45"/>
    <mergeCell ref="K46:M46"/>
    <mergeCell ref="K47:AF47"/>
    <mergeCell ref="K48:AF48"/>
    <mergeCell ref="K49:AF49"/>
    <mergeCell ref="K50:AF50"/>
    <mergeCell ref="K55:AF55"/>
    <mergeCell ref="K56:M56"/>
    <mergeCell ref="K57:AF57"/>
    <mergeCell ref="K58:AF58"/>
    <mergeCell ref="K59:AF59"/>
    <mergeCell ref="K60:AF60"/>
    <mergeCell ref="K53:AF53"/>
    <mergeCell ref="L54:N54"/>
    <mergeCell ref="O54:S54"/>
    <mergeCell ref="T54:V54"/>
    <mergeCell ref="W54:Z54"/>
    <mergeCell ref="AA54:AE54"/>
    <mergeCell ref="K63:AF63"/>
    <mergeCell ref="L64:N64"/>
    <mergeCell ref="O64:S64"/>
    <mergeCell ref="T64:V64"/>
    <mergeCell ref="W64:Z64"/>
    <mergeCell ref="AA64:AE64"/>
    <mergeCell ref="K61:AF61"/>
    <mergeCell ref="L62:O62"/>
    <mergeCell ref="P62:R62"/>
    <mergeCell ref="S62:V62"/>
    <mergeCell ref="W62:Y62"/>
    <mergeCell ref="Z62:AE62"/>
    <mergeCell ref="K71:AF71"/>
    <mergeCell ref="L72:O72"/>
    <mergeCell ref="P72:R72"/>
    <mergeCell ref="S72:V72"/>
    <mergeCell ref="W72:Y72"/>
    <mergeCell ref="Z72:AE72"/>
    <mergeCell ref="K65:AF65"/>
    <mergeCell ref="K66:M66"/>
    <mergeCell ref="K67:AF67"/>
    <mergeCell ref="K68:AF68"/>
    <mergeCell ref="K69:AF69"/>
    <mergeCell ref="K70:AF70"/>
    <mergeCell ref="K75:AF75"/>
    <mergeCell ref="K76:M76"/>
    <mergeCell ref="K77:AF77"/>
    <mergeCell ref="K78:AF78"/>
    <mergeCell ref="K79:AF79"/>
    <mergeCell ref="K80:AF80"/>
    <mergeCell ref="K73:AF73"/>
    <mergeCell ref="L74:N74"/>
    <mergeCell ref="O74:S74"/>
    <mergeCell ref="T74:V74"/>
    <mergeCell ref="W74:Z74"/>
    <mergeCell ref="AA74:AE74"/>
    <mergeCell ref="K83:AF83"/>
    <mergeCell ref="L84:N84"/>
    <mergeCell ref="O84:S84"/>
    <mergeCell ref="T84:V84"/>
    <mergeCell ref="W84:Z84"/>
    <mergeCell ref="AA84:AE84"/>
    <mergeCell ref="K81:AF81"/>
    <mergeCell ref="L82:O82"/>
    <mergeCell ref="P82:R82"/>
    <mergeCell ref="S82:V82"/>
    <mergeCell ref="W82:Y82"/>
    <mergeCell ref="Z82:AE82"/>
    <mergeCell ref="K91:AF91"/>
    <mergeCell ref="L92:O92"/>
    <mergeCell ref="P92:R92"/>
    <mergeCell ref="S92:V92"/>
    <mergeCell ref="W92:Y92"/>
    <mergeCell ref="Z92:AE92"/>
    <mergeCell ref="K85:AF85"/>
    <mergeCell ref="K86:M86"/>
    <mergeCell ref="K87:AF87"/>
    <mergeCell ref="K88:AF88"/>
    <mergeCell ref="K89:AF89"/>
    <mergeCell ref="K90:AF90"/>
    <mergeCell ref="K95:AF95"/>
    <mergeCell ref="K96:M96"/>
    <mergeCell ref="K97:AF97"/>
    <mergeCell ref="K98:AF98"/>
    <mergeCell ref="K99:AF99"/>
    <mergeCell ref="K100:AF100"/>
    <mergeCell ref="K93:AF93"/>
    <mergeCell ref="L94:N94"/>
    <mergeCell ref="O94:S94"/>
    <mergeCell ref="T94:V94"/>
    <mergeCell ref="W94:Z94"/>
    <mergeCell ref="AA94:AE94"/>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1B080A4-108E-41DC-BBF7-0554496845E2}">
          <x14:formula1>
            <xm:f>"一級,二級,木造"</xm:f>
          </x14:formula1>
          <xm:sqref>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xm:sqref>
        </x14:dataValidation>
        <x14:dataValidation type="list" allowBlank="1" showInputMessage="1" showErrorMessage="1" xr:uid="{AB8FDDE7-8472-46C7-A7BA-C0B8242500BE}">
          <x14:formula1>
            <xm:f>$AA$127:$AA$174</xm:f>
          </x14:formula1>
          <xm:sqref>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xm:sqref>
        </x14:dataValidation>
        <x14:dataValidation type="list" allowBlank="1" showInputMessage="1" showErrorMessage="1" xr:uid="{07C6BFE6-4934-4255-AAA7-3C243C9BAA8D}">
          <x14:formula1>
            <xm:f>$AA$128:$AA$174</xm:f>
          </x14:formula1>
          <xm:sqref>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A93D7-8F23-4FEB-A73B-79CA8DD11A73}">
  <sheetPr>
    <tabColor rgb="FF00B050"/>
    <pageSetUpPr fitToPage="1"/>
  </sheetPr>
  <dimension ref="A1:AH107"/>
  <sheetViews>
    <sheetView view="pageBreakPreview" zoomScaleNormal="100" zoomScaleSheetLayoutView="100" workbookViewId="0">
      <selection activeCell="V11" sqref="V11:AB11"/>
    </sheetView>
  </sheetViews>
  <sheetFormatPr defaultRowHeight="20.100000000000001" customHeight="1"/>
  <cols>
    <col min="1" max="29" width="3" style="834" customWidth="1"/>
    <col min="30" max="256" width="9" style="834"/>
    <col min="257" max="285" width="3" style="834" customWidth="1"/>
    <col min="286" max="512" width="9" style="834"/>
    <col min="513" max="541" width="3" style="834" customWidth="1"/>
    <col min="542" max="768" width="9" style="834"/>
    <col min="769" max="797" width="3" style="834" customWidth="1"/>
    <col min="798" max="1024" width="9" style="834"/>
    <col min="1025" max="1053" width="3" style="834" customWidth="1"/>
    <col min="1054" max="1280" width="9" style="834"/>
    <col min="1281" max="1309" width="3" style="834" customWidth="1"/>
    <col min="1310" max="1536" width="9" style="834"/>
    <col min="1537" max="1565" width="3" style="834" customWidth="1"/>
    <col min="1566" max="1792" width="9" style="834"/>
    <col min="1793" max="1821" width="3" style="834" customWidth="1"/>
    <col min="1822" max="2048" width="9" style="834"/>
    <col min="2049" max="2077" width="3" style="834" customWidth="1"/>
    <col min="2078" max="2304" width="9" style="834"/>
    <col min="2305" max="2333" width="3" style="834" customWidth="1"/>
    <col min="2334" max="2560" width="9" style="834"/>
    <col min="2561" max="2589" width="3" style="834" customWidth="1"/>
    <col min="2590" max="2816" width="9" style="834"/>
    <col min="2817" max="2845" width="3" style="834" customWidth="1"/>
    <col min="2846" max="3072" width="9" style="834"/>
    <col min="3073" max="3101" width="3" style="834" customWidth="1"/>
    <col min="3102" max="3328" width="9" style="834"/>
    <col min="3329" max="3357" width="3" style="834" customWidth="1"/>
    <col min="3358" max="3584" width="9" style="834"/>
    <col min="3585" max="3613" width="3" style="834" customWidth="1"/>
    <col min="3614" max="3840" width="9" style="834"/>
    <col min="3841" max="3869" width="3" style="834" customWidth="1"/>
    <col min="3870" max="4096" width="9" style="834"/>
    <col min="4097" max="4125" width="3" style="834" customWidth="1"/>
    <col min="4126" max="4352" width="9" style="834"/>
    <col min="4353" max="4381" width="3" style="834" customWidth="1"/>
    <col min="4382" max="4608" width="9" style="834"/>
    <col min="4609" max="4637" width="3" style="834" customWidth="1"/>
    <col min="4638" max="4864" width="9" style="834"/>
    <col min="4865" max="4893" width="3" style="834" customWidth="1"/>
    <col min="4894" max="5120" width="9" style="834"/>
    <col min="5121" max="5149" width="3" style="834" customWidth="1"/>
    <col min="5150" max="5376" width="9" style="834"/>
    <col min="5377" max="5405" width="3" style="834" customWidth="1"/>
    <col min="5406" max="5632" width="9" style="834"/>
    <col min="5633" max="5661" width="3" style="834" customWidth="1"/>
    <col min="5662" max="5888" width="9" style="834"/>
    <col min="5889" max="5917" width="3" style="834" customWidth="1"/>
    <col min="5918" max="6144" width="9" style="834"/>
    <col min="6145" max="6173" width="3" style="834" customWidth="1"/>
    <col min="6174" max="6400" width="9" style="834"/>
    <col min="6401" max="6429" width="3" style="834" customWidth="1"/>
    <col min="6430" max="6656" width="9" style="834"/>
    <col min="6657" max="6685" width="3" style="834" customWidth="1"/>
    <col min="6686" max="6912" width="9" style="834"/>
    <col min="6913" max="6941" width="3" style="834" customWidth="1"/>
    <col min="6942" max="7168" width="9" style="834"/>
    <col min="7169" max="7197" width="3" style="834" customWidth="1"/>
    <col min="7198" max="7424" width="9" style="834"/>
    <col min="7425" max="7453" width="3" style="834" customWidth="1"/>
    <col min="7454" max="7680" width="9" style="834"/>
    <col min="7681" max="7709" width="3" style="834" customWidth="1"/>
    <col min="7710" max="7936" width="9" style="834"/>
    <col min="7937" max="7965" width="3" style="834" customWidth="1"/>
    <col min="7966" max="8192" width="9" style="834"/>
    <col min="8193" max="8221" width="3" style="834" customWidth="1"/>
    <col min="8222" max="8448" width="9" style="834"/>
    <col min="8449" max="8477" width="3" style="834" customWidth="1"/>
    <col min="8478" max="8704" width="9" style="834"/>
    <col min="8705" max="8733" width="3" style="834" customWidth="1"/>
    <col min="8734" max="8960" width="9" style="834"/>
    <col min="8961" max="8989" width="3" style="834" customWidth="1"/>
    <col min="8990" max="9216" width="9" style="834"/>
    <col min="9217" max="9245" width="3" style="834" customWidth="1"/>
    <col min="9246" max="9472" width="9" style="834"/>
    <col min="9473" max="9501" width="3" style="834" customWidth="1"/>
    <col min="9502" max="9728" width="9" style="834"/>
    <col min="9729" max="9757" width="3" style="834" customWidth="1"/>
    <col min="9758" max="9984" width="9" style="834"/>
    <col min="9985" max="10013" width="3" style="834" customWidth="1"/>
    <col min="10014" max="10240" width="9" style="834"/>
    <col min="10241" max="10269" width="3" style="834" customWidth="1"/>
    <col min="10270" max="10496" width="9" style="834"/>
    <col min="10497" max="10525" width="3" style="834" customWidth="1"/>
    <col min="10526" max="10752" width="9" style="834"/>
    <col min="10753" max="10781" width="3" style="834" customWidth="1"/>
    <col min="10782" max="11008" width="9" style="834"/>
    <col min="11009" max="11037" width="3" style="834" customWidth="1"/>
    <col min="11038" max="11264" width="9" style="834"/>
    <col min="11265" max="11293" width="3" style="834" customWidth="1"/>
    <col min="11294" max="11520" width="9" style="834"/>
    <col min="11521" max="11549" width="3" style="834" customWidth="1"/>
    <col min="11550" max="11776" width="9" style="834"/>
    <col min="11777" max="11805" width="3" style="834" customWidth="1"/>
    <col min="11806" max="12032" width="9" style="834"/>
    <col min="12033" max="12061" width="3" style="834" customWidth="1"/>
    <col min="12062" max="12288" width="9" style="834"/>
    <col min="12289" max="12317" width="3" style="834" customWidth="1"/>
    <col min="12318" max="12544" width="9" style="834"/>
    <col min="12545" max="12573" width="3" style="834" customWidth="1"/>
    <col min="12574" max="12800" width="9" style="834"/>
    <col min="12801" max="12829" width="3" style="834" customWidth="1"/>
    <col min="12830" max="13056" width="9" style="834"/>
    <col min="13057" max="13085" width="3" style="834" customWidth="1"/>
    <col min="13086" max="13312" width="9" style="834"/>
    <col min="13313" max="13341" width="3" style="834" customWidth="1"/>
    <col min="13342" max="13568" width="9" style="834"/>
    <col min="13569" max="13597" width="3" style="834" customWidth="1"/>
    <col min="13598" max="13824" width="9" style="834"/>
    <col min="13825" max="13853" width="3" style="834" customWidth="1"/>
    <col min="13854" max="14080" width="9" style="834"/>
    <col min="14081" max="14109" width="3" style="834" customWidth="1"/>
    <col min="14110" max="14336" width="9" style="834"/>
    <col min="14337" max="14365" width="3" style="834" customWidth="1"/>
    <col min="14366" max="14592" width="9" style="834"/>
    <col min="14593" max="14621" width="3" style="834" customWidth="1"/>
    <col min="14622" max="14848" width="9" style="834"/>
    <col min="14849" max="14877" width="3" style="834" customWidth="1"/>
    <col min="14878" max="15104" width="9" style="834"/>
    <col min="15105" max="15133" width="3" style="834" customWidth="1"/>
    <col min="15134" max="15360" width="9" style="834"/>
    <col min="15361" max="15389" width="3" style="834" customWidth="1"/>
    <col min="15390" max="15616" width="9" style="834"/>
    <col min="15617" max="15645" width="3" style="834" customWidth="1"/>
    <col min="15646" max="15872" width="9" style="834"/>
    <col min="15873" max="15901" width="3" style="834" customWidth="1"/>
    <col min="15902" max="16128" width="9" style="834"/>
    <col min="16129" max="16157" width="3" style="834" customWidth="1"/>
    <col min="16158" max="16384" width="9" style="834"/>
  </cols>
  <sheetData>
    <row r="1" spans="1:33" ht="17.100000000000001" customHeight="1"/>
    <row r="2" spans="1:33" ht="17.100000000000001" customHeight="1">
      <c r="A2" s="2069" t="s">
        <v>2818</v>
      </c>
      <c r="B2" s="2069"/>
      <c r="C2" s="2069"/>
      <c r="D2" s="2069"/>
      <c r="E2" s="2069"/>
      <c r="F2" s="2069"/>
      <c r="G2" s="2069"/>
      <c r="H2" s="2069"/>
      <c r="I2" s="2069"/>
      <c r="J2" s="2069"/>
      <c r="K2" s="2069"/>
      <c r="L2" s="2069"/>
      <c r="M2" s="2069"/>
      <c r="N2" s="2069"/>
      <c r="O2" s="2069"/>
      <c r="P2" s="2069"/>
      <c r="Q2" s="2069"/>
      <c r="R2" s="2069"/>
      <c r="S2" s="2069"/>
      <c r="T2" s="2069"/>
      <c r="U2" s="2069"/>
      <c r="V2" s="2069"/>
      <c r="W2" s="2069"/>
      <c r="X2" s="2069"/>
      <c r="Y2" s="2069"/>
      <c r="Z2" s="2069"/>
      <c r="AA2" s="2069"/>
      <c r="AB2" s="2069"/>
      <c r="AC2" s="2069"/>
    </row>
    <row r="3" spans="1:33" ht="17.100000000000001" customHeight="1">
      <c r="A3" s="834" t="s">
        <v>3624</v>
      </c>
    </row>
    <row r="4" spans="1:33" ht="17.100000000000001" customHeight="1">
      <c r="A4" s="835" t="s">
        <v>3625</v>
      </c>
      <c r="B4" s="835"/>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E4" s="836"/>
    </row>
    <row r="5" spans="1:33" ht="17.100000000000001" customHeight="1">
      <c r="A5" s="834" t="s">
        <v>3626</v>
      </c>
      <c r="F5" s="2070">
        <f>第三面!F4</f>
        <v>0</v>
      </c>
      <c r="G5" s="2037"/>
      <c r="H5" s="2037"/>
      <c r="I5" s="2037"/>
      <c r="J5" s="2037"/>
      <c r="K5" s="2037"/>
      <c r="L5" s="2037"/>
      <c r="M5" s="2037"/>
      <c r="N5" s="2037"/>
      <c r="O5" s="2037"/>
      <c r="P5" s="2037"/>
      <c r="Q5" s="2037"/>
      <c r="R5" s="2037"/>
      <c r="S5" s="2037"/>
      <c r="T5" s="2037"/>
      <c r="U5" s="2037"/>
      <c r="V5" s="2037"/>
      <c r="W5" s="2037"/>
      <c r="X5" s="2037"/>
      <c r="Y5" s="2037"/>
      <c r="Z5" s="2037"/>
      <c r="AA5" s="2037"/>
      <c r="AB5" s="2037"/>
      <c r="AC5" s="2037"/>
    </row>
    <row r="6" spans="1:33" ht="17.100000000000001" customHeight="1">
      <c r="A6" s="837" t="s">
        <v>3627</v>
      </c>
      <c r="B6" s="837"/>
      <c r="C6" s="837"/>
      <c r="D6" s="837"/>
      <c r="E6" s="837"/>
      <c r="F6" s="2071" t="str">
        <f>IF(第三面!F5="","",第三面!F5)</f>
        <v/>
      </c>
      <c r="G6" s="2071"/>
      <c r="H6" s="2071"/>
      <c r="I6" s="2071"/>
      <c r="J6" s="2071"/>
      <c r="K6" s="2071"/>
      <c r="L6" s="2071"/>
      <c r="M6" s="2071"/>
      <c r="N6" s="2071"/>
      <c r="O6" s="2071"/>
      <c r="P6" s="2071"/>
      <c r="Q6" s="2071"/>
      <c r="R6" s="2071"/>
      <c r="S6" s="2071"/>
      <c r="T6" s="2071"/>
      <c r="U6" s="2071"/>
      <c r="V6" s="2071"/>
      <c r="W6" s="2071"/>
      <c r="X6" s="2071"/>
      <c r="Y6" s="2071"/>
      <c r="Z6" s="2071"/>
      <c r="AA6" s="2071"/>
      <c r="AB6" s="2071"/>
      <c r="AC6" s="2071"/>
    </row>
    <row r="7" spans="1:33" ht="17.100000000000001" customHeight="1">
      <c r="A7" s="834" t="s">
        <v>3628</v>
      </c>
    </row>
    <row r="8" spans="1:33" ht="17.100000000000001" customHeight="1">
      <c r="B8" s="834" t="s">
        <v>3629</v>
      </c>
      <c r="S8" s="810"/>
      <c r="T8" s="810"/>
      <c r="U8" s="810" t="s">
        <v>16</v>
      </c>
      <c r="V8" s="2041" t="str">
        <f>IF(第四面!F55="","",第四面!F55)</f>
        <v/>
      </c>
      <c r="W8" s="2041"/>
      <c r="X8" s="2041"/>
      <c r="Y8" s="2041"/>
      <c r="Z8" s="2041"/>
      <c r="AA8" s="2041"/>
      <c r="AB8" s="2041"/>
      <c r="AC8" s="834" t="s">
        <v>17</v>
      </c>
    </row>
    <row r="9" spans="1:33" ht="17.100000000000001" customHeight="1">
      <c r="B9" s="834" t="s">
        <v>3630</v>
      </c>
      <c r="H9" s="838" t="str">
        <f>第三面!C30</f>
        <v>□</v>
      </c>
      <c r="I9" s="834" t="s">
        <v>2858</v>
      </c>
      <c r="K9" s="838" t="str">
        <f>第三面!F30</f>
        <v>□</v>
      </c>
      <c r="L9" s="834" t="s">
        <v>3310</v>
      </c>
      <c r="N9" s="838" t="str">
        <f>第三面!I30</f>
        <v>□</v>
      </c>
      <c r="O9" s="834" t="s">
        <v>3311</v>
      </c>
      <c r="Q9" s="838" t="str">
        <f>第三面!L30</f>
        <v>□</v>
      </c>
      <c r="R9" s="834" t="s">
        <v>3631</v>
      </c>
    </row>
    <row r="10" spans="1:33" ht="17.100000000000001" customHeight="1">
      <c r="H10" s="838" t="str">
        <f>第三面!S30</f>
        <v>□</v>
      </c>
      <c r="I10" s="834" t="s">
        <v>3632</v>
      </c>
      <c r="M10" s="838" t="str">
        <f>第三面!X30</f>
        <v>□</v>
      </c>
      <c r="N10" s="834" t="s">
        <v>3633</v>
      </c>
      <c r="S10" s="800" t="s">
        <v>2823</v>
      </c>
      <c r="T10" s="834" t="s">
        <v>3634</v>
      </c>
    </row>
    <row r="11" spans="1:33" ht="17.100000000000001" customHeight="1">
      <c r="A11" s="837"/>
      <c r="B11" s="837" t="s">
        <v>3635</v>
      </c>
      <c r="C11" s="837"/>
      <c r="D11" s="837"/>
      <c r="E11" s="837"/>
      <c r="F11" s="837"/>
      <c r="G11" s="837"/>
      <c r="H11" s="839"/>
      <c r="I11" s="837"/>
      <c r="J11" s="837"/>
      <c r="K11" s="837"/>
      <c r="L11" s="837"/>
      <c r="M11" s="839"/>
      <c r="N11" s="837"/>
      <c r="O11" s="837"/>
      <c r="P11" s="837"/>
      <c r="Q11" s="837"/>
      <c r="R11" s="837"/>
      <c r="S11" s="840"/>
      <c r="T11" s="837"/>
      <c r="U11" s="837" t="s">
        <v>16</v>
      </c>
      <c r="V11" s="2072"/>
      <c r="W11" s="2072"/>
      <c r="X11" s="2072"/>
      <c r="Y11" s="2072"/>
      <c r="Z11" s="2072"/>
      <c r="AA11" s="2072"/>
      <c r="AB11" s="2072"/>
      <c r="AC11" s="837" t="s">
        <v>17</v>
      </c>
    </row>
    <row r="12" spans="1:33" ht="17.100000000000001" customHeight="1">
      <c r="A12" s="834" t="s">
        <v>3636</v>
      </c>
      <c r="J12" s="2058"/>
      <c r="K12" s="2058"/>
      <c r="L12" s="2058"/>
      <c r="M12" s="2058"/>
      <c r="N12" s="2058"/>
      <c r="O12" s="2058"/>
      <c r="P12" s="2058"/>
      <c r="Q12" s="2058"/>
      <c r="R12" s="2058"/>
      <c r="S12" s="2058"/>
      <c r="T12" s="2058"/>
      <c r="U12" s="2058"/>
      <c r="V12" s="2058"/>
      <c r="W12" s="2058"/>
      <c r="X12" s="2058"/>
      <c r="Y12" s="2058"/>
      <c r="Z12" s="2058"/>
      <c r="AA12" s="2058"/>
      <c r="AB12" s="2058"/>
      <c r="AC12" s="2058"/>
    </row>
    <row r="13" spans="1:33" ht="17.100000000000001" customHeight="1" thickBot="1">
      <c r="A13" s="837"/>
      <c r="B13" s="837"/>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F13" s="780"/>
    </row>
    <row r="14" spans="1:33" ht="17.100000000000001" customHeight="1" thickBot="1">
      <c r="A14" s="834" t="s">
        <v>3637</v>
      </c>
      <c r="I14" s="822" t="str">
        <f>IF(AF14&lt;43586,"平成","令和")</f>
        <v>平成</v>
      </c>
      <c r="J14" s="822"/>
      <c r="K14" s="841" t="str">
        <f>IF(AF14="","",IF(AF14&lt;43586,(YEAR(AF14)-1988),IF(AF14&lt;43831,TEXT(AF14,"元"),(YEAR(AF14)-2018))))</f>
        <v/>
      </c>
      <c r="L14" s="842" t="s">
        <v>5</v>
      </c>
      <c r="M14" s="841" t="str">
        <f>IF(AF14="","",MONTH(AF14))</f>
        <v/>
      </c>
      <c r="N14" s="842" t="s">
        <v>2713</v>
      </c>
      <c r="O14" s="841" t="str">
        <f>IF(AF14="","",DAY(AF14))</f>
        <v/>
      </c>
      <c r="P14" s="822" t="s">
        <v>2714</v>
      </c>
      <c r="AD14" s="836"/>
      <c r="AE14" s="777" t="s">
        <v>2520</v>
      </c>
      <c r="AF14" s="2059"/>
      <c r="AG14" s="2060"/>
    </row>
    <row r="15" spans="1:33" ht="17.100000000000001" customHeight="1">
      <c r="A15" s="837"/>
      <c r="B15" s="837"/>
      <c r="C15" s="837"/>
      <c r="D15" s="837"/>
      <c r="E15" s="837"/>
      <c r="F15" s="837"/>
      <c r="G15" s="837"/>
      <c r="H15" s="837"/>
      <c r="I15" s="837"/>
      <c r="J15" s="837"/>
      <c r="K15" s="837"/>
      <c r="L15" s="837"/>
      <c r="M15" s="837"/>
      <c r="N15" s="837"/>
      <c r="O15" s="837"/>
      <c r="P15" s="837"/>
      <c r="Q15" s="837"/>
      <c r="R15" s="837"/>
      <c r="S15" s="837"/>
      <c r="T15" s="837"/>
      <c r="U15" s="837"/>
      <c r="V15" s="837"/>
      <c r="W15" s="837"/>
      <c r="X15" s="837"/>
      <c r="Y15" s="837"/>
      <c r="Z15" s="837"/>
      <c r="AA15" s="837"/>
      <c r="AB15" s="837"/>
      <c r="AC15" s="837"/>
    </row>
    <row r="16" spans="1:33" ht="17.100000000000001" customHeight="1">
      <c r="A16" s="834" t="s">
        <v>3638</v>
      </c>
      <c r="I16" s="834" t="s">
        <v>3639</v>
      </c>
      <c r="T16" s="2068"/>
      <c r="U16" s="2068"/>
      <c r="V16" s="2068"/>
      <c r="W16" s="2068"/>
      <c r="X16" s="2068"/>
      <c r="Y16" s="2068"/>
      <c r="Z16" s="2068"/>
      <c r="AA16" s="2068"/>
      <c r="AB16" s="2068"/>
      <c r="AC16" s="2068"/>
    </row>
    <row r="17" spans="1:34" ht="17.100000000000001" customHeight="1" thickBot="1"/>
    <row r="18" spans="1:34" s="777" customFormat="1" ht="17.100000000000001" customHeight="1" thickBot="1">
      <c r="A18" s="822" t="s">
        <v>3640</v>
      </c>
      <c r="B18" s="822"/>
      <c r="C18" s="822"/>
      <c r="D18" s="822"/>
      <c r="E18" s="822"/>
      <c r="F18" s="822"/>
      <c r="G18" s="822"/>
      <c r="H18" s="822"/>
      <c r="I18" s="822" t="str">
        <f>IF(AF18&lt;43586,"平成","令和")</f>
        <v>平成</v>
      </c>
      <c r="J18" s="822"/>
      <c r="K18" s="841" t="str">
        <f>IF(AF18="","",IF(AF18&lt;43586,(YEAR(AF18)-1988),IF(AF18&lt;43831,TEXT(AF18,"元"),(YEAR(AF18)-2018))))</f>
        <v/>
      </c>
      <c r="L18" s="842" t="s">
        <v>5</v>
      </c>
      <c r="M18" s="841" t="str">
        <f>IF(AF18="","",MONTH(AF18))</f>
        <v/>
      </c>
      <c r="N18" s="842" t="s">
        <v>2713</v>
      </c>
      <c r="O18" s="841" t="str">
        <f>IF(AF18="","",DAY(AF18))</f>
        <v/>
      </c>
      <c r="P18" s="822" t="s">
        <v>2714</v>
      </c>
      <c r="Q18" s="842"/>
      <c r="R18" s="822"/>
      <c r="S18" s="822"/>
      <c r="T18" s="822"/>
      <c r="U18" s="822"/>
      <c r="V18" s="822"/>
      <c r="W18" s="822"/>
      <c r="X18" s="822"/>
      <c r="Y18" s="822"/>
      <c r="Z18" s="822"/>
      <c r="AA18" s="822"/>
      <c r="AB18" s="822"/>
      <c r="AC18" s="822"/>
      <c r="AE18" s="777" t="s">
        <v>2520</v>
      </c>
      <c r="AF18" s="2059"/>
      <c r="AG18" s="2060"/>
      <c r="AH18" s="801"/>
    </row>
    <row r="19" spans="1:34" s="777" customFormat="1" ht="17.100000000000001" customHeight="1" thickBot="1">
      <c r="A19" s="780"/>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c r="AA19" s="780"/>
      <c r="AB19" s="780"/>
      <c r="AC19" s="780"/>
    </row>
    <row r="20" spans="1:34" s="777" customFormat="1" ht="17.100000000000001" customHeight="1" thickBot="1">
      <c r="A20" s="822" t="s">
        <v>3641</v>
      </c>
      <c r="B20" s="822"/>
      <c r="C20" s="822"/>
      <c r="D20" s="822"/>
      <c r="E20" s="822"/>
      <c r="F20" s="822"/>
      <c r="G20" s="822"/>
      <c r="H20" s="822"/>
      <c r="I20" s="822" t="s">
        <v>2712</v>
      </c>
      <c r="J20" s="822"/>
      <c r="K20" s="841" t="str">
        <f>IF(AF20="","",IF(AF20&lt;43831,TEXT(AF20,"元"),(YEAR(AF20)-2018)))</f>
        <v/>
      </c>
      <c r="L20" s="842" t="s">
        <v>5</v>
      </c>
      <c r="M20" s="841" t="str">
        <f>IF(AF20="","",MONTH(AF20))</f>
        <v/>
      </c>
      <c r="N20" s="842" t="s">
        <v>2713</v>
      </c>
      <c r="O20" s="841" t="str">
        <f>IF(AF20="","",DAY(AF20))</f>
        <v/>
      </c>
      <c r="P20" s="822" t="s">
        <v>2714</v>
      </c>
      <c r="Q20" s="842"/>
      <c r="R20" s="822"/>
      <c r="S20" s="822"/>
      <c r="T20" s="822"/>
      <c r="U20" s="822"/>
      <c r="V20" s="822"/>
      <c r="W20" s="822"/>
      <c r="X20" s="822"/>
      <c r="Y20" s="822"/>
      <c r="Z20" s="822"/>
      <c r="AA20" s="822"/>
      <c r="AB20" s="822"/>
      <c r="AC20" s="822"/>
      <c r="AE20" s="777" t="s">
        <v>2520</v>
      </c>
      <c r="AF20" s="2059"/>
      <c r="AG20" s="2060"/>
      <c r="AH20" s="801"/>
    </row>
    <row r="21" spans="1:34" s="777" customFormat="1" ht="17.100000000000001" customHeight="1">
      <c r="A21" s="823"/>
      <c r="B21" s="823"/>
      <c r="C21" s="823"/>
      <c r="D21" s="823"/>
      <c r="E21" s="823"/>
      <c r="F21" s="823"/>
      <c r="G21" s="823"/>
      <c r="H21" s="823"/>
      <c r="I21" s="823"/>
      <c r="J21" s="823"/>
      <c r="K21" s="840"/>
      <c r="L21" s="843"/>
      <c r="M21" s="840"/>
      <c r="N21" s="843"/>
      <c r="O21" s="840"/>
      <c r="P21" s="823"/>
      <c r="Q21" s="843"/>
      <c r="R21" s="823"/>
      <c r="S21" s="823"/>
      <c r="T21" s="823"/>
      <c r="U21" s="823"/>
      <c r="V21" s="823"/>
      <c r="W21" s="823"/>
      <c r="X21" s="823"/>
      <c r="Y21" s="823"/>
      <c r="Z21" s="823"/>
      <c r="AA21" s="823"/>
      <c r="AB21" s="823"/>
      <c r="AC21" s="823"/>
      <c r="AF21" s="844"/>
      <c r="AG21" s="845"/>
      <c r="AH21" s="801"/>
    </row>
    <row r="22" spans="1:34" s="777" customFormat="1" ht="17.100000000000001" customHeight="1">
      <c r="A22" s="780" t="s">
        <v>3642</v>
      </c>
      <c r="B22" s="780"/>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c r="AA22" s="780"/>
      <c r="AB22" s="780"/>
      <c r="AC22" s="780"/>
    </row>
    <row r="23" spans="1:34" s="777" customFormat="1" ht="17.100000000000001" customHeight="1" thickBot="1">
      <c r="A23" s="780" t="s">
        <v>3643</v>
      </c>
      <c r="B23" s="780"/>
      <c r="C23" s="780"/>
      <c r="D23" s="780"/>
      <c r="E23" s="780"/>
      <c r="F23" s="780"/>
      <c r="G23" s="780"/>
      <c r="H23" s="780"/>
      <c r="I23" s="2061"/>
      <c r="J23" s="2061"/>
      <c r="K23" s="2061"/>
      <c r="L23" s="2061"/>
      <c r="M23" s="2061"/>
      <c r="N23" s="2061"/>
      <c r="O23" s="2061"/>
      <c r="P23" s="2061"/>
      <c r="Q23" s="2061"/>
      <c r="R23" s="2061"/>
      <c r="S23" s="2061"/>
      <c r="T23" s="2061"/>
      <c r="U23" s="2061"/>
      <c r="V23" s="2061"/>
      <c r="W23" s="2061"/>
      <c r="X23" s="2061"/>
      <c r="Y23" s="2061"/>
      <c r="Z23" s="2061"/>
      <c r="AA23" s="2061"/>
      <c r="AB23" s="2061"/>
      <c r="AC23" s="2061"/>
    </row>
    <row r="24" spans="1:34" s="777" customFormat="1" ht="17.100000000000001" customHeight="1" thickBot="1">
      <c r="A24" s="780" t="s">
        <v>3644</v>
      </c>
      <c r="B24" s="780"/>
      <c r="C24" s="780"/>
      <c r="D24" s="780"/>
      <c r="E24" s="780"/>
      <c r="F24" s="780"/>
      <c r="G24" s="780"/>
      <c r="H24" s="780"/>
      <c r="I24" s="780"/>
      <c r="J24" s="780"/>
      <c r="K24" s="810"/>
      <c r="L24" s="810"/>
      <c r="M24" s="780" t="s">
        <v>2712</v>
      </c>
      <c r="N24" s="780"/>
      <c r="O24" s="846" t="str">
        <f>IF(AF24="","",IF(AF24&lt;43831,TEXT(AF24,"元"),(YEAR(AF24)-2018)))</f>
        <v/>
      </c>
      <c r="P24" s="782" t="s">
        <v>5</v>
      </c>
      <c r="Q24" s="846" t="str">
        <f>IF(AF24="","",MONTH(AF24))</f>
        <v/>
      </c>
      <c r="R24" s="782" t="s">
        <v>2713</v>
      </c>
      <c r="S24" s="846" t="str">
        <f>IF(AF24="","",DAY(AF24))</f>
        <v/>
      </c>
      <c r="T24" s="780" t="s">
        <v>2714</v>
      </c>
      <c r="U24" s="780"/>
      <c r="V24" s="780"/>
      <c r="W24" s="780"/>
      <c r="X24" s="780"/>
      <c r="Y24" s="780"/>
      <c r="Z24" s="780"/>
      <c r="AA24" s="780"/>
      <c r="AB24" s="780"/>
      <c r="AC24" s="780"/>
      <c r="AE24" s="777" t="s">
        <v>2520</v>
      </c>
      <c r="AF24" s="2059"/>
      <c r="AG24" s="2060"/>
      <c r="AH24" s="801"/>
    </row>
    <row r="25" spans="1:34" s="777" customFormat="1" ht="17.100000000000001" customHeight="1">
      <c r="A25" s="780" t="s">
        <v>3645</v>
      </c>
      <c r="B25" s="780"/>
      <c r="C25" s="780"/>
      <c r="D25" s="780"/>
      <c r="E25" s="780"/>
      <c r="F25" s="780"/>
      <c r="G25" s="780"/>
      <c r="H25" s="780"/>
      <c r="I25" s="2063"/>
      <c r="J25" s="2063"/>
      <c r="K25" s="2063"/>
      <c r="L25" s="2063"/>
      <c r="M25" s="780" t="s">
        <v>47</v>
      </c>
      <c r="N25" s="780"/>
      <c r="O25" s="780"/>
      <c r="P25" s="780"/>
      <c r="Q25" s="780"/>
      <c r="R25" s="780"/>
      <c r="S25" s="780"/>
      <c r="T25" s="780"/>
      <c r="U25" s="780"/>
      <c r="V25" s="780"/>
      <c r="W25" s="780"/>
      <c r="X25" s="780"/>
      <c r="Y25" s="780"/>
      <c r="Z25" s="780"/>
      <c r="AA25" s="780"/>
      <c r="AB25" s="780"/>
      <c r="AC25" s="780"/>
    </row>
    <row r="26" spans="1:34" s="777" customFormat="1" ht="17.100000000000001" customHeight="1">
      <c r="A26" s="823"/>
      <c r="B26" s="823"/>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s="823"/>
      <c r="AB26" s="823"/>
      <c r="AC26" s="823"/>
    </row>
    <row r="27" spans="1:34" s="777" customFormat="1" ht="17.100000000000001" customHeight="1">
      <c r="A27" s="780" t="s">
        <v>3646</v>
      </c>
      <c r="B27" s="780"/>
      <c r="C27" s="780"/>
      <c r="D27" s="780"/>
      <c r="E27" s="780"/>
      <c r="F27" s="780"/>
      <c r="G27" s="780"/>
      <c r="H27" s="780"/>
      <c r="I27" s="780" t="s">
        <v>2806</v>
      </c>
      <c r="J27" s="780" t="s">
        <v>16</v>
      </c>
      <c r="K27" s="847"/>
      <c r="L27" s="780" t="s">
        <v>3647</v>
      </c>
      <c r="M27" s="780"/>
      <c r="N27" s="780"/>
      <c r="O27" s="780"/>
      <c r="P27" s="780"/>
      <c r="Q27" s="780"/>
      <c r="R27" s="780"/>
      <c r="S27" s="780" t="s">
        <v>3648</v>
      </c>
      <c r="T27" s="780"/>
      <c r="U27" s="847"/>
      <c r="V27" s="780" t="s">
        <v>3647</v>
      </c>
      <c r="W27" s="780"/>
      <c r="X27" s="780"/>
      <c r="Y27" s="780"/>
      <c r="Z27" s="780"/>
      <c r="AA27" s="780"/>
      <c r="AB27" s="780"/>
      <c r="AC27" s="780"/>
    </row>
    <row r="28" spans="1:34" s="777" customFormat="1" ht="17.100000000000001" customHeight="1">
      <c r="A28" s="780" t="s">
        <v>3643</v>
      </c>
      <c r="B28" s="780"/>
      <c r="C28" s="780"/>
      <c r="D28" s="780"/>
      <c r="E28" s="780"/>
      <c r="F28" s="780"/>
      <c r="G28" s="780"/>
      <c r="H28" s="780"/>
      <c r="I28" s="2066" t="s">
        <v>2806</v>
      </c>
      <c r="J28" s="2064"/>
      <c r="K28" s="2064"/>
      <c r="L28" s="2064"/>
      <c r="M28" s="2064"/>
      <c r="N28" s="2064"/>
      <c r="O28" s="2064"/>
      <c r="P28" s="2064"/>
      <c r="Q28" s="2064"/>
      <c r="R28" s="2065" t="s">
        <v>2807</v>
      </c>
      <c r="S28" s="2065" t="s">
        <v>2806</v>
      </c>
      <c r="T28" s="2064"/>
      <c r="U28" s="2064"/>
      <c r="V28" s="2064"/>
      <c r="W28" s="2064"/>
      <c r="X28" s="2064"/>
      <c r="Y28" s="2064"/>
      <c r="Z28" s="2064"/>
      <c r="AA28" s="2064"/>
      <c r="AB28" s="2065" t="s">
        <v>2807</v>
      </c>
      <c r="AC28" s="780"/>
    </row>
    <row r="29" spans="1:34" s="777" customFormat="1" ht="17.100000000000001" customHeight="1">
      <c r="A29" s="780"/>
      <c r="B29" s="780"/>
      <c r="C29" s="780"/>
      <c r="D29" s="780"/>
      <c r="E29" s="780"/>
      <c r="F29" s="780"/>
      <c r="G29" s="780"/>
      <c r="H29" s="780"/>
      <c r="I29" s="2066"/>
      <c r="J29" s="2064"/>
      <c r="K29" s="2064"/>
      <c r="L29" s="2064"/>
      <c r="M29" s="2064"/>
      <c r="N29" s="2064"/>
      <c r="O29" s="2064"/>
      <c r="P29" s="2064"/>
      <c r="Q29" s="2064"/>
      <c r="R29" s="2065"/>
      <c r="S29" s="2065"/>
      <c r="T29" s="2064"/>
      <c r="U29" s="2064"/>
      <c r="V29" s="2064"/>
      <c r="W29" s="2064"/>
      <c r="X29" s="2064"/>
      <c r="Y29" s="2064"/>
      <c r="Z29" s="2064"/>
      <c r="AA29" s="2064"/>
      <c r="AB29" s="2065"/>
      <c r="AC29" s="780"/>
    </row>
    <row r="30" spans="1:34" s="777" customFormat="1" ht="17.100000000000001" customHeight="1">
      <c r="A30" s="780" t="s">
        <v>3649</v>
      </c>
      <c r="B30" s="780"/>
      <c r="C30" s="780"/>
      <c r="D30" s="780"/>
      <c r="E30" s="780"/>
      <c r="F30" s="780"/>
      <c r="G30" s="780"/>
      <c r="H30" s="780"/>
      <c r="I30" s="2066" t="s">
        <v>2806</v>
      </c>
      <c r="J30" s="2067"/>
      <c r="K30" s="2067"/>
      <c r="L30" s="2067"/>
      <c r="M30" s="2067"/>
      <c r="N30" s="2067"/>
      <c r="O30" s="2067"/>
      <c r="P30" s="2067"/>
      <c r="Q30" s="2067"/>
      <c r="R30" s="2065" t="s">
        <v>2807</v>
      </c>
      <c r="S30" s="2065" t="s">
        <v>2806</v>
      </c>
      <c r="T30" s="2064"/>
      <c r="U30" s="2064"/>
      <c r="V30" s="2064"/>
      <c r="W30" s="2064"/>
      <c r="X30" s="2064"/>
      <c r="Y30" s="2064"/>
      <c r="Z30" s="2064"/>
      <c r="AA30" s="2064"/>
      <c r="AB30" s="2065" t="s">
        <v>2807</v>
      </c>
      <c r="AC30" s="780"/>
    </row>
    <row r="31" spans="1:34" s="777" customFormat="1" ht="17.100000000000001" customHeight="1">
      <c r="A31" s="780"/>
      <c r="B31" s="780"/>
      <c r="C31" s="780"/>
      <c r="D31" s="780"/>
      <c r="E31" s="780"/>
      <c r="F31" s="780"/>
      <c r="G31" s="780"/>
      <c r="H31" s="780"/>
      <c r="I31" s="2066"/>
      <c r="J31" s="2067"/>
      <c r="K31" s="2067"/>
      <c r="L31" s="2067"/>
      <c r="M31" s="2067"/>
      <c r="N31" s="2067"/>
      <c r="O31" s="2067"/>
      <c r="P31" s="2067"/>
      <c r="Q31" s="2067"/>
      <c r="R31" s="2065"/>
      <c r="S31" s="2065"/>
      <c r="T31" s="2064"/>
      <c r="U31" s="2064"/>
      <c r="V31" s="2064"/>
      <c r="W31" s="2064"/>
      <c r="X31" s="2064"/>
      <c r="Y31" s="2064"/>
      <c r="Z31" s="2064"/>
      <c r="AA31" s="2064"/>
      <c r="AB31" s="2065"/>
      <c r="AC31" s="780"/>
    </row>
    <row r="32" spans="1:34" s="777" customFormat="1" ht="17.100000000000001" customHeight="1" thickBot="1">
      <c r="A32" s="780" t="s">
        <v>3650</v>
      </c>
      <c r="B32" s="780"/>
      <c r="C32" s="780"/>
      <c r="D32" s="780"/>
      <c r="E32" s="780"/>
      <c r="F32" s="780"/>
      <c r="G32" s="780"/>
      <c r="H32" s="780"/>
      <c r="I32" s="789" t="s">
        <v>2806</v>
      </c>
      <c r="J32" s="2063"/>
      <c r="K32" s="2063"/>
      <c r="L32" s="2063"/>
      <c r="M32" s="2063"/>
      <c r="N32" s="2063"/>
      <c r="O32" s="2063"/>
      <c r="P32" s="2063"/>
      <c r="Q32" s="2063"/>
      <c r="R32" s="780" t="s">
        <v>2807</v>
      </c>
      <c r="S32" s="789" t="s">
        <v>2806</v>
      </c>
      <c r="T32" s="2063"/>
      <c r="U32" s="2063"/>
      <c r="V32" s="2063"/>
      <c r="W32" s="2063"/>
      <c r="X32" s="2063"/>
      <c r="Y32" s="2063"/>
      <c r="Z32" s="2063"/>
      <c r="AA32" s="2063"/>
      <c r="AB32" s="780" t="s">
        <v>2807</v>
      </c>
      <c r="AC32" s="780"/>
    </row>
    <row r="33" spans="1:34" s="777" customFormat="1" ht="17.100000000000001" customHeight="1" thickBot="1">
      <c r="A33" s="848" t="s">
        <v>3651</v>
      </c>
      <c r="B33" s="780"/>
      <c r="C33" s="780"/>
      <c r="D33" s="780"/>
      <c r="E33" s="780"/>
      <c r="F33" s="780"/>
      <c r="G33" s="780"/>
      <c r="H33" s="780"/>
      <c r="I33" s="780" t="str">
        <f>IF(AF33&lt;43586,"（平成","（令和")</f>
        <v>（平成</v>
      </c>
      <c r="J33" s="780"/>
      <c r="K33" s="846" t="str">
        <f>IF(AF33="","",IF(AF33&lt;43586,(YEAR(AF33)-1988),IF(AF33&lt;43831,TEXT(AF33,"元"),(YEAR(AF33)-2018))))</f>
        <v/>
      </c>
      <c r="L33" s="782" t="s">
        <v>5</v>
      </c>
      <c r="M33" s="846" t="str">
        <f>IF(AF33="","",MONTH(AF33))</f>
        <v/>
      </c>
      <c r="N33" s="782" t="s">
        <v>2713</v>
      </c>
      <c r="O33" s="846" t="str">
        <f>IF(AF33="","",DAY(AF33))</f>
        <v/>
      </c>
      <c r="P33" s="780" t="s">
        <v>2714</v>
      </c>
      <c r="Q33" s="782"/>
      <c r="R33" s="780" t="s">
        <v>2807</v>
      </c>
      <c r="S33" s="780" t="str">
        <f>IF(AF34&lt;43586,"（平成","（令和")</f>
        <v>（平成</v>
      </c>
      <c r="T33" s="780"/>
      <c r="U33" s="846" t="str">
        <f>IF(AF34="","",IF(AF34&lt;43586,(YEAR(AF34)-1988),IF(AF34&lt;43831,TEXT(AF34,"元"),(YEAR(AF34)-2018))))</f>
        <v/>
      </c>
      <c r="V33" s="782" t="s">
        <v>5</v>
      </c>
      <c r="W33" s="846" t="str">
        <f>IF(AF34="","",MONTH(AF34))</f>
        <v/>
      </c>
      <c r="X33" s="782" t="s">
        <v>2713</v>
      </c>
      <c r="Y33" s="846" t="str">
        <f>IF(AF34="","",DAY(AF34))</f>
        <v/>
      </c>
      <c r="Z33" s="780" t="s">
        <v>2714</v>
      </c>
      <c r="AA33" s="780"/>
      <c r="AB33" s="780" t="s">
        <v>2807</v>
      </c>
      <c r="AC33" s="780"/>
      <c r="AE33" s="777" t="s">
        <v>2520</v>
      </c>
      <c r="AF33" s="2059"/>
      <c r="AG33" s="2060"/>
      <c r="AH33" s="801"/>
    </row>
    <row r="34" spans="1:34" s="777" customFormat="1" ht="17.100000000000001" customHeight="1" thickBot="1">
      <c r="A34" s="823"/>
      <c r="B34" s="823"/>
      <c r="C34" s="823"/>
      <c r="D34" s="823"/>
      <c r="E34" s="823"/>
      <c r="F34" s="823"/>
      <c r="G34" s="823"/>
      <c r="H34" s="823"/>
      <c r="I34" s="823"/>
      <c r="J34" s="823"/>
      <c r="K34" s="840"/>
      <c r="L34" s="843"/>
      <c r="M34" s="840"/>
      <c r="N34" s="843"/>
      <c r="O34" s="840"/>
      <c r="P34" s="823"/>
      <c r="Q34" s="843"/>
      <c r="R34" s="823"/>
      <c r="S34" s="823"/>
      <c r="T34" s="823"/>
      <c r="U34" s="840"/>
      <c r="V34" s="843"/>
      <c r="W34" s="840"/>
      <c r="X34" s="843"/>
      <c r="Y34" s="840"/>
      <c r="Z34" s="823"/>
      <c r="AA34" s="823"/>
      <c r="AB34" s="823"/>
      <c r="AC34" s="823"/>
      <c r="AF34" s="2059"/>
      <c r="AG34" s="2060"/>
      <c r="AH34" s="801"/>
    </row>
    <row r="35" spans="1:34" s="777" customFormat="1" ht="17.100000000000001" customHeight="1">
      <c r="A35" s="780" t="s">
        <v>3652</v>
      </c>
      <c r="B35" s="780"/>
      <c r="C35" s="780"/>
      <c r="D35" s="780"/>
      <c r="E35" s="780"/>
      <c r="F35" s="780"/>
      <c r="G35" s="780"/>
      <c r="H35" s="780"/>
      <c r="I35" s="780" t="s">
        <v>2806</v>
      </c>
      <c r="J35" s="780" t="s">
        <v>16</v>
      </c>
      <c r="K35" s="847"/>
      <c r="L35" s="780" t="s">
        <v>3647</v>
      </c>
      <c r="M35" s="780"/>
      <c r="N35" s="780"/>
      <c r="O35" s="780"/>
      <c r="P35" s="780"/>
      <c r="Q35" s="780"/>
      <c r="R35" s="780"/>
      <c r="S35" s="780" t="s">
        <v>3648</v>
      </c>
      <c r="T35" s="780"/>
      <c r="U35" s="847"/>
      <c r="V35" s="780" t="s">
        <v>3647</v>
      </c>
      <c r="W35" s="780"/>
      <c r="X35" s="780"/>
      <c r="Y35" s="780"/>
      <c r="Z35" s="780"/>
      <c r="AA35" s="780"/>
      <c r="AB35" s="780"/>
      <c r="AC35" s="780"/>
    </row>
    <row r="36" spans="1:34" s="777" customFormat="1" ht="17.100000000000001" customHeight="1">
      <c r="A36" s="780" t="s">
        <v>3643</v>
      </c>
      <c r="B36" s="780"/>
      <c r="C36" s="780"/>
      <c r="D36" s="780"/>
      <c r="E36" s="780"/>
      <c r="F36" s="780"/>
      <c r="G36" s="780"/>
      <c r="H36" s="780"/>
      <c r="I36" s="780" t="s">
        <v>2806</v>
      </c>
      <c r="J36" s="2064"/>
      <c r="K36" s="2064"/>
      <c r="L36" s="2064"/>
      <c r="M36" s="2064"/>
      <c r="N36" s="2064"/>
      <c r="O36" s="2064"/>
      <c r="P36" s="2064"/>
      <c r="Q36" s="2064"/>
      <c r="R36" s="780" t="s">
        <v>2807</v>
      </c>
      <c r="S36" s="780" t="s">
        <v>2806</v>
      </c>
      <c r="T36" s="2064"/>
      <c r="U36" s="2064"/>
      <c r="V36" s="2064"/>
      <c r="W36" s="2064"/>
      <c r="X36" s="2064"/>
      <c r="Y36" s="2064"/>
      <c r="Z36" s="2064"/>
      <c r="AA36" s="2064"/>
      <c r="AB36" s="780" t="s">
        <v>2807</v>
      </c>
      <c r="AC36" s="780"/>
    </row>
    <row r="37" spans="1:34" s="777" customFormat="1" ht="17.100000000000001" customHeight="1" thickBot="1">
      <c r="A37" s="780"/>
      <c r="B37" s="780"/>
      <c r="C37" s="780"/>
      <c r="D37" s="780"/>
      <c r="E37" s="780"/>
      <c r="F37" s="780"/>
      <c r="G37" s="780"/>
      <c r="H37" s="780"/>
      <c r="I37" s="780"/>
      <c r="J37" s="2064"/>
      <c r="K37" s="2064"/>
      <c r="L37" s="2064"/>
      <c r="M37" s="2064"/>
      <c r="N37" s="2064"/>
      <c r="O37" s="2064"/>
      <c r="P37" s="2064"/>
      <c r="Q37" s="2064"/>
      <c r="R37" s="780"/>
      <c r="S37" s="780"/>
      <c r="T37" s="2064"/>
      <c r="U37" s="2064"/>
      <c r="V37" s="2064"/>
      <c r="W37" s="2064"/>
      <c r="X37" s="2064"/>
      <c r="Y37" s="2064"/>
      <c r="Z37" s="2064"/>
      <c r="AA37" s="2064"/>
      <c r="AB37" s="780"/>
      <c r="AC37" s="780"/>
    </row>
    <row r="38" spans="1:34" s="777" customFormat="1" ht="17.100000000000001" customHeight="1" thickBot="1">
      <c r="A38" s="848" t="s">
        <v>3653</v>
      </c>
      <c r="B38" s="780"/>
      <c r="C38" s="780"/>
      <c r="D38" s="780"/>
      <c r="E38" s="780"/>
      <c r="F38" s="780"/>
      <c r="G38" s="780"/>
      <c r="H38" s="780"/>
      <c r="I38" s="780" t="s">
        <v>3654</v>
      </c>
      <c r="J38" s="780"/>
      <c r="K38" s="846" t="str">
        <f>IF(AF38="","",IF(AF38&lt;43831,TEXT(AF38,"元"),(YEAR(AF38)-2018)))</f>
        <v/>
      </c>
      <c r="L38" s="782" t="s">
        <v>5</v>
      </c>
      <c r="M38" s="846" t="str">
        <f>IF(AF38="","",MONTH(AF38))</f>
        <v/>
      </c>
      <c r="N38" s="782" t="s">
        <v>2713</v>
      </c>
      <c r="O38" s="846" t="str">
        <f>IF(AF38="","",DAY(AF38))</f>
        <v/>
      </c>
      <c r="P38" s="780" t="s">
        <v>2714</v>
      </c>
      <c r="Q38" s="782"/>
      <c r="R38" s="780" t="s">
        <v>2807</v>
      </c>
      <c r="S38" s="780" t="s">
        <v>3654</v>
      </c>
      <c r="T38" s="780"/>
      <c r="U38" s="846" t="str">
        <f>IF(AF39="","",IF(AF39&lt;43831,TEXT(AF39,"元"),(YEAR(AF39)-2018)))</f>
        <v/>
      </c>
      <c r="V38" s="782" t="s">
        <v>5</v>
      </c>
      <c r="W38" s="846" t="str">
        <f>IF(AF39="","",MONTH(AF39))</f>
        <v/>
      </c>
      <c r="X38" s="782" t="s">
        <v>2713</v>
      </c>
      <c r="Y38" s="846" t="str">
        <f>IF(AF39="","",DAY(AF39))</f>
        <v/>
      </c>
      <c r="Z38" s="780" t="s">
        <v>2714</v>
      </c>
      <c r="AA38" s="780"/>
      <c r="AB38" s="780" t="s">
        <v>2807</v>
      </c>
      <c r="AC38" s="780"/>
      <c r="AE38" s="777" t="s">
        <v>2520</v>
      </c>
      <c r="AF38" s="2059"/>
      <c r="AG38" s="2060"/>
      <c r="AH38" s="801"/>
    </row>
    <row r="39" spans="1:34" s="777" customFormat="1" ht="17.100000000000001" customHeight="1" thickBot="1">
      <c r="A39" s="823"/>
      <c r="B39" s="823"/>
      <c r="C39" s="823"/>
      <c r="D39" s="823"/>
      <c r="E39" s="823" t="s">
        <v>3655</v>
      </c>
      <c r="F39" s="823"/>
      <c r="G39" s="823"/>
      <c r="H39" s="823"/>
      <c r="I39" s="823"/>
      <c r="J39" s="823"/>
      <c r="K39" s="840"/>
      <c r="L39" s="843"/>
      <c r="M39" s="840"/>
      <c r="N39" s="843"/>
      <c r="O39" s="840"/>
      <c r="P39" s="823"/>
      <c r="Q39" s="843"/>
      <c r="R39" s="823"/>
      <c r="S39" s="823"/>
      <c r="T39" s="823"/>
      <c r="U39" s="840"/>
      <c r="V39" s="843"/>
      <c r="W39" s="840"/>
      <c r="X39" s="843"/>
      <c r="Y39" s="840"/>
      <c r="Z39" s="823"/>
      <c r="AA39" s="823"/>
      <c r="AB39" s="823"/>
      <c r="AC39" s="823"/>
      <c r="AE39" s="777" t="s">
        <v>2520</v>
      </c>
      <c r="AF39" s="2059"/>
      <c r="AG39" s="2060"/>
      <c r="AH39" s="801"/>
    </row>
    <row r="40" spans="1:34" s="777" customFormat="1" ht="17.100000000000001" customHeight="1">
      <c r="A40" s="780" t="s">
        <v>3656</v>
      </c>
      <c r="B40" s="780"/>
      <c r="C40" s="780"/>
      <c r="D40" s="780"/>
      <c r="E40" s="780"/>
      <c r="F40" s="780"/>
      <c r="G40" s="780"/>
      <c r="H40" s="780"/>
      <c r="I40" s="780"/>
      <c r="J40" s="780"/>
      <c r="K40" s="780"/>
      <c r="L40" s="780"/>
      <c r="M40" s="780"/>
      <c r="N40" s="780"/>
      <c r="O40" s="780"/>
      <c r="P40" s="780"/>
      <c r="Q40" s="780"/>
      <c r="R40" s="780"/>
      <c r="S40" s="780"/>
      <c r="T40" s="780"/>
      <c r="U40" s="780"/>
      <c r="V40" s="780"/>
      <c r="W40" s="780"/>
      <c r="X40" s="780"/>
      <c r="Y40" s="780"/>
      <c r="Z40" s="780"/>
      <c r="AA40" s="780"/>
      <c r="AB40" s="780"/>
      <c r="AC40" s="780"/>
    </row>
    <row r="41" spans="1:34" s="777" customFormat="1" ht="17.100000000000001" customHeight="1">
      <c r="A41" s="780" t="s">
        <v>3657</v>
      </c>
      <c r="B41" s="780"/>
      <c r="C41" s="780"/>
      <c r="D41" s="780"/>
      <c r="E41" s="780"/>
      <c r="F41" s="780"/>
      <c r="G41" s="780"/>
      <c r="H41" s="780"/>
      <c r="I41" s="780"/>
      <c r="J41" s="780"/>
      <c r="K41" s="2061"/>
      <c r="L41" s="2061"/>
      <c r="M41" s="2061"/>
      <c r="N41" s="2061"/>
      <c r="O41" s="2061"/>
      <c r="P41" s="2061"/>
      <c r="Q41" s="2061"/>
      <c r="R41" s="2061"/>
      <c r="S41" s="2061"/>
      <c r="T41" s="2061"/>
      <c r="U41" s="2061"/>
      <c r="V41" s="2061"/>
      <c r="W41" s="2061"/>
      <c r="X41" s="2061"/>
      <c r="Y41" s="2061"/>
      <c r="Z41" s="2061"/>
      <c r="AA41" s="2061"/>
      <c r="AB41" s="2061"/>
      <c r="AC41" s="2061"/>
    </row>
    <row r="42" spans="1:34" s="777" customFormat="1" ht="17.100000000000001" customHeight="1">
      <c r="A42" s="780" t="s">
        <v>3658</v>
      </c>
      <c r="B42" s="780"/>
      <c r="C42" s="780"/>
      <c r="D42" s="780"/>
      <c r="E42" s="780"/>
      <c r="F42" s="780"/>
      <c r="G42" s="780"/>
      <c r="H42" s="780"/>
      <c r="I42" s="780"/>
      <c r="J42" s="780"/>
      <c r="K42" s="2061"/>
      <c r="L42" s="2061"/>
      <c r="M42" s="2061"/>
      <c r="N42" s="2061"/>
      <c r="O42" s="2061"/>
      <c r="P42" s="2061"/>
      <c r="Q42" s="2061"/>
      <c r="R42" s="2061"/>
      <c r="S42" s="2061"/>
      <c r="T42" s="2061"/>
      <c r="U42" s="2061"/>
      <c r="V42" s="2061"/>
      <c r="W42" s="2061"/>
      <c r="X42" s="2061"/>
      <c r="Y42" s="2061"/>
      <c r="Z42" s="2061"/>
      <c r="AA42" s="2061"/>
      <c r="AB42" s="2061"/>
      <c r="AC42" s="2061"/>
    </row>
    <row r="43" spans="1:34" s="777" customFormat="1" ht="17.100000000000001" customHeight="1">
      <c r="A43" s="780"/>
      <c r="B43" s="780"/>
      <c r="C43" s="780"/>
      <c r="D43" s="780"/>
      <c r="E43" s="780"/>
      <c r="F43" s="780"/>
      <c r="G43" s="780"/>
      <c r="H43" s="780"/>
      <c r="I43" s="780"/>
      <c r="J43" s="780"/>
      <c r="K43" s="2061"/>
      <c r="L43" s="2061"/>
      <c r="M43" s="2061"/>
      <c r="N43" s="2061"/>
      <c r="O43" s="2061"/>
      <c r="P43" s="2061"/>
      <c r="Q43" s="2061"/>
      <c r="R43" s="2061"/>
      <c r="S43" s="2061"/>
      <c r="T43" s="2061"/>
      <c r="U43" s="2061"/>
      <c r="V43" s="2061"/>
      <c r="W43" s="2061"/>
      <c r="X43" s="2061"/>
      <c r="Y43" s="2061"/>
      <c r="Z43" s="2061"/>
      <c r="AA43" s="2061"/>
      <c r="AB43" s="2061"/>
      <c r="AC43" s="2061"/>
    </row>
    <row r="44" spans="1:34" s="777" customFormat="1" ht="17.100000000000001" customHeight="1">
      <c r="A44" s="823"/>
      <c r="B44" s="823"/>
      <c r="C44" s="823"/>
      <c r="D44" s="823"/>
      <c r="E44" s="823"/>
      <c r="F44" s="823"/>
      <c r="G44" s="823"/>
      <c r="H44" s="823"/>
      <c r="I44" s="823"/>
      <c r="J44" s="823"/>
      <c r="K44" s="2062"/>
      <c r="L44" s="2062"/>
      <c r="M44" s="2062"/>
      <c r="N44" s="2062"/>
      <c r="O44" s="2062"/>
      <c r="P44" s="2062"/>
      <c r="Q44" s="2062"/>
      <c r="R44" s="2062"/>
      <c r="S44" s="2062"/>
      <c r="T44" s="2062"/>
      <c r="U44" s="2062"/>
      <c r="V44" s="2062"/>
      <c r="W44" s="2062"/>
      <c r="X44" s="2062"/>
      <c r="Y44" s="2062"/>
      <c r="Z44" s="2062"/>
      <c r="AA44" s="2062"/>
      <c r="AB44" s="2062"/>
      <c r="AC44" s="2062"/>
    </row>
    <row r="45" spans="1:34" s="777" customFormat="1" ht="17.100000000000001" customHeight="1">
      <c r="A45" s="780" t="s">
        <v>3659</v>
      </c>
      <c r="B45" s="780"/>
      <c r="C45" s="780"/>
      <c r="D45" s="780"/>
      <c r="E45" s="780"/>
      <c r="F45" s="780"/>
      <c r="G45" s="780"/>
      <c r="H45" s="780"/>
      <c r="I45" s="780"/>
      <c r="J45" s="780"/>
      <c r="K45" s="780"/>
      <c r="L45" s="780"/>
      <c r="M45" s="780"/>
      <c r="N45" s="780"/>
      <c r="O45" s="780"/>
      <c r="P45" s="780"/>
      <c r="Q45" s="780"/>
      <c r="R45" s="780"/>
      <c r="S45" s="780"/>
      <c r="T45" s="780"/>
      <c r="U45" s="780"/>
      <c r="V45" s="780"/>
      <c r="W45" s="780"/>
      <c r="X45" s="780"/>
      <c r="Y45" s="780"/>
      <c r="Z45" s="780"/>
      <c r="AA45" s="780"/>
      <c r="AB45" s="780"/>
      <c r="AC45" s="780"/>
    </row>
    <row r="46" spans="1:34" ht="17.100000000000001" customHeight="1">
      <c r="A46" s="2058"/>
      <c r="B46" s="2058"/>
      <c r="C46" s="2058"/>
      <c r="D46" s="2058"/>
      <c r="E46" s="2058"/>
      <c r="F46" s="2058"/>
      <c r="G46" s="2058"/>
      <c r="H46" s="2058"/>
      <c r="I46" s="2058"/>
      <c r="J46" s="2058"/>
      <c r="K46" s="2058"/>
      <c r="L46" s="2058"/>
      <c r="M46" s="2058"/>
      <c r="N46" s="2058"/>
      <c r="O46" s="2058"/>
      <c r="P46" s="2058"/>
      <c r="Q46" s="2058"/>
      <c r="R46" s="2058"/>
      <c r="S46" s="2058"/>
      <c r="T46" s="2058"/>
      <c r="U46" s="2058"/>
      <c r="V46" s="2058"/>
      <c r="W46" s="2058"/>
      <c r="X46" s="2058"/>
      <c r="Y46" s="2058"/>
      <c r="Z46" s="2058"/>
      <c r="AA46" s="2058"/>
      <c r="AB46" s="2058"/>
      <c r="AC46" s="2058"/>
    </row>
    <row r="47" spans="1:34" ht="17.100000000000001" customHeight="1">
      <c r="A47" s="2058"/>
      <c r="B47" s="2058"/>
      <c r="C47" s="2058"/>
      <c r="D47" s="2058"/>
      <c r="E47" s="2058"/>
      <c r="F47" s="2058"/>
      <c r="G47" s="2058"/>
      <c r="H47" s="2058"/>
      <c r="I47" s="2058"/>
      <c r="J47" s="2058"/>
      <c r="K47" s="2058"/>
      <c r="L47" s="2058"/>
      <c r="M47" s="2058"/>
      <c r="N47" s="2058"/>
      <c r="O47" s="2058"/>
      <c r="P47" s="2058"/>
      <c r="Q47" s="2058"/>
      <c r="R47" s="2058"/>
      <c r="S47" s="2058"/>
      <c r="T47" s="2058"/>
      <c r="U47" s="2058"/>
      <c r="V47" s="2058"/>
      <c r="W47" s="2058"/>
      <c r="X47" s="2058"/>
      <c r="Y47" s="2058"/>
      <c r="Z47" s="2058"/>
      <c r="AA47" s="2058"/>
      <c r="AB47" s="2058"/>
      <c r="AC47" s="2058"/>
    </row>
    <row r="48" spans="1:34" ht="20.100000000000001" customHeight="1">
      <c r="A48" s="2058"/>
      <c r="B48" s="2058"/>
      <c r="C48" s="2058"/>
      <c r="D48" s="2058"/>
      <c r="E48" s="2058"/>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row>
    <row r="94" spans="1:1" ht="20.100000000000001" customHeight="1">
      <c r="A94" s="812" t="s">
        <v>2890</v>
      </c>
    </row>
    <row r="95" spans="1:1" ht="20.100000000000001" customHeight="1">
      <c r="A95" s="812" t="s">
        <v>2892</v>
      </c>
    </row>
    <row r="96" spans="1:1" ht="20.100000000000001" customHeight="1">
      <c r="A96" s="812" t="s">
        <v>2894</v>
      </c>
    </row>
    <row r="97" spans="1:1" ht="20.100000000000001" customHeight="1">
      <c r="A97" s="812" t="s">
        <v>2896</v>
      </c>
    </row>
    <row r="98" spans="1:1" ht="20.100000000000001" customHeight="1">
      <c r="A98" s="834" t="s">
        <v>2898</v>
      </c>
    </row>
    <row r="99" spans="1:1" ht="20.100000000000001" customHeight="1">
      <c r="A99" s="834" t="s">
        <v>2900</v>
      </c>
    </row>
    <row r="100" spans="1:1" ht="20.100000000000001" customHeight="1">
      <c r="A100" s="834" t="s">
        <v>2902</v>
      </c>
    </row>
    <row r="101" spans="1:1" ht="20.100000000000001" customHeight="1">
      <c r="A101" s="834" t="s">
        <v>2904</v>
      </c>
    </row>
    <row r="102" spans="1:1" ht="20.100000000000001" customHeight="1">
      <c r="A102" s="834" t="s">
        <v>2906</v>
      </c>
    </row>
    <row r="103" spans="1:1" ht="20.100000000000001" customHeight="1">
      <c r="A103" s="834" t="s">
        <v>2908</v>
      </c>
    </row>
    <row r="104" spans="1:1" ht="20.100000000000001" customHeight="1">
      <c r="A104" s="834" t="s">
        <v>2910</v>
      </c>
    </row>
    <row r="105" spans="1:1" ht="20.100000000000001" customHeight="1">
      <c r="A105" s="834" t="s">
        <v>2912</v>
      </c>
    </row>
    <row r="106" spans="1:1" ht="20.100000000000001" customHeight="1">
      <c r="A106" s="834" t="s">
        <v>2914</v>
      </c>
    </row>
    <row r="107" spans="1:1" ht="20.100000000000001" customHeight="1">
      <c r="A107" s="834" t="s">
        <v>2916</v>
      </c>
    </row>
  </sheetData>
  <mergeCells count="40">
    <mergeCell ref="I25:L25"/>
    <mergeCell ref="A2:AC2"/>
    <mergeCell ref="F5:AC5"/>
    <mergeCell ref="F6:AC6"/>
    <mergeCell ref="V8:AB8"/>
    <mergeCell ref="V11:AB11"/>
    <mergeCell ref="J12:AC12"/>
    <mergeCell ref="AF14:AG14"/>
    <mergeCell ref="AF18:AG18"/>
    <mergeCell ref="AF20:AG20"/>
    <mergeCell ref="I23:AC23"/>
    <mergeCell ref="AF24:AG24"/>
    <mergeCell ref="T16:AC16"/>
    <mergeCell ref="AB30:AB31"/>
    <mergeCell ref="I28:I29"/>
    <mergeCell ref="J28:Q29"/>
    <mergeCell ref="R28:R29"/>
    <mergeCell ref="S28:S29"/>
    <mergeCell ref="T28:AA29"/>
    <mergeCell ref="AB28:AB29"/>
    <mergeCell ref="I30:I31"/>
    <mergeCell ref="J30:Q31"/>
    <mergeCell ref="R30:R31"/>
    <mergeCell ref="S30:S31"/>
    <mergeCell ref="T30:AA31"/>
    <mergeCell ref="J32:Q32"/>
    <mergeCell ref="T32:AA32"/>
    <mergeCell ref="AF33:AG33"/>
    <mergeCell ref="AF34:AG34"/>
    <mergeCell ref="J36:Q37"/>
    <mergeCell ref="T36:AA37"/>
    <mergeCell ref="A46:AC46"/>
    <mergeCell ref="A47:AC47"/>
    <mergeCell ref="A48:AC48"/>
    <mergeCell ref="AF38:AG38"/>
    <mergeCell ref="AF39:AG39"/>
    <mergeCell ref="K41:AC41"/>
    <mergeCell ref="K42:AC42"/>
    <mergeCell ref="K43:AC43"/>
    <mergeCell ref="K44:AC44"/>
  </mergeCells>
  <phoneticPr fontId="1"/>
  <dataValidations count="2">
    <dataValidation type="list" allowBlank="1" showInputMessage="1" showErrorMessage="1" sqref="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U27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xr:uid="{160AF291-1628-481F-9595-D96430A76B09}">
      <formula1>"1,2,3,4"</formula1>
    </dataValidation>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70E7F2B6-BA14-4173-A95E-0AC1D0083E20}">
      <formula1>"□,■"</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A6942-6E45-4F45-A6D3-D43129D52F80}">
  <sheetPr>
    <tabColor rgb="FF00B0F0"/>
    <pageSetUpPr fitToPage="1"/>
  </sheetPr>
  <dimension ref="A1:AH99"/>
  <sheetViews>
    <sheetView view="pageBreakPreview" zoomScaleNormal="100" zoomScaleSheetLayoutView="100" workbookViewId="0">
      <selection activeCell="V11" sqref="V11:AB11"/>
    </sheetView>
  </sheetViews>
  <sheetFormatPr defaultRowHeight="20.100000000000001" customHeight="1"/>
  <cols>
    <col min="1" max="29" width="3" style="834" customWidth="1"/>
    <col min="30" max="256" width="9" style="834"/>
    <col min="257" max="285" width="3" style="834" customWidth="1"/>
    <col min="286" max="512" width="9" style="834"/>
    <col min="513" max="541" width="3" style="834" customWidth="1"/>
    <col min="542" max="768" width="9" style="834"/>
    <col min="769" max="797" width="3" style="834" customWidth="1"/>
    <col min="798" max="1024" width="9" style="834"/>
    <col min="1025" max="1053" width="3" style="834" customWidth="1"/>
    <col min="1054" max="1280" width="9" style="834"/>
    <col min="1281" max="1309" width="3" style="834" customWidth="1"/>
    <col min="1310" max="1536" width="9" style="834"/>
    <col min="1537" max="1565" width="3" style="834" customWidth="1"/>
    <col min="1566" max="1792" width="9" style="834"/>
    <col min="1793" max="1821" width="3" style="834" customWidth="1"/>
    <col min="1822" max="2048" width="9" style="834"/>
    <col min="2049" max="2077" width="3" style="834" customWidth="1"/>
    <col min="2078" max="2304" width="9" style="834"/>
    <col min="2305" max="2333" width="3" style="834" customWidth="1"/>
    <col min="2334" max="2560" width="9" style="834"/>
    <col min="2561" max="2589" width="3" style="834" customWidth="1"/>
    <col min="2590" max="2816" width="9" style="834"/>
    <col min="2817" max="2845" width="3" style="834" customWidth="1"/>
    <col min="2846" max="3072" width="9" style="834"/>
    <col min="3073" max="3101" width="3" style="834" customWidth="1"/>
    <col min="3102" max="3328" width="9" style="834"/>
    <col min="3329" max="3357" width="3" style="834" customWidth="1"/>
    <col min="3358" max="3584" width="9" style="834"/>
    <col min="3585" max="3613" width="3" style="834" customWidth="1"/>
    <col min="3614" max="3840" width="9" style="834"/>
    <col min="3841" max="3869" width="3" style="834" customWidth="1"/>
    <col min="3870" max="4096" width="9" style="834"/>
    <col min="4097" max="4125" width="3" style="834" customWidth="1"/>
    <col min="4126" max="4352" width="9" style="834"/>
    <col min="4353" max="4381" width="3" style="834" customWidth="1"/>
    <col min="4382" max="4608" width="9" style="834"/>
    <col min="4609" max="4637" width="3" style="834" customWidth="1"/>
    <col min="4638" max="4864" width="9" style="834"/>
    <col min="4865" max="4893" width="3" style="834" customWidth="1"/>
    <col min="4894" max="5120" width="9" style="834"/>
    <col min="5121" max="5149" width="3" style="834" customWidth="1"/>
    <col min="5150" max="5376" width="9" style="834"/>
    <col min="5377" max="5405" width="3" style="834" customWidth="1"/>
    <col min="5406" max="5632" width="9" style="834"/>
    <col min="5633" max="5661" width="3" style="834" customWidth="1"/>
    <col min="5662" max="5888" width="9" style="834"/>
    <col min="5889" max="5917" width="3" style="834" customWidth="1"/>
    <col min="5918" max="6144" width="9" style="834"/>
    <col min="6145" max="6173" width="3" style="834" customWidth="1"/>
    <col min="6174" max="6400" width="9" style="834"/>
    <col min="6401" max="6429" width="3" style="834" customWidth="1"/>
    <col min="6430" max="6656" width="9" style="834"/>
    <col min="6657" max="6685" width="3" style="834" customWidth="1"/>
    <col min="6686" max="6912" width="9" style="834"/>
    <col min="6913" max="6941" width="3" style="834" customWidth="1"/>
    <col min="6942" max="7168" width="9" style="834"/>
    <col min="7169" max="7197" width="3" style="834" customWidth="1"/>
    <col min="7198" max="7424" width="9" style="834"/>
    <col min="7425" max="7453" width="3" style="834" customWidth="1"/>
    <col min="7454" max="7680" width="9" style="834"/>
    <col min="7681" max="7709" width="3" style="834" customWidth="1"/>
    <col min="7710" max="7936" width="9" style="834"/>
    <col min="7937" max="7965" width="3" style="834" customWidth="1"/>
    <col min="7966" max="8192" width="9" style="834"/>
    <col min="8193" max="8221" width="3" style="834" customWidth="1"/>
    <col min="8222" max="8448" width="9" style="834"/>
    <col min="8449" max="8477" width="3" style="834" customWidth="1"/>
    <col min="8478" max="8704" width="9" style="834"/>
    <col min="8705" max="8733" width="3" style="834" customWidth="1"/>
    <col min="8734" max="8960" width="9" style="834"/>
    <col min="8961" max="8989" width="3" style="834" customWidth="1"/>
    <col min="8990" max="9216" width="9" style="834"/>
    <col min="9217" max="9245" width="3" style="834" customWidth="1"/>
    <col min="9246" max="9472" width="9" style="834"/>
    <col min="9473" max="9501" width="3" style="834" customWidth="1"/>
    <col min="9502" max="9728" width="9" style="834"/>
    <col min="9729" max="9757" width="3" style="834" customWidth="1"/>
    <col min="9758" max="9984" width="9" style="834"/>
    <col min="9985" max="10013" width="3" style="834" customWidth="1"/>
    <col min="10014" max="10240" width="9" style="834"/>
    <col min="10241" max="10269" width="3" style="834" customWidth="1"/>
    <col min="10270" max="10496" width="9" style="834"/>
    <col min="10497" max="10525" width="3" style="834" customWidth="1"/>
    <col min="10526" max="10752" width="9" style="834"/>
    <col min="10753" max="10781" width="3" style="834" customWidth="1"/>
    <col min="10782" max="11008" width="9" style="834"/>
    <col min="11009" max="11037" width="3" style="834" customWidth="1"/>
    <col min="11038" max="11264" width="9" style="834"/>
    <col min="11265" max="11293" width="3" style="834" customWidth="1"/>
    <col min="11294" max="11520" width="9" style="834"/>
    <col min="11521" max="11549" width="3" style="834" customWidth="1"/>
    <col min="11550" max="11776" width="9" style="834"/>
    <col min="11777" max="11805" width="3" style="834" customWidth="1"/>
    <col min="11806" max="12032" width="9" style="834"/>
    <col min="12033" max="12061" width="3" style="834" customWidth="1"/>
    <col min="12062" max="12288" width="9" style="834"/>
    <col min="12289" max="12317" width="3" style="834" customWidth="1"/>
    <col min="12318" max="12544" width="9" style="834"/>
    <col min="12545" max="12573" width="3" style="834" customWidth="1"/>
    <col min="12574" max="12800" width="9" style="834"/>
    <col min="12801" max="12829" width="3" style="834" customWidth="1"/>
    <col min="12830" max="13056" width="9" style="834"/>
    <col min="13057" max="13085" width="3" style="834" customWidth="1"/>
    <col min="13086" max="13312" width="9" style="834"/>
    <col min="13313" max="13341" width="3" style="834" customWidth="1"/>
    <col min="13342" max="13568" width="9" style="834"/>
    <col min="13569" max="13597" width="3" style="834" customWidth="1"/>
    <col min="13598" max="13824" width="9" style="834"/>
    <col min="13825" max="13853" width="3" style="834" customWidth="1"/>
    <col min="13854" max="14080" width="9" style="834"/>
    <col min="14081" max="14109" width="3" style="834" customWidth="1"/>
    <col min="14110" max="14336" width="9" style="834"/>
    <col min="14337" max="14365" width="3" style="834" customWidth="1"/>
    <col min="14366" max="14592" width="9" style="834"/>
    <col min="14593" max="14621" width="3" style="834" customWidth="1"/>
    <col min="14622" max="14848" width="9" style="834"/>
    <col min="14849" max="14877" width="3" style="834" customWidth="1"/>
    <col min="14878" max="15104" width="9" style="834"/>
    <col min="15105" max="15133" width="3" style="834" customWidth="1"/>
    <col min="15134" max="15360" width="9" style="834"/>
    <col min="15361" max="15389" width="3" style="834" customWidth="1"/>
    <col min="15390" max="15616" width="9" style="834"/>
    <col min="15617" max="15645" width="3" style="834" customWidth="1"/>
    <col min="15646" max="15872" width="9" style="834"/>
    <col min="15873" max="15901" width="3" style="834" customWidth="1"/>
    <col min="15902" max="16128" width="9" style="834"/>
    <col min="16129" max="16157" width="3" style="834" customWidth="1"/>
    <col min="16158" max="16384" width="9" style="834"/>
  </cols>
  <sheetData>
    <row r="1" spans="1:33" ht="17.100000000000001" customHeight="1"/>
    <row r="2" spans="1:33" ht="17.100000000000001" customHeight="1">
      <c r="A2" s="2069" t="s">
        <v>2818</v>
      </c>
      <c r="B2" s="2069"/>
      <c r="C2" s="2069"/>
      <c r="D2" s="2069"/>
      <c r="E2" s="2069"/>
      <c r="F2" s="2069"/>
      <c r="G2" s="2069"/>
      <c r="H2" s="2069"/>
      <c r="I2" s="2069"/>
      <c r="J2" s="2069"/>
      <c r="K2" s="2069"/>
      <c r="L2" s="2069"/>
      <c r="M2" s="2069"/>
      <c r="N2" s="2069"/>
      <c r="O2" s="2069"/>
      <c r="P2" s="2069"/>
      <c r="Q2" s="2069"/>
      <c r="R2" s="2069"/>
      <c r="S2" s="2069"/>
      <c r="T2" s="2069"/>
      <c r="U2" s="2069"/>
      <c r="V2" s="2069"/>
      <c r="W2" s="2069"/>
      <c r="X2" s="2069"/>
      <c r="Y2" s="2069"/>
      <c r="Z2" s="2069"/>
      <c r="AA2" s="2069"/>
      <c r="AB2" s="2069"/>
      <c r="AC2" s="2069"/>
    </row>
    <row r="3" spans="1:33" ht="17.100000000000001" customHeight="1">
      <c r="A3" s="834" t="s">
        <v>3624</v>
      </c>
    </row>
    <row r="4" spans="1:33" ht="17.100000000000001" customHeight="1">
      <c r="A4" s="835" t="s">
        <v>3625</v>
      </c>
      <c r="B4" s="835"/>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row>
    <row r="5" spans="1:33" ht="17.100000000000001" customHeight="1">
      <c r="A5" s="834" t="s">
        <v>3626</v>
      </c>
      <c r="F5" s="2070">
        <f>第三面!F4</f>
        <v>0</v>
      </c>
      <c r="G5" s="2037"/>
      <c r="H5" s="2037"/>
      <c r="I5" s="2037"/>
      <c r="J5" s="2037"/>
      <c r="K5" s="2037"/>
      <c r="L5" s="2037"/>
      <c r="M5" s="2037"/>
      <c r="N5" s="2037"/>
      <c r="O5" s="2037"/>
      <c r="P5" s="2037"/>
      <c r="Q5" s="2037"/>
      <c r="R5" s="2037"/>
      <c r="S5" s="2037"/>
      <c r="T5" s="2037"/>
      <c r="U5" s="2037"/>
      <c r="V5" s="2037"/>
      <c r="W5" s="2037"/>
      <c r="X5" s="2037"/>
      <c r="Y5" s="2037"/>
      <c r="Z5" s="2037"/>
      <c r="AA5" s="2037"/>
      <c r="AB5" s="2037"/>
      <c r="AC5" s="2037"/>
    </row>
    <row r="6" spans="1:33" ht="17.100000000000001" customHeight="1">
      <c r="A6" s="834" t="s">
        <v>3627</v>
      </c>
      <c r="F6" s="2071" t="str">
        <f>IF(第三面!F5="","",第三面!F5)</f>
        <v/>
      </c>
      <c r="G6" s="2071"/>
      <c r="H6" s="2071"/>
      <c r="I6" s="2071"/>
      <c r="J6" s="2071"/>
      <c r="K6" s="2071"/>
      <c r="L6" s="2071"/>
      <c r="M6" s="2071"/>
      <c r="N6" s="2071"/>
      <c r="O6" s="2071"/>
      <c r="P6" s="2071"/>
      <c r="Q6" s="2071"/>
      <c r="R6" s="2071"/>
      <c r="S6" s="2071"/>
      <c r="T6" s="2071"/>
      <c r="U6" s="2071"/>
      <c r="V6" s="2071"/>
      <c r="W6" s="2071"/>
      <c r="X6" s="2071"/>
      <c r="Y6" s="2071"/>
      <c r="Z6" s="2071"/>
      <c r="AA6" s="2071"/>
      <c r="AB6" s="2071"/>
      <c r="AC6" s="2071"/>
    </row>
    <row r="7" spans="1:33" ht="17.100000000000001" customHeight="1">
      <c r="A7" s="835" t="s">
        <v>3628</v>
      </c>
      <c r="B7" s="835"/>
      <c r="C7" s="835"/>
      <c r="D7" s="835"/>
      <c r="E7" s="835"/>
    </row>
    <row r="8" spans="1:33" ht="17.100000000000001" customHeight="1">
      <c r="B8" s="834" t="s">
        <v>3629</v>
      </c>
      <c r="S8" s="810"/>
      <c r="T8" s="810"/>
      <c r="U8" s="810" t="s">
        <v>16</v>
      </c>
      <c r="V8" s="2041" t="str">
        <f>IF(第四面!F55="","",第四面!F55)</f>
        <v/>
      </c>
      <c r="W8" s="2041"/>
      <c r="X8" s="2041"/>
      <c r="Y8" s="2041"/>
      <c r="Z8" s="2041"/>
      <c r="AA8" s="2041"/>
      <c r="AB8" s="2041"/>
      <c r="AC8" s="834" t="s">
        <v>17</v>
      </c>
    </row>
    <row r="9" spans="1:33" ht="17.100000000000001" customHeight="1">
      <c r="B9" s="834" t="s">
        <v>3630</v>
      </c>
      <c r="H9" s="838" t="str">
        <f>第三面!C30</f>
        <v>□</v>
      </c>
      <c r="I9" s="834" t="s">
        <v>2858</v>
      </c>
      <c r="K9" s="838" t="str">
        <f>第三面!F30</f>
        <v>□</v>
      </c>
      <c r="L9" s="834" t="s">
        <v>3310</v>
      </c>
      <c r="N9" s="838" t="str">
        <f>第三面!I30</f>
        <v>□</v>
      </c>
      <c r="O9" s="834" t="s">
        <v>3311</v>
      </c>
      <c r="Q9" s="838" t="str">
        <f>第三面!L30</f>
        <v>□</v>
      </c>
      <c r="R9" s="834" t="s">
        <v>3631</v>
      </c>
    </row>
    <row r="10" spans="1:33" ht="17.100000000000001" customHeight="1">
      <c r="H10" s="838" t="str">
        <f>第三面!S30</f>
        <v>□</v>
      </c>
      <c r="I10" s="834" t="s">
        <v>3632</v>
      </c>
      <c r="M10" s="838" t="str">
        <f>第三面!X30</f>
        <v>□</v>
      </c>
      <c r="N10" s="834" t="s">
        <v>3633</v>
      </c>
      <c r="S10" s="800" t="s">
        <v>2823</v>
      </c>
      <c r="T10" s="834" t="s">
        <v>3634</v>
      </c>
    </row>
    <row r="11" spans="1:33" ht="17.100000000000001" customHeight="1">
      <c r="A11" s="837"/>
      <c r="B11" s="837" t="s">
        <v>3635</v>
      </c>
      <c r="C11" s="837"/>
      <c r="D11" s="837"/>
      <c r="E11" s="837"/>
      <c r="F11" s="837"/>
      <c r="G11" s="837"/>
      <c r="H11" s="839"/>
      <c r="I11" s="837"/>
      <c r="J11" s="837"/>
      <c r="K11" s="837"/>
      <c r="L11" s="837"/>
      <c r="M11" s="839"/>
      <c r="N11" s="837"/>
      <c r="O11" s="837"/>
      <c r="P11" s="837"/>
      <c r="Q11" s="837"/>
      <c r="R11" s="837"/>
      <c r="S11" s="840"/>
      <c r="T11" s="837"/>
      <c r="U11" s="837" t="s">
        <v>16</v>
      </c>
      <c r="V11" s="2072"/>
      <c r="W11" s="2072"/>
      <c r="X11" s="2072"/>
      <c r="Y11" s="2072"/>
      <c r="Z11" s="2072"/>
      <c r="AA11" s="2072"/>
      <c r="AB11" s="2072"/>
      <c r="AC11" s="837" t="s">
        <v>17</v>
      </c>
    </row>
    <row r="12" spans="1:33" ht="17.100000000000001" customHeight="1">
      <c r="A12" s="834" t="s">
        <v>3636</v>
      </c>
      <c r="J12" s="2058"/>
      <c r="K12" s="2058"/>
      <c r="L12" s="2058"/>
      <c r="M12" s="2058"/>
      <c r="N12" s="2058"/>
      <c r="O12" s="2058"/>
      <c r="P12" s="2058"/>
      <c r="Q12" s="2058"/>
      <c r="R12" s="2058"/>
      <c r="S12" s="2058"/>
      <c r="T12" s="2058"/>
      <c r="U12" s="2058"/>
      <c r="V12" s="2058"/>
      <c r="W12" s="2058"/>
      <c r="X12" s="2058"/>
      <c r="Y12" s="2058"/>
      <c r="Z12" s="2058"/>
      <c r="AA12" s="2058"/>
      <c r="AB12" s="2058"/>
      <c r="AC12" s="2058"/>
    </row>
    <row r="13" spans="1:33" ht="17.100000000000001" customHeight="1" thickBot="1">
      <c r="A13" s="837"/>
      <c r="B13" s="837"/>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F13" s="780"/>
    </row>
    <row r="14" spans="1:33" ht="17.100000000000001" customHeight="1" thickBot="1">
      <c r="A14" s="834" t="s">
        <v>3637</v>
      </c>
      <c r="I14" s="822" t="str">
        <f>IF(AF14&lt;43586,"平成","令和")</f>
        <v>平成</v>
      </c>
      <c r="J14" s="822"/>
      <c r="K14" s="841" t="str">
        <f>IF(AF14="","",IF(AF14&lt;43586,(YEAR(AF14)-1988),IF(AF14&lt;43831,TEXT(AF14,"元"),(YEAR(AF14)-2018))))</f>
        <v/>
      </c>
      <c r="L14" s="842" t="s">
        <v>5</v>
      </c>
      <c r="M14" s="841" t="str">
        <f>IF(AF14="","",MONTH(AF14))</f>
        <v/>
      </c>
      <c r="N14" s="842" t="s">
        <v>2713</v>
      </c>
      <c r="O14" s="841" t="str">
        <f>IF(AF14="","",DAY(AF14))</f>
        <v/>
      </c>
      <c r="P14" s="822" t="s">
        <v>2714</v>
      </c>
      <c r="AE14" s="777" t="s">
        <v>2520</v>
      </c>
      <c r="AF14" s="2059"/>
      <c r="AG14" s="2060"/>
    </row>
    <row r="15" spans="1:33" ht="17.100000000000001" customHeight="1">
      <c r="A15" s="837"/>
      <c r="B15" s="837"/>
      <c r="C15" s="837"/>
      <c r="D15" s="837"/>
      <c r="E15" s="837"/>
      <c r="F15" s="837"/>
      <c r="G15" s="837"/>
      <c r="H15" s="837"/>
      <c r="I15" s="837"/>
      <c r="J15" s="837"/>
      <c r="K15" s="837"/>
      <c r="L15" s="837"/>
      <c r="M15" s="837"/>
      <c r="N15" s="837"/>
      <c r="O15" s="837"/>
      <c r="P15" s="837"/>
      <c r="Q15" s="837"/>
      <c r="R15" s="837"/>
      <c r="S15" s="837"/>
      <c r="T15" s="837"/>
      <c r="U15" s="837"/>
      <c r="V15" s="837"/>
      <c r="W15" s="837"/>
      <c r="X15" s="837"/>
      <c r="Y15" s="837"/>
      <c r="Z15" s="837"/>
      <c r="AA15" s="837"/>
      <c r="AB15" s="837"/>
      <c r="AC15" s="837"/>
    </row>
    <row r="16" spans="1:33" ht="17.100000000000001" customHeight="1">
      <c r="A16" s="834" t="s">
        <v>3638</v>
      </c>
      <c r="I16" s="834" t="s">
        <v>3639</v>
      </c>
      <c r="T16" s="2068"/>
      <c r="U16" s="2068"/>
      <c r="V16" s="2068"/>
      <c r="W16" s="2068"/>
      <c r="X16" s="2068"/>
      <c r="Y16" s="2068"/>
      <c r="Z16" s="2068"/>
      <c r="AA16" s="2068"/>
      <c r="AB16" s="2068"/>
      <c r="AC16" s="2068"/>
    </row>
    <row r="17" spans="1:34" ht="17.100000000000001" customHeight="1" thickBot="1"/>
    <row r="18" spans="1:34" s="777" customFormat="1" ht="17.100000000000001" customHeight="1" thickBot="1">
      <c r="A18" s="822" t="s">
        <v>3640</v>
      </c>
      <c r="B18" s="822"/>
      <c r="C18" s="822"/>
      <c r="D18" s="822"/>
      <c r="E18" s="822"/>
      <c r="F18" s="822"/>
      <c r="G18" s="822"/>
      <c r="H18" s="822"/>
      <c r="I18" s="822" t="str">
        <f>IF(AF18&lt;43586,"平成","令和")</f>
        <v>平成</v>
      </c>
      <c r="J18" s="822"/>
      <c r="K18" s="841" t="str">
        <f>IF(AF18="","",IF(AF18&lt;43586,(YEAR(AF18)-1988),IF(AF18&lt;43831,TEXT(AF18,"元"),(YEAR(AF18)-2018))))</f>
        <v/>
      </c>
      <c r="L18" s="842" t="s">
        <v>5</v>
      </c>
      <c r="M18" s="841" t="str">
        <f>IF(AF18="","",MONTH(AF18))</f>
        <v/>
      </c>
      <c r="N18" s="842" t="s">
        <v>2713</v>
      </c>
      <c r="O18" s="841" t="str">
        <f>IF(AF18="","",DAY(AF18))</f>
        <v/>
      </c>
      <c r="P18" s="822" t="s">
        <v>2714</v>
      </c>
      <c r="Q18" s="842"/>
      <c r="R18" s="822"/>
      <c r="S18" s="822"/>
      <c r="T18" s="822"/>
      <c r="U18" s="822"/>
      <c r="V18" s="822"/>
      <c r="W18" s="822"/>
      <c r="X18" s="822"/>
      <c r="Y18" s="822"/>
      <c r="Z18" s="822"/>
      <c r="AA18" s="822"/>
      <c r="AB18" s="822"/>
      <c r="AC18" s="822"/>
      <c r="AE18" s="777" t="s">
        <v>2520</v>
      </c>
      <c r="AF18" s="2059"/>
      <c r="AG18" s="2060"/>
      <c r="AH18" s="801"/>
    </row>
    <row r="19" spans="1:34" s="777" customFormat="1" ht="17.100000000000001" customHeight="1" thickBot="1">
      <c r="A19" s="780"/>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c r="AA19" s="780"/>
      <c r="AB19" s="780"/>
      <c r="AC19" s="780"/>
    </row>
    <row r="20" spans="1:34" s="777" customFormat="1" ht="17.100000000000001" customHeight="1" thickBot="1">
      <c r="A20" s="822" t="s">
        <v>3660</v>
      </c>
      <c r="B20" s="822"/>
      <c r="C20" s="822"/>
      <c r="D20" s="822"/>
      <c r="E20" s="822"/>
      <c r="F20" s="822"/>
      <c r="G20" s="822"/>
      <c r="H20" s="822"/>
      <c r="I20" s="822" t="s">
        <v>2712</v>
      </c>
      <c r="J20" s="822"/>
      <c r="K20" s="841" t="str">
        <f>IF(AF20="","",IF(AF20&lt;43831,TEXT(AF20,"元"),(YEAR(AF20)-2018)))</f>
        <v/>
      </c>
      <c r="L20" s="842" t="s">
        <v>5</v>
      </c>
      <c r="M20" s="841" t="str">
        <f>IF(AF20="","",MONTH(AF20))</f>
        <v/>
      </c>
      <c r="N20" s="842" t="s">
        <v>2713</v>
      </c>
      <c r="O20" s="841" t="str">
        <f>IF(AF20="","",DAY(AF20))</f>
        <v/>
      </c>
      <c r="P20" s="822" t="s">
        <v>2714</v>
      </c>
      <c r="Q20" s="842"/>
      <c r="R20" s="822"/>
      <c r="S20" s="822"/>
      <c r="T20" s="822"/>
      <c r="U20" s="822"/>
      <c r="V20" s="822"/>
      <c r="W20" s="822"/>
      <c r="X20" s="822"/>
      <c r="Y20" s="822"/>
      <c r="Z20" s="822"/>
      <c r="AA20" s="822"/>
      <c r="AB20" s="822"/>
      <c r="AC20" s="822"/>
      <c r="AE20" s="777" t="s">
        <v>2520</v>
      </c>
      <c r="AF20" s="2059"/>
      <c r="AG20" s="2060"/>
      <c r="AH20" s="801"/>
    </row>
    <row r="21" spans="1:34" s="777" customFormat="1" ht="17.100000000000001" customHeight="1">
      <c r="A21" s="823"/>
      <c r="B21" s="823"/>
      <c r="C21" s="823"/>
      <c r="D21" s="823"/>
      <c r="E21" s="823"/>
      <c r="F21" s="823"/>
      <c r="G21" s="823"/>
      <c r="H21" s="823"/>
      <c r="I21" s="823"/>
      <c r="J21" s="823"/>
      <c r="K21" s="840"/>
      <c r="L21" s="843"/>
      <c r="M21" s="840"/>
      <c r="N21" s="843"/>
      <c r="O21" s="840"/>
      <c r="P21" s="823"/>
      <c r="Q21" s="843"/>
      <c r="R21" s="823"/>
      <c r="S21" s="823"/>
      <c r="T21" s="823"/>
      <c r="U21" s="823"/>
      <c r="V21" s="823"/>
      <c r="W21" s="823"/>
      <c r="X21" s="823"/>
      <c r="Y21" s="823"/>
      <c r="Z21" s="823"/>
      <c r="AA21" s="823"/>
      <c r="AB21" s="823"/>
      <c r="AC21" s="823"/>
      <c r="AF21" s="844"/>
      <c r="AG21" s="845"/>
      <c r="AH21" s="801"/>
    </row>
    <row r="22" spans="1:34" s="777" customFormat="1" ht="17.100000000000001" customHeight="1">
      <c r="A22" s="780" t="s">
        <v>3661</v>
      </c>
      <c r="B22" s="780"/>
      <c r="C22" s="780"/>
      <c r="D22" s="780"/>
      <c r="E22" s="780"/>
      <c r="F22" s="780"/>
      <c r="G22" s="780"/>
      <c r="H22" s="780"/>
      <c r="I22" s="2063"/>
      <c r="J22" s="2063"/>
      <c r="K22" s="2063"/>
      <c r="L22" s="2063"/>
      <c r="M22" s="780" t="s">
        <v>47</v>
      </c>
      <c r="N22" s="780"/>
      <c r="O22" s="780"/>
      <c r="P22" s="780"/>
      <c r="Q22" s="780"/>
      <c r="R22" s="780"/>
      <c r="S22" s="780"/>
      <c r="T22" s="780"/>
      <c r="U22" s="780"/>
      <c r="V22" s="780"/>
      <c r="W22" s="780"/>
      <c r="X22" s="780"/>
      <c r="Y22" s="780"/>
      <c r="Z22" s="780"/>
      <c r="AA22" s="780"/>
      <c r="AB22" s="780"/>
      <c r="AC22" s="780"/>
    </row>
    <row r="23" spans="1:34" s="777" customFormat="1" ht="17.100000000000001" customHeight="1">
      <c r="A23" s="823"/>
      <c r="B23" s="823"/>
      <c r="C23" s="823"/>
      <c r="D23" s="823"/>
      <c r="E23" s="823"/>
      <c r="F23" s="823"/>
      <c r="G23" s="823"/>
      <c r="H23" s="823"/>
      <c r="I23" s="823"/>
      <c r="J23" s="823"/>
      <c r="K23" s="823"/>
      <c r="L23" s="823"/>
      <c r="M23" s="823"/>
      <c r="N23" s="823"/>
      <c r="O23" s="823"/>
      <c r="P23" s="823"/>
      <c r="Q23" s="823"/>
      <c r="R23" s="823"/>
      <c r="S23" s="823"/>
      <c r="T23" s="823"/>
      <c r="U23" s="823"/>
      <c r="V23" s="823"/>
      <c r="W23" s="823"/>
      <c r="X23" s="823"/>
      <c r="Y23" s="823"/>
      <c r="Z23" s="823"/>
      <c r="AA23" s="823"/>
      <c r="AB23" s="823"/>
      <c r="AC23" s="823"/>
    </row>
    <row r="24" spans="1:34" s="777" customFormat="1" ht="17.100000000000001" customHeight="1">
      <c r="A24" s="780" t="s">
        <v>3662</v>
      </c>
      <c r="B24" s="780"/>
      <c r="C24" s="780"/>
      <c r="D24" s="780"/>
      <c r="E24" s="780"/>
      <c r="F24" s="780"/>
      <c r="G24" s="780"/>
      <c r="H24" s="780"/>
      <c r="I24" s="789" t="s">
        <v>2806</v>
      </c>
      <c r="J24" s="780" t="s">
        <v>16</v>
      </c>
      <c r="K24" s="847"/>
      <c r="L24" s="780" t="s">
        <v>3647</v>
      </c>
      <c r="M24" s="780"/>
      <c r="N24" s="780"/>
      <c r="O24" s="780"/>
      <c r="P24" s="780"/>
      <c r="Q24" s="780"/>
      <c r="R24" s="780"/>
      <c r="S24" s="780" t="s">
        <v>3648</v>
      </c>
      <c r="T24" s="780"/>
      <c r="U24" s="847"/>
      <c r="V24" s="780" t="s">
        <v>3647</v>
      </c>
      <c r="W24" s="780"/>
      <c r="X24" s="780"/>
      <c r="Y24" s="780"/>
      <c r="Z24" s="780"/>
      <c r="AA24" s="780"/>
      <c r="AB24" s="780"/>
      <c r="AC24" s="780"/>
    </row>
    <row r="25" spans="1:34" s="777" customFormat="1" ht="17.100000000000001" customHeight="1">
      <c r="A25" s="780" t="s">
        <v>3643</v>
      </c>
      <c r="B25" s="780"/>
      <c r="C25" s="780"/>
      <c r="D25" s="780"/>
      <c r="E25" s="780"/>
      <c r="F25" s="780"/>
      <c r="G25" s="780"/>
      <c r="H25" s="780"/>
      <c r="I25" s="789" t="s">
        <v>2806</v>
      </c>
      <c r="J25" s="2064"/>
      <c r="K25" s="2064"/>
      <c r="L25" s="2064"/>
      <c r="M25" s="2064"/>
      <c r="N25" s="2064"/>
      <c r="O25" s="2064"/>
      <c r="P25" s="2064"/>
      <c r="Q25" s="2064"/>
      <c r="R25" s="806" t="s">
        <v>2807</v>
      </c>
      <c r="S25" s="789" t="s">
        <v>2806</v>
      </c>
      <c r="T25" s="2064"/>
      <c r="U25" s="2064"/>
      <c r="V25" s="2064"/>
      <c r="W25" s="2064"/>
      <c r="X25" s="2064"/>
      <c r="Y25" s="2064"/>
      <c r="Z25" s="2064"/>
      <c r="AA25" s="2064"/>
      <c r="AB25" s="806" t="s">
        <v>2807</v>
      </c>
      <c r="AC25" s="780"/>
    </row>
    <row r="26" spans="1:34" s="777" customFormat="1" ht="17.100000000000001" customHeight="1">
      <c r="A26" s="780"/>
      <c r="B26" s="780"/>
      <c r="C26" s="780"/>
      <c r="D26" s="780"/>
      <c r="E26" s="780"/>
      <c r="F26" s="780"/>
      <c r="G26" s="780"/>
      <c r="H26" s="780"/>
      <c r="I26" s="789"/>
      <c r="J26" s="2064"/>
      <c r="K26" s="2064"/>
      <c r="L26" s="2064"/>
      <c r="M26" s="2064"/>
      <c r="N26" s="2064"/>
      <c r="O26" s="2064"/>
      <c r="P26" s="2064"/>
      <c r="Q26" s="2064"/>
      <c r="R26" s="806"/>
      <c r="S26" s="789"/>
      <c r="T26" s="2064"/>
      <c r="U26" s="2064"/>
      <c r="V26" s="2064"/>
      <c r="W26" s="2064"/>
      <c r="X26" s="2064"/>
      <c r="Y26" s="2064"/>
      <c r="Z26" s="2064"/>
      <c r="AA26" s="2064"/>
      <c r="AB26" s="806"/>
      <c r="AC26" s="780"/>
    </row>
    <row r="27" spans="1:34" s="777" customFormat="1" ht="17.100000000000001" customHeight="1">
      <c r="A27" s="780" t="s">
        <v>3649</v>
      </c>
      <c r="B27" s="780"/>
      <c r="C27" s="780"/>
      <c r="D27" s="780"/>
      <c r="E27" s="780"/>
      <c r="F27" s="780"/>
      <c r="G27" s="780"/>
      <c r="H27" s="780"/>
      <c r="I27" s="2075" t="s">
        <v>2806</v>
      </c>
      <c r="J27" s="2076"/>
      <c r="K27" s="2076"/>
      <c r="L27" s="2076"/>
      <c r="M27" s="2076"/>
      <c r="N27" s="2076"/>
      <c r="O27" s="2076"/>
      <c r="P27" s="2076"/>
      <c r="Q27" s="2076"/>
      <c r="R27" s="2074" t="s">
        <v>2807</v>
      </c>
      <c r="S27" s="2075" t="s">
        <v>2806</v>
      </c>
      <c r="T27" s="2076"/>
      <c r="U27" s="2076"/>
      <c r="V27" s="2076"/>
      <c r="W27" s="2076"/>
      <c r="X27" s="2076"/>
      <c r="Y27" s="2076"/>
      <c r="Z27" s="2076"/>
      <c r="AA27" s="2076"/>
      <c r="AB27" s="2074" t="s">
        <v>2807</v>
      </c>
      <c r="AC27" s="780"/>
    </row>
    <row r="28" spans="1:34" s="777" customFormat="1" ht="17.100000000000001" customHeight="1">
      <c r="A28" s="780"/>
      <c r="B28" s="780"/>
      <c r="C28" s="780"/>
      <c r="D28" s="780"/>
      <c r="E28" s="780"/>
      <c r="F28" s="780"/>
      <c r="G28" s="780"/>
      <c r="H28" s="780"/>
      <c r="I28" s="2075"/>
      <c r="J28" s="2076"/>
      <c r="K28" s="2076"/>
      <c r="L28" s="2076"/>
      <c r="M28" s="2076"/>
      <c r="N28" s="2076"/>
      <c r="O28" s="2076"/>
      <c r="P28" s="2076"/>
      <c r="Q28" s="2076"/>
      <c r="R28" s="2074"/>
      <c r="S28" s="2075"/>
      <c r="T28" s="2076"/>
      <c r="U28" s="2076"/>
      <c r="V28" s="2076"/>
      <c r="W28" s="2076"/>
      <c r="X28" s="2076"/>
      <c r="Y28" s="2076"/>
      <c r="Z28" s="2076"/>
      <c r="AA28" s="2076"/>
      <c r="AB28" s="2074"/>
      <c r="AC28" s="780"/>
    </row>
    <row r="29" spans="1:34" s="777" customFormat="1" ht="17.100000000000001" customHeight="1" thickBot="1">
      <c r="A29" s="780" t="s">
        <v>3650</v>
      </c>
      <c r="B29" s="780"/>
      <c r="C29" s="780"/>
      <c r="D29" s="780"/>
      <c r="E29" s="780"/>
      <c r="F29" s="780"/>
      <c r="G29" s="780"/>
      <c r="H29" s="780"/>
      <c r="I29" s="789" t="s">
        <v>2806</v>
      </c>
      <c r="J29" s="2063"/>
      <c r="K29" s="2063"/>
      <c r="L29" s="2063"/>
      <c r="M29" s="2063"/>
      <c r="N29" s="2063"/>
      <c r="O29" s="2063"/>
      <c r="P29" s="2063"/>
      <c r="Q29" s="2063"/>
      <c r="R29" s="806" t="s">
        <v>2807</v>
      </c>
      <c r="S29" s="789" t="s">
        <v>2806</v>
      </c>
      <c r="T29" s="2063"/>
      <c r="U29" s="2063"/>
      <c r="V29" s="2063"/>
      <c r="W29" s="2063"/>
      <c r="X29" s="2063"/>
      <c r="Y29" s="2063"/>
      <c r="Z29" s="2063"/>
      <c r="AA29" s="2063"/>
      <c r="AB29" s="806" t="s">
        <v>2807</v>
      </c>
      <c r="AC29" s="780"/>
    </row>
    <row r="30" spans="1:34" s="777" customFormat="1" ht="17.100000000000001" customHeight="1" thickBot="1">
      <c r="A30" s="848" t="s">
        <v>3651</v>
      </c>
      <c r="B30" s="780"/>
      <c r="C30" s="780"/>
      <c r="D30" s="780"/>
      <c r="E30" s="780"/>
      <c r="F30" s="780"/>
      <c r="G30" s="780"/>
      <c r="H30" s="780"/>
      <c r="I30" s="780" t="str">
        <f>IF(AF30&lt;43586,"（平成","（令和")</f>
        <v>（平成</v>
      </c>
      <c r="J30" s="780"/>
      <c r="K30" s="846" t="str">
        <f>IF(AF30="","",IF(AF30&lt;43586,(YEAR(AF30)-1988),IF(AF30&lt;43831,TEXT(AF30,"元"),(YEAR(AF30)-2018))))</f>
        <v/>
      </c>
      <c r="L30" s="782" t="s">
        <v>5</v>
      </c>
      <c r="M30" s="846" t="str">
        <f>IF(AF30="","",MONTH(AF30))</f>
        <v/>
      </c>
      <c r="N30" s="782" t="s">
        <v>2713</v>
      </c>
      <c r="O30" s="846" t="str">
        <f>IF(AF30="","",DAY(AF30))</f>
        <v/>
      </c>
      <c r="P30" s="780" t="s">
        <v>2714</v>
      </c>
      <c r="Q30" s="782"/>
      <c r="R30" s="780" t="s">
        <v>2807</v>
      </c>
      <c r="S30" s="780" t="str">
        <f>IF(AF31&lt;43586,"（平成","（令和")</f>
        <v>（平成</v>
      </c>
      <c r="T30" s="780"/>
      <c r="U30" s="846" t="str">
        <f>IF(AF31="","",IF(AF31&lt;43586,(YEAR(AF31)-1988),IF(AF31&lt;43831,TEXT(AF31,"元"),(YEAR(AF31)-2018))))</f>
        <v/>
      </c>
      <c r="V30" s="782" t="s">
        <v>5</v>
      </c>
      <c r="W30" s="846" t="str">
        <f>IF(AF31="","",MONTH(AF31))</f>
        <v/>
      </c>
      <c r="X30" s="782" t="s">
        <v>2713</v>
      </c>
      <c r="Y30" s="846" t="str">
        <f>IF(AF31="","",DAY(AF31))</f>
        <v/>
      </c>
      <c r="Z30" s="780" t="s">
        <v>2714</v>
      </c>
      <c r="AA30" s="780"/>
      <c r="AB30" s="780" t="s">
        <v>2807</v>
      </c>
      <c r="AC30" s="780"/>
      <c r="AE30" s="777" t="s">
        <v>2520</v>
      </c>
      <c r="AF30" s="2059"/>
      <c r="AG30" s="2060"/>
      <c r="AH30" s="801"/>
    </row>
    <row r="31" spans="1:34" s="777" customFormat="1" ht="17.100000000000001" customHeight="1" thickBot="1">
      <c r="A31" s="823"/>
      <c r="B31" s="823"/>
      <c r="C31" s="823"/>
      <c r="D31" s="823"/>
      <c r="E31" s="823"/>
      <c r="F31" s="823"/>
      <c r="G31" s="823"/>
      <c r="H31" s="823"/>
      <c r="I31" s="823"/>
      <c r="J31" s="823"/>
      <c r="K31" s="840"/>
      <c r="L31" s="843"/>
      <c r="M31" s="840"/>
      <c r="N31" s="843"/>
      <c r="O31" s="840"/>
      <c r="P31" s="823"/>
      <c r="Q31" s="843"/>
      <c r="R31" s="823"/>
      <c r="S31" s="823"/>
      <c r="T31" s="823"/>
      <c r="U31" s="840"/>
      <c r="V31" s="843"/>
      <c r="W31" s="840"/>
      <c r="X31" s="843"/>
      <c r="Y31" s="840"/>
      <c r="Z31" s="823"/>
      <c r="AA31" s="823"/>
      <c r="AB31" s="823"/>
      <c r="AC31" s="823"/>
      <c r="AF31" s="2059"/>
      <c r="AG31" s="2060"/>
      <c r="AH31" s="801"/>
    </row>
    <row r="32" spans="1:34" s="777" customFormat="1" ht="17.100000000000001" customHeight="1">
      <c r="A32" s="780" t="s">
        <v>3663</v>
      </c>
      <c r="B32" s="780"/>
      <c r="C32" s="780"/>
      <c r="D32" s="780"/>
      <c r="E32" s="780"/>
      <c r="F32" s="780"/>
      <c r="G32" s="780"/>
      <c r="H32" s="780"/>
      <c r="I32" s="780"/>
      <c r="J32" s="780"/>
      <c r="K32" s="780"/>
      <c r="L32" s="780"/>
      <c r="M32" s="780"/>
      <c r="N32" s="780"/>
      <c r="O32" s="780"/>
      <c r="P32" s="780"/>
      <c r="Q32" s="780"/>
      <c r="R32" s="780"/>
      <c r="S32" s="780"/>
      <c r="T32" s="780"/>
      <c r="U32" s="780"/>
      <c r="V32" s="780"/>
      <c r="W32" s="780"/>
      <c r="X32" s="780"/>
      <c r="Y32" s="780"/>
      <c r="Z32" s="780"/>
      <c r="AA32" s="780"/>
      <c r="AB32" s="780"/>
      <c r="AC32" s="780"/>
    </row>
    <row r="33" spans="1:29" s="777" customFormat="1" ht="17.100000000000001" customHeight="1">
      <c r="A33" s="780" t="s">
        <v>3657</v>
      </c>
      <c r="B33" s="780"/>
      <c r="C33" s="780"/>
      <c r="D33" s="780"/>
      <c r="E33" s="780"/>
      <c r="F33" s="780"/>
      <c r="G33" s="780"/>
      <c r="H33" s="780"/>
      <c r="I33" s="780"/>
      <c r="J33" s="780"/>
      <c r="K33" s="2061"/>
      <c r="L33" s="2061"/>
      <c r="M33" s="2061"/>
      <c r="N33" s="2061"/>
      <c r="O33" s="2061"/>
      <c r="P33" s="2061"/>
      <c r="Q33" s="2061"/>
      <c r="R33" s="2061"/>
      <c r="S33" s="2061"/>
      <c r="T33" s="2061"/>
      <c r="U33" s="2061"/>
      <c r="V33" s="2061"/>
      <c r="W33" s="2061"/>
      <c r="X33" s="2061"/>
      <c r="Y33" s="2061"/>
      <c r="Z33" s="2061"/>
      <c r="AA33" s="2061"/>
      <c r="AB33" s="2061"/>
      <c r="AC33" s="2061"/>
    </row>
    <row r="34" spans="1:29" s="777" customFormat="1" ht="17.100000000000001" customHeight="1">
      <c r="A34" s="780" t="s">
        <v>3658</v>
      </c>
      <c r="B34" s="780"/>
      <c r="C34" s="780"/>
      <c r="D34" s="780"/>
      <c r="E34" s="780"/>
      <c r="F34" s="780"/>
      <c r="G34" s="780"/>
      <c r="H34" s="780"/>
      <c r="I34" s="780"/>
      <c r="J34" s="780"/>
      <c r="K34" s="2061"/>
      <c r="L34" s="2061"/>
      <c r="M34" s="2061"/>
      <c r="N34" s="2061"/>
      <c r="O34" s="2061"/>
      <c r="P34" s="2061"/>
      <c r="Q34" s="2061"/>
      <c r="R34" s="2061"/>
      <c r="S34" s="2061"/>
      <c r="T34" s="2061"/>
      <c r="U34" s="2061"/>
      <c r="V34" s="2061"/>
      <c r="W34" s="2061"/>
      <c r="X34" s="2061"/>
      <c r="Y34" s="2061"/>
      <c r="Z34" s="2061"/>
      <c r="AA34" s="2061"/>
      <c r="AB34" s="2061"/>
      <c r="AC34" s="2061"/>
    </row>
    <row r="35" spans="1:29" s="777" customFormat="1" ht="17.100000000000001" customHeight="1">
      <c r="A35" s="780"/>
      <c r="B35" s="780"/>
      <c r="C35" s="780"/>
      <c r="D35" s="780"/>
      <c r="E35" s="780"/>
      <c r="F35" s="780"/>
      <c r="G35" s="780"/>
      <c r="H35" s="780"/>
      <c r="I35" s="780"/>
      <c r="J35" s="780"/>
      <c r="K35" s="2061"/>
      <c r="L35" s="2061"/>
      <c r="M35" s="2061"/>
      <c r="N35" s="2061"/>
      <c r="O35" s="2061"/>
      <c r="P35" s="2061"/>
      <c r="Q35" s="2061"/>
      <c r="R35" s="2061"/>
      <c r="S35" s="2061"/>
      <c r="T35" s="2061"/>
      <c r="U35" s="2061"/>
      <c r="V35" s="2061"/>
      <c r="W35" s="2061"/>
      <c r="X35" s="2061"/>
      <c r="Y35" s="2061"/>
      <c r="Z35" s="2061"/>
      <c r="AA35" s="2061"/>
      <c r="AB35" s="2061"/>
      <c r="AC35" s="2061"/>
    </row>
    <row r="36" spans="1:29" s="777" customFormat="1" ht="17.100000000000001" customHeight="1">
      <c r="A36" s="823"/>
      <c r="B36" s="823"/>
      <c r="C36" s="823"/>
      <c r="D36" s="823"/>
      <c r="E36" s="823"/>
      <c r="F36" s="823"/>
      <c r="G36" s="823"/>
      <c r="H36" s="823"/>
      <c r="I36" s="823"/>
      <c r="J36" s="823"/>
      <c r="K36" s="2062"/>
      <c r="L36" s="2062"/>
      <c r="M36" s="2062"/>
      <c r="N36" s="2062"/>
      <c r="O36" s="2062"/>
      <c r="P36" s="2062"/>
      <c r="Q36" s="2062"/>
      <c r="R36" s="2062"/>
      <c r="S36" s="2062"/>
      <c r="T36" s="2062"/>
      <c r="U36" s="2062"/>
      <c r="V36" s="2062"/>
      <c r="W36" s="2062"/>
      <c r="X36" s="2062"/>
      <c r="Y36" s="2062"/>
      <c r="Z36" s="2062"/>
      <c r="AA36" s="2062"/>
      <c r="AB36" s="2062"/>
      <c r="AC36" s="2062"/>
    </row>
    <row r="37" spans="1:29" s="777" customFormat="1" ht="17.100000000000001" customHeight="1">
      <c r="A37" s="822" t="s">
        <v>3664</v>
      </c>
      <c r="B37" s="822"/>
      <c r="C37" s="822"/>
      <c r="D37" s="822"/>
      <c r="E37" s="822"/>
      <c r="F37" s="822"/>
      <c r="G37" s="822"/>
      <c r="H37" s="822"/>
      <c r="I37" s="822"/>
      <c r="J37" s="822"/>
      <c r="K37" s="822"/>
      <c r="L37" s="822"/>
      <c r="M37" s="822"/>
      <c r="N37" s="822"/>
      <c r="O37" s="822"/>
      <c r="P37" s="822"/>
      <c r="Q37" s="822"/>
      <c r="R37" s="822"/>
      <c r="S37" s="822"/>
      <c r="T37" s="822"/>
      <c r="U37" s="822"/>
      <c r="V37" s="822"/>
      <c r="W37" s="822"/>
      <c r="X37" s="822"/>
      <c r="Y37" s="822"/>
      <c r="Z37" s="822"/>
      <c r="AA37" s="822"/>
      <c r="AB37" s="822"/>
      <c r="AC37" s="822"/>
    </row>
    <row r="38" spans="1:29" ht="17.100000000000001" customHeight="1">
      <c r="A38" s="2058"/>
      <c r="B38" s="2058"/>
      <c r="C38" s="2058"/>
      <c r="D38" s="2058"/>
      <c r="E38" s="2058"/>
      <c r="F38" s="2058"/>
      <c r="G38" s="2058"/>
      <c r="H38" s="2058"/>
      <c r="I38" s="2058"/>
      <c r="J38" s="2058"/>
      <c r="K38" s="2058"/>
      <c r="L38" s="2058"/>
      <c r="M38" s="2058"/>
      <c r="N38" s="2058"/>
      <c r="O38" s="2058"/>
      <c r="P38" s="2058"/>
      <c r="Q38" s="2058"/>
      <c r="R38" s="2058"/>
      <c r="S38" s="2058"/>
      <c r="T38" s="2058"/>
      <c r="U38" s="2058"/>
      <c r="V38" s="2058"/>
      <c r="W38" s="2058"/>
      <c r="X38" s="2058"/>
      <c r="Y38" s="2058"/>
      <c r="Z38" s="2058"/>
      <c r="AA38" s="2058"/>
      <c r="AB38" s="2058"/>
      <c r="AC38" s="2058"/>
    </row>
    <row r="39" spans="1:29" ht="17.100000000000001" customHeight="1">
      <c r="A39" s="2058"/>
      <c r="B39" s="2058"/>
      <c r="C39" s="2058"/>
      <c r="D39" s="2058"/>
      <c r="E39" s="2058"/>
      <c r="F39" s="2058"/>
      <c r="G39" s="2058"/>
      <c r="H39" s="2058"/>
      <c r="I39" s="2058"/>
      <c r="J39" s="2058"/>
      <c r="K39" s="2058"/>
      <c r="L39" s="2058"/>
      <c r="M39" s="2058"/>
      <c r="N39" s="2058"/>
      <c r="O39" s="2058"/>
      <c r="P39" s="2058"/>
      <c r="Q39" s="2058"/>
      <c r="R39" s="2058"/>
      <c r="S39" s="2058"/>
      <c r="T39" s="2058"/>
      <c r="U39" s="2058"/>
      <c r="V39" s="2058"/>
      <c r="W39" s="2058"/>
      <c r="X39" s="2058"/>
      <c r="Y39" s="2058"/>
      <c r="Z39" s="2058"/>
      <c r="AA39" s="2058"/>
      <c r="AB39" s="2058"/>
      <c r="AC39" s="2058"/>
    </row>
    <row r="40" spans="1:29" ht="20.100000000000001" customHeight="1">
      <c r="A40" s="2073"/>
      <c r="B40" s="2073"/>
      <c r="C40" s="2073"/>
      <c r="D40" s="2073"/>
      <c r="E40" s="2073"/>
      <c r="F40" s="2073"/>
      <c r="G40" s="2073"/>
      <c r="H40" s="2073"/>
      <c r="I40" s="2073"/>
      <c r="J40" s="2073"/>
      <c r="K40" s="2073"/>
      <c r="L40" s="2073"/>
      <c r="M40" s="2073"/>
      <c r="N40" s="2073"/>
      <c r="O40" s="2073"/>
      <c r="P40" s="2073"/>
      <c r="Q40" s="2073"/>
      <c r="R40" s="2073"/>
      <c r="S40" s="2073"/>
      <c r="T40" s="2073"/>
      <c r="U40" s="2073"/>
      <c r="V40" s="2073"/>
      <c r="W40" s="2073"/>
      <c r="X40" s="2073"/>
      <c r="Y40" s="2073"/>
      <c r="Z40" s="2073"/>
      <c r="AA40" s="2073"/>
      <c r="AB40" s="2073"/>
      <c r="AC40" s="2073"/>
    </row>
    <row r="86" spans="1:1" ht="20.100000000000001" customHeight="1">
      <c r="A86" s="812" t="s">
        <v>2890</v>
      </c>
    </row>
    <row r="87" spans="1:1" ht="20.100000000000001" customHeight="1">
      <c r="A87" s="812" t="s">
        <v>2892</v>
      </c>
    </row>
    <row r="88" spans="1:1" ht="20.100000000000001" customHeight="1">
      <c r="A88" s="812" t="s">
        <v>2894</v>
      </c>
    </row>
    <row r="89" spans="1:1" ht="20.100000000000001" customHeight="1">
      <c r="A89" s="812" t="s">
        <v>2896</v>
      </c>
    </row>
    <row r="90" spans="1:1" ht="20.100000000000001" customHeight="1">
      <c r="A90" s="834" t="s">
        <v>2898</v>
      </c>
    </row>
    <row r="91" spans="1:1" ht="20.100000000000001" customHeight="1">
      <c r="A91" s="834" t="s">
        <v>2900</v>
      </c>
    </row>
    <row r="92" spans="1:1" ht="20.100000000000001" customHeight="1">
      <c r="A92" s="834" t="s">
        <v>2902</v>
      </c>
    </row>
    <row r="93" spans="1:1" ht="20.100000000000001" customHeight="1">
      <c r="A93" s="834" t="s">
        <v>2904</v>
      </c>
    </row>
    <row r="94" spans="1:1" ht="20.100000000000001" customHeight="1">
      <c r="A94" s="834" t="s">
        <v>2906</v>
      </c>
    </row>
    <row r="95" spans="1:1" ht="20.100000000000001" customHeight="1">
      <c r="A95" s="834" t="s">
        <v>2908</v>
      </c>
    </row>
    <row r="96" spans="1:1" ht="20.100000000000001" customHeight="1">
      <c r="A96" s="834" t="s">
        <v>2910</v>
      </c>
    </row>
    <row r="97" spans="1:1" ht="20.100000000000001" customHeight="1">
      <c r="A97" s="834" t="s">
        <v>2912</v>
      </c>
    </row>
    <row r="98" spans="1:1" ht="20.100000000000001" customHeight="1">
      <c r="A98" s="834" t="s">
        <v>2914</v>
      </c>
    </row>
    <row r="99" spans="1:1" ht="20.100000000000001" customHeight="1">
      <c r="A99" s="834" t="s">
        <v>2916</v>
      </c>
    </row>
  </sheetData>
  <mergeCells count="30">
    <mergeCell ref="S27:S28"/>
    <mergeCell ref="T27:AA28"/>
    <mergeCell ref="J12:AC12"/>
    <mergeCell ref="A2:AC2"/>
    <mergeCell ref="F5:AC5"/>
    <mergeCell ref="F6:AC6"/>
    <mergeCell ref="V8:AB8"/>
    <mergeCell ref="V11:AB11"/>
    <mergeCell ref="AF14:AG14"/>
    <mergeCell ref="AF18:AG18"/>
    <mergeCell ref="AF20:AG20"/>
    <mergeCell ref="I22:L22"/>
    <mergeCell ref="J25:Q26"/>
    <mergeCell ref="T25:AA26"/>
    <mergeCell ref="T16:AC16"/>
    <mergeCell ref="A38:AC38"/>
    <mergeCell ref="A39:AC39"/>
    <mergeCell ref="A40:AC40"/>
    <mergeCell ref="AF30:AG30"/>
    <mergeCell ref="AF31:AG31"/>
    <mergeCell ref="K33:AC33"/>
    <mergeCell ref="K35:AC35"/>
    <mergeCell ref="K36:AC36"/>
    <mergeCell ref="K34:AC34"/>
    <mergeCell ref="AB27:AB28"/>
    <mergeCell ref="J29:Q29"/>
    <mergeCell ref="T29:AA29"/>
    <mergeCell ref="I27:I28"/>
    <mergeCell ref="J27:Q28"/>
    <mergeCell ref="R27:R28"/>
  </mergeCells>
  <phoneticPr fontId="1"/>
  <dataValidations count="2">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21836F6E-805F-48C4-B7F9-A86CAF051AFB}">
      <formula1>"□,■"</formula1>
    </dataValidation>
    <dataValidation type="list" allowBlank="1" showInputMessage="1" showErrorMessage="1" sqref="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95790AD6-B26A-4089-A560-964F3AF70A1C}">
      <formula1>"1,2,3,4"</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5AAC6-73F8-4D90-BA15-4D622B0E8BAE}">
  <sheetPr>
    <tabColor rgb="FFFFC000"/>
  </sheetPr>
  <dimension ref="A1:BL60"/>
  <sheetViews>
    <sheetView view="pageBreakPreview" zoomScaleNormal="100" zoomScaleSheetLayoutView="100" workbookViewId="0">
      <selection activeCell="F8" sqref="F8:I12"/>
    </sheetView>
  </sheetViews>
  <sheetFormatPr defaultColWidth="2.5" defaultRowHeight="12.75"/>
  <cols>
    <col min="1" max="29" width="3" style="849" customWidth="1"/>
    <col min="30" max="33" width="2.5" style="849"/>
    <col min="34" max="34" width="17.125" style="849" customWidth="1"/>
    <col min="35" max="64" width="2.875" style="849" customWidth="1"/>
    <col min="65" max="256" width="2.5" style="849"/>
    <col min="257" max="285" width="3" style="849" customWidth="1"/>
    <col min="286" max="289" width="2.5" style="849"/>
    <col min="290" max="290" width="17.125" style="849" customWidth="1"/>
    <col min="291" max="320" width="2.875" style="849" customWidth="1"/>
    <col min="321" max="512" width="2.5" style="849"/>
    <col min="513" max="541" width="3" style="849" customWidth="1"/>
    <col min="542" max="545" width="2.5" style="849"/>
    <col min="546" max="546" width="17.125" style="849" customWidth="1"/>
    <col min="547" max="576" width="2.875" style="849" customWidth="1"/>
    <col min="577" max="768" width="2.5" style="849"/>
    <col min="769" max="797" width="3" style="849" customWidth="1"/>
    <col min="798" max="801" width="2.5" style="849"/>
    <col min="802" max="802" width="17.125" style="849" customWidth="1"/>
    <col min="803" max="832" width="2.875" style="849" customWidth="1"/>
    <col min="833" max="1024" width="2.5" style="849"/>
    <col min="1025" max="1053" width="3" style="849" customWidth="1"/>
    <col min="1054" max="1057" width="2.5" style="849"/>
    <col min="1058" max="1058" width="17.125" style="849" customWidth="1"/>
    <col min="1059" max="1088" width="2.875" style="849" customWidth="1"/>
    <col min="1089" max="1280" width="2.5" style="849"/>
    <col min="1281" max="1309" width="3" style="849" customWidth="1"/>
    <col min="1310" max="1313" width="2.5" style="849"/>
    <col min="1314" max="1314" width="17.125" style="849" customWidth="1"/>
    <col min="1315" max="1344" width="2.875" style="849" customWidth="1"/>
    <col min="1345" max="1536" width="2.5" style="849"/>
    <col min="1537" max="1565" width="3" style="849" customWidth="1"/>
    <col min="1566" max="1569" width="2.5" style="849"/>
    <col min="1570" max="1570" width="17.125" style="849" customWidth="1"/>
    <col min="1571" max="1600" width="2.875" style="849" customWidth="1"/>
    <col min="1601" max="1792" width="2.5" style="849"/>
    <col min="1793" max="1821" width="3" style="849" customWidth="1"/>
    <col min="1822" max="1825" width="2.5" style="849"/>
    <col min="1826" max="1826" width="17.125" style="849" customWidth="1"/>
    <col min="1827" max="1856" width="2.875" style="849" customWidth="1"/>
    <col min="1857" max="2048" width="2.5" style="849"/>
    <col min="2049" max="2077" width="3" style="849" customWidth="1"/>
    <col min="2078" max="2081" width="2.5" style="849"/>
    <col min="2082" max="2082" width="17.125" style="849" customWidth="1"/>
    <col min="2083" max="2112" width="2.875" style="849" customWidth="1"/>
    <col min="2113" max="2304" width="2.5" style="849"/>
    <col min="2305" max="2333" width="3" style="849" customWidth="1"/>
    <col min="2334" max="2337" width="2.5" style="849"/>
    <col min="2338" max="2338" width="17.125" style="849" customWidth="1"/>
    <col min="2339" max="2368" width="2.875" style="849" customWidth="1"/>
    <col min="2369" max="2560" width="2.5" style="849"/>
    <col min="2561" max="2589" width="3" style="849" customWidth="1"/>
    <col min="2590" max="2593" width="2.5" style="849"/>
    <col min="2594" max="2594" width="17.125" style="849" customWidth="1"/>
    <col min="2595" max="2624" width="2.875" style="849" customWidth="1"/>
    <col min="2625" max="2816" width="2.5" style="849"/>
    <col min="2817" max="2845" width="3" style="849" customWidth="1"/>
    <col min="2846" max="2849" width="2.5" style="849"/>
    <col min="2850" max="2850" width="17.125" style="849" customWidth="1"/>
    <col min="2851" max="2880" width="2.875" style="849" customWidth="1"/>
    <col min="2881" max="3072" width="2.5" style="849"/>
    <col min="3073" max="3101" width="3" style="849" customWidth="1"/>
    <col min="3102" max="3105" width="2.5" style="849"/>
    <col min="3106" max="3106" width="17.125" style="849" customWidth="1"/>
    <col min="3107" max="3136" width="2.875" style="849" customWidth="1"/>
    <col min="3137" max="3328" width="2.5" style="849"/>
    <col min="3329" max="3357" width="3" style="849" customWidth="1"/>
    <col min="3358" max="3361" width="2.5" style="849"/>
    <col min="3362" max="3362" width="17.125" style="849" customWidth="1"/>
    <col min="3363" max="3392" width="2.875" style="849" customWidth="1"/>
    <col min="3393" max="3584" width="2.5" style="849"/>
    <col min="3585" max="3613" width="3" style="849" customWidth="1"/>
    <col min="3614" max="3617" width="2.5" style="849"/>
    <col min="3618" max="3618" width="17.125" style="849" customWidth="1"/>
    <col min="3619" max="3648" width="2.875" style="849" customWidth="1"/>
    <col min="3649" max="3840" width="2.5" style="849"/>
    <col min="3841" max="3869" width="3" style="849" customWidth="1"/>
    <col min="3870" max="3873" width="2.5" style="849"/>
    <col min="3874" max="3874" width="17.125" style="849" customWidth="1"/>
    <col min="3875" max="3904" width="2.875" style="849" customWidth="1"/>
    <col min="3905" max="4096" width="2.5" style="849"/>
    <col min="4097" max="4125" width="3" style="849" customWidth="1"/>
    <col min="4126" max="4129" width="2.5" style="849"/>
    <col min="4130" max="4130" width="17.125" style="849" customWidth="1"/>
    <col min="4131" max="4160" width="2.875" style="849" customWidth="1"/>
    <col min="4161" max="4352" width="2.5" style="849"/>
    <col min="4353" max="4381" width="3" style="849" customWidth="1"/>
    <col min="4382" max="4385" width="2.5" style="849"/>
    <col min="4386" max="4386" width="17.125" style="849" customWidth="1"/>
    <col min="4387" max="4416" width="2.875" style="849" customWidth="1"/>
    <col min="4417" max="4608" width="2.5" style="849"/>
    <col min="4609" max="4637" width="3" style="849" customWidth="1"/>
    <col min="4638" max="4641" width="2.5" style="849"/>
    <col min="4642" max="4642" width="17.125" style="849" customWidth="1"/>
    <col min="4643" max="4672" width="2.875" style="849" customWidth="1"/>
    <col min="4673" max="4864" width="2.5" style="849"/>
    <col min="4865" max="4893" width="3" style="849" customWidth="1"/>
    <col min="4894" max="4897" width="2.5" style="849"/>
    <col min="4898" max="4898" width="17.125" style="849" customWidth="1"/>
    <col min="4899" max="4928" width="2.875" style="849" customWidth="1"/>
    <col min="4929" max="5120" width="2.5" style="849"/>
    <col min="5121" max="5149" width="3" style="849" customWidth="1"/>
    <col min="5150" max="5153" width="2.5" style="849"/>
    <col min="5154" max="5154" width="17.125" style="849" customWidth="1"/>
    <col min="5155" max="5184" width="2.875" style="849" customWidth="1"/>
    <col min="5185" max="5376" width="2.5" style="849"/>
    <col min="5377" max="5405" width="3" style="849" customWidth="1"/>
    <col min="5406" max="5409" width="2.5" style="849"/>
    <col min="5410" max="5410" width="17.125" style="849" customWidth="1"/>
    <col min="5411" max="5440" width="2.875" style="849" customWidth="1"/>
    <col min="5441" max="5632" width="2.5" style="849"/>
    <col min="5633" max="5661" width="3" style="849" customWidth="1"/>
    <col min="5662" max="5665" width="2.5" style="849"/>
    <col min="5666" max="5666" width="17.125" style="849" customWidth="1"/>
    <col min="5667" max="5696" width="2.875" style="849" customWidth="1"/>
    <col min="5697" max="5888" width="2.5" style="849"/>
    <col min="5889" max="5917" width="3" style="849" customWidth="1"/>
    <col min="5918" max="5921" width="2.5" style="849"/>
    <col min="5922" max="5922" width="17.125" style="849" customWidth="1"/>
    <col min="5923" max="5952" width="2.875" style="849" customWidth="1"/>
    <col min="5953" max="6144" width="2.5" style="849"/>
    <col min="6145" max="6173" width="3" style="849" customWidth="1"/>
    <col min="6174" max="6177" width="2.5" style="849"/>
    <col min="6178" max="6178" width="17.125" style="849" customWidth="1"/>
    <col min="6179" max="6208" width="2.875" style="849" customWidth="1"/>
    <col min="6209" max="6400" width="2.5" style="849"/>
    <col min="6401" max="6429" width="3" style="849" customWidth="1"/>
    <col min="6430" max="6433" width="2.5" style="849"/>
    <col min="6434" max="6434" width="17.125" style="849" customWidth="1"/>
    <col min="6435" max="6464" width="2.875" style="849" customWidth="1"/>
    <col min="6465" max="6656" width="2.5" style="849"/>
    <col min="6657" max="6685" width="3" style="849" customWidth="1"/>
    <col min="6686" max="6689" width="2.5" style="849"/>
    <col min="6690" max="6690" width="17.125" style="849" customWidth="1"/>
    <col min="6691" max="6720" width="2.875" style="849" customWidth="1"/>
    <col min="6721" max="6912" width="2.5" style="849"/>
    <col min="6913" max="6941" width="3" style="849" customWidth="1"/>
    <col min="6942" max="6945" width="2.5" style="849"/>
    <col min="6946" max="6946" width="17.125" style="849" customWidth="1"/>
    <col min="6947" max="6976" width="2.875" style="849" customWidth="1"/>
    <col min="6977" max="7168" width="2.5" style="849"/>
    <col min="7169" max="7197" width="3" style="849" customWidth="1"/>
    <col min="7198" max="7201" width="2.5" style="849"/>
    <col min="7202" max="7202" width="17.125" style="849" customWidth="1"/>
    <col min="7203" max="7232" width="2.875" style="849" customWidth="1"/>
    <col min="7233" max="7424" width="2.5" style="849"/>
    <col min="7425" max="7453" width="3" style="849" customWidth="1"/>
    <col min="7454" max="7457" width="2.5" style="849"/>
    <col min="7458" max="7458" width="17.125" style="849" customWidth="1"/>
    <col min="7459" max="7488" width="2.875" style="849" customWidth="1"/>
    <col min="7489" max="7680" width="2.5" style="849"/>
    <col min="7681" max="7709" width="3" style="849" customWidth="1"/>
    <col min="7710" max="7713" width="2.5" style="849"/>
    <col min="7714" max="7714" width="17.125" style="849" customWidth="1"/>
    <col min="7715" max="7744" width="2.875" style="849" customWidth="1"/>
    <col min="7745" max="7936" width="2.5" style="849"/>
    <col min="7937" max="7965" width="3" style="849" customWidth="1"/>
    <col min="7966" max="7969" width="2.5" style="849"/>
    <col min="7970" max="7970" width="17.125" style="849" customWidth="1"/>
    <col min="7971" max="8000" width="2.875" style="849" customWidth="1"/>
    <col min="8001" max="8192" width="2.5" style="849"/>
    <col min="8193" max="8221" width="3" style="849" customWidth="1"/>
    <col min="8222" max="8225" width="2.5" style="849"/>
    <col min="8226" max="8226" width="17.125" style="849" customWidth="1"/>
    <col min="8227" max="8256" width="2.875" style="849" customWidth="1"/>
    <col min="8257" max="8448" width="2.5" style="849"/>
    <col min="8449" max="8477" width="3" style="849" customWidth="1"/>
    <col min="8478" max="8481" width="2.5" style="849"/>
    <col min="8482" max="8482" width="17.125" style="849" customWidth="1"/>
    <col min="8483" max="8512" width="2.875" style="849" customWidth="1"/>
    <col min="8513" max="8704" width="2.5" style="849"/>
    <col min="8705" max="8733" width="3" style="849" customWidth="1"/>
    <col min="8734" max="8737" width="2.5" style="849"/>
    <col min="8738" max="8738" width="17.125" style="849" customWidth="1"/>
    <col min="8739" max="8768" width="2.875" style="849" customWidth="1"/>
    <col min="8769" max="8960" width="2.5" style="849"/>
    <col min="8961" max="8989" width="3" style="849" customWidth="1"/>
    <col min="8990" max="8993" width="2.5" style="849"/>
    <col min="8994" max="8994" width="17.125" style="849" customWidth="1"/>
    <col min="8995" max="9024" width="2.875" style="849" customWidth="1"/>
    <col min="9025" max="9216" width="2.5" style="849"/>
    <col min="9217" max="9245" width="3" style="849" customWidth="1"/>
    <col min="9246" max="9249" width="2.5" style="849"/>
    <col min="9250" max="9250" width="17.125" style="849" customWidth="1"/>
    <col min="9251" max="9280" width="2.875" style="849" customWidth="1"/>
    <col min="9281" max="9472" width="2.5" style="849"/>
    <col min="9473" max="9501" width="3" style="849" customWidth="1"/>
    <col min="9502" max="9505" width="2.5" style="849"/>
    <col min="9506" max="9506" width="17.125" style="849" customWidth="1"/>
    <col min="9507" max="9536" width="2.875" style="849" customWidth="1"/>
    <col min="9537" max="9728" width="2.5" style="849"/>
    <col min="9729" max="9757" width="3" style="849" customWidth="1"/>
    <col min="9758" max="9761" width="2.5" style="849"/>
    <col min="9762" max="9762" width="17.125" style="849" customWidth="1"/>
    <col min="9763" max="9792" width="2.875" style="849" customWidth="1"/>
    <col min="9793" max="9984" width="2.5" style="849"/>
    <col min="9985" max="10013" width="3" style="849" customWidth="1"/>
    <col min="10014" max="10017" width="2.5" style="849"/>
    <col min="10018" max="10018" width="17.125" style="849" customWidth="1"/>
    <col min="10019" max="10048" width="2.875" style="849" customWidth="1"/>
    <col min="10049" max="10240" width="2.5" style="849"/>
    <col min="10241" max="10269" width="3" style="849" customWidth="1"/>
    <col min="10270" max="10273" width="2.5" style="849"/>
    <col min="10274" max="10274" width="17.125" style="849" customWidth="1"/>
    <col min="10275" max="10304" width="2.875" style="849" customWidth="1"/>
    <col min="10305" max="10496" width="2.5" style="849"/>
    <col min="10497" max="10525" width="3" style="849" customWidth="1"/>
    <col min="10526" max="10529" width="2.5" style="849"/>
    <col min="10530" max="10530" width="17.125" style="849" customWidth="1"/>
    <col min="10531" max="10560" width="2.875" style="849" customWidth="1"/>
    <col min="10561" max="10752" width="2.5" style="849"/>
    <col min="10753" max="10781" width="3" style="849" customWidth="1"/>
    <col min="10782" max="10785" width="2.5" style="849"/>
    <col min="10786" max="10786" width="17.125" style="849" customWidth="1"/>
    <col min="10787" max="10816" width="2.875" style="849" customWidth="1"/>
    <col min="10817" max="11008" width="2.5" style="849"/>
    <col min="11009" max="11037" width="3" style="849" customWidth="1"/>
    <col min="11038" max="11041" width="2.5" style="849"/>
    <col min="11042" max="11042" width="17.125" style="849" customWidth="1"/>
    <col min="11043" max="11072" width="2.875" style="849" customWidth="1"/>
    <col min="11073" max="11264" width="2.5" style="849"/>
    <col min="11265" max="11293" width="3" style="849" customWidth="1"/>
    <col min="11294" max="11297" width="2.5" style="849"/>
    <col min="11298" max="11298" width="17.125" style="849" customWidth="1"/>
    <col min="11299" max="11328" width="2.875" style="849" customWidth="1"/>
    <col min="11329" max="11520" width="2.5" style="849"/>
    <col min="11521" max="11549" width="3" style="849" customWidth="1"/>
    <col min="11550" max="11553" width="2.5" style="849"/>
    <col min="11554" max="11554" width="17.125" style="849" customWidth="1"/>
    <col min="11555" max="11584" width="2.875" style="849" customWidth="1"/>
    <col min="11585" max="11776" width="2.5" style="849"/>
    <col min="11777" max="11805" width="3" style="849" customWidth="1"/>
    <col min="11806" max="11809" width="2.5" style="849"/>
    <col min="11810" max="11810" width="17.125" style="849" customWidth="1"/>
    <col min="11811" max="11840" width="2.875" style="849" customWidth="1"/>
    <col min="11841" max="12032" width="2.5" style="849"/>
    <col min="12033" max="12061" width="3" style="849" customWidth="1"/>
    <col min="12062" max="12065" width="2.5" style="849"/>
    <col min="12066" max="12066" width="17.125" style="849" customWidth="1"/>
    <col min="12067" max="12096" width="2.875" style="849" customWidth="1"/>
    <col min="12097" max="12288" width="2.5" style="849"/>
    <col min="12289" max="12317" width="3" style="849" customWidth="1"/>
    <col min="12318" max="12321" width="2.5" style="849"/>
    <col min="12322" max="12322" width="17.125" style="849" customWidth="1"/>
    <col min="12323" max="12352" width="2.875" style="849" customWidth="1"/>
    <col min="12353" max="12544" width="2.5" style="849"/>
    <col min="12545" max="12573" width="3" style="849" customWidth="1"/>
    <col min="12574" max="12577" width="2.5" style="849"/>
    <col min="12578" max="12578" width="17.125" style="849" customWidth="1"/>
    <col min="12579" max="12608" width="2.875" style="849" customWidth="1"/>
    <col min="12609" max="12800" width="2.5" style="849"/>
    <col min="12801" max="12829" width="3" style="849" customWidth="1"/>
    <col min="12830" max="12833" width="2.5" style="849"/>
    <col min="12834" max="12834" width="17.125" style="849" customWidth="1"/>
    <col min="12835" max="12864" width="2.875" style="849" customWidth="1"/>
    <col min="12865" max="13056" width="2.5" style="849"/>
    <col min="13057" max="13085" width="3" style="849" customWidth="1"/>
    <col min="13086" max="13089" width="2.5" style="849"/>
    <col min="13090" max="13090" width="17.125" style="849" customWidth="1"/>
    <col min="13091" max="13120" width="2.875" style="849" customWidth="1"/>
    <col min="13121" max="13312" width="2.5" style="849"/>
    <col min="13313" max="13341" width="3" style="849" customWidth="1"/>
    <col min="13342" max="13345" width="2.5" style="849"/>
    <col min="13346" max="13346" width="17.125" style="849" customWidth="1"/>
    <col min="13347" max="13376" width="2.875" style="849" customWidth="1"/>
    <col min="13377" max="13568" width="2.5" style="849"/>
    <col min="13569" max="13597" width="3" style="849" customWidth="1"/>
    <col min="13598" max="13601" width="2.5" style="849"/>
    <col min="13602" max="13602" width="17.125" style="849" customWidth="1"/>
    <col min="13603" max="13632" width="2.875" style="849" customWidth="1"/>
    <col min="13633" max="13824" width="2.5" style="849"/>
    <col min="13825" max="13853" width="3" style="849" customWidth="1"/>
    <col min="13854" max="13857" width="2.5" style="849"/>
    <col min="13858" max="13858" width="17.125" style="849" customWidth="1"/>
    <col min="13859" max="13888" width="2.875" style="849" customWidth="1"/>
    <col min="13889" max="14080" width="2.5" style="849"/>
    <col min="14081" max="14109" width="3" style="849" customWidth="1"/>
    <col min="14110" max="14113" width="2.5" style="849"/>
    <col min="14114" max="14114" width="17.125" style="849" customWidth="1"/>
    <col min="14115" max="14144" width="2.875" style="849" customWidth="1"/>
    <col min="14145" max="14336" width="2.5" style="849"/>
    <col min="14337" max="14365" width="3" style="849" customWidth="1"/>
    <col min="14366" max="14369" width="2.5" style="849"/>
    <col min="14370" max="14370" width="17.125" style="849" customWidth="1"/>
    <col min="14371" max="14400" width="2.875" style="849" customWidth="1"/>
    <col min="14401" max="14592" width="2.5" style="849"/>
    <col min="14593" max="14621" width="3" style="849" customWidth="1"/>
    <col min="14622" max="14625" width="2.5" style="849"/>
    <col min="14626" max="14626" width="17.125" style="849" customWidth="1"/>
    <col min="14627" max="14656" width="2.875" style="849" customWidth="1"/>
    <col min="14657" max="14848" width="2.5" style="849"/>
    <col min="14849" max="14877" width="3" style="849" customWidth="1"/>
    <col min="14878" max="14881" width="2.5" style="849"/>
    <col min="14882" max="14882" width="17.125" style="849" customWidth="1"/>
    <col min="14883" max="14912" width="2.875" style="849" customWidth="1"/>
    <col min="14913" max="15104" width="2.5" style="849"/>
    <col min="15105" max="15133" width="3" style="849" customWidth="1"/>
    <col min="15134" max="15137" width="2.5" style="849"/>
    <col min="15138" max="15138" width="17.125" style="849" customWidth="1"/>
    <col min="15139" max="15168" width="2.875" style="849" customWidth="1"/>
    <col min="15169" max="15360" width="2.5" style="849"/>
    <col min="15361" max="15389" width="3" style="849" customWidth="1"/>
    <col min="15390" max="15393" width="2.5" style="849"/>
    <col min="15394" max="15394" width="17.125" style="849" customWidth="1"/>
    <col min="15395" max="15424" width="2.875" style="849" customWidth="1"/>
    <col min="15425" max="15616" width="2.5" style="849"/>
    <col min="15617" max="15645" width="3" style="849" customWidth="1"/>
    <col min="15646" max="15649" width="2.5" style="849"/>
    <col min="15650" max="15650" width="17.125" style="849" customWidth="1"/>
    <col min="15651" max="15680" width="2.875" style="849" customWidth="1"/>
    <col min="15681" max="15872" width="2.5" style="849"/>
    <col min="15873" max="15901" width="3" style="849" customWidth="1"/>
    <col min="15902" max="15905" width="2.5" style="849"/>
    <col min="15906" max="15906" width="17.125" style="849" customWidth="1"/>
    <col min="15907" max="15936" width="2.875" style="849" customWidth="1"/>
    <col min="15937" max="16128" width="2.5" style="849"/>
    <col min="16129" max="16157" width="3" style="849" customWidth="1"/>
    <col min="16158" max="16161" width="2.5" style="849"/>
    <col min="16162" max="16162" width="17.125" style="849" customWidth="1"/>
    <col min="16163" max="16192" width="2.875" style="849" customWidth="1"/>
    <col min="16193" max="16384" width="2.5" style="849"/>
  </cols>
  <sheetData>
    <row r="1" spans="1:64" ht="16.5" customHeight="1">
      <c r="A1" s="2143" t="s">
        <v>3665</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H1" s="2144" t="s">
        <v>3666</v>
      </c>
      <c r="AI1" s="2144"/>
      <c r="AJ1" s="2144"/>
      <c r="AK1" s="2144"/>
      <c r="AL1" s="2144"/>
      <c r="AM1" s="2144"/>
    </row>
    <row r="2" spans="1:64" ht="16.5" customHeight="1">
      <c r="A2" s="850" t="s">
        <v>3667</v>
      </c>
      <c r="B2" s="850"/>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0"/>
      <c r="AC2" s="850"/>
      <c r="AH2" s="2145"/>
      <c r="AI2" s="2145"/>
      <c r="AJ2" s="2145"/>
      <c r="AK2" s="2145"/>
      <c r="AL2" s="2145"/>
      <c r="AM2" s="2145"/>
    </row>
    <row r="3" spans="1:64" s="851" customFormat="1" ht="13.15" customHeight="1">
      <c r="A3" s="2083"/>
      <c r="B3" s="2137"/>
      <c r="C3" s="2137"/>
      <c r="D3" s="2137"/>
      <c r="E3" s="2138"/>
      <c r="F3" s="2119" t="s">
        <v>3668</v>
      </c>
      <c r="G3" s="2120"/>
      <c r="H3" s="2120"/>
      <c r="I3" s="2121"/>
      <c r="J3" s="2089" t="s">
        <v>3669</v>
      </c>
      <c r="K3" s="2090"/>
      <c r="L3" s="2090"/>
      <c r="M3" s="2091"/>
      <c r="N3" s="2119" t="s">
        <v>3670</v>
      </c>
      <c r="O3" s="2120"/>
      <c r="P3" s="2120"/>
      <c r="Q3" s="2121"/>
      <c r="R3" s="2089" t="s">
        <v>3671</v>
      </c>
      <c r="S3" s="2090"/>
      <c r="T3" s="2090"/>
      <c r="U3" s="2091"/>
      <c r="V3" s="2089" t="s">
        <v>3672</v>
      </c>
      <c r="W3" s="2090"/>
      <c r="X3" s="2090"/>
      <c r="Y3" s="2091"/>
      <c r="Z3" s="2119" t="s">
        <v>3673</v>
      </c>
      <c r="AA3" s="2120"/>
      <c r="AB3" s="2120"/>
      <c r="AC3" s="2121"/>
      <c r="AH3" s="2146"/>
      <c r="AI3" s="2083" t="s">
        <v>3668</v>
      </c>
      <c r="AJ3" s="2137"/>
      <c r="AK3" s="2137"/>
      <c r="AL3" s="2137"/>
      <c r="AM3" s="2138"/>
      <c r="AN3" s="2083" t="s">
        <v>3669</v>
      </c>
      <c r="AO3" s="2137"/>
      <c r="AP3" s="2137"/>
      <c r="AQ3" s="2137"/>
      <c r="AR3" s="2138"/>
      <c r="AS3" s="2083" t="s">
        <v>3670</v>
      </c>
      <c r="AT3" s="2137"/>
      <c r="AU3" s="2137"/>
      <c r="AV3" s="2137"/>
      <c r="AW3" s="2138"/>
      <c r="AX3" s="2083" t="s">
        <v>3671</v>
      </c>
      <c r="AY3" s="2137"/>
      <c r="AZ3" s="2137"/>
      <c r="BA3" s="2137"/>
      <c r="BB3" s="2138"/>
      <c r="BC3" s="2083" t="s">
        <v>3672</v>
      </c>
      <c r="BD3" s="2137"/>
      <c r="BE3" s="2137"/>
      <c r="BF3" s="2137"/>
      <c r="BG3" s="2138"/>
      <c r="BH3" s="2083" t="s">
        <v>3673</v>
      </c>
      <c r="BI3" s="2137"/>
      <c r="BJ3" s="2137"/>
      <c r="BK3" s="2137"/>
      <c r="BL3" s="2138"/>
    </row>
    <row r="4" spans="1:64" s="851" customFormat="1" ht="13.15" customHeight="1">
      <c r="A4" s="2084"/>
      <c r="B4" s="2139"/>
      <c r="C4" s="2139"/>
      <c r="D4" s="2139"/>
      <c r="E4" s="2140"/>
      <c r="F4" s="2122"/>
      <c r="G4" s="2123"/>
      <c r="H4" s="2123"/>
      <c r="I4" s="2124"/>
      <c r="J4" s="2092"/>
      <c r="K4" s="2093"/>
      <c r="L4" s="2093"/>
      <c r="M4" s="2094"/>
      <c r="N4" s="2122"/>
      <c r="O4" s="2123"/>
      <c r="P4" s="2123"/>
      <c r="Q4" s="2124"/>
      <c r="R4" s="2092"/>
      <c r="S4" s="2093"/>
      <c r="T4" s="2093"/>
      <c r="U4" s="2094"/>
      <c r="V4" s="2092"/>
      <c r="W4" s="2093"/>
      <c r="X4" s="2093"/>
      <c r="Y4" s="2094"/>
      <c r="Z4" s="2122"/>
      <c r="AA4" s="2123"/>
      <c r="AB4" s="2123"/>
      <c r="AC4" s="2124"/>
      <c r="AH4" s="2147"/>
      <c r="AI4" s="2084"/>
      <c r="AJ4" s="2139"/>
      <c r="AK4" s="2139"/>
      <c r="AL4" s="2139"/>
      <c r="AM4" s="2140"/>
      <c r="AN4" s="2084"/>
      <c r="AO4" s="2139"/>
      <c r="AP4" s="2139"/>
      <c r="AQ4" s="2139"/>
      <c r="AR4" s="2140"/>
      <c r="AS4" s="2084"/>
      <c r="AT4" s="2139"/>
      <c r="AU4" s="2139"/>
      <c r="AV4" s="2139"/>
      <c r="AW4" s="2140"/>
      <c r="AX4" s="2084"/>
      <c r="AY4" s="2139"/>
      <c r="AZ4" s="2139"/>
      <c r="BA4" s="2139"/>
      <c r="BB4" s="2140"/>
      <c r="BC4" s="2084"/>
      <c r="BD4" s="2139"/>
      <c r="BE4" s="2139"/>
      <c r="BF4" s="2139"/>
      <c r="BG4" s="2140"/>
      <c r="BH4" s="2084"/>
      <c r="BI4" s="2139"/>
      <c r="BJ4" s="2139"/>
      <c r="BK4" s="2139"/>
      <c r="BL4" s="2140"/>
    </row>
    <row r="5" spans="1:64" s="851" customFormat="1" ht="13.15" customHeight="1">
      <c r="A5" s="2084"/>
      <c r="B5" s="2139"/>
      <c r="C5" s="2139"/>
      <c r="D5" s="2139"/>
      <c r="E5" s="2140"/>
      <c r="F5" s="2122"/>
      <c r="G5" s="2123"/>
      <c r="H5" s="2123"/>
      <c r="I5" s="2124"/>
      <c r="J5" s="2092"/>
      <c r="K5" s="2093"/>
      <c r="L5" s="2093"/>
      <c r="M5" s="2094"/>
      <c r="N5" s="2122"/>
      <c r="O5" s="2123"/>
      <c r="P5" s="2123"/>
      <c r="Q5" s="2124"/>
      <c r="R5" s="2092"/>
      <c r="S5" s="2093"/>
      <c r="T5" s="2093"/>
      <c r="U5" s="2094"/>
      <c r="V5" s="2092"/>
      <c r="W5" s="2093"/>
      <c r="X5" s="2093"/>
      <c r="Y5" s="2094"/>
      <c r="Z5" s="2122"/>
      <c r="AA5" s="2123"/>
      <c r="AB5" s="2123"/>
      <c r="AC5" s="2124"/>
      <c r="AH5" s="2147"/>
      <c r="AI5" s="2084"/>
      <c r="AJ5" s="2139"/>
      <c r="AK5" s="2139"/>
      <c r="AL5" s="2139"/>
      <c r="AM5" s="2140"/>
      <c r="AN5" s="2084"/>
      <c r="AO5" s="2139"/>
      <c r="AP5" s="2139"/>
      <c r="AQ5" s="2139"/>
      <c r="AR5" s="2140"/>
      <c r="AS5" s="2084"/>
      <c r="AT5" s="2139"/>
      <c r="AU5" s="2139"/>
      <c r="AV5" s="2139"/>
      <c r="AW5" s="2140"/>
      <c r="AX5" s="2084"/>
      <c r="AY5" s="2139"/>
      <c r="AZ5" s="2139"/>
      <c r="BA5" s="2139"/>
      <c r="BB5" s="2140"/>
      <c r="BC5" s="2084"/>
      <c r="BD5" s="2139"/>
      <c r="BE5" s="2139"/>
      <c r="BF5" s="2139"/>
      <c r="BG5" s="2140"/>
      <c r="BH5" s="2084"/>
      <c r="BI5" s="2139"/>
      <c r="BJ5" s="2139"/>
      <c r="BK5" s="2139"/>
      <c r="BL5" s="2140"/>
    </row>
    <row r="6" spans="1:64" s="851" customFormat="1" ht="13.15" customHeight="1">
      <c r="A6" s="2084"/>
      <c r="B6" s="2139"/>
      <c r="C6" s="2139"/>
      <c r="D6" s="2139"/>
      <c r="E6" s="2140"/>
      <c r="F6" s="2122"/>
      <c r="G6" s="2123"/>
      <c r="H6" s="2123"/>
      <c r="I6" s="2124"/>
      <c r="J6" s="2092"/>
      <c r="K6" s="2093"/>
      <c r="L6" s="2093"/>
      <c r="M6" s="2094"/>
      <c r="N6" s="2122"/>
      <c r="O6" s="2123"/>
      <c r="P6" s="2123"/>
      <c r="Q6" s="2124"/>
      <c r="R6" s="2092"/>
      <c r="S6" s="2093"/>
      <c r="T6" s="2093"/>
      <c r="U6" s="2094"/>
      <c r="V6" s="2092"/>
      <c r="W6" s="2093"/>
      <c r="X6" s="2093"/>
      <c r="Y6" s="2094"/>
      <c r="Z6" s="2122"/>
      <c r="AA6" s="2123"/>
      <c r="AB6" s="2123"/>
      <c r="AC6" s="2124"/>
      <c r="AH6" s="2147"/>
      <c r="AI6" s="2084"/>
      <c r="AJ6" s="2139"/>
      <c r="AK6" s="2139"/>
      <c r="AL6" s="2139"/>
      <c r="AM6" s="2140"/>
      <c r="AN6" s="2084"/>
      <c r="AO6" s="2139"/>
      <c r="AP6" s="2139"/>
      <c r="AQ6" s="2139"/>
      <c r="AR6" s="2140"/>
      <c r="AS6" s="2084"/>
      <c r="AT6" s="2139"/>
      <c r="AU6" s="2139"/>
      <c r="AV6" s="2139"/>
      <c r="AW6" s="2140"/>
      <c r="AX6" s="2084"/>
      <c r="AY6" s="2139"/>
      <c r="AZ6" s="2139"/>
      <c r="BA6" s="2139"/>
      <c r="BB6" s="2140"/>
      <c r="BC6" s="2084"/>
      <c r="BD6" s="2139"/>
      <c r="BE6" s="2139"/>
      <c r="BF6" s="2139"/>
      <c r="BG6" s="2140"/>
      <c r="BH6" s="2084"/>
      <c r="BI6" s="2139"/>
      <c r="BJ6" s="2139"/>
      <c r="BK6" s="2139"/>
      <c r="BL6" s="2140"/>
    </row>
    <row r="7" spans="1:64" s="851" customFormat="1" ht="13.15" customHeight="1">
      <c r="A7" s="2085"/>
      <c r="B7" s="2141"/>
      <c r="C7" s="2141"/>
      <c r="D7" s="2141"/>
      <c r="E7" s="2142"/>
      <c r="F7" s="2125"/>
      <c r="G7" s="2126"/>
      <c r="H7" s="2126"/>
      <c r="I7" s="2127"/>
      <c r="J7" s="2095"/>
      <c r="K7" s="2096"/>
      <c r="L7" s="2096"/>
      <c r="M7" s="2097"/>
      <c r="N7" s="2125"/>
      <c r="O7" s="2126"/>
      <c r="P7" s="2126"/>
      <c r="Q7" s="2127"/>
      <c r="R7" s="2095"/>
      <c r="S7" s="2096"/>
      <c r="T7" s="2096"/>
      <c r="U7" s="2097"/>
      <c r="V7" s="2095"/>
      <c r="W7" s="2096"/>
      <c r="X7" s="2096"/>
      <c r="Y7" s="2097"/>
      <c r="Z7" s="2125"/>
      <c r="AA7" s="2126"/>
      <c r="AB7" s="2126"/>
      <c r="AC7" s="2127"/>
      <c r="AH7" s="2148"/>
      <c r="AI7" s="2085"/>
      <c r="AJ7" s="2141"/>
      <c r="AK7" s="2141"/>
      <c r="AL7" s="2141"/>
      <c r="AM7" s="2142"/>
      <c r="AN7" s="2085"/>
      <c r="AO7" s="2141"/>
      <c r="AP7" s="2141"/>
      <c r="AQ7" s="2141"/>
      <c r="AR7" s="2142"/>
      <c r="AS7" s="2085"/>
      <c r="AT7" s="2141"/>
      <c r="AU7" s="2141"/>
      <c r="AV7" s="2141"/>
      <c r="AW7" s="2142"/>
      <c r="AX7" s="2085"/>
      <c r="AY7" s="2141"/>
      <c r="AZ7" s="2141"/>
      <c r="BA7" s="2141"/>
      <c r="BB7" s="2142"/>
      <c r="BC7" s="2085"/>
      <c r="BD7" s="2141"/>
      <c r="BE7" s="2141"/>
      <c r="BF7" s="2141"/>
      <c r="BG7" s="2142"/>
      <c r="BH7" s="2085"/>
      <c r="BI7" s="2141"/>
      <c r="BJ7" s="2141"/>
      <c r="BK7" s="2141"/>
      <c r="BL7" s="2142"/>
    </row>
    <row r="8" spans="1:64" s="851" customFormat="1" ht="13.15" customHeight="1">
      <c r="A8" s="2119" t="s">
        <v>3674</v>
      </c>
      <c r="B8" s="2120"/>
      <c r="C8" s="2120"/>
      <c r="D8" s="2120"/>
      <c r="E8" s="2121"/>
      <c r="F8" s="2086"/>
      <c r="G8" s="2077"/>
      <c r="H8" s="2077"/>
      <c r="I8" s="2080"/>
      <c r="J8" s="2086"/>
      <c r="K8" s="2077"/>
      <c r="L8" s="2077"/>
      <c r="M8" s="2080"/>
      <c r="N8" s="2086"/>
      <c r="O8" s="2077"/>
      <c r="P8" s="2077"/>
      <c r="Q8" s="2080"/>
      <c r="R8" s="2086"/>
      <c r="S8" s="2077"/>
      <c r="T8" s="2077"/>
      <c r="U8" s="2080"/>
      <c r="V8" s="2086"/>
      <c r="W8" s="2077"/>
      <c r="X8" s="2077"/>
      <c r="Y8" s="2080"/>
      <c r="Z8" s="2086"/>
      <c r="AA8" s="2077"/>
      <c r="AB8" s="2077"/>
      <c r="AC8" s="2080"/>
      <c r="AH8" s="2116" t="s">
        <v>3674</v>
      </c>
      <c r="AI8" s="2086" t="s">
        <v>3675</v>
      </c>
      <c r="AJ8" s="2077"/>
      <c r="AK8" s="2077"/>
      <c r="AL8" s="2077"/>
      <c r="AM8" s="2080"/>
      <c r="AN8" s="2086" t="s">
        <v>3676</v>
      </c>
      <c r="AO8" s="2077"/>
      <c r="AP8" s="2077"/>
      <c r="AQ8" s="2077"/>
      <c r="AR8" s="2080"/>
      <c r="AS8" s="2086" t="s">
        <v>3677</v>
      </c>
      <c r="AT8" s="2077"/>
      <c r="AU8" s="2077"/>
      <c r="AV8" s="2077"/>
      <c r="AW8" s="2080"/>
      <c r="AX8" s="2086" t="s">
        <v>3678</v>
      </c>
      <c r="AY8" s="2077"/>
      <c r="AZ8" s="2077"/>
      <c r="BA8" s="2077"/>
      <c r="BB8" s="2080"/>
      <c r="BC8" s="2128" t="s">
        <v>3679</v>
      </c>
      <c r="BD8" s="2129"/>
      <c r="BE8" s="2129"/>
      <c r="BF8" s="2129"/>
      <c r="BG8" s="2130"/>
      <c r="BH8" s="2098" t="s">
        <v>3680</v>
      </c>
      <c r="BI8" s="2099"/>
      <c r="BJ8" s="2099"/>
      <c r="BK8" s="2099"/>
      <c r="BL8" s="2100"/>
    </row>
    <row r="9" spans="1:64" s="851" customFormat="1" ht="13.15" customHeight="1">
      <c r="A9" s="2122"/>
      <c r="B9" s="2123"/>
      <c r="C9" s="2123"/>
      <c r="D9" s="2123"/>
      <c r="E9" s="2124"/>
      <c r="F9" s="2087"/>
      <c r="G9" s="2078"/>
      <c r="H9" s="2078"/>
      <c r="I9" s="2081"/>
      <c r="J9" s="2087"/>
      <c r="K9" s="2078"/>
      <c r="L9" s="2078"/>
      <c r="M9" s="2081"/>
      <c r="N9" s="2087"/>
      <c r="O9" s="2078"/>
      <c r="P9" s="2078"/>
      <c r="Q9" s="2081"/>
      <c r="R9" s="2087"/>
      <c r="S9" s="2078"/>
      <c r="T9" s="2078"/>
      <c r="U9" s="2081"/>
      <c r="V9" s="2087"/>
      <c r="W9" s="2078"/>
      <c r="X9" s="2078"/>
      <c r="Y9" s="2081"/>
      <c r="Z9" s="2087"/>
      <c r="AA9" s="2078"/>
      <c r="AB9" s="2078"/>
      <c r="AC9" s="2081"/>
      <c r="AH9" s="2117"/>
      <c r="AI9" s="2087"/>
      <c r="AJ9" s="2078"/>
      <c r="AK9" s="2078"/>
      <c r="AL9" s="2078"/>
      <c r="AM9" s="2081"/>
      <c r="AN9" s="2087"/>
      <c r="AO9" s="2078"/>
      <c r="AP9" s="2078"/>
      <c r="AQ9" s="2078"/>
      <c r="AR9" s="2081"/>
      <c r="AS9" s="2087"/>
      <c r="AT9" s="2078"/>
      <c r="AU9" s="2078"/>
      <c r="AV9" s="2078"/>
      <c r="AW9" s="2081"/>
      <c r="AX9" s="2087"/>
      <c r="AY9" s="2078"/>
      <c r="AZ9" s="2078"/>
      <c r="BA9" s="2078"/>
      <c r="BB9" s="2081"/>
      <c r="BC9" s="2131"/>
      <c r="BD9" s="2132"/>
      <c r="BE9" s="2132"/>
      <c r="BF9" s="2132"/>
      <c r="BG9" s="2133"/>
      <c r="BH9" s="2101"/>
      <c r="BI9" s="2102"/>
      <c r="BJ9" s="2102"/>
      <c r="BK9" s="2102"/>
      <c r="BL9" s="2103"/>
    </row>
    <row r="10" spans="1:64" s="851" customFormat="1" ht="13.15" customHeight="1">
      <c r="A10" s="2122"/>
      <c r="B10" s="2123"/>
      <c r="C10" s="2123"/>
      <c r="D10" s="2123"/>
      <c r="E10" s="2124"/>
      <c r="F10" s="2087"/>
      <c r="G10" s="2078"/>
      <c r="H10" s="2078"/>
      <c r="I10" s="2081"/>
      <c r="J10" s="2087"/>
      <c r="K10" s="2078"/>
      <c r="L10" s="2078"/>
      <c r="M10" s="2081"/>
      <c r="N10" s="2087"/>
      <c r="O10" s="2078"/>
      <c r="P10" s="2078"/>
      <c r="Q10" s="2081"/>
      <c r="R10" s="2087"/>
      <c r="S10" s="2078"/>
      <c r="T10" s="2078"/>
      <c r="U10" s="2081"/>
      <c r="V10" s="2087"/>
      <c r="W10" s="2078"/>
      <c r="X10" s="2078"/>
      <c r="Y10" s="2081"/>
      <c r="Z10" s="2087"/>
      <c r="AA10" s="2078"/>
      <c r="AB10" s="2078"/>
      <c r="AC10" s="2081"/>
      <c r="AH10" s="2117"/>
      <c r="AI10" s="2087"/>
      <c r="AJ10" s="2078"/>
      <c r="AK10" s="2078"/>
      <c r="AL10" s="2078"/>
      <c r="AM10" s="2081"/>
      <c r="AN10" s="2087"/>
      <c r="AO10" s="2078"/>
      <c r="AP10" s="2078"/>
      <c r="AQ10" s="2078"/>
      <c r="AR10" s="2081"/>
      <c r="AS10" s="2087"/>
      <c r="AT10" s="2078"/>
      <c r="AU10" s="2078"/>
      <c r="AV10" s="2078"/>
      <c r="AW10" s="2081"/>
      <c r="AX10" s="2087"/>
      <c r="AY10" s="2078"/>
      <c r="AZ10" s="2078"/>
      <c r="BA10" s="2078"/>
      <c r="BB10" s="2081"/>
      <c r="BC10" s="2131"/>
      <c r="BD10" s="2132"/>
      <c r="BE10" s="2132"/>
      <c r="BF10" s="2132"/>
      <c r="BG10" s="2133"/>
      <c r="BH10" s="2101"/>
      <c r="BI10" s="2102"/>
      <c r="BJ10" s="2102"/>
      <c r="BK10" s="2102"/>
      <c r="BL10" s="2103"/>
    </row>
    <row r="11" spans="1:64" s="851" customFormat="1" ht="13.15" customHeight="1">
      <c r="A11" s="2122"/>
      <c r="B11" s="2123"/>
      <c r="C11" s="2123"/>
      <c r="D11" s="2123"/>
      <c r="E11" s="2124"/>
      <c r="F11" s="2087"/>
      <c r="G11" s="2078"/>
      <c r="H11" s="2078"/>
      <c r="I11" s="2081"/>
      <c r="J11" s="2087"/>
      <c r="K11" s="2078"/>
      <c r="L11" s="2078"/>
      <c r="M11" s="2081"/>
      <c r="N11" s="2087"/>
      <c r="O11" s="2078"/>
      <c r="P11" s="2078"/>
      <c r="Q11" s="2081"/>
      <c r="R11" s="2087"/>
      <c r="S11" s="2078"/>
      <c r="T11" s="2078"/>
      <c r="U11" s="2081"/>
      <c r="V11" s="2087"/>
      <c r="W11" s="2078"/>
      <c r="X11" s="2078"/>
      <c r="Y11" s="2081"/>
      <c r="Z11" s="2087"/>
      <c r="AA11" s="2078"/>
      <c r="AB11" s="2078"/>
      <c r="AC11" s="2081"/>
      <c r="AH11" s="2117"/>
      <c r="AI11" s="2087"/>
      <c r="AJ11" s="2078"/>
      <c r="AK11" s="2078"/>
      <c r="AL11" s="2078"/>
      <c r="AM11" s="2081"/>
      <c r="AN11" s="2087"/>
      <c r="AO11" s="2078"/>
      <c r="AP11" s="2078"/>
      <c r="AQ11" s="2078"/>
      <c r="AR11" s="2081"/>
      <c r="AS11" s="2087"/>
      <c r="AT11" s="2078"/>
      <c r="AU11" s="2078"/>
      <c r="AV11" s="2078"/>
      <c r="AW11" s="2081"/>
      <c r="AX11" s="2087"/>
      <c r="AY11" s="2078"/>
      <c r="AZ11" s="2078"/>
      <c r="BA11" s="2078"/>
      <c r="BB11" s="2081"/>
      <c r="BC11" s="2131"/>
      <c r="BD11" s="2132"/>
      <c r="BE11" s="2132"/>
      <c r="BF11" s="2132"/>
      <c r="BG11" s="2133"/>
      <c r="BH11" s="2101"/>
      <c r="BI11" s="2102"/>
      <c r="BJ11" s="2102"/>
      <c r="BK11" s="2102"/>
      <c r="BL11" s="2103"/>
    </row>
    <row r="12" spans="1:64" s="851" customFormat="1" ht="13.15" customHeight="1">
      <c r="A12" s="2125"/>
      <c r="B12" s="2126"/>
      <c r="C12" s="2126"/>
      <c r="D12" s="2126"/>
      <c r="E12" s="2127"/>
      <c r="F12" s="2088"/>
      <c r="G12" s="2079"/>
      <c r="H12" s="2079"/>
      <c r="I12" s="2082"/>
      <c r="J12" s="2088"/>
      <c r="K12" s="2079"/>
      <c r="L12" s="2079"/>
      <c r="M12" s="2082"/>
      <c r="N12" s="2088"/>
      <c r="O12" s="2079"/>
      <c r="P12" s="2079"/>
      <c r="Q12" s="2082"/>
      <c r="R12" s="2088"/>
      <c r="S12" s="2079"/>
      <c r="T12" s="2079"/>
      <c r="U12" s="2082"/>
      <c r="V12" s="2088"/>
      <c r="W12" s="2079"/>
      <c r="X12" s="2079"/>
      <c r="Y12" s="2082"/>
      <c r="Z12" s="2088"/>
      <c r="AA12" s="2079"/>
      <c r="AB12" s="2079"/>
      <c r="AC12" s="2082"/>
      <c r="AH12" s="2118"/>
      <c r="AI12" s="2088"/>
      <c r="AJ12" s="2079"/>
      <c r="AK12" s="2079"/>
      <c r="AL12" s="2079"/>
      <c r="AM12" s="2082"/>
      <c r="AN12" s="2088"/>
      <c r="AO12" s="2079"/>
      <c r="AP12" s="2079"/>
      <c r="AQ12" s="2079"/>
      <c r="AR12" s="2082"/>
      <c r="AS12" s="2088"/>
      <c r="AT12" s="2079"/>
      <c r="AU12" s="2079"/>
      <c r="AV12" s="2079"/>
      <c r="AW12" s="2082"/>
      <c r="AX12" s="2088"/>
      <c r="AY12" s="2079"/>
      <c r="AZ12" s="2079"/>
      <c r="BA12" s="2079"/>
      <c r="BB12" s="2082"/>
      <c r="BC12" s="2134"/>
      <c r="BD12" s="2135"/>
      <c r="BE12" s="2135"/>
      <c r="BF12" s="2135"/>
      <c r="BG12" s="2136"/>
      <c r="BH12" s="2104"/>
      <c r="BI12" s="2105"/>
      <c r="BJ12" s="2105"/>
      <c r="BK12" s="2105"/>
      <c r="BL12" s="2106"/>
    </row>
    <row r="13" spans="1:64" s="851" customFormat="1" ht="13.15" customHeight="1">
      <c r="A13" s="2107" t="s">
        <v>4172</v>
      </c>
      <c r="B13" s="2108"/>
      <c r="C13" s="2108"/>
      <c r="D13" s="2108"/>
      <c r="E13" s="2109"/>
      <c r="F13" s="2086"/>
      <c r="G13" s="2077"/>
      <c r="H13" s="2077"/>
      <c r="I13" s="2080"/>
      <c r="J13" s="2086"/>
      <c r="K13" s="2077"/>
      <c r="L13" s="2077"/>
      <c r="M13" s="2080"/>
      <c r="N13" s="2086"/>
      <c r="O13" s="2077"/>
      <c r="P13" s="2077"/>
      <c r="Q13" s="2080"/>
      <c r="R13" s="2086"/>
      <c r="S13" s="2077"/>
      <c r="T13" s="2077"/>
      <c r="U13" s="2080"/>
      <c r="V13" s="2086"/>
      <c r="W13" s="2077"/>
      <c r="X13" s="2077"/>
      <c r="Y13" s="2080"/>
      <c r="Z13" s="2086"/>
      <c r="AA13" s="2077"/>
      <c r="AB13" s="2077"/>
      <c r="AC13" s="2080"/>
      <c r="AH13" s="2116" t="s">
        <v>3681</v>
      </c>
      <c r="AI13" s="2086" t="s">
        <v>3682</v>
      </c>
      <c r="AJ13" s="2077"/>
      <c r="AK13" s="2077"/>
      <c r="AL13" s="2077"/>
      <c r="AM13" s="2080"/>
      <c r="AN13" s="2086" t="s">
        <v>3683</v>
      </c>
      <c r="AO13" s="2077"/>
      <c r="AP13" s="2077"/>
      <c r="AQ13" s="2077"/>
      <c r="AR13" s="2080"/>
      <c r="AS13" s="2086" t="s">
        <v>3684</v>
      </c>
      <c r="AT13" s="2077"/>
      <c r="AU13" s="2077"/>
      <c r="AV13" s="2077"/>
      <c r="AW13" s="2080"/>
      <c r="AX13" s="2086" t="s">
        <v>3678</v>
      </c>
      <c r="AY13" s="2077"/>
      <c r="AZ13" s="2077"/>
      <c r="BA13" s="2077"/>
      <c r="BB13" s="2080"/>
      <c r="BC13" s="2128" t="s">
        <v>3685</v>
      </c>
      <c r="BD13" s="2129"/>
      <c r="BE13" s="2129"/>
      <c r="BF13" s="2129"/>
      <c r="BG13" s="2130"/>
      <c r="BH13" s="2098" t="s">
        <v>3680</v>
      </c>
      <c r="BI13" s="2099"/>
      <c r="BJ13" s="2099"/>
      <c r="BK13" s="2099"/>
      <c r="BL13" s="2100"/>
    </row>
    <row r="14" spans="1:64" s="851" customFormat="1" ht="13.15" customHeight="1">
      <c r="A14" s="2110"/>
      <c r="B14" s="2111"/>
      <c r="C14" s="2111"/>
      <c r="D14" s="2111"/>
      <c r="E14" s="2112"/>
      <c r="F14" s="2087"/>
      <c r="G14" s="2078"/>
      <c r="H14" s="2078"/>
      <c r="I14" s="2081"/>
      <c r="J14" s="2087"/>
      <c r="K14" s="2078"/>
      <c r="L14" s="2078"/>
      <c r="M14" s="2081"/>
      <c r="N14" s="2087"/>
      <c r="O14" s="2078"/>
      <c r="P14" s="2078"/>
      <c r="Q14" s="2081"/>
      <c r="R14" s="2087"/>
      <c r="S14" s="2078"/>
      <c r="T14" s="2078"/>
      <c r="U14" s="2081"/>
      <c r="V14" s="2087"/>
      <c r="W14" s="2078"/>
      <c r="X14" s="2078"/>
      <c r="Y14" s="2081"/>
      <c r="Z14" s="2087"/>
      <c r="AA14" s="2078"/>
      <c r="AB14" s="2078"/>
      <c r="AC14" s="2081"/>
      <c r="AH14" s="2117"/>
      <c r="AI14" s="2087"/>
      <c r="AJ14" s="2078"/>
      <c r="AK14" s="2078"/>
      <c r="AL14" s="2078"/>
      <c r="AM14" s="2081"/>
      <c r="AN14" s="2087"/>
      <c r="AO14" s="2078"/>
      <c r="AP14" s="2078"/>
      <c r="AQ14" s="2078"/>
      <c r="AR14" s="2081"/>
      <c r="AS14" s="2087"/>
      <c r="AT14" s="2078"/>
      <c r="AU14" s="2078"/>
      <c r="AV14" s="2078"/>
      <c r="AW14" s="2081"/>
      <c r="AX14" s="2087"/>
      <c r="AY14" s="2078"/>
      <c r="AZ14" s="2078"/>
      <c r="BA14" s="2078"/>
      <c r="BB14" s="2081"/>
      <c r="BC14" s="2131"/>
      <c r="BD14" s="2132"/>
      <c r="BE14" s="2132"/>
      <c r="BF14" s="2132"/>
      <c r="BG14" s="2133"/>
      <c r="BH14" s="2101"/>
      <c r="BI14" s="2102"/>
      <c r="BJ14" s="2102"/>
      <c r="BK14" s="2102"/>
      <c r="BL14" s="2103"/>
    </row>
    <row r="15" spans="1:64" s="851" customFormat="1" ht="13.15" customHeight="1">
      <c r="A15" s="2110"/>
      <c r="B15" s="2111"/>
      <c r="C15" s="2111"/>
      <c r="D15" s="2111"/>
      <c r="E15" s="2112"/>
      <c r="F15" s="2087"/>
      <c r="G15" s="2078"/>
      <c r="H15" s="2078"/>
      <c r="I15" s="2081"/>
      <c r="J15" s="2087"/>
      <c r="K15" s="2078"/>
      <c r="L15" s="2078"/>
      <c r="M15" s="2081"/>
      <c r="N15" s="2087"/>
      <c r="O15" s="2078"/>
      <c r="P15" s="2078"/>
      <c r="Q15" s="2081"/>
      <c r="R15" s="2087"/>
      <c r="S15" s="2078"/>
      <c r="T15" s="2078"/>
      <c r="U15" s="2081"/>
      <c r="V15" s="2087"/>
      <c r="W15" s="2078"/>
      <c r="X15" s="2078"/>
      <c r="Y15" s="2081"/>
      <c r="Z15" s="2087"/>
      <c r="AA15" s="2078"/>
      <c r="AB15" s="2078"/>
      <c r="AC15" s="2081"/>
      <c r="AH15" s="2117"/>
      <c r="AI15" s="2087"/>
      <c r="AJ15" s="2078"/>
      <c r="AK15" s="2078"/>
      <c r="AL15" s="2078"/>
      <c r="AM15" s="2081"/>
      <c r="AN15" s="2087"/>
      <c r="AO15" s="2078"/>
      <c r="AP15" s="2078"/>
      <c r="AQ15" s="2078"/>
      <c r="AR15" s="2081"/>
      <c r="AS15" s="2087"/>
      <c r="AT15" s="2078"/>
      <c r="AU15" s="2078"/>
      <c r="AV15" s="2078"/>
      <c r="AW15" s="2081"/>
      <c r="AX15" s="2087"/>
      <c r="AY15" s="2078"/>
      <c r="AZ15" s="2078"/>
      <c r="BA15" s="2078"/>
      <c r="BB15" s="2081"/>
      <c r="BC15" s="2131"/>
      <c r="BD15" s="2132"/>
      <c r="BE15" s="2132"/>
      <c r="BF15" s="2132"/>
      <c r="BG15" s="2133"/>
      <c r="BH15" s="2101"/>
      <c r="BI15" s="2102"/>
      <c r="BJ15" s="2102"/>
      <c r="BK15" s="2102"/>
      <c r="BL15" s="2103"/>
    </row>
    <row r="16" spans="1:64" s="851" customFormat="1" ht="13.15" customHeight="1">
      <c r="A16" s="2110"/>
      <c r="B16" s="2111"/>
      <c r="C16" s="2111"/>
      <c r="D16" s="2111"/>
      <c r="E16" s="2112"/>
      <c r="F16" s="2087"/>
      <c r="G16" s="2078"/>
      <c r="H16" s="2078"/>
      <c r="I16" s="2081"/>
      <c r="J16" s="2087"/>
      <c r="K16" s="2078"/>
      <c r="L16" s="2078"/>
      <c r="M16" s="2081"/>
      <c r="N16" s="2087"/>
      <c r="O16" s="2078"/>
      <c r="P16" s="2078"/>
      <c r="Q16" s="2081"/>
      <c r="R16" s="2087"/>
      <c r="S16" s="2078"/>
      <c r="T16" s="2078"/>
      <c r="U16" s="2081"/>
      <c r="V16" s="2087"/>
      <c r="W16" s="2078"/>
      <c r="X16" s="2078"/>
      <c r="Y16" s="2081"/>
      <c r="Z16" s="2087"/>
      <c r="AA16" s="2078"/>
      <c r="AB16" s="2078"/>
      <c r="AC16" s="2081"/>
      <c r="AH16" s="2117"/>
      <c r="AI16" s="2087"/>
      <c r="AJ16" s="2078"/>
      <c r="AK16" s="2078"/>
      <c r="AL16" s="2078"/>
      <c r="AM16" s="2081"/>
      <c r="AN16" s="2087"/>
      <c r="AO16" s="2078"/>
      <c r="AP16" s="2078"/>
      <c r="AQ16" s="2078"/>
      <c r="AR16" s="2081"/>
      <c r="AS16" s="2087"/>
      <c r="AT16" s="2078"/>
      <c r="AU16" s="2078"/>
      <c r="AV16" s="2078"/>
      <c r="AW16" s="2081"/>
      <c r="AX16" s="2087"/>
      <c r="AY16" s="2078"/>
      <c r="AZ16" s="2078"/>
      <c r="BA16" s="2078"/>
      <c r="BB16" s="2081"/>
      <c r="BC16" s="2131"/>
      <c r="BD16" s="2132"/>
      <c r="BE16" s="2132"/>
      <c r="BF16" s="2132"/>
      <c r="BG16" s="2133"/>
      <c r="BH16" s="2101"/>
      <c r="BI16" s="2102"/>
      <c r="BJ16" s="2102"/>
      <c r="BK16" s="2102"/>
      <c r="BL16" s="2103"/>
    </row>
    <row r="17" spans="1:64" s="851" customFormat="1" ht="13.15" customHeight="1">
      <c r="A17" s="2113"/>
      <c r="B17" s="2114"/>
      <c r="C17" s="2114"/>
      <c r="D17" s="2114"/>
      <c r="E17" s="2115"/>
      <c r="F17" s="2088"/>
      <c r="G17" s="2079"/>
      <c r="H17" s="2079"/>
      <c r="I17" s="2082"/>
      <c r="J17" s="2088"/>
      <c r="K17" s="2079"/>
      <c r="L17" s="2079"/>
      <c r="M17" s="2082"/>
      <c r="N17" s="2088"/>
      <c r="O17" s="2079"/>
      <c r="P17" s="2079"/>
      <c r="Q17" s="2082"/>
      <c r="R17" s="2088"/>
      <c r="S17" s="2079"/>
      <c r="T17" s="2079"/>
      <c r="U17" s="2082"/>
      <c r="V17" s="2088"/>
      <c r="W17" s="2079"/>
      <c r="X17" s="2079"/>
      <c r="Y17" s="2082"/>
      <c r="Z17" s="2088"/>
      <c r="AA17" s="2079"/>
      <c r="AB17" s="2079"/>
      <c r="AC17" s="2082"/>
      <c r="AH17" s="2118"/>
      <c r="AI17" s="2088"/>
      <c r="AJ17" s="2079"/>
      <c r="AK17" s="2079"/>
      <c r="AL17" s="2079"/>
      <c r="AM17" s="2082"/>
      <c r="AN17" s="2088"/>
      <c r="AO17" s="2079"/>
      <c r="AP17" s="2079"/>
      <c r="AQ17" s="2079"/>
      <c r="AR17" s="2082"/>
      <c r="AS17" s="2088"/>
      <c r="AT17" s="2079"/>
      <c r="AU17" s="2079"/>
      <c r="AV17" s="2079"/>
      <c r="AW17" s="2082"/>
      <c r="AX17" s="2088"/>
      <c r="AY17" s="2079"/>
      <c r="AZ17" s="2079"/>
      <c r="BA17" s="2079"/>
      <c r="BB17" s="2082"/>
      <c r="BC17" s="2134"/>
      <c r="BD17" s="2135"/>
      <c r="BE17" s="2135"/>
      <c r="BF17" s="2135"/>
      <c r="BG17" s="2136"/>
      <c r="BH17" s="2104"/>
      <c r="BI17" s="2105"/>
      <c r="BJ17" s="2105"/>
      <c r="BK17" s="2105"/>
      <c r="BL17" s="2106"/>
    </row>
    <row r="18" spans="1:64" s="851" customFormat="1" ht="13.15" customHeight="1">
      <c r="A18" s="2107" t="s">
        <v>3686</v>
      </c>
      <c r="B18" s="2108"/>
      <c r="C18" s="2108"/>
      <c r="D18" s="2108"/>
      <c r="E18" s="2109"/>
      <c r="F18" s="2086"/>
      <c r="G18" s="2077"/>
      <c r="H18" s="2077"/>
      <c r="I18" s="2080"/>
      <c r="J18" s="2086"/>
      <c r="K18" s="2077"/>
      <c r="L18" s="2077"/>
      <c r="M18" s="2080"/>
      <c r="N18" s="2086"/>
      <c r="O18" s="2077"/>
      <c r="P18" s="2077"/>
      <c r="Q18" s="2080"/>
      <c r="R18" s="2086"/>
      <c r="S18" s="2077"/>
      <c r="T18" s="2077"/>
      <c r="U18" s="2080"/>
      <c r="V18" s="2086"/>
      <c r="W18" s="2077"/>
      <c r="X18" s="2077"/>
      <c r="Y18" s="2080"/>
      <c r="Z18" s="2086"/>
      <c r="AA18" s="2077"/>
      <c r="AB18" s="2077"/>
      <c r="AC18" s="2080"/>
      <c r="AH18" s="2116" t="s">
        <v>3686</v>
      </c>
      <c r="AI18" s="2086" t="s">
        <v>3687</v>
      </c>
      <c r="AJ18" s="2077"/>
      <c r="AK18" s="2077"/>
      <c r="AL18" s="2077"/>
      <c r="AM18" s="2080"/>
      <c r="AN18" s="2086" t="s">
        <v>3688</v>
      </c>
      <c r="AO18" s="2077"/>
      <c r="AP18" s="2077"/>
      <c r="AQ18" s="2077"/>
      <c r="AR18" s="2080"/>
      <c r="AS18" s="2086" t="s">
        <v>3689</v>
      </c>
      <c r="AT18" s="2077"/>
      <c r="AU18" s="2077"/>
      <c r="AV18" s="2077"/>
      <c r="AW18" s="2080"/>
      <c r="AX18" s="2086" t="s">
        <v>3678</v>
      </c>
      <c r="AY18" s="2077"/>
      <c r="AZ18" s="2077"/>
      <c r="BA18" s="2077"/>
      <c r="BB18" s="2080"/>
      <c r="BC18" s="2086" t="s">
        <v>3690</v>
      </c>
      <c r="BD18" s="2077"/>
      <c r="BE18" s="2077"/>
      <c r="BF18" s="2077"/>
      <c r="BG18" s="2080"/>
      <c r="BH18" s="2098" t="s">
        <v>3680</v>
      </c>
      <c r="BI18" s="2099"/>
      <c r="BJ18" s="2099"/>
      <c r="BK18" s="2099"/>
      <c r="BL18" s="2100"/>
    </row>
    <row r="19" spans="1:64" s="851" customFormat="1" ht="13.15" customHeight="1">
      <c r="A19" s="2110"/>
      <c r="B19" s="2111"/>
      <c r="C19" s="2111"/>
      <c r="D19" s="2111"/>
      <c r="E19" s="2112"/>
      <c r="F19" s="2087"/>
      <c r="G19" s="2078"/>
      <c r="H19" s="2078"/>
      <c r="I19" s="2081"/>
      <c r="J19" s="2087"/>
      <c r="K19" s="2078"/>
      <c r="L19" s="2078"/>
      <c r="M19" s="2081"/>
      <c r="N19" s="2087"/>
      <c r="O19" s="2078"/>
      <c r="P19" s="2078"/>
      <c r="Q19" s="2081"/>
      <c r="R19" s="2087"/>
      <c r="S19" s="2078"/>
      <c r="T19" s="2078"/>
      <c r="U19" s="2081"/>
      <c r="V19" s="2087"/>
      <c r="W19" s="2078"/>
      <c r="X19" s="2078"/>
      <c r="Y19" s="2081"/>
      <c r="Z19" s="2087"/>
      <c r="AA19" s="2078"/>
      <c r="AB19" s="2078"/>
      <c r="AC19" s="2081"/>
      <c r="AH19" s="2117"/>
      <c r="AI19" s="2087"/>
      <c r="AJ19" s="2078"/>
      <c r="AK19" s="2078"/>
      <c r="AL19" s="2078"/>
      <c r="AM19" s="2081"/>
      <c r="AN19" s="2087"/>
      <c r="AO19" s="2078"/>
      <c r="AP19" s="2078"/>
      <c r="AQ19" s="2078"/>
      <c r="AR19" s="2081"/>
      <c r="AS19" s="2087"/>
      <c r="AT19" s="2078"/>
      <c r="AU19" s="2078"/>
      <c r="AV19" s="2078"/>
      <c r="AW19" s="2081"/>
      <c r="AX19" s="2087"/>
      <c r="AY19" s="2078"/>
      <c r="AZ19" s="2078"/>
      <c r="BA19" s="2078"/>
      <c r="BB19" s="2081"/>
      <c r="BC19" s="2087"/>
      <c r="BD19" s="2078"/>
      <c r="BE19" s="2078"/>
      <c r="BF19" s="2078"/>
      <c r="BG19" s="2081"/>
      <c r="BH19" s="2101"/>
      <c r="BI19" s="2102"/>
      <c r="BJ19" s="2102"/>
      <c r="BK19" s="2102"/>
      <c r="BL19" s="2103"/>
    </row>
    <row r="20" spans="1:64" s="851" customFormat="1" ht="13.15" customHeight="1">
      <c r="A20" s="2110"/>
      <c r="B20" s="2111"/>
      <c r="C20" s="2111"/>
      <c r="D20" s="2111"/>
      <c r="E20" s="2112"/>
      <c r="F20" s="2087"/>
      <c r="G20" s="2078"/>
      <c r="H20" s="2078"/>
      <c r="I20" s="2081"/>
      <c r="J20" s="2087"/>
      <c r="K20" s="2078"/>
      <c r="L20" s="2078"/>
      <c r="M20" s="2081"/>
      <c r="N20" s="2087"/>
      <c r="O20" s="2078"/>
      <c r="P20" s="2078"/>
      <c r="Q20" s="2081"/>
      <c r="R20" s="2087"/>
      <c r="S20" s="2078"/>
      <c r="T20" s="2078"/>
      <c r="U20" s="2081"/>
      <c r="V20" s="2087"/>
      <c r="W20" s="2078"/>
      <c r="X20" s="2078"/>
      <c r="Y20" s="2081"/>
      <c r="Z20" s="2087"/>
      <c r="AA20" s="2078"/>
      <c r="AB20" s="2078"/>
      <c r="AC20" s="2081"/>
      <c r="AH20" s="2117"/>
      <c r="AI20" s="2087"/>
      <c r="AJ20" s="2078"/>
      <c r="AK20" s="2078"/>
      <c r="AL20" s="2078"/>
      <c r="AM20" s="2081"/>
      <c r="AN20" s="2087"/>
      <c r="AO20" s="2078"/>
      <c r="AP20" s="2078"/>
      <c r="AQ20" s="2078"/>
      <c r="AR20" s="2081"/>
      <c r="AS20" s="2087"/>
      <c r="AT20" s="2078"/>
      <c r="AU20" s="2078"/>
      <c r="AV20" s="2078"/>
      <c r="AW20" s="2081"/>
      <c r="AX20" s="2087"/>
      <c r="AY20" s="2078"/>
      <c r="AZ20" s="2078"/>
      <c r="BA20" s="2078"/>
      <c r="BB20" s="2081"/>
      <c r="BC20" s="2087"/>
      <c r="BD20" s="2078"/>
      <c r="BE20" s="2078"/>
      <c r="BF20" s="2078"/>
      <c r="BG20" s="2081"/>
      <c r="BH20" s="2101"/>
      <c r="BI20" s="2102"/>
      <c r="BJ20" s="2102"/>
      <c r="BK20" s="2102"/>
      <c r="BL20" s="2103"/>
    </row>
    <row r="21" spans="1:64" s="851" customFormat="1" ht="13.15" customHeight="1">
      <c r="A21" s="2110"/>
      <c r="B21" s="2111"/>
      <c r="C21" s="2111"/>
      <c r="D21" s="2111"/>
      <c r="E21" s="2112"/>
      <c r="F21" s="2087"/>
      <c r="G21" s="2078"/>
      <c r="H21" s="2078"/>
      <c r="I21" s="2081"/>
      <c r="J21" s="2087"/>
      <c r="K21" s="2078"/>
      <c r="L21" s="2078"/>
      <c r="M21" s="2081"/>
      <c r="N21" s="2087"/>
      <c r="O21" s="2078"/>
      <c r="P21" s="2078"/>
      <c r="Q21" s="2081"/>
      <c r="R21" s="2087"/>
      <c r="S21" s="2078"/>
      <c r="T21" s="2078"/>
      <c r="U21" s="2081"/>
      <c r="V21" s="2087"/>
      <c r="W21" s="2078"/>
      <c r="X21" s="2078"/>
      <c r="Y21" s="2081"/>
      <c r="Z21" s="2087"/>
      <c r="AA21" s="2078"/>
      <c r="AB21" s="2078"/>
      <c r="AC21" s="2081"/>
      <c r="AH21" s="2117"/>
      <c r="AI21" s="2087"/>
      <c r="AJ21" s="2078"/>
      <c r="AK21" s="2078"/>
      <c r="AL21" s="2078"/>
      <c r="AM21" s="2081"/>
      <c r="AN21" s="2087"/>
      <c r="AO21" s="2078"/>
      <c r="AP21" s="2078"/>
      <c r="AQ21" s="2078"/>
      <c r="AR21" s="2081"/>
      <c r="AS21" s="2087"/>
      <c r="AT21" s="2078"/>
      <c r="AU21" s="2078"/>
      <c r="AV21" s="2078"/>
      <c r="AW21" s="2081"/>
      <c r="AX21" s="2087"/>
      <c r="AY21" s="2078"/>
      <c r="AZ21" s="2078"/>
      <c r="BA21" s="2078"/>
      <c r="BB21" s="2081"/>
      <c r="BC21" s="2087"/>
      <c r="BD21" s="2078"/>
      <c r="BE21" s="2078"/>
      <c r="BF21" s="2078"/>
      <c r="BG21" s="2081"/>
      <c r="BH21" s="2101"/>
      <c r="BI21" s="2102"/>
      <c r="BJ21" s="2102"/>
      <c r="BK21" s="2102"/>
      <c r="BL21" s="2103"/>
    </row>
    <row r="22" spans="1:64" s="851" customFormat="1" ht="13.15" customHeight="1">
      <c r="A22" s="2113"/>
      <c r="B22" s="2114"/>
      <c r="C22" s="2114"/>
      <c r="D22" s="2114"/>
      <c r="E22" s="2115"/>
      <c r="F22" s="2088"/>
      <c r="G22" s="2079"/>
      <c r="H22" s="2079"/>
      <c r="I22" s="2082"/>
      <c r="J22" s="2088"/>
      <c r="K22" s="2079"/>
      <c r="L22" s="2079"/>
      <c r="M22" s="2082"/>
      <c r="N22" s="2088"/>
      <c r="O22" s="2079"/>
      <c r="P22" s="2079"/>
      <c r="Q22" s="2082"/>
      <c r="R22" s="2088"/>
      <c r="S22" s="2079"/>
      <c r="T22" s="2079"/>
      <c r="U22" s="2082"/>
      <c r="V22" s="2088"/>
      <c r="W22" s="2079"/>
      <c r="X22" s="2079"/>
      <c r="Y22" s="2082"/>
      <c r="Z22" s="2088"/>
      <c r="AA22" s="2079"/>
      <c r="AB22" s="2079"/>
      <c r="AC22" s="2082"/>
      <c r="AH22" s="2118"/>
      <c r="AI22" s="2088"/>
      <c r="AJ22" s="2079"/>
      <c r="AK22" s="2079"/>
      <c r="AL22" s="2079"/>
      <c r="AM22" s="2082"/>
      <c r="AN22" s="2088"/>
      <c r="AO22" s="2079"/>
      <c r="AP22" s="2079"/>
      <c r="AQ22" s="2079"/>
      <c r="AR22" s="2082"/>
      <c r="AS22" s="2088"/>
      <c r="AT22" s="2079"/>
      <c r="AU22" s="2079"/>
      <c r="AV22" s="2079"/>
      <c r="AW22" s="2082"/>
      <c r="AX22" s="2088"/>
      <c r="AY22" s="2079"/>
      <c r="AZ22" s="2079"/>
      <c r="BA22" s="2079"/>
      <c r="BB22" s="2082"/>
      <c r="BC22" s="2088"/>
      <c r="BD22" s="2079"/>
      <c r="BE22" s="2079"/>
      <c r="BF22" s="2079"/>
      <c r="BG22" s="2082"/>
      <c r="BH22" s="2104"/>
      <c r="BI22" s="2105"/>
      <c r="BJ22" s="2105"/>
      <c r="BK22" s="2105"/>
      <c r="BL22" s="2106"/>
    </row>
    <row r="23" spans="1:64" s="851" customFormat="1" ht="13.15" customHeight="1">
      <c r="A23" s="2119" t="s">
        <v>3691</v>
      </c>
      <c r="B23" s="2120"/>
      <c r="C23" s="2120"/>
      <c r="D23" s="2120"/>
      <c r="E23" s="2121"/>
      <c r="F23" s="2086"/>
      <c r="G23" s="2077"/>
      <c r="H23" s="2077"/>
      <c r="I23" s="2080"/>
      <c r="J23" s="2086"/>
      <c r="K23" s="2077"/>
      <c r="L23" s="2077"/>
      <c r="M23" s="2080"/>
      <c r="N23" s="2086"/>
      <c r="O23" s="2077"/>
      <c r="P23" s="2077"/>
      <c r="Q23" s="2080"/>
      <c r="R23" s="2086"/>
      <c r="S23" s="2077"/>
      <c r="T23" s="2077"/>
      <c r="U23" s="2080"/>
      <c r="V23" s="2086"/>
      <c r="W23" s="2077"/>
      <c r="X23" s="2077"/>
      <c r="Y23" s="2080"/>
      <c r="Z23" s="2086"/>
      <c r="AA23" s="2077"/>
      <c r="AB23" s="2077"/>
      <c r="AC23" s="2080"/>
      <c r="AH23" s="2116" t="s">
        <v>3691</v>
      </c>
      <c r="AI23" s="2086" t="s">
        <v>3692</v>
      </c>
      <c r="AJ23" s="2077"/>
      <c r="AK23" s="2077"/>
      <c r="AL23" s="2077"/>
      <c r="AM23" s="2080"/>
      <c r="AN23" s="2086" t="s">
        <v>3693</v>
      </c>
      <c r="AO23" s="2077"/>
      <c r="AP23" s="2077"/>
      <c r="AQ23" s="2077"/>
      <c r="AR23" s="2080"/>
      <c r="AS23" s="2086" t="s">
        <v>3694</v>
      </c>
      <c r="AT23" s="2077"/>
      <c r="AU23" s="2077"/>
      <c r="AV23" s="2077"/>
      <c r="AW23" s="2080"/>
      <c r="AX23" s="2086" t="s">
        <v>3678</v>
      </c>
      <c r="AY23" s="2077"/>
      <c r="AZ23" s="2077"/>
      <c r="BA23" s="2077"/>
      <c r="BB23" s="2080"/>
      <c r="BC23" s="2086" t="s">
        <v>3695</v>
      </c>
      <c r="BD23" s="2077"/>
      <c r="BE23" s="2077"/>
      <c r="BF23" s="2077"/>
      <c r="BG23" s="2080"/>
      <c r="BH23" s="2098" t="s">
        <v>3680</v>
      </c>
      <c r="BI23" s="2099"/>
      <c r="BJ23" s="2099"/>
      <c r="BK23" s="2099"/>
      <c r="BL23" s="2100"/>
    </row>
    <row r="24" spans="1:64" s="851" customFormat="1" ht="13.15" customHeight="1">
      <c r="A24" s="2122"/>
      <c r="B24" s="2123"/>
      <c r="C24" s="2123"/>
      <c r="D24" s="2123"/>
      <c r="E24" s="2124"/>
      <c r="F24" s="2087"/>
      <c r="G24" s="2078"/>
      <c r="H24" s="2078"/>
      <c r="I24" s="2081"/>
      <c r="J24" s="2087"/>
      <c r="K24" s="2078"/>
      <c r="L24" s="2078"/>
      <c r="M24" s="2081"/>
      <c r="N24" s="2087"/>
      <c r="O24" s="2078"/>
      <c r="P24" s="2078"/>
      <c r="Q24" s="2081"/>
      <c r="R24" s="2087"/>
      <c r="S24" s="2078"/>
      <c r="T24" s="2078"/>
      <c r="U24" s="2081"/>
      <c r="V24" s="2087"/>
      <c r="W24" s="2078"/>
      <c r="X24" s="2078"/>
      <c r="Y24" s="2081"/>
      <c r="Z24" s="2087"/>
      <c r="AA24" s="2078"/>
      <c r="AB24" s="2078"/>
      <c r="AC24" s="2081"/>
      <c r="AH24" s="2117"/>
      <c r="AI24" s="2087"/>
      <c r="AJ24" s="2078"/>
      <c r="AK24" s="2078"/>
      <c r="AL24" s="2078"/>
      <c r="AM24" s="2081"/>
      <c r="AN24" s="2087"/>
      <c r="AO24" s="2078"/>
      <c r="AP24" s="2078"/>
      <c r="AQ24" s="2078"/>
      <c r="AR24" s="2081"/>
      <c r="AS24" s="2087"/>
      <c r="AT24" s="2078"/>
      <c r="AU24" s="2078"/>
      <c r="AV24" s="2078"/>
      <c r="AW24" s="2081"/>
      <c r="AX24" s="2087"/>
      <c r="AY24" s="2078"/>
      <c r="AZ24" s="2078"/>
      <c r="BA24" s="2078"/>
      <c r="BB24" s="2081"/>
      <c r="BC24" s="2087"/>
      <c r="BD24" s="2078"/>
      <c r="BE24" s="2078"/>
      <c r="BF24" s="2078"/>
      <c r="BG24" s="2081"/>
      <c r="BH24" s="2101"/>
      <c r="BI24" s="2102"/>
      <c r="BJ24" s="2102"/>
      <c r="BK24" s="2102"/>
      <c r="BL24" s="2103"/>
    </row>
    <row r="25" spans="1:64" s="851" customFormat="1" ht="13.15" customHeight="1">
      <c r="A25" s="2122"/>
      <c r="B25" s="2123"/>
      <c r="C25" s="2123"/>
      <c r="D25" s="2123"/>
      <c r="E25" s="2124"/>
      <c r="F25" s="2087"/>
      <c r="G25" s="2078"/>
      <c r="H25" s="2078"/>
      <c r="I25" s="2081"/>
      <c r="J25" s="2087"/>
      <c r="K25" s="2078"/>
      <c r="L25" s="2078"/>
      <c r="M25" s="2081"/>
      <c r="N25" s="2087"/>
      <c r="O25" s="2078"/>
      <c r="P25" s="2078"/>
      <c r="Q25" s="2081"/>
      <c r="R25" s="2087"/>
      <c r="S25" s="2078"/>
      <c r="T25" s="2078"/>
      <c r="U25" s="2081"/>
      <c r="V25" s="2087"/>
      <c r="W25" s="2078"/>
      <c r="X25" s="2078"/>
      <c r="Y25" s="2081"/>
      <c r="Z25" s="2087"/>
      <c r="AA25" s="2078"/>
      <c r="AB25" s="2078"/>
      <c r="AC25" s="2081"/>
      <c r="AH25" s="2117"/>
      <c r="AI25" s="2087"/>
      <c r="AJ25" s="2078"/>
      <c r="AK25" s="2078"/>
      <c r="AL25" s="2078"/>
      <c r="AM25" s="2081"/>
      <c r="AN25" s="2087"/>
      <c r="AO25" s="2078"/>
      <c r="AP25" s="2078"/>
      <c r="AQ25" s="2078"/>
      <c r="AR25" s="2081"/>
      <c r="AS25" s="2087"/>
      <c r="AT25" s="2078"/>
      <c r="AU25" s="2078"/>
      <c r="AV25" s="2078"/>
      <c r="AW25" s="2081"/>
      <c r="AX25" s="2087"/>
      <c r="AY25" s="2078"/>
      <c r="AZ25" s="2078"/>
      <c r="BA25" s="2078"/>
      <c r="BB25" s="2081"/>
      <c r="BC25" s="2087"/>
      <c r="BD25" s="2078"/>
      <c r="BE25" s="2078"/>
      <c r="BF25" s="2078"/>
      <c r="BG25" s="2081"/>
      <c r="BH25" s="2101"/>
      <c r="BI25" s="2102"/>
      <c r="BJ25" s="2102"/>
      <c r="BK25" s="2102"/>
      <c r="BL25" s="2103"/>
    </row>
    <row r="26" spans="1:64" s="851" customFormat="1" ht="13.15" customHeight="1">
      <c r="A26" s="2122"/>
      <c r="B26" s="2123"/>
      <c r="C26" s="2123"/>
      <c r="D26" s="2123"/>
      <c r="E26" s="2124"/>
      <c r="F26" s="2087"/>
      <c r="G26" s="2078"/>
      <c r="H26" s="2078"/>
      <c r="I26" s="2081"/>
      <c r="J26" s="2087"/>
      <c r="K26" s="2078"/>
      <c r="L26" s="2078"/>
      <c r="M26" s="2081"/>
      <c r="N26" s="2087"/>
      <c r="O26" s="2078"/>
      <c r="P26" s="2078"/>
      <c r="Q26" s="2081"/>
      <c r="R26" s="2087"/>
      <c r="S26" s="2078"/>
      <c r="T26" s="2078"/>
      <c r="U26" s="2081"/>
      <c r="V26" s="2087"/>
      <c r="W26" s="2078"/>
      <c r="X26" s="2078"/>
      <c r="Y26" s="2081"/>
      <c r="Z26" s="2087"/>
      <c r="AA26" s="2078"/>
      <c r="AB26" s="2078"/>
      <c r="AC26" s="2081"/>
      <c r="AH26" s="2117"/>
      <c r="AI26" s="2087"/>
      <c r="AJ26" s="2078"/>
      <c r="AK26" s="2078"/>
      <c r="AL26" s="2078"/>
      <c r="AM26" s="2081"/>
      <c r="AN26" s="2087"/>
      <c r="AO26" s="2078"/>
      <c r="AP26" s="2078"/>
      <c r="AQ26" s="2078"/>
      <c r="AR26" s="2081"/>
      <c r="AS26" s="2087"/>
      <c r="AT26" s="2078"/>
      <c r="AU26" s="2078"/>
      <c r="AV26" s="2078"/>
      <c r="AW26" s="2081"/>
      <c r="AX26" s="2087"/>
      <c r="AY26" s="2078"/>
      <c r="AZ26" s="2078"/>
      <c r="BA26" s="2078"/>
      <c r="BB26" s="2081"/>
      <c r="BC26" s="2087"/>
      <c r="BD26" s="2078"/>
      <c r="BE26" s="2078"/>
      <c r="BF26" s="2078"/>
      <c r="BG26" s="2081"/>
      <c r="BH26" s="2101"/>
      <c r="BI26" s="2102"/>
      <c r="BJ26" s="2102"/>
      <c r="BK26" s="2102"/>
      <c r="BL26" s="2103"/>
    </row>
    <row r="27" spans="1:64" s="851" customFormat="1" ht="13.15" customHeight="1">
      <c r="A27" s="2125"/>
      <c r="B27" s="2126"/>
      <c r="C27" s="2126"/>
      <c r="D27" s="2126"/>
      <c r="E27" s="2127"/>
      <c r="F27" s="2088"/>
      <c r="G27" s="2079"/>
      <c r="H27" s="2079"/>
      <c r="I27" s="2082"/>
      <c r="J27" s="2088"/>
      <c r="K27" s="2079"/>
      <c r="L27" s="2079"/>
      <c r="M27" s="2082"/>
      <c r="N27" s="2088"/>
      <c r="O27" s="2079"/>
      <c r="P27" s="2079"/>
      <c r="Q27" s="2082"/>
      <c r="R27" s="2088"/>
      <c r="S27" s="2079"/>
      <c r="T27" s="2079"/>
      <c r="U27" s="2082"/>
      <c r="V27" s="2088"/>
      <c r="W27" s="2079"/>
      <c r="X27" s="2079"/>
      <c r="Y27" s="2082"/>
      <c r="Z27" s="2088"/>
      <c r="AA27" s="2079"/>
      <c r="AB27" s="2079"/>
      <c r="AC27" s="2082"/>
      <c r="AH27" s="2117"/>
      <c r="AI27" s="2088"/>
      <c r="AJ27" s="2079"/>
      <c r="AK27" s="2079"/>
      <c r="AL27" s="2079"/>
      <c r="AM27" s="2082"/>
      <c r="AN27" s="2088"/>
      <c r="AO27" s="2079"/>
      <c r="AP27" s="2079"/>
      <c r="AQ27" s="2079"/>
      <c r="AR27" s="2082"/>
      <c r="AS27" s="2088"/>
      <c r="AT27" s="2079"/>
      <c r="AU27" s="2079"/>
      <c r="AV27" s="2079"/>
      <c r="AW27" s="2082"/>
      <c r="AX27" s="2088"/>
      <c r="AY27" s="2079"/>
      <c r="AZ27" s="2079"/>
      <c r="BA27" s="2079"/>
      <c r="BB27" s="2082"/>
      <c r="BC27" s="2088"/>
      <c r="BD27" s="2079"/>
      <c r="BE27" s="2079"/>
      <c r="BF27" s="2079"/>
      <c r="BG27" s="2082"/>
      <c r="BH27" s="2104"/>
      <c r="BI27" s="2105"/>
      <c r="BJ27" s="2105"/>
      <c r="BK27" s="2105"/>
      <c r="BL27" s="2106"/>
    </row>
    <row r="28" spans="1:64" s="851" customFormat="1" ht="13.15" customHeight="1">
      <c r="A28" s="2119" t="s">
        <v>3696</v>
      </c>
      <c r="B28" s="2120"/>
      <c r="C28" s="2120"/>
      <c r="D28" s="2120"/>
      <c r="E28" s="2121"/>
      <c r="F28" s="2086"/>
      <c r="G28" s="2077"/>
      <c r="H28" s="2077"/>
      <c r="I28" s="2080"/>
      <c r="J28" s="2086"/>
      <c r="K28" s="2077"/>
      <c r="L28" s="2077"/>
      <c r="M28" s="2080"/>
      <c r="N28" s="2086"/>
      <c r="O28" s="2077"/>
      <c r="P28" s="2077"/>
      <c r="Q28" s="2080"/>
      <c r="R28" s="2086"/>
      <c r="S28" s="2077"/>
      <c r="T28" s="2077"/>
      <c r="U28" s="2080"/>
      <c r="V28" s="2086"/>
      <c r="W28" s="2077"/>
      <c r="X28" s="2077"/>
      <c r="Y28" s="2080"/>
      <c r="Z28" s="2086"/>
      <c r="AA28" s="2077"/>
      <c r="AB28" s="2077"/>
      <c r="AC28" s="2080"/>
      <c r="AH28" s="2116" t="s">
        <v>3696</v>
      </c>
      <c r="AI28" s="2086" t="s">
        <v>3697</v>
      </c>
      <c r="AJ28" s="2077"/>
      <c r="AK28" s="2077"/>
      <c r="AL28" s="2077"/>
      <c r="AM28" s="2080"/>
      <c r="AN28" s="2086" t="s">
        <v>3698</v>
      </c>
      <c r="AO28" s="2077"/>
      <c r="AP28" s="2077"/>
      <c r="AQ28" s="2077"/>
      <c r="AR28" s="2080"/>
      <c r="AS28" s="2086" t="s">
        <v>3699</v>
      </c>
      <c r="AT28" s="2077"/>
      <c r="AU28" s="2077"/>
      <c r="AV28" s="2077"/>
      <c r="AW28" s="2080"/>
      <c r="AX28" s="2086" t="s">
        <v>3678</v>
      </c>
      <c r="AY28" s="2077"/>
      <c r="AZ28" s="2077"/>
      <c r="BA28" s="2077"/>
      <c r="BB28" s="2080"/>
      <c r="BC28" s="2086" t="s">
        <v>3690</v>
      </c>
      <c r="BD28" s="2077"/>
      <c r="BE28" s="2077"/>
      <c r="BF28" s="2077"/>
      <c r="BG28" s="2080"/>
      <c r="BH28" s="2098" t="s">
        <v>3680</v>
      </c>
      <c r="BI28" s="2099"/>
      <c r="BJ28" s="2099"/>
      <c r="BK28" s="2099"/>
      <c r="BL28" s="2100"/>
    </row>
    <row r="29" spans="1:64" s="851" customFormat="1" ht="13.15" customHeight="1">
      <c r="A29" s="2122"/>
      <c r="B29" s="2123"/>
      <c r="C29" s="2123"/>
      <c r="D29" s="2123"/>
      <c r="E29" s="2124"/>
      <c r="F29" s="2087"/>
      <c r="G29" s="2078"/>
      <c r="H29" s="2078"/>
      <c r="I29" s="2081"/>
      <c r="J29" s="2087"/>
      <c r="K29" s="2078"/>
      <c r="L29" s="2078"/>
      <c r="M29" s="2081"/>
      <c r="N29" s="2087"/>
      <c r="O29" s="2078"/>
      <c r="P29" s="2078"/>
      <c r="Q29" s="2081"/>
      <c r="R29" s="2087"/>
      <c r="S29" s="2078"/>
      <c r="T29" s="2078"/>
      <c r="U29" s="2081"/>
      <c r="V29" s="2087"/>
      <c r="W29" s="2078"/>
      <c r="X29" s="2078"/>
      <c r="Y29" s="2081"/>
      <c r="Z29" s="2087"/>
      <c r="AA29" s="2078"/>
      <c r="AB29" s="2078"/>
      <c r="AC29" s="2081"/>
      <c r="AH29" s="2117"/>
      <c r="AI29" s="2087"/>
      <c r="AJ29" s="2078"/>
      <c r="AK29" s="2078"/>
      <c r="AL29" s="2078"/>
      <c r="AM29" s="2081"/>
      <c r="AN29" s="2087"/>
      <c r="AO29" s="2078"/>
      <c r="AP29" s="2078"/>
      <c r="AQ29" s="2078"/>
      <c r="AR29" s="2081"/>
      <c r="AS29" s="2087"/>
      <c r="AT29" s="2078"/>
      <c r="AU29" s="2078"/>
      <c r="AV29" s="2078"/>
      <c r="AW29" s="2081"/>
      <c r="AX29" s="2087"/>
      <c r="AY29" s="2078"/>
      <c r="AZ29" s="2078"/>
      <c r="BA29" s="2078"/>
      <c r="BB29" s="2081"/>
      <c r="BC29" s="2087"/>
      <c r="BD29" s="2078"/>
      <c r="BE29" s="2078"/>
      <c r="BF29" s="2078"/>
      <c r="BG29" s="2081"/>
      <c r="BH29" s="2101"/>
      <c r="BI29" s="2102"/>
      <c r="BJ29" s="2102"/>
      <c r="BK29" s="2102"/>
      <c r="BL29" s="2103"/>
    </row>
    <row r="30" spans="1:64" s="851" customFormat="1" ht="13.15" customHeight="1">
      <c r="A30" s="2122"/>
      <c r="B30" s="2123"/>
      <c r="C30" s="2123"/>
      <c r="D30" s="2123"/>
      <c r="E30" s="2124"/>
      <c r="F30" s="2087"/>
      <c r="G30" s="2078"/>
      <c r="H30" s="2078"/>
      <c r="I30" s="2081"/>
      <c r="J30" s="2087"/>
      <c r="K30" s="2078"/>
      <c r="L30" s="2078"/>
      <c r="M30" s="2081"/>
      <c r="N30" s="2087"/>
      <c r="O30" s="2078"/>
      <c r="P30" s="2078"/>
      <c r="Q30" s="2081"/>
      <c r="R30" s="2087"/>
      <c r="S30" s="2078"/>
      <c r="T30" s="2078"/>
      <c r="U30" s="2081"/>
      <c r="V30" s="2087"/>
      <c r="W30" s="2078"/>
      <c r="X30" s="2078"/>
      <c r="Y30" s="2081"/>
      <c r="Z30" s="2087"/>
      <c r="AA30" s="2078"/>
      <c r="AB30" s="2078"/>
      <c r="AC30" s="2081"/>
      <c r="AH30" s="2117"/>
      <c r="AI30" s="2087"/>
      <c r="AJ30" s="2078"/>
      <c r="AK30" s="2078"/>
      <c r="AL30" s="2078"/>
      <c r="AM30" s="2081"/>
      <c r="AN30" s="2087"/>
      <c r="AO30" s="2078"/>
      <c r="AP30" s="2078"/>
      <c r="AQ30" s="2078"/>
      <c r="AR30" s="2081"/>
      <c r="AS30" s="2087"/>
      <c r="AT30" s="2078"/>
      <c r="AU30" s="2078"/>
      <c r="AV30" s="2078"/>
      <c r="AW30" s="2081"/>
      <c r="AX30" s="2087"/>
      <c r="AY30" s="2078"/>
      <c r="AZ30" s="2078"/>
      <c r="BA30" s="2078"/>
      <c r="BB30" s="2081"/>
      <c r="BC30" s="2087"/>
      <c r="BD30" s="2078"/>
      <c r="BE30" s="2078"/>
      <c r="BF30" s="2078"/>
      <c r="BG30" s="2081"/>
      <c r="BH30" s="2101"/>
      <c r="BI30" s="2102"/>
      <c r="BJ30" s="2102"/>
      <c r="BK30" s="2102"/>
      <c r="BL30" s="2103"/>
    </row>
    <row r="31" spans="1:64" s="851" customFormat="1" ht="13.15" customHeight="1">
      <c r="A31" s="2122"/>
      <c r="B31" s="2123"/>
      <c r="C31" s="2123"/>
      <c r="D31" s="2123"/>
      <c r="E31" s="2124"/>
      <c r="F31" s="2087"/>
      <c r="G31" s="2078"/>
      <c r="H31" s="2078"/>
      <c r="I31" s="2081"/>
      <c r="J31" s="2087"/>
      <c r="K31" s="2078"/>
      <c r="L31" s="2078"/>
      <c r="M31" s="2081"/>
      <c r="N31" s="2087"/>
      <c r="O31" s="2078"/>
      <c r="P31" s="2078"/>
      <c r="Q31" s="2081"/>
      <c r="R31" s="2087"/>
      <c r="S31" s="2078"/>
      <c r="T31" s="2078"/>
      <c r="U31" s="2081"/>
      <c r="V31" s="2087"/>
      <c r="W31" s="2078"/>
      <c r="X31" s="2078"/>
      <c r="Y31" s="2081"/>
      <c r="Z31" s="2087"/>
      <c r="AA31" s="2078"/>
      <c r="AB31" s="2078"/>
      <c r="AC31" s="2081"/>
      <c r="AH31" s="2117"/>
      <c r="AI31" s="2087"/>
      <c r="AJ31" s="2078"/>
      <c r="AK31" s="2078"/>
      <c r="AL31" s="2078"/>
      <c r="AM31" s="2081"/>
      <c r="AN31" s="2087"/>
      <c r="AO31" s="2078"/>
      <c r="AP31" s="2078"/>
      <c r="AQ31" s="2078"/>
      <c r="AR31" s="2081"/>
      <c r="AS31" s="2087"/>
      <c r="AT31" s="2078"/>
      <c r="AU31" s="2078"/>
      <c r="AV31" s="2078"/>
      <c r="AW31" s="2081"/>
      <c r="AX31" s="2087"/>
      <c r="AY31" s="2078"/>
      <c r="AZ31" s="2078"/>
      <c r="BA31" s="2078"/>
      <c r="BB31" s="2081"/>
      <c r="BC31" s="2087"/>
      <c r="BD31" s="2078"/>
      <c r="BE31" s="2078"/>
      <c r="BF31" s="2078"/>
      <c r="BG31" s="2081"/>
      <c r="BH31" s="2101"/>
      <c r="BI31" s="2102"/>
      <c r="BJ31" s="2102"/>
      <c r="BK31" s="2102"/>
      <c r="BL31" s="2103"/>
    </row>
    <row r="32" spans="1:64" s="851" customFormat="1" ht="13.15" customHeight="1" thickBot="1">
      <c r="A32" s="2125"/>
      <c r="B32" s="2126"/>
      <c r="C32" s="2126"/>
      <c r="D32" s="2126"/>
      <c r="E32" s="2127"/>
      <c r="F32" s="2088"/>
      <c r="G32" s="2079"/>
      <c r="H32" s="2079"/>
      <c r="I32" s="2082"/>
      <c r="J32" s="2088"/>
      <c r="K32" s="2079"/>
      <c r="L32" s="2079"/>
      <c r="M32" s="2082"/>
      <c r="N32" s="2088"/>
      <c r="O32" s="2079"/>
      <c r="P32" s="2079"/>
      <c r="Q32" s="2082"/>
      <c r="R32" s="2088"/>
      <c r="S32" s="2079"/>
      <c r="T32" s="2079"/>
      <c r="U32" s="2082"/>
      <c r="V32" s="2088"/>
      <c r="W32" s="2079"/>
      <c r="X32" s="2079"/>
      <c r="Y32" s="2082"/>
      <c r="Z32" s="2088"/>
      <c r="AA32" s="2079"/>
      <c r="AB32" s="2079"/>
      <c r="AC32" s="2082"/>
      <c r="AD32" s="852"/>
      <c r="AE32" s="853"/>
      <c r="AF32" s="853"/>
      <c r="AG32" s="854"/>
      <c r="AH32" s="2118"/>
      <c r="AI32" s="2088"/>
      <c r="AJ32" s="2079"/>
      <c r="AK32" s="2079"/>
      <c r="AL32" s="2079"/>
      <c r="AM32" s="2082"/>
      <c r="AN32" s="2088"/>
      <c r="AO32" s="2079"/>
      <c r="AP32" s="2079"/>
      <c r="AQ32" s="2079"/>
      <c r="AR32" s="2082"/>
      <c r="AS32" s="2088"/>
      <c r="AT32" s="2079"/>
      <c r="AU32" s="2079"/>
      <c r="AV32" s="2079"/>
      <c r="AW32" s="2082"/>
      <c r="AX32" s="2088"/>
      <c r="AY32" s="2079"/>
      <c r="AZ32" s="2079"/>
      <c r="BA32" s="2079"/>
      <c r="BB32" s="2082"/>
      <c r="BC32" s="2088"/>
      <c r="BD32" s="2079"/>
      <c r="BE32" s="2079"/>
      <c r="BF32" s="2079"/>
      <c r="BG32" s="2082"/>
      <c r="BH32" s="2104"/>
      <c r="BI32" s="2105"/>
      <c r="BJ32" s="2105"/>
      <c r="BK32" s="2105"/>
      <c r="BL32" s="2106"/>
    </row>
    <row r="33" spans="1:64" s="851" customFormat="1" ht="13.15" customHeight="1">
      <c r="A33" s="2119" t="s">
        <v>3700</v>
      </c>
      <c r="B33" s="2120"/>
      <c r="C33" s="2120"/>
      <c r="D33" s="2120"/>
      <c r="E33" s="2121"/>
      <c r="F33" s="2086"/>
      <c r="G33" s="2077"/>
      <c r="H33" s="2077"/>
      <c r="I33" s="2080"/>
      <c r="J33" s="2086"/>
      <c r="K33" s="2077"/>
      <c r="L33" s="2077"/>
      <c r="M33" s="2080"/>
      <c r="N33" s="2086"/>
      <c r="O33" s="2077"/>
      <c r="P33" s="2077"/>
      <c r="Q33" s="2080"/>
      <c r="R33" s="2086"/>
      <c r="S33" s="2077"/>
      <c r="T33" s="2077"/>
      <c r="U33" s="2080"/>
      <c r="V33" s="2086"/>
      <c r="W33" s="2077"/>
      <c r="X33" s="2077"/>
      <c r="Y33" s="2080"/>
      <c r="Z33" s="2086"/>
      <c r="AA33" s="2077"/>
      <c r="AB33" s="2077"/>
      <c r="AC33" s="2080"/>
      <c r="AH33" s="2116" t="s">
        <v>3700</v>
      </c>
      <c r="AI33" s="2086" t="s">
        <v>3701</v>
      </c>
      <c r="AJ33" s="2077"/>
      <c r="AK33" s="2077"/>
      <c r="AL33" s="2077"/>
      <c r="AM33" s="2080"/>
      <c r="AN33" s="2086" t="s">
        <v>3702</v>
      </c>
      <c r="AO33" s="2077"/>
      <c r="AP33" s="2077"/>
      <c r="AQ33" s="2077"/>
      <c r="AR33" s="2080"/>
      <c r="AS33" s="2086" t="s">
        <v>3702</v>
      </c>
      <c r="AT33" s="2077"/>
      <c r="AU33" s="2077"/>
      <c r="AV33" s="2077"/>
      <c r="AW33" s="2080"/>
      <c r="AX33" s="2086" t="s">
        <v>3702</v>
      </c>
      <c r="AY33" s="2077"/>
      <c r="AZ33" s="2077"/>
      <c r="BA33" s="2077"/>
      <c r="BB33" s="2080"/>
      <c r="BC33" s="2086" t="s">
        <v>3702</v>
      </c>
      <c r="BD33" s="2077"/>
      <c r="BE33" s="2077"/>
      <c r="BF33" s="2077"/>
      <c r="BG33" s="2080"/>
      <c r="BH33" s="2098" t="s">
        <v>3701</v>
      </c>
      <c r="BI33" s="2099"/>
      <c r="BJ33" s="2099"/>
      <c r="BK33" s="2099"/>
      <c r="BL33" s="2100"/>
    </row>
    <row r="34" spans="1:64" s="851" customFormat="1" ht="13.15" customHeight="1">
      <c r="A34" s="2122"/>
      <c r="B34" s="2123"/>
      <c r="C34" s="2123"/>
      <c r="D34" s="2123"/>
      <c r="E34" s="2124"/>
      <c r="F34" s="2087"/>
      <c r="G34" s="2078"/>
      <c r="H34" s="2078"/>
      <c r="I34" s="2081"/>
      <c r="J34" s="2087"/>
      <c r="K34" s="2078"/>
      <c r="L34" s="2078"/>
      <c r="M34" s="2081"/>
      <c r="N34" s="2087"/>
      <c r="O34" s="2078"/>
      <c r="P34" s="2078"/>
      <c r="Q34" s="2081"/>
      <c r="R34" s="2087"/>
      <c r="S34" s="2078"/>
      <c r="T34" s="2078"/>
      <c r="U34" s="2081"/>
      <c r="V34" s="2087"/>
      <c r="W34" s="2078"/>
      <c r="X34" s="2078"/>
      <c r="Y34" s="2081"/>
      <c r="Z34" s="2087"/>
      <c r="AA34" s="2078"/>
      <c r="AB34" s="2078"/>
      <c r="AC34" s="2081"/>
      <c r="AH34" s="2117"/>
      <c r="AI34" s="2087"/>
      <c r="AJ34" s="2078"/>
      <c r="AK34" s="2078"/>
      <c r="AL34" s="2078"/>
      <c r="AM34" s="2081"/>
      <c r="AN34" s="2087"/>
      <c r="AO34" s="2078"/>
      <c r="AP34" s="2078"/>
      <c r="AQ34" s="2078"/>
      <c r="AR34" s="2081"/>
      <c r="AS34" s="2087"/>
      <c r="AT34" s="2078"/>
      <c r="AU34" s="2078"/>
      <c r="AV34" s="2078"/>
      <c r="AW34" s="2081"/>
      <c r="AX34" s="2087"/>
      <c r="AY34" s="2078"/>
      <c r="AZ34" s="2078"/>
      <c r="BA34" s="2078"/>
      <c r="BB34" s="2081"/>
      <c r="BC34" s="2087"/>
      <c r="BD34" s="2078"/>
      <c r="BE34" s="2078"/>
      <c r="BF34" s="2078"/>
      <c r="BG34" s="2081"/>
      <c r="BH34" s="2101"/>
      <c r="BI34" s="2102"/>
      <c r="BJ34" s="2102"/>
      <c r="BK34" s="2102"/>
      <c r="BL34" s="2103"/>
    </row>
    <row r="35" spans="1:64" s="851" customFormat="1" ht="13.15" customHeight="1">
      <c r="A35" s="2122"/>
      <c r="B35" s="2123"/>
      <c r="C35" s="2123"/>
      <c r="D35" s="2123"/>
      <c r="E35" s="2124"/>
      <c r="F35" s="2087"/>
      <c r="G35" s="2078"/>
      <c r="H35" s="2078"/>
      <c r="I35" s="2081"/>
      <c r="J35" s="2087"/>
      <c r="K35" s="2078"/>
      <c r="L35" s="2078"/>
      <c r="M35" s="2081"/>
      <c r="N35" s="2087"/>
      <c r="O35" s="2078"/>
      <c r="P35" s="2078"/>
      <c r="Q35" s="2081"/>
      <c r="R35" s="2087"/>
      <c r="S35" s="2078"/>
      <c r="T35" s="2078"/>
      <c r="U35" s="2081"/>
      <c r="V35" s="2087"/>
      <c r="W35" s="2078"/>
      <c r="X35" s="2078"/>
      <c r="Y35" s="2081"/>
      <c r="Z35" s="2087"/>
      <c r="AA35" s="2078"/>
      <c r="AB35" s="2078"/>
      <c r="AC35" s="2081"/>
      <c r="AH35" s="2117"/>
      <c r="AI35" s="2087"/>
      <c r="AJ35" s="2078"/>
      <c r="AK35" s="2078"/>
      <c r="AL35" s="2078"/>
      <c r="AM35" s="2081"/>
      <c r="AN35" s="2087"/>
      <c r="AO35" s="2078"/>
      <c r="AP35" s="2078"/>
      <c r="AQ35" s="2078"/>
      <c r="AR35" s="2081"/>
      <c r="AS35" s="2087"/>
      <c r="AT35" s="2078"/>
      <c r="AU35" s="2078"/>
      <c r="AV35" s="2078"/>
      <c r="AW35" s="2081"/>
      <c r="AX35" s="2087"/>
      <c r="AY35" s="2078"/>
      <c r="AZ35" s="2078"/>
      <c r="BA35" s="2078"/>
      <c r="BB35" s="2081"/>
      <c r="BC35" s="2087"/>
      <c r="BD35" s="2078"/>
      <c r="BE35" s="2078"/>
      <c r="BF35" s="2078"/>
      <c r="BG35" s="2081"/>
      <c r="BH35" s="2101"/>
      <c r="BI35" s="2102"/>
      <c r="BJ35" s="2102"/>
      <c r="BK35" s="2102"/>
      <c r="BL35" s="2103"/>
    </row>
    <row r="36" spans="1:64" s="851" customFormat="1" ht="13.15" customHeight="1">
      <c r="A36" s="2122"/>
      <c r="B36" s="2123"/>
      <c r="C36" s="2123"/>
      <c r="D36" s="2123"/>
      <c r="E36" s="2124"/>
      <c r="F36" s="2087"/>
      <c r="G36" s="2078"/>
      <c r="H36" s="2078"/>
      <c r="I36" s="2081"/>
      <c r="J36" s="2087"/>
      <c r="K36" s="2078"/>
      <c r="L36" s="2078"/>
      <c r="M36" s="2081"/>
      <c r="N36" s="2087"/>
      <c r="O36" s="2078"/>
      <c r="P36" s="2078"/>
      <c r="Q36" s="2081"/>
      <c r="R36" s="2087"/>
      <c r="S36" s="2078"/>
      <c r="T36" s="2078"/>
      <c r="U36" s="2081"/>
      <c r="V36" s="2087"/>
      <c r="W36" s="2078"/>
      <c r="X36" s="2078"/>
      <c r="Y36" s="2081"/>
      <c r="Z36" s="2087"/>
      <c r="AA36" s="2078"/>
      <c r="AB36" s="2078"/>
      <c r="AC36" s="2081"/>
      <c r="AH36" s="2117"/>
      <c r="AI36" s="2087"/>
      <c r="AJ36" s="2078"/>
      <c r="AK36" s="2078"/>
      <c r="AL36" s="2078"/>
      <c r="AM36" s="2081"/>
      <c r="AN36" s="2087"/>
      <c r="AO36" s="2078"/>
      <c r="AP36" s="2078"/>
      <c r="AQ36" s="2078"/>
      <c r="AR36" s="2081"/>
      <c r="AS36" s="2087"/>
      <c r="AT36" s="2078"/>
      <c r="AU36" s="2078"/>
      <c r="AV36" s="2078"/>
      <c r="AW36" s="2081"/>
      <c r="AX36" s="2087"/>
      <c r="AY36" s="2078"/>
      <c r="AZ36" s="2078"/>
      <c r="BA36" s="2078"/>
      <c r="BB36" s="2081"/>
      <c r="BC36" s="2087"/>
      <c r="BD36" s="2078"/>
      <c r="BE36" s="2078"/>
      <c r="BF36" s="2078"/>
      <c r="BG36" s="2081"/>
      <c r="BH36" s="2101"/>
      <c r="BI36" s="2102"/>
      <c r="BJ36" s="2102"/>
      <c r="BK36" s="2102"/>
      <c r="BL36" s="2103"/>
    </row>
    <row r="37" spans="1:64" s="851" customFormat="1" ht="13.15" customHeight="1">
      <c r="A37" s="2125"/>
      <c r="B37" s="2126"/>
      <c r="C37" s="2126"/>
      <c r="D37" s="2126"/>
      <c r="E37" s="2127"/>
      <c r="F37" s="2088"/>
      <c r="G37" s="2079"/>
      <c r="H37" s="2079"/>
      <c r="I37" s="2082"/>
      <c r="J37" s="2088"/>
      <c r="K37" s="2079"/>
      <c r="L37" s="2079"/>
      <c r="M37" s="2082"/>
      <c r="N37" s="2088"/>
      <c r="O37" s="2079"/>
      <c r="P37" s="2079"/>
      <c r="Q37" s="2082"/>
      <c r="R37" s="2088"/>
      <c r="S37" s="2079"/>
      <c r="T37" s="2079"/>
      <c r="U37" s="2082"/>
      <c r="V37" s="2088"/>
      <c r="W37" s="2079"/>
      <c r="X37" s="2079"/>
      <c r="Y37" s="2082"/>
      <c r="Z37" s="2088"/>
      <c r="AA37" s="2079"/>
      <c r="AB37" s="2079"/>
      <c r="AC37" s="2082"/>
      <c r="AH37" s="2118"/>
      <c r="AI37" s="2088"/>
      <c r="AJ37" s="2079"/>
      <c r="AK37" s="2079"/>
      <c r="AL37" s="2079"/>
      <c r="AM37" s="2082"/>
      <c r="AN37" s="2088"/>
      <c r="AO37" s="2079"/>
      <c r="AP37" s="2079"/>
      <c r="AQ37" s="2079"/>
      <c r="AR37" s="2082"/>
      <c r="AS37" s="2088"/>
      <c r="AT37" s="2079"/>
      <c r="AU37" s="2079"/>
      <c r="AV37" s="2079"/>
      <c r="AW37" s="2082"/>
      <c r="AX37" s="2088"/>
      <c r="AY37" s="2079"/>
      <c r="AZ37" s="2079"/>
      <c r="BA37" s="2079"/>
      <c r="BB37" s="2082"/>
      <c r="BC37" s="2088"/>
      <c r="BD37" s="2079"/>
      <c r="BE37" s="2079"/>
      <c r="BF37" s="2079"/>
      <c r="BG37" s="2082"/>
      <c r="BH37" s="2104"/>
      <c r="BI37" s="2105"/>
      <c r="BJ37" s="2105"/>
      <c r="BK37" s="2105"/>
      <c r="BL37" s="2106"/>
    </row>
    <row r="38" spans="1:64" s="851" customFormat="1" ht="13.15" customHeight="1">
      <c r="A38" s="2119" t="s">
        <v>3703</v>
      </c>
      <c r="B38" s="2120"/>
      <c r="C38" s="2120"/>
      <c r="D38" s="2120"/>
      <c r="E38" s="2121"/>
      <c r="F38" s="2086"/>
      <c r="G38" s="2077"/>
      <c r="H38" s="2077"/>
      <c r="I38" s="2080"/>
      <c r="J38" s="2086"/>
      <c r="K38" s="2077"/>
      <c r="L38" s="2077"/>
      <c r="M38" s="2080"/>
      <c r="N38" s="2086"/>
      <c r="O38" s="2077"/>
      <c r="P38" s="2077"/>
      <c r="Q38" s="2080"/>
      <c r="R38" s="2086"/>
      <c r="S38" s="2077"/>
      <c r="T38" s="2077"/>
      <c r="U38" s="2080"/>
      <c r="V38" s="2086"/>
      <c r="W38" s="2077"/>
      <c r="X38" s="2077"/>
      <c r="Y38" s="2080"/>
      <c r="Z38" s="2086"/>
      <c r="AA38" s="2077"/>
      <c r="AB38" s="2077"/>
      <c r="AC38" s="2080"/>
      <c r="AH38" s="2116" t="s">
        <v>3703</v>
      </c>
      <c r="AI38" s="2086" t="s">
        <v>3704</v>
      </c>
      <c r="AJ38" s="2077"/>
      <c r="AK38" s="2077"/>
      <c r="AL38" s="2077"/>
      <c r="AM38" s="2080"/>
      <c r="AN38" s="2086" t="s">
        <v>3705</v>
      </c>
      <c r="AO38" s="2077"/>
      <c r="AP38" s="2077"/>
      <c r="AQ38" s="2077"/>
      <c r="AR38" s="2080"/>
      <c r="AS38" s="2086" t="s">
        <v>3706</v>
      </c>
      <c r="AT38" s="2077"/>
      <c r="AU38" s="2077"/>
      <c r="AV38" s="2077"/>
      <c r="AW38" s="2080"/>
      <c r="AX38" s="2086" t="s">
        <v>3678</v>
      </c>
      <c r="AY38" s="2077"/>
      <c r="AZ38" s="2077"/>
      <c r="BA38" s="2077"/>
      <c r="BB38" s="2080"/>
      <c r="BC38" s="2086" t="s">
        <v>3707</v>
      </c>
      <c r="BD38" s="2077"/>
      <c r="BE38" s="2077"/>
      <c r="BF38" s="2077"/>
      <c r="BG38" s="2080"/>
      <c r="BH38" s="2098" t="s">
        <v>3680</v>
      </c>
      <c r="BI38" s="2099"/>
      <c r="BJ38" s="2099"/>
      <c r="BK38" s="2099"/>
      <c r="BL38" s="2100"/>
    </row>
    <row r="39" spans="1:64" s="851" customFormat="1" ht="13.15" customHeight="1">
      <c r="A39" s="2122"/>
      <c r="B39" s="2123"/>
      <c r="C39" s="2123"/>
      <c r="D39" s="2123"/>
      <c r="E39" s="2124"/>
      <c r="F39" s="2087"/>
      <c r="G39" s="2078"/>
      <c r="H39" s="2078"/>
      <c r="I39" s="2081"/>
      <c r="J39" s="2087"/>
      <c r="K39" s="2078"/>
      <c r="L39" s="2078"/>
      <c r="M39" s="2081"/>
      <c r="N39" s="2087"/>
      <c r="O39" s="2078"/>
      <c r="P39" s="2078"/>
      <c r="Q39" s="2081"/>
      <c r="R39" s="2087"/>
      <c r="S39" s="2078"/>
      <c r="T39" s="2078"/>
      <c r="U39" s="2081"/>
      <c r="V39" s="2087"/>
      <c r="W39" s="2078"/>
      <c r="X39" s="2078"/>
      <c r="Y39" s="2081"/>
      <c r="Z39" s="2087"/>
      <c r="AA39" s="2078"/>
      <c r="AB39" s="2078"/>
      <c r="AC39" s="2081"/>
      <c r="AH39" s="2117"/>
      <c r="AI39" s="2087"/>
      <c r="AJ39" s="2078"/>
      <c r="AK39" s="2078"/>
      <c r="AL39" s="2078"/>
      <c r="AM39" s="2081"/>
      <c r="AN39" s="2087"/>
      <c r="AO39" s="2078"/>
      <c r="AP39" s="2078"/>
      <c r="AQ39" s="2078"/>
      <c r="AR39" s="2081"/>
      <c r="AS39" s="2087"/>
      <c r="AT39" s="2078"/>
      <c r="AU39" s="2078"/>
      <c r="AV39" s="2078"/>
      <c r="AW39" s="2081"/>
      <c r="AX39" s="2087"/>
      <c r="AY39" s="2078"/>
      <c r="AZ39" s="2078"/>
      <c r="BA39" s="2078"/>
      <c r="BB39" s="2081"/>
      <c r="BC39" s="2087"/>
      <c r="BD39" s="2078"/>
      <c r="BE39" s="2078"/>
      <c r="BF39" s="2078"/>
      <c r="BG39" s="2081"/>
      <c r="BH39" s="2101"/>
      <c r="BI39" s="2102"/>
      <c r="BJ39" s="2102"/>
      <c r="BK39" s="2102"/>
      <c r="BL39" s="2103"/>
    </row>
    <row r="40" spans="1:64" s="851" customFormat="1" ht="13.15" customHeight="1">
      <c r="A40" s="2122"/>
      <c r="B40" s="2123"/>
      <c r="C40" s="2123"/>
      <c r="D40" s="2123"/>
      <c r="E40" s="2124"/>
      <c r="F40" s="2087"/>
      <c r="G40" s="2078"/>
      <c r="H40" s="2078"/>
      <c r="I40" s="2081"/>
      <c r="J40" s="2087"/>
      <c r="K40" s="2078"/>
      <c r="L40" s="2078"/>
      <c r="M40" s="2081"/>
      <c r="N40" s="2087"/>
      <c r="O40" s="2078"/>
      <c r="P40" s="2078"/>
      <c r="Q40" s="2081"/>
      <c r="R40" s="2087"/>
      <c r="S40" s="2078"/>
      <c r="T40" s="2078"/>
      <c r="U40" s="2081"/>
      <c r="V40" s="2087"/>
      <c r="W40" s="2078"/>
      <c r="X40" s="2078"/>
      <c r="Y40" s="2081"/>
      <c r="Z40" s="2087"/>
      <c r="AA40" s="2078"/>
      <c r="AB40" s="2078"/>
      <c r="AC40" s="2081"/>
      <c r="AH40" s="2117"/>
      <c r="AI40" s="2087"/>
      <c r="AJ40" s="2078"/>
      <c r="AK40" s="2078"/>
      <c r="AL40" s="2078"/>
      <c r="AM40" s="2081"/>
      <c r="AN40" s="2087"/>
      <c r="AO40" s="2078"/>
      <c r="AP40" s="2078"/>
      <c r="AQ40" s="2078"/>
      <c r="AR40" s="2081"/>
      <c r="AS40" s="2087"/>
      <c r="AT40" s="2078"/>
      <c r="AU40" s="2078"/>
      <c r="AV40" s="2078"/>
      <c r="AW40" s="2081"/>
      <c r="AX40" s="2087"/>
      <c r="AY40" s="2078"/>
      <c r="AZ40" s="2078"/>
      <c r="BA40" s="2078"/>
      <c r="BB40" s="2081"/>
      <c r="BC40" s="2087"/>
      <c r="BD40" s="2078"/>
      <c r="BE40" s="2078"/>
      <c r="BF40" s="2078"/>
      <c r="BG40" s="2081"/>
      <c r="BH40" s="2101"/>
      <c r="BI40" s="2102"/>
      <c r="BJ40" s="2102"/>
      <c r="BK40" s="2102"/>
      <c r="BL40" s="2103"/>
    </row>
    <row r="41" spans="1:64" s="851" customFormat="1" ht="13.15" customHeight="1">
      <c r="A41" s="2122"/>
      <c r="B41" s="2123"/>
      <c r="C41" s="2123"/>
      <c r="D41" s="2123"/>
      <c r="E41" s="2124"/>
      <c r="F41" s="2087"/>
      <c r="G41" s="2078"/>
      <c r="H41" s="2078"/>
      <c r="I41" s="2081"/>
      <c r="J41" s="2087"/>
      <c r="K41" s="2078"/>
      <c r="L41" s="2078"/>
      <c r="M41" s="2081"/>
      <c r="N41" s="2087"/>
      <c r="O41" s="2078"/>
      <c r="P41" s="2078"/>
      <c r="Q41" s="2081"/>
      <c r="R41" s="2087"/>
      <c r="S41" s="2078"/>
      <c r="T41" s="2078"/>
      <c r="U41" s="2081"/>
      <c r="V41" s="2087"/>
      <c r="W41" s="2078"/>
      <c r="X41" s="2078"/>
      <c r="Y41" s="2081"/>
      <c r="Z41" s="2087"/>
      <c r="AA41" s="2078"/>
      <c r="AB41" s="2078"/>
      <c r="AC41" s="2081"/>
      <c r="AH41" s="2117"/>
      <c r="AI41" s="2087"/>
      <c r="AJ41" s="2078"/>
      <c r="AK41" s="2078"/>
      <c r="AL41" s="2078"/>
      <c r="AM41" s="2081"/>
      <c r="AN41" s="2087"/>
      <c r="AO41" s="2078"/>
      <c r="AP41" s="2078"/>
      <c r="AQ41" s="2078"/>
      <c r="AR41" s="2081"/>
      <c r="AS41" s="2087"/>
      <c r="AT41" s="2078"/>
      <c r="AU41" s="2078"/>
      <c r="AV41" s="2078"/>
      <c r="AW41" s="2081"/>
      <c r="AX41" s="2087"/>
      <c r="AY41" s="2078"/>
      <c r="AZ41" s="2078"/>
      <c r="BA41" s="2078"/>
      <c r="BB41" s="2081"/>
      <c r="BC41" s="2087"/>
      <c r="BD41" s="2078"/>
      <c r="BE41" s="2078"/>
      <c r="BF41" s="2078"/>
      <c r="BG41" s="2081"/>
      <c r="BH41" s="2101"/>
      <c r="BI41" s="2102"/>
      <c r="BJ41" s="2102"/>
      <c r="BK41" s="2102"/>
      <c r="BL41" s="2103"/>
    </row>
    <row r="42" spans="1:64" s="851" customFormat="1" ht="13.15" customHeight="1">
      <c r="A42" s="2125"/>
      <c r="B42" s="2126"/>
      <c r="C42" s="2126"/>
      <c r="D42" s="2126"/>
      <c r="E42" s="2127"/>
      <c r="F42" s="2088"/>
      <c r="G42" s="2079"/>
      <c r="H42" s="2079"/>
      <c r="I42" s="2082"/>
      <c r="J42" s="2088"/>
      <c r="K42" s="2079"/>
      <c r="L42" s="2079"/>
      <c r="M42" s="2082"/>
      <c r="N42" s="2088"/>
      <c r="O42" s="2079"/>
      <c r="P42" s="2079"/>
      <c r="Q42" s="2082"/>
      <c r="R42" s="2088"/>
      <c r="S42" s="2079"/>
      <c r="T42" s="2079"/>
      <c r="U42" s="2082"/>
      <c r="V42" s="2088"/>
      <c r="W42" s="2079"/>
      <c r="X42" s="2079"/>
      <c r="Y42" s="2082"/>
      <c r="Z42" s="2088"/>
      <c r="AA42" s="2079"/>
      <c r="AB42" s="2079"/>
      <c r="AC42" s="2082"/>
      <c r="AH42" s="2117"/>
      <c r="AI42" s="2088"/>
      <c r="AJ42" s="2079"/>
      <c r="AK42" s="2079"/>
      <c r="AL42" s="2079"/>
      <c r="AM42" s="2082"/>
      <c r="AN42" s="2088"/>
      <c r="AO42" s="2079"/>
      <c r="AP42" s="2079"/>
      <c r="AQ42" s="2079"/>
      <c r="AR42" s="2082"/>
      <c r="AS42" s="2088"/>
      <c r="AT42" s="2079"/>
      <c r="AU42" s="2079"/>
      <c r="AV42" s="2079"/>
      <c r="AW42" s="2082"/>
      <c r="AX42" s="2088"/>
      <c r="AY42" s="2079"/>
      <c r="AZ42" s="2079"/>
      <c r="BA42" s="2079"/>
      <c r="BB42" s="2082"/>
      <c r="BC42" s="2088"/>
      <c r="BD42" s="2079"/>
      <c r="BE42" s="2079"/>
      <c r="BF42" s="2079"/>
      <c r="BG42" s="2082"/>
      <c r="BH42" s="2104"/>
      <c r="BI42" s="2105"/>
      <c r="BJ42" s="2105"/>
      <c r="BK42" s="2105"/>
      <c r="BL42" s="2106"/>
    </row>
    <row r="43" spans="1:64" s="851" customFormat="1" ht="13.15" customHeight="1">
      <c r="A43" s="2119" t="s">
        <v>3708</v>
      </c>
      <c r="B43" s="2120"/>
      <c r="C43" s="2120"/>
      <c r="D43" s="2120"/>
      <c r="E43" s="2121"/>
      <c r="F43" s="2086"/>
      <c r="G43" s="2077"/>
      <c r="H43" s="2077"/>
      <c r="I43" s="2080"/>
      <c r="J43" s="2086"/>
      <c r="K43" s="2077"/>
      <c r="L43" s="2077"/>
      <c r="M43" s="2080"/>
      <c r="N43" s="2086"/>
      <c r="O43" s="2077"/>
      <c r="P43" s="2077"/>
      <c r="Q43" s="2080"/>
      <c r="R43" s="2086"/>
      <c r="S43" s="2077"/>
      <c r="T43" s="2077"/>
      <c r="U43" s="2080"/>
      <c r="V43" s="2086"/>
      <c r="W43" s="2077"/>
      <c r="X43" s="2077"/>
      <c r="Y43" s="2080"/>
      <c r="Z43" s="2086"/>
      <c r="AA43" s="2077"/>
      <c r="AB43" s="2077"/>
      <c r="AC43" s="2080"/>
      <c r="AH43" s="2116" t="s">
        <v>3708</v>
      </c>
      <c r="AI43" s="2086" t="s">
        <v>3709</v>
      </c>
      <c r="AJ43" s="2077"/>
      <c r="AK43" s="2077"/>
      <c r="AL43" s="2077"/>
      <c r="AM43" s="2080"/>
      <c r="AN43" s="2086" t="s">
        <v>3710</v>
      </c>
      <c r="AO43" s="2077"/>
      <c r="AP43" s="2077"/>
      <c r="AQ43" s="2077"/>
      <c r="AR43" s="2080"/>
      <c r="AS43" s="2086" t="s">
        <v>3706</v>
      </c>
      <c r="AT43" s="2077"/>
      <c r="AU43" s="2077"/>
      <c r="AV43" s="2077"/>
      <c r="AW43" s="2080"/>
      <c r="AX43" s="2086" t="s">
        <v>3678</v>
      </c>
      <c r="AY43" s="2077"/>
      <c r="AZ43" s="2077"/>
      <c r="BA43" s="2077"/>
      <c r="BB43" s="2080"/>
      <c r="BC43" s="2086" t="s">
        <v>3711</v>
      </c>
      <c r="BD43" s="2077"/>
      <c r="BE43" s="2077"/>
      <c r="BF43" s="2077"/>
      <c r="BG43" s="2080"/>
      <c r="BH43" s="2098" t="s">
        <v>3680</v>
      </c>
      <c r="BI43" s="2099"/>
      <c r="BJ43" s="2099"/>
      <c r="BK43" s="2099"/>
      <c r="BL43" s="2100"/>
    </row>
    <row r="44" spans="1:64" s="851" customFormat="1" ht="13.15" customHeight="1">
      <c r="A44" s="2122"/>
      <c r="B44" s="2123"/>
      <c r="C44" s="2123"/>
      <c r="D44" s="2123"/>
      <c r="E44" s="2124"/>
      <c r="F44" s="2087"/>
      <c r="G44" s="2078"/>
      <c r="H44" s="2078"/>
      <c r="I44" s="2081"/>
      <c r="J44" s="2087"/>
      <c r="K44" s="2078"/>
      <c r="L44" s="2078"/>
      <c r="M44" s="2081"/>
      <c r="N44" s="2087"/>
      <c r="O44" s="2078"/>
      <c r="P44" s="2078"/>
      <c r="Q44" s="2081"/>
      <c r="R44" s="2087"/>
      <c r="S44" s="2078"/>
      <c r="T44" s="2078"/>
      <c r="U44" s="2081"/>
      <c r="V44" s="2087"/>
      <c r="W44" s="2078"/>
      <c r="X44" s="2078"/>
      <c r="Y44" s="2081"/>
      <c r="Z44" s="2087"/>
      <c r="AA44" s="2078"/>
      <c r="AB44" s="2078"/>
      <c r="AC44" s="2081"/>
      <c r="AH44" s="2117"/>
      <c r="AI44" s="2087"/>
      <c r="AJ44" s="2078"/>
      <c r="AK44" s="2078"/>
      <c r="AL44" s="2078"/>
      <c r="AM44" s="2081"/>
      <c r="AN44" s="2087"/>
      <c r="AO44" s="2078"/>
      <c r="AP44" s="2078"/>
      <c r="AQ44" s="2078"/>
      <c r="AR44" s="2081"/>
      <c r="AS44" s="2087"/>
      <c r="AT44" s="2078"/>
      <c r="AU44" s="2078"/>
      <c r="AV44" s="2078"/>
      <c r="AW44" s="2081"/>
      <c r="AX44" s="2087"/>
      <c r="AY44" s="2078"/>
      <c r="AZ44" s="2078"/>
      <c r="BA44" s="2078"/>
      <c r="BB44" s="2081"/>
      <c r="BC44" s="2087"/>
      <c r="BD44" s="2078"/>
      <c r="BE44" s="2078"/>
      <c r="BF44" s="2078"/>
      <c r="BG44" s="2081"/>
      <c r="BH44" s="2101"/>
      <c r="BI44" s="2102"/>
      <c r="BJ44" s="2102"/>
      <c r="BK44" s="2102"/>
      <c r="BL44" s="2103"/>
    </row>
    <row r="45" spans="1:64" s="851" customFormat="1" ht="13.15" customHeight="1">
      <c r="A45" s="2122"/>
      <c r="B45" s="2123"/>
      <c r="C45" s="2123"/>
      <c r="D45" s="2123"/>
      <c r="E45" s="2124"/>
      <c r="F45" s="2087"/>
      <c r="G45" s="2078"/>
      <c r="H45" s="2078"/>
      <c r="I45" s="2081"/>
      <c r="J45" s="2087"/>
      <c r="K45" s="2078"/>
      <c r="L45" s="2078"/>
      <c r="M45" s="2081"/>
      <c r="N45" s="2087"/>
      <c r="O45" s="2078"/>
      <c r="P45" s="2078"/>
      <c r="Q45" s="2081"/>
      <c r="R45" s="2087"/>
      <c r="S45" s="2078"/>
      <c r="T45" s="2078"/>
      <c r="U45" s="2081"/>
      <c r="V45" s="2087"/>
      <c r="W45" s="2078"/>
      <c r="X45" s="2078"/>
      <c r="Y45" s="2081"/>
      <c r="Z45" s="2087"/>
      <c r="AA45" s="2078"/>
      <c r="AB45" s="2078"/>
      <c r="AC45" s="2081"/>
      <c r="AH45" s="2117"/>
      <c r="AI45" s="2087"/>
      <c r="AJ45" s="2078"/>
      <c r="AK45" s="2078"/>
      <c r="AL45" s="2078"/>
      <c r="AM45" s="2081"/>
      <c r="AN45" s="2087"/>
      <c r="AO45" s="2078"/>
      <c r="AP45" s="2078"/>
      <c r="AQ45" s="2078"/>
      <c r="AR45" s="2081"/>
      <c r="AS45" s="2087"/>
      <c r="AT45" s="2078"/>
      <c r="AU45" s="2078"/>
      <c r="AV45" s="2078"/>
      <c r="AW45" s="2081"/>
      <c r="AX45" s="2087"/>
      <c r="AY45" s="2078"/>
      <c r="AZ45" s="2078"/>
      <c r="BA45" s="2078"/>
      <c r="BB45" s="2081"/>
      <c r="BC45" s="2087"/>
      <c r="BD45" s="2078"/>
      <c r="BE45" s="2078"/>
      <c r="BF45" s="2078"/>
      <c r="BG45" s="2081"/>
      <c r="BH45" s="2101"/>
      <c r="BI45" s="2102"/>
      <c r="BJ45" s="2102"/>
      <c r="BK45" s="2102"/>
      <c r="BL45" s="2103"/>
    </row>
    <row r="46" spans="1:64" s="851" customFormat="1" ht="13.15" customHeight="1">
      <c r="A46" s="2122"/>
      <c r="B46" s="2123"/>
      <c r="C46" s="2123"/>
      <c r="D46" s="2123"/>
      <c r="E46" s="2124"/>
      <c r="F46" s="2087"/>
      <c r="G46" s="2078"/>
      <c r="H46" s="2078"/>
      <c r="I46" s="2081"/>
      <c r="J46" s="2087"/>
      <c r="K46" s="2078"/>
      <c r="L46" s="2078"/>
      <c r="M46" s="2081"/>
      <c r="N46" s="2087"/>
      <c r="O46" s="2078"/>
      <c r="P46" s="2078"/>
      <c r="Q46" s="2081"/>
      <c r="R46" s="2087"/>
      <c r="S46" s="2078"/>
      <c r="T46" s="2078"/>
      <c r="U46" s="2081"/>
      <c r="V46" s="2087"/>
      <c r="W46" s="2078"/>
      <c r="X46" s="2078"/>
      <c r="Y46" s="2081"/>
      <c r="Z46" s="2087"/>
      <c r="AA46" s="2078"/>
      <c r="AB46" s="2078"/>
      <c r="AC46" s="2081"/>
      <c r="AH46" s="2117"/>
      <c r="AI46" s="2087"/>
      <c r="AJ46" s="2078"/>
      <c r="AK46" s="2078"/>
      <c r="AL46" s="2078"/>
      <c r="AM46" s="2081"/>
      <c r="AN46" s="2087"/>
      <c r="AO46" s="2078"/>
      <c r="AP46" s="2078"/>
      <c r="AQ46" s="2078"/>
      <c r="AR46" s="2081"/>
      <c r="AS46" s="2087"/>
      <c r="AT46" s="2078"/>
      <c r="AU46" s="2078"/>
      <c r="AV46" s="2078"/>
      <c r="AW46" s="2081"/>
      <c r="AX46" s="2087"/>
      <c r="AY46" s="2078"/>
      <c r="AZ46" s="2078"/>
      <c r="BA46" s="2078"/>
      <c r="BB46" s="2081"/>
      <c r="BC46" s="2087"/>
      <c r="BD46" s="2078"/>
      <c r="BE46" s="2078"/>
      <c r="BF46" s="2078"/>
      <c r="BG46" s="2081"/>
      <c r="BH46" s="2101"/>
      <c r="BI46" s="2102"/>
      <c r="BJ46" s="2102"/>
      <c r="BK46" s="2102"/>
      <c r="BL46" s="2103"/>
    </row>
    <row r="47" spans="1:64" s="851" customFormat="1" ht="13.15" customHeight="1">
      <c r="A47" s="2125"/>
      <c r="B47" s="2126"/>
      <c r="C47" s="2126"/>
      <c r="D47" s="2126"/>
      <c r="E47" s="2127"/>
      <c r="F47" s="2088"/>
      <c r="G47" s="2079"/>
      <c r="H47" s="2079"/>
      <c r="I47" s="2082"/>
      <c r="J47" s="2088"/>
      <c r="K47" s="2079"/>
      <c r="L47" s="2079"/>
      <c r="M47" s="2082"/>
      <c r="N47" s="2088"/>
      <c r="O47" s="2079"/>
      <c r="P47" s="2079"/>
      <c r="Q47" s="2082"/>
      <c r="R47" s="2088"/>
      <c r="S47" s="2079"/>
      <c r="T47" s="2079"/>
      <c r="U47" s="2082"/>
      <c r="V47" s="2088"/>
      <c r="W47" s="2079"/>
      <c r="X47" s="2079"/>
      <c r="Y47" s="2082"/>
      <c r="Z47" s="2088"/>
      <c r="AA47" s="2079"/>
      <c r="AB47" s="2079"/>
      <c r="AC47" s="2082"/>
      <c r="AH47" s="2117"/>
      <c r="AI47" s="2088"/>
      <c r="AJ47" s="2079"/>
      <c r="AK47" s="2079"/>
      <c r="AL47" s="2079"/>
      <c r="AM47" s="2082"/>
      <c r="AN47" s="2088"/>
      <c r="AO47" s="2079"/>
      <c r="AP47" s="2079"/>
      <c r="AQ47" s="2079"/>
      <c r="AR47" s="2082"/>
      <c r="AS47" s="2088"/>
      <c r="AT47" s="2079"/>
      <c r="AU47" s="2079"/>
      <c r="AV47" s="2079"/>
      <c r="AW47" s="2082"/>
      <c r="AX47" s="2088"/>
      <c r="AY47" s="2079"/>
      <c r="AZ47" s="2079"/>
      <c r="BA47" s="2079"/>
      <c r="BB47" s="2082"/>
      <c r="BC47" s="2088"/>
      <c r="BD47" s="2079"/>
      <c r="BE47" s="2079"/>
      <c r="BF47" s="2079"/>
      <c r="BG47" s="2082"/>
      <c r="BH47" s="2104"/>
      <c r="BI47" s="2105"/>
      <c r="BJ47" s="2105"/>
      <c r="BK47" s="2105"/>
      <c r="BL47" s="2106"/>
    </row>
    <row r="48" spans="1:64" s="851" customFormat="1" ht="13.15" customHeight="1">
      <c r="A48" s="2119" t="s">
        <v>3712</v>
      </c>
      <c r="B48" s="2120"/>
      <c r="C48" s="2120"/>
      <c r="D48" s="2120"/>
      <c r="E48" s="2121"/>
      <c r="F48" s="2086"/>
      <c r="G48" s="2077"/>
      <c r="H48" s="2077"/>
      <c r="I48" s="2080"/>
      <c r="J48" s="2086"/>
      <c r="K48" s="2077"/>
      <c r="L48" s="2077"/>
      <c r="M48" s="2080"/>
      <c r="N48" s="2086"/>
      <c r="O48" s="2077"/>
      <c r="P48" s="2077"/>
      <c r="Q48" s="2080"/>
      <c r="R48" s="2086"/>
      <c r="S48" s="2077"/>
      <c r="T48" s="2077"/>
      <c r="U48" s="2080"/>
      <c r="V48" s="2086"/>
      <c r="W48" s="2077"/>
      <c r="X48" s="2077"/>
      <c r="Y48" s="2080"/>
      <c r="Z48" s="2086"/>
      <c r="AA48" s="2077"/>
      <c r="AB48" s="2077"/>
      <c r="AC48" s="2080"/>
      <c r="AH48" s="2116" t="s">
        <v>3712</v>
      </c>
      <c r="AI48" s="2086" t="s">
        <v>3713</v>
      </c>
      <c r="AJ48" s="2077"/>
      <c r="AK48" s="2077"/>
      <c r="AL48" s="2077"/>
      <c r="AM48" s="2080"/>
      <c r="AN48" s="2086" t="s">
        <v>3714</v>
      </c>
      <c r="AO48" s="2077"/>
      <c r="AP48" s="2077"/>
      <c r="AQ48" s="2077"/>
      <c r="AR48" s="2080"/>
      <c r="AS48" s="2086" t="s">
        <v>3715</v>
      </c>
      <c r="AT48" s="2077"/>
      <c r="AU48" s="2077"/>
      <c r="AV48" s="2077"/>
      <c r="AW48" s="2080"/>
      <c r="AX48" s="2086" t="s">
        <v>3678</v>
      </c>
      <c r="AY48" s="2077"/>
      <c r="AZ48" s="2077"/>
      <c r="BA48" s="2077"/>
      <c r="BB48" s="2080"/>
      <c r="BC48" s="2086" t="s">
        <v>3711</v>
      </c>
      <c r="BD48" s="2077"/>
      <c r="BE48" s="2077"/>
      <c r="BF48" s="2077"/>
      <c r="BG48" s="2080"/>
      <c r="BH48" s="2098" t="s">
        <v>3680</v>
      </c>
      <c r="BI48" s="2099"/>
      <c r="BJ48" s="2099"/>
      <c r="BK48" s="2099"/>
      <c r="BL48" s="2100"/>
    </row>
    <row r="49" spans="1:64" s="851" customFormat="1" ht="13.15" customHeight="1">
      <c r="A49" s="2122"/>
      <c r="B49" s="2123"/>
      <c r="C49" s="2123"/>
      <c r="D49" s="2123"/>
      <c r="E49" s="2124"/>
      <c r="F49" s="2087"/>
      <c r="G49" s="2078"/>
      <c r="H49" s="2078"/>
      <c r="I49" s="2081"/>
      <c r="J49" s="2087"/>
      <c r="K49" s="2078"/>
      <c r="L49" s="2078"/>
      <c r="M49" s="2081"/>
      <c r="N49" s="2087"/>
      <c r="O49" s="2078"/>
      <c r="P49" s="2078"/>
      <c r="Q49" s="2081"/>
      <c r="R49" s="2087"/>
      <c r="S49" s="2078"/>
      <c r="T49" s="2078"/>
      <c r="U49" s="2081"/>
      <c r="V49" s="2087"/>
      <c r="W49" s="2078"/>
      <c r="X49" s="2078"/>
      <c r="Y49" s="2081"/>
      <c r="Z49" s="2087"/>
      <c r="AA49" s="2078"/>
      <c r="AB49" s="2078"/>
      <c r="AC49" s="2081"/>
      <c r="AH49" s="2117"/>
      <c r="AI49" s="2087"/>
      <c r="AJ49" s="2078"/>
      <c r="AK49" s="2078"/>
      <c r="AL49" s="2078"/>
      <c r="AM49" s="2081"/>
      <c r="AN49" s="2087"/>
      <c r="AO49" s="2078"/>
      <c r="AP49" s="2078"/>
      <c r="AQ49" s="2078"/>
      <c r="AR49" s="2081"/>
      <c r="AS49" s="2087"/>
      <c r="AT49" s="2078"/>
      <c r="AU49" s="2078"/>
      <c r="AV49" s="2078"/>
      <c r="AW49" s="2081"/>
      <c r="AX49" s="2087"/>
      <c r="AY49" s="2078"/>
      <c r="AZ49" s="2078"/>
      <c r="BA49" s="2078"/>
      <c r="BB49" s="2081"/>
      <c r="BC49" s="2087"/>
      <c r="BD49" s="2078"/>
      <c r="BE49" s="2078"/>
      <c r="BF49" s="2078"/>
      <c r="BG49" s="2081"/>
      <c r="BH49" s="2101"/>
      <c r="BI49" s="2102"/>
      <c r="BJ49" s="2102"/>
      <c r="BK49" s="2102"/>
      <c r="BL49" s="2103"/>
    </row>
    <row r="50" spans="1:64" s="851" customFormat="1" ht="13.15" customHeight="1">
      <c r="A50" s="2122"/>
      <c r="B50" s="2123"/>
      <c r="C50" s="2123"/>
      <c r="D50" s="2123"/>
      <c r="E50" s="2124"/>
      <c r="F50" s="2087"/>
      <c r="G50" s="2078"/>
      <c r="H50" s="2078"/>
      <c r="I50" s="2081"/>
      <c r="J50" s="2087"/>
      <c r="K50" s="2078"/>
      <c r="L50" s="2078"/>
      <c r="M50" s="2081"/>
      <c r="N50" s="2087"/>
      <c r="O50" s="2078"/>
      <c r="P50" s="2078"/>
      <c r="Q50" s="2081"/>
      <c r="R50" s="2087"/>
      <c r="S50" s="2078"/>
      <c r="T50" s="2078"/>
      <c r="U50" s="2081"/>
      <c r="V50" s="2087"/>
      <c r="W50" s="2078"/>
      <c r="X50" s="2078"/>
      <c r="Y50" s="2081"/>
      <c r="Z50" s="2087"/>
      <c r="AA50" s="2078"/>
      <c r="AB50" s="2078"/>
      <c r="AC50" s="2081"/>
      <c r="AH50" s="2117"/>
      <c r="AI50" s="2087"/>
      <c r="AJ50" s="2078"/>
      <c r="AK50" s="2078"/>
      <c r="AL50" s="2078"/>
      <c r="AM50" s="2081"/>
      <c r="AN50" s="2087"/>
      <c r="AO50" s="2078"/>
      <c r="AP50" s="2078"/>
      <c r="AQ50" s="2078"/>
      <c r="AR50" s="2081"/>
      <c r="AS50" s="2087"/>
      <c r="AT50" s="2078"/>
      <c r="AU50" s="2078"/>
      <c r="AV50" s="2078"/>
      <c r="AW50" s="2081"/>
      <c r="AX50" s="2087"/>
      <c r="AY50" s="2078"/>
      <c r="AZ50" s="2078"/>
      <c r="BA50" s="2078"/>
      <c r="BB50" s="2081"/>
      <c r="BC50" s="2087"/>
      <c r="BD50" s="2078"/>
      <c r="BE50" s="2078"/>
      <c r="BF50" s="2078"/>
      <c r="BG50" s="2081"/>
      <c r="BH50" s="2101"/>
      <c r="BI50" s="2102"/>
      <c r="BJ50" s="2102"/>
      <c r="BK50" s="2102"/>
      <c r="BL50" s="2103"/>
    </row>
    <row r="51" spans="1:64" s="851" customFormat="1" ht="13.15" customHeight="1">
      <c r="A51" s="2122"/>
      <c r="B51" s="2123"/>
      <c r="C51" s="2123"/>
      <c r="D51" s="2123"/>
      <c r="E51" s="2124"/>
      <c r="F51" s="2087"/>
      <c r="G51" s="2078"/>
      <c r="H51" s="2078"/>
      <c r="I51" s="2081"/>
      <c r="J51" s="2087"/>
      <c r="K51" s="2078"/>
      <c r="L51" s="2078"/>
      <c r="M51" s="2081"/>
      <c r="N51" s="2087"/>
      <c r="O51" s="2078"/>
      <c r="P51" s="2078"/>
      <c r="Q51" s="2081"/>
      <c r="R51" s="2087"/>
      <c r="S51" s="2078"/>
      <c r="T51" s="2078"/>
      <c r="U51" s="2081"/>
      <c r="V51" s="2087"/>
      <c r="W51" s="2078"/>
      <c r="X51" s="2078"/>
      <c r="Y51" s="2081"/>
      <c r="Z51" s="2087"/>
      <c r="AA51" s="2078"/>
      <c r="AB51" s="2078"/>
      <c r="AC51" s="2081"/>
      <c r="AH51" s="2117"/>
      <c r="AI51" s="2087"/>
      <c r="AJ51" s="2078"/>
      <c r="AK51" s="2078"/>
      <c r="AL51" s="2078"/>
      <c r="AM51" s="2081"/>
      <c r="AN51" s="2087"/>
      <c r="AO51" s="2078"/>
      <c r="AP51" s="2078"/>
      <c r="AQ51" s="2078"/>
      <c r="AR51" s="2081"/>
      <c r="AS51" s="2087"/>
      <c r="AT51" s="2078"/>
      <c r="AU51" s="2078"/>
      <c r="AV51" s="2078"/>
      <c r="AW51" s="2081"/>
      <c r="AX51" s="2087"/>
      <c r="AY51" s="2078"/>
      <c r="AZ51" s="2078"/>
      <c r="BA51" s="2078"/>
      <c r="BB51" s="2081"/>
      <c r="BC51" s="2087"/>
      <c r="BD51" s="2078"/>
      <c r="BE51" s="2078"/>
      <c r="BF51" s="2078"/>
      <c r="BG51" s="2081"/>
      <c r="BH51" s="2101"/>
      <c r="BI51" s="2102"/>
      <c r="BJ51" s="2102"/>
      <c r="BK51" s="2102"/>
      <c r="BL51" s="2103"/>
    </row>
    <row r="52" spans="1:64" s="851" customFormat="1" ht="13.15" customHeight="1">
      <c r="A52" s="2125"/>
      <c r="B52" s="2126"/>
      <c r="C52" s="2126"/>
      <c r="D52" s="2126"/>
      <c r="E52" s="2127"/>
      <c r="F52" s="2088"/>
      <c r="G52" s="2079"/>
      <c r="H52" s="2079"/>
      <c r="I52" s="2082"/>
      <c r="J52" s="2088"/>
      <c r="K52" s="2079"/>
      <c r="L52" s="2079"/>
      <c r="M52" s="2082"/>
      <c r="N52" s="2088"/>
      <c r="O52" s="2079"/>
      <c r="P52" s="2079"/>
      <c r="Q52" s="2082"/>
      <c r="R52" s="2088"/>
      <c r="S52" s="2079"/>
      <c r="T52" s="2079"/>
      <c r="U52" s="2082"/>
      <c r="V52" s="2088"/>
      <c r="W52" s="2079"/>
      <c r="X52" s="2079"/>
      <c r="Y52" s="2082"/>
      <c r="Z52" s="2088"/>
      <c r="AA52" s="2079"/>
      <c r="AB52" s="2079"/>
      <c r="AC52" s="2082"/>
      <c r="AH52" s="2117"/>
      <c r="AI52" s="2088"/>
      <c r="AJ52" s="2079"/>
      <c r="AK52" s="2079"/>
      <c r="AL52" s="2079"/>
      <c r="AM52" s="2082"/>
      <c r="AN52" s="2088"/>
      <c r="AO52" s="2079"/>
      <c r="AP52" s="2079"/>
      <c r="AQ52" s="2079"/>
      <c r="AR52" s="2082"/>
      <c r="AS52" s="2088"/>
      <c r="AT52" s="2079"/>
      <c r="AU52" s="2079"/>
      <c r="AV52" s="2079"/>
      <c r="AW52" s="2082"/>
      <c r="AX52" s="2088"/>
      <c r="AY52" s="2079"/>
      <c r="AZ52" s="2079"/>
      <c r="BA52" s="2079"/>
      <c r="BB52" s="2082"/>
      <c r="BC52" s="2088"/>
      <c r="BD52" s="2079"/>
      <c r="BE52" s="2079"/>
      <c r="BF52" s="2079"/>
      <c r="BG52" s="2082"/>
      <c r="BH52" s="2104"/>
      <c r="BI52" s="2105"/>
      <c r="BJ52" s="2105"/>
      <c r="BK52" s="2105"/>
      <c r="BL52" s="2106"/>
    </row>
    <row r="53" spans="1:64" s="851" customFormat="1" ht="13.15" customHeight="1">
      <c r="A53" s="2107" t="s">
        <v>3716</v>
      </c>
      <c r="B53" s="2108"/>
      <c r="C53" s="2108"/>
      <c r="D53" s="2108"/>
      <c r="E53" s="2109"/>
      <c r="F53" s="2086"/>
      <c r="G53" s="2077"/>
      <c r="H53" s="2077"/>
      <c r="I53" s="2080"/>
      <c r="J53" s="2086"/>
      <c r="K53" s="2077"/>
      <c r="L53" s="2077"/>
      <c r="M53" s="2080"/>
      <c r="N53" s="2086"/>
      <c r="O53" s="2077"/>
      <c r="P53" s="2077"/>
      <c r="Q53" s="2080"/>
      <c r="R53" s="2086"/>
      <c r="S53" s="2077"/>
      <c r="T53" s="2077"/>
      <c r="U53" s="2080"/>
      <c r="V53" s="2086"/>
      <c r="W53" s="2077"/>
      <c r="X53" s="2077"/>
      <c r="Y53" s="2080"/>
      <c r="Z53" s="2086"/>
      <c r="AA53" s="2077"/>
      <c r="AB53" s="2077"/>
      <c r="AC53" s="2080"/>
      <c r="AH53" s="2116" t="s">
        <v>3716</v>
      </c>
      <c r="AI53" s="2086" t="s">
        <v>3717</v>
      </c>
      <c r="AJ53" s="2077"/>
      <c r="AK53" s="2077"/>
      <c r="AL53" s="2077"/>
      <c r="AM53" s="2080"/>
      <c r="AN53" s="2086" t="s">
        <v>3718</v>
      </c>
      <c r="AO53" s="2077"/>
      <c r="AP53" s="2077"/>
      <c r="AQ53" s="2077"/>
      <c r="AR53" s="2080"/>
      <c r="AS53" s="2086" t="s">
        <v>3719</v>
      </c>
      <c r="AT53" s="2077"/>
      <c r="AU53" s="2077"/>
      <c r="AV53" s="2077"/>
      <c r="AW53" s="2080"/>
      <c r="AX53" s="2086" t="s">
        <v>3678</v>
      </c>
      <c r="AY53" s="2077"/>
      <c r="AZ53" s="2077"/>
      <c r="BA53" s="2077"/>
      <c r="BB53" s="2080"/>
      <c r="BC53" s="2086" t="s">
        <v>3720</v>
      </c>
      <c r="BD53" s="2077"/>
      <c r="BE53" s="2077"/>
      <c r="BF53" s="2077"/>
      <c r="BG53" s="2080"/>
      <c r="BH53" s="2098" t="s">
        <v>3680</v>
      </c>
      <c r="BI53" s="2099"/>
      <c r="BJ53" s="2099"/>
      <c r="BK53" s="2099"/>
      <c r="BL53" s="2100"/>
    </row>
    <row r="54" spans="1:64" s="851" customFormat="1" ht="13.15" customHeight="1">
      <c r="A54" s="2110"/>
      <c r="B54" s="2111"/>
      <c r="C54" s="2111"/>
      <c r="D54" s="2111"/>
      <c r="E54" s="2112"/>
      <c r="F54" s="2087"/>
      <c r="G54" s="2078"/>
      <c r="H54" s="2078"/>
      <c r="I54" s="2081"/>
      <c r="J54" s="2087"/>
      <c r="K54" s="2078"/>
      <c r="L54" s="2078"/>
      <c r="M54" s="2081"/>
      <c r="N54" s="2087"/>
      <c r="O54" s="2078"/>
      <c r="P54" s="2078"/>
      <c r="Q54" s="2081"/>
      <c r="R54" s="2087"/>
      <c r="S54" s="2078"/>
      <c r="T54" s="2078"/>
      <c r="U54" s="2081"/>
      <c r="V54" s="2087"/>
      <c r="W54" s="2078"/>
      <c r="X54" s="2078"/>
      <c r="Y54" s="2081"/>
      <c r="Z54" s="2087"/>
      <c r="AA54" s="2078"/>
      <c r="AB54" s="2078"/>
      <c r="AC54" s="2081"/>
      <c r="AH54" s="2117"/>
      <c r="AI54" s="2087"/>
      <c r="AJ54" s="2078"/>
      <c r="AK54" s="2078"/>
      <c r="AL54" s="2078"/>
      <c r="AM54" s="2081"/>
      <c r="AN54" s="2087"/>
      <c r="AO54" s="2078"/>
      <c r="AP54" s="2078"/>
      <c r="AQ54" s="2078"/>
      <c r="AR54" s="2081"/>
      <c r="AS54" s="2087"/>
      <c r="AT54" s="2078"/>
      <c r="AU54" s="2078"/>
      <c r="AV54" s="2078"/>
      <c r="AW54" s="2081"/>
      <c r="AX54" s="2087"/>
      <c r="AY54" s="2078"/>
      <c r="AZ54" s="2078"/>
      <c r="BA54" s="2078"/>
      <c r="BB54" s="2081"/>
      <c r="BC54" s="2087"/>
      <c r="BD54" s="2078"/>
      <c r="BE54" s="2078"/>
      <c r="BF54" s="2078"/>
      <c r="BG54" s="2081"/>
      <c r="BH54" s="2101"/>
      <c r="BI54" s="2102"/>
      <c r="BJ54" s="2102"/>
      <c r="BK54" s="2102"/>
      <c r="BL54" s="2103"/>
    </row>
    <row r="55" spans="1:64" s="851" customFormat="1" ht="13.15" customHeight="1">
      <c r="A55" s="2110"/>
      <c r="B55" s="2111"/>
      <c r="C55" s="2111"/>
      <c r="D55" s="2111"/>
      <c r="E55" s="2112"/>
      <c r="F55" s="2087"/>
      <c r="G55" s="2078"/>
      <c r="H55" s="2078"/>
      <c r="I55" s="2081"/>
      <c r="J55" s="2087"/>
      <c r="K55" s="2078"/>
      <c r="L55" s="2078"/>
      <c r="M55" s="2081"/>
      <c r="N55" s="2087"/>
      <c r="O55" s="2078"/>
      <c r="P55" s="2078"/>
      <c r="Q55" s="2081"/>
      <c r="R55" s="2087"/>
      <c r="S55" s="2078"/>
      <c r="T55" s="2078"/>
      <c r="U55" s="2081"/>
      <c r="V55" s="2087"/>
      <c r="W55" s="2078"/>
      <c r="X55" s="2078"/>
      <c r="Y55" s="2081"/>
      <c r="Z55" s="2087"/>
      <c r="AA55" s="2078"/>
      <c r="AB55" s="2078"/>
      <c r="AC55" s="2081"/>
      <c r="AH55" s="2117"/>
      <c r="AI55" s="2087"/>
      <c r="AJ55" s="2078"/>
      <c r="AK55" s="2078"/>
      <c r="AL55" s="2078"/>
      <c r="AM55" s="2081"/>
      <c r="AN55" s="2087"/>
      <c r="AO55" s="2078"/>
      <c r="AP55" s="2078"/>
      <c r="AQ55" s="2078"/>
      <c r="AR55" s="2081"/>
      <c r="AS55" s="2087"/>
      <c r="AT55" s="2078"/>
      <c r="AU55" s="2078"/>
      <c r="AV55" s="2078"/>
      <c r="AW55" s="2081"/>
      <c r="AX55" s="2087"/>
      <c r="AY55" s="2078"/>
      <c r="AZ55" s="2078"/>
      <c r="BA55" s="2078"/>
      <c r="BB55" s="2081"/>
      <c r="BC55" s="2087"/>
      <c r="BD55" s="2078"/>
      <c r="BE55" s="2078"/>
      <c r="BF55" s="2078"/>
      <c r="BG55" s="2081"/>
      <c r="BH55" s="2101"/>
      <c r="BI55" s="2102"/>
      <c r="BJ55" s="2102"/>
      <c r="BK55" s="2102"/>
      <c r="BL55" s="2103"/>
    </row>
    <row r="56" spans="1:64" s="851" customFormat="1" ht="13.15" customHeight="1">
      <c r="A56" s="2110"/>
      <c r="B56" s="2111"/>
      <c r="C56" s="2111"/>
      <c r="D56" s="2111"/>
      <c r="E56" s="2112"/>
      <c r="F56" s="2087"/>
      <c r="G56" s="2078"/>
      <c r="H56" s="2078"/>
      <c r="I56" s="2081"/>
      <c r="J56" s="2087"/>
      <c r="K56" s="2078"/>
      <c r="L56" s="2078"/>
      <c r="M56" s="2081"/>
      <c r="N56" s="2087"/>
      <c r="O56" s="2078"/>
      <c r="P56" s="2078"/>
      <c r="Q56" s="2081"/>
      <c r="R56" s="2087"/>
      <c r="S56" s="2078"/>
      <c r="T56" s="2078"/>
      <c r="U56" s="2081"/>
      <c r="V56" s="2087"/>
      <c r="W56" s="2078"/>
      <c r="X56" s="2078"/>
      <c r="Y56" s="2081"/>
      <c r="Z56" s="2087"/>
      <c r="AA56" s="2078"/>
      <c r="AB56" s="2078"/>
      <c r="AC56" s="2081"/>
      <c r="AH56" s="2117"/>
      <c r="AI56" s="2087"/>
      <c r="AJ56" s="2078"/>
      <c r="AK56" s="2078"/>
      <c r="AL56" s="2078"/>
      <c r="AM56" s="2081"/>
      <c r="AN56" s="2087"/>
      <c r="AO56" s="2078"/>
      <c r="AP56" s="2078"/>
      <c r="AQ56" s="2078"/>
      <c r="AR56" s="2081"/>
      <c r="AS56" s="2087"/>
      <c r="AT56" s="2078"/>
      <c r="AU56" s="2078"/>
      <c r="AV56" s="2078"/>
      <c r="AW56" s="2081"/>
      <c r="AX56" s="2087"/>
      <c r="AY56" s="2078"/>
      <c r="AZ56" s="2078"/>
      <c r="BA56" s="2078"/>
      <c r="BB56" s="2081"/>
      <c r="BC56" s="2087"/>
      <c r="BD56" s="2078"/>
      <c r="BE56" s="2078"/>
      <c r="BF56" s="2078"/>
      <c r="BG56" s="2081"/>
      <c r="BH56" s="2101"/>
      <c r="BI56" s="2102"/>
      <c r="BJ56" s="2102"/>
      <c r="BK56" s="2102"/>
      <c r="BL56" s="2103"/>
    </row>
    <row r="57" spans="1:64" s="851" customFormat="1" ht="13.15" customHeight="1">
      <c r="A57" s="2113"/>
      <c r="B57" s="2114"/>
      <c r="C57" s="2114"/>
      <c r="D57" s="2114"/>
      <c r="E57" s="2115"/>
      <c r="F57" s="2087"/>
      <c r="G57" s="2078"/>
      <c r="H57" s="2078"/>
      <c r="I57" s="2081"/>
      <c r="J57" s="2087"/>
      <c r="K57" s="2078"/>
      <c r="L57" s="2078"/>
      <c r="M57" s="2081"/>
      <c r="N57" s="2087"/>
      <c r="O57" s="2078"/>
      <c r="P57" s="2078"/>
      <c r="Q57" s="2081"/>
      <c r="R57" s="2087"/>
      <c r="S57" s="2078"/>
      <c r="T57" s="2078"/>
      <c r="U57" s="2081"/>
      <c r="V57" s="2087"/>
      <c r="W57" s="2078"/>
      <c r="X57" s="2078"/>
      <c r="Y57" s="2081"/>
      <c r="Z57" s="2087"/>
      <c r="AA57" s="2078"/>
      <c r="AB57" s="2078"/>
      <c r="AC57" s="2081"/>
      <c r="AH57" s="2118"/>
      <c r="AI57" s="2088"/>
      <c r="AJ57" s="2079"/>
      <c r="AK57" s="2079"/>
      <c r="AL57" s="2079"/>
      <c r="AM57" s="2082"/>
      <c r="AN57" s="2088"/>
      <c r="AO57" s="2079"/>
      <c r="AP57" s="2079"/>
      <c r="AQ57" s="2079"/>
      <c r="AR57" s="2082"/>
      <c r="AS57" s="2088"/>
      <c r="AT57" s="2079"/>
      <c r="AU57" s="2079"/>
      <c r="AV57" s="2079"/>
      <c r="AW57" s="2082"/>
      <c r="AX57" s="2088"/>
      <c r="AY57" s="2079"/>
      <c r="AZ57" s="2079"/>
      <c r="BA57" s="2079"/>
      <c r="BB57" s="2082"/>
      <c r="BC57" s="2088"/>
      <c r="BD57" s="2079"/>
      <c r="BE57" s="2079"/>
      <c r="BF57" s="2079"/>
      <c r="BG57" s="2082"/>
      <c r="BH57" s="2104"/>
      <c r="BI57" s="2105"/>
      <c r="BJ57" s="2105"/>
      <c r="BK57" s="2105"/>
      <c r="BL57" s="2106"/>
    </row>
    <row r="58" spans="1:64" s="851" customFormat="1" ht="13.15" customHeight="1">
      <c r="A58" s="2089" t="s">
        <v>3721</v>
      </c>
      <c r="B58" s="2090"/>
      <c r="C58" s="2090"/>
      <c r="D58" s="2090"/>
      <c r="E58" s="2091"/>
      <c r="F58" s="2086"/>
      <c r="G58" s="2077"/>
      <c r="H58" s="2077"/>
      <c r="I58" s="2077"/>
      <c r="J58" s="2077"/>
      <c r="K58" s="2077"/>
      <c r="L58" s="2077"/>
      <c r="M58" s="2077"/>
      <c r="N58" s="2077"/>
      <c r="O58" s="2077"/>
      <c r="P58" s="2077"/>
      <c r="Q58" s="2077"/>
      <c r="R58" s="2077"/>
      <c r="S58" s="2077"/>
      <c r="T58" s="2077"/>
      <c r="U58" s="2077"/>
      <c r="V58" s="2077"/>
      <c r="W58" s="2077"/>
      <c r="X58" s="2077"/>
      <c r="Y58" s="2077"/>
      <c r="Z58" s="2077"/>
      <c r="AA58" s="2077"/>
      <c r="AB58" s="2077"/>
      <c r="AC58" s="2080"/>
      <c r="AH58" s="2083" t="s">
        <v>3721</v>
      </c>
      <c r="AI58" s="2086"/>
      <c r="AJ58" s="2077"/>
      <c r="AK58" s="2077"/>
      <c r="AL58" s="2077"/>
      <c r="AM58" s="2077"/>
      <c r="AN58" s="2077"/>
      <c r="AO58" s="2077"/>
      <c r="AP58" s="2077"/>
      <c r="AQ58" s="2077"/>
      <c r="AR58" s="2077"/>
      <c r="AS58" s="2077"/>
      <c r="AT58" s="2077"/>
      <c r="AU58" s="2077"/>
      <c r="AV58" s="2077"/>
      <c r="AW58" s="2077"/>
      <c r="AX58" s="2077"/>
      <c r="AY58" s="2077"/>
      <c r="AZ58" s="2077"/>
      <c r="BA58" s="2077"/>
      <c r="BB58" s="2077"/>
      <c r="BC58" s="2077"/>
      <c r="BD58" s="2077"/>
      <c r="BE58" s="2077"/>
      <c r="BF58" s="2077"/>
      <c r="BG58" s="2077"/>
      <c r="BH58" s="2077"/>
      <c r="BI58" s="2077"/>
      <c r="BJ58" s="2077"/>
      <c r="BK58" s="2077"/>
      <c r="BL58" s="2080"/>
    </row>
    <row r="59" spans="1:64" s="851" customFormat="1" ht="13.15" customHeight="1">
      <c r="A59" s="2092"/>
      <c r="B59" s="2093"/>
      <c r="C59" s="2093"/>
      <c r="D59" s="2093"/>
      <c r="E59" s="2094"/>
      <c r="F59" s="2087"/>
      <c r="G59" s="2078"/>
      <c r="H59" s="2078"/>
      <c r="I59" s="2078"/>
      <c r="J59" s="2078"/>
      <c r="K59" s="2078"/>
      <c r="L59" s="2078"/>
      <c r="M59" s="2078"/>
      <c r="N59" s="2078"/>
      <c r="O59" s="2078"/>
      <c r="P59" s="2078"/>
      <c r="Q59" s="2078"/>
      <c r="R59" s="2078"/>
      <c r="S59" s="2078"/>
      <c r="T59" s="2078"/>
      <c r="U59" s="2078"/>
      <c r="V59" s="2078"/>
      <c r="W59" s="2078"/>
      <c r="X59" s="2078"/>
      <c r="Y59" s="2078"/>
      <c r="Z59" s="2078"/>
      <c r="AA59" s="2078"/>
      <c r="AB59" s="2078"/>
      <c r="AC59" s="2081"/>
      <c r="AH59" s="2084"/>
      <c r="AI59" s="2087"/>
      <c r="AJ59" s="2078"/>
      <c r="AK59" s="2078"/>
      <c r="AL59" s="2078"/>
      <c r="AM59" s="2078"/>
      <c r="AN59" s="2078"/>
      <c r="AO59" s="2078"/>
      <c r="AP59" s="2078"/>
      <c r="AQ59" s="2078"/>
      <c r="AR59" s="2078"/>
      <c r="AS59" s="2078"/>
      <c r="AT59" s="2078"/>
      <c r="AU59" s="2078"/>
      <c r="AV59" s="2078"/>
      <c r="AW59" s="2078"/>
      <c r="AX59" s="2078"/>
      <c r="AY59" s="2078"/>
      <c r="AZ59" s="2078"/>
      <c r="BA59" s="2078"/>
      <c r="BB59" s="2078"/>
      <c r="BC59" s="2078"/>
      <c r="BD59" s="2078"/>
      <c r="BE59" s="2078"/>
      <c r="BF59" s="2078"/>
      <c r="BG59" s="2078"/>
      <c r="BH59" s="2078"/>
      <c r="BI59" s="2078"/>
      <c r="BJ59" s="2078"/>
      <c r="BK59" s="2078"/>
      <c r="BL59" s="2081"/>
    </row>
    <row r="60" spans="1:64" s="851" customFormat="1" ht="13.15" customHeight="1">
      <c r="A60" s="2095"/>
      <c r="B60" s="2096"/>
      <c r="C60" s="2096"/>
      <c r="D60" s="2096"/>
      <c r="E60" s="2097"/>
      <c r="F60" s="2088"/>
      <c r="G60" s="2079"/>
      <c r="H60" s="2079"/>
      <c r="I60" s="2079"/>
      <c r="J60" s="2079"/>
      <c r="K60" s="2079"/>
      <c r="L60" s="2079"/>
      <c r="M60" s="2079"/>
      <c r="N60" s="2079"/>
      <c r="O60" s="2079"/>
      <c r="P60" s="2079"/>
      <c r="Q60" s="2079"/>
      <c r="R60" s="2079"/>
      <c r="S60" s="2079"/>
      <c r="T60" s="2079"/>
      <c r="U60" s="2079"/>
      <c r="V60" s="2079"/>
      <c r="W60" s="2079"/>
      <c r="X60" s="2079"/>
      <c r="Y60" s="2079"/>
      <c r="Z60" s="2079"/>
      <c r="AA60" s="2079"/>
      <c r="AB60" s="2079"/>
      <c r="AC60" s="2082"/>
      <c r="AH60" s="2085"/>
      <c r="AI60" s="2088"/>
      <c r="AJ60" s="2079"/>
      <c r="AK60" s="2079"/>
      <c r="AL60" s="2079"/>
      <c r="AM60" s="2079"/>
      <c r="AN60" s="2079"/>
      <c r="AO60" s="2079"/>
      <c r="AP60" s="2079"/>
      <c r="AQ60" s="2079"/>
      <c r="AR60" s="2079"/>
      <c r="AS60" s="2079"/>
      <c r="AT60" s="2079"/>
      <c r="AU60" s="2079"/>
      <c r="AV60" s="2079"/>
      <c r="AW60" s="2079"/>
      <c r="AX60" s="2079"/>
      <c r="AY60" s="2079"/>
      <c r="AZ60" s="2079"/>
      <c r="BA60" s="2079"/>
      <c r="BB60" s="2079"/>
      <c r="BC60" s="2079"/>
      <c r="BD60" s="2079"/>
      <c r="BE60" s="2079"/>
      <c r="BF60" s="2079"/>
      <c r="BG60" s="2079"/>
      <c r="BH60" s="2079"/>
      <c r="BI60" s="2079"/>
      <c r="BJ60" s="2079"/>
      <c r="BK60" s="2079"/>
      <c r="BL60" s="2082"/>
    </row>
  </sheetData>
  <mergeCells count="170">
    <mergeCell ref="BH3:BL7"/>
    <mergeCell ref="A1:AC1"/>
    <mergeCell ref="AH1:AM2"/>
    <mergeCell ref="A3:E7"/>
    <mergeCell ref="F3:I7"/>
    <mergeCell ref="J3:M7"/>
    <mergeCell ref="N3:Q7"/>
    <mergeCell ref="R3:U7"/>
    <mergeCell ref="V3:Y7"/>
    <mergeCell ref="Z3:AC7"/>
    <mergeCell ref="AH3:AH7"/>
    <mergeCell ref="J8:M12"/>
    <mergeCell ref="N8:Q12"/>
    <mergeCell ref="R8:U12"/>
    <mergeCell ref="V8:Y12"/>
    <mergeCell ref="AI3:AM7"/>
    <mergeCell ref="AN3:AR7"/>
    <mergeCell ref="AS3:AW7"/>
    <mergeCell ref="AX3:BB7"/>
    <mergeCell ref="BC3:BG7"/>
    <mergeCell ref="AI13:AM17"/>
    <mergeCell ref="AN13:AR17"/>
    <mergeCell ref="AS13:AW17"/>
    <mergeCell ref="AX13:BB17"/>
    <mergeCell ref="BC13:BG17"/>
    <mergeCell ref="BH13:BL17"/>
    <mergeCell ref="BC8:BG12"/>
    <mergeCell ref="BH8:BL12"/>
    <mergeCell ref="A13:E17"/>
    <mergeCell ref="F13:I17"/>
    <mergeCell ref="J13:M17"/>
    <mergeCell ref="N13:Q17"/>
    <mergeCell ref="R13:U17"/>
    <mergeCell ref="V13:Y17"/>
    <mergeCell ref="Z13:AC17"/>
    <mergeCell ref="AH13:AH17"/>
    <mergeCell ref="Z8:AC12"/>
    <mergeCell ref="AH8:AH12"/>
    <mergeCell ref="AI8:AM12"/>
    <mergeCell ref="AN8:AR12"/>
    <mergeCell ref="AS8:AW12"/>
    <mergeCell ref="AX8:BB12"/>
    <mergeCell ref="A8:E12"/>
    <mergeCell ref="F8:I12"/>
    <mergeCell ref="BH23:BL27"/>
    <mergeCell ref="BC18:BG22"/>
    <mergeCell ref="BH18:BL22"/>
    <mergeCell ref="A23:E27"/>
    <mergeCell ref="F23:I27"/>
    <mergeCell ref="J23:M27"/>
    <mergeCell ref="N23:Q27"/>
    <mergeCell ref="R23:U27"/>
    <mergeCell ref="V23:Y27"/>
    <mergeCell ref="Z23:AC27"/>
    <mergeCell ref="AH23:AH27"/>
    <mergeCell ref="Z18:AC22"/>
    <mergeCell ref="AH18:AH22"/>
    <mergeCell ref="AI18:AM22"/>
    <mergeCell ref="AN18:AR22"/>
    <mergeCell ref="AS18:AW22"/>
    <mergeCell ref="AX18:BB22"/>
    <mergeCell ref="A18:E22"/>
    <mergeCell ref="F18:I22"/>
    <mergeCell ref="J18:M22"/>
    <mergeCell ref="N18:Q22"/>
    <mergeCell ref="R18:U22"/>
    <mergeCell ref="V18:Y22"/>
    <mergeCell ref="J28:M32"/>
    <mergeCell ref="N28:Q32"/>
    <mergeCell ref="R28:U32"/>
    <mergeCell ref="V28:Y32"/>
    <mergeCell ref="AI23:AM27"/>
    <mergeCell ref="AN23:AR27"/>
    <mergeCell ref="AS23:AW27"/>
    <mergeCell ref="AX23:BB27"/>
    <mergeCell ref="BC23:BG27"/>
    <mergeCell ref="AI33:AM37"/>
    <mergeCell ref="AN33:AR37"/>
    <mergeCell ref="AS33:AW37"/>
    <mergeCell ref="AX33:BB37"/>
    <mergeCell ref="BC33:BG37"/>
    <mergeCell ref="BH33:BL37"/>
    <mergeCell ref="BC28:BG32"/>
    <mergeCell ref="BH28:BL32"/>
    <mergeCell ref="A33:E37"/>
    <mergeCell ref="F33:I37"/>
    <mergeCell ref="J33:M37"/>
    <mergeCell ref="N33:Q37"/>
    <mergeCell ref="R33:U37"/>
    <mergeCell ref="V33:Y37"/>
    <mergeCell ref="Z33:AC37"/>
    <mergeCell ref="AH33:AH37"/>
    <mergeCell ref="Z28:AC32"/>
    <mergeCell ref="AH28:AH32"/>
    <mergeCell ref="AI28:AM32"/>
    <mergeCell ref="AN28:AR32"/>
    <mergeCell ref="AS28:AW32"/>
    <mergeCell ref="AX28:BB32"/>
    <mergeCell ref="A28:E32"/>
    <mergeCell ref="F28:I32"/>
    <mergeCell ref="BH43:BL47"/>
    <mergeCell ref="BC38:BG42"/>
    <mergeCell ref="BH38:BL42"/>
    <mergeCell ref="A43:E47"/>
    <mergeCell ref="F43:I47"/>
    <mergeCell ref="J43:M47"/>
    <mergeCell ref="N43:Q47"/>
    <mergeCell ref="R43:U47"/>
    <mergeCell ref="V43:Y47"/>
    <mergeCell ref="Z43:AC47"/>
    <mergeCell ref="AH43:AH47"/>
    <mergeCell ref="Z38:AC42"/>
    <mergeCell ref="AH38:AH42"/>
    <mergeCell ref="AI38:AM42"/>
    <mergeCell ref="AN38:AR42"/>
    <mergeCell ref="AS38:AW42"/>
    <mergeCell ref="AX38:BB42"/>
    <mergeCell ref="A38:E42"/>
    <mergeCell ref="F38:I42"/>
    <mergeCell ref="J38:M42"/>
    <mergeCell ref="N38:Q42"/>
    <mergeCell ref="R38:U42"/>
    <mergeCell ref="V38:Y42"/>
    <mergeCell ref="J48:M52"/>
    <mergeCell ref="N48:Q52"/>
    <mergeCell ref="R48:U52"/>
    <mergeCell ref="V48:Y52"/>
    <mergeCell ref="AI43:AM47"/>
    <mergeCell ref="AN43:AR47"/>
    <mergeCell ref="AS43:AW47"/>
    <mergeCell ref="AX43:BB47"/>
    <mergeCell ref="BC43:BG47"/>
    <mergeCell ref="AI53:AM57"/>
    <mergeCell ref="AN53:AR57"/>
    <mergeCell ref="AS53:AW57"/>
    <mergeCell ref="AX53:BB57"/>
    <mergeCell ref="BC53:BG57"/>
    <mergeCell ref="BH53:BL57"/>
    <mergeCell ref="BC48:BG52"/>
    <mergeCell ref="BH48:BL52"/>
    <mergeCell ref="A53:E57"/>
    <mergeCell ref="F53:I57"/>
    <mergeCell ref="J53:M57"/>
    <mergeCell ref="N53:Q57"/>
    <mergeCell ref="R53:U57"/>
    <mergeCell ref="V53:Y57"/>
    <mergeCell ref="Z53:AC57"/>
    <mergeCell ref="AH53:AH57"/>
    <mergeCell ref="Z48:AC52"/>
    <mergeCell ref="AH48:AH52"/>
    <mergeCell ref="AI48:AM52"/>
    <mergeCell ref="AN48:AR52"/>
    <mergeCell ref="AS48:AW52"/>
    <mergeCell ref="AX48:BB52"/>
    <mergeCell ref="A48:E52"/>
    <mergeCell ref="F48:I52"/>
    <mergeCell ref="BC58:BG60"/>
    <mergeCell ref="BH58:BL60"/>
    <mergeCell ref="Z58:AC60"/>
    <mergeCell ref="AH58:AH60"/>
    <mergeCell ref="AI58:AM60"/>
    <mergeCell ref="AN58:AR60"/>
    <mergeCell ref="AS58:AW60"/>
    <mergeCell ref="AX58:BB60"/>
    <mergeCell ref="A58:E60"/>
    <mergeCell ref="F58:I60"/>
    <mergeCell ref="J58:M60"/>
    <mergeCell ref="N58:Q60"/>
    <mergeCell ref="R58:U60"/>
    <mergeCell ref="V58:Y60"/>
  </mergeCells>
  <phoneticPr fontId="1"/>
  <pageMargins left="0.70866141732283472" right="0.70866141732283472" top="0.74803149606299213" bottom="0.74803149606299213" header="0.31496062992125984" footer="0.31496062992125984"/>
  <pageSetup paperSize="9" fitToHeight="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7D9B-7D42-462C-B0E1-E2B28D30F901}">
  <dimension ref="A2:C47"/>
  <sheetViews>
    <sheetView view="pageBreakPreview" zoomScaleNormal="100" zoomScaleSheetLayoutView="100" workbookViewId="0">
      <selection activeCell="AD2" sqref="AD2"/>
    </sheetView>
  </sheetViews>
  <sheetFormatPr defaultRowHeight="13.5"/>
  <cols>
    <col min="1" max="1" width="2.5" style="590" customWidth="1"/>
    <col min="2" max="2" width="3" style="855" customWidth="1"/>
    <col min="3" max="3" width="135.75" style="856" customWidth="1"/>
    <col min="4" max="256" width="9" style="590"/>
    <col min="257" max="257" width="2.5" style="590" customWidth="1"/>
    <col min="258" max="258" width="3" style="590" customWidth="1"/>
    <col min="259" max="259" width="135.75" style="590" customWidth="1"/>
    <col min="260" max="512" width="9" style="590"/>
    <col min="513" max="513" width="2.5" style="590" customWidth="1"/>
    <col min="514" max="514" width="3" style="590" customWidth="1"/>
    <col min="515" max="515" width="135.75" style="590" customWidth="1"/>
    <col min="516" max="768" width="9" style="590"/>
    <col min="769" max="769" width="2.5" style="590" customWidth="1"/>
    <col min="770" max="770" width="3" style="590" customWidth="1"/>
    <col min="771" max="771" width="135.75" style="590" customWidth="1"/>
    <col min="772" max="1024" width="9" style="590"/>
    <col min="1025" max="1025" width="2.5" style="590" customWidth="1"/>
    <col min="1026" max="1026" width="3" style="590" customWidth="1"/>
    <col min="1027" max="1027" width="135.75" style="590" customWidth="1"/>
    <col min="1028" max="1280" width="9" style="590"/>
    <col min="1281" max="1281" width="2.5" style="590" customWidth="1"/>
    <col min="1282" max="1282" width="3" style="590" customWidth="1"/>
    <col min="1283" max="1283" width="135.75" style="590" customWidth="1"/>
    <col min="1284" max="1536" width="9" style="590"/>
    <col min="1537" max="1537" width="2.5" style="590" customWidth="1"/>
    <col min="1538" max="1538" width="3" style="590" customWidth="1"/>
    <col min="1539" max="1539" width="135.75" style="590" customWidth="1"/>
    <col min="1540" max="1792" width="9" style="590"/>
    <col min="1793" max="1793" width="2.5" style="590" customWidth="1"/>
    <col min="1794" max="1794" width="3" style="590" customWidth="1"/>
    <col min="1795" max="1795" width="135.75" style="590" customWidth="1"/>
    <col min="1796" max="2048" width="9" style="590"/>
    <col min="2049" max="2049" width="2.5" style="590" customWidth="1"/>
    <col min="2050" max="2050" width="3" style="590" customWidth="1"/>
    <col min="2051" max="2051" width="135.75" style="590" customWidth="1"/>
    <col min="2052" max="2304" width="9" style="590"/>
    <col min="2305" max="2305" width="2.5" style="590" customWidth="1"/>
    <col min="2306" max="2306" width="3" style="590" customWidth="1"/>
    <col min="2307" max="2307" width="135.75" style="590" customWidth="1"/>
    <col min="2308" max="2560" width="9" style="590"/>
    <col min="2561" max="2561" width="2.5" style="590" customWidth="1"/>
    <col min="2562" max="2562" width="3" style="590" customWidth="1"/>
    <col min="2563" max="2563" width="135.75" style="590" customWidth="1"/>
    <col min="2564" max="2816" width="9" style="590"/>
    <col min="2817" max="2817" width="2.5" style="590" customWidth="1"/>
    <col min="2818" max="2818" width="3" style="590" customWidth="1"/>
    <col min="2819" max="2819" width="135.75" style="590" customWidth="1"/>
    <col min="2820" max="3072" width="9" style="590"/>
    <col min="3073" max="3073" width="2.5" style="590" customWidth="1"/>
    <col min="3074" max="3074" width="3" style="590" customWidth="1"/>
    <col min="3075" max="3075" width="135.75" style="590" customWidth="1"/>
    <col min="3076" max="3328" width="9" style="590"/>
    <col min="3329" max="3329" width="2.5" style="590" customWidth="1"/>
    <col min="3330" max="3330" width="3" style="590" customWidth="1"/>
    <col min="3331" max="3331" width="135.75" style="590" customWidth="1"/>
    <col min="3332" max="3584" width="9" style="590"/>
    <col min="3585" max="3585" width="2.5" style="590" customWidth="1"/>
    <col min="3586" max="3586" width="3" style="590" customWidth="1"/>
    <col min="3587" max="3587" width="135.75" style="590" customWidth="1"/>
    <col min="3588" max="3840" width="9" style="590"/>
    <col min="3841" max="3841" width="2.5" style="590" customWidth="1"/>
    <col min="3842" max="3842" width="3" style="590" customWidth="1"/>
    <col min="3843" max="3843" width="135.75" style="590" customWidth="1"/>
    <col min="3844" max="4096" width="9" style="590"/>
    <col min="4097" max="4097" width="2.5" style="590" customWidth="1"/>
    <col min="4098" max="4098" width="3" style="590" customWidth="1"/>
    <col min="4099" max="4099" width="135.75" style="590" customWidth="1"/>
    <col min="4100" max="4352" width="9" style="590"/>
    <col min="4353" max="4353" width="2.5" style="590" customWidth="1"/>
    <col min="4354" max="4354" width="3" style="590" customWidth="1"/>
    <col min="4355" max="4355" width="135.75" style="590" customWidth="1"/>
    <col min="4356" max="4608" width="9" style="590"/>
    <col min="4609" max="4609" width="2.5" style="590" customWidth="1"/>
    <col min="4610" max="4610" width="3" style="590" customWidth="1"/>
    <col min="4611" max="4611" width="135.75" style="590" customWidth="1"/>
    <col min="4612" max="4864" width="9" style="590"/>
    <col min="4865" max="4865" width="2.5" style="590" customWidth="1"/>
    <col min="4866" max="4866" width="3" style="590" customWidth="1"/>
    <col min="4867" max="4867" width="135.75" style="590" customWidth="1"/>
    <col min="4868" max="5120" width="9" style="590"/>
    <col min="5121" max="5121" width="2.5" style="590" customWidth="1"/>
    <col min="5122" max="5122" width="3" style="590" customWidth="1"/>
    <col min="5123" max="5123" width="135.75" style="590" customWidth="1"/>
    <col min="5124" max="5376" width="9" style="590"/>
    <col min="5377" max="5377" width="2.5" style="590" customWidth="1"/>
    <col min="5378" max="5378" width="3" style="590" customWidth="1"/>
    <col min="5379" max="5379" width="135.75" style="590" customWidth="1"/>
    <col min="5380" max="5632" width="9" style="590"/>
    <col min="5633" max="5633" width="2.5" style="590" customWidth="1"/>
    <col min="5634" max="5634" width="3" style="590" customWidth="1"/>
    <col min="5635" max="5635" width="135.75" style="590" customWidth="1"/>
    <col min="5636" max="5888" width="9" style="590"/>
    <col min="5889" max="5889" width="2.5" style="590" customWidth="1"/>
    <col min="5890" max="5890" width="3" style="590" customWidth="1"/>
    <col min="5891" max="5891" width="135.75" style="590" customWidth="1"/>
    <col min="5892" max="6144" width="9" style="590"/>
    <col min="6145" max="6145" width="2.5" style="590" customWidth="1"/>
    <col min="6146" max="6146" width="3" style="590" customWidth="1"/>
    <col min="6147" max="6147" width="135.75" style="590" customWidth="1"/>
    <col min="6148" max="6400" width="9" style="590"/>
    <col min="6401" max="6401" width="2.5" style="590" customWidth="1"/>
    <col min="6402" max="6402" width="3" style="590" customWidth="1"/>
    <col min="6403" max="6403" width="135.75" style="590" customWidth="1"/>
    <col min="6404" max="6656" width="9" style="590"/>
    <col min="6657" max="6657" width="2.5" style="590" customWidth="1"/>
    <col min="6658" max="6658" width="3" style="590" customWidth="1"/>
    <col min="6659" max="6659" width="135.75" style="590" customWidth="1"/>
    <col min="6660" max="6912" width="9" style="590"/>
    <col min="6913" max="6913" width="2.5" style="590" customWidth="1"/>
    <col min="6914" max="6914" width="3" style="590" customWidth="1"/>
    <col min="6915" max="6915" width="135.75" style="590" customWidth="1"/>
    <col min="6916" max="7168" width="9" style="590"/>
    <col min="7169" max="7169" width="2.5" style="590" customWidth="1"/>
    <col min="7170" max="7170" width="3" style="590" customWidth="1"/>
    <col min="7171" max="7171" width="135.75" style="590" customWidth="1"/>
    <col min="7172" max="7424" width="9" style="590"/>
    <col min="7425" max="7425" width="2.5" style="590" customWidth="1"/>
    <col min="7426" max="7426" width="3" style="590" customWidth="1"/>
    <col min="7427" max="7427" width="135.75" style="590" customWidth="1"/>
    <col min="7428" max="7680" width="9" style="590"/>
    <col min="7681" max="7681" width="2.5" style="590" customWidth="1"/>
    <col min="7682" max="7682" width="3" style="590" customWidth="1"/>
    <col min="7683" max="7683" width="135.75" style="590" customWidth="1"/>
    <col min="7684" max="7936" width="9" style="590"/>
    <col min="7937" max="7937" width="2.5" style="590" customWidth="1"/>
    <col min="7938" max="7938" width="3" style="590" customWidth="1"/>
    <col min="7939" max="7939" width="135.75" style="590" customWidth="1"/>
    <col min="7940" max="8192" width="9" style="590"/>
    <col min="8193" max="8193" width="2.5" style="590" customWidth="1"/>
    <col min="8194" max="8194" width="3" style="590" customWidth="1"/>
    <col min="8195" max="8195" width="135.75" style="590" customWidth="1"/>
    <col min="8196" max="8448" width="9" style="590"/>
    <col min="8449" max="8449" width="2.5" style="590" customWidth="1"/>
    <col min="8450" max="8450" width="3" style="590" customWidth="1"/>
    <col min="8451" max="8451" width="135.75" style="590" customWidth="1"/>
    <col min="8452" max="8704" width="9" style="590"/>
    <col min="8705" max="8705" width="2.5" style="590" customWidth="1"/>
    <col min="8706" max="8706" width="3" style="590" customWidth="1"/>
    <col min="8707" max="8707" width="135.75" style="590" customWidth="1"/>
    <col min="8708" max="8960" width="9" style="590"/>
    <col min="8961" max="8961" width="2.5" style="590" customWidth="1"/>
    <col min="8962" max="8962" width="3" style="590" customWidth="1"/>
    <col min="8963" max="8963" width="135.75" style="590" customWidth="1"/>
    <col min="8964" max="9216" width="9" style="590"/>
    <col min="9217" max="9217" width="2.5" style="590" customWidth="1"/>
    <col min="9218" max="9218" width="3" style="590" customWidth="1"/>
    <col min="9219" max="9219" width="135.75" style="590" customWidth="1"/>
    <col min="9220" max="9472" width="9" style="590"/>
    <col min="9473" max="9473" width="2.5" style="590" customWidth="1"/>
    <col min="9474" max="9474" width="3" style="590" customWidth="1"/>
    <col min="9475" max="9475" width="135.75" style="590" customWidth="1"/>
    <col min="9476" max="9728" width="9" style="590"/>
    <col min="9729" max="9729" width="2.5" style="590" customWidth="1"/>
    <col min="9730" max="9730" width="3" style="590" customWidth="1"/>
    <col min="9731" max="9731" width="135.75" style="590" customWidth="1"/>
    <col min="9732" max="9984" width="9" style="590"/>
    <col min="9985" max="9985" width="2.5" style="590" customWidth="1"/>
    <col min="9986" max="9986" width="3" style="590" customWidth="1"/>
    <col min="9987" max="9987" width="135.75" style="590" customWidth="1"/>
    <col min="9988" max="10240" width="9" style="590"/>
    <col min="10241" max="10241" width="2.5" style="590" customWidth="1"/>
    <col min="10242" max="10242" width="3" style="590" customWidth="1"/>
    <col min="10243" max="10243" width="135.75" style="590" customWidth="1"/>
    <col min="10244" max="10496" width="9" style="590"/>
    <col min="10497" max="10497" width="2.5" style="590" customWidth="1"/>
    <col min="10498" max="10498" width="3" style="590" customWidth="1"/>
    <col min="10499" max="10499" width="135.75" style="590" customWidth="1"/>
    <col min="10500" max="10752" width="9" style="590"/>
    <col min="10753" max="10753" width="2.5" style="590" customWidth="1"/>
    <col min="10754" max="10754" width="3" style="590" customWidth="1"/>
    <col min="10755" max="10755" width="135.75" style="590" customWidth="1"/>
    <col min="10756" max="11008" width="9" style="590"/>
    <col min="11009" max="11009" width="2.5" style="590" customWidth="1"/>
    <col min="11010" max="11010" width="3" style="590" customWidth="1"/>
    <col min="11011" max="11011" width="135.75" style="590" customWidth="1"/>
    <col min="11012" max="11264" width="9" style="590"/>
    <col min="11265" max="11265" width="2.5" style="590" customWidth="1"/>
    <col min="11266" max="11266" width="3" style="590" customWidth="1"/>
    <col min="11267" max="11267" width="135.75" style="590" customWidth="1"/>
    <col min="11268" max="11520" width="9" style="590"/>
    <col min="11521" max="11521" width="2.5" style="590" customWidth="1"/>
    <col min="11522" max="11522" width="3" style="590" customWidth="1"/>
    <col min="11523" max="11523" width="135.75" style="590" customWidth="1"/>
    <col min="11524" max="11776" width="9" style="590"/>
    <col min="11777" max="11777" width="2.5" style="590" customWidth="1"/>
    <col min="11778" max="11778" width="3" style="590" customWidth="1"/>
    <col min="11779" max="11779" width="135.75" style="590" customWidth="1"/>
    <col min="11780" max="12032" width="9" style="590"/>
    <col min="12033" max="12033" width="2.5" style="590" customWidth="1"/>
    <col min="12034" max="12034" width="3" style="590" customWidth="1"/>
    <col min="12035" max="12035" width="135.75" style="590" customWidth="1"/>
    <col min="12036" max="12288" width="9" style="590"/>
    <col min="12289" max="12289" width="2.5" style="590" customWidth="1"/>
    <col min="12290" max="12290" width="3" style="590" customWidth="1"/>
    <col min="12291" max="12291" width="135.75" style="590" customWidth="1"/>
    <col min="12292" max="12544" width="9" style="590"/>
    <col min="12545" max="12545" width="2.5" style="590" customWidth="1"/>
    <col min="12546" max="12546" width="3" style="590" customWidth="1"/>
    <col min="12547" max="12547" width="135.75" style="590" customWidth="1"/>
    <col min="12548" max="12800" width="9" style="590"/>
    <col min="12801" max="12801" width="2.5" style="590" customWidth="1"/>
    <col min="12802" max="12802" width="3" style="590" customWidth="1"/>
    <col min="12803" max="12803" width="135.75" style="590" customWidth="1"/>
    <col min="12804" max="13056" width="9" style="590"/>
    <col min="13057" max="13057" width="2.5" style="590" customWidth="1"/>
    <col min="13058" max="13058" width="3" style="590" customWidth="1"/>
    <col min="13059" max="13059" width="135.75" style="590" customWidth="1"/>
    <col min="13060" max="13312" width="9" style="590"/>
    <col min="13313" max="13313" width="2.5" style="590" customWidth="1"/>
    <col min="13314" max="13314" width="3" style="590" customWidth="1"/>
    <col min="13315" max="13315" width="135.75" style="590" customWidth="1"/>
    <col min="13316" max="13568" width="9" style="590"/>
    <col min="13569" max="13569" width="2.5" style="590" customWidth="1"/>
    <col min="13570" max="13570" width="3" style="590" customWidth="1"/>
    <col min="13571" max="13571" width="135.75" style="590" customWidth="1"/>
    <col min="13572" max="13824" width="9" style="590"/>
    <col min="13825" max="13825" width="2.5" style="590" customWidth="1"/>
    <col min="13826" max="13826" width="3" style="590" customWidth="1"/>
    <col min="13827" max="13827" width="135.75" style="590" customWidth="1"/>
    <col min="13828" max="14080" width="9" style="590"/>
    <col min="14081" max="14081" width="2.5" style="590" customWidth="1"/>
    <col min="14082" max="14082" width="3" style="590" customWidth="1"/>
    <col min="14083" max="14083" width="135.75" style="590" customWidth="1"/>
    <col min="14084" max="14336" width="9" style="590"/>
    <col min="14337" max="14337" width="2.5" style="590" customWidth="1"/>
    <col min="14338" max="14338" width="3" style="590" customWidth="1"/>
    <col min="14339" max="14339" width="135.75" style="590" customWidth="1"/>
    <col min="14340" max="14592" width="9" style="590"/>
    <col min="14593" max="14593" width="2.5" style="590" customWidth="1"/>
    <col min="14594" max="14594" width="3" style="590" customWidth="1"/>
    <col min="14595" max="14595" width="135.75" style="590" customWidth="1"/>
    <col min="14596" max="14848" width="9" style="590"/>
    <col min="14849" max="14849" width="2.5" style="590" customWidth="1"/>
    <col min="14850" max="14850" width="3" style="590" customWidth="1"/>
    <col min="14851" max="14851" width="135.75" style="590" customWidth="1"/>
    <col min="14852" max="15104" width="9" style="590"/>
    <col min="15105" max="15105" width="2.5" style="590" customWidth="1"/>
    <col min="15106" max="15106" width="3" style="590" customWidth="1"/>
    <col min="15107" max="15107" width="135.75" style="590" customWidth="1"/>
    <col min="15108" max="15360" width="9" style="590"/>
    <col min="15361" max="15361" width="2.5" style="590" customWidth="1"/>
    <col min="15362" max="15362" width="3" style="590" customWidth="1"/>
    <col min="15363" max="15363" width="135.75" style="590" customWidth="1"/>
    <col min="15364" max="15616" width="9" style="590"/>
    <col min="15617" max="15617" width="2.5" style="590" customWidth="1"/>
    <col min="15618" max="15618" width="3" style="590" customWidth="1"/>
    <col min="15619" max="15619" width="135.75" style="590" customWidth="1"/>
    <col min="15620" max="15872" width="9" style="590"/>
    <col min="15873" max="15873" width="2.5" style="590" customWidth="1"/>
    <col min="15874" max="15874" width="3" style="590" customWidth="1"/>
    <col min="15875" max="15875" width="135.75" style="590" customWidth="1"/>
    <col min="15876" max="16128" width="9" style="590"/>
    <col min="16129" max="16129" width="2.5" style="590" customWidth="1"/>
    <col min="16130" max="16130" width="3" style="590" customWidth="1"/>
    <col min="16131" max="16131" width="135.75" style="590" customWidth="1"/>
    <col min="16132" max="16384" width="9" style="590"/>
  </cols>
  <sheetData>
    <row r="2" spans="1:3">
      <c r="A2" s="590" t="s">
        <v>3103</v>
      </c>
    </row>
    <row r="4" spans="1:3">
      <c r="A4" s="590" t="s">
        <v>3104</v>
      </c>
    </row>
    <row r="5" spans="1:3">
      <c r="C5" s="856" t="s">
        <v>3105</v>
      </c>
    </row>
    <row r="7" spans="1:3">
      <c r="A7" s="590" t="s">
        <v>3106</v>
      </c>
    </row>
    <row r="8" spans="1:3">
      <c r="B8" s="855" t="s">
        <v>3109</v>
      </c>
      <c r="C8" s="856" t="s">
        <v>3107</v>
      </c>
    </row>
    <row r="9" spans="1:3" ht="27">
      <c r="C9" s="856" t="s">
        <v>3722</v>
      </c>
    </row>
    <row r="10" spans="1:3">
      <c r="B10" s="855" t="s">
        <v>3723</v>
      </c>
      <c r="C10" s="856" t="s">
        <v>3724</v>
      </c>
    </row>
    <row r="12" spans="1:3">
      <c r="A12" s="590" t="s">
        <v>3108</v>
      </c>
    </row>
    <row r="13" spans="1:3" ht="27">
      <c r="B13" s="855" t="s">
        <v>3109</v>
      </c>
      <c r="C13" s="856" t="s">
        <v>3725</v>
      </c>
    </row>
    <row r="14" spans="1:3">
      <c r="B14" s="855" t="s">
        <v>3723</v>
      </c>
      <c r="C14" s="856" t="s">
        <v>3726</v>
      </c>
    </row>
    <row r="15" spans="1:3" ht="27">
      <c r="B15" s="855" t="s">
        <v>3113</v>
      </c>
      <c r="C15" s="856" t="s">
        <v>3114</v>
      </c>
    </row>
    <row r="16" spans="1:3" ht="40.5">
      <c r="B16" s="855" t="s">
        <v>3115</v>
      </c>
      <c r="C16" s="856" t="s">
        <v>3727</v>
      </c>
    </row>
    <row r="17" spans="1:3" ht="40.5">
      <c r="B17" s="855" t="s">
        <v>3117</v>
      </c>
      <c r="C17" s="856" t="s">
        <v>3728</v>
      </c>
    </row>
    <row r="18" spans="1:3" ht="27">
      <c r="B18" s="855" t="s">
        <v>3119</v>
      </c>
      <c r="C18" s="856" t="s">
        <v>3124</v>
      </c>
    </row>
    <row r="19" spans="1:3">
      <c r="B19" s="855" t="s">
        <v>3121</v>
      </c>
      <c r="C19" s="856" t="s">
        <v>3729</v>
      </c>
    </row>
    <row r="21" spans="1:3">
      <c r="A21" s="590" t="s">
        <v>3130</v>
      </c>
    </row>
    <row r="22" spans="1:3">
      <c r="B22" s="855" t="s">
        <v>3109</v>
      </c>
      <c r="C22" s="856" t="s">
        <v>3730</v>
      </c>
    </row>
    <row r="23" spans="1:3">
      <c r="B23" s="855" t="s">
        <v>3111</v>
      </c>
      <c r="C23" s="856" t="s">
        <v>3731</v>
      </c>
    </row>
    <row r="24" spans="1:3">
      <c r="B24" s="855" t="s">
        <v>3113</v>
      </c>
      <c r="C24" s="856" t="s">
        <v>3732</v>
      </c>
    </row>
    <row r="25" spans="1:3">
      <c r="B25" s="855" t="s">
        <v>3115</v>
      </c>
      <c r="C25" s="856" t="s">
        <v>3733</v>
      </c>
    </row>
    <row r="26" spans="1:3">
      <c r="B26" s="855" t="s">
        <v>3117</v>
      </c>
      <c r="C26" s="856" t="s">
        <v>3734</v>
      </c>
    </row>
    <row r="27" spans="1:3">
      <c r="B27" s="855" t="s">
        <v>3119</v>
      </c>
      <c r="C27" s="856" t="s">
        <v>3735</v>
      </c>
    </row>
    <row r="28" spans="1:3" ht="27">
      <c r="B28" s="855" t="s">
        <v>3121</v>
      </c>
      <c r="C28" s="856" t="s">
        <v>3736</v>
      </c>
    </row>
    <row r="29" spans="1:3">
      <c r="B29" s="855" t="s">
        <v>3123</v>
      </c>
      <c r="C29" s="856" t="s">
        <v>3737</v>
      </c>
    </row>
    <row r="30" spans="1:3" ht="40.5">
      <c r="B30" s="855" t="s">
        <v>3125</v>
      </c>
      <c r="C30" s="856" t="s">
        <v>3738</v>
      </c>
    </row>
    <row r="31" spans="1:3">
      <c r="B31" s="855" t="s">
        <v>3127</v>
      </c>
      <c r="C31" s="856" t="s">
        <v>3739</v>
      </c>
    </row>
    <row r="32" spans="1:3" ht="27">
      <c r="B32" s="855" t="s">
        <v>3139</v>
      </c>
      <c r="C32" s="856" t="s">
        <v>3740</v>
      </c>
    </row>
    <row r="34" spans="1:3">
      <c r="A34" s="590" t="s">
        <v>3172</v>
      </c>
    </row>
    <row r="35" spans="1:3" ht="67.5">
      <c r="B35" s="855" t="s">
        <v>3109</v>
      </c>
      <c r="C35" s="856" t="s">
        <v>3741</v>
      </c>
    </row>
    <row r="36" spans="1:3">
      <c r="B36" s="855" t="s">
        <v>3111</v>
      </c>
      <c r="C36" s="856" t="s">
        <v>3742</v>
      </c>
    </row>
    <row r="37" spans="1:3" ht="27">
      <c r="B37" s="855" t="s">
        <v>3113</v>
      </c>
      <c r="C37" s="856" t="s">
        <v>3743</v>
      </c>
    </row>
    <row r="38" spans="1:3" ht="27">
      <c r="B38" s="855" t="s">
        <v>3115</v>
      </c>
      <c r="C38" s="856" t="s">
        <v>3744</v>
      </c>
    </row>
    <row r="39" spans="1:3" ht="27">
      <c r="B39" s="855" t="s">
        <v>3117</v>
      </c>
      <c r="C39" s="856" t="s">
        <v>3745</v>
      </c>
    </row>
    <row r="40" spans="1:3" ht="27">
      <c r="B40" s="855" t="s">
        <v>3119</v>
      </c>
      <c r="C40" s="856" t="s">
        <v>3746</v>
      </c>
    </row>
    <row r="41" spans="1:3">
      <c r="B41" s="855" t="s">
        <v>3121</v>
      </c>
      <c r="C41" s="857" t="s">
        <v>3747</v>
      </c>
    </row>
    <row r="42" spans="1:3" ht="27">
      <c r="B42" s="855" t="s">
        <v>3123</v>
      </c>
      <c r="C42" s="857" t="s">
        <v>3748</v>
      </c>
    </row>
    <row r="43" spans="1:3" ht="27">
      <c r="B43" s="855" t="s">
        <v>3125</v>
      </c>
      <c r="C43" s="856" t="s">
        <v>3749</v>
      </c>
    </row>
    <row r="44" spans="1:3" ht="27">
      <c r="B44" s="855" t="s">
        <v>3127</v>
      </c>
      <c r="C44" s="856" t="s">
        <v>3750</v>
      </c>
    </row>
    <row r="45" spans="1:3" ht="40.5">
      <c r="B45" s="855" t="s">
        <v>3751</v>
      </c>
      <c r="C45" s="856" t="s">
        <v>3752</v>
      </c>
    </row>
    <row r="47" spans="1:3">
      <c r="B47" s="855" t="s">
        <v>3753</v>
      </c>
      <c r="C47" s="856" t="s">
        <v>3754</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686D-5872-461C-8EA9-1204D79638D0}">
  <sheetPr>
    <tabColor rgb="FF7030A0"/>
  </sheetPr>
  <dimension ref="D5:F65"/>
  <sheetViews>
    <sheetView workbookViewId="0">
      <selection activeCell="D66" sqref="D66"/>
    </sheetView>
  </sheetViews>
  <sheetFormatPr defaultRowHeight="13.5"/>
  <cols>
    <col min="1" max="3" width="9" style="769"/>
    <col min="4" max="4" width="11.625" style="860" bestFit="1" customWidth="1"/>
    <col min="5" max="259" width="9" style="769"/>
    <col min="260" max="260" width="11.625" style="769" bestFit="1" customWidth="1"/>
    <col min="261" max="515" width="9" style="769"/>
    <col min="516" max="516" width="11.625" style="769" bestFit="1" customWidth="1"/>
    <col min="517" max="771" width="9" style="769"/>
    <col min="772" max="772" width="11.625" style="769" bestFit="1" customWidth="1"/>
    <col min="773" max="1027" width="9" style="769"/>
    <col min="1028" max="1028" width="11.625" style="769" bestFit="1" customWidth="1"/>
    <col min="1029" max="1283" width="9" style="769"/>
    <col min="1284" max="1284" width="11.625" style="769" bestFit="1" customWidth="1"/>
    <col min="1285" max="1539" width="9" style="769"/>
    <col min="1540" max="1540" width="11.625" style="769" bestFit="1" customWidth="1"/>
    <col min="1541" max="1795" width="9" style="769"/>
    <col min="1796" max="1796" width="11.625" style="769" bestFit="1" customWidth="1"/>
    <col min="1797" max="2051" width="9" style="769"/>
    <col min="2052" max="2052" width="11.625" style="769" bestFit="1" customWidth="1"/>
    <col min="2053" max="2307" width="9" style="769"/>
    <col min="2308" max="2308" width="11.625" style="769" bestFit="1" customWidth="1"/>
    <col min="2309" max="2563" width="9" style="769"/>
    <col min="2564" max="2564" width="11.625" style="769" bestFit="1" customWidth="1"/>
    <col min="2565" max="2819" width="9" style="769"/>
    <col min="2820" max="2820" width="11.625" style="769" bestFit="1" customWidth="1"/>
    <col min="2821" max="3075" width="9" style="769"/>
    <col min="3076" max="3076" width="11.625" style="769" bestFit="1" customWidth="1"/>
    <col min="3077" max="3331" width="9" style="769"/>
    <col min="3332" max="3332" width="11.625" style="769" bestFit="1" customWidth="1"/>
    <col min="3333" max="3587" width="9" style="769"/>
    <col min="3588" max="3588" width="11.625" style="769" bestFit="1" customWidth="1"/>
    <col min="3589" max="3843" width="9" style="769"/>
    <col min="3844" max="3844" width="11.625" style="769" bestFit="1" customWidth="1"/>
    <col min="3845" max="4099" width="9" style="769"/>
    <col min="4100" max="4100" width="11.625" style="769" bestFit="1" customWidth="1"/>
    <col min="4101" max="4355" width="9" style="769"/>
    <col min="4356" max="4356" width="11.625" style="769" bestFit="1" customWidth="1"/>
    <col min="4357" max="4611" width="9" style="769"/>
    <col min="4612" max="4612" width="11.625" style="769" bestFit="1" customWidth="1"/>
    <col min="4613" max="4867" width="9" style="769"/>
    <col min="4868" max="4868" width="11.625" style="769" bestFit="1" customWidth="1"/>
    <col min="4869" max="5123" width="9" style="769"/>
    <col min="5124" max="5124" width="11.625" style="769" bestFit="1" customWidth="1"/>
    <col min="5125" max="5379" width="9" style="769"/>
    <col min="5380" max="5380" width="11.625" style="769" bestFit="1" customWidth="1"/>
    <col min="5381" max="5635" width="9" style="769"/>
    <col min="5636" max="5636" width="11.625" style="769" bestFit="1" customWidth="1"/>
    <col min="5637" max="5891" width="9" style="769"/>
    <col min="5892" max="5892" width="11.625" style="769" bestFit="1" customWidth="1"/>
    <col min="5893" max="6147" width="9" style="769"/>
    <col min="6148" max="6148" width="11.625" style="769" bestFit="1" customWidth="1"/>
    <col min="6149" max="6403" width="9" style="769"/>
    <col min="6404" max="6404" width="11.625" style="769" bestFit="1" customWidth="1"/>
    <col min="6405" max="6659" width="9" style="769"/>
    <col min="6660" max="6660" width="11.625" style="769" bestFit="1" customWidth="1"/>
    <col min="6661" max="6915" width="9" style="769"/>
    <col min="6916" max="6916" width="11.625" style="769" bestFit="1" customWidth="1"/>
    <col min="6917" max="7171" width="9" style="769"/>
    <col min="7172" max="7172" width="11.625" style="769" bestFit="1" customWidth="1"/>
    <col min="7173" max="7427" width="9" style="769"/>
    <col min="7428" max="7428" width="11.625" style="769" bestFit="1" customWidth="1"/>
    <col min="7429" max="7683" width="9" style="769"/>
    <col min="7684" max="7684" width="11.625" style="769" bestFit="1" customWidth="1"/>
    <col min="7685" max="7939" width="9" style="769"/>
    <col min="7940" max="7940" width="11.625" style="769" bestFit="1" customWidth="1"/>
    <col min="7941" max="8195" width="9" style="769"/>
    <col min="8196" max="8196" width="11.625" style="769" bestFit="1" customWidth="1"/>
    <col min="8197" max="8451" width="9" style="769"/>
    <col min="8452" max="8452" width="11.625" style="769" bestFit="1" customWidth="1"/>
    <col min="8453" max="8707" width="9" style="769"/>
    <col min="8708" max="8708" width="11.625" style="769" bestFit="1" customWidth="1"/>
    <col min="8709" max="8963" width="9" style="769"/>
    <col min="8964" max="8964" width="11.625" style="769" bestFit="1" customWidth="1"/>
    <col min="8965" max="9219" width="9" style="769"/>
    <col min="9220" max="9220" width="11.625" style="769" bestFit="1" customWidth="1"/>
    <col min="9221" max="9475" width="9" style="769"/>
    <col min="9476" max="9476" width="11.625" style="769" bestFit="1" customWidth="1"/>
    <col min="9477" max="9731" width="9" style="769"/>
    <col min="9732" max="9732" width="11.625" style="769" bestFit="1" customWidth="1"/>
    <col min="9733" max="9987" width="9" style="769"/>
    <col min="9988" max="9988" width="11.625" style="769" bestFit="1" customWidth="1"/>
    <col min="9989" max="10243" width="9" style="769"/>
    <col min="10244" max="10244" width="11.625" style="769" bestFit="1" customWidth="1"/>
    <col min="10245" max="10499" width="9" style="769"/>
    <col min="10500" max="10500" width="11.625" style="769" bestFit="1" customWidth="1"/>
    <col min="10501" max="10755" width="9" style="769"/>
    <col min="10756" max="10756" width="11.625" style="769" bestFit="1" customWidth="1"/>
    <col min="10757" max="11011" width="9" style="769"/>
    <col min="11012" max="11012" width="11.625" style="769" bestFit="1" customWidth="1"/>
    <col min="11013" max="11267" width="9" style="769"/>
    <col min="11268" max="11268" width="11.625" style="769" bestFit="1" customWidth="1"/>
    <col min="11269" max="11523" width="9" style="769"/>
    <col min="11524" max="11524" width="11.625" style="769" bestFit="1" customWidth="1"/>
    <col min="11525" max="11779" width="9" style="769"/>
    <col min="11780" max="11780" width="11.625" style="769" bestFit="1" customWidth="1"/>
    <col min="11781" max="12035" width="9" style="769"/>
    <col min="12036" max="12036" width="11.625" style="769" bestFit="1" customWidth="1"/>
    <col min="12037" max="12291" width="9" style="769"/>
    <col min="12292" max="12292" width="11.625" style="769" bestFit="1" customWidth="1"/>
    <col min="12293" max="12547" width="9" style="769"/>
    <col min="12548" max="12548" width="11.625" style="769" bestFit="1" customWidth="1"/>
    <col min="12549" max="12803" width="9" style="769"/>
    <col min="12804" max="12804" width="11.625" style="769" bestFit="1" customWidth="1"/>
    <col min="12805" max="13059" width="9" style="769"/>
    <col min="13060" max="13060" width="11.625" style="769" bestFit="1" customWidth="1"/>
    <col min="13061" max="13315" width="9" style="769"/>
    <col min="13316" max="13316" width="11.625" style="769" bestFit="1" customWidth="1"/>
    <col min="13317" max="13571" width="9" style="769"/>
    <col min="13572" max="13572" width="11.625" style="769" bestFit="1" customWidth="1"/>
    <col min="13573" max="13827" width="9" style="769"/>
    <col min="13828" max="13828" width="11.625" style="769" bestFit="1" customWidth="1"/>
    <col min="13829" max="14083" width="9" style="769"/>
    <col min="14084" max="14084" width="11.625" style="769" bestFit="1" customWidth="1"/>
    <col min="14085" max="14339" width="9" style="769"/>
    <col min="14340" max="14340" width="11.625" style="769" bestFit="1" customWidth="1"/>
    <col min="14341" max="14595" width="9" style="769"/>
    <col min="14596" max="14596" width="11.625" style="769" bestFit="1" customWidth="1"/>
    <col min="14597" max="14851" width="9" style="769"/>
    <col min="14852" max="14852" width="11.625" style="769" bestFit="1" customWidth="1"/>
    <col min="14853" max="15107" width="9" style="769"/>
    <col min="15108" max="15108" width="11.625" style="769" bestFit="1" customWidth="1"/>
    <col min="15109" max="15363" width="9" style="769"/>
    <col min="15364" max="15364" width="11.625" style="769" bestFit="1" customWidth="1"/>
    <col min="15365" max="15619" width="9" style="769"/>
    <col min="15620" max="15620" width="11.625" style="769" bestFit="1" customWidth="1"/>
    <col min="15621" max="15875" width="9" style="769"/>
    <col min="15876" max="15876" width="11.625" style="769" bestFit="1" customWidth="1"/>
    <col min="15877" max="16131" width="9" style="769"/>
    <col min="16132" max="16132" width="11.625" style="769" bestFit="1" customWidth="1"/>
    <col min="16133" max="16384" width="9" style="769"/>
  </cols>
  <sheetData>
    <row r="5" spans="4:6" ht="42">
      <c r="D5" s="990" t="s">
        <v>3755</v>
      </c>
    </row>
    <row r="10" spans="4:6">
      <c r="D10" s="860" t="s">
        <v>3756</v>
      </c>
    </row>
    <row r="12" spans="4:6">
      <c r="D12" s="858">
        <v>43186</v>
      </c>
      <c r="F12" s="769" t="s">
        <v>3757</v>
      </c>
    </row>
    <row r="13" spans="4:6">
      <c r="D13" s="859">
        <v>43192</v>
      </c>
      <c r="F13" s="769" t="s">
        <v>3758</v>
      </c>
    </row>
    <row r="14" spans="4:6">
      <c r="D14" s="859">
        <v>43195</v>
      </c>
      <c r="F14" s="769" t="s">
        <v>3759</v>
      </c>
    </row>
    <row r="15" spans="4:6">
      <c r="D15" s="859">
        <v>43306</v>
      </c>
      <c r="F15" s="769" t="s">
        <v>3760</v>
      </c>
    </row>
    <row r="16" spans="4:6">
      <c r="D16" s="859">
        <v>43396</v>
      </c>
      <c r="F16" s="769" t="s">
        <v>3761</v>
      </c>
    </row>
    <row r="17" spans="4:6">
      <c r="D17" s="859">
        <v>43496</v>
      </c>
      <c r="F17" s="769" t="s">
        <v>3762</v>
      </c>
    </row>
    <row r="18" spans="4:6">
      <c r="D18" s="859">
        <v>43538</v>
      </c>
      <c r="F18" s="769" t="s">
        <v>3763</v>
      </c>
    </row>
    <row r="19" spans="4:6">
      <c r="D19" s="859">
        <v>43586</v>
      </c>
      <c r="F19" s="769" t="s">
        <v>3764</v>
      </c>
    </row>
    <row r="20" spans="4:6">
      <c r="D20" s="859">
        <v>43633</v>
      </c>
      <c r="F20" s="769" t="s">
        <v>3765</v>
      </c>
    </row>
    <row r="21" spans="4:6">
      <c r="D21" s="859">
        <v>43642</v>
      </c>
      <c r="F21" s="769" t="s">
        <v>3766</v>
      </c>
    </row>
    <row r="22" spans="4:6">
      <c r="D22" s="859">
        <v>43707</v>
      </c>
      <c r="F22" s="769" t="s">
        <v>3767</v>
      </c>
    </row>
    <row r="23" spans="4:6">
      <c r="D23" s="859">
        <v>43900</v>
      </c>
      <c r="F23" s="769" t="s">
        <v>3768</v>
      </c>
    </row>
    <row r="24" spans="4:6">
      <c r="D24" s="859">
        <v>43921</v>
      </c>
      <c r="F24" s="769" t="s">
        <v>3769</v>
      </c>
    </row>
    <row r="25" spans="4:6">
      <c r="D25" s="859">
        <v>44048</v>
      </c>
      <c r="F25" s="769" t="s">
        <v>3770</v>
      </c>
    </row>
    <row r="26" spans="4:6">
      <c r="D26" s="860">
        <v>20210101</v>
      </c>
      <c r="F26" s="769" t="s">
        <v>3771</v>
      </c>
    </row>
    <row r="27" spans="4:6">
      <c r="D27" s="860">
        <v>20210903</v>
      </c>
      <c r="F27" s="769" t="s">
        <v>3772</v>
      </c>
    </row>
    <row r="28" spans="4:6">
      <c r="D28" s="860">
        <v>20210915</v>
      </c>
      <c r="F28" s="769" t="s">
        <v>3773</v>
      </c>
    </row>
    <row r="29" spans="4:6">
      <c r="D29" s="860">
        <v>20210916</v>
      </c>
      <c r="F29" s="769" t="s">
        <v>3774</v>
      </c>
    </row>
    <row r="30" spans="4:6">
      <c r="D30" s="860">
        <v>20210930</v>
      </c>
      <c r="F30" s="769" t="s">
        <v>3775</v>
      </c>
    </row>
    <row r="31" spans="4:6">
      <c r="D31" s="860">
        <v>20211018</v>
      </c>
      <c r="F31" s="769" t="s">
        <v>3776</v>
      </c>
    </row>
    <row r="32" spans="4:6">
      <c r="D32" s="860">
        <v>20211021</v>
      </c>
      <c r="F32" s="769" t="s">
        <v>3777</v>
      </c>
    </row>
    <row r="33" spans="4:6">
      <c r="D33" s="860">
        <v>20220308</v>
      </c>
      <c r="F33" s="769" t="s">
        <v>3778</v>
      </c>
    </row>
    <row r="34" spans="4:6">
      <c r="D34" s="860">
        <v>20220316</v>
      </c>
      <c r="F34" s="769" t="s">
        <v>3779</v>
      </c>
    </row>
    <row r="35" spans="4:6">
      <c r="F35" s="769" t="s">
        <v>3780</v>
      </c>
    </row>
    <row r="36" spans="4:6">
      <c r="D36" s="860">
        <v>20220706</v>
      </c>
      <c r="F36" s="769" t="s">
        <v>3781</v>
      </c>
    </row>
    <row r="37" spans="4:6">
      <c r="D37" s="860">
        <v>20220714</v>
      </c>
      <c r="F37" s="769" t="s">
        <v>3782</v>
      </c>
    </row>
    <row r="38" spans="4:6">
      <c r="D38" s="860">
        <v>20220812</v>
      </c>
      <c r="F38" s="769" t="s">
        <v>3783</v>
      </c>
    </row>
    <row r="39" spans="4:6">
      <c r="D39" s="860">
        <v>20230418</v>
      </c>
      <c r="F39" s="769" t="s">
        <v>3784</v>
      </c>
    </row>
    <row r="40" spans="4:6">
      <c r="D40" s="860">
        <v>20230501</v>
      </c>
      <c r="F40" s="769" t="s">
        <v>3785</v>
      </c>
    </row>
    <row r="41" spans="4:6">
      <c r="D41" s="860">
        <v>20230710</v>
      </c>
      <c r="F41" s="769" t="s">
        <v>3786</v>
      </c>
    </row>
    <row r="42" spans="4:6">
      <c r="D42" s="860">
        <v>20230728</v>
      </c>
      <c r="F42" s="769" t="s">
        <v>3787</v>
      </c>
    </row>
    <row r="43" spans="4:6">
      <c r="D43" s="860">
        <v>20230901</v>
      </c>
      <c r="F43" s="769" t="s">
        <v>3788</v>
      </c>
    </row>
    <row r="44" spans="4:6">
      <c r="D44" s="860">
        <v>20230906</v>
      </c>
      <c r="F44" s="769" t="s">
        <v>3789</v>
      </c>
    </row>
    <row r="45" spans="4:6">
      <c r="D45" s="860">
        <v>20230928</v>
      </c>
      <c r="F45" s="769" t="s">
        <v>3790</v>
      </c>
    </row>
    <row r="46" spans="4:6">
      <c r="D46" s="860">
        <v>20231017</v>
      </c>
      <c r="F46" s="769" t="s">
        <v>3791</v>
      </c>
    </row>
    <row r="47" spans="4:6">
      <c r="D47" s="860">
        <v>20231228</v>
      </c>
      <c r="F47" s="769" t="s">
        <v>3792</v>
      </c>
    </row>
    <row r="48" spans="4:6">
      <c r="D48" s="860">
        <v>20240601</v>
      </c>
      <c r="F48" s="769" t="s">
        <v>3793</v>
      </c>
    </row>
    <row r="49" spans="4:6">
      <c r="D49" s="860">
        <v>20240716</v>
      </c>
      <c r="F49" s="769" t="s">
        <v>3794</v>
      </c>
    </row>
    <row r="50" spans="4:6">
      <c r="D50" s="860">
        <v>20240726</v>
      </c>
      <c r="F50" s="769" t="s">
        <v>3795</v>
      </c>
    </row>
    <row r="51" spans="4:6">
      <c r="D51" s="860">
        <v>20241004</v>
      </c>
      <c r="F51" s="769" t="s">
        <v>3796</v>
      </c>
    </row>
    <row r="52" spans="4:6">
      <c r="D52" s="860">
        <v>20241016</v>
      </c>
      <c r="F52" s="769" t="s">
        <v>4135</v>
      </c>
    </row>
    <row r="53" spans="4:6">
      <c r="D53" s="860">
        <v>20241021</v>
      </c>
      <c r="F53" s="769" t="s">
        <v>4136</v>
      </c>
    </row>
    <row r="54" spans="4:6">
      <c r="D54" s="860">
        <v>20250401</v>
      </c>
      <c r="F54" s="769" t="s">
        <v>4173</v>
      </c>
    </row>
    <row r="55" spans="4:6">
      <c r="D55" s="860">
        <v>20250402</v>
      </c>
      <c r="F55" s="769" t="s">
        <v>4176</v>
      </c>
    </row>
    <row r="56" spans="4:6">
      <c r="D56" s="860">
        <v>20250408</v>
      </c>
      <c r="F56" s="769" t="s">
        <v>4177</v>
      </c>
    </row>
    <row r="57" spans="4:6">
      <c r="D57" s="860">
        <v>20250409</v>
      </c>
      <c r="F57" s="769" t="s">
        <v>4193</v>
      </c>
    </row>
    <row r="58" spans="4:6">
      <c r="D58" s="860">
        <v>20250418</v>
      </c>
      <c r="F58" s="769" t="s">
        <v>4195</v>
      </c>
    </row>
    <row r="59" spans="4:6">
      <c r="D59" s="860">
        <v>20250526</v>
      </c>
      <c r="F59" s="769" t="s">
        <v>4196</v>
      </c>
    </row>
    <row r="60" spans="4:6">
      <c r="D60" s="860">
        <v>20250527</v>
      </c>
      <c r="F60" s="769" t="s">
        <v>4200</v>
      </c>
    </row>
    <row r="61" spans="4:6">
      <c r="D61" s="860">
        <v>20250612</v>
      </c>
      <c r="F61" s="769" t="s">
        <v>4201</v>
      </c>
    </row>
    <row r="62" spans="4:6">
      <c r="D62" s="860">
        <v>20250629</v>
      </c>
      <c r="F62" s="769" t="s">
        <v>4204</v>
      </c>
    </row>
    <row r="63" spans="4:6">
      <c r="D63" s="860">
        <v>20251021</v>
      </c>
      <c r="F63" s="769" t="s">
        <v>4216</v>
      </c>
    </row>
    <row r="64" spans="4:6">
      <c r="D64" s="860">
        <v>20251024</v>
      </c>
      <c r="F64" s="769" t="s">
        <v>4217</v>
      </c>
    </row>
    <row r="65" spans="4:6">
      <c r="D65" s="860">
        <v>20251025</v>
      </c>
      <c r="F65" s="769" t="s">
        <v>4224</v>
      </c>
    </row>
  </sheetData>
  <phoneticPr fontId="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E6B35-6102-49C9-8E96-4298D6C7D479}">
  <sheetPr>
    <tabColor theme="1" tint="0.34998626667073579"/>
  </sheetPr>
  <dimension ref="A1:IT55"/>
  <sheetViews>
    <sheetView workbookViewId="0">
      <selection activeCell="G10" sqref="G10"/>
    </sheetView>
  </sheetViews>
  <sheetFormatPr defaultRowHeight="13.5"/>
  <cols>
    <col min="1" max="1" width="16.375" style="769" bestFit="1" customWidth="1"/>
    <col min="2" max="2" width="14.125" style="769" bestFit="1" customWidth="1"/>
    <col min="3" max="5" width="9.75" style="769" bestFit="1" customWidth="1"/>
    <col min="6" max="6" width="14.125" style="769" bestFit="1" customWidth="1"/>
    <col min="7" max="7" width="15.25" style="769" customWidth="1"/>
    <col min="8" max="8" width="14.125" style="769" bestFit="1" customWidth="1"/>
    <col min="9" max="9" width="15.25" style="769" bestFit="1" customWidth="1"/>
    <col min="10" max="12" width="13.625" style="769" bestFit="1" customWidth="1"/>
    <col min="13" max="13" width="12" style="769" bestFit="1" customWidth="1"/>
    <col min="14" max="14" width="22.125" style="769" bestFit="1" customWidth="1"/>
    <col min="15" max="16" width="30.125" style="769" bestFit="1" customWidth="1"/>
    <col min="17" max="18" width="21" style="769" bestFit="1" customWidth="1"/>
    <col min="19" max="19" width="18.75" style="769" bestFit="1" customWidth="1"/>
    <col min="20" max="20" width="21" style="769" bestFit="1" customWidth="1"/>
    <col min="21" max="22" width="9.75" style="769" bestFit="1" customWidth="1"/>
    <col min="23" max="23" width="18.875" style="769" bestFit="1" customWidth="1"/>
    <col min="24" max="24" width="9.75" style="769" bestFit="1" customWidth="1"/>
    <col min="25" max="25" width="18.875" style="769" bestFit="1" customWidth="1"/>
    <col min="26" max="27" width="9.75" style="769" bestFit="1" customWidth="1"/>
    <col min="28" max="29" width="12.125" style="769" bestFit="1" customWidth="1"/>
    <col min="30" max="30" width="7.125" style="769" bestFit="1" customWidth="1"/>
    <col min="31" max="31" width="9.75" style="769" bestFit="1" customWidth="1"/>
    <col min="32" max="32" width="15.5" style="769" bestFit="1" customWidth="1"/>
    <col min="33" max="33" width="19.375" style="769" bestFit="1" customWidth="1"/>
    <col min="34" max="34" width="5.75" style="769" bestFit="1" customWidth="1"/>
    <col min="35" max="35" width="9.75" style="769" bestFit="1" customWidth="1"/>
    <col min="36" max="36" width="11.875" style="769" bestFit="1" customWidth="1"/>
    <col min="37" max="37" width="9.125" style="769" bestFit="1" customWidth="1"/>
    <col min="38" max="38" width="10.5" style="769" bestFit="1" customWidth="1"/>
    <col min="39" max="39" width="16.375" style="769" bestFit="1" customWidth="1"/>
    <col min="40" max="40" width="12.125" style="769" bestFit="1" customWidth="1"/>
    <col min="41" max="41" width="10.375" style="769" bestFit="1" customWidth="1"/>
    <col min="42" max="42" width="11.875" style="769" bestFit="1" customWidth="1"/>
    <col min="43" max="51" width="16.375" style="769" bestFit="1" customWidth="1"/>
    <col min="52" max="52" width="10.625" style="769" bestFit="1" customWidth="1"/>
    <col min="53" max="53" width="11.875" style="769" bestFit="1" customWidth="1"/>
    <col min="54" max="54" width="16.375" style="769" bestFit="1" customWidth="1"/>
    <col min="55" max="55" width="20.75" style="769" bestFit="1" customWidth="1"/>
    <col min="56" max="56" width="16.375" style="769" bestFit="1" customWidth="1"/>
    <col min="57" max="57" width="20.75" style="769" bestFit="1" customWidth="1"/>
    <col min="58" max="58" width="16.375" style="769" bestFit="1" customWidth="1"/>
    <col min="59" max="59" width="20.75" style="769" bestFit="1" customWidth="1"/>
    <col min="60" max="60" width="16.375" style="769" bestFit="1" customWidth="1"/>
    <col min="61" max="61" width="20.75" style="769" bestFit="1" customWidth="1"/>
    <col min="62" max="62" width="16.375" style="769" bestFit="1" customWidth="1"/>
    <col min="63" max="63" width="20.75" style="769" bestFit="1" customWidth="1"/>
    <col min="64" max="64" width="14.125" style="769" bestFit="1" customWidth="1"/>
    <col min="65" max="65" width="18.625" style="769" bestFit="1" customWidth="1"/>
    <col min="66" max="66" width="16.375" style="769" bestFit="1" customWidth="1"/>
    <col min="67" max="67" width="20.75" style="769" bestFit="1" customWidth="1"/>
    <col min="68" max="68" width="16.375" style="769" bestFit="1" customWidth="1"/>
    <col min="69" max="69" width="20.75" style="769" bestFit="1" customWidth="1"/>
    <col min="70" max="75" width="23" style="769" bestFit="1" customWidth="1"/>
    <col min="76" max="77" width="18.625" style="769" bestFit="1" customWidth="1"/>
    <col min="78" max="78" width="10.5" style="769" bestFit="1" customWidth="1"/>
    <col min="79" max="79" width="11.875" style="769" bestFit="1" customWidth="1"/>
    <col min="80" max="80" width="10.5" style="769" bestFit="1" customWidth="1"/>
    <col min="81" max="82" width="11.875" style="769" bestFit="1" customWidth="1"/>
    <col min="83" max="83" width="16.375" style="769" bestFit="1" customWidth="1"/>
    <col min="84" max="84" width="17.875" style="769" bestFit="1" customWidth="1"/>
    <col min="85" max="85" width="22.25" style="769" bestFit="1" customWidth="1"/>
    <col min="86" max="86" width="7.75" style="769" bestFit="1" customWidth="1"/>
    <col min="87" max="89" width="11.875" style="769" bestFit="1" customWidth="1"/>
    <col min="90" max="90" width="16.375" style="769" bestFit="1" customWidth="1"/>
    <col min="91" max="93" width="11.875" style="769" bestFit="1" customWidth="1"/>
    <col min="94" max="94" width="14.125" style="769" bestFit="1" customWidth="1"/>
    <col min="95" max="95" width="11.875" style="769" bestFit="1" customWidth="1"/>
    <col min="96" max="96" width="16.375" style="769" bestFit="1" customWidth="1"/>
    <col min="97" max="97" width="18.625" style="769" bestFit="1" customWidth="1"/>
    <col min="98" max="98" width="10.5" style="769" bestFit="1" customWidth="1"/>
    <col min="99" max="99" width="14.25" style="769" bestFit="1" customWidth="1"/>
    <col min="100" max="101" width="13.375" style="769" bestFit="1" customWidth="1"/>
    <col min="102" max="102" width="16.375" style="769" bestFit="1" customWidth="1"/>
    <col min="103" max="103" width="16.5" style="769" bestFit="1" customWidth="1"/>
    <col min="104" max="105" width="20.125" style="769" bestFit="1" customWidth="1"/>
    <col min="106" max="107" width="23" style="769" bestFit="1" customWidth="1"/>
    <col min="108" max="108" width="18.625" style="769" bestFit="1" customWidth="1"/>
    <col min="109" max="109" width="9.25" style="769" bestFit="1" customWidth="1"/>
    <col min="110" max="110" width="7.25" style="769" bestFit="1" customWidth="1"/>
    <col min="111" max="111" width="10.375" style="769" bestFit="1" customWidth="1"/>
    <col min="112" max="113" width="11.875" style="769" bestFit="1" customWidth="1"/>
    <col min="114" max="114" width="14.375" style="769" bestFit="1" customWidth="1"/>
    <col min="115" max="115" width="11.875" style="769" bestFit="1" customWidth="1"/>
    <col min="116" max="117" width="16.375" style="769" bestFit="1" customWidth="1"/>
    <col min="118" max="118" width="11.875" style="769" bestFit="1" customWidth="1"/>
    <col min="119" max="120" width="16.375" style="769" bestFit="1" customWidth="1"/>
    <col min="121" max="121" width="17.875" style="769" bestFit="1" customWidth="1"/>
    <col min="122" max="122" width="16.375" style="769" bestFit="1" customWidth="1"/>
    <col min="123" max="123" width="17.875" style="769" bestFit="1" customWidth="1"/>
    <col min="124" max="124" width="5.75" style="769" bestFit="1" customWidth="1"/>
    <col min="125" max="126" width="9.75" style="769" bestFit="1" customWidth="1"/>
    <col min="127" max="127" width="7.75" style="769" bestFit="1" customWidth="1"/>
    <col min="128" max="128" width="9.75" style="769" bestFit="1" customWidth="1"/>
    <col min="129" max="129" width="59.375" style="769" bestFit="1" customWidth="1"/>
    <col min="130" max="130" width="45.5" style="769" bestFit="1" customWidth="1"/>
    <col min="131" max="131" width="27.625" style="769" bestFit="1" customWidth="1"/>
    <col min="132" max="132" width="11.875" style="769" bestFit="1" customWidth="1"/>
    <col min="133" max="136" width="14.125" style="769" bestFit="1" customWidth="1"/>
    <col min="137" max="137" width="15.625" style="769" bestFit="1" customWidth="1"/>
    <col min="138" max="138" width="14.125" style="769" bestFit="1" customWidth="1"/>
    <col min="139" max="140" width="19.625" style="769" bestFit="1" customWidth="1"/>
    <col min="141" max="141" width="21.875" style="769" bestFit="1" customWidth="1"/>
    <col min="142" max="142" width="19.375" style="769" bestFit="1" customWidth="1"/>
    <col min="143" max="143" width="16.375" style="769" bestFit="1" customWidth="1"/>
    <col min="144" max="144" width="23" style="769" bestFit="1" customWidth="1"/>
    <col min="145" max="146" width="14.125" style="769" bestFit="1" customWidth="1"/>
    <col min="147" max="147" width="23.25" style="769" bestFit="1" customWidth="1"/>
    <col min="148" max="149" width="14.375" style="769" bestFit="1" customWidth="1"/>
    <col min="150" max="150" width="23.125" style="769" bestFit="1" customWidth="1"/>
    <col min="151" max="151" width="18.875" style="769" bestFit="1" customWidth="1"/>
    <col min="152" max="152" width="14.375" style="769" bestFit="1" customWidth="1"/>
    <col min="153" max="153" width="16.5" style="769" bestFit="1" customWidth="1"/>
    <col min="154" max="154" width="25.25" style="769" bestFit="1" customWidth="1"/>
    <col min="155" max="156" width="18.625" style="769" bestFit="1" customWidth="1"/>
    <col min="157" max="157" width="23" style="769" bestFit="1" customWidth="1"/>
    <col min="158" max="159" width="26.75" style="769" bestFit="1" customWidth="1"/>
    <col min="160" max="160" width="25.25" style="769" bestFit="1" customWidth="1"/>
    <col min="161" max="161" width="29.625" style="769" bestFit="1" customWidth="1"/>
    <col min="162" max="162" width="25.25" style="769" bestFit="1" customWidth="1"/>
    <col min="163" max="163" width="29.625" style="769" bestFit="1" customWidth="1"/>
    <col min="164" max="167" width="20.875" style="769" bestFit="1" customWidth="1"/>
    <col min="168" max="168" width="13.875" style="769" bestFit="1" customWidth="1"/>
    <col min="169" max="169" width="16.5" style="769" bestFit="1" customWidth="1"/>
    <col min="170" max="170" width="7.75" style="769" bestFit="1" customWidth="1"/>
    <col min="171" max="171" width="20.75" style="769" bestFit="1" customWidth="1"/>
    <col min="172" max="174" width="16.375" style="769" bestFit="1" customWidth="1"/>
    <col min="175" max="178" width="31" style="769" bestFit="1" customWidth="1"/>
    <col min="179" max="180" width="18.625" style="769" bestFit="1" customWidth="1"/>
    <col min="181" max="181" width="16.375" style="769" bestFit="1" customWidth="1"/>
    <col min="182" max="183" width="18.625" style="769" bestFit="1" customWidth="1"/>
    <col min="184" max="184" width="16.375" style="769" bestFit="1" customWidth="1"/>
    <col min="185" max="185" width="31.375" style="769" bestFit="1" customWidth="1"/>
    <col min="186" max="186" width="30" style="769" bestFit="1" customWidth="1"/>
    <col min="187" max="187" width="20.75" style="769" bestFit="1" customWidth="1"/>
    <col min="188" max="189" width="23" style="769" bestFit="1" customWidth="1"/>
    <col min="190" max="190" width="25.25" style="769" bestFit="1" customWidth="1"/>
    <col min="191" max="191" width="23" style="769" bestFit="1" customWidth="1"/>
    <col min="192" max="192" width="20.75" style="769" bestFit="1" customWidth="1"/>
    <col min="193" max="194" width="23" style="769" bestFit="1" customWidth="1"/>
    <col min="195" max="195" width="25.25" style="769" bestFit="1" customWidth="1"/>
    <col min="196" max="196" width="23" style="769" bestFit="1" customWidth="1"/>
    <col min="197" max="197" width="18.625" style="769" bestFit="1" customWidth="1"/>
    <col min="198" max="200" width="20.75" style="769" bestFit="1" customWidth="1"/>
    <col min="201" max="201" width="19.75" style="769" bestFit="1" customWidth="1"/>
    <col min="202" max="203" width="22" style="769" bestFit="1" customWidth="1"/>
    <col min="204" max="204" width="14.125" style="769" bestFit="1" customWidth="1"/>
    <col min="205" max="206" width="20.75" style="769" bestFit="1" customWidth="1"/>
    <col min="207" max="208" width="18.625" style="769" bestFit="1" customWidth="1"/>
    <col min="209" max="211" width="20.75" style="769" bestFit="1" customWidth="1"/>
    <col min="212" max="213" width="23" style="769" bestFit="1" customWidth="1"/>
    <col min="214" max="214" width="20.75" style="769" bestFit="1" customWidth="1"/>
    <col min="215" max="216" width="23" style="769" bestFit="1" customWidth="1"/>
    <col min="217" max="217" width="25.25" style="769" bestFit="1" customWidth="1"/>
    <col min="218" max="219" width="23" style="769" bestFit="1" customWidth="1"/>
    <col min="220" max="222" width="25.25" style="769" bestFit="1" customWidth="1"/>
    <col min="223" max="224" width="27.5" style="769" bestFit="1" customWidth="1"/>
    <col min="225" max="225" width="25.25" style="769" bestFit="1" customWidth="1"/>
    <col min="226" max="227" width="27.5" style="769" bestFit="1" customWidth="1"/>
    <col min="228" max="228" width="29.625" style="769" bestFit="1" customWidth="1"/>
    <col min="229" max="229" width="27.5" style="769" bestFit="1" customWidth="1"/>
    <col min="230" max="230" width="24.5" style="769" bestFit="1" customWidth="1"/>
    <col min="231" max="231" width="29" style="769" bestFit="1" customWidth="1"/>
    <col min="232" max="233" width="20.75" style="769" bestFit="1" customWidth="1"/>
    <col min="234" max="234" width="27.5" style="769" bestFit="1" customWidth="1"/>
    <col min="235" max="236" width="23" style="769" bestFit="1" customWidth="1"/>
    <col min="237" max="237" width="29.625" style="769" bestFit="1" customWidth="1"/>
    <col min="238" max="238" width="9.125" style="769" bestFit="1" customWidth="1"/>
    <col min="239" max="241" width="18.125" style="769" bestFit="1" customWidth="1"/>
    <col min="242" max="242" width="20.375" style="769" bestFit="1" customWidth="1"/>
    <col min="243" max="243" width="25.25" style="769" bestFit="1" customWidth="1"/>
    <col min="244" max="244" width="27.5" style="769" bestFit="1" customWidth="1"/>
    <col min="245" max="246" width="9.125" style="769" bestFit="1" customWidth="1"/>
    <col min="247" max="247" width="11.25" style="769" bestFit="1" customWidth="1"/>
    <col min="248" max="248" width="15" style="769" bestFit="1" customWidth="1"/>
    <col min="249" max="249" width="16.375" style="769" bestFit="1" customWidth="1"/>
    <col min="250" max="252" width="23.25" style="769" bestFit="1" customWidth="1"/>
    <col min="253" max="254" width="20.75" style="769" bestFit="1" customWidth="1"/>
    <col min="255" max="255" width="6.625" style="769" bestFit="1" customWidth="1"/>
    <col min="256" max="256" width="9" style="769"/>
    <col min="257" max="257" width="16.375" style="769" bestFit="1" customWidth="1"/>
    <col min="258" max="258" width="14.125" style="769" bestFit="1" customWidth="1"/>
    <col min="259" max="261" width="9.75" style="769" bestFit="1" customWidth="1"/>
    <col min="262" max="262" width="14.125" style="769" bestFit="1" customWidth="1"/>
    <col min="263" max="263" width="15.25" style="769" customWidth="1"/>
    <col min="264" max="264" width="14.125" style="769" bestFit="1" customWidth="1"/>
    <col min="265" max="265" width="15.25" style="769" bestFit="1" customWidth="1"/>
    <col min="266" max="268" width="13.625" style="769" bestFit="1" customWidth="1"/>
    <col min="269" max="269" width="12" style="769" bestFit="1" customWidth="1"/>
    <col min="270" max="270" width="22.125" style="769" bestFit="1" customWidth="1"/>
    <col min="271" max="272" width="30.125" style="769" bestFit="1" customWidth="1"/>
    <col min="273" max="274" width="21" style="769" bestFit="1" customWidth="1"/>
    <col min="275" max="275" width="18.75" style="769" bestFit="1" customWidth="1"/>
    <col min="276" max="276" width="21" style="769" bestFit="1" customWidth="1"/>
    <col min="277" max="278" width="9.75" style="769" bestFit="1" customWidth="1"/>
    <col min="279" max="279" width="18.875" style="769" bestFit="1" customWidth="1"/>
    <col min="280" max="280" width="9.75" style="769" bestFit="1" customWidth="1"/>
    <col min="281" max="281" width="18.875" style="769" bestFit="1" customWidth="1"/>
    <col min="282" max="283" width="9.75" style="769" bestFit="1" customWidth="1"/>
    <col min="284" max="285" width="12.125" style="769" bestFit="1" customWidth="1"/>
    <col min="286" max="286" width="7.125" style="769" bestFit="1" customWidth="1"/>
    <col min="287" max="287" width="9.75" style="769" bestFit="1" customWidth="1"/>
    <col min="288" max="288" width="15.5" style="769" bestFit="1" customWidth="1"/>
    <col min="289" max="289" width="19.375" style="769" bestFit="1" customWidth="1"/>
    <col min="290" max="290" width="5.75" style="769" bestFit="1" customWidth="1"/>
    <col min="291" max="291" width="9.75" style="769" bestFit="1" customWidth="1"/>
    <col min="292" max="292" width="11.875" style="769" bestFit="1" customWidth="1"/>
    <col min="293" max="293" width="9.125" style="769" bestFit="1" customWidth="1"/>
    <col min="294" max="294" width="10.5" style="769" bestFit="1" customWidth="1"/>
    <col min="295" max="295" width="16.375" style="769" bestFit="1" customWidth="1"/>
    <col min="296" max="296" width="12.125" style="769" bestFit="1" customWidth="1"/>
    <col min="297" max="297" width="10.375" style="769" bestFit="1" customWidth="1"/>
    <col min="298" max="298" width="11.875" style="769" bestFit="1" customWidth="1"/>
    <col min="299" max="307" width="16.375" style="769" bestFit="1" customWidth="1"/>
    <col min="308" max="308" width="10.625" style="769" bestFit="1" customWidth="1"/>
    <col min="309" max="309" width="11.875" style="769" bestFit="1" customWidth="1"/>
    <col min="310" max="310" width="16.375" style="769" bestFit="1" customWidth="1"/>
    <col min="311" max="311" width="20.75" style="769" bestFit="1" customWidth="1"/>
    <col min="312" max="312" width="16.375" style="769" bestFit="1" customWidth="1"/>
    <col min="313" max="313" width="20.75" style="769" bestFit="1" customWidth="1"/>
    <col min="314" max="314" width="16.375" style="769" bestFit="1" customWidth="1"/>
    <col min="315" max="315" width="20.75" style="769" bestFit="1" customWidth="1"/>
    <col min="316" max="316" width="16.375" style="769" bestFit="1" customWidth="1"/>
    <col min="317" max="317" width="20.75" style="769" bestFit="1" customWidth="1"/>
    <col min="318" max="318" width="16.375" style="769" bestFit="1" customWidth="1"/>
    <col min="319" max="319" width="20.75" style="769" bestFit="1" customWidth="1"/>
    <col min="320" max="320" width="14.125" style="769" bestFit="1" customWidth="1"/>
    <col min="321" max="321" width="18.625" style="769" bestFit="1" customWidth="1"/>
    <col min="322" max="322" width="16.375" style="769" bestFit="1" customWidth="1"/>
    <col min="323" max="323" width="20.75" style="769" bestFit="1" customWidth="1"/>
    <col min="324" max="324" width="16.375" style="769" bestFit="1" customWidth="1"/>
    <col min="325" max="325" width="20.75" style="769" bestFit="1" customWidth="1"/>
    <col min="326" max="331" width="23" style="769" bestFit="1" customWidth="1"/>
    <col min="332" max="333" width="18.625" style="769" bestFit="1" customWidth="1"/>
    <col min="334" max="334" width="10.5" style="769" bestFit="1" customWidth="1"/>
    <col min="335" max="335" width="11.875" style="769" bestFit="1" customWidth="1"/>
    <col min="336" max="336" width="10.5" style="769" bestFit="1" customWidth="1"/>
    <col min="337" max="338" width="11.875" style="769" bestFit="1" customWidth="1"/>
    <col min="339" max="339" width="16.375" style="769" bestFit="1" customWidth="1"/>
    <col min="340" max="340" width="17.875" style="769" bestFit="1" customWidth="1"/>
    <col min="341" max="341" width="22.25" style="769" bestFit="1" customWidth="1"/>
    <col min="342" max="342" width="7.75" style="769" bestFit="1" customWidth="1"/>
    <col min="343" max="345" width="11.875" style="769" bestFit="1" customWidth="1"/>
    <col min="346" max="346" width="16.375" style="769" bestFit="1" customWidth="1"/>
    <col min="347" max="349" width="11.875" style="769" bestFit="1" customWidth="1"/>
    <col min="350" max="350" width="14.125" style="769" bestFit="1" customWidth="1"/>
    <col min="351" max="351" width="11.875" style="769" bestFit="1" customWidth="1"/>
    <col min="352" max="352" width="16.375" style="769" bestFit="1" customWidth="1"/>
    <col min="353" max="353" width="18.625" style="769" bestFit="1" customWidth="1"/>
    <col min="354" max="354" width="10.5" style="769" bestFit="1" customWidth="1"/>
    <col min="355" max="355" width="14.25" style="769" bestFit="1" customWidth="1"/>
    <col min="356" max="357" width="13.375" style="769" bestFit="1" customWidth="1"/>
    <col min="358" max="358" width="16.375" style="769" bestFit="1" customWidth="1"/>
    <col min="359" max="359" width="16.5" style="769" bestFit="1" customWidth="1"/>
    <col min="360" max="361" width="20.125" style="769" bestFit="1" customWidth="1"/>
    <col min="362" max="363" width="23" style="769" bestFit="1" customWidth="1"/>
    <col min="364" max="364" width="18.625" style="769" bestFit="1" customWidth="1"/>
    <col min="365" max="365" width="9.25" style="769" bestFit="1" customWidth="1"/>
    <col min="366" max="366" width="7.25" style="769" bestFit="1" customWidth="1"/>
    <col min="367" max="367" width="10.375" style="769" bestFit="1" customWidth="1"/>
    <col min="368" max="369" width="11.875" style="769" bestFit="1" customWidth="1"/>
    <col min="370" max="370" width="14.375" style="769" bestFit="1" customWidth="1"/>
    <col min="371" max="371" width="11.875" style="769" bestFit="1" customWidth="1"/>
    <col min="372" max="373" width="16.375" style="769" bestFit="1" customWidth="1"/>
    <col min="374" max="374" width="11.875" style="769" bestFit="1" customWidth="1"/>
    <col min="375" max="376" width="16.375" style="769" bestFit="1" customWidth="1"/>
    <col min="377" max="377" width="17.875" style="769" bestFit="1" customWidth="1"/>
    <col min="378" max="378" width="16.375" style="769" bestFit="1" customWidth="1"/>
    <col min="379" max="379" width="17.875" style="769" bestFit="1" customWidth="1"/>
    <col min="380" max="380" width="5.75" style="769" bestFit="1" customWidth="1"/>
    <col min="381" max="382" width="9.75" style="769" bestFit="1" customWidth="1"/>
    <col min="383" max="383" width="7.75" style="769" bestFit="1" customWidth="1"/>
    <col min="384" max="384" width="9.75" style="769" bestFit="1" customWidth="1"/>
    <col min="385" max="385" width="59.375" style="769" bestFit="1" customWidth="1"/>
    <col min="386" max="386" width="45.5" style="769" bestFit="1" customWidth="1"/>
    <col min="387" max="387" width="27.625" style="769" bestFit="1" customWidth="1"/>
    <col min="388" max="388" width="11.875" style="769" bestFit="1" customWidth="1"/>
    <col min="389" max="392" width="14.125" style="769" bestFit="1" customWidth="1"/>
    <col min="393" max="393" width="15.625" style="769" bestFit="1" customWidth="1"/>
    <col min="394" max="394" width="14.125" style="769" bestFit="1" customWidth="1"/>
    <col min="395" max="396" width="19.625" style="769" bestFit="1" customWidth="1"/>
    <col min="397" max="397" width="21.875" style="769" bestFit="1" customWidth="1"/>
    <col min="398" max="398" width="19.375" style="769" bestFit="1" customWidth="1"/>
    <col min="399" max="399" width="16.375" style="769" bestFit="1" customWidth="1"/>
    <col min="400" max="400" width="23" style="769" bestFit="1" customWidth="1"/>
    <col min="401" max="402" width="14.125" style="769" bestFit="1" customWidth="1"/>
    <col min="403" max="403" width="23.25" style="769" bestFit="1" customWidth="1"/>
    <col min="404" max="405" width="14.375" style="769" bestFit="1" customWidth="1"/>
    <col min="406" max="406" width="23.125" style="769" bestFit="1" customWidth="1"/>
    <col min="407" max="407" width="18.875" style="769" bestFit="1" customWidth="1"/>
    <col min="408" max="408" width="14.375" style="769" bestFit="1" customWidth="1"/>
    <col min="409" max="409" width="16.5" style="769" bestFit="1" customWidth="1"/>
    <col min="410" max="410" width="25.25" style="769" bestFit="1" customWidth="1"/>
    <col min="411" max="412" width="18.625" style="769" bestFit="1" customWidth="1"/>
    <col min="413" max="413" width="23" style="769" bestFit="1" customWidth="1"/>
    <col min="414" max="415" width="26.75" style="769" bestFit="1" customWidth="1"/>
    <col min="416" max="416" width="25.25" style="769" bestFit="1" customWidth="1"/>
    <col min="417" max="417" width="29.625" style="769" bestFit="1" customWidth="1"/>
    <col min="418" max="418" width="25.25" style="769" bestFit="1" customWidth="1"/>
    <col min="419" max="419" width="29.625" style="769" bestFit="1" customWidth="1"/>
    <col min="420" max="423" width="20.875" style="769" bestFit="1" customWidth="1"/>
    <col min="424" max="424" width="13.875" style="769" bestFit="1" customWidth="1"/>
    <col min="425" max="425" width="16.5" style="769" bestFit="1" customWidth="1"/>
    <col min="426" max="426" width="7.75" style="769" bestFit="1" customWidth="1"/>
    <col min="427" max="427" width="20.75" style="769" bestFit="1" customWidth="1"/>
    <col min="428" max="430" width="16.375" style="769" bestFit="1" customWidth="1"/>
    <col min="431" max="434" width="31" style="769" bestFit="1" customWidth="1"/>
    <col min="435" max="436" width="18.625" style="769" bestFit="1" customWidth="1"/>
    <col min="437" max="437" width="16.375" style="769" bestFit="1" customWidth="1"/>
    <col min="438" max="439" width="18.625" style="769" bestFit="1" customWidth="1"/>
    <col min="440" max="440" width="16.375" style="769" bestFit="1" customWidth="1"/>
    <col min="441" max="442" width="18.625" style="769" bestFit="1" customWidth="1"/>
    <col min="443" max="443" width="20.75" style="769" bestFit="1" customWidth="1"/>
    <col min="444" max="445" width="23" style="769" bestFit="1" customWidth="1"/>
    <col min="446" max="446" width="25.25" style="769" bestFit="1" customWidth="1"/>
    <col min="447" max="447" width="23" style="769" bestFit="1" customWidth="1"/>
    <col min="448" max="448" width="20.75" style="769" bestFit="1" customWidth="1"/>
    <col min="449" max="450" width="23" style="769" bestFit="1" customWidth="1"/>
    <col min="451" max="451" width="25.25" style="769" bestFit="1" customWidth="1"/>
    <col min="452" max="452" width="23" style="769" bestFit="1" customWidth="1"/>
    <col min="453" max="453" width="18.625" style="769" bestFit="1" customWidth="1"/>
    <col min="454" max="456" width="20.75" style="769" bestFit="1" customWidth="1"/>
    <col min="457" max="457" width="19.75" style="769" bestFit="1" customWidth="1"/>
    <col min="458" max="459" width="22" style="769" bestFit="1" customWidth="1"/>
    <col min="460" max="460" width="14.125" style="769" bestFit="1" customWidth="1"/>
    <col min="461" max="462" width="20.75" style="769" bestFit="1" customWidth="1"/>
    <col min="463" max="464" width="18.625" style="769" bestFit="1" customWidth="1"/>
    <col min="465" max="467" width="20.75" style="769" bestFit="1" customWidth="1"/>
    <col min="468" max="469" width="23" style="769" bestFit="1" customWidth="1"/>
    <col min="470" max="470" width="20.75" style="769" bestFit="1" customWidth="1"/>
    <col min="471" max="472" width="23" style="769" bestFit="1" customWidth="1"/>
    <col min="473" max="473" width="25.25" style="769" bestFit="1" customWidth="1"/>
    <col min="474" max="475" width="23" style="769" bestFit="1" customWidth="1"/>
    <col min="476" max="478" width="25.25" style="769" bestFit="1" customWidth="1"/>
    <col min="479" max="480" width="27.5" style="769" bestFit="1" customWidth="1"/>
    <col min="481" max="481" width="25.25" style="769" bestFit="1" customWidth="1"/>
    <col min="482" max="483" width="27.5" style="769" bestFit="1" customWidth="1"/>
    <col min="484" max="484" width="29.625" style="769" bestFit="1" customWidth="1"/>
    <col min="485" max="485" width="27.5" style="769" bestFit="1" customWidth="1"/>
    <col min="486" max="486" width="24.5" style="769" bestFit="1" customWidth="1"/>
    <col min="487" max="487" width="29" style="769" bestFit="1" customWidth="1"/>
    <col min="488" max="489" width="20.75" style="769" bestFit="1" customWidth="1"/>
    <col min="490" max="490" width="27.5" style="769" bestFit="1" customWidth="1"/>
    <col min="491" max="492" width="23" style="769" bestFit="1" customWidth="1"/>
    <col min="493" max="493" width="29.625" style="769" bestFit="1" customWidth="1"/>
    <col min="494" max="494" width="9.125" style="769" bestFit="1" customWidth="1"/>
    <col min="495" max="497" width="18.125" style="769" bestFit="1" customWidth="1"/>
    <col min="498" max="498" width="20.375" style="769" bestFit="1" customWidth="1"/>
    <col min="499" max="499" width="25.25" style="769" bestFit="1" customWidth="1"/>
    <col min="500" max="500" width="27.5" style="769" bestFit="1" customWidth="1"/>
    <col min="501" max="502" width="9.125" style="769" bestFit="1" customWidth="1"/>
    <col min="503" max="503" width="11.25" style="769" bestFit="1" customWidth="1"/>
    <col min="504" max="504" width="15" style="769" bestFit="1" customWidth="1"/>
    <col min="505" max="505" width="16.375" style="769" bestFit="1" customWidth="1"/>
    <col min="506" max="508" width="23.25" style="769" bestFit="1" customWidth="1"/>
    <col min="509" max="510" width="20.75" style="769" bestFit="1" customWidth="1"/>
    <col min="511" max="511" width="6.625" style="769" bestFit="1" customWidth="1"/>
    <col min="512" max="512" width="9" style="769"/>
    <col min="513" max="513" width="16.375" style="769" bestFit="1" customWidth="1"/>
    <col min="514" max="514" width="14.125" style="769" bestFit="1" customWidth="1"/>
    <col min="515" max="517" width="9.75" style="769" bestFit="1" customWidth="1"/>
    <col min="518" max="518" width="14.125" style="769" bestFit="1" customWidth="1"/>
    <col min="519" max="519" width="15.25" style="769" customWidth="1"/>
    <col min="520" max="520" width="14.125" style="769" bestFit="1" customWidth="1"/>
    <col min="521" max="521" width="15.25" style="769" bestFit="1" customWidth="1"/>
    <col min="522" max="524" width="13.625" style="769" bestFit="1" customWidth="1"/>
    <col min="525" max="525" width="12" style="769" bestFit="1" customWidth="1"/>
    <col min="526" max="526" width="22.125" style="769" bestFit="1" customWidth="1"/>
    <col min="527" max="528" width="30.125" style="769" bestFit="1" customWidth="1"/>
    <col min="529" max="530" width="21" style="769" bestFit="1" customWidth="1"/>
    <col min="531" max="531" width="18.75" style="769" bestFit="1" customWidth="1"/>
    <col min="532" max="532" width="21" style="769" bestFit="1" customWidth="1"/>
    <col min="533" max="534" width="9.75" style="769" bestFit="1" customWidth="1"/>
    <col min="535" max="535" width="18.875" style="769" bestFit="1" customWidth="1"/>
    <col min="536" max="536" width="9.75" style="769" bestFit="1" customWidth="1"/>
    <col min="537" max="537" width="18.875" style="769" bestFit="1" customWidth="1"/>
    <col min="538" max="539" width="9.75" style="769" bestFit="1" customWidth="1"/>
    <col min="540" max="541" width="12.125" style="769" bestFit="1" customWidth="1"/>
    <col min="542" max="542" width="7.125" style="769" bestFit="1" customWidth="1"/>
    <col min="543" max="543" width="9.75" style="769" bestFit="1" customWidth="1"/>
    <col min="544" max="544" width="15.5" style="769" bestFit="1" customWidth="1"/>
    <col min="545" max="545" width="19.375" style="769" bestFit="1" customWidth="1"/>
    <col min="546" max="546" width="5.75" style="769" bestFit="1" customWidth="1"/>
    <col min="547" max="547" width="9.75" style="769" bestFit="1" customWidth="1"/>
    <col min="548" max="548" width="11.875" style="769" bestFit="1" customWidth="1"/>
    <col min="549" max="549" width="9.125" style="769" bestFit="1" customWidth="1"/>
    <col min="550" max="550" width="10.5" style="769" bestFit="1" customWidth="1"/>
    <col min="551" max="551" width="16.375" style="769" bestFit="1" customWidth="1"/>
    <col min="552" max="552" width="12.125" style="769" bestFit="1" customWidth="1"/>
    <col min="553" max="553" width="10.375" style="769" bestFit="1" customWidth="1"/>
    <col min="554" max="554" width="11.875" style="769" bestFit="1" customWidth="1"/>
    <col min="555" max="563" width="16.375" style="769" bestFit="1" customWidth="1"/>
    <col min="564" max="564" width="10.625" style="769" bestFit="1" customWidth="1"/>
    <col min="565" max="565" width="11.875" style="769" bestFit="1" customWidth="1"/>
    <col min="566" max="566" width="16.375" style="769" bestFit="1" customWidth="1"/>
    <col min="567" max="567" width="20.75" style="769" bestFit="1" customWidth="1"/>
    <col min="568" max="568" width="16.375" style="769" bestFit="1" customWidth="1"/>
    <col min="569" max="569" width="20.75" style="769" bestFit="1" customWidth="1"/>
    <col min="570" max="570" width="16.375" style="769" bestFit="1" customWidth="1"/>
    <col min="571" max="571" width="20.75" style="769" bestFit="1" customWidth="1"/>
    <col min="572" max="572" width="16.375" style="769" bestFit="1" customWidth="1"/>
    <col min="573" max="573" width="20.75" style="769" bestFit="1" customWidth="1"/>
    <col min="574" max="574" width="16.375" style="769" bestFit="1" customWidth="1"/>
    <col min="575" max="575" width="20.75" style="769" bestFit="1" customWidth="1"/>
    <col min="576" max="576" width="14.125" style="769" bestFit="1" customWidth="1"/>
    <col min="577" max="577" width="18.625" style="769" bestFit="1" customWidth="1"/>
    <col min="578" max="578" width="16.375" style="769" bestFit="1" customWidth="1"/>
    <col min="579" max="579" width="20.75" style="769" bestFit="1" customWidth="1"/>
    <col min="580" max="580" width="16.375" style="769" bestFit="1" customWidth="1"/>
    <col min="581" max="581" width="20.75" style="769" bestFit="1" customWidth="1"/>
    <col min="582" max="587" width="23" style="769" bestFit="1" customWidth="1"/>
    <col min="588" max="589" width="18.625" style="769" bestFit="1" customWidth="1"/>
    <col min="590" max="590" width="10.5" style="769" bestFit="1" customWidth="1"/>
    <col min="591" max="591" width="11.875" style="769" bestFit="1" customWidth="1"/>
    <col min="592" max="592" width="10.5" style="769" bestFit="1" customWidth="1"/>
    <col min="593" max="594" width="11.875" style="769" bestFit="1" customWidth="1"/>
    <col min="595" max="595" width="16.375" style="769" bestFit="1" customWidth="1"/>
    <col min="596" max="596" width="17.875" style="769" bestFit="1" customWidth="1"/>
    <col min="597" max="597" width="22.25" style="769" bestFit="1" customWidth="1"/>
    <col min="598" max="598" width="7.75" style="769" bestFit="1" customWidth="1"/>
    <col min="599" max="601" width="11.875" style="769" bestFit="1" customWidth="1"/>
    <col min="602" max="602" width="16.375" style="769" bestFit="1" customWidth="1"/>
    <col min="603" max="605" width="11.875" style="769" bestFit="1" customWidth="1"/>
    <col min="606" max="606" width="14.125" style="769" bestFit="1" customWidth="1"/>
    <col min="607" max="607" width="11.875" style="769" bestFit="1" customWidth="1"/>
    <col min="608" max="608" width="16.375" style="769" bestFit="1" customWidth="1"/>
    <col min="609" max="609" width="18.625" style="769" bestFit="1" customWidth="1"/>
    <col min="610" max="610" width="10.5" style="769" bestFit="1" customWidth="1"/>
    <col min="611" max="611" width="14.25" style="769" bestFit="1" customWidth="1"/>
    <col min="612" max="613" width="13.375" style="769" bestFit="1" customWidth="1"/>
    <col min="614" max="614" width="16.375" style="769" bestFit="1" customWidth="1"/>
    <col min="615" max="615" width="16.5" style="769" bestFit="1" customWidth="1"/>
    <col min="616" max="617" width="20.125" style="769" bestFit="1" customWidth="1"/>
    <col min="618" max="619" width="23" style="769" bestFit="1" customWidth="1"/>
    <col min="620" max="620" width="18.625" style="769" bestFit="1" customWidth="1"/>
    <col min="621" max="621" width="9.25" style="769" bestFit="1" customWidth="1"/>
    <col min="622" max="622" width="7.25" style="769" bestFit="1" customWidth="1"/>
    <col min="623" max="623" width="10.375" style="769" bestFit="1" customWidth="1"/>
    <col min="624" max="625" width="11.875" style="769" bestFit="1" customWidth="1"/>
    <col min="626" max="626" width="14.375" style="769" bestFit="1" customWidth="1"/>
    <col min="627" max="627" width="11.875" style="769" bestFit="1" customWidth="1"/>
    <col min="628" max="629" width="16.375" style="769" bestFit="1" customWidth="1"/>
    <col min="630" max="630" width="11.875" style="769" bestFit="1" customWidth="1"/>
    <col min="631" max="632" width="16.375" style="769" bestFit="1" customWidth="1"/>
    <col min="633" max="633" width="17.875" style="769" bestFit="1" customWidth="1"/>
    <col min="634" max="634" width="16.375" style="769" bestFit="1" customWidth="1"/>
    <col min="635" max="635" width="17.875" style="769" bestFit="1" customWidth="1"/>
    <col min="636" max="636" width="5.75" style="769" bestFit="1" customWidth="1"/>
    <col min="637" max="638" width="9.75" style="769" bestFit="1" customWidth="1"/>
    <col min="639" max="639" width="7.75" style="769" bestFit="1" customWidth="1"/>
    <col min="640" max="640" width="9.75" style="769" bestFit="1" customWidth="1"/>
    <col min="641" max="641" width="59.375" style="769" bestFit="1" customWidth="1"/>
    <col min="642" max="642" width="45.5" style="769" bestFit="1" customWidth="1"/>
    <col min="643" max="643" width="27.625" style="769" bestFit="1" customWidth="1"/>
    <col min="644" max="644" width="11.875" style="769" bestFit="1" customWidth="1"/>
    <col min="645" max="648" width="14.125" style="769" bestFit="1" customWidth="1"/>
    <col min="649" max="649" width="15.625" style="769" bestFit="1" customWidth="1"/>
    <col min="650" max="650" width="14.125" style="769" bestFit="1" customWidth="1"/>
    <col min="651" max="652" width="19.625" style="769" bestFit="1" customWidth="1"/>
    <col min="653" max="653" width="21.875" style="769" bestFit="1" customWidth="1"/>
    <col min="654" max="654" width="19.375" style="769" bestFit="1" customWidth="1"/>
    <col min="655" max="655" width="16.375" style="769" bestFit="1" customWidth="1"/>
    <col min="656" max="656" width="23" style="769" bestFit="1" customWidth="1"/>
    <col min="657" max="658" width="14.125" style="769" bestFit="1" customWidth="1"/>
    <col min="659" max="659" width="23.25" style="769" bestFit="1" customWidth="1"/>
    <col min="660" max="661" width="14.375" style="769" bestFit="1" customWidth="1"/>
    <col min="662" max="662" width="23.125" style="769" bestFit="1" customWidth="1"/>
    <col min="663" max="663" width="18.875" style="769" bestFit="1" customWidth="1"/>
    <col min="664" max="664" width="14.375" style="769" bestFit="1" customWidth="1"/>
    <col min="665" max="665" width="16.5" style="769" bestFit="1" customWidth="1"/>
    <col min="666" max="666" width="25.25" style="769" bestFit="1" customWidth="1"/>
    <col min="667" max="668" width="18.625" style="769" bestFit="1" customWidth="1"/>
    <col min="669" max="669" width="23" style="769" bestFit="1" customWidth="1"/>
    <col min="670" max="671" width="26.75" style="769" bestFit="1" customWidth="1"/>
    <col min="672" max="672" width="25.25" style="769" bestFit="1" customWidth="1"/>
    <col min="673" max="673" width="29.625" style="769" bestFit="1" customWidth="1"/>
    <col min="674" max="674" width="25.25" style="769" bestFit="1" customWidth="1"/>
    <col min="675" max="675" width="29.625" style="769" bestFit="1" customWidth="1"/>
    <col min="676" max="679" width="20.875" style="769" bestFit="1" customWidth="1"/>
    <col min="680" max="680" width="13.875" style="769" bestFit="1" customWidth="1"/>
    <col min="681" max="681" width="16.5" style="769" bestFit="1" customWidth="1"/>
    <col min="682" max="682" width="7.75" style="769" bestFit="1" customWidth="1"/>
    <col min="683" max="683" width="20.75" style="769" bestFit="1" customWidth="1"/>
    <col min="684" max="686" width="16.375" style="769" bestFit="1" customWidth="1"/>
    <col min="687" max="690" width="31" style="769" bestFit="1" customWidth="1"/>
    <col min="691" max="692" width="18.625" style="769" bestFit="1" customWidth="1"/>
    <col min="693" max="693" width="16.375" style="769" bestFit="1" customWidth="1"/>
    <col min="694" max="695" width="18.625" style="769" bestFit="1" customWidth="1"/>
    <col min="696" max="696" width="16.375" style="769" bestFit="1" customWidth="1"/>
    <col min="697" max="698" width="18.625" style="769" bestFit="1" customWidth="1"/>
    <col min="699" max="699" width="20.75" style="769" bestFit="1" customWidth="1"/>
    <col min="700" max="701" width="23" style="769" bestFit="1" customWidth="1"/>
    <col min="702" max="702" width="25.25" style="769" bestFit="1" customWidth="1"/>
    <col min="703" max="703" width="23" style="769" bestFit="1" customWidth="1"/>
    <col min="704" max="704" width="20.75" style="769" bestFit="1" customWidth="1"/>
    <col min="705" max="706" width="23" style="769" bestFit="1" customWidth="1"/>
    <col min="707" max="707" width="25.25" style="769" bestFit="1" customWidth="1"/>
    <col min="708" max="708" width="23" style="769" bestFit="1" customWidth="1"/>
    <col min="709" max="709" width="18.625" style="769" bestFit="1" customWidth="1"/>
    <col min="710" max="712" width="20.75" style="769" bestFit="1" customWidth="1"/>
    <col min="713" max="713" width="19.75" style="769" bestFit="1" customWidth="1"/>
    <col min="714" max="715" width="22" style="769" bestFit="1" customWidth="1"/>
    <col min="716" max="716" width="14.125" style="769" bestFit="1" customWidth="1"/>
    <col min="717" max="718" width="20.75" style="769" bestFit="1" customWidth="1"/>
    <col min="719" max="720" width="18.625" style="769" bestFit="1" customWidth="1"/>
    <col min="721" max="723" width="20.75" style="769" bestFit="1" customWidth="1"/>
    <col min="724" max="725" width="23" style="769" bestFit="1" customWidth="1"/>
    <col min="726" max="726" width="20.75" style="769" bestFit="1" customWidth="1"/>
    <col min="727" max="728" width="23" style="769" bestFit="1" customWidth="1"/>
    <col min="729" max="729" width="25.25" style="769" bestFit="1" customWidth="1"/>
    <col min="730" max="731" width="23" style="769" bestFit="1" customWidth="1"/>
    <col min="732" max="734" width="25.25" style="769" bestFit="1" customWidth="1"/>
    <col min="735" max="736" width="27.5" style="769" bestFit="1" customWidth="1"/>
    <col min="737" max="737" width="25.25" style="769" bestFit="1" customWidth="1"/>
    <col min="738" max="739" width="27.5" style="769" bestFit="1" customWidth="1"/>
    <col min="740" max="740" width="29.625" style="769" bestFit="1" customWidth="1"/>
    <col min="741" max="741" width="27.5" style="769" bestFit="1" customWidth="1"/>
    <col min="742" max="742" width="24.5" style="769" bestFit="1" customWidth="1"/>
    <col min="743" max="743" width="29" style="769" bestFit="1" customWidth="1"/>
    <col min="744" max="745" width="20.75" style="769" bestFit="1" customWidth="1"/>
    <col min="746" max="746" width="27.5" style="769" bestFit="1" customWidth="1"/>
    <col min="747" max="748" width="23" style="769" bestFit="1" customWidth="1"/>
    <col min="749" max="749" width="29.625" style="769" bestFit="1" customWidth="1"/>
    <col min="750" max="750" width="9.125" style="769" bestFit="1" customWidth="1"/>
    <col min="751" max="753" width="18.125" style="769" bestFit="1" customWidth="1"/>
    <col min="754" max="754" width="20.375" style="769" bestFit="1" customWidth="1"/>
    <col min="755" max="755" width="25.25" style="769" bestFit="1" customWidth="1"/>
    <col min="756" max="756" width="27.5" style="769" bestFit="1" customWidth="1"/>
    <col min="757" max="758" width="9.125" style="769" bestFit="1" customWidth="1"/>
    <col min="759" max="759" width="11.25" style="769" bestFit="1" customWidth="1"/>
    <col min="760" max="760" width="15" style="769" bestFit="1" customWidth="1"/>
    <col min="761" max="761" width="16.375" style="769" bestFit="1" customWidth="1"/>
    <col min="762" max="764" width="23.25" style="769" bestFit="1" customWidth="1"/>
    <col min="765" max="766" width="20.75" style="769" bestFit="1" customWidth="1"/>
    <col min="767" max="767" width="6.625" style="769" bestFit="1" customWidth="1"/>
    <col min="768" max="768" width="9" style="769"/>
    <col min="769" max="769" width="16.375" style="769" bestFit="1" customWidth="1"/>
    <col min="770" max="770" width="14.125" style="769" bestFit="1" customWidth="1"/>
    <col min="771" max="773" width="9.75" style="769" bestFit="1" customWidth="1"/>
    <col min="774" max="774" width="14.125" style="769" bestFit="1" customWidth="1"/>
    <col min="775" max="775" width="15.25" style="769" customWidth="1"/>
    <col min="776" max="776" width="14.125" style="769" bestFit="1" customWidth="1"/>
    <col min="777" max="777" width="15.25" style="769" bestFit="1" customWidth="1"/>
    <col min="778" max="780" width="13.625" style="769" bestFit="1" customWidth="1"/>
    <col min="781" max="781" width="12" style="769" bestFit="1" customWidth="1"/>
    <col min="782" max="782" width="22.125" style="769" bestFit="1" customWidth="1"/>
    <col min="783" max="784" width="30.125" style="769" bestFit="1" customWidth="1"/>
    <col min="785" max="786" width="21" style="769" bestFit="1" customWidth="1"/>
    <col min="787" max="787" width="18.75" style="769" bestFit="1" customWidth="1"/>
    <col min="788" max="788" width="21" style="769" bestFit="1" customWidth="1"/>
    <col min="789" max="790" width="9.75" style="769" bestFit="1" customWidth="1"/>
    <col min="791" max="791" width="18.875" style="769" bestFit="1" customWidth="1"/>
    <col min="792" max="792" width="9.75" style="769" bestFit="1" customWidth="1"/>
    <col min="793" max="793" width="18.875" style="769" bestFit="1" customWidth="1"/>
    <col min="794" max="795" width="9.75" style="769" bestFit="1" customWidth="1"/>
    <col min="796" max="797" width="12.125" style="769" bestFit="1" customWidth="1"/>
    <col min="798" max="798" width="7.125" style="769" bestFit="1" customWidth="1"/>
    <col min="799" max="799" width="9.75" style="769" bestFit="1" customWidth="1"/>
    <col min="800" max="800" width="15.5" style="769" bestFit="1" customWidth="1"/>
    <col min="801" max="801" width="19.375" style="769" bestFit="1" customWidth="1"/>
    <col min="802" max="802" width="5.75" style="769" bestFit="1" customWidth="1"/>
    <col min="803" max="803" width="9.75" style="769" bestFit="1" customWidth="1"/>
    <col min="804" max="804" width="11.875" style="769" bestFit="1" customWidth="1"/>
    <col min="805" max="805" width="9.125" style="769" bestFit="1" customWidth="1"/>
    <col min="806" max="806" width="10.5" style="769" bestFit="1" customWidth="1"/>
    <col min="807" max="807" width="16.375" style="769" bestFit="1" customWidth="1"/>
    <col min="808" max="808" width="12.125" style="769" bestFit="1" customWidth="1"/>
    <col min="809" max="809" width="10.375" style="769" bestFit="1" customWidth="1"/>
    <col min="810" max="810" width="11.875" style="769" bestFit="1" customWidth="1"/>
    <col min="811" max="819" width="16.375" style="769" bestFit="1" customWidth="1"/>
    <col min="820" max="820" width="10.625" style="769" bestFit="1" customWidth="1"/>
    <col min="821" max="821" width="11.875" style="769" bestFit="1" customWidth="1"/>
    <col min="822" max="822" width="16.375" style="769" bestFit="1" customWidth="1"/>
    <col min="823" max="823" width="20.75" style="769" bestFit="1" customWidth="1"/>
    <col min="824" max="824" width="16.375" style="769" bestFit="1" customWidth="1"/>
    <col min="825" max="825" width="20.75" style="769" bestFit="1" customWidth="1"/>
    <col min="826" max="826" width="16.375" style="769" bestFit="1" customWidth="1"/>
    <col min="827" max="827" width="20.75" style="769" bestFit="1" customWidth="1"/>
    <col min="828" max="828" width="16.375" style="769" bestFit="1" customWidth="1"/>
    <col min="829" max="829" width="20.75" style="769" bestFit="1" customWidth="1"/>
    <col min="830" max="830" width="16.375" style="769" bestFit="1" customWidth="1"/>
    <col min="831" max="831" width="20.75" style="769" bestFit="1" customWidth="1"/>
    <col min="832" max="832" width="14.125" style="769" bestFit="1" customWidth="1"/>
    <col min="833" max="833" width="18.625" style="769" bestFit="1" customWidth="1"/>
    <col min="834" max="834" width="16.375" style="769" bestFit="1" customWidth="1"/>
    <col min="835" max="835" width="20.75" style="769" bestFit="1" customWidth="1"/>
    <col min="836" max="836" width="16.375" style="769" bestFit="1" customWidth="1"/>
    <col min="837" max="837" width="20.75" style="769" bestFit="1" customWidth="1"/>
    <col min="838" max="843" width="23" style="769" bestFit="1" customWidth="1"/>
    <col min="844" max="845" width="18.625" style="769" bestFit="1" customWidth="1"/>
    <col min="846" max="846" width="10.5" style="769" bestFit="1" customWidth="1"/>
    <col min="847" max="847" width="11.875" style="769" bestFit="1" customWidth="1"/>
    <col min="848" max="848" width="10.5" style="769" bestFit="1" customWidth="1"/>
    <col min="849" max="850" width="11.875" style="769" bestFit="1" customWidth="1"/>
    <col min="851" max="851" width="16.375" style="769" bestFit="1" customWidth="1"/>
    <col min="852" max="852" width="17.875" style="769" bestFit="1" customWidth="1"/>
    <col min="853" max="853" width="22.25" style="769" bestFit="1" customWidth="1"/>
    <col min="854" max="854" width="7.75" style="769" bestFit="1" customWidth="1"/>
    <col min="855" max="857" width="11.875" style="769" bestFit="1" customWidth="1"/>
    <col min="858" max="858" width="16.375" style="769" bestFit="1" customWidth="1"/>
    <col min="859" max="861" width="11.875" style="769" bestFit="1" customWidth="1"/>
    <col min="862" max="862" width="14.125" style="769" bestFit="1" customWidth="1"/>
    <col min="863" max="863" width="11.875" style="769" bestFit="1" customWidth="1"/>
    <col min="864" max="864" width="16.375" style="769" bestFit="1" customWidth="1"/>
    <col min="865" max="865" width="18.625" style="769" bestFit="1" customWidth="1"/>
    <col min="866" max="866" width="10.5" style="769" bestFit="1" customWidth="1"/>
    <col min="867" max="867" width="14.25" style="769" bestFit="1" customWidth="1"/>
    <col min="868" max="869" width="13.375" style="769" bestFit="1" customWidth="1"/>
    <col min="870" max="870" width="16.375" style="769" bestFit="1" customWidth="1"/>
    <col min="871" max="871" width="16.5" style="769" bestFit="1" customWidth="1"/>
    <col min="872" max="873" width="20.125" style="769" bestFit="1" customWidth="1"/>
    <col min="874" max="875" width="23" style="769" bestFit="1" customWidth="1"/>
    <col min="876" max="876" width="18.625" style="769" bestFit="1" customWidth="1"/>
    <col min="877" max="877" width="9.25" style="769" bestFit="1" customWidth="1"/>
    <col min="878" max="878" width="7.25" style="769" bestFit="1" customWidth="1"/>
    <col min="879" max="879" width="10.375" style="769" bestFit="1" customWidth="1"/>
    <col min="880" max="881" width="11.875" style="769" bestFit="1" customWidth="1"/>
    <col min="882" max="882" width="14.375" style="769" bestFit="1" customWidth="1"/>
    <col min="883" max="883" width="11.875" style="769" bestFit="1" customWidth="1"/>
    <col min="884" max="885" width="16.375" style="769" bestFit="1" customWidth="1"/>
    <col min="886" max="886" width="11.875" style="769" bestFit="1" customWidth="1"/>
    <col min="887" max="888" width="16.375" style="769" bestFit="1" customWidth="1"/>
    <col min="889" max="889" width="17.875" style="769" bestFit="1" customWidth="1"/>
    <col min="890" max="890" width="16.375" style="769" bestFit="1" customWidth="1"/>
    <col min="891" max="891" width="17.875" style="769" bestFit="1" customWidth="1"/>
    <col min="892" max="892" width="5.75" style="769" bestFit="1" customWidth="1"/>
    <col min="893" max="894" width="9.75" style="769" bestFit="1" customWidth="1"/>
    <col min="895" max="895" width="7.75" style="769" bestFit="1" customWidth="1"/>
    <col min="896" max="896" width="9.75" style="769" bestFit="1" customWidth="1"/>
    <col min="897" max="897" width="59.375" style="769" bestFit="1" customWidth="1"/>
    <col min="898" max="898" width="45.5" style="769" bestFit="1" customWidth="1"/>
    <col min="899" max="899" width="27.625" style="769" bestFit="1" customWidth="1"/>
    <col min="900" max="900" width="11.875" style="769" bestFit="1" customWidth="1"/>
    <col min="901" max="904" width="14.125" style="769" bestFit="1" customWidth="1"/>
    <col min="905" max="905" width="15.625" style="769" bestFit="1" customWidth="1"/>
    <col min="906" max="906" width="14.125" style="769" bestFit="1" customWidth="1"/>
    <col min="907" max="908" width="19.625" style="769" bestFit="1" customWidth="1"/>
    <col min="909" max="909" width="21.875" style="769" bestFit="1" customWidth="1"/>
    <col min="910" max="910" width="19.375" style="769" bestFit="1" customWidth="1"/>
    <col min="911" max="911" width="16.375" style="769" bestFit="1" customWidth="1"/>
    <col min="912" max="912" width="23" style="769" bestFit="1" customWidth="1"/>
    <col min="913" max="914" width="14.125" style="769" bestFit="1" customWidth="1"/>
    <col min="915" max="915" width="23.25" style="769" bestFit="1" customWidth="1"/>
    <col min="916" max="917" width="14.375" style="769" bestFit="1" customWidth="1"/>
    <col min="918" max="918" width="23.125" style="769" bestFit="1" customWidth="1"/>
    <col min="919" max="919" width="18.875" style="769" bestFit="1" customWidth="1"/>
    <col min="920" max="920" width="14.375" style="769" bestFit="1" customWidth="1"/>
    <col min="921" max="921" width="16.5" style="769" bestFit="1" customWidth="1"/>
    <col min="922" max="922" width="25.25" style="769" bestFit="1" customWidth="1"/>
    <col min="923" max="924" width="18.625" style="769" bestFit="1" customWidth="1"/>
    <col min="925" max="925" width="23" style="769" bestFit="1" customWidth="1"/>
    <col min="926" max="927" width="26.75" style="769" bestFit="1" customWidth="1"/>
    <col min="928" max="928" width="25.25" style="769" bestFit="1" customWidth="1"/>
    <col min="929" max="929" width="29.625" style="769" bestFit="1" customWidth="1"/>
    <col min="930" max="930" width="25.25" style="769" bestFit="1" customWidth="1"/>
    <col min="931" max="931" width="29.625" style="769" bestFit="1" customWidth="1"/>
    <col min="932" max="935" width="20.875" style="769" bestFit="1" customWidth="1"/>
    <col min="936" max="936" width="13.875" style="769" bestFit="1" customWidth="1"/>
    <col min="937" max="937" width="16.5" style="769" bestFit="1" customWidth="1"/>
    <col min="938" max="938" width="7.75" style="769" bestFit="1" customWidth="1"/>
    <col min="939" max="939" width="20.75" style="769" bestFit="1" customWidth="1"/>
    <col min="940" max="942" width="16.375" style="769" bestFit="1" customWidth="1"/>
    <col min="943" max="946" width="31" style="769" bestFit="1" customWidth="1"/>
    <col min="947" max="948" width="18.625" style="769" bestFit="1" customWidth="1"/>
    <col min="949" max="949" width="16.375" style="769" bestFit="1" customWidth="1"/>
    <col min="950" max="951" width="18.625" style="769" bestFit="1" customWidth="1"/>
    <col min="952" max="952" width="16.375" style="769" bestFit="1" customWidth="1"/>
    <col min="953" max="954" width="18.625" style="769" bestFit="1" customWidth="1"/>
    <col min="955" max="955" width="20.75" style="769" bestFit="1" customWidth="1"/>
    <col min="956" max="957" width="23" style="769" bestFit="1" customWidth="1"/>
    <col min="958" max="958" width="25.25" style="769" bestFit="1" customWidth="1"/>
    <col min="959" max="959" width="23" style="769" bestFit="1" customWidth="1"/>
    <col min="960" max="960" width="20.75" style="769" bestFit="1" customWidth="1"/>
    <col min="961" max="962" width="23" style="769" bestFit="1" customWidth="1"/>
    <col min="963" max="963" width="25.25" style="769" bestFit="1" customWidth="1"/>
    <col min="964" max="964" width="23" style="769" bestFit="1" customWidth="1"/>
    <col min="965" max="965" width="18.625" style="769" bestFit="1" customWidth="1"/>
    <col min="966" max="968" width="20.75" style="769" bestFit="1" customWidth="1"/>
    <col min="969" max="969" width="19.75" style="769" bestFit="1" customWidth="1"/>
    <col min="970" max="971" width="22" style="769" bestFit="1" customWidth="1"/>
    <col min="972" max="972" width="14.125" style="769" bestFit="1" customWidth="1"/>
    <col min="973" max="974" width="20.75" style="769" bestFit="1" customWidth="1"/>
    <col min="975" max="976" width="18.625" style="769" bestFit="1" customWidth="1"/>
    <col min="977" max="979" width="20.75" style="769" bestFit="1" customWidth="1"/>
    <col min="980" max="981" width="23" style="769" bestFit="1" customWidth="1"/>
    <col min="982" max="982" width="20.75" style="769" bestFit="1" customWidth="1"/>
    <col min="983" max="984" width="23" style="769" bestFit="1" customWidth="1"/>
    <col min="985" max="985" width="25.25" style="769" bestFit="1" customWidth="1"/>
    <col min="986" max="987" width="23" style="769" bestFit="1" customWidth="1"/>
    <col min="988" max="990" width="25.25" style="769" bestFit="1" customWidth="1"/>
    <col min="991" max="992" width="27.5" style="769" bestFit="1" customWidth="1"/>
    <col min="993" max="993" width="25.25" style="769" bestFit="1" customWidth="1"/>
    <col min="994" max="995" width="27.5" style="769" bestFit="1" customWidth="1"/>
    <col min="996" max="996" width="29.625" style="769" bestFit="1" customWidth="1"/>
    <col min="997" max="997" width="27.5" style="769" bestFit="1" customWidth="1"/>
    <col min="998" max="998" width="24.5" style="769" bestFit="1" customWidth="1"/>
    <col min="999" max="999" width="29" style="769" bestFit="1" customWidth="1"/>
    <col min="1000" max="1001" width="20.75" style="769" bestFit="1" customWidth="1"/>
    <col min="1002" max="1002" width="27.5" style="769" bestFit="1" customWidth="1"/>
    <col min="1003" max="1004" width="23" style="769" bestFit="1" customWidth="1"/>
    <col min="1005" max="1005" width="29.625" style="769" bestFit="1" customWidth="1"/>
    <col min="1006" max="1006" width="9.125" style="769" bestFit="1" customWidth="1"/>
    <col min="1007" max="1009" width="18.125" style="769" bestFit="1" customWidth="1"/>
    <col min="1010" max="1010" width="20.375" style="769" bestFit="1" customWidth="1"/>
    <col min="1011" max="1011" width="25.25" style="769" bestFit="1" customWidth="1"/>
    <col min="1012" max="1012" width="27.5" style="769" bestFit="1" customWidth="1"/>
    <col min="1013" max="1014" width="9.125" style="769" bestFit="1" customWidth="1"/>
    <col min="1015" max="1015" width="11.25" style="769" bestFit="1" customWidth="1"/>
    <col min="1016" max="1016" width="15" style="769" bestFit="1" customWidth="1"/>
    <col min="1017" max="1017" width="16.375" style="769" bestFit="1" customWidth="1"/>
    <col min="1018" max="1020" width="23.25" style="769" bestFit="1" customWidth="1"/>
    <col min="1021" max="1022" width="20.75" style="769" bestFit="1" customWidth="1"/>
    <col min="1023" max="1023" width="6.625" style="769" bestFit="1" customWidth="1"/>
    <col min="1024" max="1024" width="9" style="769"/>
    <col min="1025" max="1025" width="16.375" style="769" bestFit="1" customWidth="1"/>
    <col min="1026" max="1026" width="14.125" style="769" bestFit="1" customWidth="1"/>
    <col min="1027" max="1029" width="9.75" style="769" bestFit="1" customWidth="1"/>
    <col min="1030" max="1030" width="14.125" style="769" bestFit="1" customWidth="1"/>
    <col min="1031" max="1031" width="15.25" style="769" customWidth="1"/>
    <col min="1032" max="1032" width="14.125" style="769" bestFit="1" customWidth="1"/>
    <col min="1033" max="1033" width="15.25" style="769" bestFit="1" customWidth="1"/>
    <col min="1034" max="1036" width="13.625" style="769" bestFit="1" customWidth="1"/>
    <col min="1037" max="1037" width="12" style="769" bestFit="1" customWidth="1"/>
    <col min="1038" max="1038" width="22.125" style="769" bestFit="1" customWidth="1"/>
    <col min="1039" max="1040" width="30.125" style="769" bestFit="1" customWidth="1"/>
    <col min="1041" max="1042" width="21" style="769" bestFit="1" customWidth="1"/>
    <col min="1043" max="1043" width="18.75" style="769" bestFit="1" customWidth="1"/>
    <col min="1044" max="1044" width="21" style="769" bestFit="1" customWidth="1"/>
    <col min="1045" max="1046" width="9.75" style="769" bestFit="1" customWidth="1"/>
    <col min="1047" max="1047" width="18.875" style="769" bestFit="1" customWidth="1"/>
    <col min="1048" max="1048" width="9.75" style="769" bestFit="1" customWidth="1"/>
    <col min="1049" max="1049" width="18.875" style="769" bestFit="1" customWidth="1"/>
    <col min="1050" max="1051" width="9.75" style="769" bestFit="1" customWidth="1"/>
    <col min="1052" max="1053" width="12.125" style="769" bestFit="1" customWidth="1"/>
    <col min="1054" max="1054" width="7.125" style="769" bestFit="1" customWidth="1"/>
    <col min="1055" max="1055" width="9.75" style="769" bestFit="1" customWidth="1"/>
    <col min="1056" max="1056" width="15.5" style="769" bestFit="1" customWidth="1"/>
    <col min="1057" max="1057" width="19.375" style="769" bestFit="1" customWidth="1"/>
    <col min="1058" max="1058" width="5.75" style="769" bestFit="1" customWidth="1"/>
    <col min="1059" max="1059" width="9.75" style="769" bestFit="1" customWidth="1"/>
    <col min="1060" max="1060" width="11.875" style="769" bestFit="1" customWidth="1"/>
    <col min="1061" max="1061" width="9.125" style="769" bestFit="1" customWidth="1"/>
    <col min="1062" max="1062" width="10.5" style="769" bestFit="1" customWidth="1"/>
    <col min="1063" max="1063" width="16.375" style="769" bestFit="1" customWidth="1"/>
    <col min="1064" max="1064" width="12.125" style="769" bestFit="1" customWidth="1"/>
    <col min="1065" max="1065" width="10.375" style="769" bestFit="1" customWidth="1"/>
    <col min="1066" max="1066" width="11.875" style="769" bestFit="1" customWidth="1"/>
    <col min="1067" max="1075" width="16.375" style="769" bestFit="1" customWidth="1"/>
    <col min="1076" max="1076" width="10.625" style="769" bestFit="1" customWidth="1"/>
    <col min="1077" max="1077" width="11.875" style="769" bestFit="1" customWidth="1"/>
    <col min="1078" max="1078" width="16.375" style="769" bestFit="1" customWidth="1"/>
    <col min="1079" max="1079" width="20.75" style="769" bestFit="1" customWidth="1"/>
    <col min="1080" max="1080" width="16.375" style="769" bestFit="1" customWidth="1"/>
    <col min="1081" max="1081" width="20.75" style="769" bestFit="1" customWidth="1"/>
    <col min="1082" max="1082" width="16.375" style="769" bestFit="1" customWidth="1"/>
    <col min="1083" max="1083" width="20.75" style="769" bestFit="1" customWidth="1"/>
    <col min="1084" max="1084" width="16.375" style="769" bestFit="1" customWidth="1"/>
    <col min="1085" max="1085" width="20.75" style="769" bestFit="1" customWidth="1"/>
    <col min="1086" max="1086" width="16.375" style="769" bestFit="1" customWidth="1"/>
    <col min="1087" max="1087" width="20.75" style="769" bestFit="1" customWidth="1"/>
    <col min="1088" max="1088" width="14.125" style="769" bestFit="1" customWidth="1"/>
    <col min="1089" max="1089" width="18.625" style="769" bestFit="1" customWidth="1"/>
    <col min="1090" max="1090" width="16.375" style="769" bestFit="1" customWidth="1"/>
    <col min="1091" max="1091" width="20.75" style="769" bestFit="1" customWidth="1"/>
    <col min="1092" max="1092" width="16.375" style="769" bestFit="1" customWidth="1"/>
    <col min="1093" max="1093" width="20.75" style="769" bestFit="1" customWidth="1"/>
    <col min="1094" max="1099" width="23" style="769" bestFit="1" customWidth="1"/>
    <col min="1100" max="1101" width="18.625" style="769" bestFit="1" customWidth="1"/>
    <col min="1102" max="1102" width="10.5" style="769" bestFit="1" customWidth="1"/>
    <col min="1103" max="1103" width="11.875" style="769" bestFit="1" customWidth="1"/>
    <col min="1104" max="1104" width="10.5" style="769" bestFit="1" customWidth="1"/>
    <col min="1105" max="1106" width="11.875" style="769" bestFit="1" customWidth="1"/>
    <col min="1107" max="1107" width="16.375" style="769" bestFit="1" customWidth="1"/>
    <col min="1108" max="1108" width="17.875" style="769" bestFit="1" customWidth="1"/>
    <col min="1109" max="1109" width="22.25" style="769" bestFit="1" customWidth="1"/>
    <col min="1110" max="1110" width="7.75" style="769" bestFit="1" customWidth="1"/>
    <col min="1111" max="1113" width="11.875" style="769" bestFit="1" customWidth="1"/>
    <col min="1114" max="1114" width="16.375" style="769" bestFit="1" customWidth="1"/>
    <col min="1115" max="1117" width="11.875" style="769" bestFit="1" customWidth="1"/>
    <col min="1118" max="1118" width="14.125" style="769" bestFit="1" customWidth="1"/>
    <col min="1119" max="1119" width="11.875" style="769" bestFit="1" customWidth="1"/>
    <col min="1120" max="1120" width="16.375" style="769" bestFit="1" customWidth="1"/>
    <col min="1121" max="1121" width="18.625" style="769" bestFit="1" customWidth="1"/>
    <col min="1122" max="1122" width="10.5" style="769" bestFit="1" customWidth="1"/>
    <col min="1123" max="1123" width="14.25" style="769" bestFit="1" customWidth="1"/>
    <col min="1124" max="1125" width="13.375" style="769" bestFit="1" customWidth="1"/>
    <col min="1126" max="1126" width="16.375" style="769" bestFit="1" customWidth="1"/>
    <col min="1127" max="1127" width="16.5" style="769" bestFit="1" customWidth="1"/>
    <col min="1128" max="1129" width="20.125" style="769" bestFit="1" customWidth="1"/>
    <col min="1130" max="1131" width="23" style="769" bestFit="1" customWidth="1"/>
    <col min="1132" max="1132" width="18.625" style="769" bestFit="1" customWidth="1"/>
    <col min="1133" max="1133" width="9.25" style="769" bestFit="1" customWidth="1"/>
    <col min="1134" max="1134" width="7.25" style="769" bestFit="1" customWidth="1"/>
    <col min="1135" max="1135" width="10.375" style="769" bestFit="1" customWidth="1"/>
    <col min="1136" max="1137" width="11.875" style="769" bestFit="1" customWidth="1"/>
    <col min="1138" max="1138" width="14.375" style="769" bestFit="1" customWidth="1"/>
    <col min="1139" max="1139" width="11.875" style="769" bestFit="1" customWidth="1"/>
    <col min="1140" max="1141" width="16.375" style="769" bestFit="1" customWidth="1"/>
    <col min="1142" max="1142" width="11.875" style="769" bestFit="1" customWidth="1"/>
    <col min="1143" max="1144" width="16.375" style="769" bestFit="1" customWidth="1"/>
    <col min="1145" max="1145" width="17.875" style="769" bestFit="1" customWidth="1"/>
    <col min="1146" max="1146" width="16.375" style="769" bestFit="1" customWidth="1"/>
    <col min="1147" max="1147" width="17.875" style="769" bestFit="1" customWidth="1"/>
    <col min="1148" max="1148" width="5.75" style="769" bestFit="1" customWidth="1"/>
    <col min="1149" max="1150" width="9.75" style="769" bestFit="1" customWidth="1"/>
    <col min="1151" max="1151" width="7.75" style="769" bestFit="1" customWidth="1"/>
    <col min="1152" max="1152" width="9.75" style="769" bestFit="1" customWidth="1"/>
    <col min="1153" max="1153" width="59.375" style="769" bestFit="1" customWidth="1"/>
    <col min="1154" max="1154" width="45.5" style="769" bestFit="1" customWidth="1"/>
    <col min="1155" max="1155" width="27.625" style="769" bestFit="1" customWidth="1"/>
    <col min="1156" max="1156" width="11.875" style="769" bestFit="1" customWidth="1"/>
    <col min="1157" max="1160" width="14.125" style="769" bestFit="1" customWidth="1"/>
    <col min="1161" max="1161" width="15.625" style="769" bestFit="1" customWidth="1"/>
    <col min="1162" max="1162" width="14.125" style="769" bestFit="1" customWidth="1"/>
    <col min="1163" max="1164" width="19.625" style="769" bestFit="1" customWidth="1"/>
    <col min="1165" max="1165" width="21.875" style="769" bestFit="1" customWidth="1"/>
    <col min="1166" max="1166" width="19.375" style="769" bestFit="1" customWidth="1"/>
    <col min="1167" max="1167" width="16.375" style="769" bestFit="1" customWidth="1"/>
    <col min="1168" max="1168" width="23" style="769" bestFit="1" customWidth="1"/>
    <col min="1169" max="1170" width="14.125" style="769" bestFit="1" customWidth="1"/>
    <col min="1171" max="1171" width="23.25" style="769" bestFit="1" customWidth="1"/>
    <col min="1172" max="1173" width="14.375" style="769" bestFit="1" customWidth="1"/>
    <col min="1174" max="1174" width="23.125" style="769" bestFit="1" customWidth="1"/>
    <col min="1175" max="1175" width="18.875" style="769" bestFit="1" customWidth="1"/>
    <col min="1176" max="1176" width="14.375" style="769" bestFit="1" customWidth="1"/>
    <col min="1177" max="1177" width="16.5" style="769" bestFit="1" customWidth="1"/>
    <col min="1178" max="1178" width="25.25" style="769" bestFit="1" customWidth="1"/>
    <col min="1179" max="1180" width="18.625" style="769" bestFit="1" customWidth="1"/>
    <col min="1181" max="1181" width="23" style="769" bestFit="1" customWidth="1"/>
    <col min="1182" max="1183" width="26.75" style="769" bestFit="1" customWidth="1"/>
    <col min="1184" max="1184" width="25.25" style="769" bestFit="1" customWidth="1"/>
    <col min="1185" max="1185" width="29.625" style="769" bestFit="1" customWidth="1"/>
    <col min="1186" max="1186" width="25.25" style="769" bestFit="1" customWidth="1"/>
    <col min="1187" max="1187" width="29.625" style="769" bestFit="1" customWidth="1"/>
    <col min="1188" max="1191" width="20.875" style="769" bestFit="1" customWidth="1"/>
    <col min="1192" max="1192" width="13.875" style="769" bestFit="1" customWidth="1"/>
    <col min="1193" max="1193" width="16.5" style="769" bestFit="1" customWidth="1"/>
    <col min="1194" max="1194" width="7.75" style="769" bestFit="1" customWidth="1"/>
    <col min="1195" max="1195" width="20.75" style="769" bestFit="1" customWidth="1"/>
    <col min="1196" max="1198" width="16.375" style="769" bestFit="1" customWidth="1"/>
    <col min="1199" max="1202" width="31" style="769" bestFit="1" customWidth="1"/>
    <col min="1203" max="1204" width="18.625" style="769" bestFit="1" customWidth="1"/>
    <col min="1205" max="1205" width="16.375" style="769" bestFit="1" customWidth="1"/>
    <col min="1206" max="1207" width="18.625" style="769" bestFit="1" customWidth="1"/>
    <col min="1208" max="1208" width="16.375" style="769" bestFit="1" customWidth="1"/>
    <col min="1209" max="1210" width="18.625" style="769" bestFit="1" customWidth="1"/>
    <col min="1211" max="1211" width="20.75" style="769" bestFit="1" customWidth="1"/>
    <col min="1212" max="1213" width="23" style="769" bestFit="1" customWidth="1"/>
    <col min="1214" max="1214" width="25.25" style="769" bestFit="1" customWidth="1"/>
    <col min="1215" max="1215" width="23" style="769" bestFit="1" customWidth="1"/>
    <col min="1216" max="1216" width="20.75" style="769" bestFit="1" customWidth="1"/>
    <col min="1217" max="1218" width="23" style="769" bestFit="1" customWidth="1"/>
    <col min="1219" max="1219" width="25.25" style="769" bestFit="1" customWidth="1"/>
    <col min="1220" max="1220" width="23" style="769" bestFit="1" customWidth="1"/>
    <col min="1221" max="1221" width="18.625" style="769" bestFit="1" customWidth="1"/>
    <col min="1222" max="1224" width="20.75" style="769" bestFit="1" customWidth="1"/>
    <col min="1225" max="1225" width="19.75" style="769" bestFit="1" customWidth="1"/>
    <col min="1226" max="1227" width="22" style="769" bestFit="1" customWidth="1"/>
    <col min="1228" max="1228" width="14.125" style="769" bestFit="1" customWidth="1"/>
    <col min="1229" max="1230" width="20.75" style="769" bestFit="1" customWidth="1"/>
    <col min="1231" max="1232" width="18.625" style="769" bestFit="1" customWidth="1"/>
    <col min="1233" max="1235" width="20.75" style="769" bestFit="1" customWidth="1"/>
    <col min="1236" max="1237" width="23" style="769" bestFit="1" customWidth="1"/>
    <col min="1238" max="1238" width="20.75" style="769" bestFit="1" customWidth="1"/>
    <col min="1239" max="1240" width="23" style="769" bestFit="1" customWidth="1"/>
    <col min="1241" max="1241" width="25.25" style="769" bestFit="1" customWidth="1"/>
    <col min="1242" max="1243" width="23" style="769" bestFit="1" customWidth="1"/>
    <col min="1244" max="1246" width="25.25" style="769" bestFit="1" customWidth="1"/>
    <col min="1247" max="1248" width="27.5" style="769" bestFit="1" customWidth="1"/>
    <col min="1249" max="1249" width="25.25" style="769" bestFit="1" customWidth="1"/>
    <col min="1250" max="1251" width="27.5" style="769" bestFit="1" customWidth="1"/>
    <col min="1252" max="1252" width="29.625" style="769" bestFit="1" customWidth="1"/>
    <col min="1253" max="1253" width="27.5" style="769" bestFit="1" customWidth="1"/>
    <col min="1254" max="1254" width="24.5" style="769" bestFit="1" customWidth="1"/>
    <col min="1255" max="1255" width="29" style="769" bestFit="1" customWidth="1"/>
    <col min="1256" max="1257" width="20.75" style="769" bestFit="1" customWidth="1"/>
    <col min="1258" max="1258" width="27.5" style="769" bestFit="1" customWidth="1"/>
    <col min="1259" max="1260" width="23" style="769" bestFit="1" customWidth="1"/>
    <col min="1261" max="1261" width="29.625" style="769" bestFit="1" customWidth="1"/>
    <col min="1262" max="1262" width="9.125" style="769" bestFit="1" customWidth="1"/>
    <col min="1263" max="1265" width="18.125" style="769" bestFit="1" customWidth="1"/>
    <col min="1266" max="1266" width="20.375" style="769" bestFit="1" customWidth="1"/>
    <col min="1267" max="1267" width="25.25" style="769" bestFit="1" customWidth="1"/>
    <col min="1268" max="1268" width="27.5" style="769" bestFit="1" customWidth="1"/>
    <col min="1269" max="1270" width="9.125" style="769" bestFit="1" customWidth="1"/>
    <col min="1271" max="1271" width="11.25" style="769" bestFit="1" customWidth="1"/>
    <col min="1272" max="1272" width="15" style="769" bestFit="1" customWidth="1"/>
    <col min="1273" max="1273" width="16.375" style="769" bestFit="1" customWidth="1"/>
    <col min="1274" max="1276" width="23.25" style="769" bestFit="1" customWidth="1"/>
    <col min="1277" max="1278" width="20.75" style="769" bestFit="1" customWidth="1"/>
    <col min="1279" max="1279" width="6.625" style="769" bestFit="1" customWidth="1"/>
    <col min="1280" max="1280" width="9" style="769"/>
    <col min="1281" max="1281" width="16.375" style="769" bestFit="1" customWidth="1"/>
    <col min="1282" max="1282" width="14.125" style="769" bestFit="1" customWidth="1"/>
    <col min="1283" max="1285" width="9.75" style="769" bestFit="1" customWidth="1"/>
    <col min="1286" max="1286" width="14.125" style="769" bestFit="1" customWidth="1"/>
    <col min="1287" max="1287" width="15.25" style="769" customWidth="1"/>
    <col min="1288" max="1288" width="14.125" style="769" bestFit="1" customWidth="1"/>
    <col min="1289" max="1289" width="15.25" style="769" bestFit="1" customWidth="1"/>
    <col min="1290" max="1292" width="13.625" style="769" bestFit="1" customWidth="1"/>
    <col min="1293" max="1293" width="12" style="769" bestFit="1" customWidth="1"/>
    <col min="1294" max="1294" width="22.125" style="769" bestFit="1" customWidth="1"/>
    <col min="1295" max="1296" width="30.125" style="769" bestFit="1" customWidth="1"/>
    <col min="1297" max="1298" width="21" style="769" bestFit="1" customWidth="1"/>
    <col min="1299" max="1299" width="18.75" style="769" bestFit="1" customWidth="1"/>
    <col min="1300" max="1300" width="21" style="769" bestFit="1" customWidth="1"/>
    <col min="1301" max="1302" width="9.75" style="769" bestFit="1" customWidth="1"/>
    <col min="1303" max="1303" width="18.875" style="769" bestFit="1" customWidth="1"/>
    <col min="1304" max="1304" width="9.75" style="769" bestFit="1" customWidth="1"/>
    <col min="1305" max="1305" width="18.875" style="769" bestFit="1" customWidth="1"/>
    <col min="1306" max="1307" width="9.75" style="769" bestFit="1" customWidth="1"/>
    <col min="1308" max="1309" width="12.125" style="769" bestFit="1" customWidth="1"/>
    <col min="1310" max="1310" width="7.125" style="769" bestFit="1" customWidth="1"/>
    <col min="1311" max="1311" width="9.75" style="769" bestFit="1" customWidth="1"/>
    <col min="1312" max="1312" width="15.5" style="769" bestFit="1" customWidth="1"/>
    <col min="1313" max="1313" width="19.375" style="769" bestFit="1" customWidth="1"/>
    <col min="1314" max="1314" width="5.75" style="769" bestFit="1" customWidth="1"/>
    <col min="1315" max="1315" width="9.75" style="769" bestFit="1" customWidth="1"/>
    <col min="1316" max="1316" width="11.875" style="769" bestFit="1" customWidth="1"/>
    <col min="1317" max="1317" width="9.125" style="769" bestFit="1" customWidth="1"/>
    <col min="1318" max="1318" width="10.5" style="769" bestFit="1" customWidth="1"/>
    <col min="1319" max="1319" width="16.375" style="769" bestFit="1" customWidth="1"/>
    <col min="1320" max="1320" width="12.125" style="769" bestFit="1" customWidth="1"/>
    <col min="1321" max="1321" width="10.375" style="769" bestFit="1" customWidth="1"/>
    <col min="1322" max="1322" width="11.875" style="769" bestFit="1" customWidth="1"/>
    <col min="1323" max="1331" width="16.375" style="769" bestFit="1" customWidth="1"/>
    <col min="1332" max="1332" width="10.625" style="769" bestFit="1" customWidth="1"/>
    <col min="1333" max="1333" width="11.875" style="769" bestFit="1" customWidth="1"/>
    <col min="1334" max="1334" width="16.375" style="769" bestFit="1" customWidth="1"/>
    <col min="1335" max="1335" width="20.75" style="769" bestFit="1" customWidth="1"/>
    <col min="1336" max="1336" width="16.375" style="769" bestFit="1" customWidth="1"/>
    <col min="1337" max="1337" width="20.75" style="769" bestFit="1" customWidth="1"/>
    <col min="1338" max="1338" width="16.375" style="769" bestFit="1" customWidth="1"/>
    <col min="1339" max="1339" width="20.75" style="769" bestFit="1" customWidth="1"/>
    <col min="1340" max="1340" width="16.375" style="769" bestFit="1" customWidth="1"/>
    <col min="1341" max="1341" width="20.75" style="769" bestFit="1" customWidth="1"/>
    <col min="1342" max="1342" width="16.375" style="769" bestFit="1" customWidth="1"/>
    <col min="1343" max="1343" width="20.75" style="769" bestFit="1" customWidth="1"/>
    <col min="1344" max="1344" width="14.125" style="769" bestFit="1" customWidth="1"/>
    <col min="1345" max="1345" width="18.625" style="769" bestFit="1" customWidth="1"/>
    <col min="1346" max="1346" width="16.375" style="769" bestFit="1" customWidth="1"/>
    <col min="1347" max="1347" width="20.75" style="769" bestFit="1" customWidth="1"/>
    <col min="1348" max="1348" width="16.375" style="769" bestFit="1" customWidth="1"/>
    <col min="1349" max="1349" width="20.75" style="769" bestFit="1" customWidth="1"/>
    <col min="1350" max="1355" width="23" style="769" bestFit="1" customWidth="1"/>
    <col min="1356" max="1357" width="18.625" style="769" bestFit="1" customWidth="1"/>
    <col min="1358" max="1358" width="10.5" style="769" bestFit="1" customWidth="1"/>
    <col min="1359" max="1359" width="11.875" style="769" bestFit="1" customWidth="1"/>
    <col min="1360" max="1360" width="10.5" style="769" bestFit="1" customWidth="1"/>
    <col min="1361" max="1362" width="11.875" style="769" bestFit="1" customWidth="1"/>
    <col min="1363" max="1363" width="16.375" style="769" bestFit="1" customWidth="1"/>
    <col min="1364" max="1364" width="17.875" style="769" bestFit="1" customWidth="1"/>
    <col min="1365" max="1365" width="22.25" style="769" bestFit="1" customWidth="1"/>
    <col min="1366" max="1366" width="7.75" style="769" bestFit="1" customWidth="1"/>
    <col min="1367" max="1369" width="11.875" style="769" bestFit="1" customWidth="1"/>
    <col min="1370" max="1370" width="16.375" style="769" bestFit="1" customWidth="1"/>
    <col min="1371" max="1373" width="11.875" style="769" bestFit="1" customWidth="1"/>
    <col min="1374" max="1374" width="14.125" style="769" bestFit="1" customWidth="1"/>
    <col min="1375" max="1375" width="11.875" style="769" bestFit="1" customWidth="1"/>
    <col min="1376" max="1376" width="16.375" style="769" bestFit="1" customWidth="1"/>
    <col min="1377" max="1377" width="18.625" style="769" bestFit="1" customWidth="1"/>
    <col min="1378" max="1378" width="10.5" style="769" bestFit="1" customWidth="1"/>
    <col min="1379" max="1379" width="14.25" style="769" bestFit="1" customWidth="1"/>
    <col min="1380" max="1381" width="13.375" style="769" bestFit="1" customWidth="1"/>
    <col min="1382" max="1382" width="16.375" style="769" bestFit="1" customWidth="1"/>
    <col min="1383" max="1383" width="16.5" style="769" bestFit="1" customWidth="1"/>
    <col min="1384" max="1385" width="20.125" style="769" bestFit="1" customWidth="1"/>
    <col min="1386" max="1387" width="23" style="769" bestFit="1" customWidth="1"/>
    <col min="1388" max="1388" width="18.625" style="769" bestFit="1" customWidth="1"/>
    <col min="1389" max="1389" width="9.25" style="769" bestFit="1" customWidth="1"/>
    <col min="1390" max="1390" width="7.25" style="769" bestFit="1" customWidth="1"/>
    <col min="1391" max="1391" width="10.375" style="769" bestFit="1" customWidth="1"/>
    <col min="1392" max="1393" width="11.875" style="769" bestFit="1" customWidth="1"/>
    <col min="1394" max="1394" width="14.375" style="769" bestFit="1" customWidth="1"/>
    <col min="1395" max="1395" width="11.875" style="769" bestFit="1" customWidth="1"/>
    <col min="1396" max="1397" width="16.375" style="769" bestFit="1" customWidth="1"/>
    <col min="1398" max="1398" width="11.875" style="769" bestFit="1" customWidth="1"/>
    <col min="1399" max="1400" width="16.375" style="769" bestFit="1" customWidth="1"/>
    <col min="1401" max="1401" width="17.875" style="769" bestFit="1" customWidth="1"/>
    <col min="1402" max="1402" width="16.375" style="769" bestFit="1" customWidth="1"/>
    <col min="1403" max="1403" width="17.875" style="769" bestFit="1" customWidth="1"/>
    <col min="1404" max="1404" width="5.75" style="769" bestFit="1" customWidth="1"/>
    <col min="1405" max="1406" width="9.75" style="769" bestFit="1" customWidth="1"/>
    <col min="1407" max="1407" width="7.75" style="769" bestFit="1" customWidth="1"/>
    <col min="1408" max="1408" width="9.75" style="769" bestFit="1" customWidth="1"/>
    <col min="1409" max="1409" width="59.375" style="769" bestFit="1" customWidth="1"/>
    <col min="1410" max="1410" width="45.5" style="769" bestFit="1" customWidth="1"/>
    <col min="1411" max="1411" width="27.625" style="769" bestFit="1" customWidth="1"/>
    <col min="1412" max="1412" width="11.875" style="769" bestFit="1" customWidth="1"/>
    <col min="1413" max="1416" width="14.125" style="769" bestFit="1" customWidth="1"/>
    <col min="1417" max="1417" width="15.625" style="769" bestFit="1" customWidth="1"/>
    <col min="1418" max="1418" width="14.125" style="769" bestFit="1" customWidth="1"/>
    <col min="1419" max="1420" width="19.625" style="769" bestFit="1" customWidth="1"/>
    <col min="1421" max="1421" width="21.875" style="769" bestFit="1" customWidth="1"/>
    <col min="1422" max="1422" width="19.375" style="769" bestFit="1" customWidth="1"/>
    <col min="1423" max="1423" width="16.375" style="769" bestFit="1" customWidth="1"/>
    <col min="1424" max="1424" width="23" style="769" bestFit="1" customWidth="1"/>
    <col min="1425" max="1426" width="14.125" style="769" bestFit="1" customWidth="1"/>
    <col min="1427" max="1427" width="23.25" style="769" bestFit="1" customWidth="1"/>
    <col min="1428" max="1429" width="14.375" style="769" bestFit="1" customWidth="1"/>
    <col min="1430" max="1430" width="23.125" style="769" bestFit="1" customWidth="1"/>
    <col min="1431" max="1431" width="18.875" style="769" bestFit="1" customWidth="1"/>
    <col min="1432" max="1432" width="14.375" style="769" bestFit="1" customWidth="1"/>
    <col min="1433" max="1433" width="16.5" style="769" bestFit="1" customWidth="1"/>
    <col min="1434" max="1434" width="25.25" style="769" bestFit="1" customWidth="1"/>
    <col min="1435" max="1436" width="18.625" style="769" bestFit="1" customWidth="1"/>
    <col min="1437" max="1437" width="23" style="769" bestFit="1" customWidth="1"/>
    <col min="1438" max="1439" width="26.75" style="769" bestFit="1" customWidth="1"/>
    <col min="1440" max="1440" width="25.25" style="769" bestFit="1" customWidth="1"/>
    <col min="1441" max="1441" width="29.625" style="769" bestFit="1" customWidth="1"/>
    <col min="1442" max="1442" width="25.25" style="769" bestFit="1" customWidth="1"/>
    <col min="1443" max="1443" width="29.625" style="769" bestFit="1" customWidth="1"/>
    <col min="1444" max="1447" width="20.875" style="769" bestFit="1" customWidth="1"/>
    <col min="1448" max="1448" width="13.875" style="769" bestFit="1" customWidth="1"/>
    <col min="1449" max="1449" width="16.5" style="769" bestFit="1" customWidth="1"/>
    <col min="1450" max="1450" width="7.75" style="769" bestFit="1" customWidth="1"/>
    <col min="1451" max="1451" width="20.75" style="769" bestFit="1" customWidth="1"/>
    <col min="1452" max="1454" width="16.375" style="769" bestFit="1" customWidth="1"/>
    <col min="1455" max="1458" width="31" style="769" bestFit="1" customWidth="1"/>
    <col min="1459" max="1460" width="18.625" style="769" bestFit="1" customWidth="1"/>
    <col min="1461" max="1461" width="16.375" style="769" bestFit="1" customWidth="1"/>
    <col min="1462" max="1463" width="18.625" style="769" bestFit="1" customWidth="1"/>
    <col min="1464" max="1464" width="16.375" style="769" bestFit="1" customWidth="1"/>
    <col min="1465" max="1466" width="18.625" style="769" bestFit="1" customWidth="1"/>
    <col min="1467" max="1467" width="20.75" style="769" bestFit="1" customWidth="1"/>
    <col min="1468" max="1469" width="23" style="769" bestFit="1" customWidth="1"/>
    <col min="1470" max="1470" width="25.25" style="769" bestFit="1" customWidth="1"/>
    <col min="1471" max="1471" width="23" style="769" bestFit="1" customWidth="1"/>
    <col min="1472" max="1472" width="20.75" style="769" bestFit="1" customWidth="1"/>
    <col min="1473" max="1474" width="23" style="769" bestFit="1" customWidth="1"/>
    <col min="1475" max="1475" width="25.25" style="769" bestFit="1" customWidth="1"/>
    <col min="1476" max="1476" width="23" style="769" bestFit="1" customWidth="1"/>
    <col min="1477" max="1477" width="18.625" style="769" bestFit="1" customWidth="1"/>
    <col min="1478" max="1480" width="20.75" style="769" bestFit="1" customWidth="1"/>
    <col min="1481" max="1481" width="19.75" style="769" bestFit="1" customWidth="1"/>
    <col min="1482" max="1483" width="22" style="769" bestFit="1" customWidth="1"/>
    <col min="1484" max="1484" width="14.125" style="769" bestFit="1" customWidth="1"/>
    <col min="1485" max="1486" width="20.75" style="769" bestFit="1" customWidth="1"/>
    <col min="1487" max="1488" width="18.625" style="769" bestFit="1" customWidth="1"/>
    <col min="1489" max="1491" width="20.75" style="769" bestFit="1" customWidth="1"/>
    <col min="1492" max="1493" width="23" style="769" bestFit="1" customWidth="1"/>
    <col min="1494" max="1494" width="20.75" style="769" bestFit="1" customWidth="1"/>
    <col min="1495" max="1496" width="23" style="769" bestFit="1" customWidth="1"/>
    <col min="1497" max="1497" width="25.25" style="769" bestFit="1" customWidth="1"/>
    <col min="1498" max="1499" width="23" style="769" bestFit="1" customWidth="1"/>
    <col min="1500" max="1502" width="25.25" style="769" bestFit="1" customWidth="1"/>
    <col min="1503" max="1504" width="27.5" style="769" bestFit="1" customWidth="1"/>
    <col min="1505" max="1505" width="25.25" style="769" bestFit="1" customWidth="1"/>
    <col min="1506" max="1507" width="27.5" style="769" bestFit="1" customWidth="1"/>
    <col min="1508" max="1508" width="29.625" style="769" bestFit="1" customWidth="1"/>
    <col min="1509" max="1509" width="27.5" style="769" bestFit="1" customWidth="1"/>
    <col min="1510" max="1510" width="24.5" style="769" bestFit="1" customWidth="1"/>
    <col min="1511" max="1511" width="29" style="769" bestFit="1" customWidth="1"/>
    <col min="1512" max="1513" width="20.75" style="769" bestFit="1" customWidth="1"/>
    <col min="1514" max="1514" width="27.5" style="769" bestFit="1" customWidth="1"/>
    <col min="1515" max="1516" width="23" style="769" bestFit="1" customWidth="1"/>
    <col min="1517" max="1517" width="29.625" style="769" bestFit="1" customWidth="1"/>
    <col min="1518" max="1518" width="9.125" style="769" bestFit="1" customWidth="1"/>
    <col min="1519" max="1521" width="18.125" style="769" bestFit="1" customWidth="1"/>
    <col min="1522" max="1522" width="20.375" style="769" bestFit="1" customWidth="1"/>
    <col min="1523" max="1523" width="25.25" style="769" bestFit="1" customWidth="1"/>
    <col min="1524" max="1524" width="27.5" style="769" bestFit="1" customWidth="1"/>
    <col min="1525" max="1526" width="9.125" style="769" bestFit="1" customWidth="1"/>
    <col min="1527" max="1527" width="11.25" style="769" bestFit="1" customWidth="1"/>
    <col min="1528" max="1528" width="15" style="769" bestFit="1" customWidth="1"/>
    <col min="1529" max="1529" width="16.375" style="769" bestFit="1" customWidth="1"/>
    <col min="1530" max="1532" width="23.25" style="769" bestFit="1" customWidth="1"/>
    <col min="1533" max="1534" width="20.75" style="769" bestFit="1" customWidth="1"/>
    <col min="1535" max="1535" width="6.625" style="769" bestFit="1" customWidth="1"/>
    <col min="1536" max="1536" width="9" style="769"/>
    <col min="1537" max="1537" width="16.375" style="769" bestFit="1" customWidth="1"/>
    <col min="1538" max="1538" width="14.125" style="769" bestFit="1" customWidth="1"/>
    <col min="1539" max="1541" width="9.75" style="769" bestFit="1" customWidth="1"/>
    <col min="1542" max="1542" width="14.125" style="769" bestFit="1" customWidth="1"/>
    <col min="1543" max="1543" width="15.25" style="769" customWidth="1"/>
    <col min="1544" max="1544" width="14.125" style="769" bestFit="1" customWidth="1"/>
    <col min="1545" max="1545" width="15.25" style="769" bestFit="1" customWidth="1"/>
    <col min="1546" max="1548" width="13.625" style="769" bestFit="1" customWidth="1"/>
    <col min="1549" max="1549" width="12" style="769" bestFit="1" customWidth="1"/>
    <col min="1550" max="1550" width="22.125" style="769" bestFit="1" customWidth="1"/>
    <col min="1551" max="1552" width="30.125" style="769" bestFit="1" customWidth="1"/>
    <col min="1553" max="1554" width="21" style="769" bestFit="1" customWidth="1"/>
    <col min="1555" max="1555" width="18.75" style="769" bestFit="1" customWidth="1"/>
    <col min="1556" max="1556" width="21" style="769" bestFit="1" customWidth="1"/>
    <col min="1557" max="1558" width="9.75" style="769" bestFit="1" customWidth="1"/>
    <col min="1559" max="1559" width="18.875" style="769" bestFit="1" customWidth="1"/>
    <col min="1560" max="1560" width="9.75" style="769" bestFit="1" customWidth="1"/>
    <col min="1561" max="1561" width="18.875" style="769" bestFit="1" customWidth="1"/>
    <col min="1562" max="1563" width="9.75" style="769" bestFit="1" customWidth="1"/>
    <col min="1564" max="1565" width="12.125" style="769" bestFit="1" customWidth="1"/>
    <col min="1566" max="1566" width="7.125" style="769" bestFit="1" customWidth="1"/>
    <col min="1567" max="1567" width="9.75" style="769" bestFit="1" customWidth="1"/>
    <col min="1568" max="1568" width="15.5" style="769" bestFit="1" customWidth="1"/>
    <col min="1569" max="1569" width="19.375" style="769" bestFit="1" customWidth="1"/>
    <col min="1570" max="1570" width="5.75" style="769" bestFit="1" customWidth="1"/>
    <col min="1571" max="1571" width="9.75" style="769" bestFit="1" customWidth="1"/>
    <col min="1572" max="1572" width="11.875" style="769" bestFit="1" customWidth="1"/>
    <col min="1573" max="1573" width="9.125" style="769" bestFit="1" customWidth="1"/>
    <col min="1574" max="1574" width="10.5" style="769" bestFit="1" customWidth="1"/>
    <col min="1575" max="1575" width="16.375" style="769" bestFit="1" customWidth="1"/>
    <col min="1576" max="1576" width="12.125" style="769" bestFit="1" customWidth="1"/>
    <col min="1577" max="1577" width="10.375" style="769" bestFit="1" customWidth="1"/>
    <col min="1578" max="1578" width="11.875" style="769" bestFit="1" customWidth="1"/>
    <col min="1579" max="1587" width="16.375" style="769" bestFit="1" customWidth="1"/>
    <col min="1588" max="1588" width="10.625" style="769" bestFit="1" customWidth="1"/>
    <col min="1589" max="1589" width="11.875" style="769" bestFit="1" customWidth="1"/>
    <col min="1590" max="1590" width="16.375" style="769" bestFit="1" customWidth="1"/>
    <col min="1591" max="1591" width="20.75" style="769" bestFit="1" customWidth="1"/>
    <col min="1592" max="1592" width="16.375" style="769" bestFit="1" customWidth="1"/>
    <col min="1593" max="1593" width="20.75" style="769" bestFit="1" customWidth="1"/>
    <col min="1594" max="1594" width="16.375" style="769" bestFit="1" customWidth="1"/>
    <col min="1595" max="1595" width="20.75" style="769" bestFit="1" customWidth="1"/>
    <col min="1596" max="1596" width="16.375" style="769" bestFit="1" customWidth="1"/>
    <col min="1597" max="1597" width="20.75" style="769" bestFit="1" customWidth="1"/>
    <col min="1598" max="1598" width="16.375" style="769" bestFit="1" customWidth="1"/>
    <col min="1599" max="1599" width="20.75" style="769" bestFit="1" customWidth="1"/>
    <col min="1600" max="1600" width="14.125" style="769" bestFit="1" customWidth="1"/>
    <col min="1601" max="1601" width="18.625" style="769" bestFit="1" customWidth="1"/>
    <col min="1602" max="1602" width="16.375" style="769" bestFit="1" customWidth="1"/>
    <col min="1603" max="1603" width="20.75" style="769" bestFit="1" customWidth="1"/>
    <col min="1604" max="1604" width="16.375" style="769" bestFit="1" customWidth="1"/>
    <col min="1605" max="1605" width="20.75" style="769" bestFit="1" customWidth="1"/>
    <col min="1606" max="1611" width="23" style="769" bestFit="1" customWidth="1"/>
    <col min="1612" max="1613" width="18.625" style="769" bestFit="1" customWidth="1"/>
    <col min="1614" max="1614" width="10.5" style="769" bestFit="1" customWidth="1"/>
    <col min="1615" max="1615" width="11.875" style="769" bestFit="1" customWidth="1"/>
    <col min="1616" max="1616" width="10.5" style="769" bestFit="1" customWidth="1"/>
    <col min="1617" max="1618" width="11.875" style="769" bestFit="1" customWidth="1"/>
    <col min="1619" max="1619" width="16.375" style="769" bestFit="1" customWidth="1"/>
    <col min="1620" max="1620" width="17.875" style="769" bestFit="1" customWidth="1"/>
    <col min="1621" max="1621" width="22.25" style="769" bestFit="1" customWidth="1"/>
    <col min="1622" max="1622" width="7.75" style="769" bestFit="1" customWidth="1"/>
    <col min="1623" max="1625" width="11.875" style="769" bestFit="1" customWidth="1"/>
    <col min="1626" max="1626" width="16.375" style="769" bestFit="1" customWidth="1"/>
    <col min="1627" max="1629" width="11.875" style="769" bestFit="1" customWidth="1"/>
    <col min="1630" max="1630" width="14.125" style="769" bestFit="1" customWidth="1"/>
    <col min="1631" max="1631" width="11.875" style="769" bestFit="1" customWidth="1"/>
    <col min="1632" max="1632" width="16.375" style="769" bestFit="1" customWidth="1"/>
    <col min="1633" max="1633" width="18.625" style="769" bestFit="1" customWidth="1"/>
    <col min="1634" max="1634" width="10.5" style="769" bestFit="1" customWidth="1"/>
    <col min="1635" max="1635" width="14.25" style="769" bestFit="1" customWidth="1"/>
    <col min="1636" max="1637" width="13.375" style="769" bestFit="1" customWidth="1"/>
    <col min="1638" max="1638" width="16.375" style="769" bestFit="1" customWidth="1"/>
    <col min="1639" max="1639" width="16.5" style="769" bestFit="1" customWidth="1"/>
    <col min="1640" max="1641" width="20.125" style="769" bestFit="1" customWidth="1"/>
    <col min="1642" max="1643" width="23" style="769" bestFit="1" customWidth="1"/>
    <col min="1644" max="1644" width="18.625" style="769" bestFit="1" customWidth="1"/>
    <col min="1645" max="1645" width="9.25" style="769" bestFit="1" customWidth="1"/>
    <col min="1646" max="1646" width="7.25" style="769" bestFit="1" customWidth="1"/>
    <col min="1647" max="1647" width="10.375" style="769" bestFit="1" customWidth="1"/>
    <col min="1648" max="1649" width="11.875" style="769" bestFit="1" customWidth="1"/>
    <col min="1650" max="1650" width="14.375" style="769" bestFit="1" customWidth="1"/>
    <col min="1651" max="1651" width="11.875" style="769" bestFit="1" customWidth="1"/>
    <col min="1652" max="1653" width="16.375" style="769" bestFit="1" customWidth="1"/>
    <col min="1654" max="1654" width="11.875" style="769" bestFit="1" customWidth="1"/>
    <col min="1655" max="1656" width="16.375" style="769" bestFit="1" customWidth="1"/>
    <col min="1657" max="1657" width="17.875" style="769" bestFit="1" customWidth="1"/>
    <col min="1658" max="1658" width="16.375" style="769" bestFit="1" customWidth="1"/>
    <col min="1659" max="1659" width="17.875" style="769" bestFit="1" customWidth="1"/>
    <col min="1660" max="1660" width="5.75" style="769" bestFit="1" customWidth="1"/>
    <col min="1661" max="1662" width="9.75" style="769" bestFit="1" customWidth="1"/>
    <col min="1663" max="1663" width="7.75" style="769" bestFit="1" customWidth="1"/>
    <col min="1664" max="1664" width="9.75" style="769" bestFit="1" customWidth="1"/>
    <col min="1665" max="1665" width="59.375" style="769" bestFit="1" customWidth="1"/>
    <col min="1666" max="1666" width="45.5" style="769" bestFit="1" customWidth="1"/>
    <col min="1667" max="1667" width="27.625" style="769" bestFit="1" customWidth="1"/>
    <col min="1668" max="1668" width="11.875" style="769" bestFit="1" customWidth="1"/>
    <col min="1669" max="1672" width="14.125" style="769" bestFit="1" customWidth="1"/>
    <col min="1673" max="1673" width="15.625" style="769" bestFit="1" customWidth="1"/>
    <col min="1674" max="1674" width="14.125" style="769" bestFit="1" customWidth="1"/>
    <col min="1675" max="1676" width="19.625" style="769" bestFit="1" customWidth="1"/>
    <col min="1677" max="1677" width="21.875" style="769" bestFit="1" customWidth="1"/>
    <col min="1678" max="1678" width="19.375" style="769" bestFit="1" customWidth="1"/>
    <col min="1679" max="1679" width="16.375" style="769" bestFit="1" customWidth="1"/>
    <col min="1680" max="1680" width="23" style="769" bestFit="1" customWidth="1"/>
    <col min="1681" max="1682" width="14.125" style="769" bestFit="1" customWidth="1"/>
    <col min="1683" max="1683" width="23.25" style="769" bestFit="1" customWidth="1"/>
    <col min="1684" max="1685" width="14.375" style="769" bestFit="1" customWidth="1"/>
    <col min="1686" max="1686" width="23.125" style="769" bestFit="1" customWidth="1"/>
    <col min="1687" max="1687" width="18.875" style="769" bestFit="1" customWidth="1"/>
    <col min="1688" max="1688" width="14.375" style="769" bestFit="1" customWidth="1"/>
    <col min="1689" max="1689" width="16.5" style="769" bestFit="1" customWidth="1"/>
    <col min="1690" max="1690" width="25.25" style="769" bestFit="1" customWidth="1"/>
    <col min="1691" max="1692" width="18.625" style="769" bestFit="1" customWidth="1"/>
    <col min="1693" max="1693" width="23" style="769" bestFit="1" customWidth="1"/>
    <col min="1694" max="1695" width="26.75" style="769" bestFit="1" customWidth="1"/>
    <col min="1696" max="1696" width="25.25" style="769" bestFit="1" customWidth="1"/>
    <col min="1697" max="1697" width="29.625" style="769" bestFit="1" customWidth="1"/>
    <col min="1698" max="1698" width="25.25" style="769" bestFit="1" customWidth="1"/>
    <col min="1699" max="1699" width="29.625" style="769" bestFit="1" customWidth="1"/>
    <col min="1700" max="1703" width="20.875" style="769" bestFit="1" customWidth="1"/>
    <col min="1704" max="1704" width="13.875" style="769" bestFit="1" customWidth="1"/>
    <col min="1705" max="1705" width="16.5" style="769" bestFit="1" customWidth="1"/>
    <col min="1706" max="1706" width="7.75" style="769" bestFit="1" customWidth="1"/>
    <col min="1707" max="1707" width="20.75" style="769" bestFit="1" customWidth="1"/>
    <col min="1708" max="1710" width="16.375" style="769" bestFit="1" customWidth="1"/>
    <col min="1711" max="1714" width="31" style="769" bestFit="1" customWidth="1"/>
    <col min="1715" max="1716" width="18.625" style="769" bestFit="1" customWidth="1"/>
    <col min="1717" max="1717" width="16.375" style="769" bestFit="1" customWidth="1"/>
    <col min="1718" max="1719" width="18.625" style="769" bestFit="1" customWidth="1"/>
    <col min="1720" max="1720" width="16.375" style="769" bestFit="1" customWidth="1"/>
    <col min="1721" max="1722" width="18.625" style="769" bestFit="1" customWidth="1"/>
    <col min="1723" max="1723" width="20.75" style="769" bestFit="1" customWidth="1"/>
    <col min="1724" max="1725" width="23" style="769" bestFit="1" customWidth="1"/>
    <col min="1726" max="1726" width="25.25" style="769" bestFit="1" customWidth="1"/>
    <col min="1727" max="1727" width="23" style="769" bestFit="1" customWidth="1"/>
    <col min="1728" max="1728" width="20.75" style="769" bestFit="1" customWidth="1"/>
    <col min="1729" max="1730" width="23" style="769" bestFit="1" customWidth="1"/>
    <col min="1731" max="1731" width="25.25" style="769" bestFit="1" customWidth="1"/>
    <col min="1732" max="1732" width="23" style="769" bestFit="1" customWidth="1"/>
    <col min="1733" max="1733" width="18.625" style="769" bestFit="1" customWidth="1"/>
    <col min="1734" max="1736" width="20.75" style="769" bestFit="1" customWidth="1"/>
    <col min="1737" max="1737" width="19.75" style="769" bestFit="1" customWidth="1"/>
    <col min="1738" max="1739" width="22" style="769" bestFit="1" customWidth="1"/>
    <col min="1740" max="1740" width="14.125" style="769" bestFit="1" customWidth="1"/>
    <col min="1741" max="1742" width="20.75" style="769" bestFit="1" customWidth="1"/>
    <col min="1743" max="1744" width="18.625" style="769" bestFit="1" customWidth="1"/>
    <col min="1745" max="1747" width="20.75" style="769" bestFit="1" customWidth="1"/>
    <col min="1748" max="1749" width="23" style="769" bestFit="1" customWidth="1"/>
    <col min="1750" max="1750" width="20.75" style="769" bestFit="1" customWidth="1"/>
    <col min="1751" max="1752" width="23" style="769" bestFit="1" customWidth="1"/>
    <col min="1753" max="1753" width="25.25" style="769" bestFit="1" customWidth="1"/>
    <col min="1754" max="1755" width="23" style="769" bestFit="1" customWidth="1"/>
    <col min="1756" max="1758" width="25.25" style="769" bestFit="1" customWidth="1"/>
    <col min="1759" max="1760" width="27.5" style="769" bestFit="1" customWidth="1"/>
    <col min="1761" max="1761" width="25.25" style="769" bestFit="1" customWidth="1"/>
    <col min="1762" max="1763" width="27.5" style="769" bestFit="1" customWidth="1"/>
    <col min="1764" max="1764" width="29.625" style="769" bestFit="1" customWidth="1"/>
    <col min="1765" max="1765" width="27.5" style="769" bestFit="1" customWidth="1"/>
    <col min="1766" max="1766" width="24.5" style="769" bestFit="1" customWidth="1"/>
    <col min="1767" max="1767" width="29" style="769" bestFit="1" customWidth="1"/>
    <col min="1768" max="1769" width="20.75" style="769" bestFit="1" customWidth="1"/>
    <col min="1770" max="1770" width="27.5" style="769" bestFit="1" customWidth="1"/>
    <col min="1771" max="1772" width="23" style="769" bestFit="1" customWidth="1"/>
    <col min="1773" max="1773" width="29.625" style="769" bestFit="1" customWidth="1"/>
    <col min="1774" max="1774" width="9.125" style="769" bestFit="1" customWidth="1"/>
    <col min="1775" max="1777" width="18.125" style="769" bestFit="1" customWidth="1"/>
    <col min="1778" max="1778" width="20.375" style="769" bestFit="1" customWidth="1"/>
    <col min="1779" max="1779" width="25.25" style="769" bestFit="1" customWidth="1"/>
    <col min="1780" max="1780" width="27.5" style="769" bestFit="1" customWidth="1"/>
    <col min="1781" max="1782" width="9.125" style="769" bestFit="1" customWidth="1"/>
    <col min="1783" max="1783" width="11.25" style="769" bestFit="1" customWidth="1"/>
    <col min="1784" max="1784" width="15" style="769" bestFit="1" customWidth="1"/>
    <col min="1785" max="1785" width="16.375" style="769" bestFit="1" customWidth="1"/>
    <col min="1786" max="1788" width="23.25" style="769" bestFit="1" customWidth="1"/>
    <col min="1789" max="1790" width="20.75" style="769" bestFit="1" customWidth="1"/>
    <col min="1791" max="1791" width="6.625" style="769" bestFit="1" customWidth="1"/>
    <col min="1792" max="1792" width="9" style="769"/>
    <col min="1793" max="1793" width="16.375" style="769" bestFit="1" customWidth="1"/>
    <col min="1794" max="1794" width="14.125" style="769" bestFit="1" customWidth="1"/>
    <col min="1795" max="1797" width="9.75" style="769" bestFit="1" customWidth="1"/>
    <col min="1798" max="1798" width="14.125" style="769" bestFit="1" customWidth="1"/>
    <col min="1799" max="1799" width="15.25" style="769" customWidth="1"/>
    <col min="1800" max="1800" width="14.125" style="769" bestFit="1" customWidth="1"/>
    <col min="1801" max="1801" width="15.25" style="769" bestFit="1" customWidth="1"/>
    <col min="1802" max="1804" width="13.625" style="769" bestFit="1" customWidth="1"/>
    <col min="1805" max="1805" width="12" style="769" bestFit="1" customWidth="1"/>
    <col min="1806" max="1806" width="22.125" style="769" bestFit="1" customWidth="1"/>
    <col min="1807" max="1808" width="30.125" style="769" bestFit="1" customWidth="1"/>
    <col min="1809" max="1810" width="21" style="769" bestFit="1" customWidth="1"/>
    <col min="1811" max="1811" width="18.75" style="769" bestFit="1" customWidth="1"/>
    <col min="1812" max="1812" width="21" style="769" bestFit="1" customWidth="1"/>
    <col min="1813" max="1814" width="9.75" style="769" bestFit="1" customWidth="1"/>
    <col min="1815" max="1815" width="18.875" style="769" bestFit="1" customWidth="1"/>
    <col min="1816" max="1816" width="9.75" style="769" bestFit="1" customWidth="1"/>
    <col min="1817" max="1817" width="18.875" style="769" bestFit="1" customWidth="1"/>
    <col min="1818" max="1819" width="9.75" style="769" bestFit="1" customWidth="1"/>
    <col min="1820" max="1821" width="12.125" style="769" bestFit="1" customWidth="1"/>
    <col min="1822" max="1822" width="7.125" style="769" bestFit="1" customWidth="1"/>
    <col min="1823" max="1823" width="9.75" style="769" bestFit="1" customWidth="1"/>
    <col min="1824" max="1824" width="15.5" style="769" bestFit="1" customWidth="1"/>
    <col min="1825" max="1825" width="19.375" style="769" bestFit="1" customWidth="1"/>
    <col min="1826" max="1826" width="5.75" style="769" bestFit="1" customWidth="1"/>
    <col min="1827" max="1827" width="9.75" style="769" bestFit="1" customWidth="1"/>
    <col min="1828" max="1828" width="11.875" style="769" bestFit="1" customWidth="1"/>
    <col min="1829" max="1829" width="9.125" style="769" bestFit="1" customWidth="1"/>
    <col min="1830" max="1830" width="10.5" style="769" bestFit="1" customWidth="1"/>
    <col min="1831" max="1831" width="16.375" style="769" bestFit="1" customWidth="1"/>
    <col min="1832" max="1832" width="12.125" style="769" bestFit="1" customWidth="1"/>
    <col min="1833" max="1833" width="10.375" style="769" bestFit="1" customWidth="1"/>
    <col min="1834" max="1834" width="11.875" style="769" bestFit="1" customWidth="1"/>
    <col min="1835" max="1843" width="16.375" style="769" bestFit="1" customWidth="1"/>
    <col min="1844" max="1844" width="10.625" style="769" bestFit="1" customWidth="1"/>
    <col min="1845" max="1845" width="11.875" style="769" bestFit="1" customWidth="1"/>
    <col min="1846" max="1846" width="16.375" style="769" bestFit="1" customWidth="1"/>
    <col min="1847" max="1847" width="20.75" style="769" bestFit="1" customWidth="1"/>
    <col min="1848" max="1848" width="16.375" style="769" bestFit="1" customWidth="1"/>
    <col min="1849" max="1849" width="20.75" style="769" bestFit="1" customWidth="1"/>
    <col min="1850" max="1850" width="16.375" style="769" bestFit="1" customWidth="1"/>
    <col min="1851" max="1851" width="20.75" style="769" bestFit="1" customWidth="1"/>
    <col min="1852" max="1852" width="16.375" style="769" bestFit="1" customWidth="1"/>
    <col min="1853" max="1853" width="20.75" style="769" bestFit="1" customWidth="1"/>
    <col min="1854" max="1854" width="16.375" style="769" bestFit="1" customWidth="1"/>
    <col min="1855" max="1855" width="20.75" style="769" bestFit="1" customWidth="1"/>
    <col min="1856" max="1856" width="14.125" style="769" bestFit="1" customWidth="1"/>
    <col min="1857" max="1857" width="18.625" style="769" bestFit="1" customWidth="1"/>
    <col min="1858" max="1858" width="16.375" style="769" bestFit="1" customWidth="1"/>
    <col min="1859" max="1859" width="20.75" style="769" bestFit="1" customWidth="1"/>
    <col min="1860" max="1860" width="16.375" style="769" bestFit="1" customWidth="1"/>
    <col min="1861" max="1861" width="20.75" style="769" bestFit="1" customWidth="1"/>
    <col min="1862" max="1867" width="23" style="769" bestFit="1" customWidth="1"/>
    <col min="1868" max="1869" width="18.625" style="769" bestFit="1" customWidth="1"/>
    <col min="1870" max="1870" width="10.5" style="769" bestFit="1" customWidth="1"/>
    <col min="1871" max="1871" width="11.875" style="769" bestFit="1" customWidth="1"/>
    <col min="1872" max="1872" width="10.5" style="769" bestFit="1" customWidth="1"/>
    <col min="1873" max="1874" width="11.875" style="769" bestFit="1" customWidth="1"/>
    <col min="1875" max="1875" width="16.375" style="769" bestFit="1" customWidth="1"/>
    <col min="1876" max="1876" width="17.875" style="769" bestFit="1" customWidth="1"/>
    <col min="1877" max="1877" width="22.25" style="769" bestFit="1" customWidth="1"/>
    <col min="1878" max="1878" width="7.75" style="769" bestFit="1" customWidth="1"/>
    <col min="1879" max="1881" width="11.875" style="769" bestFit="1" customWidth="1"/>
    <col min="1882" max="1882" width="16.375" style="769" bestFit="1" customWidth="1"/>
    <col min="1883" max="1885" width="11.875" style="769" bestFit="1" customWidth="1"/>
    <col min="1886" max="1886" width="14.125" style="769" bestFit="1" customWidth="1"/>
    <col min="1887" max="1887" width="11.875" style="769" bestFit="1" customWidth="1"/>
    <col min="1888" max="1888" width="16.375" style="769" bestFit="1" customWidth="1"/>
    <col min="1889" max="1889" width="18.625" style="769" bestFit="1" customWidth="1"/>
    <col min="1890" max="1890" width="10.5" style="769" bestFit="1" customWidth="1"/>
    <col min="1891" max="1891" width="14.25" style="769" bestFit="1" customWidth="1"/>
    <col min="1892" max="1893" width="13.375" style="769" bestFit="1" customWidth="1"/>
    <col min="1894" max="1894" width="16.375" style="769" bestFit="1" customWidth="1"/>
    <col min="1895" max="1895" width="16.5" style="769" bestFit="1" customWidth="1"/>
    <col min="1896" max="1897" width="20.125" style="769" bestFit="1" customWidth="1"/>
    <col min="1898" max="1899" width="23" style="769" bestFit="1" customWidth="1"/>
    <col min="1900" max="1900" width="18.625" style="769" bestFit="1" customWidth="1"/>
    <col min="1901" max="1901" width="9.25" style="769" bestFit="1" customWidth="1"/>
    <col min="1902" max="1902" width="7.25" style="769" bestFit="1" customWidth="1"/>
    <col min="1903" max="1903" width="10.375" style="769" bestFit="1" customWidth="1"/>
    <col min="1904" max="1905" width="11.875" style="769" bestFit="1" customWidth="1"/>
    <col min="1906" max="1906" width="14.375" style="769" bestFit="1" customWidth="1"/>
    <col min="1907" max="1907" width="11.875" style="769" bestFit="1" customWidth="1"/>
    <col min="1908" max="1909" width="16.375" style="769" bestFit="1" customWidth="1"/>
    <col min="1910" max="1910" width="11.875" style="769" bestFit="1" customWidth="1"/>
    <col min="1911" max="1912" width="16.375" style="769" bestFit="1" customWidth="1"/>
    <col min="1913" max="1913" width="17.875" style="769" bestFit="1" customWidth="1"/>
    <col min="1914" max="1914" width="16.375" style="769" bestFit="1" customWidth="1"/>
    <col min="1915" max="1915" width="17.875" style="769" bestFit="1" customWidth="1"/>
    <col min="1916" max="1916" width="5.75" style="769" bestFit="1" customWidth="1"/>
    <col min="1917" max="1918" width="9.75" style="769" bestFit="1" customWidth="1"/>
    <col min="1919" max="1919" width="7.75" style="769" bestFit="1" customWidth="1"/>
    <col min="1920" max="1920" width="9.75" style="769" bestFit="1" customWidth="1"/>
    <col min="1921" max="1921" width="59.375" style="769" bestFit="1" customWidth="1"/>
    <col min="1922" max="1922" width="45.5" style="769" bestFit="1" customWidth="1"/>
    <col min="1923" max="1923" width="27.625" style="769" bestFit="1" customWidth="1"/>
    <col min="1924" max="1924" width="11.875" style="769" bestFit="1" customWidth="1"/>
    <col min="1925" max="1928" width="14.125" style="769" bestFit="1" customWidth="1"/>
    <col min="1929" max="1929" width="15.625" style="769" bestFit="1" customWidth="1"/>
    <col min="1930" max="1930" width="14.125" style="769" bestFit="1" customWidth="1"/>
    <col min="1931" max="1932" width="19.625" style="769" bestFit="1" customWidth="1"/>
    <col min="1933" max="1933" width="21.875" style="769" bestFit="1" customWidth="1"/>
    <col min="1934" max="1934" width="19.375" style="769" bestFit="1" customWidth="1"/>
    <col min="1935" max="1935" width="16.375" style="769" bestFit="1" customWidth="1"/>
    <col min="1936" max="1936" width="23" style="769" bestFit="1" customWidth="1"/>
    <col min="1937" max="1938" width="14.125" style="769" bestFit="1" customWidth="1"/>
    <col min="1939" max="1939" width="23.25" style="769" bestFit="1" customWidth="1"/>
    <col min="1940" max="1941" width="14.375" style="769" bestFit="1" customWidth="1"/>
    <col min="1942" max="1942" width="23.125" style="769" bestFit="1" customWidth="1"/>
    <col min="1943" max="1943" width="18.875" style="769" bestFit="1" customWidth="1"/>
    <col min="1944" max="1944" width="14.375" style="769" bestFit="1" customWidth="1"/>
    <col min="1945" max="1945" width="16.5" style="769" bestFit="1" customWidth="1"/>
    <col min="1946" max="1946" width="25.25" style="769" bestFit="1" customWidth="1"/>
    <col min="1947" max="1948" width="18.625" style="769" bestFit="1" customWidth="1"/>
    <col min="1949" max="1949" width="23" style="769" bestFit="1" customWidth="1"/>
    <col min="1950" max="1951" width="26.75" style="769" bestFit="1" customWidth="1"/>
    <col min="1952" max="1952" width="25.25" style="769" bestFit="1" customWidth="1"/>
    <col min="1953" max="1953" width="29.625" style="769" bestFit="1" customWidth="1"/>
    <col min="1954" max="1954" width="25.25" style="769" bestFit="1" customWidth="1"/>
    <col min="1955" max="1955" width="29.625" style="769" bestFit="1" customWidth="1"/>
    <col min="1956" max="1959" width="20.875" style="769" bestFit="1" customWidth="1"/>
    <col min="1960" max="1960" width="13.875" style="769" bestFit="1" customWidth="1"/>
    <col min="1961" max="1961" width="16.5" style="769" bestFit="1" customWidth="1"/>
    <col min="1962" max="1962" width="7.75" style="769" bestFit="1" customWidth="1"/>
    <col min="1963" max="1963" width="20.75" style="769" bestFit="1" customWidth="1"/>
    <col min="1964" max="1966" width="16.375" style="769" bestFit="1" customWidth="1"/>
    <col min="1967" max="1970" width="31" style="769" bestFit="1" customWidth="1"/>
    <col min="1971" max="1972" width="18.625" style="769" bestFit="1" customWidth="1"/>
    <col min="1973" max="1973" width="16.375" style="769" bestFit="1" customWidth="1"/>
    <col min="1974" max="1975" width="18.625" style="769" bestFit="1" customWidth="1"/>
    <col min="1976" max="1976" width="16.375" style="769" bestFit="1" customWidth="1"/>
    <col min="1977" max="1978" width="18.625" style="769" bestFit="1" customWidth="1"/>
    <col min="1979" max="1979" width="20.75" style="769" bestFit="1" customWidth="1"/>
    <col min="1980" max="1981" width="23" style="769" bestFit="1" customWidth="1"/>
    <col min="1982" max="1982" width="25.25" style="769" bestFit="1" customWidth="1"/>
    <col min="1983" max="1983" width="23" style="769" bestFit="1" customWidth="1"/>
    <col min="1984" max="1984" width="20.75" style="769" bestFit="1" customWidth="1"/>
    <col min="1985" max="1986" width="23" style="769" bestFit="1" customWidth="1"/>
    <col min="1987" max="1987" width="25.25" style="769" bestFit="1" customWidth="1"/>
    <col min="1988" max="1988" width="23" style="769" bestFit="1" customWidth="1"/>
    <col min="1989" max="1989" width="18.625" style="769" bestFit="1" customWidth="1"/>
    <col min="1990" max="1992" width="20.75" style="769" bestFit="1" customWidth="1"/>
    <col min="1993" max="1993" width="19.75" style="769" bestFit="1" customWidth="1"/>
    <col min="1994" max="1995" width="22" style="769" bestFit="1" customWidth="1"/>
    <col min="1996" max="1996" width="14.125" style="769" bestFit="1" customWidth="1"/>
    <col min="1997" max="1998" width="20.75" style="769" bestFit="1" customWidth="1"/>
    <col min="1999" max="2000" width="18.625" style="769" bestFit="1" customWidth="1"/>
    <col min="2001" max="2003" width="20.75" style="769" bestFit="1" customWidth="1"/>
    <col min="2004" max="2005" width="23" style="769" bestFit="1" customWidth="1"/>
    <col min="2006" max="2006" width="20.75" style="769" bestFit="1" customWidth="1"/>
    <col min="2007" max="2008" width="23" style="769" bestFit="1" customWidth="1"/>
    <col min="2009" max="2009" width="25.25" style="769" bestFit="1" customWidth="1"/>
    <col min="2010" max="2011" width="23" style="769" bestFit="1" customWidth="1"/>
    <col min="2012" max="2014" width="25.25" style="769" bestFit="1" customWidth="1"/>
    <col min="2015" max="2016" width="27.5" style="769" bestFit="1" customWidth="1"/>
    <col min="2017" max="2017" width="25.25" style="769" bestFit="1" customWidth="1"/>
    <col min="2018" max="2019" width="27.5" style="769" bestFit="1" customWidth="1"/>
    <col min="2020" max="2020" width="29.625" style="769" bestFit="1" customWidth="1"/>
    <col min="2021" max="2021" width="27.5" style="769" bestFit="1" customWidth="1"/>
    <col min="2022" max="2022" width="24.5" style="769" bestFit="1" customWidth="1"/>
    <col min="2023" max="2023" width="29" style="769" bestFit="1" customWidth="1"/>
    <col min="2024" max="2025" width="20.75" style="769" bestFit="1" customWidth="1"/>
    <col min="2026" max="2026" width="27.5" style="769" bestFit="1" customWidth="1"/>
    <col min="2027" max="2028" width="23" style="769" bestFit="1" customWidth="1"/>
    <col min="2029" max="2029" width="29.625" style="769" bestFit="1" customWidth="1"/>
    <col min="2030" max="2030" width="9.125" style="769" bestFit="1" customWidth="1"/>
    <col min="2031" max="2033" width="18.125" style="769" bestFit="1" customWidth="1"/>
    <col min="2034" max="2034" width="20.375" style="769" bestFit="1" customWidth="1"/>
    <col min="2035" max="2035" width="25.25" style="769" bestFit="1" customWidth="1"/>
    <col min="2036" max="2036" width="27.5" style="769" bestFit="1" customWidth="1"/>
    <col min="2037" max="2038" width="9.125" style="769" bestFit="1" customWidth="1"/>
    <col min="2039" max="2039" width="11.25" style="769" bestFit="1" customWidth="1"/>
    <col min="2040" max="2040" width="15" style="769" bestFit="1" customWidth="1"/>
    <col min="2041" max="2041" width="16.375" style="769" bestFit="1" customWidth="1"/>
    <col min="2042" max="2044" width="23.25" style="769" bestFit="1" customWidth="1"/>
    <col min="2045" max="2046" width="20.75" style="769" bestFit="1" customWidth="1"/>
    <col min="2047" max="2047" width="6.625" style="769" bestFit="1" customWidth="1"/>
    <col min="2048" max="2048" width="9" style="769"/>
    <col min="2049" max="2049" width="16.375" style="769" bestFit="1" customWidth="1"/>
    <col min="2050" max="2050" width="14.125" style="769" bestFit="1" customWidth="1"/>
    <col min="2051" max="2053" width="9.75" style="769" bestFit="1" customWidth="1"/>
    <col min="2054" max="2054" width="14.125" style="769" bestFit="1" customWidth="1"/>
    <col min="2055" max="2055" width="15.25" style="769" customWidth="1"/>
    <col min="2056" max="2056" width="14.125" style="769" bestFit="1" customWidth="1"/>
    <col min="2057" max="2057" width="15.25" style="769" bestFit="1" customWidth="1"/>
    <col min="2058" max="2060" width="13.625" style="769" bestFit="1" customWidth="1"/>
    <col min="2061" max="2061" width="12" style="769" bestFit="1" customWidth="1"/>
    <col min="2062" max="2062" width="22.125" style="769" bestFit="1" customWidth="1"/>
    <col min="2063" max="2064" width="30.125" style="769" bestFit="1" customWidth="1"/>
    <col min="2065" max="2066" width="21" style="769" bestFit="1" customWidth="1"/>
    <col min="2067" max="2067" width="18.75" style="769" bestFit="1" customWidth="1"/>
    <col min="2068" max="2068" width="21" style="769" bestFit="1" customWidth="1"/>
    <col min="2069" max="2070" width="9.75" style="769" bestFit="1" customWidth="1"/>
    <col min="2071" max="2071" width="18.875" style="769" bestFit="1" customWidth="1"/>
    <col min="2072" max="2072" width="9.75" style="769" bestFit="1" customWidth="1"/>
    <col min="2073" max="2073" width="18.875" style="769" bestFit="1" customWidth="1"/>
    <col min="2074" max="2075" width="9.75" style="769" bestFit="1" customWidth="1"/>
    <col min="2076" max="2077" width="12.125" style="769" bestFit="1" customWidth="1"/>
    <col min="2078" max="2078" width="7.125" style="769" bestFit="1" customWidth="1"/>
    <col min="2079" max="2079" width="9.75" style="769" bestFit="1" customWidth="1"/>
    <col min="2080" max="2080" width="15.5" style="769" bestFit="1" customWidth="1"/>
    <col min="2081" max="2081" width="19.375" style="769" bestFit="1" customWidth="1"/>
    <col min="2082" max="2082" width="5.75" style="769" bestFit="1" customWidth="1"/>
    <col min="2083" max="2083" width="9.75" style="769" bestFit="1" customWidth="1"/>
    <col min="2084" max="2084" width="11.875" style="769" bestFit="1" customWidth="1"/>
    <col min="2085" max="2085" width="9.125" style="769" bestFit="1" customWidth="1"/>
    <col min="2086" max="2086" width="10.5" style="769" bestFit="1" customWidth="1"/>
    <col min="2087" max="2087" width="16.375" style="769" bestFit="1" customWidth="1"/>
    <col min="2088" max="2088" width="12.125" style="769" bestFit="1" customWidth="1"/>
    <col min="2089" max="2089" width="10.375" style="769" bestFit="1" customWidth="1"/>
    <col min="2090" max="2090" width="11.875" style="769" bestFit="1" customWidth="1"/>
    <col min="2091" max="2099" width="16.375" style="769" bestFit="1" customWidth="1"/>
    <col min="2100" max="2100" width="10.625" style="769" bestFit="1" customWidth="1"/>
    <col min="2101" max="2101" width="11.875" style="769" bestFit="1" customWidth="1"/>
    <col min="2102" max="2102" width="16.375" style="769" bestFit="1" customWidth="1"/>
    <col min="2103" max="2103" width="20.75" style="769" bestFit="1" customWidth="1"/>
    <col min="2104" max="2104" width="16.375" style="769" bestFit="1" customWidth="1"/>
    <col min="2105" max="2105" width="20.75" style="769" bestFit="1" customWidth="1"/>
    <col min="2106" max="2106" width="16.375" style="769" bestFit="1" customWidth="1"/>
    <col min="2107" max="2107" width="20.75" style="769" bestFit="1" customWidth="1"/>
    <col min="2108" max="2108" width="16.375" style="769" bestFit="1" customWidth="1"/>
    <col min="2109" max="2109" width="20.75" style="769" bestFit="1" customWidth="1"/>
    <col min="2110" max="2110" width="16.375" style="769" bestFit="1" customWidth="1"/>
    <col min="2111" max="2111" width="20.75" style="769" bestFit="1" customWidth="1"/>
    <col min="2112" max="2112" width="14.125" style="769" bestFit="1" customWidth="1"/>
    <col min="2113" max="2113" width="18.625" style="769" bestFit="1" customWidth="1"/>
    <col min="2114" max="2114" width="16.375" style="769" bestFit="1" customWidth="1"/>
    <col min="2115" max="2115" width="20.75" style="769" bestFit="1" customWidth="1"/>
    <col min="2116" max="2116" width="16.375" style="769" bestFit="1" customWidth="1"/>
    <col min="2117" max="2117" width="20.75" style="769" bestFit="1" customWidth="1"/>
    <col min="2118" max="2123" width="23" style="769" bestFit="1" customWidth="1"/>
    <col min="2124" max="2125" width="18.625" style="769" bestFit="1" customWidth="1"/>
    <col min="2126" max="2126" width="10.5" style="769" bestFit="1" customWidth="1"/>
    <col min="2127" max="2127" width="11.875" style="769" bestFit="1" customWidth="1"/>
    <col min="2128" max="2128" width="10.5" style="769" bestFit="1" customWidth="1"/>
    <col min="2129" max="2130" width="11.875" style="769" bestFit="1" customWidth="1"/>
    <col min="2131" max="2131" width="16.375" style="769" bestFit="1" customWidth="1"/>
    <col min="2132" max="2132" width="17.875" style="769" bestFit="1" customWidth="1"/>
    <col min="2133" max="2133" width="22.25" style="769" bestFit="1" customWidth="1"/>
    <col min="2134" max="2134" width="7.75" style="769" bestFit="1" customWidth="1"/>
    <col min="2135" max="2137" width="11.875" style="769" bestFit="1" customWidth="1"/>
    <col min="2138" max="2138" width="16.375" style="769" bestFit="1" customWidth="1"/>
    <col min="2139" max="2141" width="11.875" style="769" bestFit="1" customWidth="1"/>
    <col min="2142" max="2142" width="14.125" style="769" bestFit="1" customWidth="1"/>
    <col min="2143" max="2143" width="11.875" style="769" bestFit="1" customWidth="1"/>
    <col min="2144" max="2144" width="16.375" style="769" bestFit="1" customWidth="1"/>
    <col min="2145" max="2145" width="18.625" style="769" bestFit="1" customWidth="1"/>
    <col min="2146" max="2146" width="10.5" style="769" bestFit="1" customWidth="1"/>
    <col min="2147" max="2147" width="14.25" style="769" bestFit="1" customWidth="1"/>
    <col min="2148" max="2149" width="13.375" style="769" bestFit="1" customWidth="1"/>
    <col min="2150" max="2150" width="16.375" style="769" bestFit="1" customWidth="1"/>
    <col min="2151" max="2151" width="16.5" style="769" bestFit="1" customWidth="1"/>
    <col min="2152" max="2153" width="20.125" style="769" bestFit="1" customWidth="1"/>
    <col min="2154" max="2155" width="23" style="769" bestFit="1" customWidth="1"/>
    <col min="2156" max="2156" width="18.625" style="769" bestFit="1" customWidth="1"/>
    <col min="2157" max="2157" width="9.25" style="769" bestFit="1" customWidth="1"/>
    <col min="2158" max="2158" width="7.25" style="769" bestFit="1" customWidth="1"/>
    <col min="2159" max="2159" width="10.375" style="769" bestFit="1" customWidth="1"/>
    <col min="2160" max="2161" width="11.875" style="769" bestFit="1" customWidth="1"/>
    <col min="2162" max="2162" width="14.375" style="769" bestFit="1" customWidth="1"/>
    <col min="2163" max="2163" width="11.875" style="769" bestFit="1" customWidth="1"/>
    <col min="2164" max="2165" width="16.375" style="769" bestFit="1" customWidth="1"/>
    <col min="2166" max="2166" width="11.875" style="769" bestFit="1" customWidth="1"/>
    <col min="2167" max="2168" width="16.375" style="769" bestFit="1" customWidth="1"/>
    <col min="2169" max="2169" width="17.875" style="769" bestFit="1" customWidth="1"/>
    <col min="2170" max="2170" width="16.375" style="769" bestFit="1" customWidth="1"/>
    <col min="2171" max="2171" width="17.875" style="769" bestFit="1" customWidth="1"/>
    <col min="2172" max="2172" width="5.75" style="769" bestFit="1" customWidth="1"/>
    <col min="2173" max="2174" width="9.75" style="769" bestFit="1" customWidth="1"/>
    <col min="2175" max="2175" width="7.75" style="769" bestFit="1" customWidth="1"/>
    <col min="2176" max="2176" width="9.75" style="769" bestFit="1" customWidth="1"/>
    <col min="2177" max="2177" width="59.375" style="769" bestFit="1" customWidth="1"/>
    <col min="2178" max="2178" width="45.5" style="769" bestFit="1" customWidth="1"/>
    <col min="2179" max="2179" width="27.625" style="769" bestFit="1" customWidth="1"/>
    <col min="2180" max="2180" width="11.875" style="769" bestFit="1" customWidth="1"/>
    <col min="2181" max="2184" width="14.125" style="769" bestFit="1" customWidth="1"/>
    <col min="2185" max="2185" width="15.625" style="769" bestFit="1" customWidth="1"/>
    <col min="2186" max="2186" width="14.125" style="769" bestFit="1" customWidth="1"/>
    <col min="2187" max="2188" width="19.625" style="769" bestFit="1" customWidth="1"/>
    <col min="2189" max="2189" width="21.875" style="769" bestFit="1" customWidth="1"/>
    <col min="2190" max="2190" width="19.375" style="769" bestFit="1" customWidth="1"/>
    <col min="2191" max="2191" width="16.375" style="769" bestFit="1" customWidth="1"/>
    <col min="2192" max="2192" width="23" style="769" bestFit="1" customWidth="1"/>
    <col min="2193" max="2194" width="14.125" style="769" bestFit="1" customWidth="1"/>
    <col min="2195" max="2195" width="23.25" style="769" bestFit="1" customWidth="1"/>
    <col min="2196" max="2197" width="14.375" style="769" bestFit="1" customWidth="1"/>
    <col min="2198" max="2198" width="23.125" style="769" bestFit="1" customWidth="1"/>
    <col min="2199" max="2199" width="18.875" style="769" bestFit="1" customWidth="1"/>
    <col min="2200" max="2200" width="14.375" style="769" bestFit="1" customWidth="1"/>
    <col min="2201" max="2201" width="16.5" style="769" bestFit="1" customWidth="1"/>
    <col min="2202" max="2202" width="25.25" style="769" bestFit="1" customWidth="1"/>
    <col min="2203" max="2204" width="18.625" style="769" bestFit="1" customWidth="1"/>
    <col min="2205" max="2205" width="23" style="769" bestFit="1" customWidth="1"/>
    <col min="2206" max="2207" width="26.75" style="769" bestFit="1" customWidth="1"/>
    <col min="2208" max="2208" width="25.25" style="769" bestFit="1" customWidth="1"/>
    <col min="2209" max="2209" width="29.625" style="769" bestFit="1" customWidth="1"/>
    <col min="2210" max="2210" width="25.25" style="769" bestFit="1" customWidth="1"/>
    <col min="2211" max="2211" width="29.625" style="769" bestFit="1" customWidth="1"/>
    <col min="2212" max="2215" width="20.875" style="769" bestFit="1" customWidth="1"/>
    <col min="2216" max="2216" width="13.875" style="769" bestFit="1" customWidth="1"/>
    <col min="2217" max="2217" width="16.5" style="769" bestFit="1" customWidth="1"/>
    <col min="2218" max="2218" width="7.75" style="769" bestFit="1" customWidth="1"/>
    <col min="2219" max="2219" width="20.75" style="769" bestFit="1" customWidth="1"/>
    <col min="2220" max="2222" width="16.375" style="769" bestFit="1" customWidth="1"/>
    <col min="2223" max="2226" width="31" style="769" bestFit="1" customWidth="1"/>
    <col min="2227" max="2228" width="18.625" style="769" bestFit="1" customWidth="1"/>
    <col min="2229" max="2229" width="16.375" style="769" bestFit="1" customWidth="1"/>
    <col min="2230" max="2231" width="18.625" style="769" bestFit="1" customWidth="1"/>
    <col min="2232" max="2232" width="16.375" style="769" bestFit="1" customWidth="1"/>
    <col min="2233" max="2234" width="18.625" style="769" bestFit="1" customWidth="1"/>
    <col min="2235" max="2235" width="20.75" style="769" bestFit="1" customWidth="1"/>
    <col min="2236" max="2237" width="23" style="769" bestFit="1" customWidth="1"/>
    <col min="2238" max="2238" width="25.25" style="769" bestFit="1" customWidth="1"/>
    <col min="2239" max="2239" width="23" style="769" bestFit="1" customWidth="1"/>
    <col min="2240" max="2240" width="20.75" style="769" bestFit="1" customWidth="1"/>
    <col min="2241" max="2242" width="23" style="769" bestFit="1" customWidth="1"/>
    <col min="2243" max="2243" width="25.25" style="769" bestFit="1" customWidth="1"/>
    <col min="2244" max="2244" width="23" style="769" bestFit="1" customWidth="1"/>
    <col min="2245" max="2245" width="18.625" style="769" bestFit="1" customWidth="1"/>
    <col min="2246" max="2248" width="20.75" style="769" bestFit="1" customWidth="1"/>
    <col min="2249" max="2249" width="19.75" style="769" bestFit="1" customWidth="1"/>
    <col min="2250" max="2251" width="22" style="769" bestFit="1" customWidth="1"/>
    <col min="2252" max="2252" width="14.125" style="769" bestFit="1" customWidth="1"/>
    <col min="2253" max="2254" width="20.75" style="769" bestFit="1" customWidth="1"/>
    <col min="2255" max="2256" width="18.625" style="769" bestFit="1" customWidth="1"/>
    <col min="2257" max="2259" width="20.75" style="769" bestFit="1" customWidth="1"/>
    <col min="2260" max="2261" width="23" style="769" bestFit="1" customWidth="1"/>
    <col min="2262" max="2262" width="20.75" style="769" bestFit="1" customWidth="1"/>
    <col min="2263" max="2264" width="23" style="769" bestFit="1" customWidth="1"/>
    <col min="2265" max="2265" width="25.25" style="769" bestFit="1" customWidth="1"/>
    <col min="2266" max="2267" width="23" style="769" bestFit="1" customWidth="1"/>
    <col min="2268" max="2270" width="25.25" style="769" bestFit="1" customWidth="1"/>
    <col min="2271" max="2272" width="27.5" style="769" bestFit="1" customWidth="1"/>
    <col min="2273" max="2273" width="25.25" style="769" bestFit="1" customWidth="1"/>
    <col min="2274" max="2275" width="27.5" style="769" bestFit="1" customWidth="1"/>
    <col min="2276" max="2276" width="29.625" style="769" bestFit="1" customWidth="1"/>
    <col min="2277" max="2277" width="27.5" style="769" bestFit="1" customWidth="1"/>
    <col min="2278" max="2278" width="24.5" style="769" bestFit="1" customWidth="1"/>
    <col min="2279" max="2279" width="29" style="769" bestFit="1" customWidth="1"/>
    <col min="2280" max="2281" width="20.75" style="769" bestFit="1" customWidth="1"/>
    <col min="2282" max="2282" width="27.5" style="769" bestFit="1" customWidth="1"/>
    <col min="2283" max="2284" width="23" style="769" bestFit="1" customWidth="1"/>
    <col min="2285" max="2285" width="29.625" style="769" bestFit="1" customWidth="1"/>
    <col min="2286" max="2286" width="9.125" style="769" bestFit="1" customWidth="1"/>
    <col min="2287" max="2289" width="18.125" style="769" bestFit="1" customWidth="1"/>
    <col min="2290" max="2290" width="20.375" style="769" bestFit="1" customWidth="1"/>
    <col min="2291" max="2291" width="25.25" style="769" bestFit="1" customWidth="1"/>
    <col min="2292" max="2292" width="27.5" style="769" bestFit="1" customWidth="1"/>
    <col min="2293" max="2294" width="9.125" style="769" bestFit="1" customWidth="1"/>
    <col min="2295" max="2295" width="11.25" style="769" bestFit="1" customWidth="1"/>
    <col min="2296" max="2296" width="15" style="769" bestFit="1" customWidth="1"/>
    <col min="2297" max="2297" width="16.375" style="769" bestFit="1" customWidth="1"/>
    <col min="2298" max="2300" width="23.25" style="769" bestFit="1" customWidth="1"/>
    <col min="2301" max="2302" width="20.75" style="769" bestFit="1" customWidth="1"/>
    <col min="2303" max="2303" width="6.625" style="769" bestFit="1" customWidth="1"/>
    <col min="2304" max="2304" width="9" style="769"/>
    <col min="2305" max="2305" width="16.375" style="769" bestFit="1" customWidth="1"/>
    <col min="2306" max="2306" width="14.125" style="769" bestFit="1" customWidth="1"/>
    <col min="2307" max="2309" width="9.75" style="769" bestFit="1" customWidth="1"/>
    <col min="2310" max="2310" width="14.125" style="769" bestFit="1" customWidth="1"/>
    <col min="2311" max="2311" width="15.25" style="769" customWidth="1"/>
    <col min="2312" max="2312" width="14.125" style="769" bestFit="1" customWidth="1"/>
    <col min="2313" max="2313" width="15.25" style="769" bestFit="1" customWidth="1"/>
    <col min="2314" max="2316" width="13.625" style="769" bestFit="1" customWidth="1"/>
    <col min="2317" max="2317" width="12" style="769" bestFit="1" customWidth="1"/>
    <col min="2318" max="2318" width="22.125" style="769" bestFit="1" customWidth="1"/>
    <col min="2319" max="2320" width="30.125" style="769" bestFit="1" customWidth="1"/>
    <col min="2321" max="2322" width="21" style="769" bestFit="1" customWidth="1"/>
    <col min="2323" max="2323" width="18.75" style="769" bestFit="1" customWidth="1"/>
    <col min="2324" max="2324" width="21" style="769" bestFit="1" customWidth="1"/>
    <col min="2325" max="2326" width="9.75" style="769" bestFit="1" customWidth="1"/>
    <col min="2327" max="2327" width="18.875" style="769" bestFit="1" customWidth="1"/>
    <col min="2328" max="2328" width="9.75" style="769" bestFit="1" customWidth="1"/>
    <col min="2329" max="2329" width="18.875" style="769" bestFit="1" customWidth="1"/>
    <col min="2330" max="2331" width="9.75" style="769" bestFit="1" customWidth="1"/>
    <col min="2332" max="2333" width="12.125" style="769" bestFit="1" customWidth="1"/>
    <col min="2334" max="2334" width="7.125" style="769" bestFit="1" customWidth="1"/>
    <col min="2335" max="2335" width="9.75" style="769" bestFit="1" customWidth="1"/>
    <col min="2336" max="2336" width="15.5" style="769" bestFit="1" customWidth="1"/>
    <col min="2337" max="2337" width="19.375" style="769" bestFit="1" customWidth="1"/>
    <col min="2338" max="2338" width="5.75" style="769" bestFit="1" customWidth="1"/>
    <col min="2339" max="2339" width="9.75" style="769" bestFit="1" customWidth="1"/>
    <col min="2340" max="2340" width="11.875" style="769" bestFit="1" customWidth="1"/>
    <col min="2341" max="2341" width="9.125" style="769" bestFit="1" customWidth="1"/>
    <col min="2342" max="2342" width="10.5" style="769" bestFit="1" customWidth="1"/>
    <col min="2343" max="2343" width="16.375" style="769" bestFit="1" customWidth="1"/>
    <col min="2344" max="2344" width="12.125" style="769" bestFit="1" customWidth="1"/>
    <col min="2345" max="2345" width="10.375" style="769" bestFit="1" customWidth="1"/>
    <col min="2346" max="2346" width="11.875" style="769" bestFit="1" customWidth="1"/>
    <col min="2347" max="2355" width="16.375" style="769" bestFit="1" customWidth="1"/>
    <col min="2356" max="2356" width="10.625" style="769" bestFit="1" customWidth="1"/>
    <col min="2357" max="2357" width="11.875" style="769" bestFit="1" customWidth="1"/>
    <col min="2358" max="2358" width="16.375" style="769" bestFit="1" customWidth="1"/>
    <col min="2359" max="2359" width="20.75" style="769" bestFit="1" customWidth="1"/>
    <col min="2360" max="2360" width="16.375" style="769" bestFit="1" customWidth="1"/>
    <col min="2361" max="2361" width="20.75" style="769" bestFit="1" customWidth="1"/>
    <col min="2362" max="2362" width="16.375" style="769" bestFit="1" customWidth="1"/>
    <col min="2363" max="2363" width="20.75" style="769" bestFit="1" customWidth="1"/>
    <col min="2364" max="2364" width="16.375" style="769" bestFit="1" customWidth="1"/>
    <col min="2365" max="2365" width="20.75" style="769" bestFit="1" customWidth="1"/>
    <col min="2366" max="2366" width="16.375" style="769" bestFit="1" customWidth="1"/>
    <col min="2367" max="2367" width="20.75" style="769" bestFit="1" customWidth="1"/>
    <col min="2368" max="2368" width="14.125" style="769" bestFit="1" customWidth="1"/>
    <col min="2369" max="2369" width="18.625" style="769" bestFit="1" customWidth="1"/>
    <col min="2370" max="2370" width="16.375" style="769" bestFit="1" customWidth="1"/>
    <col min="2371" max="2371" width="20.75" style="769" bestFit="1" customWidth="1"/>
    <col min="2372" max="2372" width="16.375" style="769" bestFit="1" customWidth="1"/>
    <col min="2373" max="2373" width="20.75" style="769" bestFit="1" customWidth="1"/>
    <col min="2374" max="2379" width="23" style="769" bestFit="1" customWidth="1"/>
    <col min="2380" max="2381" width="18.625" style="769" bestFit="1" customWidth="1"/>
    <col min="2382" max="2382" width="10.5" style="769" bestFit="1" customWidth="1"/>
    <col min="2383" max="2383" width="11.875" style="769" bestFit="1" customWidth="1"/>
    <col min="2384" max="2384" width="10.5" style="769" bestFit="1" customWidth="1"/>
    <col min="2385" max="2386" width="11.875" style="769" bestFit="1" customWidth="1"/>
    <col min="2387" max="2387" width="16.375" style="769" bestFit="1" customWidth="1"/>
    <col min="2388" max="2388" width="17.875" style="769" bestFit="1" customWidth="1"/>
    <col min="2389" max="2389" width="22.25" style="769" bestFit="1" customWidth="1"/>
    <col min="2390" max="2390" width="7.75" style="769" bestFit="1" customWidth="1"/>
    <col min="2391" max="2393" width="11.875" style="769" bestFit="1" customWidth="1"/>
    <col min="2394" max="2394" width="16.375" style="769" bestFit="1" customWidth="1"/>
    <col min="2395" max="2397" width="11.875" style="769" bestFit="1" customWidth="1"/>
    <col min="2398" max="2398" width="14.125" style="769" bestFit="1" customWidth="1"/>
    <col min="2399" max="2399" width="11.875" style="769" bestFit="1" customWidth="1"/>
    <col min="2400" max="2400" width="16.375" style="769" bestFit="1" customWidth="1"/>
    <col min="2401" max="2401" width="18.625" style="769" bestFit="1" customWidth="1"/>
    <col min="2402" max="2402" width="10.5" style="769" bestFit="1" customWidth="1"/>
    <col min="2403" max="2403" width="14.25" style="769" bestFit="1" customWidth="1"/>
    <col min="2404" max="2405" width="13.375" style="769" bestFit="1" customWidth="1"/>
    <col min="2406" max="2406" width="16.375" style="769" bestFit="1" customWidth="1"/>
    <col min="2407" max="2407" width="16.5" style="769" bestFit="1" customWidth="1"/>
    <col min="2408" max="2409" width="20.125" style="769" bestFit="1" customWidth="1"/>
    <col min="2410" max="2411" width="23" style="769" bestFit="1" customWidth="1"/>
    <col min="2412" max="2412" width="18.625" style="769" bestFit="1" customWidth="1"/>
    <col min="2413" max="2413" width="9.25" style="769" bestFit="1" customWidth="1"/>
    <col min="2414" max="2414" width="7.25" style="769" bestFit="1" customWidth="1"/>
    <col min="2415" max="2415" width="10.375" style="769" bestFit="1" customWidth="1"/>
    <col min="2416" max="2417" width="11.875" style="769" bestFit="1" customWidth="1"/>
    <col min="2418" max="2418" width="14.375" style="769" bestFit="1" customWidth="1"/>
    <col min="2419" max="2419" width="11.875" style="769" bestFit="1" customWidth="1"/>
    <col min="2420" max="2421" width="16.375" style="769" bestFit="1" customWidth="1"/>
    <col min="2422" max="2422" width="11.875" style="769" bestFit="1" customWidth="1"/>
    <col min="2423" max="2424" width="16.375" style="769" bestFit="1" customWidth="1"/>
    <col min="2425" max="2425" width="17.875" style="769" bestFit="1" customWidth="1"/>
    <col min="2426" max="2426" width="16.375" style="769" bestFit="1" customWidth="1"/>
    <col min="2427" max="2427" width="17.875" style="769" bestFit="1" customWidth="1"/>
    <col min="2428" max="2428" width="5.75" style="769" bestFit="1" customWidth="1"/>
    <col min="2429" max="2430" width="9.75" style="769" bestFit="1" customWidth="1"/>
    <col min="2431" max="2431" width="7.75" style="769" bestFit="1" customWidth="1"/>
    <col min="2432" max="2432" width="9.75" style="769" bestFit="1" customWidth="1"/>
    <col min="2433" max="2433" width="59.375" style="769" bestFit="1" customWidth="1"/>
    <col min="2434" max="2434" width="45.5" style="769" bestFit="1" customWidth="1"/>
    <col min="2435" max="2435" width="27.625" style="769" bestFit="1" customWidth="1"/>
    <col min="2436" max="2436" width="11.875" style="769" bestFit="1" customWidth="1"/>
    <col min="2437" max="2440" width="14.125" style="769" bestFit="1" customWidth="1"/>
    <col min="2441" max="2441" width="15.625" style="769" bestFit="1" customWidth="1"/>
    <col min="2442" max="2442" width="14.125" style="769" bestFit="1" customWidth="1"/>
    <col min="2443" max="2444" width="19.625" style="769" bestFit="1" customWidth="1"/>
    <col min="2445" max="2445" width="21.875" style="769" bestFit="1" customWidth="1"/>
    <col min="2446" max="2446" width="19.375" style="769" bestFit="1" customWidth="1"/>
    <col min="2447" max="2447" width="16.375" style="769" bestFit="1" customWidth="1"/>
    <col min="2448" max="2448" width="23" style="769" bestFit="1" customWidth="1"/>
    <col min="2449" max="2450" width="14.125" style="769" bestFit="1" customWidth="1"/>
    <col min="2451" max="2451" width="23.25" style="769" bestFit="1" customWidth="1"/>
    <col min="2452" max="2453" width="14.375" style="769" bestFit="1" customWidth="1"/>
    <col min="2454" max="2454" width="23.125" style="769" bestFit="1" customWidth="1"/>
    <col min="2455" max="2455" width="18.875" style="769" bestFit="1" customWidth="1"/>
    <col min="2456" max="2456" width="14.375" style="769" bestFit="1" customWidth="1"/>
    <col min="2457" max="2457" width="16.5" style="769" bestFit="1" customWidth="1"/>
    <col min="2458" max="2458" width="25.25" style="769" bestFit="1" customWidth="1"/>
    <col min="2459" max="2460" width="18.625" style="769" bestFit="1" customWidth="1"/>
    <col min="2461" max="2461" width="23" style="769" bestFit="1" customWidth="1"/>
    <col min="2462" max="2463" width="26.75" style="769" bestFit="1" customWidth="1"/>
    <col min="2464" max="2464" width="25.25" style="769" bestFit="1" customWidth="1"/>
    <col min="2465" max="2465" width="29.625" style="769" bestFit="1" customWidth="1"/>
    <col min="2466" max="2466" width="25.25" style="769" bestFit="1" customWidth="1"/>
    <col min="2467" max="2467" width="29.625" style="769" bestFit="1" customWidth="1"/>
    <col min="2468" max="2471" width="20.875" style="769" bestFit="1" customWidth="1"/>
    <col min="2472" max="2472" width="13.875" style="769" bestFit="1" customWidth="1"/>
    <col min="2473" max="2473" width="16.5" style="769" bestFit="1" customWidth="1"/>
    <col min="2474" max="2474" width="7.75" style="769" bestFit="1" customWidth="1"/>
    <col min="2475" max="2475" width="20.75" style="769" bestFit="1" customWidth="1"/>
    <col min="2476" max="2478" width="16.375" style="769" bestFit="1" customWidth="1"/>
    <col min="2479" max="2482" width="31" style="769" bestFit="1" customWidth="1"/>
    <col min="2483" max="2484" width="18.625" style="769" bestFit="1" customWidth="1"/>
    <col min="2485" max="2485" width="16.375" style="769" bestFit="1" customWidth="1"/>
    <col min="2486" max="2487" width="18.625" style="769" bestFit="1" customWidth="1"/>
    <col min="2488" max="2488" width="16.375" style="769" bestFit="1" customWidth="1"/>
    <col min="2489" max="2490" width="18.625" style="769" bestFit="1" customWidth="1"/>
    <col min="2491" max="2491" width="20.75" style="769" bestFit="1" customWidth="1"/>
    <col min="2492" max="2493" width="23" style="769" bestFit="1" customWidth="1"/>
    <col min="2494" max="2494" width="25.25" style="769" bestFit="1" customWidth="1"/>
    <col min="2495" max="2495" width="23" style="769" bestFit="1" customWidth="1"/>
    <col min="2496" max="2496" width="20.75" style="769" bestFit="1" customWidth="1"/>
    <col min="2497" max="2498" width="23" style="769" bestFit="1" customWidth="1"/>
    <col min="2499" max="2499" width="25.25" style="769" bestFit="1" customWidth="1"/>
    <col min="2500" max="2500" width="23" style="769" bestFit="1" customWidth="1"/>
    <col min="2501" max="2501" width="18.625" style="769" bestFit="1" customWidth="1"/>
    <col min="2502" max="2504" width="20.75" style="769" bestFit="1" customWidth="1"/>
    <col min="2505" max="2505" width="19.75" style="769" bestFit="1" customWidth="1"/>
    <col min="2506" max="2507" width="22" style="769" bestFit="1" customWidth="1"/>
    <col min="2508" max="2508" width="14.125" style="769" bestFit="1" customWidth="1"/>
    <col min="2509" max="2510" width="20.75" style="769" bestFit="1" customWidth="1"/>
    <col min="2511" max="2512" width="18.625" style="769" bestFit="1" customWidth="1"/>
    <col min="2513" max="2515" width="20.75" style="769" bestFit="1" customWidth="1"/>
    <col min="2516" max="2517" width="23" style="769" bestFit="1" customWidth="1"/>
    <col min="2518" max="2518" width="20.75" style="769" bestFit="1" customWidth="1"/>
    <col min="2519" max="2520" width="23" style="769" bestFit="1" customWidth="1"/>
    <col min="2521" max="2521" width="25.25" style="769" bestFit="1" customWidth="1"/>
    <col min="2522" max="2523" width="23" style="769" bestFit="1" customWidth="1"/>
    <col min="2524" max="2526" width="25.25" style="769" bestFit="1" customWidth="1"/>
    <col min="2527" max="2528" width="27.5" style="769" bestFit="1" customWidth="1"/>
    <col min="2529" max="2529" width="25.25" style="769" bestFit="1" customWidth="1"/>
    <col min="2530" max="2531" width="27.5" style="769" bestFit="1" customWidth="1"/>
    <col min="2532" max="2532" width="29.625" style="769" bestFit="1" customWidth="1"/>
    <col min="2533" max="2533" width="27.5" style="769" bestFit="1" customWidth="1"/>
    <col min="2534" max="2534" width="24.5" style="769" bestFit="1" customWidth="1"/>
    <col min="2535" max="2535" width="29" style="769" bestFit="1" customWidth="1"/>
    <col min="2536" max="2537" width="20.75" style="769" bestFit="1" customWidth="1"/>
    <col min="2538" max="2538" width="27.5" style="769" bestFit="1" customWidth="1"/>
    <col min="2539" max="2540" width="23" style="769" bestFit="1" customWidth="1"/>
    <col min="2541" max="2541" width="29.625" style="769" bestFit="1" customWidth="1"/>
    <col min="2542" max="2542" width="9.125" style="769" bestFit="1" customWidth="1"/>
    <col min="2543" max="2545" width="18.125" style="769" bestFit="1" customWidth="1"/>
    <col min="2546" max="2546" width="20.375" style="769" bestFit="1" customWidth="1"/>
    <col min="2547" max="2547" width="25.25" style="769" bestFit="1" customWidth="1"/>
    <col min="2548" max="2548" width="27.5" style="769" bestFit="1" customWidth="1"/>
    <col min="2549" max="2550" width="9.125" style="769" bestFit="1" customWidth="1"/>
    <col min="2551" max="2551" width="11.25" style="769" bestFit="1" customWidth="1"/>
    <col min="2552" max="2552" width="15" style="769" bestFit="1" customWidth="1"/>
    <col min="2553" max="2553" width="16.375" style="769" bestFit="1" customWidth="1"/>
    <col min="2554" max="2556" width="23.25" style="769" bestFit="1" customWidth="1"/>
    <col min="2557" max="2558" width="20.75" style="769" bestFit="1" customWidth="1"/>
    <col min="2559" max="2559" width="6.625" style="769" bestFit="1" customWidth="1"/>
    <col min="2560" max="2560" width="9" style="769"/>
    <col min="2561" max="2561" width="16.375" style="769" bestFit="1" customWidth="1"/>
    <col min="2562" max="2562" width="14.125" style="769" bestFit="1" customWidth="1"/>
    <col min="2563" max="2565" width="9.75" style="769" bestFit="1" customWidth="1"/>
    <col min="2566" max="2566" width="14.125" style="769" bestFit="1" customWidth="1"/>
    <col min="2567" max="2567" width="15.25" style="769" customWidth="1"/>
    <col min="2568" max="2568" width="14.125" style="769" bestFit="1" customWidth="1"/>
    <col min="2569" max="2569" width="15.25" style="769" bestFit="1" customWidth="1"/>
    <col min="2570" max="2572" width="13.625" style="769" bestFit="1" customWidth="1"/>
    <col min="2573" max="2573" width="12" style="769" bestFit="1" customWidth="1"/>
    <col min="2574" max="2574" width="22.125" style="769" bestFit="1" customWidth="1"/>
    <col min="2575" max="2576" width="30.125" style="769" bestFit="1" customWidth="1"/>
    <col min="2577" max="2578" width="21" style="769" bestFit="1" customWidth="1"/>
    <col min="2579" max="2579" width="18.75" style="769" bestFit="1" customWidth="1"/>
    <col min="2580" max="2580" width="21" style="769" bestFit="1" customWidth="1"/>
    <col min="2581" max="2582" width="9.75" style="769" bestFit="1" customWidth="1"/>
    <col min="2583" max="2583" width="18.875" style="769" bestFit="1" customWidth="1"/>
    <col min="2584" max="2584" width="9.75" style="769" bestFit="1" customWidth="1"/>
    <col min="2585" max="2585" width="18.875" style="769" bestFit="1" customWidth="1"/>
    <col min="2586" max="2587" width="9.75" style="769" bestFit="1" customWidth="1"/>
    <col min="2588" max="2589" width="12.125" style="769" bestFit="1" customWidth="1"/>
    <col min="2590" max="2590" width="7.125" style="769" bestFit="1" customWidth="1"/>
    <col min="2591" max="2591" width="9.75" style="769" bestFit="1" customWidth="1"/>
    <col min="2592" max="2592" width="15.5" style="769" bestFit="1" customWidth="1"/>
    <col min="2593" max="2593" width="19.375" style="769" bestFit="1" customWidth="1"/>
    <col min="2594" max="2594" width="5.75" style="769" bestFit="1" customWidth="1"/>
    <col min="2595" max="2595" width="9.75" style="769" bestFit="1" customWidth="1"/>
    <col min="2596" max="2596" width="11.875" style="769" bestFit="1" customWidth="1"/>
    <col min="2597" max="2597" width="9.125" style="769" bestFit="1" customWidth="1"/>
    <col min="2598" max="2598" width="10.5" style="769" bestFit="1" customWidth="1"/>
    <col min="2599" max="2599" width="16.375" style="769" bestFit="1" customWidth="1"/>
    <col min="2600" max="2600" width="12.125" style="769" bestFit="1" customWidth="1"/>
    <col min="2601" max="2601" width="10.375" style="769" bestFit="1" customWidth="1"/>
    <col min="2602" max="2602" width="11.875" style="769" bestFit="1" customWidth="1"/>
    <col min="2603" max="2611" width="16.375" style="769" bestFit="1" customWidth="1"/>
    <col min="2612" max="2612" width="10.625" style="769" bestFit="1" customWidth="1"/>
    <col min="2613" max="2613" width="11.875" style="769" bestFit="1" customWidth="1"/>
    <col min="2614" max="2614" width="16.375" style="769" bestFit="1" customWidth="1"/>
    <col min="2615" max="2615" width="20.75" style="769" bestFit="1" customWidth="1"/>
    <col min="2616" max="2616" width="16.375" style="769" bestFit="1" customWidth="1"/>
    <col min="2617" max="2617" width="20.75" style="769" bestFit="1" customWidth="1"/>
    <col min="2618" max="2618" width="16.375" style="769" bestFit="1" customWidth="1"/>
    <col min="2619" max="2619" width="20.75" style="769" bestFit="1" customWidth="1"/>
    <col min="2620" max="2620" width="16.375" style="769" bestFit="1" customWidth="1"/>
    <col min="2621" max="2621" width="20.75" style="769" bestFit="1" customWidth="1"/>
    <col min="2622" max="2622" width="16.375" style="769" bestFit="1" customWidth="1"/>
    <col min="2623" max="2623" width="20.75" style="769" bestFit="1" customWidth="1"/>
    <col min="2624" max="2624" width="14.125" style="769" bestFit="1" customWidth="1"/>
    <col min="2625" max="2625" width="18.625" style="769" bestFit="1" customWidth="1"/>
    <col min="2626" max="2626" width="16.375" style="769" bestFit="1" customWidth="1"/>
    <col min="2627" max="2627" width="20.75" style="769" bestFit="1" customWidth="1"/>
    <col min="2628" max="2628" width="16.375" style="769" bestFit="1" customWidth="1"/>
    <col min="2629" max="2629" width="20.75" style="769" bestFit="1" customWidth="1"/>
    <col min="2630" max="2635" width="23" style="769" bestFit="1" customWidth="1"/>
    <col min="2636" max="2637" width="18.625" style="769" bestFit="1" customWidth="1"/>
    <col min="2638" max="2638" width="10.5" style="769" bestFit="1" customWidth="1"/>
    <col min="2639" max="2639" width="11.875" style="769" bestFit="1" customWidth="1"/>
    <col min="2640" max="2640" width="10.5" style="769" bestFit="1" customWidth="1"/>
    <col min="2641" max="2642" width="11.875" style="769" bestFit="1" customWidth="1"/>
    <col min="2643" max="2643" width="16.375" style="769" bestFit="1" customWidth="1"/>
    <col min="2644" max="2644" width="17.875" style="769" bestFit="1" customWidth="1"/>
    <col min="2645" max="2645" width="22.25" style="769" bestFit="1" customWidth="1"/>
    <col min="2646" max="2646" width="7.75" style="769" bestFit="1" customWidth="1"/>
    <col min="2647" max="2649" width="11.875" style="769" bestFit="1" customWidth="1"/>
    <col min="2650" max="2650" width="16.375" style="769" bestFit="1" customWidth="1"/>
    <col min="2651" max="2653" width="11.875" style="769" bestFit="1" customWidth="1"/>
    <col min="2654" max="2654" width="14.125" style="769" bestFit="1" customWidth="1"/>
    <col min="2655" max="2655" width="11.875" style="769" bestFit="1" customWidth="1"/>
    <col min="2656" max="2656" width="16.375" style="769" bestFit="1" customWidth="1"/>
    <col min="2657" max="2657" width="18.625" style="769" bestFit="1" customWidth="1"/>
    <col min="2658" max="2658" width="10.5" style="769" bestFit="1" customWidth="1"/>
    <col min="2659" max="2659" width="14.25" style="769" bestFit="1" customWidth="1"/>
    <col min="2660" max="2661" width="13.375" style="769" bestFit="1" customWidth="1"/>
    <col min="2662" max="2662" width="16.375" style="769" bestFit="1" customWidth="1"/>
    <col min="2663" max="2663" width="16.5" style="769" bestFit="1" customWidth="1"/>
    <col min="2664" max="2665" width="20.125" style="769" bestFit="1" customWidth="1"/>
    <col min="2666" max="2667" width="23" style="769" bestFit="1" customWidth="1"/>
    <col min="2668" max="2668" width="18.625" style="769" bestFit="1" customWidth="1"/>
    <col min="2669" max="2669" width="9.25" style="769" bestFit="1" customWidth="1"/>
    <col min="2670" max="2670" width="7.25" style="769" bestFit="1" customWidth="1"/>
    <col min="2671" max="2671" width="10.375" style="769" bestFit="1" customWidth="1"/>
    <col min="2672" max="2673" width="11.875" style="769" bestFit="1" customWidth="1"/>
    <col min="2674" max="2674" width="14.375" style="769" bestFit="1" customWidth="1"/>
    <col min="2675" max="2675" width="11.875" style="769" bestFit="1" customWidth="1"/>
    <col min="2676" max="2677" width="16.375" style="769" bestFit="1" customWidth="1"/>
    <col min="2678" max="2678" width="11.875" style="769" bestFit="1" customWidth="1"/>
    <col min="2679" max="2680" width="16.375" style="769" bestFit="1" customWidth="1"/>
    <col min="2681" max="2681" width="17.875" style="769" bestFit="1" customWidth="1"/>
    <col min="2682" max="2682" width="16.375" style="769" bestFit="1" customWidth="1"/>
    <col min="2683" max="2683" width="17.875" style="769" bestFit="1" customWidth="1"/>
    <col min="2684" max="2684" width="5.75" style="769" bestFit="1" customWidth="1"/>
    <col min="2685" max="2686" width="9.75" style="769" bestFit="1" customWidth="1"/>
    <col min="2687" max="2687" width="7.75" style="769" bestFit="1" customWidth="1"/>
    <col min="2688" max="2688" width="9.75" style="769" bestFit="1" customWidth="1"/>
    <col min="2689" max="2689" width="59.375" style="769" bestFit="1" customWidth="1"/>
    <col min="2690" max="2690" width="45.5" style="769" bestFit="1" customWidth="1"/>
    <col min="2691" max="2691" width="27.625" style="769" bestFit="1" customWidth="1"/>
    <col min="2692" max="2692" width="11.875" style="769" bestFit="1" customWidth="1"/>
    <col min="2693" max="2696" width="14.125" style="769" bestFit="1" customWidth="1"/>
    <col min="2697" max="2697" width="15.625" style="769" bestFit="1" customWidth="1"/>
    <col min="2698" max="2698" width="14.125" style="769" bestFit="1" customWidth="1"/>
    <col min="2699" max="2700" width="19.625" style="769" bestFit="1" customWidth="1"/>
    <col min="2701" max="2701" width="21.875" style="769" bestFit="1" customWidth="1"/>
    <col min="2702" max="2702" width="19.375" style="769" bestFit="1" customWidth="1"/>
    <col min="2703" max="2703" width="16.375" style="769" bestFit="1" customWidth="1"/>
    <col min="2704" max="2704" width="23" style="769" bestFit="1" customWidth="1"/>
    <col min="2705" max="2706" width="14.125" style="769" bestFit="1" customWidth="1"/>
    <col min="2707" max="2707" width="23.25" style="769" bestFit="1" customWidth="1"/>
    <col min="2708" max="2709" width="14.375" style="769" bestFit="1" customWidth="1"/>
    <col min="2710" max="2710" width="23.125" style="769" bestFit="1" customWidth="1"/>
    <col min="2711" max="2711" width="18.875" style="769" bestFit="1" customWidth="1"/>
    <col min="2712" max="2712" width="14.375" style="769" bestFit="1" customWidth="1"/>
    <col min="2713" max="2713" width="16.5" style="769" bestFit="1" customWidth="1"/>
    <col min="2714" max="2714" width="25.25" style="769" bestFit="1" customWidth="1"/>
    <col min="2715" max="2716" width="18.625" style="769" bestFit="1" customWidth="1"/>
    <col min="2717" max="2717" width="23" style="769" bestFit="1" customWidth="1"/>
    <col min="2718" max="2719" width="26.75" style="769" bestFit="1" customWidth="1"/>
    <col min="2720" max="2720" width="25.25" style="769" bestFit="1" customWidth="1"/>
    <col min="2721" max="2721" width="29.625" style="769" bestFit="1" customWidth="1"/>
    <col min="2722" max="2722" width="25.25" style="769" bestFit="1" customWidth="1"/>
    <col min="2723" max="2723" width="29.625" style="769" bestFit="1" customWidth="1"/>
    <col min="2724" max="2727" width="20.875" style="769" bestFit="1" customWidth="1"/>
    <col min="2728" max="2728" width="13.875" style="769" bestFit="1" customWidth="1"/>
    <col min="2729" max="2729" width="16.5" style="769" bestFit="1" customWidth="1"/>
    <col min="2730" max="2730" width="7.75" style="769" bestFit="1" customWidth="1"/>
    <col min="2731" max="2731" width="20.75" style="769" bestFit="1" customWidth="1"/>
    <col min="2732" max="2734" width="16.375" style="769" bestFit="1" customWidth="1"/>
    <col min="2735" max="2738" width="31" style="769" bestFit="1" customWidth="1"/>
    <col min="2739" max="2740" width="18.625" style="769" bestFit="1" customWidth="1"/>
    <col min="2741" max="2741" width="16.375" style="769" bestFit="1" customWidth="1"/>
    <col min="2742" max="2743" width="18.625" style="769" bestFit="1" customWidth="1"/>
    <col min="2744" max="2744" width="16.375" style="769" bestFit="1" customWidth="1"/>
    <col min="2745" max="2746" width="18.625" style="769" bestFit="1" customWidth="1"/>
    <col min="2747" max="2747" width="20.75" style="769" bestFit="1" customWidth="1"/>
    <col min="2748" max="2749" width="23" style="769" bestFit="1" customWidth="1"/>
    <col min="2750" max="2750" width="25.25" style="769" bestFit="1" customWidth="1"/>
    <col min="2751" max="2751" width="23" style="769" bestFit="1" customWidth="1"/>
    <col min="2752" max="2752" width="20.75" style="769" bestFit="1" customWidth="1"/>
    <col min="2753" max="2754" width="23" style="769" bestFit="1" customWidth="1"/>
    <col min="2755" max="2755" width="25.25" style="769" bestFit="1" customWidth="1"/>
    <col min="2756" max="2756" width="23" style="769" bestFit="1" customWidth="1"/>
    <col min="2757" max="2757" width="18.625" style="769" bestFit="1" customWidth="1"/>
    <col min="2758" max="2760" width="20.75" style="769" bestFit="1" customWidth="1"/>
    <col min="2761" max="2761" width="19.75" style="769" bestFit="1" customWidth="1"/>
    <col min="2762" max="2763" width="22" style="769" bestFit="1" customWidth="1"/>
    <col min="2764" max="2764" width="14.125" style="769" bestFit="1" customWidth="1"/>
    <col min="2765" max="2766" width="20.75" style="769" bestFit="1" customWidth="1"/>
    <col min="2767" max="2768" width="18.625" style="769" bestFit="1" customWidth="1"/>
    <col min="2769" max="2771" width="20.75" style="769" bestFit="1" customWidth="1"/>
    <col min="2772" max="2773" width="23" style="769" bestFit="1" customWidth="1"/>
    <col min="2774" max="2774" width="20.75" style="769" bestFit="1" customWidth="1"/>
    <col min="2775" max="2776" width="23" style="769" bestFit="1" customWidth="1"/>
    <col min="2777" max="2777" width="25.25" style="769" bestFit="1" customWidth="1"/>
    <col min="2778" max="2779" width="23" style="769" bestFit="1" customWidth="1"/>
    <col min="2780" max="2782" width="25.25" style="769" bestFit="1" customWidth="1"/>
    <col min="2783" max="2784" width="27.5" style="769" bestFit="1" customWidth="1"/>
    <col min="2785" max="2785" width="25.25" style="769" bestFit="1" customWidth="1"/>
    <col min="2786" max="2787" width="27.5" style="769" bestFit="1" customWidth="1"/>
    <col min="2788" max="2788" width="29.625" style="769" bestFit="1" customWidth="1"/>
    <col min="2789" max="2789" width="27.5" style="769" bestFit="1" customWidth="1"/>
    <col min="2790" max="2790" width="24.5" style="769" bestFit="1" customWidth="1"/>
    <col min="2791" max="2791" width="29" style="769" bestFit="1" customWidth="1"/>
    <col min="2792" max="2793" width="20.75" style="769" bestFit="1" customWidth="1"/>
    <col min="2794" max="2794" width="27.5" style="769" bestFit="1" customWidth="1"/>
    <col min="2795" max="2796" width="23" style="769" bestFit="1" customWidth="1"/>
    <col min="2797" max="2797" width="29.625" style="769" bestFit="1" customWidth="1"/>
    <col min="2798" max="2798" width="9.125" style="769" bestFit="1" customWidth="1"/>
    <col min="2799" max="2801" width="18.125" style="769" bestFit="1" customWidth="1"/>
    <col min="2802" max="2802" width="20.375" style="769" bestFit="1" customWidth="1"/>
    <col min="2803" max="2803" width="25.25" style="769" bestFit="1" customWidth="1"/>
    <col min="2804" max="2804" width="27.5" style="769" bestFit="1" customWidth="1"/>
    <col min="2805" max="2806" width="9.125" style="769" bestFit="1" customWidth="1"/>
    <col min="2807" max="2807" width="11.25" style="769" bestFit="1" customWidth="1"/>
    <col min="2808" max="2808" width="15" style="769" bestFit="1" customWidth="1"/>
    <col min="2809" max="2809" width="16.375" style="769" bestFit="1" customWidth="1"/>
    <col min="2810" max="2812" width="23.25" style="769" bestFit="1" customWidth="1"/>
    <col min="2813" max="2814" width="20.75" style="769" bestFit="1" customWidth="1"/>
    <col min="2815" max="2815" width="6.625" style="769" bestFit="1" customWidth="1"/>
    <col min="2816" max="2816" width="9" style="769"/>
    <col min="2817" max="2817" width="16.375" style="769" bestFit="1" customWidth="1"/>
    <col min="2818" max="2818" width="14.125" style="769" bestFit="1" customWidth="1"/>
    <col min="2819" max="2821" width="9.75" style="769" bestFit="1" customWidth="1"/>
    <col min="2822" max="2822" width="14.125" style="769" bestFit="1" customWidth="1"/>
    <col min="2823" max="2823" width="15.25" style="769" customWidth="1"/>
    <col min="2824" max="2824" width="14.125" style="769" bestFit="1" customWidth="1"/>
    <col min="2825" max="2825" width="15.25" style="769" bestFit="1" customWidth="1"/>
    <col min="2826" max="2828" width="13.625" style="769" bestFit="1" customWidth="1"/>
    <col min="2829" max="2829" width="12" style="769" bestFit="1" customWidth="1"/>
    <col min="2830" max="2830" width="22.125" style="769" bestFit="1" customWidth="1"/>
    <col min="2831" max="2832" width="30.125" style="769" bestFit="1" customWidth="1"/>
    <col min="2833" max="2834" width="21" style="769" bestFit="1" customWidth="1"/>
    <col min="2835" max="2835" width="18.75" style="769" bestFit="1" customWidth="1"/>
    <col min="2836" max="2836" width="21" style="769" bestFit="1" customWidth="1"/>
    <col min="2837" max="2838" width="9.75" style="769" bestFit="1" customWidth="1"/>
    <col min="2839" max="2839" width="18.875" style="769" bestFit="1" customWidth="1"/>
    <col min="2840" max="2840" width="9.75" style="769" bestFit="1" customWidth="1"/>
    <col min="2841" max="2841" width="18.875" style="769" bestFit="1" customWidth="1"/>
    <col min="2842" max="2843" width="9.75" style="769" bestFit="1" customWidth="1"/>
    <col min="2844" max="2845" width="12.125" style="769" bestFit="1" customWidth="1"/>
    <col min="2846" max="2846" width="7.125" style="769" bestFit="1" customWidth="1"/>
    <col min="2847" max="2847" width="9.75" style="769" bestFit="1" customWidth="1"/>
    <col min="2848" max="2848" width="15.5" style="769" bestFit="1" customWidth="1"/>
    <col min="2849" max="2849" width="19.375" style="769" bestFit="1" customWidth="1"/>
    <col min="2850" max="2850" width="5.75" style="769" bestFit="1" customWidth="1"/>
    <col min="2851" max="2851" width="9.75" style="769" bestFit="1" customWidth="1"/>
    <col min="2852" max="2852" width="11.875" style="769" bestFit="1" customWidth="1"/>
    <col min="2853" max="2853" width="9.125" style="769" bestFit="1" customWidth="1"/>
    <col min="2854" max="2854" width="10.5" style="769" bestFit="1" customWidth="1"/>
    <col min="2855" max="2855" width="16.375" style="769" bestFit="1" customWidth="1"/>
    <col min="2856" max="2856" width="12.125" style="769" bestFit="1" customWidth="1"/>
    <col min="2857" max="2857" width="10.375" style="769" bestFit="1" customWidth="1"/>
    <col min="2858" max="2858" width="11.875" style="769" bestFit="1" customWidth="1"/>
    <col min="2859" max="2867" width="16.375" style="769" bestFit="1" customWidth="1"/>
    <col min="2868" max="2868" width="10.625" style="769" bestFit="1" customWidth="1"/>
    <col min="2869" max="2869" width="11.875" style="769" bestFit="1" customWidth="1"/>
    <col min="2870" max="2870" width="16.375" style="769" bestFit="1" customWidth="1"/>
    <col min="2871" max="2871" width="20.75" style="769" bestFit="1" customWidth="1"/>
    <col min="2872" max="2872" width="16.375" style="769" bestFit="1" customWidth="1"/>
    <col min="2873" max="2873" width="20.75" style="769" bestFit="1" customWidth="1"/>
    <col min="2874" max="2874" width="16.375" style="769" bestFit="1" customWidth="1"/>
    <col min="2875" max="2875" width="20.75" style="769" bestFit="1" customWidth="1"/>
    <col min="2876" max="2876" width="16.375" style="769" bestFit="1" customWidth="1"/>
    <col min="2877" max="2877" width="20.75" style="769" bestFit="1" customWidth="1"/>
    <col min="2878" max="2878" width="16.375" style="769" bestFit="1" customWidth="1"/>
    <col min="2879" max="2879" width="20.75" style="769" bestFit="1" customWidth="1"/>
    <col min="2880" max="2880" width="14.125" style="769" bestFit="1" customWidth="1"/>
    <col min="2881" max="2881" width="18.625" style="769" bestFit="1" customWidth="1"/>
    <col min="2882" max="2882" width="16.375" style="769" bestFit="1" customWidth="1"/>
    <col min="2883" max="2883" width="20.75" style="769" bestFit="1" customWidth="1"/>
    <col min="2884" max="2884" width="16.375" style="769" bestFit="1" customWidth="1"/>
    <col min="2885" max="2885" width="20.75" style="769" bestFit="1" customWidth="1"/>
    <col min="2886" max="2891" width="23" style="769" bestFit="1" customWidth="1"/>
    <col min="2892" max="2893" width="18.625" style="769" bestFit="1" customWidth="1"/>
    <col min="2894" max="2894" width="10.5" style="769" bestFit="1" customWidth="1"/>
    <col min="2895" max="2895" width="11.875" style="769" bestFit="1" customWidth="1"/>
    <col min="2896" max="2896" width="10.5" style="769" bestFit="1" customWidth="1"/>
    <col min="2897" max="2898" width="11.875" style="769" bestFit="1" customWidth="1"/>
    <col min="2899" max="2899" width="16.375" style="769" bestFit="1" customWidth="1"/>
    <col min="2900" max="2900" width="17.875" style="769" bestFit="1" customWidth="1"/>
    <col min="2901" max="2901" width="22.25" style="769" bestFit="1" customWidth="1"/>
    <col min="2902" max="2902" width="7.75" style="769" bestFit="1" customWidth="1"/>
    <col min="2903" max="2905" width="11.875" style="769" bestFit="1" customWidth="1"/>
    <col min="2906" max="2906" width="16.375" style="769" bestFit="1" customWidth="1"/>
    <col min="2907" max="2909" width="11.875" style="769" bestFit="1" customWidth="1"/>
    <col min="2910" max="2910" width="14.125" style="769" bestFit="1" customWidth="1"/>
    <col min="2911" max="2911" width="11.875" style="769" bestFit="1" customWidth="1"/>
    <col min="2912" max="2912" width="16.375" style="769" bestFit="1" customWidth="1"/>
    <col min="2913" max="2913" width="18.625" style="769" bestFit="1" customWidth="1"/>
    <col min="2914" max="2914" width="10.5" style="769" bestFit="1" customWidth="1"/>
    <col min="2915" max="2915" width="14.25" style="769" bestFit="1" customWidth="1"/>
    <col min="2916" max="2917" width="13.375" style="769" bestFit="1" customWidth="1"/>
    <col min="2918" max="2918" width="16.375" style="769" bestFit="1" customWidth="1"/>
    <col min="2919" max="2919" width="16.5" style="769" bestFit="1" customWidth="1"/>
    <col min="2920" max="2921" width="20.125" style="769" bestFit="1" customWidth="1"/>
    <col min="2922" max="2923" width="23" style="769" bestFit="1" customWidth="1"/>
    <col min="2924" max="2924" width="18.625" style="769" bestFit="1" customWidth="1"/>
    <col min="2925" max="2925" width="9.25" style="769" bestFit="1" customWidth="1"/>
    <col min="2926" max="2926" width="7.25" style="769" bestFit="1" customWidth="1"/>
    <col min="2927" max="2927" width="10.375" style="769" bestFit="1" customWidth="1"/>
    <col min="2928" max="2929" width="11.875" style="769" bestFit="1" customWidth="1"/>
    <col min="2930" max="2930" width="14.375" style="769" bestFit="1" customWidth="1"/>
    <col min="2931" max="2931" width="11.875" style="769" bestFit="1" customWidth="1"/>
    <col min="2932" max="2933" width="16.375" style="769" bestFit="1" customWidth="1"/>
    <col min="2934" max="2934" width="11.875" style="769" bestFit="1" customWidth="1"/>
    <col min="2935" max="2936" width="16.375" style="769" bestFit="1" customWidth="1"/>
    <col min="2937" max="2937" width="17.875" style="769" bestFit="1" customWidth="1"/>
    <col min="2938" max="2938" width="16.375" style="769" bestFit="1" customWidth="1"/>
    <col min="2939" max="2939" width="17.875" style="769" bestFit="1" customWidth="1"/>
    <col min="2940" max="2940" width="5.75" style="769" bestFit="1" customWidth="1"/>
    <col min="2941" max="2942" width="9.75" style="769" bestFit="1" customWidth="1"/>
    <col min="2943" max="2943" width="7.75" style="769" bestFit="1" customWidth="1"/>
    <col min="2944" max="2944" width="9.75" style="769" bestFit="1" customWidth="1"/>
    <col min="2945" max="2945" width="59.375" style="769" bestFit="1" customWidth="1"/>
    <col min="2946" max="2946" width="45.5" style="769" bestFit="1" customWidth="1"/>
    <col min="2947" max="2947" width="27.625" style="769" bestFit="1" customWidth="1"/>
    <col min="2948" max="2948" width="11.875" style="769" bestFit="1" customWidth="1"/>
    <col min="2949" max="2952" width="14.125" style="769" bestFit="1" customWidth="1"/>
    <col min="2953" max="2953" width="15.625" style="769" bestFit="1" customWidth="1"/>
    <col min="2954" max="2954" width="14.125" style="769" bestFit="1" customWidth="1"/>
    <col min="2955" max="2956" width="19.625" style="769" bestFit="1" customWidth="1"/>
    <col min="2957" max="2957" width="21.875" style="769" bestFit="1" customWidth="1"/>
    <col min="2958" max="2958" width="19.375" style="769" bestFit="1" customWidth="1"/>
    <col min="2959" max="2959" width="16.375" style="769" bestFit="1" customWidth="1"/>
    <col min="2960" max="2960" width="23" style="769" bestFit="1" customWidth="1"/>
    <col min="2961" max="2962" width="14.125" style="769" bestFit="1" customWidth="1"/>
    <col min="2963" max="2963" width="23.25" style="769" bestFit="1" customWidth="1"/>
    <col min="2964" max="2965" width="14.375" style="769" bestFit="1" customWidth="1"/>
    <col min="2966" max="2966" width="23.125" style="769" bestFit="1" customWidth="1"/>
    <col min="2967" max="2967" width="18.875" style="769" bestFit="1" customWidth="1"/>
    <col min="2968" max="2968" width="14.375" style="769" bestFit="1" customWidth="1"/>
    <col min="2969" max="2969" width="16.5" style="769" bestFit="1" customWidth="1"/>
    <col min="2970" max="2970" width="25.25" style="769" bestFit="1" customWidth="1"/>
    <col min="2971" max="2972" width="18.625" style="769" bestFit="1" customWidth="1"/>
    <col min="2973" max="2973" width="23" style="769" bestFit="1" customWidth="1"/>
    <col min="2974" max="2975" width="26.75" style="769" bestFit="1" customWidth="1"/>
    <col min="2976" max="2976" width="25.25" style="769" bestFit="1" customWidth="1"/>
    <col min="2977" max="2977" width="29.625" style="769" bestFit="1" customWidth="1"/>
    <col min="2978" max="2978" width="25.25" style="769" bestFit="1" customWidth="1"/>
    <col min="2979" max="2979" width="29.625" style="769" bestFit="1" customWidth="1"/>
    <col min="2980" max="2983" width="20.875" style="769" bestFit="1" customWidth="1"/>
    <col min="2984" max="2984" width="13.875" style="769" bestFit="1" customWidth="1"/>
    <col min="2985" max="2985" width="16.5" style="769" bestFit="1" customWidth="1"/>
    <col min="2986" max="2986" width="7.75" style="769" bestFit="1" customWidth="1"/>
    <col min="2987" max="2987" width="20.75" style="769" bestFit="1" customWidth="1"/>
    <col min="2988" max="2990" width="16.375" style="769" bestFit="1" customWidth="1"/>
    <col min="2991" max="2994" width="31" style="769" bestFit="1" customWidth="1"/>
    <col min="2995" max="2996" width="18.625" style="769" bestFit="1" customWidth="1"/>
    <col min="2997" max="2997" width="16.375" style="769" bestFit="1" customWidth="1"/>
    <col min="2998" max="2999" width="18.625" style="769" bestFit="1" customWidth="1"/>
    <col min="3000" max="3000" width="16.375" style="769" bestFit="1" customWidth="1"/>
    <col min="3001" max="3002" width="18.625" style="769" bestFit="1" customWidth="1"/>
    <col min="3003" max="3003" width="20.75" style="769" bestFit="1" customWidth="1"/>
    <col min="3004" max="3005" width="23" style="769" bestFit="1" customWidth="1"/>
    <col min="3006" max="3006" width="25.25" style="769" bestFit="1" customWidth="1"/>
    <col min="3007" max="3007" width="23" style="769" bestFit="1" customWidth="1"/>
    <col min="3008" max="3008" width="20.75" style="769" bestFit="1" customWidth="1"/>
    <col min="3009" max="3010" width="23" style="769" bestFit="1" customWidth="1"/>
    <col min="3011" max="3011" width="25.25" style="769" bestFit="1" customWidth="1"/>
    <col min="3012" max="3012" width="23" style="769" bestFit="1" customWidth="1"/>
    <col min="3013" max="3013" width="18.625" style="769" bestFit="1" customWidth="1"/>
    <col min="3014" max="3016" width="20.75" style="769" bestFit="1" customWidth="1"/>
    <col min="3017" max="3017" width="19.75" style="769" bestFit="1" customWidth="1"/>
    <col min="3018" max="3019" width="22" style="769" bestFit="1" customWidth="1"/>
    <col min="3020" max="3020" width="14.125" style="769" bestFit="1" customWidth="1"/>
    <col min="3021" max="3022" width="20.75" style="769" bestFit="1" customWidth="1"/>
    <col min="3023" max="3024" width="18.625" style="769" bestFit="1" customWidth="1"/>
    <col min="3025" max="3027" width="20.75" style="769" bestFit="1" customWidth="1"/>
    <col min="3028" max="3029" width="23" style="769" bestFit="1" customWidth="1"/>
    <col min="3030" max="3030" width="20.75" style="769" bestFit="1" customWidth="1"/>
    <col min="3031" max="3032" width="23" style="769" bestFit="1" customWidth="1"/>
    <col min="3033" max="3033" width="25.25" style="769" bestFit="1" customWidth="1"/>
    <col min="3034" max="3035" width="23" style="769" bestFit="1" customWidth="1"/>
    <col min="3036" max="3038" width="25.25" style="769" bestFit="1" customWidth="1"/>
    <col min="3039" max="3040" width="27.5" style="769" bestFit="1" customWidth="1"/>
    <col min="3041" max="3041" width="25.25" style="769" bestFit="1" customWidth="1"/>
    <col min="3042" max="3043" width="27.5" style="769" bestFit="1" customWidth="1"/>
    <col min="3044" max="3044" width="29.625" style="769" bestFit="1" customWidth="1"/>
    <col min="3045" max="3045" width="27.5" style="769" bestFit="1" customWidth="1"/>
    <col min="3046" max="3046" width="24.5" style="769" bestFit="1" customWidth="1"/>
    <col min="3047" max="3047" width="29" style="769" bestFit="1" customWidth="1"/>
    <col min="3048" max="3049" width="20.75" style="769" bestFit="1" customWidth="1"/>
    <col min="3050" max="3050" width="27.5" style="769" bestFit="1" customWidth="1"/>
    <col min="3051" max="3052" width="23" style="769" bestFit="1" customWidth="1"/>
    <col min="3053" max="3053" width="29.625" style="769" bestFit="1" customWidth="1"/>
    <col min="3054" max="3054" width="9.125" style="769" bestFit="1" customWidth="1"/>
    <col min="3055" max="3057" width="18.125" style="769" bestFit="1" customWidth="1"/>
    <col min="3058" max="3058" width="20.375" style="769" bestFit="1" customWidth="1"/>
    <col min="3059" max="3059" width="25.25" style="769" bestFit="1" customWidth="1"/>
    <col min="3060" max="3060" width="27.5" style="769" bestFit="1" customWidth="1"/>
    <col min="3061" max="3062" width="9.125" style="769" bestFit="1" customWidth="1"/>
    <col min="3063" max="3063" width="11.25" style="769" bestFit="1" customWidth="1"/>
    <col min="3064" max="3064" width="15" style="769" bestFit="1" customWidth="1"/>
    <col min="3065" max="3065" width="16.375" style="769" bestFit="1" customWidth="1"/>
    <col min="3066" max="3068" width="23.25" style="769" bestFit="1" customWidth="1"/>
    <col min="3069" max="3070" width="20.75" style="769" bestFit="1" customWidth="1"/>
    <col min="3071" max="3071" width="6.625" style="769" bestFit="1" customWidth="1"/>
    <col min="3072" max="3072" width="9" style="769"/>
    <col min="3073" max="3073" width="16.375" style="769" bestFit="1" customWidth="1"/>
    <col min="3074" max="3074" width="14.125" style="769" bestFit="1" customWidth="1"/>
    <col min="3075" max="3077" width="9.75" style="769" bestFit="1" customWidth="1"/>
    <col min="3078" max="3078" width="14.125" style="769" bestFit="1" customWidth="1"/>
    <col min="3079" max="3079" width="15.25" style="769" customWidth="1"/>
    <col min="3080" max="3080" width="14.125" style="769" bestFit="1" customWidth="1"/>
    <col min="3081" max="3081" width="15.25" style="769" bestFit="1" customWidth="1"/>
    <col min="3082" max="3084" width="13.625" style="769" bestFit="1" customWidth="1"/>
    <col min="3085" max="3085" width="12" style="769" bestFit="1" customWidth="1"/>
    <col min="3086" max="3086" width="22.125" style="769" bestFit="1" customWidth="1"/>
    <col min="3087" max="3088" width="30.125" style="769" bestFit="1" customWidth="1"/>
    <col min="3089" max="3090" width="21" style="769" bestFit="1" customWidth="1"/>
    <col min="3091" max="3091" width="18.75" style="769" bestFit="1" customWidth="1"/>
    <col min="3092" max="3092" width="21" style="769" bestFit="1" customWidth="1"/>
    <col min="3093" max="3094" width="9.75" style="769" bestFit="1" customWidth="1"/>
    <col min="3095" max="3095" width="18.875" style="769" bestFit="1" customWidth="1"/>
    <col min="3096" max="3096" width="9.75" style="769" bestFit="1" customWidth="1"/>
    <col min="3097" max="3097" width="18.875" style="769" bestFit="1" customWidth="1"/>
    <col min="3098" max="3099" width="9.75" style="769" bestFit="1" customWidth="1"/>
    <col min="3100" max="3101" width="12.125" style="769" bestFit="1" customWidth="1"/>
    <col min="3102" max="3102" width="7.125" style="769" bestFit="1" customWidth="1"/>
    <col min="3103" max="3103" width="9.75" style="769" bestFit="1" customWidth="1"/>
    <col min="3104" max="3104" width="15.5" style="769" bestFit="1" customWidth="1"/>
    <col min="3105" max="3105" width="19.375" style="769" bestFit="1" customWidth="1"/>
    <col min="3106" max="3106" width="5.75" style="769" bestFit="1" customWidth="1"/>
    <col min="3107" max="3107" width="9.75" style="769" bestFit="1" customWidth="1"/>
    <col min="3108" max="3108" width="11.875" style="769" bestFit="1" customWidth="1"/>
    <col min="3109" max="3109" width="9.125" style="769" bestFit="1" customWidth="1"/>
    <col min="3110" max="3110" width="10.5" style="769" bestFit="1" customWidth="1"/>
    <col min="3111" max="3111" width="16.375" style="769" bestFit="1" customWidth="1"/>
    <col min="3112" max="3112" width="12.125" style="769" bestFit="1" customWidth="1"/>
    <col min="3113" max="3113" width="10.375" style="769" bestFit="1" customWidth="1"/>
    <col min="3114" max="3114" width="11.875" style="769" bestFit="1" customWidth="1"/>
    <col min="3115" max="3123" width="16.375" style="769" bestFit="1" customWidth="1"/>
    <col min="3124" max="3124" width="10.625" style="769" bestFit="1" customWidth="1"/>
    <col min="3125" max="3125" width="11.875" style="769" bestFit="1" customWidth="1"/>
    <col min="3126" max="3126" width="16.375" style="769" bestFit="1" customWidth="1"/>
    <col min="3127" max="3127" width="20.75" style="769" bestFit="1" customWidth="1"/>
    <col min="3128" max="3128" width="16.375" style="769" bestFit="1" customWidth="1"/>
    <col min="3129" max="3129" width="20.75" style="769" bestFit="1" customWidth="1"/>
    <col min="3130" max="3130" width="16.375" style="769" bestFit="1" customWidth="1"/>
    <col min="3131" max="3131" width="20.75" style="769" bestFit="1" customWidth="1"/>
    <col min="3132" max="3132" width="16.375" style="769" bestFit="1" customWidth="1"/>
    <col min="3133" max="3133" width="20.75" style="769" bestFit="1" customWidth="1"/>
    <col min="3134" max="3134" width="16.375" style="769" bestFit="1" customWidth="1"/>
    <col min="3135" max="3135" width="20.75" style="769" bestFit="1" customWidth="1"/>
    <col min="3136" max="3136" width="14.125" style="769" bestFit="1" customWidth="1"/>
    <col min="3137" max="3137" width="18.625" style="769" bestFit="1" customWidth="1"/>
    <col min="3138" max="3138" width="16.375" style="769" bestFit="1" customWidth="1"/>
    <col min="3139" max="3139" width="20.75" style="769" bestFit="1" customWidth="1"/>
    <col min="3140" max="3140" width="16.375" style="769" bestFit="1" customWidth="1"/>
    <col min="3141" max="3141" width="20.75" style="769" bestFit="1" customWidth="1"/>
    <col min="3142" max="3147" width="23" style="769" bestFit="1" customWidth="1"/>
    <col min="3148" max="3149" width="18.625" style="769" bestFit="1" customWidth="1"/>
    <col min="3150" max="3150" width="10.5" style="769" bestFit="1" customWidth="1"/>
    <col min="3151" max="3151" width="11.875" style="769" bestFit="1" customWidth="1"/>
    <col min="3152" max="3152" width="10.5" style="769" bestFit="1" customWidth="1"/>
    <col min="3153" max="3154" width="11.875" style="769" bestFit="1" customWidth="1"/>
    <col min="3155" max="3155" width="16.375" style="769" bestFit="1" customWidth="1"/>
    <col min="3156" max="3156" width="17.875" style="769" bestFit="1" customWidth="1"/>
    <col min="3157" max="3157" width="22.25" style="769" bestFit="1" customWidth="1"/>
    <col min="3158" max="3158" width="7.75" style="769" bestFit="1" customWidth="1"/>
    <col min="3159" max="3161" width="11.875" style="769" bestFit="1" customWidth="1"/>
    <col min="3162" max="3162" width="16.375" style="769" bestFit="1" customWidth="1"/>
    <col min="3163" max="3165" width="11.875" style="769" bestFit="1" customWidth="1"/>
    <col min="3166" max="3166" width="14.125" style="769" bestFit="1" customWidth="1"/>
    <col min="3167" max="3167" width="11.875" style="769" bestFit="1" customWidth="1"/>
    <col min="3168" max="3168" width="16.375" style="769" bestFit="1" customWidth="1"/>
    <col min="3169" max="3169" width="18.625" style="769" bestFit="1" customWidth="1"/>
    <col min="3170" max="3170" width="10.5" style="769" bestFit="1" customWidth="1"/>
    <col min="3171" max="3171" width="14.25" style="769" bestFit="1" customWidth="1"/>
    <col min="3172" max="3173" width="13.375" style="769" bestFit="1" customWidth="1"/>
    <col min="3174" max="3174" width="16.375" style="769" bestFit="1" customWidth="1"/>
    <col min="3175" max="3175" width="16.5" style="769" bestFit="1" customWidth="1"/>
    <col min="3176" max="3177" width="20.125" style="769" bestFit="1" customWidth="1"/>
    <col min="3178" max="3179" width="23" style="769" bestFit="1" customWidth="1"/>
    <col min="3180" max="3180" width="18.625" style="769" bestFit="1" customWidth="1"/>
    <col min="3181" max="3181" width="9.25" style="769" bestFit="1" customWidth="1"/>
    <col min="3182" max="3182" width="7.25" style="769" bestFit="1" customWidth="1"/>
    <col min="3183" max="3183" width="10.375" style="769" bestFit="1" customWidth="1"/>
    <col min="3184" max="3185" width="11.875" style="769" bestFit="1" customWidth="1"/>
    <col min="3186" max="3186" width="14.375" style="769" bestFit="1" customWidth="1"/>
    <col min="3187" max="3187" width="11.875" style="769" bestFit="1" customWidth="1"/>
    <col min="3188" max="3189" width="16.375" style="769" bestFit="1" customWidth="1"/>
    <col min="3190" max="3190" width="11.875" style="769" bestFit="1" customWidth="1"/>
    <col min="3191" max="3192" width="16.375" style="769" bestFit="1" customWidth="1"/>
    <col min="3193" max="3193" width="17.875" style="769" bestFit="1" customWidth="1"/>
    <col min="3194" max="3194" width="16.375" style="769" bestFit="1" customWidth="1"/>
    <col min="3195" max="3195" width="17.875" style="769" bestFit="1" customWidth="1"/>
    <col min="3196" max="3196" width="5.75" style="769" bestFit="1" customWidth="1"/>
    <col min="3197" max="3198" width="9.75" style="769" bestFit="1" customWidth="1"/>
    <col min="3199" max="3199" width="7.75" style="769" bestFit="1" customWidth="1"/>
    <col min="3200" max="3200" width="9.75" style="769" bestFit="1" customWidth="1"/>
    <col min="3201" max="3201" width="59.375" style="769" bestFit="1" customWidth="1"/>
    <col min="3202" max="3202" width="45.5" style="769" bestFit="1" customWidth="1"/>
    <col min="3203" max="3203" width="27.625" style="769" bestFit="1" customWidth="1"/>
    <col min="3204" max="3204" width="11.875" style="769" bestFit="1" customWidth="1"/>
    <col min="3205" max="3208" width="14.125" style="769" bestFit="1" customWidth="1"/>
    <col min="3209" max="3209" width="15.625" style="769" bestFit="1" customWidth="1"/>
    <col min="3210" max="3210" width="14.125" style="769" bestFit="1" customWidth="1"/>
    <col min="3211" max="3212" width="19.625" style="769" bestFit="1" customWidth="1"/>
    <col min="3213" max="3213" width="21.875" style="769" bestFit="1" customWidth="1"/>
    <col min="3214" max="3214" width="19.375" style="769" bestFit="1" customWidth="1"/>
    <col min="3215" max="3215" width="16.375" style="769" bestFit="1" customWidth="1"/>
    <col min="3216" max="3216" width="23" style="769" bestFit="1" customWidth="1"/>
    <col min="3217" max="3218" width="14.125" style="769" bestFit="1" customWidth="1"/>
    <col min="3219" max="3219" width="23.25" style="769" bestFit="1" customWidth="1"/>
    <col min="3220" max="3221" width="14.375" style="769" bestFit="1" customWidth="1"/>
    <col min="3222" max="3222" width="23.125" style="769" bestFit="1" customWidth="1"/>
    <col min="3223" max="3223" width="18.875" style="769" bestFit="1" customWidth="1"/>
    <col min="3224" max="3224" width="14.375" style="769" bestFit="1" customWidth="1"/>
    <col min="3225" max="3225" width="16.5" style="769" bestFit="1" customWidth="1"/>
    <col min="3226" max="3226" width="25.25" style="769" bestFit="1" customWidth="1"/>
    <col min="3227" max="3228" width="18.625" style="769" bestFit="1" customWidth="1"/>
    <col min="3229" max="3229" width="23" style="769" bestFit="1" customWidth="1"/>
    <col min="3230" max="3231" width="26.75" style="769" bestFit="1" customWidth="1"/>
    <col min="3232" max="3232" width="25.25" style="769" bestFit="1" customWidth="1"/>
    <col min="3233" max="3233" width="29.625" style="769" bestFit="1" customWidth="1"/>
    <col min="3234" max="3234" width="25.25" style="769" bestFit="1" customWidth="1"/>
    <col min="3235" max="3235" width="29.625" style="769" bestFit="1" customWidth="1"/>
    <col min="3236" max="3239" width="20.875" style="769" bestFit="1" customWidth="1"/>
    <col min="3240" max="3240" width="13.875" style="769" bestFit="1" customWidth="1"/>
    <col min="3241" max="3241" width="16.5" style="769" bestFit="1" customWidth="1"/>
    <col min="3242" max="3242" width="7.75" style="769" bestFit="1" customWidth="1"/>
    <col min="3243" max="3243" width="20.75" style="769" bestFit="1" customWidth="1"/>
    <col min="3244" max="3246" width="16.375" style="769" bestFit="1" customWidth="1"/>
    <col min="3247" max="3250" width="31" style="769" bestFit="1" customWidth="1"/>
    <col min="3251" max="3252" width="18.625" style="769" bestFit="1" customWidth="1"/>
    <col min="3253" max="3253" width="16.375" style="769" bestFit="1" customWidth="1"/>
    <col min="3254" max="3255" width="18.625" style="769" bestFit="1" customWidth="1"/>
    <col min="3256" max="3256" width="16.375" style="769" bestFit="1" customWidth="1"/>
    <col min="3257" max="3258" width="18.625" style="769" bestFit="1" customWidth="1"/>
    <col min="3259" max="3259" width="20.75" style="769" bestFit="1" customWidth="1"/>
    <col min="3260" max="3261" width="23" style="769" bestFit="1" customWidth="1"/>
    <col min="3262" max="3262" width="25.25" style="769" bestFit="1" customWidth="1"/>
    <col min="3263" max="3263" width="23" style="769" bestFit="1" customWidth="1"/>
    <col min="3264" max="3264" width="20.75" style="769" bestFit="1" customWidth="1"/>
    <col min="3265" max="3266" width="23" style="769" bestFit="1" customWidth="1"/>
    <col min="3267" max="3267" width="25.25" style="769" bestFit="1" customWidth="1"/>
    <col min="3268" max="3268" width="23" style="769" bestFit="1" customWidth="1"/>
    <col min="3269" max="3269" width="18.625" style="769" bestFit="1" customWidth="1"/>
    <col min="3270" max="3272" width="20.75" style="769" bestFit="1" customWidth="1"/>
    <col min="3273" max="3273" width="19.75" style="769" bestFit="1" customWidth="1"/>
    <col min="3274" max="3275" width="22" style="769" bestFit="1" customWidth="1"/>
    <col min="3276" max="3276" width="14.125" style="769" bestFit="1" customWidth="1"/>
    <col min="3277" max="3278" width="20.75" style="769" bestFit="1" customWidth="1"/>
    <col min="3279" max="3280" width="18.625" style="769" bestFit="1" customWidth="1"/>
    <col min="3281" max="3283" width="20.75" style="769" bestFit="1" customWidth="1"/>
    <col min="3284" max="3285" width="23" style="769" bestFit="1" customWidth="1"/>
    <col min="3286" max="3286" width="20.75" style="769" bestFit="1" customWidth="1"/>
    <col min="3287" max="3288" width="23" style="769" bestFit="1" customWidth="1"/>
    <col min="3289" max="3289" width="25.25" style="769" bestFit="1" customWidth="1"/>
    <col min="3290" max="3291" width="23" style="769" bestFit="1" customWidth="1"/>
    <col min="3292" max="3294" width="25.25" style="769" bestFit="1" customWidth="1"/>
    <col min="3295" max="3296" width="27.5" style="769" bestFit="1" customWidth="1"/>
    <col min="3297" max="3297" width="25.25" style="769" bestFit="1" customWidth="1"/>
    <col min="3298" max="3299" width="27.5" style="769" bestFit="1" customWidth="1"/>
    <col min="3300" max="3300" width="29.625" style="769" bestFit="1" customWidth="1"/>
    <col min="3301" max="3301" width="27.5" style="769" bestFit="1" customWidth="1"/>
    <col min="3302" max="3302" width="24.5" style="769" bestFit="1" customWidth="1"/>
    <col min="3303" max="3303" width="29" style="769" bestFit="1" customWidth="1"/>
    <col min="3304" max="3305" width="20.75" style="769" bestFit="1" customWidth="1"/>
    <col min="3306" max="3306" width="27.5" style="769" bestFit="1" customWidth="1"/>
    <col min="3307" max="3308" width="23" style="769" bestFit="1" customWidth="1"/>
    <col min="3309" max="3309" width="29.625" style="769" bestFit="1" customWidth="1"/>
    <col min="3310" max="3310" width="9.125" style="769" bestFit="1" customWidth="1"/>
    <col min="3311" max="3313" width="18.125" style="769" bestFit="1" customWidth="1"/>
    <col min="3314" max="3314" width="20.375" style="769" bestFit="1" customWidth="1"/>
    <col min="3315" max="3315" width="25.25" style="769" bestFit="1" customWidth="1"/>
    <col min="3316" max="3316" width="27.5" style="769" bestFit="1" customWidth="1"/>
    <col min="3317" max="3318" width="9.125" style="769" bestFit="1" customWidth="1"/>
    <col min="3319" max="3319" width="11.25" style="769" bestFit="1" customWidth="1"/>
    <col min="3320" max="3320" width="15" style="769" bestFit="1" customWidth="1"/>
    <col min="3321" max="3321" width="16.375" style="769" bestFit="1" customWidth="1"/>
    <col min="3322" max="3324" width="23.25" style="769" bestFit="1" customWidth="1"/>
    <col min="3325" max="3326" width="20.75" style="769" bestFit="1" customWidth="1"/>
    <col min="3327" max="3327" width="6.625" style="769" bestFit="1" customWidth="1"/>
    <col min="3328" max="3328" width="9" style="769"/>
    <col min="3329" max="3329" width="16.375" style="769" bestFit="1" customWidth="1"/>
    <col min="3330" max="3330" width="14.125" style="769" bestFit="1" customWidth="1"/>
    <col min="3331" max="3333" width="9.75" style="769" bestFit="1" customWidth="1"/>
    <col min="3334" max="3334" width="14.125" style="769" bestFit="1" customWidth="1"/>
    <col min="3335" max="3335" width="15.25" style="769" customWidth="1"/>
    <col min="3336" max="3336" width="14.125" style="769" bestFit="1" customWidth="1"/>
    <col min="3337" max="3337" width="15.25" style="769" bestFit="1" customWidth="1"/>
    <col min="3338" max="3340" width="13.625" style="769" bestFit="1" customWidth="1"/>
    <col min="3341" max="3341" width="12" style="769" bestFit="1" customWidth="1"/>
    <col min="3342" max="3342" width="22.125" style="769" bestFit="1" customWidth="1"/>
    <col min="3343" max="3344" width="30.125" style="769" bestFit="1" customWidth="1"/>
    <col min="3345" max="3346" width="21" style="769" bestFit="1" customWidth="1"/>
    <col min="3347" max="3347" width="18.75" style="769" bestFit="1" customWidth="1"/>
    <col min="3348" max="3348" width="21" style="769" bestFit="1" customWidth="1"/>
    <col min="3349" max="3350" width="9.75" style="769" bestFit="1" customWidth="1"/>
    <col min="3351" max="3351" width="18.875" style="769" bestFit="1" customWidth="1"/>
    <col min="3352" max="3352" width="9.75" style="769" bestFit="1" customWidth="1"/>
    <col min="3353" max="3353" width="18.875" style="769" bestFit="1" customWidth="1"/>
    <col min="3354" max="3355" width="9.75" style="769" bestFit="1" customWidth="1"/>
    <col min="3356" max="3357" width="12.125" style="769" bestFit="1" customWidth="1"/>
    <col min="3358" max="3358" width="7.125" style="769" bestFit="1" customWidth="1"/>
    <col min="3359" max="3359" width="9.75" style="769" bestFit="1" customWidth="1"/>
    <col min="3360" max="3360" width="15.5" style="769" bestFit="1" customWidth="1"/>
    <col min="3361" max="3361" width="19.375" style="769" bestFit="1" customWidth="1"/>
    <col min="3362" max="3362" width="5.75" style="769" bestFit="1" customWidth="1"/>
    <col min="3363" max="3363" width="9.75" style="769" bestFit="1" customWidth="1"/>
    <col min="3364" max="3364" width="11.875" style="769" bestFit="1" customWidth="1"/>
    <col min="3365" max="3365" width="9.125" style="769" bestFit="1" customWidth="1"/>
    <col min="3366" max="3366" width="10.5" style="769" bestFit="1" customWidth="1"/>
    <col min="3367" max="3367" width="16.375" style="769" bestFit="1" customWidth="1"/>
    <col min="3368" max="3368" width="12.125" style="769" bestFit="1" customWidth="1"/>
    <col min="3369" max="3369" width="10.375" style="769" bestFit="1" customWidth="1"/>
    <col min="3370" max="3370" width="11.875" style="769" bestFit="1" customWidth="1"/>
    <col min="3371" max="3379" width="16.375" style="769" bestFit="1" customWidth="1"/>
    <col min="3380" max="3380" width="10.625" style="769" bestFit="1" customWidth="1"/>
    <col min="3381" max="3381" width="11.875" style="769" bestFit="1" customWidth="1"/>
    <col min="3382" max="3382" width="16.375" style="769" bestFit="1" customWidth="1"/>
    <col min="3383" max="3383" width="20.75" style="769" bestFit="1" customWidth="1"/>
    <col min="3384" max="3384" width="16.375" style="769" bestFit="1" customWidth="1"/>
    <col min="3385" max="3385" width="20.75" style="769" bestFit="1" customWidth="1"/>
    <col min="3386" max="3386" width="16.375" style="769" bestFit="1" customWidth="1"/>
    <col min="3387" max="3387" width="20.75" style="769" bestFit="1" customWidth="1"/>
    <col min="3388" max="3388" width="16.375" style="769" bestFit="1" customWidth="1"/>
    <col min="3389" max="3389" width="20.75" style="769" bestFit="1" customWidth="1"/>
    <col min="3390" max="3390" width="16.375" style="769" bestFit="1" customWidth="1"/>
    <col min="3391" max="3391" width="20.75" style="769" bestFit="1" customWidth="1"/>
    <col min="3392" max="3392" width="14.125" style="769" bestFit="1" customWidth="1"/>
    <col min="3393" max="3393" width="18.625" style="769" bestFit="1" customWidth="1"/>
    <col min="3394" max="3394" width="16.375" style="769" bestFit="1" customWidth="1"/>
    <col min="3395" max="3395" width="20.75" style="769" bestFit="1" customWidth="1"/>
    <col min="3396" max="3396" width="16.375" style="769" bestFit="1" customWidth="1"/>
    <col min="3397" max="3397" width="20.75" style="769" bestFit="1" customWidth="1"/>
    <col min="3398" max="3403" width="23" style="769" bestFit="1" customWidth="1"/>
    <col min="3404" max="3405" width="18.625" style="769" bestFit="1" customWidth="1"/>
    <col min="3406" max="3406" width="10.5" style="769" bestFit="1" customWidth="1"/>
    <col min="3407" max="3407" width="11.875" style="769" bestFit="1" customWidth="1"/>
    <col min="3408" max="3408" width="10.5" style="769" bestFit="1" customWidth="1"/>
    <col min="3409" max="3410" width="11.875" style="769" bestFit="1" customWidth="1"/>
    <col min="3411" max="3411" width="16.375" style="769" bestFit="1" customWidth="1"/>
    <col min="3412" max="3412" width="17.875" style="769" bestFit="1" customWidth="1"/>
    <col min="3413" max="3413" width="22.25" style="769" bestFit="1" customWidth="1"/>
    <col min="3414" max="3414" width="7.75" style="769" bestFit="1" customWidth="1"/>
    <col min="3415" max="3417" width="11.875" style="769" bestFit="1" customWidth="1"/>
    <col min="3418" max="3418" width="16.375" style="769" bestFit="1" customWidth="1"/>
    <col min="3419" max="3421" width="11.875" style="769" bestFit="1" customWidth="1"/>
    <col min="3422" max="3422" width="14.125" style="769" bestFit="1" customWidth="1"/>
    <col min="3423" max="3423" width="11.875" style="769" bestFit="1" customWidth="1"/>
    <col min="3424" max="3424" width="16.375" style="769" bestFit="1" customWidth="1"/>
    <col min="3425" max="3425" width="18.625" style="769" bestFit="1" customWidth="1"/>
    <col min="3426" max="3426" width="10.5" style="769" bestFit="1" customWidth="1"/>
    <col min="3427" max="3427" width="14.25" style="769" bestFit="1" customWidth="1"/>
    <col min="3428" max="3429" width="13.375" style="769" bestFit="1" customWidth="1"/>
    <col min="3430" max="3430" width="16.375" style="769" bestFit="1" customWidth="1"/>
    <col min="3431" max="3431" width="16.5" style="769" bestFit="1" customWidth="1"/>
    <col min="3432" max="3433" width="20.125" style="769" bestFit="1" customWidth="1"/>
    <col min="3434" max="3435" width="23" style="769" bestFit="1" customWidth="1"/>
    <col min="3436" max="3436" width="18.625" style="769" bestFit="1" customWidth="1"/>
    <col min="3437" max="3437" width="9.25" style="769" bestFit="1" customWidth="1"/>
    <col min="3438" max="3438" width="7.25" style="769" bestFit="1" customWidth="1"/>
    <col min="3439" max="3439" width="10.375" style="769" bestFit="1" customWidth="1"/>
    <col min="3440" max="3441" width="11.875" style="769" bestFit="1" customWidth="1"/>
    <col min="3442" max="3442" width="14.375" style="769" bestFit="1" customWidth="1"/>
    <col min="3443" max="3443" width="11.875" style="769" bestFit="1" customWidth="1"/>
    <col min="3444" max="3445" width="16.375" style="769" bestFit="1" customWidth="1"/>
    <col min="3446" max="3446" width="11.875" style="769" bestFit="1" customWidth="1"/>
    <col min="3447" max="3448" width="16.375" style="769" bestFit="1" customWidth="1"/>
    <col min="3449" max="3449" width="17.875" style="769" bestFit="1" customWidth="1"/>
    <col min="3450" max="3450" width="16.375" style="769" bestFit="1" customWidth="1"/>
    <col min="3451" max="3451" width="17.875" style="769" bestFit="1" customWidth="1"/>
    <col min="3452" max="3452" width="5.75" style="769" bestFit="1" customWidth="1"/>
    <col min="3453" max="3454" width="9.75" style="769" bestFit="1" customWidth="1"/>
    <col min="3455" max="3455" width="7.75" style="769" bestFit="1" customWidth="1"/>
    <col min="3456" max="3456" width="9.75" style="769" bestFit="1" customWidth="1"/>
    <col min="3457" max="3457" width="59.375" style="769" bestFit="1" customWidth="1"/>
    <col min="3458" max="3458" width="45.5" style="769" bestFit="1" customWidth="1"/>
    <col min="3459" max="3459" width="27.625" style="769" bestFit="1" customWidth="1"/>
    <col min="3460" max="3460" width="11.875" style="769" bestFit="1" customWidth="1"/>
    <col min="3461" max="3464" width="14.125" style="769" bestFit="1" customWidth="1"/>
    <col min="3465" max="3465" width="15.625" style="769" bestFit="1" customWidth="1"/>
    <col min="3466" max="3466" width="14.125" style="769" bestFit="1" customWidth="1"/>
    <col min="3467" max="3468" width="19.625" style="769" bestFit="1" customWidth="1"/>
    <col min="3469" max="3469" width="21.875" style="769" bestFit="1" customWidth="1"/>
    <col min="3470" max="3470" width="19.375" style="769" bestFit="1" customWidth="1"/>
    <col min="3471" max="3471" width="16.375" style="769" bestFit="1" customWidth="1"/>
    <col min="3472" max="3472" width="23" style="769" bestFit="1" customWidth="1"/>
    <col min="3473" max="3474" width="14.125" style="769" bestFit="1" customWidth="1"/>
    <col min="3475" max="3475" width="23.25" style="769" bestFit="1" customWidth="1"/>
    <col min="3476" max="3477" width="14.375" style="769" bestFit="1" customWidth="1"/>
    <col min="3478" max="3478" width="23.125" style="769" bestFit="1" customWidth="1"/>
    <col min="3479" max="3479" width="18.875" style="769" bestFit="1" customWidth="1"/>
    <col min="3480" max="3480" width="14.375" style="769" bestFit="1" customWidth="1"/>
    <col min="3481" max="3481" width="16.5" style="769" bestFit="1" customWidth="1"/>
    <col min="3482" max="3482" width="25.25" style="769" bestFit="1" customWidth="1"/>
    <col min="3483" max="3484" width="18.625" style="769" bestFit="1" customWidth="1"/>
    <col min="3485" max="3485" width="23" style="769" bestFit="1" customWidth="1"/>
    <col min="3486" max="3487" width="26.75" style="769" bestFit="1" customWidth="1"/>
    <col min="3488" max="3488" width="25.25" style="769" bestFit="1" customWidth="1"/>
    <col min="3489" max="3489" width="29.625" style="769" bestFit="1" customWidth="1"/>
    <col min="3490" max="3490" width="25.25" style="769" bestFit="1" customWidth="1"/>
    <col min="3491" max="3491" width="29.625" style="769" bestFit="1" customWidth="1"/>
    <col min="3492" max="3495" width="20.875" style="769" bestFit="1" customWidth="1"/>
    <col min="3496" max="3496" width="13.875" style="769" bestFit="1" customWidth="1"/>
    <col min="3497" max="3497" width="16.5" style="769" bestFit="1" customWidth="1"/>
    <col min="3498" max="3498" width="7.75" style="769" bestFit="1" customWidth="1"/>
    <col min="3499" max="3499" width="20.75" style="769" bestFit="1" customWidth="1"/>
    <col min="3500" max="3502" width="16.375" style="769" bestFit="1" customWidth="1"/>
    <col min="3503" max="3506" width="31" style="769" bestFit="1" customWidth="1"/>
    <col min="3507" max="3508" width="18.625" style="769" bestFit="1" customWidth="1"/>
    <col min="3509" max="3509" width="16.375" style="769" bestFit="1" customWidth="1"/>
    <col min="3510" max="3511" width="18.625" style="769" bestFit="1" customWidth="1"/>
    <col min="3512" max="3512" width="16.375" style="769" bestFit="1" customWidth="1"/>
    <col min="3513" max="3514" width="18.625" style="769" bestFit="1" customWidth="1"/>
    <col min="3515" max="3515" width="20.75" style="769" bestFit="1" customWidth="1"/>
    <col min="3516" max="3517" width="23" style="769" bestFit="1" customWidth="1"/>
    <col min="3518" max="3518" width="25.25" style="769" bestFit="1" customWidth="1"/>
    <col min="3519" max="3519" width="23" style="769" bestFit="1" customWidth="1"/>
    <col min="3520" max="3520" width="20.75" style="769" bestFit="1" customWidth="1"/>
    <col min="3521" max="3522" width="23" style="769" bestFit="1" customWidth="1"/>
    <col min="3523" max="3523" width="25.25" style="769" bestFit="1" customWidth="1"/>
    <col min="3524" max="3524" width="23" style="769" bestFit="1" customWidth="1"/>
    <col min="3525" max="3525" width="18.625" style="769" bestFit="1" customWidth="1"/>
    <col min="3526" max="3528" width="20.75" style="769" bestFit="1" customWidth="1"/>
    <col min="3529" max="3529" width="19.75" style="769" bestFit="1" customWidth="1"/>
    <col min="3530" max="3531" width="22" style="769" bestFit="1" customWidth="1"/>
    <col min="3532" max="3532" width="14.125" style="769" bestFit="1" customWidth="1"/>
    <col min="3533" max="3534" width="20.75" style="769" bestFit="1" customWidth="1"/>
    <col min="3535" max="3536" width="18.625" style="769" bestFit="1" customWidth="1"/>
    <col min="3537" max="3539" width="20.75" style="769" bestFit="1" customWidth="1"/>
    <col min="3540" max="3541" width="23" style="769" bestFit="1" customWidth="1"/>
    <col min="3542" max="3542" width="20.75" style="769" bestFit="1" customWidth="1"/>
    <col min="3543" max="3544" width="23" style="769" bestFit="1" customWidth="1"/>
    <col min="3545" max="3545" width="25.25" style="769" bestFit="1" customWidth="1"/>
    <col min="3546" max="3547" width="23" style="769" bestFit="1" customWidth="1"/>
    <col min="3548" max="3550" width="25.25" style="769" bestFit="1" customWidth="1"/>
    <col min="3551" max="3552" width="27.5" style="769" bestFit="1" customWidth="1"/>
    <col min="3553" max="3553" width="25.25" style="769" bestFit="1" customWidth="1"/>
    <col min="3554" max="3555" width="27.5" style="769" bestFit="1" customWidth="1"/>
    <col min="3556" max="3556" width="29.625" style="769" bestFit="1" customWidth="1"/>
    <col min="3557" max="3557" width="27.5" style="769" bestFit="1" customWidth="1"/>
    <col min="3558" max="3558" width="24.5" style="769" bestFit="1" customWidth="1"/>
    <col min="3559" max="3559" width="29" style="769" bestFit="1" customWidth="1"/>
    <col min="3560" max="3561" width="20.75" style="769" bestFit="1" customWidth="1"/>
    <col min="3562" max="3562" width="27.5" style="769" bestFit="1" customWidth="1"/>
    <col min="3563" max="3564" width="23" style="769" bestFit="1" customWidth="1"/>
    <col min="3565" max="3565" width="29.625" style="769" bestFit="1" customWidth="1"/>
    <col min="3566" max="3566" width="9.125" style="769" bestFit="1" customWidth="1"/>
    <col min="3567" max="3569" width="18.125" style="769" bestFit="1" customWidth="1"/>
    <col min="3570" max="3570" width="20.375" style="769" bestFit="1" customWidth="1"/>
    <col min="3571" max="3571" width="25.25" style="769" bestFit="1" customWidth="1"/>
    <col min="3572" max="3572" width="27.5" style="769" bestFit="1" customWidth="1"/>
    <col min="3573" max="3574" width="9.125" style="769" bestFit="1" customWidth="1"/>
    <col min="3575" max="3575" width="11.25" style="769" bestFit="1" customWidth="1"/>
    <col min="3576" max="3576" width="15" style="769" bestFit="1" customWidth="1"/>
    <col min="3577" max="3577" width="16.375" style="769" bestFit="1" customWidth="1"/>
    <col min="3578" max="3580" width="23.25" style="769" bestFit="1" customWidth="1"/>
    <col min="3581" max="3582" width="20.75" style="769" bestFit="1" customWidth="1"/>
    <col min="3583" max="3583" width="6.625" style="769" bestFit="1" customWidth="1"/>
    <col min="3584" max="3584" width="9" style="769"/>
    <col min="3585" max="3585" width="16.375" style="769" bestFit="1" customWidth="1"/>
    <col min="3586" max="3586" width="14.125" style="769" bestFit="1" customWidth="1"/>
    <col min="3587" max="3589" width="9.75" style="769" bestFit="1" customWidth="1"/>
    <col min="3590" max="3590" width="14.125" style="769" bestFit="1" customWidth="1"/>
    <col min="3591" max="3591" width="15.25" style="769" customWidth="1"/>
    <col min="3592" max="3592" width="14.125" style="769" bestFit="1" customWidth="1"/>
    <col min="3593" max="3593" width="15.25" style="769" bestFit="1" customWidth="1"/>
    <col min="3594" max="3596" width="13.625" style="769" bestFit="1" customWidth="1"/>
    <col min="3597" max="3597" width="12" style="769" bestFit="1" customWidth="1"/>
    <col min="3598" max="3598" width="22.125" style="769" bestFit="1" customWidth="1"/>
    <col min="3599" max="3600" width="30.125" style="769" bestFit="1" customWidth="1"/>
    <col min="3601" max="3602" width="21" style="769" bestFit="1" customWidth="1"/>
    <col min="3603" max="3603" width="18.75" style="769" bestFit="1" customWidth="1"/>
    <col min="3604" max="3604" width="21" style="769" bestFit="1" customWidth="1"/>
    <col min="3605" max="3606" width="9.75" style="769" bestFit="1" customWidth="1"/>
    <col min="3607" max="3607" width="18.875" style="769" bestFit="1" customWidth="1"/>
    <col min="3608" max="3608" width="9.75" style="769" bestFit="1" customWidth="1"/>
    <col min="3609" max="3609" width="18.875" style="769" bestFit="1" customWidth="1"/>
    <col min="3610" max="3611" width="9.75" style="769" bestFit="1" customWidth="1"/>
    <col min="3612" max="3613" width="12.125" style="769" bestFit="1" customWidth="1"/>
    <col min="3614" max="3614" width="7.125" style="769" bestFit="1" customWidth="1"/>
    <col min="3615" max="3615" width="9.75" style="769" bestFit="1" customWidth="1"/>
    <col min="3616" max="3616" width="15.5" style="769" bestFit="1" customWidth="1"/>
    <col min="3617" max="3617" width="19.375" style="769" bestFit="1" customWidth="1"/>
    <col min="3618" max="3618" width="5.75" style="769" bestFit="1" customWidth="1"/>
    <col min="3619" max="3619" width="9.75" style="769" bestFit="1" customWidth="1"/>
    <col min="3620" max="3620" width="11.875" style="769" bestFit="1" customWidth="1"/>
    <col min="3621" max="3621" width="9.125" style="769" bestFit="1" customWidth="1"/>
    <col min="3622" max="3622" width="10.5" style="769" bestFit="1" customWidth="1"/>
    <col min="3623" max="3623" width="16.375" style="769" bestFit="1" customWidth="1"/>
    <col min="3624" max="3624" width="12.125" style="769" bestFit="1" customWidth="1"/>
    <col min="3625" max="3625" width="10.375" style="769" bestFit="1" customWidth="1"/>
    <col min="3626" max="3626" width="11.875" style="769" bestFit="1" customWidth="1"/>
    <col min="3627" max="3635" width="16.375" style="769" bestFit="1" customWidth="1"/>
    <col min="3636" max="3636" width="10.625" style="769" bestFit="1" customWidth="1"/>
    <col min="3637" max="3637" width="11.875" style="769" bestFit="1" customWidth="1"/>
    <col min="3638" max="3638" width="16.375" style="769" bestFit="1" customWidth="1"/>
    <col min="3639" max="3639" width="20.75" style="769" bestFit="1" customWidth="1"/>
    <col min="3640" max="3640" width="16.375" style="769" bestFit="1" customWidth="1"/>
    <col min="3641" max="3641" width="20.75" style="769" bestFit="1" customWidth="1"/>
    <col min="3642" max="3642" width="16.375" style="769" bestFit="1" customWidth="1"/>
    <col min="3643" max="3643" width="20.75" style="769" bestFit="1" customWidth="1"/>
    <col min="3644" max="3644" width="16.375" style="769" bestFit="1" customWidth="1"/>
    <col min="3645" max="3645" width="20.75" style="769" bestFit="1" customWidth="1"/>
    <col min="3646" max="3646" width="16.375" style="769" bestFit="1" customWidth="1"/>
    <col min="3647" max="3647" width="20.75" style="769" bestFit="1" customWidth="1"/>
    <col min="3648" max="3648" width="14.125" style="769" bestFit="1" customWidth="1"/>
    <col min="3649" max="3649" width="18.625" style="769" bestFit="1" customWidth="1"/>
    <col min="3650" max="3650" width="16.375" style="769" bestFit="1" customWidth="1"/>
    <col min="3651" max="3651" width="20.75" style="769" bestFit="1" customWidth="1"/>
    <col min="3652" max="3652" width="16.375" style="769" bestFit="1" customWidth="1"/>
    <col min="3653" max="3653" width="20.75" style="769" bestFit="1" customWidth="1"/>
    <col min="3654" max="3659" width="23" style="769" bestFit="1" customWidth="1"/>
    <col min="3660" max="3661" width="18.625" style="769" bestFit="1" customWidth="1"/>
    <col min="3662" max="3662" width="10.5" style="769" bestFit="1" customWidth="1"/>
    <col min="3663" max="3663" width="11.875" style="769" bestFit="1" customWidth="1"/>
    <col min="3664" max="3664" width="10.5" style="769" bestFit="1" customWidth="1"/>
    <col min="3665" max="3666" width="11.875" style="769" bestFit="1" customWidth="1"/>
    <col min="3667" max="3667" width="16.375" style="769" bestFit="1" customWidth="1"/>
    <col min="3668" max="3668" width="17.875" style="769" bestFit="1" customWidth="1"/>
    <col min="3669" max="3669" width="22.25" style="769" bestFit="1" customWidth="1"/>
    <col min="3670" max="3670" width="7.75" style="769" bestFit="1" customWidth="1"/>
    <col min="3671" max="3673" width="11.875" style="769" bestFit="1" customWidth="1"/>
    <col min="3674" max="3674" width="16.375" style="769" bestFit="1" customWidth="1"/>
    <col min="3675" max="3677" width="11.875" style="769" bestFit="1" customWidth="1"/>
    <col min="3678" max="3678" width="14.125" style="769" bestFit="1" customWidth="1"/>
    <col min="3679" max="3679" width="11.875" style="769" bestFit="1" customWidth="1"/>
    <col min="3680" max="3680" width="16.375" style="769" bestFit="1" customWidth="1"/>
    <col min="3681" max="3681" width="18.625" style="769" bestFit="1" customWidth="1"/>
    <col min="3682" max="3682" width="10.5" style="769" bestFit="1" customWidth="1"/>
    <col min="3683" max="3683" width="14.25" style="769" bestFit="1" customWidth="1"/>
    <col min="3684" max="3685" width="13.375" style="769" bestFit="1" customWidth="1"/>
    <col min="3686" max="3686" width="16.375" style="769" bestFit="1" customWidth="1"/>
    <col min="3687" max="3687" width="16.5" style="769" bestFit="1" customWidth="1"/>
    <col min="3688" max="3689" width="20.125" style="769" bestFit="1" customWidth="1"/>
    <col min="3690" max="3691" width="23" style="769" bestFit="1" customWidth="1"/>
    <col min="3692" max="3692" width="18.625" style="769" bestFit="1" customWidth="1"/>
    <col min="3693" max="3693" width="9.25" style="769" bestFit="1" customWidth="1"/>
    <col min="3694" max="3694" width="7.25" style="769" bestFit="1" customWidth="1"/>
    <col min="3695" max="3695" width="10.375" style="769" bestFit="1" customWidth="1"/>
    <col min="3696" max="3697" width="11.875" style="769" bestFit="1" customWidth="1"/>
    <col min="3698" max="3698" width="14.375" style="769" bestFit="1" customWidth="1"/>
    <col min="3699" max="3699" width="11.875" style="769" bestFit="1" customWidth="1"/>
    <col min="3700" max="3701" width="16.375" style="769" bestFit="1" customWidth="1"/>
    <col min="3702" max="3702" width="11.875" style="769" bestFit="1" customWidth="1"/>
    <col min="3703" max="3704" width="16.375" style="769" bestFit="1" customWidth="1"/>
    <col min="3705" max="3705" width="17.875" style="769" bestFit="1" customWidth="1"/>
    <col min="3706" max="3706" width="16.375" style="769" bestFit="1" customWidth="1"/>
    <col min="3707" max="3707" width="17.875" style="769" bestFit="1" customWidth="1"/>
    <col min="3708" max="3708" width="5.75" style="769" bestFit="1" customWidth="1"/>
    <col min="3709" max="3710" width="9.75" style="769" bestFit="1" customWidth="1"/>
    <col min="3711" max="3711" width="7.75" style="769" bestFit="1" customWidth="1"/>
    <col min="3712" max="3712" width="9.75" style="769" bestFit="1" customWidth="1"/>
    <col min="3713" max="3713" width="59.375" style="769" bestFit="1" customWidth="1"/>
    <col min="3714" max="3714" width="45.5" style="769" bestFit="1" customWidth="1"/>
    <col min="3715" max="3715" width="27.625" style="769" bestFit="1" customWidth="1"/>
    <col min="3716" max="3716" width="11.875" style="769" bestFit="1" customWidth="1"/>
    <col min="3717" max="3720" width="14.125" style="769" bestFit="1" customWidth="1"/>
    <col min="3721" max="3721" width="15.625" style="769" bestFit="1" customWidth="1"/>
    <col min="3722" max="3722" width="14.125" style="769" bestFit="1" customWidth="1"/>
    <col min="3723" max="3724" width="19.625" style="769" bestFit="1" customWidth="1"/>
    <col min="3725" max="3725" width="21.875" style="769" bestFit="1" customWidth="1"/>
    <col min="3726" max="3726" width="19.375" style="769" bestFit="1" customWidth="1"/>
    <col min="3727" max="3727" width="16.375" style="769" bestFit="1" customWidth="1"/>
    <col min="3728" max="3728" width="23" style="769" bestFit="1" customWidth="1"/>
    <col min="3729" max="3730" width="14.125" style="769" bestFit="1" customWidth="1"/>
    <col min="3731" max="3731" width="23.25" style="769" bestFit="1" customWidth="1"/>
    <col min="3732" max="3733" width="14.375" style="769" bestFit="1" customWidth="1"/>
    <col min="3734" max="3734" width="23.125" style="769" bestFit="1" customWidth="1"/>
    <col min="3735" max="3735" width="18.875" style="769" bestFit="1" customWidth="1"/>
    <col min="3736" max="3736" width="14.375" style="769" bestFit="1" customWidth="1"/>
    <col min="3737" max="3737" width="16.5" style="769" bestFit="1" customWidth="1"/>
    <col min="3738" max="3738" width="25.25" style="769" bestFit="1" customWidth="1"/>
    <col min="3739" max="3740" width="18.625" style="769" bestFit="1" customWidth="1"/>
    <col min="3741" max="3741" width="23" style="769" bestFit="1" customWidth="1"/>
    <col min="3742" max="3743" width="26.75" style="769" bestFit="1" customWidth="1"/>
    <col min="3744" max="3744" width="25.25" style="769" bestFit="1" customWidth="1"/>
    <col min="3745" max="3745" width="29.625" style="769" bestFit="1" customWidth="1"/>
    <col min="3746" max="3746" width="25.25" style="769" bestFit="1" customWidth="1"/>
    <col min="3747" max="3747" width="29.625" style="769" bestFit="1" customWidth="1"/>
    <col min="3748" max="3751" width="20.875" style="769" bestFit="1" customWidth="1"/>
    <col min="3752" max="3752" width="13.875" style="769" bestFit="1" customWidth="1"/>
    <col min="3753" max="3753" width="16.5" style="769" bestFit="1" customWidth="1"/>
    <col min="3754" max="3754" width="7.75" style="769" bestFit="1" customWidth="1"/>
    <col min="3755" max="3755" width="20.75" style="769" bestFit="1" customWidth="1"/>
    <col min="3756" max="3758" width="16.375" style="769" bestFit="1" customWidth="1"/>
    <col min="3759" max="3762" width="31" style="769" bestFit="1" customWidth="1"/>
    <col min="3763" max="3764" width="18.625" style="769" bestFit="1" customWidth="1"/>
    <col min="3765" max="3765" width="16.375" style="769" bestFit="1" customWidth="1"/>
    <col min="3766" max="3767" width="18.625" style="769" bestFit="1" customWidth="1"/>
    <col min="3768" max="3768" width="16.375" style="769" bestFit="1" customWidth="1"/>
    <col min="3769" max="3770" width="18.625" style="769" bestFit="1" customWidth="1"/>
    <col min="3771" max="3771" width="20.75" style="769" bestFit="1" customWidth="1"/>
    <col min="3772" max="3773" width="23" style="769" bestFit="1" customWidth="1"/>
    <col min="3774" max="3774" width="25.25" style="769" bestFit="1" customWidth="1"/>
    <col min="3775" max="3775" width="23" style="769" bestFit="1" customWidth="1"/>
    <col min="3776" max="3776" width="20.75" style="769" bestFit="1" customWidth="1"/>
    <col min="3777" max="3778" width="23" style="769" bestFit="1" customWidth="1"/>
    <col min="3779" max="3779" width="25.25" style="769" bestFit="1" customWidth="1"/>
    <col min="3780" max="3780" width="23" style="769" bestFit="1" customWidth="1"/>
    <col min="3781" max="3781" width="18.625" style="769" bestFit="1" customWidth="1"/>
    <col min="3782" max="3784" width="20.75" style="769" bestFit="1" customWidth="1"/>
    <col min="3785" max="3785" width="19.75" style="769" bestFit="1" customWidth="1"/>
    <col min="3786" max="3787" width="22" style="769" bestFit="1" customWidth="1"/>
    <col min="3788" max="3788" width="14.125" style="769" bestFit="1" customWidth="1"/>
    <col min="3789" max="3790" width="20.75" style="769" bestFit="1" customWidth="1"/>
    <col min="3791" max="3792" width="18.625" style="769" bestFit="1" customWidth="1"/>
    <col min="3793" max="3795" width="20.75" style="769" bestFit="1" customWidth="1"/>
    <col min="3796" max="3797" width="23" style="769" bestFit="1" customWidth="1"/>
    <col min="3798" max="3798" width="20.75" style="769" bestFit="1" customWidth="1"/>
    <col min="3799" max="3800" width="23" style="769" bestFit="1" customWidth="1"/>
    <col min="3801" max="3801" width="25.25" style="769" bestFit="1" customWidth="1"/>
    <col min="3802" max="3803" width="23" style="769" bestFit="1" customWidth="1"/>
    <col min="3804" max="3806" width="25.25" style="769" bestFit="1" customWidth="1"/>
    <col min="3807" max="3808" width="27.5" style="769" bestFit="1" customWidth="1"/>
    <col min="3809" max="3809" width="25.25" style="769" bestFit="1" customWidth="1"/>
    <col min="3810" max="3811" width="27.5" style="769" bestFit="1" customWidth="1"/>
    <col min="3812" max="3812" width="29.625" style="769" bestFit="1" customWidth="1"/>
    <col min="3813" max="3813" width="27.5" style="769" bestFit="1" customWidth="1"/>
    <col min="3814" max="3814" width="24.5" style="769" bestFit="1" customWidth="1"/>
    <col min="3815" max="3815" width="29" style="769" bestFit="1" customWidth="1"/>
    <col min="3816" max="3817" width="20.75" style="769" bestFit="1" customWidth="1"/>
    <col min="3818" max="3818" width="27.5" style="769" bestFit="1" customWidth="1"/>
    <col min="3819" max="3820" width="23" style="769" bestFit="1" customWidth="1"/>
    <col min="3821" max="3821" width="29.625" style="769" bestFit="1" customWidth="1"/>
    <col min="3822" max="3822" width="9.125" style="769" bestFit="1" customWidth="1"/>
    <col min="3823" max="3825" width="18.125" style="769" bestFit="1" customWidth="1"/>
    <col min="3826" max="3826" width="20.375" style="769" bestFit="1" customWidth="1"/>
    <col min="3827" max="3827" width="25.25" style="769" bestFit="1" customWidth="1"/>
    <col min="3828" max="3828" width="27.5" style="769" bestFit="1" customWidth="1"/>
    <col min="3829" max="3830" width="9.125" style="769" bestFit="1" customWidth="1"/>
    <col min="3831" max="3831" width="11.25" style="769" bestFit="1" customWidth="1"/>
    <col min="3832" max="3832" width="15" style="769" bestFit="1" customWidth="1"/>
    <col min="3833" max="3833" width="16.375" style="769" bestFit="1" customWidth="1"/>
    <col min="3834" max="3836" width="23.25" style="769" bestFit="1" customWidth="1"/>
    <col min="3837" max="3838" width="20.75" style="769" bestFit="1" customWidth="1"/>
    <col min="3839" max="3839" width="6.625" style="769" bestFit="1" customWidth="1"/>
    <col min="3840" max="3840" width="9" style="769"/>
    <col min="3841" max="3841" width="16.375" style="769" bestFit="1" customWidth="1"/>
    <col min="3842" max="3842" width="14.125" style="769" bestFit="1" customWidth="1"/>
    <col min="3843" max="3845" width="9.75" style="769" bestFit="1" customWidth="1"/>
    <col min="3846" max="3846" width="14.125" style="769" bestFit="1" customWidth="1"/>
    <col min="3847" max="3847" width="15.25" style="769" customWidth="1"/>
    <col min="3848" max="3848" width="14.125" style="769" bestFit="1" customWidth="1"/>
    <col min="3849" max="3849" width="15.25" style="769" bestFit="1" customWidth="1"/>
    <col min="3850" max="3852" width="13.625" style="769" bestFit="1" customWidth="1"/>
    <col min="3853" max="3853" width="12" style="769" bestFit="1" customWidth="1"/>
    <col min="3854" max="3854" width="22.125" style="769" bestFit="1" customWidth="1"/>
    <col min="3855" max="3856" width="30.125" style="769" bestFit="1" customWidth="1"/>
    <col min="3857" max="3858" width="21" style="769" bestFit="1" customWidth="1"/>
    <col min="3859" max="3859" width="18.75" style="769" bestFit="1" customWidth="1"/>
    <col min="3860" max="3860" width="21" style="769" bestFit="1" customWidth="1"/>
    <col min="3861" max="3862" width="9.75" style="769" bestFit="1" customWidth="1"/>
    <col min="3863" max="3863" width="18.875" style="769" bestFit="1" customWidth="1"/>
    <col min="3864" max="3864" width="9.75" style="769" bestFit="1" customWidth="1"/>
    <col min="3865" max="3865" width="18.875" style="769" bestFit="1" customWidth="1"/>
    <col min="3866" max="3867" width="9.75" style="769" bestFit="1" customWidth="1"/>
    <col min="3868" max="3869" width="12.125" style="769" bestFit="1" customWidth="1"/>
    <col min="3870" max="3870" width="7.125" style="769" bestFit="1" customWidth="1"/>
    <col min="3871" max="3871" width="9.75" style="769" bestFit="1" customWidth="1"/>
    <col min="3872" max="3872" width="15.5" style="769" bestFit="1" customWidth="1"/>
    <col min="3873" max="3873" width="19.375" style="769" bestFit="1" customWidth="1"/>
    <col min="3874" max="3874" width="5.75" style="769" bestFit="1" customWidth="1"/>
    <col min="3875" max="3875" width="9.75" style="769" bestFit="1" customWidth="1"/>
    <col min="3876" max="3876" width="11.875" style="769" bestFit="1" customWidth="1"/>
    <col min="3877" max="3877" width="9.125" style="769" bestFit="1" customWidth="1"/>
    <col min="3878" max="3878" width="10.5" style="769" bestFit="1" customWidth="1"/>
    <col min="3879" max="3879" width="16.375" style="769" bestFit="1" customWidth="1"/>
    <col min="3880" max="3880" width="12.125" style="769" bestFit="1" customWidth="1"/>
    <col min="3881" max="3881" width="10.375" style="769" bestFit="1" customWidth="1"/>
    <col min="3882" max="3882" width="11.875" style="769" bestFit="1" customWidth="1"/>
    <col min="3883" max="3891" width="16.375" style="769" bestFit="1" customWidth="1"/>
    <col min="3892" max="3892" width="10.625" style="769" bestFit="1" customWidth="1"/>
    <col min="3893" max="3893" width="11.875" style="769" bestFit="1" customWidth="1"/>
    <col min="3894" max="3894" width="16.375" style="769" bestFit="1" customWidth="1"/>
    <col min="3895" max="3895" width="20.75" style="769" bestFit="1" customWidth="1"/>
    <col min="3896" max="3896" width="16.375" style="769" bestFit="1" customWidth="1"/>
    <col min="3897" max="3897" width="20.75" style="769" bestFit="1" customWidth="1"/>
    <col min="3898" max="3898" width="16.375" style="769" bestFit="1" customWidth="1"/>
    <col min="3899" max="3899" width="20.75" style="769" bestFit="1" customWidth="1"/>
    <col min="3900" max="3900" width="16.375" style="769" bestFit="1" customWidth="1"/>
    <col min="3901" max="3901" width="20.75" style="769" bestFit="1" customWidth="1"/>
    <col min="3902" max="3902" width="16.375" style="769" bestFit="1" customWidth="1"/>
    <col min="3903" max="3903" width="20.75" style="769" bestFit="1" customWidth="1"/>
    <col min="3904" max="3904" width="14.125" style="769" bestFit="1" customWidth="1"/>
    <col min="3905" max="3905" width="18.625" style="769" bestFit="1" customWidth="1"/>
    <col min="3906" max="3906" width="16.375" style="769" bestFit="1" customWidth="1"/>
    <col min="3907" max="3907" width="20.75" style="769" bestFit="1" customWidth="1"/>
    <col min="3908" max="3908" width="16.375" style="769" bestFit="1" customWidth="1"/>
    <col min="3909" max="3909" width="20.75" style="769" bestFit="1" customWidth="1"/>
    <col min="3910" max="3915" width="23" style="769" bestFit="1" customWidth="1"/>
    <col min="3916" max="3917" width="18.625" style="769" bestFit="1" customWidth="1"/>
    <col min="3918" max="3918" width="10.5" style="769" bestFit="1" customWidth="1"/>
    <col min="3919" max="3919" width="11.875" style="769" bestFit="1" customWidth="1"/>
    <col min="3920" max="3920" width="10.5" style="769" bestFit="1" customWidth="1"/>
    <col min="3921" max="3922" width="11.875" style="769" bestFit="1" customWidth="1"/>
    <col min="3923" max="3923" width="16.375" style="769" bestFit="1" customWidth="1"/>
    <col min="3924" max="3924" width="17.875" style="769" bestFit="1" customWidth="1"/>
    <col min="3925" max="3925" width="22.25" style="769" bestFit="1" customWidth="1"/>
    <col min="3926" max="3926" width="7.75" style="769" bestFit="1" customWidth="1"/>
    <col min="3927" max="3929" width="11.875" style="769" bestFit="1" customWidth="1"/>
    <col min="3930" max="3930" width="16.375" style="769" bestFit="1" customWidth="1"/>
    <col min="3931" max="3933" width="11.875" style="769" bestFit="1" customWidth="1"/>
    <col min="3934" max="3934" width="14.125" style="769" bestFit="1" customWidth="1"/>
    <col min="3935" max="3935" width="11.875" style="769" bestFit="1" customWidth="1"/>
    <col min="3936" max="3936" width="16.375" style="769" bestFit="1" customWidth="1"/>
    <col min="3937" max="3937" width="18.625" style="769" bestFit="1" customWidth="1"/>
    <col min="3938" max="3938" width="10.5" style="769" bestFit="1" customWidth="1"/>
    <col min="3939" max="3939" width="14.25" style="769" bestFit="1" customWidth="1"/>
    <col min="3940" max="3941" width="13.375" style="769" bestFit="1" customWidth="1"/>
    <col min="3942" max="3942" width="16.375" style="769" bestFit="1" customWidth="1"/>
    <col min="3943" max="3943" width="16.5" style="769" bestFit="1" customWidth="1"/>
    <col min="3944" max="3945" width="20.125" style="769" bestFit="1" customWidth="1"/>
    <col min="3946" max="3947" width="23" style="769" bestFit="1" customWidth="1"/>
    <col min="3948" max="3948" width="18.625" style="769" bestFit="1" customWidth="1"/>
    <col min="3949" max="3949" width="9.25" style="769" bestFit="1" customWidth="1"/>
    <col min="3950" max="3950" width="7.25" style="769" bestFit="1" customWidth="1"/>
    <col min="3951" max="3951" width="10.375" style="769" bestFit="1" customWidth="1"/>
    <col min="3952" max="3953" width="11.875" style="769" bestFit="1" customWidth="1"/>
    <col min="3954" max="3954" width="14.375" style="769" bestFit="1" customWidth="1"/>
    <col min="3955" max="3955" width="11.875" style="769" bestFit="1" customWidth="1"/>
    <col min="3956" max="3957" width="16.375" style="769" bestFit="1" customWidth="1"/>
    <col min="3958" max="3958" width="11.875" style="769" bestFit="1" customWidth="1"/>
    <col min="3959" max="3960" width="16.375" style="769" bestFit="1" customWidth="1"/>
    <col min="3961" max="3961" width="17.875" style="769" bestFit="1" customWidth="1"/>
    <col min="3962" max="3962" width="16.375" style="769" bestFit="1" customWidth="1"/>
    <col min="3963" max="3963" width="17.875" style="769" bestFit="1" customWidth="1"/>
    <col min="3964" max="3964" width="5.75" style="769" bestFit="1" customWidth="1"/>
    <col min="3965" max="3966" width="9.75" style="769" bestFit="1" customWidth="1"/>
    <col min="3967" max="3967" width="7.75" style="769" bestFit="1" customWidth="1"/>
    <col min="3968" max="3968" width="9.75" style="769" bestFit="1" customWidth="1"/>
    <col min="3969" max="3969" width="59.375" style="769" bestFit="1" customWidth="1"/>
    <col min="3970" max="3970" width="45.5" style="769" bestFit="1" customWidth="1"/>
    <col min="3971" max="3971" width="27.625" style="769" bestFit="1" customWidth="1"/>
    <col min="3972" max="3972" width="11.875" style="769" bestFit="1" customWidth="1"/>
    <col min="3973" max="3976" width="14.125" style="769" bestFit="1" customWidth="1"/>
    <col min="3977" max="3977" width="15.625" style="769" bestFit="1" customWidth="1"/>
    <col min="3978" max="3978" width="14.125" style="769" bestFit="1" customWidth="1"/>
    <col min="3979" max="3980" width="19.625" style="769" bestFit="1" customWidth="1"/>
    <col min="3981" max="3981" width="21.875" style="769" bestFit="1" customWidth="1"/>
    <col min="3982" max="3982" width="19.375" style="769" bestFit="1" customWidth="1"/>
    <col min="3983" max="3983" width="16.375" style="769" bestFit="1" customWidth="1"/>
    <col min="3984" max="3984" width="23" style="769" bestFit="1" customWidth="1"/>
    <col min="3985" max="3986" width="14.125" style="769" bestFit="1" customWidth="1"/>
    <col min="3987" max="3987" width="23.25" style="769" bestFit="1" customWidth="1"/>
    <col min="3988" max="3989" width="14.375" style="769" bestFit="1" customWidth="1"/>
    <col min="3990" max="3990" width="23.125" style="769" bestFit="1" customWidth="1"/>
    <col min="3991" max="3991" width="18.875" style="769" bestFit="1" customWidth="1"/>
    <col min="3992" max="3992" width="14.375" style="769" bestFit="1" customWidth="1"/>
    <col min="3993" max="3993" width="16.5" style="769" bestFit="1" customWidth="1"/>
    <col min="3994" max="3994" width="25.25" style="769" bestFit="1" customWidth="1"/>
    <col min="3995" max="3996" width="18.625" style="769" bestFit="1" customWidth="1"/>
    <col min="3997" max="3997" width="23" style="769" bestFit="1" customWidth="1"/>
    <col min="3998" max="3999" width="26.75" style="769" bestFit="1" customWidth="1"/>
    <col min="4000" max="4000" width="25.25" style="769" bestFit="1" customWidth="1"/>
    <col min="4001" max="4001" width="29.625" style="769" bestFit="1" customWidth="1"/>
    <col min="4002" max="4002" width="25.25" style="769" bestFit="1" customWidth="1"/>
    <col min="4003" max="4003" width="29.625" style="769" bestFit="1" customWidth="1"/>
    <col min="4004" max="4007" width="20.875" style="769" bestFit="1" customWidth="1"/>
    <col min="4008" max="4008" width="13.875" style="769" bestFit="1" customWidth="1"/>
    <col min="4009" max="4009" width="16.5" style="769" bestFit="1" customWidth="1"/>
    <col min="4010" max="4010" width="7.75" style="769" bestFit="1" customWidth="1"/>
    <col min="4011" max="4011" width="20.75" style="769" bestFit="1" customWidth="1"/>
    <col min="4012" max="4014" width="16.375" style="769" bestFit="1" customWidth="1"/>
    <col min="4015" max="4018" width="31" style="769" bestFit="1" customWidth="1"/>
    <col min="4019" max="4020" width="18.625" style="769" bestFit="1" customWidth="1"/>
    <col min="4021" max="4021" width="16.375" style="769" bestFit="1" customWidth="1"/>
    <col min="4022" max="4023" width="18.625" style="769" bestFit="1" customWidth="1"/>
    <col min="4024" max="4024" width="16.375" style="769" bestFit="1" customWidth="1"/>
    <col min="4025" max="4026" width="18.625" style="769" bestFit="1" customWidth="1"/>
    <col min="4027" max="4027" width="20.75" style="769" bestFit="1" customWidth="1"/>
    <col min="4028" max="4029" width="23" style="769" bestFit="1" customWidth="1"/>
    <col min="4030" max="4030" width="25.25" style="769" bestFit="1" customWidth="1"/>
    <col min="4031" max="4031" width="23" style="769" bestFit="1" customWidth="1"/>
    <col min="4032" max="4032" width="20.75" style="769" bestFit="1" customWidth="1"/>
    <col min="4033" max="4034" width="23" style="769" bestFit="1" customWidth="1"/>
    <col min="4035" max="4035" width="25.25" style="769" bestFit="1" customWidth="1"/>
    <col min="4036" max="4036" width="23" style="769" bestFit="1" customWidth="1"/>
    <col min="4037" max="4037" width="18.625" style="769" bestFit="1" customWidth="1"/>
    <col min="4038" max="4040" width="20.75" style="769" bestFit="1" customWidth="1"/>
    <col min="4041" max="4041" width="19.75" style="769" bestFit="1" customWidth="1"/>
    <col min="4042" max="4043" width="22" style="769" bestFit="1" customWidth="1"/>
    <col min="4044" max="4044" width="14.125" style="769" bestFit="1" customWidth="1"/>
    <col min="4045" max="4046" width="20.75" style="769" bestFit="1" customWidth="1"/>
    <col min="4047" max="4048" width="18.625" style="769" bestFit="1" customWidth="1"/>
    <col min="4049" max="4051" width="20.75" style="769" bestFit="1" customWidth="1"/>
    <col min="4052" max="4053" width="23" style="769" bestFit="1" customWidth="1"/>
    <col min="4054" max="4054" width="20.75" style="769" bestFit="1" customWidth="1"/>
    <col min="4055" max="4056" width="23" style="769" bestFit="1" customWidth="1"/>
    <col min="4057" max="4057" width="25.25" style="769" bestFit="1" customWidth="1"/>
    <col min="4058" max="4059" width="23" style="769" bestFit="1" customWidth="1"/>
    <col min="4060" max="4062" width="25.25" style="769" bestFit="1" customWidth="1"/>
    <col min="4063" max="4064" width="27.5" style="769" bestFit="1" customWidth="1"/>
    <col min="4065" max="4065" width="25.25" style="769" bestFit="1" customWidth="1"/>
    <col min="4066" max="4067" width="27.5" style="769" bestFit="1" customWidth="1"/>
    <col min="4068" max="4068" width="29.625" style="769" bestFit="1" customWidth="1"/>
    <col min="4069" max="4069" width="27.5" style="769" bestFit="1" customWidth="1"/>
    <col min="4070" max="4070" width="24.5" style="769" bestFit="1" customWidth="1"/>
    <col min="4071" max="4071" width="29" style="769" bestFit="1" customWidth="1"/>
    <col min="4072" max="4073" width="20.75" style="769" bestFit="1" customWidth="1"/>
    <col min="4074" max="4074" width="27.5" style="769" bestFit="1" customWidth="1"/>
    <col min="4075" max="4076" width="23" style="769" bestFit="1" customWidth="1"/>
    <col min="4077" max="4077" width="29.625" style="769" bestFit="1" customWidth="1"/>
    <col min="4078" max="4078" width="9.125" style="769" bestFit="1" customWidth="1"/>
    <col min="4079" max="4081" width="18.125" style="769" bestFit="1" customWidth="1"/>
    <col min="4082" max="4082" width="20.375" style="769" bestFit="1" customWidth="1"/>
    <col min="4083" max="4083" width="25.25" style="769" bestFit="1" customWidth="1"/>
    <col min="4084" max="4084" width="27.5" style="769" bestFit="1" customWidth="1"/>
    <col min="4085" max="4086" width="9.125" style="769" bestFit="1" customWidth="1"/>
    <col min="4087" max="4087" width="11.25" style="769" bestFit="1" customWidth="1"/>
    <col min="4088" max="4088" width="15" style="769" bestFit="1" customWidth="1"/>
    <col min="4089" max="4089" width="16.375" style="769" bestFit="1" customWidth="1"/>
    <col min="4090" max="4092" width="23.25" style="769" bestFit="1" customWidth="1"/>
    <col min="4093" max="4094" width="20.75" style="769" bestFit="1" customWidth="1"/>
    <col min="4095" max="4095" width="6.625" style="769" bestFit="1" customWidth="1"/>
    <col min="4096" max="4096" width="9" style="769"/>
    <col min="4097" max="4097" width="16.375" style="769" bestFit="1" customWidth="1"/>
    <col min="4098" max="4098" width="14.125" style="769" bestFit="1" customWidth="1"/>
    <col min="4099" max="4101" width="9.75" style="769" bestFit="1" customWidth="1"/>
    <col min="4102" max="4102" width="14.125" style="769" bestFit="1" customWidth="1"/>
    <col min="4103" max="4103" width="15.25" style="769" customWidth="1"/>
    <col min="4104" max="4104" width="14.125" style="769" bestFit="1" customWidth="1"/>
    <col min="4105" max="4105" width="15.25" style="769" bestFit="1" customWidth="1"/>
    <col min="4106" max="4108" width="13.625" style="769" bestFit="1" customWidth="1"/>
    <col min="4109" max="4109" width="12" style="769" bestFit="1" customWidth="1"/>
    <col min="4110" max="4110" width="22.125" style="769" bestFit="1" customWidth="1"/>
    <col min="4111" max="4112" width="30.125" style="769" bestFit="1" customWidth="1"/>
    <col min="4113" max="4114" width="21" style="769" bestFit="1" customWidth="1"/>
    <col min="4115" max="4115" width="18.75" style="769" bestFit="1" customWidth="1"/>
    <col min="4116" max="4116" width="21" style="769" bestFit="1" customWidth="1"/>
    <col min="4117" max="4118" width="9.75" style="769" bestFit="1" customWidth="1"/>
    <col min="4119" max="4119" width="18.875" style="769" bestFit="1" customWidth="1"/>
    <col min="4120" max="4120" width="9.75" style="769" bestFit="1" customWidth="1"/>
    <col min="4121" max="4121" width="18.875" style="769" bestFit="1" customWidth="1"/>
    <col min="4122" max="4123" width="9.75" style="769" bestFit="1" customWidth="1"/>
    <col min="4124" max="4125" width="12.125" style="769" bestFit="1" customWidth="1"/>
    <col min="4126" max="4126" width="7.125" style="769" bestFit="1" customWidth="1"/>
    <col min="4127" max="4127" width="9.75" style="769" bestFit="1" customWidth="1"/>
    <col min="4128" max="4128" width="15.5" style="769" bestFit="1" customWidth="1"/>
    <col min="4129" max="4129" width="19.375" style="769" bestFit="1" customWidth="1"/>
    <col min="4130" max="4130" width="5.75" style="769" bestFit="1" customWidth="1"/>
    <col min="4131" max="4131" width="9.75" style="769" bestFit="1" customWidth="1"/>
    <col min="4132" max="4132" width="11.875" style="769" bestFit="1" customWidth="1"/>
    <col min="4133" max="4133" width="9.125" style="769" bestFit="1" customWidth="1"/>
    <col min="4134" max="4134" width="10.5" style="769" bestFit="1" customWidth="1"/>
    <col min="4135" max="4135" width="16.375" style="769" bestFit="1" customWidth="1"/>
    <col min="4136" max="4136" width="12.125" style="769" bestFit="1" customWidth="1"/>
    <col min="4137" max="4137" width="10.375" style="769" bestFit="1" customWidth="1"/>
    <col min="4138" max="4138" width="11.875" style="769" bestFit="1" customWidth="1"/>
    <col min="4139" max="4147" width="16.375" style="769" bestFit="1" customWidth="1"/>
    <col min="4148" max="4148" width="10.625" style="769" bestFit="1" customWidth="1"/>
    <col min="4149" max="4149" width="11.875" style="769" bestFit="1" customWidth="1"/>
    <col min="4150" max="4150" width="16.375" style="769" bestFit="1" customWidth="1"/>
    <col min="4151" max="4151" width="20.75" style="769" bestFit="1" customWidth="1"/>
    <col min="4152" max="4152" width="16.375" style="769" bestFit="1" customWidth="1"/>
    <col min="4153" max="4153" width="20.75" style="769" bestFit="1" customWidth="1"/>
    <col min="4154" max="4154" width="16.375" style="769" bestFit="1" customWidth="1"/>
    <col min="4155" max="4155" width="20.75" style="769" bestFit="1" customWidth="1"/>
    <col min="4156" max="4156" width="16.375" style="769" bestFit="1" customWidth="1"/>
    <col min="4157" max="4157" width="20.75" style="769" bestFit="1" customWidth="1"/>
    <col min="4158" max="4158" width="16.375" style="769" bestFit="1" customWidth="1"/>
    <col min="4159" max="4159" width="20.75" style="769" bestFit="1" customWidth="1"/>
    <col min="4160" max="4160" width="14.125" style="769" bestFit="1" customWidth="1"/>
    <col min="4161" max="4161" width="18.625" style="769" bestFit="1" customWidth="1"/>
    <col min="4162" max="4162" width="16.375" style="769" bestFit="1" customWidth="1"/>
    <col min="4163" max="4163" width="20.75" style="769" bestFit="1" customWidth="1"/>
    <col min="4164" max="4164" width="16.375" style="769" bestFit="1" customWidth="1"/>
    <col min="4165" max="4165" width="20.75" style="769" bestFit="1" customWidth="1"/>
    <col min="4166" max="4171" width="23" style="769" bestFit="1" customWidth="1"/>
    <col min="4172" max="4173" width="18.625" style="769" bestFit="1" customWidth="1"/>
    <col min="4174" max="4174" width="10.5" style="769" bestFit="1" customWidth="1"/>
    <col min="4175" max="4175" width="11.875" style="769" bestFit="1" customWidth="1"/>
    <col min="4176" max="4176" width="10.5" style="769" bestFit="1" customWidth="1"/>
    <col min="4177" max="4178" width="11.875" style="769" bestFit="1" customWidth="1"/>
    <col min="4179" max="4179" width="16.375" style="769" bestFit="1" customWidth="1"/>
    <col min="4180" max="4180" width="17.875" style="769" bestFit="1" customWidth="1"/>
    <col min="4181" max="4181" width="22.25" style="769" bestFit="1" customWidth="1"/>
    <col min="4182" max="4182" width="7.75" style="769" bestFit="1" customWidth="1"/>
    <col min="4183" max="4185" width="11.875" style="769" bestFit="1" customWidth="1"/>
    <col min="4186" max="4186" width="16.375" style="769" bestFit="1" customWidth="1"/>
    <col min="4187" max="4189" width="11.875" style="769" bestFit="1" customWidth="1"/>
    <col min="4190" max="4190" width="14.125" style="769" bestFit="1" customWidth="1"/>
    <col min="4191" max="4191" width="11.875" style="769" bestFit="1" customWidth="1"/>
    <col min="4192" max="4192" width="16.375" style="769" bestFit="1" customWidth="1"/>
    <col min="4193" max="4193" width="18.625" style="769" bestFit="1" customWidth="1"/>
    <col min="4194" max="4194" width="10.5" style="769" bestFit="1" customWidth="1"/>
    <col min="4195" max="4195" width="14.25" style="769" bestFit="1" customWidth="1"/>
    <col min="4196" max="4197" width="13.375" style="769" bestFit="1" customWidth="1"/>
    <col min="4198" max="4198" width="16.375" style="769" bestFit="1" customWidth="1"/>
    <col min="4199" max="4199" width="16.5" style="769" bestFit="1" customWidth="1"/>
    <col min="4200" max="4201" width="20.125" style="769" bestFit="1" customWidth="1"/>
    <col min="4202" max="4203" width="23" style="769" bestFit="1" customWidth="1"/>
    <col min="4204" max="4204" width="18.625" style="769" bestFit="1" customWidth="1"/>
    <col min="4205" max="4205" width="9.25" style="769" bestFit="1" customWidth="1"/>
    <col min="4206" max="4206" width="7.25" style="769" bestFit="1" customWidth="1"/>
    <col min="4207" max="4207" width="10.375" style="769" bestFit="1" customWidth="1"/>
    <col min="4208" max="4209" width="11.875" style="769" bestFit="1" customWidth="1"/>
    <col min="4210" max="4210" width="14.375" style="769" bestFit="1" customWidth="1"/>
    <col min="4211" max="4211" width="11.875" style="769" bestFit="1" customWidth="1"/>
    <col min="4212" max="4213" width="16.375" style="769" bestFit="1" customWidth="1"/>
    <col min="4214" max="4214" width="11.875" style="769" bestFit="1" customWidth="1"/>
    <col min="4215" max="4216" width="16.375" style="769" bestFit="1" customWidth="1"/>
    <col min="4217" max="4217" width="17.875" style="769" bestFit="1" customWidth="1"/>
    <col min="4218" max="4218" width="16.375" style="769" bestFit="1" customWidth="1"/>
    <col min="4219" max="4219" width="17.875" style="769" bestFit="1" customWidth="1"/>
    <col min="4220" max="4220" width="5.75" style="769" bestFit="1" customWidth="1"/>
    <col min="4221" max="4222" width="9.75" style="769" bestFit="1" customWidth="1"/>
    <col min="4223" max="4223" width="7.75" style="769" bestFit="1" customWidth="1"/>
    <col min="4224" max="4224" width="9.75" style="769" bestFit="1" customWidth="1"/>
    <col min="4225" max="4225" width="59.375" style="769" bestFit="1" customWidth="1"/>
    <col min="4226" max="4226" width="45.5" style="769" bestFit="1" customWidth="1"/>
    <col min="4227" max="4227" width="27.625" style="769" bestFit="1" customWidth="1"/>
    <col min="4228" max="4228" width="11.875" style="769" bestFit="1" customWidth="1"/>
    <col min="4229" max="4232" width="14.125" style="769" bestFit="1" customWidth="1"/>
    <col min="4233" max="4233" width="15.625" style="769" bestFit="1" customWidth="1"/>
    <col min="4234" max="4234" width="14.125" style="769" bestFit="1" customWidth="1"/>
    <col min="4235" max="4236" width="19.625" style="769" bestFit="1" customWidth="1"/>
    <col min="4237" max="4237" width="21.875" style="769" bestFit="1" customWidth="1"/>
    <col min="4238" max="4238" width="19.375" style="769" bestFit="1" customWidth="1"/>
    <col min="4239" max="4239" width="16.375" style="769" bestFit="1" customWidth="1"/>
    <col min="4240" max="4240" width="23" style="769" bestFit="1" customWidth="1"/>
    <col min="4241" max="4242" width="14.125" style="769" bestFit="1" customWidth="1"/>
    <col min="4243" max="4243" width="23.25" style="769" bestFit="1" customWidth="1"/>
    <col min="4244" max="4245" width="14.375" style="769" bestFit="1" customWidth="1"/>
    <col min="4246" max="4246" width="23.125" style="769" bestFit="1" customWidth="1"/>
    <col min="4247" max="4247" width="18.875" style="769" bestFit="1" customWidth="1"/>
    <col min="4248" max="4248" width="14.375" style="769" bestFit="1" customWidth="1"/>
    <col min="4249" max="4249" width="16.5" style="769" bestFit="1" customWidth="1"/>
    <col min="4250" max="4250" width="25.25" style="769" bestFit="1" customWidth="1"/>
    <col min="4251" max="4252" width="18.625" style="769" bestFit="1" customWidth="1"/>
    <col min="4253" max="4253" width="23" style="769" bestFit="1" customWidth="1"/>
    <col min="4254" max="4255" width="26.75" style="769" bestFit="1" customWidth="1"/>
    <col min="4256" max="4256" width="25.25" style="769" bestFit="1" customWidth="1"/>
    <col min="4257" max="4257" width="29.625" style="769" bestFit="1" customWidth="1"/>
    <col min="4258" max="4258" width="25.25" style="769" bestFit="1" customWidth="1"/>
    <col min="4259" max="4259" width="29.625" style="769" bestFit="1" customWidth="1"/>
    <col min="4260" max="4263" width="20.875" style="769" bestFit="1" customWidth="1"/>
    <col min="4264" max="4264" width="13.875" style="769" bestFit="1" customWidth="1"/>
    <col min="4265" max="4265" width="16.5" style="769" bestFit="1" customWidth="1"/>
    <col min="4266" max="4266" width="7.75" style="769" bestFit="1" customWidth="1"/>
    <col min="4267" max="4267" width="20.75" style="769" bestFit="1" customWidth="1"/>
    <col min="4268" max="4270" width="16.375" style="769" bestFit="1" customWidth="1"/>
    <col min="4271" max="4274" width="31" style="769" bestFit="1" customWidth="1"/>
    <col min="4275" max="4276" width="18.625" style="769" bestFit="1" customWidth="1"/>
    <col min="4277" max="4277" width="16.375" style="769" bestFit="1" customWidth="1"/>
    <col min="4278" max="4279" width="18.625" style="769" bestFit="1" customWidth="1"/>
    <col min="4280" max="4280" width="16.375" style="769" bestFit="1" customWidth="1"/>
    <col min="4281" max="4282" width="18.625" style="769" bestFit="1" customWidth="1"/>
    <col min="4283" max="4283" width="20.75" style="769" bestFit="1" customWidth="1"/>
    <col min="4284" max="4285" width="23" style="769" bestFit="1" customWidth="1"/>
    <col min="4286" max="4286" width="25.25" style="769" bestFit="1" customWidth="1"/>
    <col min="4287" max="4287" width="23" style="769" bestFit="1" customWidth="1"/>
    <col min="4288" max="4288" width="20.75" style="769" bestFit="1" customWidth="1"/>
    <col min="4289" max="4290" width="23" style="769" bestFit="1" customWidth="1"/>
    <col min="4291" max="4291" width="25.25" style="769" bestFit="1" customWidth="1"/>
    <col min="4292" max="4292" width="23" style="769" bestFit="1" customWidth="1"/>
    <col min="4293" max="4293" width="18.625" style="769" bestFit="1" customWidth="1"/>
    <col min="4294" max="4296" width="20.75" style="769" bestFit="1" customWidth="1"/>
    <col min="4297" max="4297" width="19.75" style="769" bestFit="1" customWidth="1"/>
    <col min="4298" max="4299" width="22" style="769" bestFit="1" customWidth="1"/>
    <col min="4300" max="4300" width="14.125" style="769" bestFit="1" customWidth="1"/>
    <col min="4301" max="4302" width="20.75" style="769" bestFit="1" customWidth="1"/>
    <col min="4303" max="4304" width="18.625" style="769" bestFit="1" customWidth="1"/>
    <col min="4305" max="4307" width="20.75" style="769" bestFit="1" customWidth="1"/>
    <col min="4308" max="4309" width="23" style="769" bestFit="1" customWidth="1"/>
    <col min="4310" max="4310" width="20.75" style="769" bestFit="1" customWidth="1"/>
    <col min="4311" max="4312" width="23" style="769" bestFit="1" customWidth="1"/>
    <col min="4313" max="4313" width="25.25" style="769" bestFit="1" customWidth="1"/>
    <col min="4314" max="4315" width="23" style="769" bestFit="1" customWidth="1"/>
    <col min="4316" max="4318" width="25.25" style="769" bestFit="1" customWidth="1"/>
    <col min="4319" max="4320" width="27.5" style="769" bestFit="1" customWidth="1"/>
    <col min="4321" max="4321" width="25.25" style="769" bestFit="1" customWidth="1"/>
    <col min="4322" max="4323" width="27.5" style="769" bestFit="1" customWidth="1"/>
    <col min="4324" max="4324" width="29.625" style="769" bestFit="1" customWidth="1"/>
    <col min="4325" max="4325" width="27.5" style="769" bestFit="1" customWidth="1"/>
    <col min="4326" max="4326" width="24.5" style="769" bestFit="1" customWidth="1"/>
    <col min="4327" max="4327" width="29" style="769" bestFit="1" customWidth="1"/>
    <col min="4328" max="4329" width="20.75" style="769" bestFit="1" customWidth="1"/>
    <col min="4330" max="4330" width="27.5" style="769" bestFit="1" customWidth="1"/>
    <col min="4331" max="4332" width="23" style="769" bestFit="1" customWidth="1"/>
    <col min="4333" max="4333" width="29.625" style="769" bestFit="1" customWidth="1"/>
    <col min="4334" max="4334" width="9.125" style="769" bestFit="1" customWidth="1"/>
    <col min="4335" max="4337" width="18.125" style="769" bestFit="1" customWidth="1"/>
    <col min="4338" max="4338" width="20.375" style="769" bestFit="1" customWidth="1"/>
    <col min="4339" max="4339" width="25.25" style="769" bestFit="1" customWidth="1"/>
    <col min="4340" max="4340" width="27.5" style="769" bestFit="1" customWidth="1"/>
    <col min="4341" max="4342" width="9.125" style="769" bestFit="1" customWidth="1"/>
    <col min="4343" max="4343" width="11.25" style="769" bestFit="1" customWidth="1"/>
    <col min="4344" max="4344" width="15" style="769" bestFit="1" customWidth="1"/>
    <col min="4345" max="4345" width="16.375" style="769" bestFit="1" customWidth="1"/>
    <col min="4346" max="4348" width="23.25" style="769" bestFit="1" customWidth="1"/>
    <col min="4349" max="4350" width="20.75" style="769" bestFit="1" customWidth="1"/>
    <col min="4351" max="4351" width="6.625" style="769" bestFit="1" customWidth="1"/>
    <col min="4352" max="4352" width="9" style="769"/>
    <col min="4353" max="4353" width="16.375" style="769" bestFit="1" customWidth="1"/>
    <col min="4354" max="4354" width="14.125" style="769" bestFit="1" customWidth="1"/>
    <col min="4355" max="4357" width="9.75" style="769" bestFit="1" customWidth="1"/>
    <col min="4358" max="4358" width="14.125" style="769" bestFit="1" customWidth="1"/>
    <col min="4359" max="4359" width="15.25" style="769" customWidth="1"/>
    <col min="4360" max="4360" width="14.125" style="769" bestFit="1" customWidth="1"/>
    <col min="4361" max="4361" width="15.25" style="769" bestFit="1" customWidth="1"/>
    <col min="4362" max="4364" width="13.625" style="769" bestFit="1" customWidth="1"/>
    <col min="4365" max="4365" width="12" style="769" bestFit="1" customWidth="1"/>
    <col min="4366" max="4366" width="22.125" style="769" bestFit="1" customWidth="1"/>
    <col min="4367" max="4368" width="30.125" style="769" bestFit="1" customWidth="1"/>
    <col min="4369" max="4370" width="21" style="769" bestFit="1" customWidth="1"/>
    <col min="4371" max="4371" width="18.75" style="769" bestFit="1" customWidth="1"/>
    <col min="4372" max="4372" width="21" style="769" bestFit="1" customWidth="1"/>
    <col min="4373" max="4374" width="9.75" style="769" bestFit="1" customWidth="1"/>
    <col min="4375" max="4375" width="18.875" style="769" bestFit="1" customWidth="1"/>
    <col min="4376" max="4376" width="9.75" style="769" bestFit="1" customWidth="1"/>
    <col min="4377" max="4377" width="18.875" style="769" bestFit="1" customWidth="1"/>
    <col min="4378" max="4379" width="9.75" style="769" bestFit="1" customWidth="1"/>
    <col min="4380" max="4381" width="12.125" style="769" bestFit="1" customWidth="1"/>
    <col min="4382" max="4382" width="7.125" style="769" bestFit="1" customWidth="1"/>
    <col min="4383" max="4383" width="9.75" style="769" bestFit="1" customWidth="1"/>
    <col min="4384" max="4384" width="15.5" style="769" bestFit="1" customWidth="1"/>
    <col min="4385" max="4385" width="19.375" style="769" bestFit="1" customWidth="1"/>
    <col min="4386" max="4386" width="5.75" style="769" bestFit="1" customWidth="1"/>
    <col min="4387" max="4387" width="9.75" style="769" bestFit="1" customWidth="1"/>
    <col min="4388" max="4388" width="11.875" style="769" bestFit="1" customWidth="1"/>
    <col min="4389" max="4389" width="9.125" style="769" bestFit="1" customWidth="1"/>
    <col min="4390" max="4390" width="10.5" style="769" bestFit="1" customWidth="1"/>
    <col min="4391" max="4391" width="16.375" style="769" bestFit="1" customWidth="1"/>
    <col min="4392" max="4392" width="12.125" style="769" bestFit="1" customWidth="1"/>
    <col min="4393" max="4393" width="10.375" style="769" bestFit="1" customWidth="1"/>
    <col min="4394" max="4394" width="11.875" style="769" bestFit="1" customWidth="1"/>
    <col min="4395" max="4403" width="16.375" style="769" bestFit="1" customWidth="1"/>
    <col min="4404" max="4404" width="10.625" style="769" bestFit="1" customWidth="1"/>
    <col min="4405" max="4405" width="11.875" style="769" bestFit="1" customWidth="1"/>
    <col min="4406" max="4406" width="16.375" style="769" bestFit="1" customWidth="1"/>
    <col min="4407" max="4407" width="20.75" style="769" bestFit="1" customWidth="1"/>
    <col min="4408" max="4408" width="16.375" style="769" bestFit="1" customWidth="1"/>
    <col min="4409" max="4409" width="20.75" style="769" bestFit="1" customWidth="1"/>
    <col min="4410" max="4410" width="16.375" style="769" bestFit="1" customWidth="1"/>
    <col min="4411" max="4411" width="20.75" style="769" bestFit="1" customWidth="1"/>
    <col min="4412" max="4412" width="16.375" style="769" bestFit="1" customWidth="1"/>
    <col min="4413" max="4413" width="20.75" style="769" bestFit="1" customWidth="1"/>
    <col min="4414" max="4414" width="16.375" style="769" bestFit="1" customWidth="1"/>
    <col min="4415" max="4415" width="20.75" style="769" bestFit="1" customWidth="1"/>
    <col min="4416" max="4416" width="14.125" style="769" bestFit="1" customWidth="1"/>
    <col min="4417" max="4417" width="18.625" style="769" bestFit="1" customWidth="1"/>
    <col min="4418" max="4418" width="16.375" style="769" bestFit="1" customWidth="1"/>
    <col min="4419" max="4419" width="20.75" style="769" bestFit="1" customWidth="1"/>
    <col min="4420" max="4420" width="16.375" style="769" bestFit="1" customWidth="1"/>
    <col min="4421" max="4421" width="20.75" style="769" bestFit="1" customWidth="1"/>
    <col min="4422" max="4427" width="23" style="769" bestFit="1" customWidth="1"/>
    <col min="4428" max="4429" width="18.625" style="769" bestFit="1" customWidth="1"/>
    <col min="4430" max="4430" width="10.5" style="769" bestFit="1" customWidth="1"/>
    <col min="4431" max="4431" width="11.875" style="769" bestFit="1" customWidth="1"/>
    <col min="4432" max="4432" width="10.5" style="769" bestFit="1" customWidth="1"/>
    <col min="4433" max="4434" width="11.875" style="769" bestFit="1" customWidth="1"/>
    <col min="4435" max="4435" width="16.375" style="769" bestFit="1" customWidth="1"/>
    <col min="4436" max="4436" width="17.875" style="769" bestFit="1" customWidth="1"/>
    <col min="4437" max="4437" width="22.25" style="769" bestFit="1" customWidth="1"/>
    <col min="4438" max="4438" width="7.75" style="769" bestFit="1" customWidth="1"/>
    <col min="4439" max="4441" width="11.875" style="769" bestFit="1" customWidth="1"/>
    <col min="4442" max="4442" width="16.375" style="769" bestFit="1" customWidth="1"/>
    <col min="4443" max="4445" width="11.875" style="769" bestFit="1" customWidth="1"/>
    <col min="4446" max="4446" width="14.125" style="769" bestFit="1" customWidth="1"/>
    <col min="4447" max="4447" width="11.875" style="769" bestFit="1" customWidth="1"/>
    <col min="4448" max="4448" width="16.375" style="769" bestFit="1" customWidth="1"/>
    <col min="4449" max="4449" width="18.625" style="769" bestFit="1" customWidth="1"/>
    <col min="4450" max="4450" width="10.5" style="769" bestFit="1" customWidth="1"/>
    <col min="4451" max="4451" width="14.25" style="769" bestFit="1" customWidth="1"/>
    <col min="4452" max="4453" width="13.375" style="769" bestFit="1" customWidth="1"/>
    <col min="4454" max="4454" width="16.375" style="769" bestFit="1" customWidth="1"/>
    <col min="4455" max="4455" width="16.5" style="769" bestFit="1" customWidth="1"/>
    <col min="4456" max="4457" width="20.125" style="769" bestFit="1" customWidth="1"/>
    <col min="4458" max="4459" width="23" style="769" bestFit="1" customWidth="1"/>
    <col min="4460" max="4460" width="18.625" style="769" bestFit="1" customWidth="1"/>
    <col min="4461" max="4461" width="9.25" style="769" bestFit="1" customWidth="1"/>
    <col min="4462" max="4462" width="7.25" style="769" bestFit="1" customWidth="1"/>
    <col min="4463" max="4463" width="10.375" style="769" bestFit="1" customWidth="1"/>
    <col min="4464" max="4465" width="11.875" style="769" bestFit="1" customWidth="1"/>
    <col min="4466" max="4466" width="14.375" style="769" bestFit="1" customWidth="1"/>
    <col min="4467" max="4467" width="11.875" style="769" bestFit="1" customWidth="1"/>
    <col min="4468" max="4469" width="16.375" style="769" bestFit="1" customWidth="1"/>
    <col min="4470" max="4470" width="11.875" style="769" bestFit="1" customWidth="1"/>
    <col min="4471" max="4472" width="16.375" style="769" bestFit="1" customWidth="1"/>
    <col min="4473" max="4473" width="17.875" style="769" bestFit="1" customWidth="1"/>
    <col min="4474" max="4474" width="16.375" style="769" bestFit="1" customWidth="1"/>
    <col min="4475" max="4475" width="17.875" style="769" bestFit="1" customWidth="1"/>
    <col min="4476" max="4476" width="5.75" style="769" bestFit="1" customWidth="1"/>
    <col min="4477" max="4478" width="9.75" style="769" bestFit="1" customWidth="1"/>
    <col min="4479" max="4479" width="7.75" style="769" bestFit="1" customWidth="1"/>
    <col min="4480" max="4480" width="9.75" style="769" bestFit="1" customWidth="1"/>
    <col min="4481" max="4481" width="59.375" style="769" bestFit="1" customWidth="1"/>
    <col min="4482" max="4482" width="45.5" style="769" bestFit="1" customWidth="1"/>
    <col min="4483" max="4483" width="27.625" style="769" bestFit="1" customWidth="1"/>
    <col min="4484" max="4484" width="11.875" style="769" bestFit="1" customWidth="1"/>
    <col min="4485" max="4488" width="14.125" style="769" bestFit="1" customWidth="1"/>
    <col min="4489" max="4489" width="15.625" style="769" bestFit="1" customWidth="1"/>
    <col min="4490" max="4490" width="14.125" style="769" bestFit="1" customWidth="1"/>
    <col min="4491" max="4492" width="19.625" style="769" bestFit="1" customWidth="1"/>
    <col min="4493" max="4493" width="21.875" style="769" bestFit="1" customWidth="1"/>
    <col min="4494" max="4494" width="19.375" style="769" bestFit="1" customWidth="1"/>
    <col min="4495" max="4495" width="16.375" style="769" bestFit="1" customWidth="1"/>
    <col min="4496" max="4496" width="23" style="769" bestFit="1" customWidth="1"/>
    <col min="4497" max="4498" width="14.125" style="769" bestFit="1" customWidth="1"/>
    <col min="4499" max="4499" width="23.25" style="769" bestFit="1" customWidth="1"/>
    <col min="4500" max="4501" width="14.375" style="769" bestFit="1" customWidth="1"/>
    <col min="4502" max="4502" width="23.125" style="769" bestFit="1" customWidth="1"/>
    <col min="4503" max="4503" width="18.875" style="769" bestFit="1" customWidth="1"/>
    <col min="4504" max="4504" width="14.375" style="769" bestFit="1" customWidth="1"/>
    <col min="4505" max="4505" width="16.5" style="769" bestFit="1" customWidth="1"/>
    <col min="4506" max="4506" width="25.25" style="769" bestFit="1" customWidth="1"/>
    <col min="4507" max="4508" width="18.625" style="769" bestFit="1" customWidth="1"/>
    <col min="4509" max="4509" width="23" style="769" bestFit="1" customWidth="1"/>
    <col min="4510" max="4511" width="26.75" style="769" bestFit="1" customWidth="1"/>
    <col min="4512" max="4512" width="25.25" style="769" bestFit="1" customWidth="1"/>
    <col min="4513" max="4513" width="29.625" style="769" bestFit="1" customWidth="1"/>
    <col min="4514" max="4514" width="25.25" style="769" bestFit="1" customWidth="1"/>
    <col min="4515" max="4515" width="29.625" style="769" bestFit="1" customWidth="1"/>
    <col min="4516" max="4519" width="20.875" style="769" bestFit="1" customWidth="1"/>
    <col min="4520" max="4520" width="13.875" style="769" bestFit="1" customWidth="1"/>
    <col min="4521" max="4521" width="16.5" style="769" bestFit="1" customWidth="1"/>
    <col min="4522" max="4522" width="7.75" style="769" bestFit="1" customWidth="1"/>
    <col min="4523" max="4523" width="20.75" style="769" bestFit="1" customWidth="1"/>
    <col min="4524" max="4526" width="16.375" style="769" bestFit="1" customWidth="1"/>
    <col min="4527" max="4530" width="31" style="769" bestFit="1" customWidth="1"/>
    <col min="4531" max="4532" width="18.625" style="769" bestFit="1" customWidth="1"/>
    <col min="4533" max="4533" width="16.375" style="769" bestFit="1" customWidth="1"/>
    <col min="4534" max="4535" width="18.625" style="769" bestFit="1" customWidth="1"/>
    <col min="4536" max="4536" width="16.375" style="769" bestFit="1" customWidth="1"/>
    <col min="4537" max="4538" width="18.625" style="769" bestFit="1" customWidth="1"/>
    <col min="4539" max="4539" width="20.75" style="769" bestFit="1" customWidth="1"/>
    <col min="4540" max="4541" width="23" style="769" bestFit="1" customWidth="1"/>
    <col min="4542" max="4542" width="25.25" style="769" bestFit="1" customWidth="1"/>
    <col min="4543" max="4543" width="23" style="769" bestFit="1" customWidth="1"/>
    <col min="4544" max="4544" width="20.75" style="769" bestFit="1" customWidth="1"/>
    <col min="4545" max="4546" width="23" style="769" bestFit="1" customWidth="1"/>
    <col min="4547" max="4547" width="25.25" style="769" bestFit="1" customWidth="1"/>
    <col min="4548" max="4548" width="23" style="769" bestFit="1" customWidth="1"/>
    <col min="4549" max="4549" width="18.625" style="769" bestFit="1" customWidth="1"/>
    <col min="4550" max="4552" width="20.75" style="769" bestFit="1" customWidth="1"/>
    <col min="4553" max="4553" width="19.75" style="769" bestFit="1" customWidth="1"/>
    <col min="4554" max="4555" width="22" style="769" bestFit="1" customWidth="1"/>
    <col min="4556" max="4556" width="14.125" style="769" bestFit="1" customWidth="1"/>
    <col min="4557" max="4558" width="20.75" style="769" bestFit="1" customWidth="1"/>
    <col min="4559" max="4560" width="18.625" style="769" bestFit="1" customWidth="1"/>
    <col min="4561" max="4563" width="20.75" style="769" bestFit="1" customWidth="1"/>
    <col min="4564" max="4565" width="23" style="769" bestFit="1" customWidth="1"/>
    <col min="4566" max="4566" width="20.75" style="769" bestFit="1" customWidth="1"/>
    <col min="4567" max="4568" width="23" style="769" bestFit="1" customWidth="1"/>
    <col min="4569" max="4569" width="25.25" style="769" bestFit="1" customWidth="1"/>
    <col min="4570" max="4571" width="23" style="769" bestFit="1" customWidth="1"/>
    <col min="4572" max="4574" width="25.25" style="769" bestFit="1" customWidth="1"/>
    <col min="4575" max="4576" width="27.5" style="769" bestFit="1" customWidth="1"/>
    <col min="4577" max="4577" width="25.25" style="769" bestFit="1" customWidth="1"/>
    <col min="4578" max="4579" width="27.5" style="769" bestFit="1" customWidth="1"/>
    <col min="4580" max="4580" width="29.625" style="769" bestFit="1" customWidth="1"/>
    <col min="4581" max="4581" width="27.5" style="769" bestFit="1" customWidth="1"/>
    <col min="4582" max="4582" width="24.5" style="769" bestFit="1" customWidth="1"/>
    <col min="4583" max="4583" width="29" style="769" bestFit="1" customWidth="1"/>
    <col min="4584" max="4585" width="20.75" style="769" bestFit="1" customWidth="1"/>
    <col min="4586" max="4586" width="27.5" style="769" bestFit="1" customWidth="1"/>
    <col min="4587" max="4588" width="23" style="769" bestFit="1" customWidth="1"/>
    <col min="4589" max="4589" width="29.625" style="769" bestFit="1" customWidth="1"/>
    <col min="4590" max="4590" width="9.125" style="769" bestFit="1" customWidth="1"/>
    <col min="4591" max="4593" width="18.125" style="769" bestFit="1" customWidth="1"/>
    <col min="4594" max="4594" width="20.375" style="769" bestFit="1" customWidth="1"/>
    <col min="4595" max="4595" width="25.25" style="769" bestFit="1" customWidth="1"/>
    <col min="4596" max="4596" width="27.5" style="769" bestFit="1" customWidth="1"/>
    <col min="4597" max="4598" width="9.125" style="769" bestFit="1" customWidth="1"/>
    <col min="4599" max="4599" width="11.25" style="769" bestFit="1" customWidth="1"/>
    <col min="4600" max="4600" width="15" style="769" bestFit="1" customWidth="1"/>
    <col min="4601" max="4601" width="16.375" style="769" bestFit="1" customWidth="1"/>
    <col min="4602" max="4604" width="23.25" style="769" bestFit="1" customWidth="1"/>
    <col min="4605" max="4606" width="20.75" style="769" bestFit="1" customWidth="1"/>
    <col min="4607" max="4607" width="6.625" style="769" bestFit="1" customWidth="1"/>
    <col min="4608" max="4608" width="9" style="769"/>
    <col min="4609" max="4609" width="16.375" style="769" bestFit="1" customWidth="1"/>
    <col min="4610" max="4610" width="14.125" style="769" bestFit="1" customWidth="1"/>
    <col min="4611" max="4613" width="9.75" style="769" bestFit="1" customWidth="1"/>
    <col min="4614" max="4614" width="14.125" style="769" bestFit="1" customWidth="1"/>
    <col min="4615" max="4615" width="15.25" style="769" customWidth="1"/>
    <col min="4616" max="4616" width="14.125" style="769" bestFit="1" customWidth="1"/>
    <col min="4617" max="4617" width="15.25" style="769" bestFit="1" customWidth="1"/>
    <col min="4618" max="4620" width="13.625" style="769" bestFit="1" customWidth="1"/>
    <col min="4621" max="4621" width="12" style="769" bestFit="1" customWidth="1"/>
    <col min="4622" max="4622" width="22.125" style="769" bestFit="1" customWidth="1"/>
    <col min="4623" max="4624" width="30.125" style="769" bestFit="1" customWidth="1"/>
    <col min="4625" max="4626" width="21" style="769" bestFit="1" customWidth="1"/>
    <col min="4627" max="4627" width="18.75" style="769" bestFit="1" customWidth="1"/>
    <col min="4628" max="4628" width="21" style="769" bestFit="1" customWidth="1"/>
    <col min="4629" max="4630" width="9.75" style="769" bestFit="1" customWidth="1"/>
    <col min="4631" max="4631" width="18.875" style="769" bestFit="1" customWidth="1"/>
    <col min="4632" max="4632" width="9.75" style="769" bestFit="1" customWidth="1"/>
    <col min="4633" max="4633" width="18.875" style="769" bestFit="1" customWidth="1"/>
    <col min="4634" max="4635" width="9.75" style="769" bestFit="1" customWidth="1"/>
    <col min="4636" max="4637" width="12.125" style="769" bestFit="1" customWidth="1"/>
    <col min="4638" max="4638" width="7.125" style="769" bestFit="1" customWidth="1"/>
    <col min="4639" max="4639" width="9.75" style="769" bestFit="1" customWidth="1"/>
    <col min="4640" max="4640" width="15.5" style="769" bestFit="1" customWidth="1"/>
    <col min="4641" max="4641" width="19.375" style="769" bestFit="1" customWidth="1"/>
    <col min="4642" max="4642" width="5.75" style="769" bestFit="1" customWidth="1"/>
    <col min="4643" max="4643" width="9.75" style="769" bestFit="1" customWidth="1"/>
    <col min="4644" max="4644" width="11.875" style="769" bestFit="1" customWidth="1"/>
    <col min="4645" max="4645" width="9.125" style="769" bestFit="1" customWidth="1"/>
    <col min="4646" max="4646" width="10.5" style="769" bestFit="1" customWidth="1"/>
    <col min="4647" max="4647" width="16.375" style="769" bestFit="1" customWidth="1"/>
    <col min="4648" max="4648" width="12.125" style="769" bestFit="1" customWidth="1"/>
    <col min="4649" max="4649" width="10.375" style="769" bestFit="1" customWidth="1"/>
    <col min="4650" max="4650" width="11.875" style="769" bestFit="1" customWidth="1"/>
    <col min="4651" max="4659" width="16.375" style="769" bestFit="1" customWidth="1"/>
    <col min="4660" max="4660" width="10.625" style="769" bestFit="1" customWidth="1"/>
    <col min="4661" max="4661" width="11.875" style="769" bestFit="1" customWidth="1"/>
    <col min="4662" max="4662" width="16.375" style="769" bestFit="1" customWidth="1"/>
    <col min="4663" max="4663" width="20.75" style="769" bestFit="1" customWidth="1"/>
    <col min="4664" max="4664" width="16.375" style="769" bestFit="1" customWidth="1"/>
    <col min="4665" max="4665" width="20.75" style="769" bestFit="1" customWidth="1"/>
    <col min="4666" max="4666" width="16.375" style="769" bestFit="1" customWidth="1"/>
    <col min="4667" max="4667" width="20.75" style="769" bestFit="1" customWidth="1"/>
    <col min="4668" max="4668" width="16.375" style="769" bestFit="1" customWidth="1"/>
    <col min="4669" max="4669" width="20.75" style="769" bestFit="1" customWidth="1"/>
    <col min="4670" max="4670" width="16.375" style="769" bestFit="1" customWidth="1"/>
    <col min="4671" max="4671" width="20.75" style="769" bestFit="1" customWidth="1"/>
    <col min="4672" max="4672" width="14.125" style="769" bestFit="1" customWidth="1"/>
    <col min="4673" max="4673" width="18.625" style="769" bestFit="1" customWidth="1"/>
    <col min="4674" max="4674" width="16.375" style="769" bestFit="1" customWidth="1"/>
    <col min="4675" max="4675" width="20.75" style="769" bestFit="1" customWidth="1"/>
    <col min="4676" max="4676" width="16.375" style="769" bestFit="1" customWidth="1"/>
    <col min="4677" max="4677" width="20.75" style="769" bestFit="1" customWidth="1"/>
    <col min="4678" max="4683" width="23" style="769" bestFit="1" customWidth="1"/>
    <col min="4684" max="4685" width="18.625" style="769" bestFit="1" customWidth="1"/>
    <col min="4686" max="4686" width="10.5" style="769" bestFit="1" customWidth="1"/>
    <col min="4687" max="4687" width="11.875" style="769" bestFit="1" customWidth="1"/>
    <col min="4688" max="4688" width="10.5" style="769" bestFit="1" customWidth="1"/>
    <col min="4689" max="4690" width="11.875" style="769" bestFit="1" customWidth="1"/>
    <col min="4691" max="4691" width="16.375" style="769" bestFit="1" customWidth="1"/>
    <col min="4692" max="4692" width="17.875" style="769" bestFit="1" customWidth="1"/>
    <col min="4693" max="4693" width="22.25" style="769" bestFit="1" customWidth="1"/>
    <col min="4694" max="4694" width="7.75" style="769" bestFit="1" customWidth="1"/>
    <col min="4695" max="4697" width="11.875" style="769" bestFit="1" customWidth="1"/>
    <col min="4698" max="4698" width="16.375" style="769" bestFit="1" customWidth="1"/>
    <col min="4699" max="4701" width="11.875" style="769" bestFit="1" customWidth="1"/>
    <col min="4702" max="4702" width="14.125" style="769" bestFit="1" customWidth="1"/>
    <col min="4703" max="4703" width="11.875" style="769" bestFit="1" customWidth="1"/>
    <col min="4704" max="4704" width="16.375" style="769" bestFit="1" customWidth="1"/>
    <col min="4705" max="4705" width="18.625" style="769" bestFit="1" customWidth="1"/>
    <col min="4706" max="4706" width="10.5" style="769" bestFit="1" customWidth="1"/>
    <col min="4707" max="4707" width="14.25" style="769" bestFit="1" customWidth="1"/>
    <col min="4708" max="4709" width="13.375" style="769" bestFit="1" customWidth="1"/>
    <col min="4710" max="4710" width="16.375" style="769" bestFit="1" customWidth="1"/>
    <col min="4711" max="4711" width="16.5" style="769" bestFit="1" customWidth="1"/>
    <col min="4712" max="4713" width="20.125" style="769" bestFit="1" customWidth="1"/>
    <col min="4714" max="4715" width="23" style="769" bestFit="1" customWidth="1"/>
    <col min="4716" max="4716" width="18.625" style="769" bestFit="1" customWidth="1"/>
    <col min="4717" max="4717" width="9.25" style="769" bestFit="1" customWidth="1"/>
    <col min="4718" max="4718" width="7.25" style="769" bestFit="1" customWidth="1"/>
    <col min="4719" max="4719" width="10.375" style="769" bestFit="1" customWidth="1"/>
    <col min="4720" max="4721" width="11.875" style="769" bestFit="1" customWidth="1"/>
    <col min="4722" max="4722" width="14.375" style="769" bestFit="1" customWidth="1"/>
    <col min="4723" max="4723" width="11.875" style="769" bestFit="1" customWidth="1"/>
    <col min="4724" max="4725" width="16.375" style="769" bestFit="1" customWidth="1"/>
    <col min="4726" max="4726" width="11.875" style="769" bestFit="1" customWidth="1"/>
    <col min="4727" max="4728" width="16.375" style="769" bestFit="1" customWidth="1"/>
    <col min="4729" max="4729" width="17.875" style="769" bestFit="1" customWidth="1"/>
    <col min="4730" max="4730" width="16.375" style="769" bestFit="1" customWidth="1"/>
    <col min="4731" max="4731" width="17.875" style="769" bestFit="1" customWidth="1"/>
    <col min="4732" max="4732" width="5.75" style="769" bestFit="1" customWidth="1"/>
    <col min="4733" max="4734" width="9.75" style="769" bestFit="1" customWidth="1"/>
    <col min="4735" max="4735" width="7.75" style="769" bestFit="1" customWidth="1"/>
    <col min="4736" max="4736" width="9.75" style="769" bestFit="1" customWidth="1"/>
    <col min="4737" max="4737" width="59.375" style="769" bestFit="1" customWidth="1"/>
    <col min="4738" max="4738" width="45.5" style="769" bestFit="1" customWidth="1"/>
    <col min="4739" max="4739" width="27.625" style="769" bestFit="1" customWidth="1"/>
    <col min="4740" max="4740" width="11.875" style="769" bestFit="1" customWidth="1"/>
    <col min="4741" max="4744" width="14.125" style="769" bestFit="1" customWidth="1"/>
    <col min="4745" max="4745" width="15.625" style="769" bestFit="1" customWidth="1"/>
    <col min="4746" max="4746" width="14.125" style="769" bestFit="1" customWidth="1"/>
    <col min="4747" max="4748" width="19.625" style="769" bestFit="1" customWidth="1"/>
    <col min="4749" max="4749" width="21.875" style="769" bestFit="1" customWidth="1"/>
    <col min="4750" max="4750" width="19.375" style="769" bestFit="1" customWidth="1"/>
    <col min="4751" max="4751" width="16.375" style="769" bestFit="1" customWidth="1"/>
    <col min="4752" max="4752" width="23" style="769" bestFit="1" customWidth="1"/>
    <col min="4753" max="4754" width="14.125" style="769" bestFit="1" customWidth="1"/>
    <col min="4755" max="4755" width="23.25" style="769" bestFit="1" customWidth="1"/>
    <col min="4756" max="4757" width="14.375" style="769" bestFit="1" customWidth="1"/>
    <col min="4758" max="4758" width="23.125" style="769" bestFit="1" customWidth="1"/>
    <col min="4759" max="4759" width="18.875" style="769" bestFit="1" customWidth="1"/>
    <col min="4760" max="4760" width="14.375" style="769" bestFit="1" customWidth="1"/>
    <col min="4761" max="4761" width="16.5" style="769" bestFit="1" customWidth="1"/>
    <col min="4762" max="4762" width="25.25" style="769" bestFit="1" customWidth="1"/>
    <col min="4763" max="4764" width="18.625" style="769" bestFit="1" customWidth="1"/>
    <col min="4765" max="4765" width="23" style="769" bestFit="1" customWidth="1"/>
    <col min="4766" max="4767" width="26.75" style="769" bestFit="1" customWidth="1"/>
    <col min="4768" max="4768" width="25.25" style="769" bestFit="1" customWidth="1"/>
    <col min="4769" max="4769" width="29.625" style="769" bestFit="1" customWidth="1"/>
    <col min="4770" max="4770" width="25.25" style="769" bestFit="1" customWidth="1"/>
    <col min="4771" max="4771" width="29.625" style="769" bestFit="1" customWidth="1"/>
    <col min="4772" max="4775" width="20.875" style="769" bestFit="1" customWidth="1"/>
    <col min="4776" max="4776" width="13.875" style="769" bestFit="1" customWidth="1"/>
    <col min="4777" max="4777" width="16.5" style="769" bestFit="1" customWidth="1"/>
    <col min="4778" max="4778" width="7.75" style="769" bestFit="1" customWidth="1"/>
    <col min="4779" max="4779" width="20.75" style="769" bestFit="1" customWidth="1"/>
    <col min="4780" max="4782" width="16.375" style="769" bestFit="1" customWidth="1"/>
    <col min="4783" max="4786" width="31" style="769" bestFit="1" customWidth="1"/>
    <col min="4787" max="4788" width="18.625" style="769" bestFit="1" customWidth="1"/>
    <col min="4789" max="4789" width="16.375" style="769" bestFit="1" customWidth="1"/>
    <col min="4790" max="4791" width="18.625" style="769" bestFit="1" customWidth="1"/>
    <col min="4792" max="4792" width="16.375" style="769" bestFit="1" customWidth="1"/>
    <col min="4793" max="4794" width="18.625" style="769" bestFit="1" customWidth="1"/>
    <col min="4795" max="4795" width="20.75" style="769" bestFit="1" customWidth="1"/>
    <col min="4796" max="4797" width="23" style="769" bestFit="1" customWidth="1"/>
    <col min="4798" max="4798" width="25.25" style="769" bestFit="1" customWidth="1"/>
    <col min="4799" max="4799" width="23" style="769" bestFit="1" customWidth="1"/>
    <col min="4800" max="4800" width="20.75" style="769" bestFit="1" customWidth="1"/>
    <col min="4801" max="4802" width="23" style="769" bestFit="1" customWidth="1"/>
    <col min="4803" max="4803" width="25.25" style="769" bestFit="1" customWidth="1"/>
    <col min="4804" max="4804" width="23" style="769" bestFit="1" customWidth="1"/>
    <col min="4805" max="4805" width="18.625" style="769" bestFit="1" customWidth="1"/>
    <col min="4806" max="4808" width="20.75" style="769" bestFit="1" customWidth="1"/>
    <col min="4809" max="4809" width="19.75" style="769" bestFit="1" customWidth="1"/>
    <col min="4810" max="4811" width="22" style="769" bestFit="1" customWidth="1"/>
    <col min="4812" max="4812" width="14.125" style="769" bestFit="1" customWidth="1"/>
    <col min="4813" max="4814" width="20.75" style="769" bestFit="1" customWidth="1"/>
    <col min="4815" max="4816" width="18.625" style="769" bestFit="1" customWidth="1"/>
    <col min="4817" max="4819" width="20.75" style="769" bestFit="1" customWidth="1"/>
    <col min="4820" max="4821" width="23" style="769" bestFit="1" customWidth="1"/>
    <col min="4822" max="4822" width="20.75" style="769" bestFit="1" customWidth="1"/>
    <col min="4823" max="4824" width="23" style="769" bestFit="1" customWidth="1"/>
    <col min="4825" max="4825" width="25.25" style="769" bestFit="1" customWidth="1"/>
    <col min="4826" max="4827" width="23" style="769" bestFit="1" customWidth="1"/>
    <col min="4828" max="4830" width="25.25" style="769" bestFit="1" customWidth="1"/>
    <col min="4831" max="4832" width="27.5" style="769" bestFit="1" customWidth="1"/>
    <col min="4833" max="4833" width="25.25" style="769" bestFit="1" customWidth="1"/>
    <col min="4834" max="4835" width="27.5" style="769" bestFit="1" customWidth="1"/>
    <col min="4836" max="4836" width="29.625" style="769" bestFit="1" customWidth="1"/>
    <col min="4837" max="4837" width="27.5" style="769" bestFit="1" customWidth="1"/>
    <col min="4838" max="4838" width="24.5" style="769" bestFit="1" customWidth="1"/>
    <col min="4839" max="4839" width="29" style="769" bestFit="1" customWidth="1"/>
    <col min="4840" max="4841" width="20.75" style="769" bestFit="1" customWidth="1"/>
    <col min="4842" max="4842" width="27.5" style="769" bestFit="1" customWidth="1"/>
    <col min="4843" max="4844" width="23" style="769" bestFit="1" customWidth="1"/>
    <col min="4845" max="4845" width="29.625" style="769" bestFit="1" customWidth="1"/>
    <col min="4846" max="4846" width="9.125" style="769" bestFit="1" customWidth="1"/>
    <col min="4847" max="4849" width="18.125" style="769" bestFit="1" customWidth="1"/>
    <col min="4850" max="4850" width="20.375" style="769" bestFit="1" customWidth="1"/>
    <col min="4851" max="4851" width="25.25" style="769" bestFit="1" customWidth="1"/>
    <col min="4852" max="4852" width="27.5" style="769" bestFit="1" customWidth="1"/>
    <col min="4853" max="4854" width="9.125" style="769" bestFit="1" customWidth="1"/>
    <col min="4855" max="4855" width="11.25" style="769" bestFit="1" customWidth="1"/>
    <col min="4856" max="4856" width="15" style="769" bestFit="1" customWidth="1"/>
    <col min="4857" max="4857" width="16.375" style="769" bestFit="1" customWidth="1"/>
    <col min="4858" max="4860" width="23.25" style="769" bestFit="1" customWidth="1"/>
    <col min="4861" max="4862" width="20.75" style="769" bestFit="1" customWidth="1"/>
    <col min="4863" max="4863" width="6.625" style="769" bestFit="1" customWidth="1"/>
    <col min="4864" max="4864" width="9" style="769"/>
    <col min="4865" max="4865" width="16.375" style="769" bestFit="1" customWidth="1"/>
    <col min="4866" max="4866" width="14.125" style="769" bestFit="1" customWidth="1"/>
    <col min="4867" max="4869" width="9.75" style="769" bestFit="1" customWidth="1"/>
    <col min="4870" max="4870" width="14.125" style="769" bestFit="1" customWidth="1"/>
    <col min="4871" max="4871" width="15.25" style="769" customWidth="1"/>
    <col min="4872" max="4872" width="14.125" style="769" bestFit="1" customWidth="1"/>
    <col min="4873" max="4873" width="15.25" style="769" bestFit="1" customWidth="1"/>
    <col min="4874" max="4876" width="13.625" style="769" bestFit="1" customWidth="1"/>
    <col min="4877" max="4877" width="12" style="769" bestFit="1" customWidth="1"/>
    <col min="4878" max="4878" width="22.125" style="769" bestFit="1" customWidth="1"/>
    <col min="4879" max="4880" width="30.125" style="769" bestFit="1" customWidth="1"/>
    <col min="4881" max="4882" width="21" style="769" bestFit="1" customWidth="1"/>
    <col min="4883" max="4883" width="18.75" style="769" bestFit="1" customWidth="1"/>
    <col min="4884" max="4884" width="21" style="769" bestFit="1" customWidth="1"/>
    <col min="4885" max="4886" width="9.75" style="769" bestFit="1" customWidth="1"/>
    <col min="4887" max="4887" width="18.875" style="769" bestFit="1" customWidth="1"/>
    <col min="4888" max="4888" width="9.75" style="769" bestFit="1" customWidth="1"/>
    <col min="4889" max="4889" width="18.875" style="769" bestFit="1" customWidth="1"/>
    <col min="4890" max="4891" width="9.75" style="769" bestFit="1" customWidth="1"/>
    <col min="4892" max="4893" width="12.125" style="769" bestFit="1" customWidth="1"/>
    <col min="4894" max="4894" width="7.125" style="769" bestFit="1" customWidth="1"/>
    <col min="4895" max="4895" width="9.75" style="769" bestFit="1" customWidth="1"/>
    <col min="4896" max="4896" width="15.5" style="769" bestFit="1" customWidth="1"/>
    <col min="4897" max="4897" width="19.375" style="769" bestFit="1" customWidth="1"/>
    <col min="4898" max="4898" width="5.75" style="769" bestFit="1" customWidth="1"/>
    <col min="4899" max="4899" width="9.75" style="769" bestFit="1" customWidth="1"/>
    <col min="4900" max="4900" width="11.875" style="769" bestFit="1" customWidth="1"/>
    <col min="4901" max="4901" width="9.125" style="769" bestFit="1" customWidth="1"/>
    <col min="4902" max="4902" width="10.5" style="769" bestFit="1" customWidth="1"/>
    <col min="4903" max="4903" width="16.375" style="769" bestFit="1" customWidth="1"/>
    <col min="4904" max="4904" width="12.125" style="769" bestFit="1" customWidth="1"/>
    <col min="4905" max="4905" width="10.375" style="769" bestFit="1" customWidth="1"/>
    <col min="4906" max="4906" width="11.875" style="769" bestFit="1" customWidth="1"/>
    <col min="4907" max="4915" width="16.375" style="769" bestFit="1" customWidth="1"/>
    <col min="4916" max="4916" width="10.625" style="769" bestFit="1" customWidth="1"/>
    <col min="4917" max="4917" width="11.875" style="769" bestFit="1" customWidth="1"/>
    <col min="4918" max="4918" width="16.375" style="769" bestFit="1" customWidth="1"/>
    <col min="4919" max="4919" width="20.75" style="769" bestFit="1" customWidth="1"/>
    <col min="4920" max="4920" width="16.375" style="769" bestFit="1" customWidth="1"/>
    <col min="4921" max="4921" width="20.75" style="769" bestFit="1" customWidth="1"/>
    <col min="4922" max="4922" width="16.375" style="769" bestFit="1" customWidth="1"/>
    <col min="4923" max="4923" width="20.75" style="769" bestFit="1" customWidth="1"/>
    <col min="4924" max="4924" width="16.375" style="769" bestFit="1" customWidth="1"/>
    <col min="4925" max="4925" width="20.75" style="769" bestFit="1" customWidth="1"/>
    <col min="4926" max="4926" width="16.375" style="769" bestFit="1" customWidth="1"/>
    <col min="4927" max="4927" width="20.75" style="769" bestFit="1" customWidth="1"/>
    <col min="4928" max="4928" width="14.125" style="769" bestFit="1" customWidth="1"/>
    <col min="4929" max="4929" width="18.625" style="769" bestFit="1" customWidth="1"/>
    <col min="4930" max="4930" width="16.375" style="769" bestFit="1" customWidth="1"/>
    <col min="4931" max="4931" width="20.75" style="769" bestFit="1" customWidth="1"/>
    <col min="4932" max="4932" width="16.375" style="769" bestFit="1" customWidth="1"/>
    <col min="4933" max="4933" width="20.75" style="769" bestFit="1" customWidth="1"/>
    <col min="4934" max="4939" width="23" style="769" bestFit="1" customWidth="1"/>
    <col min="4940" max="4941" width="18.625" style="769" bestFit="1" customWidth="1"/>
    <col min="4942" max="4942" width="10.5" style="769" bestFit="1" customWidth="1"/>
    <col min="4943" max="4943" width="11.875" style="769" bestFit="1" customWidth="1"/>
    <col min="4944" max="4944" width="10.5" style="769" bestFit="1" customWidth="1"/>
    <col min="4945" max="4946" width="11.875" style="769" bestFit="1" customWidth="1"/>
    <col min="4947" max="4947" width="16.375" style="769" bestFit="1" customWidth="1"/>
    <col min="4948" max="4948" width="17.875" style="769" bestFit="1" customWidth="1"/>
    <col min="4949" max="4949" width="22.25" style="769" bestFit="1" customWidth="1"/>
    <col min="4950" max="4950" width="7.75" style="769" bestFit="1" customWidth="1"/>
    <col min="4951" max="4953" width="11.875" style="769" bestFit="1" customWidth="1"/>
    <col min="4954" max="4954" width="16.375" style="769" bestFit="1" customWidth="1"/>
    <col min="4955" max="4957" width="11.875" style="769" bestFit="1" customWidth="1"/>
    <col min="4958" max="4958" width="14.125" style="769" bestFit="1" customWidth="1"/>
    <col min="4959" max="4959" width="11.875" style="769" bestFit="1" customWidth="1"/>
    <col min="4960" max="4960" width="16.375" style="769" bestFit="1" customWidth="1"/>
    <col min="4961" max="4961" width="18.625" style="769" bestFit="1" customWidth="1"/>
    <col min="4962" max="4962" width="10.5" style="769" bestFit="1" customWidth="1"/>
    <col min="4963" max="4963" width="14.25" style="769" bestFit="1" customWidth="1"/>
    <col min="4964" max="4965" width="13.375" style="769" bestFit="1" customWidth="1"/>
    <col min="4966" max="4966" width="16.375" style="769" bestFit="1" customWidth="1"/>
    <col min="4967" max="4967" width="16.5" style="769" bestFit="1" customWidth="1"/>
    <col min="4968" max="4969" width="20.125" style="769" bestFit="1" customWidth="1"/>
    <col min="4970" max="4971" width="23" style="769" bestFit="1" customWidth="1"/>
    <col min="4972" max="4972" width="18.625" style="769" bestFit="1" customWidth="1"/>
    <col min="4973" max="4973" width="9.25" style="769" bestFit="1" customWidth="1"/>
    <col min="4974" max="4974" width="7.25" style="769" bestFit="1" customWidth="1"/>
    <col min="4975" max="4975" width="10.375" style="769" bestFit="1" customWidth="1"/>
    <col min="4976" max="4977" width="11.875" style="769" bestFit="1" customWidth="1"/>
    <col min="4978" max="4978" width="14.375" style="769" bestFit="1" customWidth="1"/>
    <col min="4979" max="4979" width="11.875" style="769" bestFit="1" customWidth="1"/>
    <col min="4980" max="4981" width="16.375" style="769" bestFit="1" customWidth="1"/>
    <col min="4982" max="4982" width="11.875" style="769" bestFit="1" customWidth="1"/>
    <col min="4983" max="4984" width="16.375" style="769" bestFit="1" customWidth="1"/>
    <col min="4985" max="4985" width="17.875" style="769" bestFit="1" customWidth="1"/>
    <col min="4986" max="4986" width="16.375" style="769" bestFit="1" customWidth="1"/>
    <col min="4987" max="4987" width="17.875" style="769" bestFit="1" customWidth="1"/>
    <col min="4988" max="4988" width="5.75" style="769" bestFit="1" customWidth="1"/>
    <col min="4989" max="4990" width="9.75" style="769" bestFit="1" customWidth="1"/>
    <col min="4991" max="4991" width="7.75" style="769" bestFit="1" customWidth="1"/>
    <col min="4992" max="4992" width="9.75" style="769" bestFit="1" customWidth="1"/>
    <col min="4993" max="4993" width="59.375" style="769" bestFit="1" customWidth="1"/>
    <col min="4994" max="4994" width="45.5" style="769" bestFit="1" customWidth="1"/>
    <col min="4995" max="4995" width="27.625" style="769" bestFit="1" customWidth="1"/>
    <col min="4996" max="4996" width="11.875" style="769" bestFit="1" customWidth="1"/>
    <col min="4997" max="5000" width="14.125" style="769" bestFit="1" customWidth="1"/>
    <col min="5001" max="5001" width="15.625" style="769" bestFit="1" customWidth="1"/>
    <col min="5002" max="5002" width="14.125" style="769" bestFit="1" customWidth="1"/>
    <col min="5003" max="5004" width="19.625" style="769" bestFit="1" customWidth="1"/>
    <col min="5005" max="5005" width="21.875" style="769" bestFit="1" customWidth="1"/>
    <col min="5006" max="5006" width="19.375" style="769" bestFit="1" customWidth="1"/>
    <col min="5007" max="5007" width="16.375" style="769" bestFit="1" customWidth="1"/>
    <col min="5008" max="5008" width="23" style="769" bestFit="1" customWidth="1"/>
    <col min="5009" max="5010" width="14.125" style="769" bestFit="1" customWidth="1"/>
    <col min="5011" max="5011" width="23.25" style="769" bestFit="1" customWidth="1"/>
    <col min="5012" max="5013" width="14.375" style="769" bestFit="1" customWidth="1"/>
    <col min="5014" max="5014" width="23.125" style="769" bestFit="1" customWidth="1"/>
    <col min="5015" max="5015" width="18.875" style="769" bestFit="1" customWidth="1"/>
    <col min="5016" max="5016" width="14.375" style="769" bestFit="1" customWidth="1"/>
    <col min="5017" max="5017" width="16.5" style="769" bestFit="1" customWidth="1"/>
    <col min="5018" max="5018" width="25.25" style="769" bestFit="1" customWidth="1"/>
    <col min="5019" max="5020" width="18.625" style="769" bestFit="1" customWidth="1"/>
    <col min="5021" max="5021" width="23" style="769" bestFit="1" customWidth="1"/>
    <col min="5022" max="5023" width="26.75" style="769" bestFit="1" customWidth="1"/>
    <col min="5024" max="5024" width="25.25" style="769" bestFit="1" customWidth="1"/>
    <col min="5025" max="5025" width="29.625" style="769" bestFit="1" customWidth="1"/>
    <col min="5026" max="5026" width="25.25" style="769" bestFit="1" customWidth="1"/>
    <col min="5027" max="5027" width="29.625" style="769" bestFit="1" customWidth="1"/>
    <col min="5028" max="5031" width="20.875" style="769" bestFit="1" customWidth="1"/>
    <col min="5032" max="5032" width="13.875" style="769" bestFit="1" customWidth="1"/>
    <col min="5033" max="5033" width="16.5" style="769" bestFit="1" customWidth="1"/>
    <col min="5034" max="5034" width="7.75" style="769" bestFit="1" customWidth="1"/>
    <col min="5035" max="5035" width="20.75" style="769" bestFit="1" customWidth="1"/>
    <col min="5036" max="5038" width="16.375" style="769" bestFit="1" customWidth="1"/>
    <col min="5039" max="5042" width="31" style="769" bestFit="1" customWidth="1"/>
    <col min="5043" max="5044" width="18.625" style="769" bestFit="1" customWidth="1"/>
    <col min="5045" max="5045" width="16.375" style="769" bestFit="1" customWidth="1"/>
    <col min="5046" max="5047" width="18.625" style="769" bestFit="1" customWidth="1"/>
    <col min="5048" max="5048" width="16.375" style="769" bestFit="1" customWidth="1"/>
    <col min="5049" max="5050" width="18.625" style="769" bestFit="1" customWidth="1"/>
    <col min="5051" max="5051" width="20.75" style="769" bestFit="1" customWidth="1"/>
    <col min="5052" max="5053" width="23" style="769" bestFit="1" customWidth="1"/>
    <col min="5054" max="5054" width="25.25" style="769" bestFit="1" customWidth="1"/>
    <col min="5055" max="5055" width="23" style="769" bestFit="1" customWidth="1"/>
    <col min="5056" max="5056" width="20.75" style="769" bestFit="1" customWidth="1"/>
    <col min="5057" max="5058" width="23" style="769" bestFit="1" customWidth="1"/>
    <col min="5059" max="5059" width="25.25" style="769" bestFit="1" customWidth="1"/>
    <col min="5060" max="5060" width="23" style="769" bestFit="1" customWidth="1"/>
    <col min="5061" max="5061" width="18.625" style="769" bestFit="1" customWidth="1"/>
    <col min="5062" max="5064" width="20.75" style="769" bestFit="1" customWidth="1"/>
    <col min="5065" max="5065" width="19.75" style="769" bestFit="1" customWidth="1"/>
    <col min="5066" max="5067" width="22" style="769" bestFit="1" customWidth="1"/>
    <col min="5068" max="5068" width="14.125" style="769" bestFit="1" customWidth="1"/>
    <col min="5069" max="5070" width="20.75" style="769" bestFit="1" customWidth="1"/>
    <col min="5071" max="5072" width="18.625" style="769" bestFit="1" customWidth="1"/>
    <col min="5073" max="5075" width="20.75" style="769" bestFit="1" customWidth="1"/>
    <col min="5076" max="5077" width="23" style="769" bestFit="1" customWidth="1"/>
    <col min="5078" max="5078" width="20.75" style="769" bestFit="1" customWidth="1"/>
    <col min="5079" max="5080" width="23" style="769" bestFit="1" customWidth="1"/>
    <col min="5081" max="5081" width="25.25" style="769" bestFit="1" customWidth="1"/>
    <col min="5082" max="5083" width="23" style="769" bestFit="1" customWidth="1"/>
    <col min="5084" max="5086" width="25.25" style="769" bestFit="1" customWidth="1"/>
    <col min="5087" max="5088" width="27.5" style="769" bestFit="1" customWidth="1"/>
    <col min="5089" max="5089" width="25.25" style="769" bestFit="1" customWidth="1"/>
    <col min="5090" max="5091" width="27.5" style="769" bestFit="1" customWidth="1"/>
    <col min="5092" max="5092" width="29.625" style="769" bestFit="1" customWidth="1"/>
    <col min="5093" max="5093" width="27.5" style="769" bestFit="1" customWidth="1"/>
    <col min="5094" max="5094" width="24.5" style="769" bestFit="1" customWidth="1"/>
    <col min="5095" max="5095" width="29" style="769" bestFit="1" customWidth="1"/>
    <col min="5096" max="5097" width="20.75" style="769" bestFit="1" customWidth="1"/>
    <col min="5098" max="5098" width="27.5" style="769" bestFit="1" customWidth="1"/>
    <col min="5099" max="5100" width="23" style="769" bestFit="1" customWidth="1"/>
    <col min="5101" max="5101" width="29.625" style="769" bestFit="1" customWidth="1"/>
    <col min="5102" max="5102" width="9.125" style="769" bestFit="1" customWidth="1"/>
    <col min="5103" max="5105" width="18.125" style="769" bestFit="1" customWidth="1"/>
    <col min="5106" max="5106" width="20.375" style="769" bestFit="1" customWidth="1"/>
    <col min="5107" max="5107" width="25.25" style="769" bestFit="1" customWidth="1"/>
    <col min="5108" max="5108" width="27.5" style="769" bestFit="1" customWidth="1"/>
    <col min="5109" max="5110" width="9.125" style="769" bestFit="1" customWidth="1"/>
    <col min="5111" max="5111" width="11.25" style="769" bestFit="1" customWidth="1"/>
    <col min="5112" max="5112" width="15" style="769" bestFit="1" customWidth="1"/>
    <col min="5113" max="5113" width="16.375" style="769" bestFit="1" customWidth="1"/>
    <col min="5114" max="5116" width="23.25" style="769" bestFit="1" customWidth="1"/>
    <col min="5117" max="5118" width="20.75" style="769" bestFit="1" customWidth="1"/>
    <col min="5119" max="5119" width="6.625" style="769" bestFit="1" customWidth="1"/>
    <col min="5120" max="5120" width="9" style="769"/>
    <col min="5121" max="5121" width="16.375" style="769" bestFit="1" customWidth="1"/>
    <col min="5122" max="5122" width="14.125" style="769" bestFit="1" customWidth="1"/>
    <col min="5123" max="5125" width="9.75" style="769" bestFit="1" customWidth="1"/>
    <col min="5126" max="5126" width="14.125" style="769" bestFit="1" customWidth="1"/>
    <col min="5127" max="5127" width="15.25" style="769" customWidth="1"/>
    <col min="5128" max="5128" width="14.125" style="769" bestFit="1" customWidth="1"/>
    <col min="5129" max="5129" width="15.25" style="769" bestFit="1" customWidth="1"/>
    <col min="5130" max="5132" width="13.625" style="769" bestFit="1" customWidth="1"/>
    <col min="5133" max="5133" width="12" style="769" bestFit="1" customWidth="1"/>
    <col min="5134" max="5134" width="22.125" style="769" bestFit="1" customWidth="1"/>
    <col min="5135" max="5136" width="30.125" style="769" bestFit="1" customWidth="1"/>
    <col min="5137" max="5138" width="21" style="769" bestFit="1" customWidth="1"/>
    <col min="5139" max="5139" width="18.75" style="769" bestFit="1" customWidth="1"/>
    <col min="5140" max="5140" width="21" style="769" bestFit="1" customWidth="1"/>
    <col min="5141" max="5142" width="9.75" style="769" bestFit="1" customWidth="1"/>
    <col min="5143" max="5143" width="18.875" style="769" bestFit="1" customWidth="1"/>
    <col min="5144" max="5144" width="9.75" style="769" bestFit="1" customWidth="1"/>
    <col min="5145" max="5145" width="18.875" style="769" bestFit="1" customWidth="1"/>
    <col min="5146" max="5147" width="9.75" style="769" bestFit="1" customWidth="1"/>
    <col min="5148" max="5149" width="12.125" style="769" bestFit="1" customWidth="1"/>
    <col min="5150" max="5150" width="7.125" style="769" bestFit="1" customWidth="1"/>
    <col min="5151" max="5151" width="9.75" style="769" bestFit="1" customWidth="1"/>
    <col min="5152" max="5152" width="15.5" style="769" bestFit="1" customWidth="1"/>
    <col min="5153" max="5153" width="19.375" style="769" bestFit="1" customWidth="1"/>
    <col min="5154" max="5154" width="5.75" style="769" bestFit="1" customWidth="1"/>
    <col min="5155" max="5155" width="9.75" style="769" bestFit="1" customWidth="1"/>
    <col min="5156" max="5156" width="11.875" style="769" bestFit="1" customWidth="1"/>
    <col min="5157" max="5157" width="9.125" style="769" bestFit="1" customWidth="1"/>
    <col min="5158" max="5158" width="10.5" style="769" bestFit="1" customWidth="1"/>
    <col min="5159" max="5159" width="16.375" style="769" bestFit="1" customWidth="1"/>
    <col min="5160" max="5160" width="12.125" style="769" bestFit="1" customWidth="1"/>
    <col min="5161" max="5161" width="10.375" style="769" bestFit="1" customWidth="1"/>
    <col min="5162" max="5162" width="11.875" style="769" bestFit="1" customWidth="1"/>
    <col min="5163" max="5171" width="16.375" style="769" bestFit="1" customWidth="1"/>
    <col min="5172" max="5172" width="10.625" style="769" bestFit="1" customWidth="1"/>
    <col min="5173" max="5173" width="11.875" style="769" bestFit="1" customWidth="1"/>
    <col min="5174" max="5174" width="16.375" style="769" bestFit="1" customWidth="1"/>
    <col min="5175" max="5175" width="20.75" style="769" bestFit="1" customWidth="1"/>
    <col min="5176" max="5176" width="16.375" style="769" bestFit="1" customWidth="1"/>
    <col min="5177" max="5177" width="20.75" style="769" bestFit="1" customWidth="1"/>
    <col min="5178" max="5178" width="16.375" style="769" bestFit="1" customWidth="1"/>
    <col min="5179" max="5179" width="20.75" style="769" bestFit="1" customWidth="1"/>
    <col min="5180" max="5180" width="16.375" style="769" bestFit="1" customWidth="1"/>
    <col min="5181" max="5181" width="20.75" style="769" bestFit="1" customWidth="1"/>
    <col min="5182" max="5182" width="16.375" style="769" bestFit="1" customWidth="1"/>
    <col min="5183" max="5183" width="20.75" style="769" bestFit="1" customWidth="1"/>
    <col min="5184" max="5184" width="14.125" style="769" bestFit="1" customWidth="1"/>
    <col min="5185" max="5185" width="18.625" style="769" bestFit="1" customWidth="1"/>
    <col min="5186" max="5186" width="16.375" style="769" bestFit="1" customWidth="1"/>
    <col min="5187" max="5187" width="20.75" style="769" bestFit="1" customWidth="1"/>
    <col min="5188" max="5188" width="16.375" style="769" bestFit="1" customWidth="1"/>
    <col min="5189" max="5189" width="20.75" style="769" bestFit="1" customWidth="1"/>
    <col min="5190" max="5195" width="23" style="769" bestFit="1" customWidth="1"/>
    <col min="5196" max="5197" width="18.625" style="769" bestFit="1" customWidth="1"/>
    <col min="5198" max="5198" width="10.5" style="769" bestFit="1" customWidth="1"/>
    <col min="5199" max="5199" width="11.875" style="769" bestFit="1" customWidth="1"/>
    <col min="5200" max="5200" width="10.5" style="769" bestFit="1" customWidth="1"/>
    <col min="5201" max="5202" width="11.875" style="769" bestFit="1" customWidth="1"/>
    <col min="5203" max="5203" width="16.375" style="769" bestFit="1" customWidth="1"/>
    <col min="5204" max="5204" width="17.875" style="769" bestFit="1" customWidth="1"/>
    <col min="5205" max="5205" width="22.25" style="769" bestFit="1" customWidth="1"/>
    <col min="5206" max="5206" width="7.75" style="769" bestFit="1" customWidth="1"/>
    <col min="5207" max="5209" width="11.875" style="769" bestFit="1" customWidth="1"/>
    <col min="5210" max="5210" width="16.375" style="769" bestFit="1" customWidth="1"/>
    <col min="5211" max="5213" width="11.875" style="769" bestFit="1" customWidth="1"/>
    <col min="5214" max="5214" width="14.125" style="769" bestFit="1" customWidth="1"/>
    <col min="5215" max="5215" width="11.875" style="769" bestFit="1" customWidth="1"/>
    <col min="5216" max="5216" width="16.375" style="769" bestFit="1" customWidth="1"/>
    <col min="5217" max="5217" width="18.625" style="769" bestFit="1" customWidth="1"/>
    <col min="5218" max="5218" width="10.5" style="769" bestFit="1" customWidth="1"/>
    <col min="5219" max="5219" width="14.25" style="769" bestFit="1" customWidth="1"/>
    <col min="5220" max="5221" width="13.375" style="769" bestFit="1" customWidth="1"/>
    <col min="5222" max="5222" width="16.375" style="769" bestFit="1" customWidth="1"/>
    <col min="5223" max="5223" width="16.5" style="769" bestFit="1" customWidth="1"/>
    <col min="5224" max="5225" width="20.125" style="769" bestFit="1" customWidth="1"/>
    <col min="5226" max="5227" width="23" style="769" bestFit="1" customWidth="1"/>
    <col min="5228" max="5228" width="18.625" style="769" bestFit="1" customWidth="1"/>
    <col min="5229" max="5229" width="9.25" style="769" bestFit="1" customWidth="1"/>
    <col min="5230" max="5230" width="7.25" style="769" bestFit="1" customWidth="1"/>
    <col min="5231" max="5231" width="10.375" style="769" bestFit="1" customWidth="1"/>
    <col min="5232" max="5233" width="11.875" style="769" bestFit="1" customWidth="1"/>
    <col min="5234" max="5234" width="14.375" style="769" bestFit="1" customWidth="1"/>
    <col min="5235" max="5235" width="11.875" style="769" bestFit="1" customWidth="1"/>
    <col min="5236" max="5237" width="16.375" style="769" bestFit="1" customWidth="1"/>
    <col min="5238" max="5238" width="11.875" style="769" bestFit="1" customWidth="1"/>
    <col min="5239" max="5240" width="16.375" style="769" bestFit="1" customWidth="1"/>
    <col min="5241" max="5241" width="17.875" style="769" bestFit="1" customWidth="1"/>
    <col min="5242" max="5242" width="16.375" style="769" bestFit="1" customWidth="1"/>
    <col min="5243" max="5243" width="17.875" style="769" bestFit="1" customWidth="1"/>
    <col min="5244" max="5244" width="5.75" style="769" bestFit="1" customWidth="1"/>
    <col min="5245" max="5246" width="9.75" style="769" bestFit="1" customWidth="1"/>
    <col min="5247" max="5247" width="7.75" style="769" bestFit="1" customWidth="1"/>
    <col min="5248" max="5248" width="9.75" style="769" bestFit="1" customWidth="1"/>
    <col min="5249" max="5249" width="59.375" style="769" bestFit="1" customWidth="1"/>
    <col min="5250" max="5250" width="45.5" style="769" bestFit="1" customWidth="1"/>
    <col min="5251" max="5251" width="27.625" style="769" bestFit="1" customWidth="1"/>
    <col min="5252" max="5252" width="11.875" style="769" bestFit="1" customWidth="1"/>
    <col min="5253" max="5256" width="14.125" style="769" bestFit="1" customWidth="1"/>
    <col min="5257" max="5257" width="15.625" style="769" bestFit="1" customWidth="1"/>
    <col min="5258" max="5258" width="14.125" style="769" bestFit="1" customWidth="1"/>
    <col min="5259" max="5260" width="19.625" style="769" bestFit="1" customWidth="1"/>
    <col min="5261" max="5261" width="21.875" style="769" bestFit="1" customWidth="1"/>
    <col min="5262" max="5262" width="19.375" style="769" bestFit="1" customWidth="1"/>
    <col min="5263" max="5263" width="16.375" style="769" bestFit="1" customWidth="1"/>
    <col min="5264" max="5264" width="23" style="769" bestFit="1" customWidth="1"/>
    <col min="5265" max="5266" width="14.125" style="769" bestFit="1" customWidth="1"/>
    <col min="5267" max="5267" width="23.25" style="769" bestFit="1" customWidth="1"/>
    <col min="5268" max="5269" width="14.375" style="769" bestFit="1" customWidth="1"/>
    <col min="5270" max="5270" width="23.125" style="769" bestFit="1" customWidth="1"/>
    <col min="5271" max="5271" width="18.875" style="769" bestFit="1" customWidth="1"/>
    <col min="5272" max="5272" width="14.375" style="769" bestFit="1" customWidth="1"/>
    <col min="5273" max="5273" width="16.5" style="769" bestFit="1" customWidth="1"/>
    <col min="5274" max="5274" width="25.25" style="769" bestFit="1" customWidth="1"/>
    <col min="5275" max="5276" width="18.625" style="769" bestFit="1" customWidth="1"/>
    <col min="5277" max="5277" width="23" style="769" bestFit="1" customWidth="1"/>
    <col min="5278" max="5279" width="26.75" style="769" bestFit="1" customWidth="1"/>
    <col min="5280" max="5280" width="25.25" style="769" bestFit="1" customWidth="1"/>
    <col min="5281" max="5281" width="29.625" style="769" bestFit="1" customWidth="1"/>
    <col min="5282" max="5282" width="25.25" style="769" bestFit="1" customWidth="1"/>
    <col min="5283" max="5283" width="29.625" style="769" bestFit="1" customWidth="1"/>
    <col min="5284" max="5287" width="20.875" style="769" bestFit="1" customWidth="1"/>
    <col min="5288" max="5288" width="13.875" style="769" bestFit="1" customWidth="1"/>
    <col min="5289" max="5289" width="16.5" style="769" bestFit="1" customWidth="1"/>
    <col min="5290" max="5290" width="7.75" style="769" bestFit="1" customWidth="1"/>
    <col min="5291" max="5291" width="20.75" style="769" bestFit="1" customWidth="1"/>
    <col min="5292" max="5294" width="16.375" style="769" bestFit="1" customWidth="1"/>
    <col min="5295" max="5298" width="31" style="769" bestFit="1" customWidth="1"/>
    <col min="5299" max="5300" width="18.625" style="769" bestFit="1" customWidth="1"/>
    <col min="5301" max="5301" width="16.375" style="769" bestFit="1" customWidth="1"/>
    <col min="5302" max="5303" width="18.625" style="769" bestFit="1" customWidth="1"/>
    <col min="5304" max="5304" width="16.375" style="769" bestFit="1" customWidth="1"/>
    <col min="5305" max="5306" width="18.625" style="769" bestFit="1" customWidth="1"/>
    <col min="5307" max="5307" width="20.75" style="769" bestFit="1" customWidth="1"/>
    <col min="5308" max="5309" width="23" style="769" bestFit="1" customWidth="1"/>
    <col min="5310" max="5310" width="25.25" style="769" bestFit="1" customWidth="1"/>
    <col min="5311" max="5311" width="23" style="769" bestFit="1" customWidth="1"/>
    <col min="5312" max="5312" width="20.75" style="769" bestFit="1" customWidth="1"/>
    <col min="5313" max="5314" width="23" style="769" bestFit="1" customWidth="1"/>
    <col min="5315" max="5315" width="25.25" style="769" bestFit="1" customWidth="1"/>
    <col min="5316" max="5316" width="23" style="769" bestFit="1" customWidth="1"/>
    <col min="5317" max="5317" width="18.625" style="769" bestFit="1" customWidth="1"/>
    <col min="5318" max="5320" width="20.75" style="769" bestFit="1" customWidth="1"/>
    <col min="5321" max="5321" width="19.75" style="769" bestFit="1" customWidth="1"/>
    <col min="5322" max="5323" width="22" style="769" bestFit="1" customWidth="1"/>
    <col min="5324" max="5324" width="14.125" style="769" bestFit="1" customWidth="1"/>
    <col min="5325" max="5326" width="20.75" style="769" bestFit="1" customWidth="1"/>
    <col min="5327" max="5328" width="18.625" style="769" bestFit="1" customWidth="1"/>
    <col min="5329" max="5331" width="20.75" style="769" bestFit="1" customWidth="1"/>
    <col min="5332" max="5333" width="23" style="769" bestFit="1" customWidth="1"/>
    <col min="5334" max="5334" width="20.75" style="769" bestFit="1" customWidth="1"/>
    <col min="5335" max="5336" width="23" style="769" bestFit="1" customWidth="1"/>
    <col min="5337" max="5337" width="25.25" style="769" bestFit="1" customWidth="1"/>
    <col min="5338" max="5339" width="23" style="769" bestFit="1" customWidth="1"/>
    <col min="5340" max="5342" width="25.25" style="769" bestFit="1" customWidth="1"/>
    <col min="5343" max="5344" width="27.5" style="769" bestFit="1" customWidth="1"/>
    <col min="5345" max="5345" width="25.25" style="769" bestFit="1" customWidth="1"/>
    <col min="5346" max="5347" width="27.5" style="769" bestFit="1" customWidth="1"/>
    <col min="5348" max="5348" width="29.625" style="769" bestFit="1" customWidth="1"/>
    <col min="5349" max="5349" width="27.5" style="769" bestFit="1" customWidth="1"/>
    <col min="5350" max="5350" width="24.5" style="769" bestFit="1" customWidth="1"/>
    <col min="5351" max="5351" width="29" style="769" bestFit="1" customWidth="1"/>
    <col min="5352" max="5353" width="20.75" style="769" bestFit="1" customWidth="1"/>
    <col min="5354" max="5354" width="27.5" style="769" bestFit="1" customWidth="1"/>
    <col min="5355" max="5356" width="23" style="769" bestFit="1" customWidth="1"/>
    <col min="5357" max="5357" width="29.625" style="769" bestFit="1" customWidth="1"/>
    <col min="5358" max="5358" width="9.125" style="769" bestFit="1" customWidth="1"/>
    <col min="5359" max="5361" width="18.125" style="769" bestFit="1" customWidth="1"/>
    <col min="5362" max="5362" width="20.375" style="769" bestFit="1" customWidth="1"/>
    <col min="5363" max="5363" width="25.25" style="769" bestFit="1" customWidth="1"/>
    <col min="5364" max="5364" width="27.5" style="769" bestFit="1" customWidth="1"/>
    <col min="5365" max="5366" width="9.125" style="769" bestFit="1" customWidth="1"/>
    <col min="5367" max="5367" width="11.25" style="769" bestFit="1" customWidth="1"/>
    <col min="5368" max="5368" width="15" style="769" bestFit="1" customWidth="1"/>
    <col min="5369" max="5369" width="16.375" style="769" bestFit="1" customWidth="1"/>
    <col min="5370" max="5372" width="23.25" style="769" bestFit="1" customWidth="1"/>
    <col min="5373" max="5374" width="20.75" style="769" bestFit="1" customWidth="1"/>
    <col min="5375" max="5375" width="6.625" style="769" bestFit="1" customWidth="1"/>
    <col min="5376" max="5376" width="9" style="769"/>
    <col min="5377" max="5377" width="16.375" style="769" bestFit="1" customWidth="1"/>
    <col min="5378" max="5378" width="14.125" style="769" bestFit="1" customWidth="1"/>
    <col min="5379" max="5381" width="9.75" style="769" bestFit="1" customWidth="1"/>
    <col min="5382" max="5382" width="14.125" style="769" bestFit="1" customWidth="1"/>
    <col min="5383" max="5383" width="15.25" style="769" customWidth="1"/>
    <col min="5384" max="5384" width="14.125" style="769" bestFit="1" customWidth="1"/>
    <col min="5385" max="5385" width="15.25" style="769" bestFit="1" customWidth="1"/>
    <col min="5386" max="5388" width="13.625" style="769" bestFit="1" customWidth="1"/>
    <col min="5389" max="5389" width="12" style="769" bestFit="1" customWidth="1"/>
    <col min="5390" max="5390" width="22.125" style="769" bestFit="1" customWidth="1"/>
    <col min="5391" max="5392" width="30.125" style="769" bestFit="1" customWidth="1"/>
    <col min="5393" max="5394" width="21" style="769" bestFit="1" customWidth="1"/>
    <col min="5395" max="5395" width="18.75" style="769" bestFit="1" customWidth="1"/>
    <col min="5396" max="5396" width="21" style="769" bestFit="1" customWidth="1"/>
    <col min="5397" max="5398" width="9.75" style="769" bestFit="1" customWidth="1"/>
    <col min="5399" max="5399" width="18.875" style="769" bestFit="1" customWidth="1"/>
    <col min="5400" max="5400" width="9.75" style="769" bestFit="1" customWidth="1"/>
    <col min="5401" max="5401" width="18.875" style="769" bestFit="1" customWidth="1"/>
    <col min="5402" max="5403" width="9.75" style="769" bestFit="1" customWidth="1"/>
    <col min="5404" max="5405" width="12.125" style="769" bestFit="1" customWidth="1"/>
    <col min="5406" max="5406" width="7.125" style="769" bestFit="1" customWidth="1"/>
    <col min="5407" max="5407" width="9.75" style="769" bestFit="1" customWidth="1"/>
    <col min="5408" max="5408" width="15.5" style="769" bestFit="1" customWidth="1"/>
    <col min="5409" max="5409" width="19.375" style="769" bestFit="1" customWidth="1"/>
    <col min="5410" max="5410" width="5.75" style="769" bestFit="1" customWidth="1"/>
    <col min="5411" max="5411" width="9.75" style="769" bestFit="1" customWidth="1"/>
    <col min="5412" max="5412" width="11.875" style="769" bestFit="1" customWidth="1"/>
    <col min="5413" max="5413" width="9.125" style="769" bestFit="1" customWidth="1"/>
    <col min="5414" max="5414" width="10.5" style="769" bestFit="1" customWidth="1"/>
    <col min="5415" max="5415" width="16.375" style="769" bestFit="1" customWidth="1"/>
    <col min="5416" max="5416" width="12.125" style="769" bestFit="1" customWidth="1"/>
    <col min="5417" max="5417" width="10.375" style="769" bestFit="1" customWidth="1"/>
    <col min="5418" max="5418" width="11.875" style="769" bestFit="1" customWidth="1"/>
    <col min="5419" max="5427" width="16.375" style="769" bestFit="1" customWidth="1"/>
    <col min="5428" max="5428" width="10.625" style="769" bestFit="1" customWidth="1"/>
    <col min="5429" max="5429" width="11.875" style="769" bestFit="1" customWidth="1"/>
    <col min="5430" max="5430" width="16.375" style="769" bestFit="1" customWidth="1"/>
    <col min="5431" max="5431" width="20.75" style="769" bestFit="1" customWidth="1"/>
    <col min="5432" max="5432" width="16.375" style="769" bestFit="1" customWidth="1"/>
    <col min="5433" max="5433" width="20.75" style="769" bestFit="1" customWidth="1"/>
    <col min="5434" max="5434" width="16.375" style="769" bestFit="1" customWidth="1"/>
    <col min="5435" max="5435" width="20.75" style="769" bestFit="1" customWidth="1"/>
    <col min="5436" max="5436" width="16.375" style="769" bestFit="1" customWidth="1"/>
    <col min="5437" max="5437" width="20.75" style="769" bestFit="1" customWidth="1"/>
    <col min="5438" max="5438" width="16.375" style="769" bestFit="1" customWidth="1"/>
    <col min="5439" max="5439" width="20.75" style="769" bestFit="1" customWidth="1"/>
    <col min="5440" max="5440" width="14.125" style="769" bestFit="1" customWidth="1"/>
    <col min="5441" max="5441" width="18.625" style="769" bestFit="1" customWidth="1"/>
    <col min="5442" max="5442" width="16.375" style="769" bestFit="1" customWidth="1"/>
    <col min="5443" max="5443" width="20.75" style="769" bestFit="1" customWidth="1"/>
    <col min="5444" max="5444" width="16.375" style="769" bestFit="1" customWidth="1"/>
    <col min="5445" max="5445" width="20.75" style="769" bestFit="1" customWidth="1"/>
    <col min="5446" max="5451" width="23" style="769" bestFit="1" customWidth="1"/>
    <col min="5452" max="5453" width="18.625" style="769" bestFit="1" customWidth="1"/>
    <col min="5454" max="5454" width="10.5" style="769" bestFit="1" customWidth="1"/>
    <col min="5455" max="5455" width="11.875" style="769" bestFit="1" customWidth="1"/>
    <col min="5456" max="5456" width="10.5" style="769" bestFit="1" customWidth="1"/>
    <col min="5457" max="5458" width="11.875" style="769" bestFit="1" customWidth="1"/>
    <col min="5459" max="5459" width="16.375" style="769" bestFit="1" customWidth="1"/>
    <col min="5460" max="5460" width="17.875" style="769" bestFit="1" customWidth="1"/>
    <col min="5461" max="5461" width="22.25" style="769" bestFit="1" customWidth="1"/>
    <col min="5462" max="5462" width="7.75" style="769" bestFit="1" customWidth="1"/>
    <col min="5463" max="5465" width="11.875" style="769" bestFit="1" customWidth="1"/>
    <col min="5466" max="5466" width="16.375" style="769" bestFit="1" customWidth="1"/>
    <col min="5467" max="5469" width="11.875" style="769" bestFit="1" customWidth="1"/>
    <col min="5470" max="5470" width="14.125" style="769" bestFit="1" customWidth="1"/>
    <col min="5471" max="5471" width="11.875" style="769" bestFit="1" customWidth="1"/>
    <col min="5472" max="5472" width="16.375" style="769" bestFit="1" customWidth="1"/>
    <col min="5473" max="5473" width="18.625" style="769" bestFit="1" customWidth="1"/>
    <col min="5474" max="5474" width="10.5" style="769" bestFit="1" customWidth="1"/>
    <col min="5475" max="5475" width="14.25" style="769" bestFit="1" customWidth="1"/>
    <col min="5476" max="5477" width="13.375" style="769" bestFit="1" customWidth="1"/>
    <col min="5478" max="5478" width="16.375" style="769" bestFit="1" customWidth="1"/>
    <col min="5479" max="5479" width="16.5" style="769" bestFit="1" customWidth="1"/>
    <col min="5480" max="5481" width="20.125" style="769" bestFit="1" customWidth="1"/>
    <col min="5482" max="5483" width="23" style="769" bestFit="1" customWidth="1"/>
    <col min="5484" max="5484" width="18.625" style="769" bestFit="1" customWidth="1"/>
    <col min="5485" max="5485" width="9.25" style="769" bestFit="1" customWidth="1"/>
    <col min="5486" max="5486" width="7.25" style="769" bestFit="1" customWidth="1"/>
    <col min="5487" max="5487" width="10.375" style="769" bestFit="1" customWidth="1"/>
    <col min="5488" max="5489" width="11.875" style="769" bestFit="1" customWidth="1"/>
    <col min="5490" max="5490" width="14.375" style="769" bestFit="1" customWidth="1"/>
    <col min="5491" max="5491" width="11.875" style="769" bestFit="1" customWidth="1"/>
    <col min="5492" max="5493" width="16.375" style="769" bestFit="1" customWidth="1"/>
    <col min="5494" max="5494" width="11.875" style="769" bestFit="1" customWidth="1"/>
    <col min="5495" max="5496" width="16.375" style="769" bestFit="1" customWidth="1"/>
    <col min="5497" max="5497" width="17.875" style="769" bestFit="1" customWidth="1"/>
    <col min="5498" max="5498" width="16.375" style="769" bestFit="1" customWidth="1"/>
    <col min="5499" max="5499" width="17.875" style="769" bestFit="1" customWidth="1"/>
    <col min="5500" max="5500" width="5.75" style="769" bestFit="1" customWidth="1"/>
    <col min="5501" max="5502" width="9.75" style="769" bestFit="1" customWidth="1"/>
    <col min="5503" max="5503" width="7.75" style="769" bestFit="1" customWidth="1"/>
    <col min="5504" max="5504" width="9.75" style="769" bestFit="1" customWidth="1"/>
    <col min="5505" max="5505" width="59.375" style="769" bestFit="1" customWidth="1"/>
    <col min="5506" max="5506" width="45.5" style="769" bestFit="1" customWidth="1"/>
    <col min="5507" max="5507" width="27.625" style="769" bestFit="1" customWidth="1"/>
    <col min="5508" max="5508" width="11.875" style="769" bestFit="1" customWidth="1"/>
    <col min="5509" max="5512" width="14.125" style="769" bestFit="1" customWidth="1"/>
    <col min="5513" max="5513" width="15.625" style="769" bestFit="1" customWidth="1"/>
    <col min="5514" max="5514" width="14.125" style="769" bestFit="1" customWidth="1"/>
    <col min="5515" max="5516" width="19.625" style="769" bestFit="1" customWidth="1"/>
    <col min="5517" max="5517" width="21.875" style="769" bestFit="1" customWidth="1"/>
    <col min="5518" max="5518" width="19.375" style="769" bestFit="1" customWidth="1"/>
    <col min="5519" max="5519" width="16.375" style="769" bestFit="1" customWidth="1"/>
    <col min="5520" max="5520" width="23" style="769" bestFit="1" customWidth="1"/>
    <col min="5521" max="5522" width="14.125" style="769" bestFit="1" customWidth="1"/>
    <col min="5523" max="5523" width="23.25" style="769" bestFit="1" customWidth="1"/>
    <col min="5524" max="5525" width="14.375" style="769" bestFit="1" customWidth="1"/>
    <col min="5526" max="5526" width="23.125" style="769" bestFit="1" customWidth="1"/>
    <col min="5527" max="5527" width="18.875" style="769" bestFit="1" customWidth="1"/>
    <col min="5528" max="5528" width="14.375" style="769" bestFit="1" customWidth="1"/>
    <col min="5529" max="5529" width="16.5" style="769" bestFit="1" customWidth="1"/>
    <col min="5530" max="5530" width="25.25" style="769" bestFit="1" customWidth="1"/>
    <col min="5531" max="5532" width="18.625" style="769" bestFit="1" customWidth="1"/>
    <col min="5533" max="5533" width="23" style="769" bestFit="1" customWidth="1"/>
    <col min="5534" max="5535" width="26.75" style="769" bestFit="1" customWidth="1"/>
    <col min="5536" max="5536" width="25.25" style="769" bestFit="1" customWidth="1"/>
    <col min="5537" max="5537" width="29.625" style="769" bestFit="1" customWidth="1"/>
    <col min="5538" max="5538" width="25.25" style="769" bestFit="1" customWidth="1"/>
    <col min="5539" max="5539" width="29.625" style="769" bestFit="1" customWidth="1"/>
    <col min="5540" max="5543" width="20.875" style="769" bestFit="1" customWidth="1"/>
    <col min="5544" max="5544" width="13.875" style="769" bestFit="1" customWidth="1"/>
    <col min="5545" max="5545" width="16.5" style="769" bestFit="1" customWidth="1"/>
    <col min="5546" max="5546" width="7.75" style="769" bestFit="1" customWidth="1"/>
    <col min="5547" max="5547" width="20.75" style="769" bestFit="1" customWidth="1"/>
    <col min="5548" max="5550" width="16.375" style="769" bestFit="1" customWidth="1"/>
    <col min="5551" max="5554" width="31" style="769" bestFit="1" customWidth="1"/>
    <col min="5555" max="5556" width="18.625" style="769" bestFit="1" customWidth="1"/>
    <col min="5557" max="5557" width="16.375" style="769" bestFit="1" customWidth="1"/>
    <col min="5558" max="5559" width="18.625" style="769" bestFit="1" customWidth="1"/>
    <col min="5560" max="5560" width="16.375" style="769" bestFit="1" customWidth="1"/>
    <col min="5561" max="5562" width="18.625" style="769" bestFit="1" customWidth="1"/>
    <col min="5563" max="5563" width="20.75" style="769" bestFit="1" customWidth="1"/>
    <col min="5564" max="5565" width="23" style="769" bestFit="1" customWidth="1"/>
    <col min="5566" max="5566" width="25.25" style="769" bestFit="1" customWidth="1"/>
    <col min="5567" max="5567" width="23" style="769" bestFit="1" customWidth="1"/>
    <col min="5568" max="5568" width="20.75" style="769" bestFit="1" customWidth="1"/>
    <col min="5569" max="5570" width="23" style="769" bestFit="1" customWidth="1"/>
    <col min="5571" max="5571" width="25.25" style="769" bestFit="1" customWidth="1"/>
    <col min="5572" max="5572" width="23" style="769" bestFit="1" customWidth="1"/>
    <col min="5573" max="5573" width="18.625" style="769" bestFit="1" customWidth="1"/>
    <col min="5574" max="5576" width="20.75" style="769" bestFit="1" customWidth="1"/>
    <col min="5577" max="5577" width="19.75" style="769" bestFit="1" customWidth="1"/>
    <col min="5578" max="5579" width="22" style="769" bestFit="1" customWidth="1"/>
    <col min="5580" max="5580" width="14.125" style="769" bestFit="1" customWidth="1"/>
    <col min="5581" max="5582" width="20.75" style="769" bestFit="1" customWidth="1"/>
    <col min="5583" max="5584" width="18.625" style="769" bestFit="1" customWidth="1"/>
    <col min="5585" max="5587" width="20.75" style="769" bestFit="1" customWidth="1"/>
    <col min="5588" max="5589" width="23" style="769" bestFit="1" customWidth="1"/>
    <col min="5590" max="5590" width="20.75" style="769" bestFit="1" customWidth="1"/>
    <col min="5591" max="5592" width="23" style="769" bestFit="1" customWidth="1"/>
    <col min="5593" max="5593" width="25.25" style="769" bestFit="1" customWidth="1"/>
    <col min="5594" max="5595" width="23" style="769" bestFit="1" customWidth="1"/>
    <col min="5596" max="5598" width="25.25" style="769" bestFit="1" customWidth="1"/>
    <col min="5599" max="5600" width="27.5" style="769" bestFit="1" customWidth="1"/>
    <col min="5601" max="5601" width="25.25" style="769" bestFit="1" customWidth="1"/>
    <col min="5602" max="5603" width="27.5" style="769" bestFit="1" customWidth="1"/>
    <col min="5604" max="5604" width="29.625" style="769" bestFit="1" customWidth="1"/>
    <col min="5605" max="5605" width="27.5" style="769" bestFit="1" customWidth="1"/>
    <col min="5606" max="5606" width="24.5" style="769" bestFit="1" customWidth="1"/>
    <col min="5607" max="5607" width="29" style="769" bestFit="1" customWidth="1"/>
    <col min="5608" max="5609" width="20.75" style="769" bestFit="1" customWidth="1"/>
    <col min="5610" max="5610" width="27.5" style="769" bestFit="1" customWidth="1"/>
    <col min="5611" max="5612" width="23" style="769" bestFit="1" customWidth="1"/>
    <col min="5613" max="5613" width="29.625" style="769" bestFit="1" customWidth="1"/>
    <col min="5614" max="5614" width="9.125" style="769" bestFit="1" customWidth="1"/>
    <col min="5615" max="5617" width="18.125" style="769" bestFit="1" customWidth="1"/>
    <col min="5618" max="5618" width="20.375" style="769" bestFit="1" customWidth="1"/>
    <col min="5619" max="5619" width="25.25" style="769" bestFit="1" customWidth="1"/>
    <col min="5620" max="5620" width="27.5" style="769" bestFit="1" customWidth="1"/>
    <col min="5621" max="5622" width="9.125" style="769" bestFit="1" customWidth="1"/>
    <col min="5623" max="5623" width="11.25" style="769" bestFit="1" customWidth="1"/>
    <col min="5624" max="5624" width="15" style="769" bestFit="1" customWidth="1"/>
    <col min="5625" max="5625" width="16.375" style="769" bestFit="1" customWidth="1"/>
    <col min="5626" max="5628" width="23.25" style="769" bestFit="1" customWidth="1"/>
    <col min="5629" max="5630" width="20.75" style="769" bestFit="1" customWidth="1"/>
    <col min="5631" max="5631" width="6.625" style="769" bestFit="1" customWidth="1"/>
    <col min="5632" max="5632" width="9" style="769"/>
    <col min="5633" max="5633" width="16.375" style="769" bestFit="1" customWidth="1"/>
    <col min="5634" max="5634" width="14.125" style="769" bestFit="1" customWidth="1"/>
    <col min="5635" max="5637" width="9.75" style="769" bestFit="1" customWidth="1"/>
    <col min="5638" max="5638" width="14.125" style="769" bestFit="1" customWidth="1"/>
    <col min="5639" max="5639" width="15.25" style="769" customWidth="1"/>
    <col min="5640" max="5640" width="14.125" style="769" bestFit="1" customWidth="1"/>
    <col min="5641" max="5641" width="15.25" style="769" bestFit="1" customWidth="1"/>
    <col min="5642" max="5644" width="13.625" style="769" bestFit="1" customWidth="1"/>
    <col min="5645" max="5645" width="12" style="769" bestFit="1" customWidth="1"/>
    <col min="5646" max="5646" width="22.125" style="769" bestFit="1" customWidth="1"/>
    <col min="5647" max="5648" width="30.125" style="769" bestFit="1" customWidth="1"/>
    <col min="5649" max="5650" width="21" style="769" bestFit="1" customWidth="1"/>
    <col min="5651" max="5651" width="18.75" style="769" bestFit="1" customWidth="1"/>
    <col min="5652" max="5652" width="21" style="769" bestFit="1" customWidth="1"/>
    <col min="5653" max="5654" width="9.75" style="769" bestFit="1" customWidth="1"/>
    <col min="5655" max="5655" width="18.875" style="769" bestFit="1" customWidth="1"/>
    <col min="5656" max="5656" width="9.75" style="769" bestFit="1" customWidth="1"/>
    <col min="5657" max="5657" width="18.875" style="769" bestFit="1" customWidth="1"/>
    <col min="5658" max="5659" width="9.75" style="769" bestFit="1" customWidth="1"/>
    <col min="5660" max="5661" width="12.125" style="769" bestFit="1" customWidth="1"/>
    <col min="5662" max="5662" width="7.125" style="769" bestFit="1" customWidth="1"/>
    <col min="5663" max="5663" width="9.75" style="769" bestFit="1" customWidth="1"/>
    <col min="5664" max="5664" width="15.5" style="769" bestFit="1" customWidth="1"/>
    <col min="5665" max="5665" width="19.375" style="769" bestFit="1" customWidth="1"/>
    <col min="5666" max="5666" width="5.75" style="769" bestFit="1" customWidth="1"/>
    <col min="5667" max="5667" width="9.75" style="769" bestFit="1" customWidth="1"/>
    <col min="5668" max="5668" width="11.875" style="769" bestFit="1" customWidth="1"/>
    <col min="5669" max="5669" width="9.125" style="769" bestFit="1" customWidth="1"/>
    <col min="5670" max="5670" width="10.5" style="769" bestFit="1" customWidth="1"/>
    <col min="5671" max="5671" width="16.375" style="769" bestFit="1" customWidth="1"/>
    <col min="5672" max="5672" width="12.125" style="769" bestFit="1" customWidth="1"/>
    <col min="5673" max="5673" width="10.375" style="769" bestFit="1" customWidth="1"/>
    <col min="5674" max="5674" width="11.875" style="769" bestFit="1" customWidth="1"/>
    <col min="5675" max="5683" width="16.375" style="769" bestFit="1" customWidth="1"/>
    <col min="5684" max="5684" width="10.625" style="769" bestFit="1" customWidth="1"/>
    <col min="5685" max="5685" width="11.875" style="769" bestFit="1" customWidth="1"/>
    <col min="5686" max="5686" width="16.375" style="769" bestFit="1" customWidth="1"/>
    <col min="5687" max="5687" width="20.75" style="769" bestFit="1" customWidth="1"/>
    <col min="5688" max="5688" width="16.375" style="769" bestFit="1" customWidth="1"/>
    <col min="5689" max="5689" width="20.75" style="769" bestFit="1" customWidth="1"/>
    <col min="5690" max="5690" width="16.375" style="769" bestFit="1" customWidth="1"/>
    <col min="5691" max="5691" width="20.75" style="769" bestFit="1" customWidth="1"/>
    <col min="5692" max="5692" width="16.375" style="769" bestFit="1" customWidth="1"/>
    <col min="5693" max="5693" width="20.75" style="769" bestFit="1" customWidth="1"/>
    <col min="5694" max="5694" width="16.375" style="769" bestFit="1" customWidth="1"/>
    <col min="5695" max="5695" width="20.75" style="769" bestFit="1" customWidth="1"/>
    <col min="5696" max="5696" width="14.125" style="769" bestFit="1" customWidth="1"/>
    <col min="5697" max="5697" width="18.625" style="769" bestFit="1" customWidth="1"/>
    <col min="5698" max="5698" width="16.375" style="769" bestFit="1" customWidth="1"/>
    <col min="5699" max="5699" width="20.75" style="769" bestFit="1" customWidth="1"/>
    <col min="5700" max="5700" width="16.375" style="769" bestFit="1" customWidth="1"/>
    <col min="5701" max="5701" width="20.75" style="769" bestFit="1" customWidth="1"/>
    <col min="5702" max="5707" width="23" style="769" bestFit="1" customWidth="1"/>
    <col min="5708" max="5709" width="18.625" style="769" bestFit="1" customWidth="1"/>
    <col min="5710" max="5710" width="10.5" style="769" bestFit="1" customWidth="1"/>
    <col min="5711" max="5711" width="11.875" style="769" bestFit="1" customWidth="1"/>
    <col min="5712" max="5712" width="10.5" style="769" bestFit="1" customWidth="1"/>
    <col min="5713" max="5714" width="11.875" style="769" bestFit="1" customWidth="1"/>
    <col min="5715" max="5715" width="16.375" style="769" bestFit="1" customWidth="1"/>
    <col min="5716" max="5716" width="17.875" style="769" bestFit="1" customWidth="1"/>
    <col min="5717" max="5717" width="22.25" style="769" bestFit="1" customWidth="1"/>
    <col min="5718" max="5718" width="7.75" style="769" bestFit="1" customWidth="1"/>
    <col min="5719" max="5721" width="11.875" style="769" bestFit="1" customWidth="1"/>
    <col min="5722" max="5722" width="16.375" style="769" bestFit="1" customWidth="1"/>
    <col min="5723" max="5725" width="11.875" style="769" bestFit="1" customWidth="1"/>
    <col min="5726" max="5726" width="14.125" style="769" bestFit="1" customWidth="1"/>
    <col min="5727" max="5727" width="11.875" style="769" bestFit="1" customWidth="1"/>
    <col min="5728" max="5728" width="16.375" style="769" bestFit="1" customWidth="1"/>
    <col min="5729" max="5729" width="18.625" style="769" bestFit="1" customWidth="1"/>
    <col min="5730" max="5730" width="10.5" style="769" bestFit="1" customWidth="1"/>
    <col min="5731" max="5731" width="14.25" style="769" bestFit="1" customWidth="1"/>
    <col min="5732" max="5733" width="13.375" style="769" bestFit="1" customWidth="1"/>
    <col min="5734" max="5734" width="16.375" style="769" bestFit="1" customWidth="1"/>
    <col min="5735" max="5735" width="16.5" style="769" bestFit="1" customWidth="1"/>
    <col min="5736" max="5737" width="20.125" style="769" bestFit="1" customWidth="1"/>
    <col min="5738" max="5739" width="23" style="769" bestFit="1" customWidth="1"/>
    <col min="5740" max="5740" width="18.625" style="769" bestFit="1" customWidth="1"/>
    <col min="5741" max="5741" width="9.25" style="769" bestFit="1" customWidth="1"/>
    <col min="5742" max="5742" width="7.25" style="769" bestFit="1" customWidth="1"/>
    <col min="5743" max="5743" width="10.375" style="769" bestFit="1" customWidth="1"/>
    <col min="5744" max="5745" width="11.875" style="769" bestFit="1" customWidth="1"/>
    <col min="5746" max="5746" width="14.375" style="769" bestFit="1" customWidth="1"/>
    <col min="5747" max="5747" width="11.875" style="769" bestFit="1" customWidth="1"/>
    <col min="5748" max="5749" width="16.375" style="769" bestFit="1" customWidth="1"/>
    <col min="5750" max="5750" width="11.875" style="769" bestFit="1" customWidth="1"/>
    <col min="5751" max="5752" width="16.375" style="769" bestFit="1" customWidth="1"/>
    <col min="5753" max="5753" width="17.875" style="769" bestFit="1" customWidth="1"/>
    <col min="5754" max="5754" width="16.375" style="769" bestFit="1" customWidth="1"/>
    <col min="5755" max="5755" width="17.875" style="769" bestFit="1" customWidth="1"/>
    <col min="5756" max="5756" width="5.75" style="769" bestFit="1" customWidth="1"/>
    <col min="5757" max="5758" width="9.75" style="769" bestFit="1" customWidth="1"/>
    <col min="5759" max="5759" width="7.75" style="769" bestFit="1" customWidth="1"/>
    <col min="5760" max="5760" width="9.75" style="769" bestFit="1" customWidth="1"/>
    <col min="5761" max="5761" width="59.375" style="769" bestFit="1" customWidth="1"/>
    <col min="5762" max="5762" width="45.5" style="769" bestFit="1" customWidth="1"/>
    <col min="5763" max="5763" width="27.625" style="769" bestFit="1" customWidth="1"/>
    <col min="5764" max="5764" width="11.875" style="769" bestFit="1" customWidth="1"/>
    <col min="5765" max="5768" width="14.125" style="769" bestFit="1" customWidth="1"/>
    <col min="5769" max="5769" width="15.625" style="769" bestFit="1" customWidth="1"/>
    <col min="5770" max="5770" width="14.125" style="769" bestFit="1" customWidth="1"/>
    <col min="5771" max="5772" width="19.625" style="769" bestFit="1" customWidth="1"/>
    <col min="5773" max="5773" width="21.875" style="769" bestFit="1" customWidth="1"/>
    <col min="5774" max="5774" width="19.375" style="769" bestFit="1" customWidth="1"/>
    <col min="5775" max="5775" width="16.375" style="769" bestFit="1" customWidth="1"/>
    <col min="5776" max="5776" width="23" style="769" bestFit="1" customWidth="1"/>
    <col min="5777" max="5778" width="14.125" style="769" bestFit="1" customWidth="1"/>
    <col min="5779" max="5779" width="23.25" style="769" bestFit="1" customWidth="1"/>
    <col min="5780" max="5781" width="14.375" style="769" bestFit="1" customWidth="1"/>
    <col min="5782" max="5782" width="23.125" style="769" bestFit="1" customWidth="1"/>
    <col min="5783" max="5783" width="18.875" style="769" bestFit="1" customWidth="1"/>
    <col min="5784" max="5784" width="14.375" style="769" bestFit="1" customWidth="1"/>
    <col min="5785" max="5785" width="16.5" style="769" bestFit="1" customWidth="1"/>
    <col min="5786" max="5786" width="25.25" style="769" bestFit="1" customWidth="1"/>
    <col min="5787" max="5788" width="18.625" style="769" bestFit="1" customWidth="1"/>
    <col min="5789" max="5789" width="23" style="769" bestFit="1" customWidth="1"/>
    <col min="5790" max="5791" width="26.75" style="769" bestFit="1" customWidth="1"/>
    <col min="5792" max="5792" width="25.25" style="769" bestFit="1" customWidth="1"/>
    <col min="5793" max="5793" width="29.625" style="769" bestFit="1" customWidth="1"/>
    <col min="5794" max="5794" width="25.25" style="769" bestFit="1" customWidth="1"/>
    <col min="5795" max="5795" width="29.625" style="769" bestFit="1" customWidth="1"/>
    <col min="5796" max="5799" width="20.875" style="769" bestFit="1" customWidth="1"/>
    <col min="5800" max="5800" width="13.875" style="769" bestFit="1" customWidth="1"/>
    <col min="5801" max="5801" width="16.5" style="769" bestFit="1" customWidth="1"/>
    <col min="5802" max="5802" width="7.75" style="769" bestFit="1" customWidth="1"/>
    <col min="5803" max="5803" width="20.75" style="769" bestFit="1" customWidth="1"/>
    <col min="5804" max="5806" width="16.375" style="769" bestFit="1" customWidth="1"/>
    <col min="5807" max="5810" width="31" style="769" bestFit="1" customWidth="1"/>
    <col min="5811" max="5812" width="18.625" style="769" bestFit="1" customWidth="1"/>
    <col min="5813" max="5813" width="16.375" style="769" bestFit="1" customWidth="1"/>
    <col min="5814" max="5815" width="18.625" style="769" bestFit="1" customWidth="1"/>
    <col min="5816" max="5816" width="16.375" style="769" bestFit="1" customWidth="1"/>
    <col min="5817" max="5818" width="18.625" style="769" bestFit="1" customWidth="1"/>
    <col min="5819" max="5819" width="20.75" style="769" bestFit="1" customWidth="1"/>
    <col min="5820" max="5821" width="23" style="769" bestFit="1" customWidth="1"/>
    <col min="5822" max="5822" width="25.25" style="769" bestFit="1" customWidth="1"/>
    <col min="5823" max="5823" width="23" style="769" bestFit="1" customWidth="1"/>
    <col min="5824" max="5824" width="20.75" style="769" bestFit="1" customWidth="1"/>
    <col min="5825" max="5826" width="23" style="769" bestFit="1" customWidth="1"/>
    <col min="5827" max="5827" width="25.25" style="769" bestFit="1" customWidth="1"/>
    <col min="5828" max="5828" width="23" style="769" bestFit="1" customWidth="1"/>
    <col min="5829" max="5829" width="18.625" style="769" bestFit="1" customWidth="1"/>
    <col min="5830" max="5832" width="20.75" style="769" bestFit="1" customWidth="1"/>
    <col min="5833" max="5833" width="19.75" style="769" bestFit="1" customWidth="1"/>
    <col min="5834" max="5835" width="22" style="769" bestFit="1" customWidth="1"/>
    <col min="5836" max="5836" width="14.125" style="769" bestFit="1" customWidth="1"/>
    <col min="5837" max="5838" width="20.75" style="769" bestFit="1" customWidth="1"/>
    <col min="5839" max="5840" width="18.625" style="769" bestFit="1" customWidth="1"/>
    <col min="5841" max="5843" width="20.75" style="769" bestFit="1" customWidth="1"/>
    <col min="5844" max="5845" width="23" style="769" bestFit="1" customWidth="1"/>
    <col min="5846" max="5846" width="20.75" style="769" bestFit="1" customWidth="1"/>
    <col min="5847" max="5848" width="23" style="769" bestFit="1" customWidth="1"/>
    <col min="5849" max="5849" width="25.25" style="769" bestFit="1" customWidth="1"/>
    <col min="5850" max="5851" width="23" style="769" bestFit="1" customWidth="1"/>
    <col min="5852" max="5854" width="25.25" style="769" bestFit="1" customWidth="1"/>
    <col min="5855" max="5856" width="27.5" style="769" bestFit="1" customWidth="1"/>
    <col min="5857" max="5857" width="25.25" style="769" bestFit="1" customWidth="1"/>
    <col min="5858" max="5859" width="27.5" style="769" bestFit="1" customWidth="1"/>
    <col min="5860" max="5860" width="29.625" style="769" bestFit="1" customWidth="1"/>
    <col min="5861" max="5861" width="27.5" style="769" bestFit="1" customWidth="1"/>
    <col min="5862" max="5862" width="24.5" style="769" bestFit="1" customWidth="1"/>
    <col min="5863" max="5863" width="29" style="769" bestFit="1" customWidth="1"/>
    <col min="5864" max="5865" width="20.75" style="769" bestFit="1" customWidth="1"/>
    <col min="5866" max="5866" width="27.5" style="769" bestFit="1" customWidth="1"/>
    <col min="5867" max="5868" width="23" style="769" bestFit="1" customWidth="1"/>
    <col min="5869" max="5869" width="29.625" style="769" bestFit="1" customWidth="1"/>
    <col min="5870" max="5870" width="9.125" style="769" bestFit="1" customWidth="1"/>
    <col min="5871" max="5873" width="18.125" style="769" bestFit="1" customWidth="1"/>
    <col min="5874" max="5874" width="20.375" style="769" bestFit="1" customWidth="1"/>
    <col min="5875" max="5875" width="25.25" style="769" bestFit="1" customWidth="1"/>
    <col min="5876" max="5876" width="27.5" style="769" bestFit="1" customWidth="1"/>
    <col min="5877" max="5878" width="9.125" style="769" bestFit="1" customWidth="1"/>
    <col min="5879" max="5879" width="11.25" style="769" bestFit="1" customWidth="1"/>
    <col min="5880" max="5880" width="15" style="769" bestFit="1" customWidth="1"/>
    <col min="5881" max="5881" width="16.375" style="769" bestFit="1" customWidth="1"/>
    <col min="5882" max="5884" width="23.25" style="769" bestFit="1" customWidth="1"/>
    <col min="5885" max="5886" width="20.75" style="769" bestFit="1" customWidth="1"/>
    <col min="5887" max="5887" width="6.625" style="769" bestFit="1" customWidth="1"/>
    <col min="5888" max="5888" width="9" style="769"/>
    <col min="5889" max="5889" width="16.375" style="769" bestFit="1" customWidth="1"/>
    <col min="5890" max="5890" width="14.125" style="769" bestFit="1" customWidth="1"/>
    <col min="5891" max="5893" width="9.75" style="769" bestFit="1" customWidth="1"/>
    <col min="5894" max="5894" width="14.125" style="769" bestFit="1" customWidth="1"/>
    <col min="5895" max="5895" width="15.25" style="769" customWidth="1"/>
    <col min="5896" max="5896" width="14.125" style="769" bestFit="1" customWidth="1"/>
    <col min="5897" max="5897" width="15.25" style="769" bestFit="1" customWidth="1"/>
    <col min="5898" max="5900" width="13.625" style="769" bestFit="1" customWidth="1"/>
    <col min="5901" max="5901" width="12" style="769" bestFit="1" customWidth="1"/>
    <col min="5902" max="5902" width="22.125" style="769" bestFit="1" customWidth="1"/>
    <col min="5903" max="5904" width="30.125" style="769" bestFit="1" customWidth="1"/>
    <col min="5905" max="5906" width="21" style="769" bestFit="1" customWidth="1"/>
    <col min="5907" max="5907" width="18.75" style="769" bestFit="1" customWidth="1"/>
    <col min="5908" max="5908" width="21" style="769" bestFit="1" customWidth="1"/>
    <col min="5909" max="5910" width="9.75" style="769" bestFit="1" customWidth="1"/>
    <col min="5911" max="5911" width="18.875" style="769" bestFit="1" customWidth="1"/>
    <col min="5912" max="5912" width="9.75" style="769" bestFit="1" customWidth="1"/>
    <col min="5913" max="5913" width="18.875" style="769" bestFit="1" customWidth="1"/>
    <col min="5914" max="5915" width="9.75" style="769" bestFit="1" customWidth="1"/>
    <col min="5916" max="5917" width="12.125" style="769" bestFit="1" customWidth="1"/>
    <col min="5918" max="5918" width="7.125" style="769" bestFit="1" customWidth="1"/>
    <col min="5919" max="5919" width="9.75" style="769" bestFit="1" customWidth="1"/>
    <col min="5920" max="5920" width="15.5" style="769" bestFit="1" customWidth="1"/>
    <col min="5921" max="5921" width="19.375" style="769" bestFit="1" customWidth="1"/>
    <col min="5922" max="5922" width="5.75" style="769" bestFit="1" customWidth="1"/>
    <col min="5923" max="5923" width="9.75" style="769" bestFit="1" customWidth="1"/>
    <col min="5924" max="5924" width="11.875" style="769" bestFit="1" customWidth="1"/>
    <col min="5925" max="5925" width="9.125" style="769" bestFit="1" customWidth="1"/>
    <col min="5926" max="5926" width="10.5" style="769" bestFit="1" customWidth="1"/>
    <col min="5927" max="5927" width="16.375" style="769" bestFit="1" customWidth="1"/>
    <col min="5928" max="5928" width="12.125" style="769" bestFit="1" customWidth="1"/>
    <col min="5929" max="5929" width="10.375" style="769" bestFit="1" customWidth="1"/>
    <col min="5930" max="5930" width="11.875" style="769" bestFit="1" customWidth="1"/>
    <col min="5931" max="5939" width="16.375" style="769" bestFit="1" customWidth="1"/>
    <col min="5940" max="5940" width="10.625" style="769" bestFit="1" customWidth="1"/>
    <col min="5941" max="5941" width="11.875" style="769" bestFit="1" customWidth="1"/>
    <col min="5942" max="5942" width="16.375" style="769" bestFit="1" customWidth="1"/>
    <col min="5943" max="5943" width="20.75" style="769" bestFit="1" customWidth="1"/>
    <col min="5944" max="5944" width="16.375" style="769" bestFit="1" customWidth="1"/>
    <col min="5945" max="5945" width="20.75" style="769" bestFit="1" customWidth="1"/>
    <col min="5946" max="5946" width="16.375" style="769" bestFit="1" customWidth="1"/>
    <col min="5947" max="5947" width="20.75" style="769" bestFit="1" customWidth="1"/>
    <col min="5948" max="5948" width="16.375" style="769" bestFit="1" customWidth="1"/>
    <col min="5949" max="5949" width="20.75" style="769" bestFit="1" customWidth="1"/>
    <col min="5950" max="5950" width="16.375" style="769" bestFit="1" customWidth="1"/>
    <col min="5951" max="5951" width="20.75" style="769" bestFit="1" customWidth="1"/>
    <col min="5952" max="5952" width="14.125" style="769" bestFit="1" customWidth="1"/>
    <col min="5953" max="5953" width="18.625" style="769" bestFit="1" customWidth="1"/>
    <col min="5954" max="5954" width="16.375" style="769" bestFit="1" customWidth="1"/>
    <col min="5955" max="5955" width="20.75" style="769" bestFit="1" customWidth="1"/>
    <col min="5956" max="5956" width="16.375" style="769" bestFit="1" customWidth="1"/>
    <col min="5957" max="5957" width="20.75" style="769" bestFit="1" customWidth="1"/>
    <col min="5958" max="5963" width="23" style="769" bestFit="1" customWidth="1"/>
    <col min="5964" max="5965" width="18.625" style="769" bestFit="1" customWidth="1"/>
    <col min="5966" max="5966" width="10.5" style="769" bestFit="1" customWidth="1"/>
    <col min="5967" max="5967" width="11.875" style="769" bestFit="1" customWidth="1"/>
    <col min="5968" max="5968" width="10.5" style="769" bestFit="1" customWidth="1"/>
    <col min="5969" max="5970" width="11.875" style="769" bestFit="1" customWidth="1"/>
    <col min="5971" max="5971" width="16.375" style="769" bestFit="1" customWidth="1"/>
    <col min="5972" max="5972" width="17.875" style="769" bestFit="1" customWidth="1"/>
    <col min="5973" max="5973" width="22.25" style="769" bestFit="1" customWidth="1"/>
    <col min="5974" max="5974" width="7.75" style="769" bestFit="1" customWidth="1"/>
    <col min="5975" max="5977" width="11.875" style="769" bestFit="1" customWidth="1"/>
    <col min="5978" max="5978" width="16.375" style="769" bestFit="1" customWidth="1"/>
    <col min="5979" max="5981" width="11.875" style="769" bestFit="1" customWidth="1"/>
    <col min="5982" max="5982" width="14.125" style="769" bestFit="1" customWidth="1"/>
    <col min="5983" max="5983" width="11.875" style="769" bestFit="1" customWidth="1"/>
    <col min="5984" max="5984" width="16.375" style="769" bestFit="1" customWidth="1"/>
    <col min="5985" max="5985" width="18.625" style="769" bestFit="1" customWidth="1"/>
    <col min="5986" max="5986" width="10.5" style="769" bestFit="1" customWidth="1"/>
    <col min="5987" max="5987" width="14.25" style="769" bestFit="1" customWidth="1"/>
    <col min="5988" max="5989" width="13.375" style="769" bestFit="1" customWidth="1"/>
    <col min="5990" max="5990" width="16.375" style="769" bestFit="1" customWidth="1"/>
    <col min="5991" max="5991" width="16.5" style="769" bestFit="1" customWidth="1"/>
    <col min="5992" max="5993" width="20.125" style="769" bestFit="1" customWidth="1"/>
    <col min="5994" max="5995" width="23" style="769" bestFit="1" customWidth="1"/>
    <col min="5996" max="5996" width="18.625" style="769" bestFit="1" customWidth="1"/>
    <col min="5997" max="5997" width="9.25" style="769" bestFit="1" customWidth="1"/>
    <col min="5998" max="5998" width="7.25" style="769" bestFit="1" customWidth="1"/>
    <col min="5999" max="5999" width="10.375" style="769" bestFit="1" customWidth="1"/>
    <col min="6000" max="6001" width="11.875" style="769" bestFit="1" customWidth="1"/>
    <col min="6002" max="6002" width="14.375" style="769" bestFit="1" customWidth="1"/>
    <col min="6003" max="6003" width="11.875" style="769" bestFit="1" customWidth="1"/>
    <col min="6004" max="6005" width="16.375" style="769" bestFit="1" customWidth="1"/>
    <col min="6006" max="6006" width="11.875" style="769" bestFit="1" customWidth="1"/>
    <col min="6007" max="6008" width="16.375" style="769" bestFit="1" customWidth="1"/>
    <col min="6009" max="6009" width="17.875" style="769" bestFit="1" customWidth="1"/>
    <col min="6010" max="6010" width="16.375" style="769" bestFit="1" customWidth="1"/>
    <col min="6011" max="6011" width="17.875" style="769" bestFit="1" customWidth="1"/>
    <col min="6012" max="6012" width="5.75" style="769" bestFit="1" customWidth="1"/>
    <col min="6013" max="6014" width="9.75" style="769" bestFit="1" customWidth="1"/>
    <col min="6015" max="6015" width="7.75" style="769" bestFit="1" customWidth="1"/>
    <col min="6016" max="6016" width="9.75" style="769" bestFit="1" customWidth="1"/>
    <col min="6017" max="6017" width="59.375" style="769" bestFit="1" customWidth="1"/>
    <col min="6018" max="6018" width="45.5" style="769" bestFit="1" customWidth="1"/>
    <col min="6019" max="6019" width="27.625" style="769" bestFit="1" customWidth="1"/>
    <col min="6020" max="6020" width="11.875" style="769" bestFit="1" customWidth="1"/>
    <col min="6021" max="6024" width="14.125" style="769" bestFit="1" customWidth="1"/>
    <col min="6025" max="6025" width="15.625" style="769" bestFit="1" customWidth="1"/>
    <col min="6026" max="6026" width="14.125" style="769" bestFit="1" customWidth="1"/>
    <col min="6027" max="6028" width="19.625" style="769" bestFit="1" customWidth="1"/>
    <col min="6029" max="6029" width="21.875" style="769" bestFit="1" customWidth="1"/>
    <col min="6030" max="6030" width="19.375" style="769" bestFit="1" customWidth="1"/>
    <col min="6031" max="6031" width="16.375" style="769" bestFit="1" customWidth="1"/>
    <col min="6032" max="6032" width="23" style="769" bestFit="1" customWidth="1"/>
    <col min="6033" max="6034" width="14.125" style="769" bestFit="1" customWidth="1"/>
    <col min="6035" max="6035" width="23.25" style="769" bestFit="1" customWidth="1"/>
    <col min="6036" max="6037" width="14.375" style="769" bestFit="1" customWidth="1"/>
    <col min="6038" max="6038" width="23.125" style="769" bestFit="1" customWidth="1"/>
    <col min="6039" max="6039" width="18.875" style="769" bestFit="1" customWidth="1"/>
    <col min="6040" max="6040" width="14.375" style="769" bestFit="1" customWidth="1"/>
    <col min="6041" max="6041" width="16.5" style="769" bestFit="1" customWidth="1"/>
    <col min="6042" max="6042" width="25.25" style="769" bestFit="1" customWidth="1"/>
    <col min="6043" max="6044" width="18.625" style="769" bestFit="1" customWidth="1"/>
    <col min="6045" max="6045" width="23" style="769" bestFit="1" customWidth="1"/>
    <col min="6046" max="6047" width="26.75" style="769" bestFit="1" customWidth="1"/>
    <col min="6048" max="6048" width="25.25" style="769" bestFit="1" customWidth="1"/>
    <col min="6049" max="6049" width="29.625" style="769" bestFit="1" customWidth="1"/>
    <col min="6050" max="6050" width="25.25" style="769" bestFit="1" customWidth="1"/>
    <col min="6051" max="6051" width="29.625" style="769" bestFit="1" customWidth="1"/>
    <col min="6052" max="6055" width="20.875" style="769" bestFit="1" customWidth="1"/>
    <col min="6056" max="6056" width="13.875" style="769" bestFit="1" customWidth="1"/>
    <col min="6057" max="6057" width="16.5" style="769" bestFit="1" customWidth="1"/>
    <col min="6058" max="6058" width="7.75" style="769" bestFit="1" customWidth="1"/>
    <col min="6059" max="6059" width="20.75" style="769" bestFit="1" customWidth="1"/>
    <col min="6060" max="6062" width="16.375" style="769" bestFit="1" customWidth="1"/>
    <col min="6063" max="6066" width="31" style="769" bestFit="1" customWidth="1"/>
    <col min="6067" max="6068" width="18.625" style="769" bestFit="1" customWidth="1"/>
    <col min="6069" max="6069" width="16.375" style="769" bestFit="1" customWidth="1"/>
    <col min="6070" max="6071" width="18.625" style="769" bestFit="1" customWidth="1"/>
    <col min="6072" max="6072" width="16.375" style="769" bestFit="1" customWidth="1"/>
    <col min="6073" max="6074" width="18.625" style="769" bestFit="1" customWidth="1"/>
    <col min="6075" max="6075" width="20.75" style="769" bestFit="1" customWidth="1"/>
    <col min="6076" max="6077" width="23" style="769" bestFit="1" customWidth="1"/>
    <col min="6078" max="6078" width="25.25" style="769" bestFit="1" customWidth="1"/>
    <col min="6079" max="6079" width="23" style="769" bestFit="1" customWidth="1"/>
    <col min="6080" max="6080" width="20.75" style="769" bestFit="1" customWidth="1"/>
    <col min="6081" max="6082" width="23" style="769" bestFit="1" customWidth="1"/>
    <col min="6083" max="6083" width="25.25" style="769" bestFit="1" customWidth="1"/>
    <col min="6084" max="6084" width="23" style="769" bestFit="1" customWidth="1"/>
    <col min="6085" max="6085" width="18.625" style="769" bestFit="1" customWidth="1"/>
    <col min="6086" max="6088" width="20.75" style="769" bestFit="1" customWidth="1"/>
    <col min="6089" max="6089" width="19.75" style="769" bestFit="1" customWidth="1"/>
    <col min="6090" max="6091" width="22" style="769" bestFit="1" customWidth="1"/>
    <col min="6092" max="6092" width="14.125" style="769" bestFit="1" customWidth="1"/>
    <col min="6093" max="6094" width="20.75" style="769" bestFit="1" customWidth="1"/>
    <col min="6095" max="6096" width="18.625" style="769" bestFit="1" customWidth="1"/>
    <col min="6097" max="6099" width="20.75" style="769" bestFit="1" customWidth="1"/>
    <col min="6100" max="6101" width="23" style="769" bestFit="1" customWidth="1"/>
    <col min="6102" max="6102" width="20.75" style="769" bestFit="1" customWidth="1"/>
    <col min="6103" max="6104" width="23" style="769" bestFit="1" customWidth="1"/>
    <col min="6105" max="6105" width="25.25" style="769" bestFit="1" customWidth="1"/>
    <col min="6106" max="6107" width="23" style="769" bestFit="1" customWidth="1"/>
    <col min="6108" max="6110" width="25.25" style="769" bestFit="1" customWidth="1"/>
    <col min="6111" max="6112" width="27.5" style="769" bestFit="1" customWidth="1"/>
    <col min="6113" max="6113" width="25.25" style="769" bestFit="1" customWidth="1"/>
    <col min="6114" max="6115" width="27.5" style="769" bestFit="1" customWidth="1"/>
    <col min="6116" max="6116" width="29.625" style="769" bestFit="1" customWidth="1"/>
    <col min="6117" max="6117" width="27.5" style="769" bestFit="1" customWidth="1"/>
    <col min="6118" max="6118" width="24.5" style="769" bestFit="1" customWidth="1"/>
    <col min="6119" max="6119" width="29" style="769" bestFit="1" customWidth="1"/>
    <col min="6120" max="6121" width="20.75" style="769" bestFit="1" customWidth="1"/>
    <col min="6122" max="6122" width="27.5" style="769" bestFit="1" customWidth="1"/>
    <col min="6123" max="6124" width="23" style="769" bestFit="1" customWidth="1"/>
    <col min="6125" max="6125" width="29.625" style="769" bestFit="1" customWidth="1"/>
    <col min="6126" max="6126" width="9.125" style="769" bestFit="1" customWidth="1"/>
    <col min="6127" max="6129" width="18.125" style="769" bestFit="1" customWidth="1"/>
    <col min="6130" max="6130" width="20.375" style="769" bestFit="1" customWidth="1"/>
    <col min="6131" max="6131" width="25.25" style="769" bestFit="1" customWidth="1"/>
    <col min="6132" max="6132" width="27.5" style="769" bestFit="1" customWidth="1"/>
    <col min="6133" max="6134" width="9.125" style="769" bestFit="1" customWidth="1"/>
    <col min="6135" max="6135" width="11.25" style="769" bestFit="1" customWidth="1"/>
    <col min="6136" max="6136" width="15" style="769" bestFit="1" customWidth="1"/>
    <col min="6137" max="6137" width="16.375" style="769" bestFit="1" customWidth="1"/>
    <col min="6138" max="6140" width="23.25" style="769" bestFit="1" customWidth="1"/>
    <col min="6141" max="6142" width="20.75" style="769" bestFit="1" customWidth="1"/>
    <col min="6143" max="6143" width="6.625" style="769" bestFit="1" customWidth="1"/>
    <col min="6144" max="6144" width="9" style="769"/>
    <col min="6145" max="6145" width="16.375" style="769" bestFit="1" customWidth="1"/>
    <col min="6146" max="6146" width="14.125" style="769" bestFit="1" customWidth="1"/>
    <col min="6147" max="6149" width="9.75" style="769" bestFit="1" customWidth="1"/>
    <col min="6150" max="6150" width="14.125" style="769" bestFit="1" customWidth="1"/>
    <col min="6151" max="6151" width="15.25" style="769" customWidth="1"/>
    <col min="6152" max="6152" width="14.125" style="769" bestFit="1" customWidth="1"/>
    <col min="6153" max="6153" width="15.25" style="769" bestFit="1" customWidth="1"/>
    <col min="6154" max="6156" width="13.625" style="769" bestFit="1" customWidth="1"/>
    <col min="6157" max="6157" width="12" style="769" bestFit="1" customWidth="1"/>
    <col min="6158" max="6158" width="22.125" style="769" bestFit="1" customWidth="1"/>
    <col min="6159" max="6160" width="30.125" style="769" bestFit="1" customWidth="1"/>
    <col min="6161" max="6162" width="21" style="769" bestFit="1" customWidth="1"/>
    <col min="6163" max="6163" width="18.75" style="769" bestFit="1" customWidth="1"/>
    <col min="6164" max="6164" width="21" style="769" bestFit="1" customWidth="1"/>
    <col min="6165" max="6166" width="9.75" style="769" bestFit="1" customWidth="1"/>
    <col min="6167" max="6167" width="18.875" style="769" bestFit="1" customWidth="1"/>
    <col min="6168" max="6168" width="9.75" style="769" bestFit="1" customWidth="1"/>
    <col min="6169" max="6169" width="18.875" style="769" bestFit="1" customWidth="1"/>
    <col min="6170" max="6171" width="9.75" style="769" bestFit="1" customWidth="1"/>
    <col min="6172" max="6173" width="12.125" style="769" bestFit="1" customWidth="1"/>
    <col min="6174" max="6174" width="7.125" style="769" bestFit="1" customWidth="1"/>
    <col min="6175" max="6175" width="9.75" style="769" bestFit="1" customWidth="1"/>
    <col min="6176" max="6176" width="15.5" style="769" bestFit="1" customWidth="1"/>
    <col min="6177" max="6177" width="19.375" style="769" bestFit="1" customWidth="1"/>
    <col min="6178" max="6178" width="5.75" style="769" bestFit="1" customWidth="1"/>
    <col min="6179" max="6179" width="9.75" style="769" bestFit="1" customWidth="1"/>
    <col min="6180" max="6180" width="11.875" style="769" bestFit="1" customWidth="1"/>
    <col min="6181" max="6181" width="9.125" style="769" bestFit="1" customWidth="1"/>
    <col min="6182" max="6182" width="10.5" style="769" bestFit="1" customWidth="1"/>
    <col min="6183" max="6183" width="16.375" style="769" bestFit="1" customWidth="1"/>
    <col min="6184" max="6184" width="12.125" style="769" bestFit="1" customWidth="1"/>
    <col min="6185" max="6185" width="10.375" style="769" bestFit="1" customWidth="1"/>
    <col min="6186" max="6186" width="11.875" style="769" bestFit="1" customWidth="1"/>
    <col min="6187" max="6195" width="16.375" style="769" bestFit="1" customWidth="1"/>
    <col min="6196" max="6196" width="10.625" style="769" bestFit="1" customWidth="1"/>
    <col min="6197" max="6197" width="11.875" style="769" bestFit="1" customWidth="1"/>
    <col min="6198" max="6198" width="16.375" style="769" bestFit="1" customWidth="1"/>
    <col min="6199" max="6199" width="20.75" style="769" bestFit="1" customWidth="1"/>
    <col min="6200" max="6200" width="16.375" style="769" bestFit="1" customWidth="1"/>
    <col min="6201" max="6201" width="20.75" style="769" bestFit="1" customWidth="1"/>
    <col min="6202" max="6202" width="16.375" style="769" bestFit="1" customWidth="1"/>
    <col min="6203" max="6203" width="20.75" style="769" bestFit="1" customWidth="1"/>
    <col min="6204" max="6204" width="16.375" style="769" bestFit="1" customWidth="1"/>
    <col min="6205" max="6205" width="20.75" style="769" bestFit="1" customWidth="1"/>
    <col min="6206" max="6206" width="16.375" style="769" bestFit="1" customWidth="1"/>
    <col min="6207" max="6207" width="20.75" style="769" bestFit="1" customWidth="1"/>
    <col min="6208" max="6208" width="14.125" style="769" bestFit="1" customWidth="1"/>
    <col min="6209" max="6209" width="18.625" style="769" bestFit="1" customWidth="1"/>
    <col min="6210" max="6210" width="16.375" style="769" bestFit="1" customWidth="1"/>
    <col min="6211" max="6211" width="20.75" style="769" bestFit="1" customWidth="1"/>
    <col min="6212" max="6212" width="16.375" style="769" bestFit="1" customWidth="1"/>
    <col min="6213" max="6213" width="20.75" style="769" bestFit="1" customWidth="1"/>
    <col min="6214" max="6219" width="23" style="769" bestFit="1" customWidth="1"/>
    <col min="6220" max="6221" width="18.625" style="769" bestFit="1" customWidth="1"/>
    <col min="6222" max="6222" width="10.5" style="769" bestFit="1" customWidth="1"/>
    <col min="6223" max="6223" width="11.875" style="769" bestFit="1" customWidth="1"/>
    <col min="6224" max="6224" width="10.5" style="769" bestFit="1" customWidth="1"/>
    <col min="6225" max="6226" width="11.875" style="769" bestFit="1" customWidth="1"/>
    <col min="6227" max="6227" width="16.375" style="769" bestFit="1" customWidth="1"/>
    <col min="6228" max="6228" width="17.875" style="769" bestFit="1" customWidth="1"/>
    <col min="6229" max="6229" width="22.25" style="769" bestFit="1" customWidth="1"/>
    <col min="6230" max="6230" width="7.75" style="769" bestFit="1" customWidth="1"/>
    <col min="6231" max="6233" width="11.875" style="769" bestFit="1" customWidth="1"/>
    <col min="6234" max="6234" width="16.375" style="769" bestFit="1" customWidth="1"/>
    <col min="6235" max="6237" width="11.875" style="769" bestFit="1" customWidth="1"/>
    <col min="6238" max="6238" width="14.125" style="769" bestFit="1" customWidth="1"/>
    <col min="6239" max="6239" width="11.875" style="769" bestFit="1" customWidth="1"/>
    <col min="6240" max="6240" width="16.375" style="769" bestFit="1" customWidth="1"/>
    <col min="6241" max="6241" width="18.625" style="769" bestFit="1" customWidth="1"/>
    <col min="6242" max="6242" width="10.5" style="769" bestFit="1" customWidth="1"/>
    <col min="6243" max="6243" width="14.25" style="769" bestFit="1" customWidth="1"/>
    <col min="6244" max="6245" width="13.375" style="769" bestFit="1" customWidth="1"/>
    <col min="6246" max="6246" width="16.375" style="769" bestFit="1" customWidth="1"/>
    <col min="6247" max="6247" width="16.5" style="769" bestFit="1" customWidth="1"/>
    <col min="6248" max="6249" width="20.125" style="769" bestFit="1" customWidth="1"/>
    <col min="6250" max="6251" width="23" style="769" bestFit="1" customWidth="1"/>
    <col min="6252" max="6252" width="18.625" style="769" bestFit="1" customWidth="1"/>
    <col min="6253" max="6253" width="9.25" style="769" bestFit="1" customWidth="1"/>
    <col min="6254" max="6254" width="7.25" style="769" bestFit="1" customWidth="1"/>
    <col min="6255" max="6255" width="10.375" style="769" bestFit="1" customWidth="1"/>
    <col min="6256" max="6257" width="11.875" style="769" bestFit="1" customWidth="1"/>
    <col min="6258" max="6258" width="14.375" style="769" bestFit="1" customWidth="1"/>
    <col min="6259" max="6259" width="11.875" style="769" bestFit="1" customWidth="1"/>
    <col min="6260" max="6261" width="16.375" style="769" bestFit="1" customWidth="1"/>
    <col min="6262" max="6262" width="11.875" style="769" bestFit="1" customWidth="1"/>
    <col min="6263" max="6264" width="16.375" style="769" bestFit="1" customWidth="1"/>
    <col min="6265" max="6265" width="17.875" style="769" bestFit="1" customWidth="1"/>
    <col min="6266" max="6266" width="16.375" style="769" bestFit="1" customWidth="1"/>
    <col min="6267" max="6267" width="17.875" style="769" bestFit="1" customWidth="1"/>
    <col min="6268" max="6268" width="5.75" style="769" bestFit="1" customWidth="1"/>
    <col min="6269" max="6270" width="9.75" style="769" bestFit="1" customWidth="1"/>
    <col min="6271" max="6271" width="7.75" style="769" bestFit="1" customWidth="1"/>
    <col min="6272" max="6272" width="9.75" style="769" bestFit="1" customWidth="1"/>
    <col min="6273" max="6273" width="59.375" style="769" bestFit="1" customWidth="1"/>
    <col min="6274" max="6274" width="45.5" style="769" bestFit="1" customWidth="1"/>
    <col min="6275" max="6275" width="27.625" style="769" bestFit="1" customWidth="1"/>
    <col min="6276" max="6276" width="11.875" style="769" bestFit="1" customWidth="1"/>
    <col min="6277" max="6280" width="14.125" style="769" bestFit="1" customWidth="1"/>
    <col min="6281" max="6281" width="15.625" style="769" bestFit="1" customWidth="1"/>
    <col min="6282" max="6282" width="14.125" style="769" bestFit="1" customWidth="1"/>
    <col min="6283" max="6284" width="19.625" style="769" bestFit="1" customWidth="1"/>
    <col min="6285" max="6285" width="21.875" style="769" bestFit="1" customWidth="1"/>
    <col min="6286" max="6286" width="19.375" style="769" bestFit="1" customWidth="1"/>
    <col min="6287" max="6287" width="16.375" style="769" bestFit="1" customWidth="1"/>
    <col min="6288" max="6288" width="23" style="769" bestFit="1" customWidth="1"/>
    <col min="6289" max="6290" width="14.125" style="769" bestFit="1" customWidth="1"/>
    <col min="6291" max="6291" width="23.25" style="769" bestFit="1" customWidth="1"/>
    <col min="6292" max="6293" width="14.375" style="769" bestFit="1" customWidth="1"/>
    <col min="6294" max="6294" width="23.125" style="769" bestFit="1" customWidth="1"/>
    <col min="6295" max="6295" width="18.875" style="769" bestFit="1" customWidth="1"/>
    <col min="6296" max="6296" width="14.375" style="769" bestFit="1" customWidth="1"/>
    <col min="6297" max="6297" width="16.5" style="769" bestFit="1" customWidth="1"/>
    <col min="6298" max="6298" width="25.25" style="769" bestFit="1" customWidth="1"/>
    <col min="6299" max="6300" width="18.625" style="769" bestFit="1" customWidth="1"/>
    <col min="6301" max="6301" width="23" style="769" bestFit="1" customWidth="1"/>
    <col min="6302" max="6303" width="26.75" style="769" bestFit="1" customWidth="1"/>
    <col min="6304" max="6304" width="25.25" style="769" bestFit="1" customWidth="1"/>
    <col min="6305" max="6305" width="29.625" style="769" bestFit="1" customWidth="1"/>
    <col min="6306" max="6306" width="25.25" style="769" bestFit="1" customWidth="1"/>
    <col min="6307" max="6307" width="29.625" style="769" bestFit="1" customWidth="1"/>
    <col min="6308" max="6311" width="20.875" style="769" bestFit="1" customWidth="1"/>
    <col min="6312" max="6312" width="13.875" style="769" bestFit="1" customWidth="1"/>
    <col min="6313" max="6313" width="16.5" style="769" bestFit="1" customWidth="1"/>
    <col min="6314" max="6314" width="7.75" style="769" bestFit="1" customWidth="1"/>
    <col min="6315" max="6315" width="20.75" style="769" bestFit="1" customWidth="1"/>
    <col min="6316" max="6318" width="16.375" style="769" bestFit="1" customWidth="1"/>
    <col min="6319" max="6322" width="31" style="769" bestFit="1" customWidth="1"/>
    <col min="6323" max="6324" width="18.625" style="769" bestFit="1" customWidth="1"/>
    <col min="6325" max="6325" width="16.375" style="769" bestFit="1" customWidth="1"/>
    <col min="6326" max="6327" width="18.625" style="769" bestFit="1" customWidth="1"/>
    <col min="6328" max="6328" width="16.375" style="769" bestFit="1" customWidth="1"/>
    <col min="6329" max="6330" width="18.625" style="769" bestFit="1" customWidth="1"/>
    <col min="6331" max="6331" width="20.75" style="769" bestFit="1" customWidth="1"/>
    <col min="6332" max="6333" width="23" style="769" bestFit="1" customWidth="1"/>
    <col min="6334" max="6334" width="25.25" style="769" bestFit="1" customWidth="1"/>
    <col min="6335" max="6335" width="23" style="769" bestFit="1" customWidth="1"/>
    <col min="6336" max="6336" width="20.75" style="769" bestFit="1" customWidth="1"/>
    <col min="6337" max="6338" width="23" style="769" bestFit="1" customWidth="1"/>
    <col min="6339" max="6339" width="25.25" style="769" bestFit="1" customWidth="1"/>
    <col min="6340" max="6340" width="23" style="769" bestFit="1" customWidth="1"/>
    <col min="6341" max="6341" width="18.625" style="769" bestFit="1" customWidth="1"/>
    <col min="6342" max="6344" width="20.75" style="769" bestFit="1" customWidth="1"/>
    <col min="6345" max="6345" width="19.75" style="769" bestFit="1" customWidth="1"/>
    <col min="6346" max="6347" width="22" style="769" bestFit="1" customWidth="1"/>
    <col min="6348" max="6348" width="14.125" style="769" bestFit="1" customWidth="1"/>
    <col min="6349" max="6350" width="20.75" style="769" bestFit="1" customWidth="1"/>
    <col min="6351" max="6352" width="18.625" style="769" bestFit="1" customWidth="1"/>
    <col min="6353" max="6355" width="20.75" style="769" bestFit="1" customWidth="1"/>
    <col min="6356" max="6357" width="23" style="769" bestFit="1" customWidth="1"/>
    <col min="6358" max="6358" width="20.75" style="769" bestFit="1" customWidth="1"/>
    <col min="6359" max="6360" width="23" style="769" bestFit="1" customWidth="1"/>
    <col min="6361" max="6361" width="25.25" style="769" bestFit="1" customWidth="1"/>
    <col min="6362" max="6363" width="23" style="769" bestFit="1" customWidth="1"/>
    <col min="6364" max="6366" width="25.25" style="769" bestFit="1" customWidth="1"/>
    <col min="6367" max="6368" width="27.5" style="769" bestFit="1" customWidth="1"/>
    <col min="6369" max="6369" width="25.25" style="769" bestFit="1" customWidth="1"/>
    <col min="6370" max="6371" width="27.5" style="769" bestFit="1" customWidth="1"/>
    <col min="6372" max="6372" width="29.625" style="769" bestFit="1" customWidth="1"/>
    <col min="6373" max="6373" width="27.5" style="769" bestFit="1" customWidth="1"/>
    <col min="6374" max="6374" width="24.5" style="769" bestFit="1" customWidth="1"/>
    <col min="6375" max="6375" width="29" style="769" bestFit="1" customWidth="1"/>
    <col min="6376" max="6377" width="20.75" style="769" bestFit="1" customWidth="1"/>
    <col min="6378" max="6378" width="27.5" style="769" bestFit="1" customWidth="1"/>
    <col min="6379" max="6380" width="23" style="769" bestFit="1" customWidth="1"/>
    <col min="6381" max="6381" width="29.625" style="769" bestFit="1" customWidth="1"/>
    <col min="6382" max="6382" width="9.125" style="769" bestFit="1" customWidth="1"/>
    <col min="6383" max="6385" width="18.125" style="769" bestFit="1" customWidth="1"/>
    <col min="6386" max="6386" width="20.375" style="769" bestFit="1" customWidth="1"/>
    <col min="6387" max="6387" width="25.25" style="769" bestFit="1" customWidth="1"/>
    <col min="6388" max="6388" width="27.5" style="769" bestFit="1" customWidth="1"/>
    <col min="6389" max="6390" width="9.125" style="769" bestFit="1" customWidth="1"/>
    <col min="6391" max="6391" width="11.25" style="769" bestFit="1" customWidth="1"/>
    <col min="6392" max="6392" width="15" style="769" bestFit="1" customWidth="1"/>
    <col min="6393" max="6393" width="16.375" style="769" bestFit="1" customWidth="1"/>
    <col min="6394" max="6396" width="23.25" style="769" bestFit="1" customWidth="1"/>
    <col min="6397" max="6398" width="20.75" style="769" bestFit="1" customWidth="1"/>
    <col min="6399" max="6399" width="6.625" style="769" bestFit="1" customWidth="1"/>
    <col min="6400" max="6400" width="9" style="769"/>
    <col min="6401" max="6401" width="16.375" style="769" bestFit="1" customWidth="1"/>
    <col min="6402" max="6402" width="14.125" style="769" bestFit="1" customWidth="1"/>
    <col min="6403" max="6405" width="9.75" style="769" bestFit="1" customWidth="1"/>
    <col min="6406" max="6406" width="14.125" style="769" bestFit="1" customWidth="1"/>
    <col min="6407" max="6407" width="15.25" style="769" customWidth="1"/>
    <col min="6408" max="6408" width="14.125" style="769" bestFit="1" customWidth="1"/>
    <col min="6409" max="6409" width="15.25" style="769" bestFit="1" customWidth="1"/>
    <col min="6410" max="6412" width="13.625" style="769" bestFit="1" customWidth="1"/>
    <col min="6413" max="6413" width="12" style="769" bestFit="1" customWidth="1"/>
    <col min="6414" max="6414" width="22.125" style="769" bestFit="1" customWidth="1"/>
    <col min="6415" max="6416" width="30.125" style="769" bestFit="1" customWidth="1"/>
    <col min="6417" max="6418" width="21" style="769" bestFit="1" customWidth="1"/>
    <col min="6419" max="6419" width="18.75" style="769" bestFit="1" customWidth="1"/>
    <col min="6420" max="6420" width="21" style="769" bestFit="1" customWidth="1"/>
    <col min="6421" max="6422" width="9.75" style="769" bestFit="1" customWidth="1"/>
    <col min="6423" max="6423" width="18.875" style="769" bestFit="1" customWidth="1"/>
    <col min="6424" max="6424" width="9.75" style="769" bestFit="1" customWidth="1"/>
    <col min="6425" max="6425" width="18.875" style="769" bestFit="1" customWidth="1"/>
    <col min="6426" max="6427" width="9.75" style="769" bestFit="1" customWidth="1"/>
    <col min="6428" max="6429" width="12.125" style="769" bestFit="1" customWidth="1"/>
    <col min="6430" max="6430" width="7.125" style="769" bestFit="1" customWidth="1"/>
    <col min="6431" max="6431" width="9.75" style="769" bestFit="1" customWidth="1"/>
    <col min="6432" max="6432" width="15.5" style="769" bestFit="1" customWidth="1"/>
    <col min="6433" max="6433" width="19.375" style="769" bestFit="1" customWidth="1"/>
    <col min="6434" max="6434" width="5.75" style="769" bestFit="1" customWidth="1"/>
    <col min="6435" max="6435" width="9.75" style="769" bestFit="1" customWidth="1"/>
    <col min="6436" max="6436" width="11.875" style="769" bestFit="1" customWidth="1"/>
    <col min="6437" max="6437" width="9.125" style="769" bestFit="1" customWidth="1"/>
    <col min="6438" max="6438" width="10.5" style="769" bestFit="1" customWidth="1"/>
    <col min="6439" max="6439" width="16.375" style="769" bestFit="1" customWidth="1"/>
    <col min="6440" max="6440" width="12.125" style="769" bestFit="1" customWidth="1"/>
    <col min="6441" max="6441" width="10.375" style="769" bestFit="1" customWidth="1"/>
    <col min="6442" max="6442" width="11.875" style="769" bestFit="1" customWidth="1"/>
    <col min="6443" max="6451" width="16.375" style="769" bestFit="1" customWidth="1"/>
    <col min="6452" max="6452" width="10.625" style="769" bestFit="1" customWidth="1"/>
    <col min="6453" max="6453" width="11.875" style="769" bestFit="1" customWidth="1"/>
    <col min="6454" max="6454" width="16.375" style="769" bestFit="1" customWidth="1"/>
    <col min="6455" max="6455" width="20.75" style="769" bestFit="1" customWidth="1"/>
    <col min="6456" max="6456" width="16.375" style="769" bestFit="1" customWidth="1"/>
    <col min="6457" max="6457" width="20.75" style="769" bestFit="1" customWidth="1"/>
    <col min="6458" max="6458" width="16.375" style="769" bestFit="1" customWidth="1"/>
    <col min="6459" max="6459" width="20.75" style="769" bestFit="1" customWidth="1"/>
    <col min="6460" max="6460" width="16.375" style="769" bestFit="1" customWidth="1"/>
    <col min="6461" max="6461" width="20.75" style="769" bestFit="1" customWidth="1"/>
    <col min="6462" max="6462" width="16.375" style="769" bestFit="1" customWidth="1"/>
    <col min="6463" max="6463" width="20.75" style="769" bestFit="1" customWidth="1"/>
    <col min="6464" max="6464" width="14.125" style="769" bestFit="1" customWidth="1"/>
    <col min="6465" max="6465" width="18.625" style="769" bestFit="1" customWidth="1"/>
    <col min="6466" max="6466" width="16.375" style="769" bestFit="1" customWidth="1"/>
    <col min="6467" max="6467" width="20.75" style="769" bestFit="1" customWidth="1"/>
    <col min="6468" max="6468" width="16.375" style="769" bestFit="1" customWidth="1"/>
    <col min="6469" max="6469" width="20.75" style="769" bestFit="1" customWidth="1"/>
    <col min="6470" max="6475" width="23" style="769" bestFit="1" customWidth="1"/>
    <col min="6476" max="6477" width="18.625" style="769" bestFit="1" customWidth="1"/>
    <col min="6478" max="6478" width="10.5" style="769" bestFit="1" customWidth="1"/>
    <col min="6479" max="6479" width="11.875" style="769" bestFit="1" customWidth="1"/>
    <col min="6480" max="6480" width="10.5" style="769" bestFit="1" customWidth="1"/>
    <col min="6481" max="6482" width="11.875" style="769" bestFit="1" customWidth="1"/>
    <col min="6483" max="6483" width="16.375" style="769" bestFit="1" customWidth="1"/>
    <col min="6484" max="6484" width="17.875" style="769" bestFit="1" customWidth="1"/>
    <col min="6485" max="6485" width="22.25" style="769" bestFit="1" customWidth="1"/>
    <col min="6486" max="6486" width="7.75" style="769" bestFit="1" customWidth="1"/>
    <col min="6487" max="6489" width="11.875" style="769" bestFit="1" customWidth="1"/>
    <col min="6490" max="6490" width="16.375" style="769" bestFit="1" customWidth="1"/>
    <col min="6491" max="6493" width="11.875" style="769" bestFit="1" customWidth="1"/>
    <col min="6494" max="6494" width="14.125" style="769" bestFit="1" customWidth="1"/>
    <col min="6495" max="6495" width="11.875" style="769" bestFit="1" customWidth="1"/>
    <col min="6496" max="6496" width="16.375" style="769" bestFit="1" customWidth="1"/>
    <col min="6497" max="6497" width="18.625" style="769" bestFit="1" customWidth="1"/>
    <col min="6498" max="6498" width="10.5" style="769" bestFit="1" customWidth="1"/>
    <col min="6499" max="6499" width="14.25" style="769" bestFit="1" customWidth="1"/>
    <col min="6500" max="6501" width="13.375" style="769" bestFit="1" customWidth="1"/>
    <col min="6502" max="6502" width="16.375" style="769" bestFit="1" customWidth="1"/>
    <col min="6503" max="6503" width="16.5" style="769" bestFit="1" customWidth="1"/>
    <col min="6504" max="6505" width="20.125" style="769" bestFit="1" customWidth="1"/>
    <col min="6506" max="6507" width="23" style="769" bestFit="1" customWidth="1"/>
    <col min="6508" max="6508" width="18.625" style="769" bestFit="1" customWidth="1"/>
    <col min="6509" max="6509" width="9.25" style="769" bestFit="1" customWidth="1"/>
    <col min="6510" max="6510" width="7.25" style="769" bestFit="1" customWidth="1"/>
    <col min="6511" max="6511" width="10.375" style="769" bestFit="1" customWidth="1"/>
    <col min="6512" max="6513" width="11.875" style="769" bestFit="1" customWidth="1"/>
    <col min="6514" max="6514" width="14.375" style="769" bestFit="1" customWidth="1"/>
    <col min="6515" max="6515" width="11.875" style="769" bestFit="1" customWidth="1"/>
    <col min="6516" max="6517" width="16.375" style="769" bestFit="1" customWidth="1"/>
    <col min="6518" max="6518" width="11.875" style="769" bestFit="1" customWidth="1"/>
    <col min="6519" max="6520" width="16.375" style="769" bestFit="1" customWidth="1"/>
    <col min="6521" max="6521" width="17.875" style="769" bestFit="1" customWidth="1"/>
    <col min="6522" max="6522" width="16.375" style="769" bestFit="1" customWidth="1"/>
    <col min="6523" max="6523" width="17.875" style="769" bestFit="1" customWidth="1"/>
    <col min="6524" max="6524" width="5.75" style="769" bestFit="1" customWidth="1"/>
    <col min="6525" max="6526" width="9.75" style="769" bestFit="1" customWidth="1"/>
    <col min="6527" max="6527" width="7.75" style="769" bestFit="1" customWidth="1"/>
    <col min="6528" max="6528" width="9.75" style="769" bestFit="1" customWidth="1"/>
    <col min="6529" max="6529" width="59.375" style="769" bestFit="1" customWidth="1"/>
    <col min="6530" max="6530" width="45.5" style="769" bestFit="1" customWidth="1"/>
    <col min="6531" max="6531" width="27.625" style="769" bestFit="1" customWidth="1"/>
    <col min="6532" max="6532" width="11.875" style="769" bestFit="1" customWidth="1"/>
    <col min="6533" max="6536" width="14.125" style="769" bestFit="1" customWidth="1"/>
    <col min="6537" max="6537" width="15.625" style="769" bestFit="1" customWidth="1"/>
    <col min="6538" max="6538" width="14.125" style="769" bestFit="1" customWidth="1"/>
    <col min="6539" max="6540" width="19.625" style="769" bestFit="1" customWidth="1"/>
    <col min="6541" max="6541" width="21.875" style="769" bestFit="1" customWidth="1"/>
    <col min="6542" max="6542" width="19.375" style="769" bestFit="1" customWidth="1"/>
    <col min="6543" max="6543" width="16.375" style="769" bestFit="1" customWidth="1"/>
    <col min="6544" max="6544" width="23" style="769" bestFit="1" customWidth="1"/>
    <col min="6545" max="6546" width="14.125" style="769" bestFit="1" customWidth="1"/>
    <col min="6547" max="6547" width="23.25" style="769" bestFit="1" customWidth="1"/>
    <col min="6548" max="6549" width="14.375" style="769" bestFit="1" customWidth="1"/>
    <col min="6550" max="6550" width="23.125" style="769" bestFit="1" customWidth="1"/>
    <col min="6551" max="6551" width="18.875" style="769" bestFit="1" customWidth="1"/>
    <col min="6552" max="6552" width="14.375" style="769" bestFit="1" customWidth="1"/>
    <col min="6553" max="6553" width="16.5" style="769" bestFit="1" customWidth="1"/>
    <col min="6554" max="6554" width="25.25" style="769" bestFit="1" customWidth="1"/>
    <col min="6555" max="6556" width="18.625" style="769" bestFit="1" customWidth="1"/>
    <col min="6557" max="6557" width="23" style="769" bestFit="1" customWidth="1"/>
    <col min="6558" max="6559" width="26.75" style="769" bestFit="1" customWidth="1"/>
    <col min="6560" max="6560" width="25.25" style="769" bestFit="1" customWidth="1"/>
    <col min="6561" max="6561" width="29.625" style="769" bestFit="1" customWidth="1"/>
    <col min="6562" max="6562" width="25.25" style="769" bestFit="1" customWidth="1"/>
    <col min="6563" max="6563" width="29.625" style="769" bestFit="1" customWidth="1"/>
    <col min="6564" max="6567" width="20.875" style="769" bestFit="1" customWidth="1"/>
    <col min="6568" max="6568" width="13.875" style="769" bestFit="1" customWidth="1"/>
    <col min="6569" max="6569" width="16.5" style="769" bestFit="1" customWidth="1"/>
    <col min="6570" max="6570" width="7.75" style="769" bestFit="1" customWidth="1"/>
    <col min="6571" max="6571" width="20.75" style="769" bestFit="1" customWidth="1"/>
    <col min="6572" max="6574" width="16.375" style="769" bestFit="1" customWidth="1"/>
    <col min="6575" max="6578" width="31" style="769" bestFit="1" customWidth="1"/>
    <col min="6579" max="6580" width="18.625" style="769" bestFit="1" customWidth="1"/>
    <col min="6581" max="6581" width="16.375" style="769" bestFit="1" customWidth="1"/>
    <col min="6582" max="6583" width="18.625" style="769" bestFit="1" customWidth="1"/>
    <col min="6584" max="6584" width="16.375" style="769" bestFit="1" customWidth="1"/>
    <col min="6585" max="6586" width="18.625" style="769" bestFit="1" customWidth="1"/>
    <col min="6587" max="6587" width="20.75" style="769" bestFit="1" customWidth="1"/>
    <col min="6588" max="6589" width="23" style="769" bestFit="1" customWidth="1"/>
    <col min="6590" max="6590" width="25.25" style="769" bestFit="1" customWidth="1"/>
    <col min="6591" max="6591" width="23" style="769" bestFit="1" customWidth="1"/>
    <col min="6592" max="6592" width="20.75" style="769" bestFit="1" customWidth="1"/>
    <col min="6593" max="6594" width="23" style="769" bestFit="1" customWidth="1"/>
    <col min="6595" max="6595" width="25.25" style="769" bestFit="1" customWidth="1"/>
    <col min="6596" max="6596" width="23" style="769" bestFit="1" customWidth="1"/>
    <col min="6597" max="6597" width="18.625" style="769" bestFit="1" customWidth="1"/>
    <col min="6598" max="6600" width="20.75" style="769" bestFit="1" customWidth="1"/>
    <col min="6601" max="6601" width="19.75" style="769" bestFit="1" customWidth="1"/>
    <col min="6602" max="6603" width="22" style="769" bestFit="1" customWidth="1"/>
    <col min="6604" max="6604" width="14.125" style="769" bestFit="1" customWidth="1"/>
    <col min="6605" max="6606" width="20.75" style="769" bestFit="1" customWidth="1"/>
    <col min="6607" max="6608" width="18.625" style="769" bestFit="1" customWidth="1"/>
    <col min="6609" max="6611" width="20.75" style="769" bestFit="1" customWidth="1"/>
    <col min="6612" max="6613" width="23" style="769" bestFit="1" customWidth="1"/>
    <col min="6614" max="6614" width="20.75" style="769" bestFit="1" customWidth="1"/>
    <col min="6615" max="6616" width="23" style="769" bestFit="1" customWidth="1"/>
    <col min="6617" max="6617" width="25.25" style="769" bestFit="1" customWidth="1"/>
    <col min="6618" max="6619" width="23" style="769" bestFit="1" customWidth="1"/>
    <col min="6620" max="6622" width="25.25" style="769" bestFit="1" customWidth="1"/>
    <col min="6623" max="6624" width="27.5" style="769" bestFit="1" customWidth="1"/>
    <col min="6625" max="6625" width="25.25" style="769" bestFit="1" customWidth="1"/>
    <col min="6626" max="6627" width="27.5" style="769" bestFit="1" customWidth="1"/>
    <col min="6628" max="6628" width="29.625" style="769" bestFit="1" customWidth="1"/>
    <col min="6629" max="6629" width="27.5" style="769" bestFit="1" customWidth="1"/>
    <col min="6630" max="6630" width="24.5" style="769" bestFit="1" customWidth="1"/>
    <col min="6631" max="6631" width="29" style="769" bestFit="1" customWidth="1"/>
    <col min="6632" max="6633" width="20.75" style="769" bestFit="1" customWidth="1"/>
    <col min="6634" max="6634" width="27.5" style="769" bestFit="1" customWidth="1"/>
    <col min="6635" max="6636" width="23" style="769" bestFit="1" customWidth="1"/>
    <col min="6637" max="6637" width="29.625" style="769" bestFit="1" customWidth="1"/>
    <col min="6638" max="6638" width="9.125" style="769" bestFit="1" customWidth="1"/>
    <col min="6639" max="6641" width="18.125" style="769" bestFit="1" customWidth="1"/>
    <col min="6642" max="6642" width="20.375" style="769" bestFit="1" customWidth="1"/>
    <col min="6643" max="6643" width="25.25" style="769" bestFit="1" customWidth="1"/>
    <col min="6644" max="6644" width="27.5" style="769" bestFit="1" customWidth="1"/>
    <col min="6645" max="6646" width="9.125" style="769" bestFit="1" customWidth="1"/>
    <col min="6647" max="6647" width="11.25" style="769" bestFit="1" customWidth="1"/>
    <col min="6648" max="6648" width="15" style="769" bestFit="1" customWidth="1"/>
    <col min="6649" max="6649" width="16.375" style="769" bestFit="1" customWidth="1"/>
    <col min="6650" max="6652" width="23.25" style="769" bestFit="1" customWidth="1"/>
    <col min="6653" max="6654" width="20.75" style="769" bestFit="1" customWidth="1"/>
    <col min="6655" max="6655" width="6.625" style="769" bestFit="1" customWidth="1"/>
    <col min="6656" max="6656" width="9" style="769"/>
    <col min="6657" max="6657" width="16.375" style="769" bestFit="1" customWidth="1"/>
    <col min="6658" max="6658" width="14.125" style="769" bestFit="1" customWidth="1"/>
    <col min="6659" max="6661" width="9.75" style="769" bestFit="1" customWidth="1"/>
    <col min="6662" max="6662" width="14.125" style="769" bestFit="1" customWidth="1"/>
    <col min="6663" max="6663" width="15.25" style="769" customWidth="1"/>
    <col min="6664" max="6664" width="14.125" style="769" bestFit="1" customWidth="1"/>
    <col min="6665" max="6665" width="15.25" style="769" bestFit="1" customWidth="1"/>
    <col min="6666" max="6668" width="13.625" style="769" bestFit="1" customWidth="1"/>
    <col min="6669" max="6669" width="12" style="769" bestFit="1" customWidth="1"/>
    <col min="6670" max="6670" width="22.125" style="769" bestFit="1" customWidth="1"/>
    <col min="6671" max="6672" width="30.125" style="769" bestFit="1" customWidth="1"/>
    <col min="6673" max="6674" width="21" style="769" bestFit="1" customWidth="1"/>
    <col min="6675" max="6675" width="18.75" style="769" bestFit="1" customWidth="1"/>
    <col min="6676" max="6676" width="21" style="769" bestFit="1" customWidth="1"/>
    <col min="6677" max="6678" width="9.75" style="769" bestFit="1" customWidth="1"/>
    <col min="6679" max="6679" width="18.875" style="769" bestFit="1" customWidth="1"/>
    <col min="6680" max="6680" width="9.75" style="769" bestFit="1" customWidth="1"/>
    <col min="6681" max="6681" width="18.875" style="769" bestFit="1" customWidth="1"/>
    <col min="6682" max="6683" width="9.75" style="769" bestFit="1" customWidth="1"/>
    <col min="6684" max="6685" width="12.125" style="769" bestFit="1" customWidth="1"/>
    <col min="6686" max="6686" width="7.125" style="769" bestFit="1" customWidth="1"/>
    <col min="6687" max="6687" width="9.75" style="769" bestFit="1" customWidth="1"/>
    <col min="6688" max="6688" width="15.5" style="769" bestFit="1" customWidth="1"/>
    <col min="6689" max="6689" width="19.375" style="769" bestFit="1" customWidth="1"/>
    <col min="6690" max="6690" width="5.75" style="769" bestFit="1" customWidth="1"/>
    <col min="6691" max="6691" width="9.75" style="769" bestFit="1" customWidth="1"/>
    <col min="6692" max="6692" width="11.875" style="769" bestFit="1" customWidth="1"/>
    <col min="6693" max="6693" width="9.125" style="769" bestFit="1" customWidth="1"/>
    <col min="6694" max="6694" width="10.5" style="769" bestFit="1" customWidth="1"/>
    <col min="6695" max="6695" width="16.375" style="769" bestFit="1" customWidth="1"/>
    <col min="6696" max="6696" width="12.125" style="769" bestFit="1" customWidth="1"/>
    <col min="6697" max="6697" width="10.375" style="769" bestFit="1" customWidth="1"/>
    <col min="6698" max="6698" width="11.875" style="769" bestFit="1" customWidth="1"/>
    <col min="6699" max="6707" width="16.375" style="769" bestFit="1" customWidth="1"/>
    <col min="6708" max="6708" width="10.625" style="769" bestFit="1" customWidth="1"/>
    <col min="6709" max="6709" width="11.875" style="769" bestFit="1" customWidth="1"/>
    <col min="6710" max="6710" width="16.375" style="769" bestFit="1" customWidth="1"/>
    <col min="6711" max="6711" width="20.75" style="769" bestFit="1" customWidth="1"/>
    <col min="6712" max="6712" width="16.375" style="769" bestFit="1" customWidth="1"/>
    <col min="6713" max="6713" width="20.75" style="769" bestFit="1" customWidth="1"/>
    <col min="6714" max="6714" width="16.375" style="769" bestFit="1" customWidth="1"/>
    <col min="6715" max="6715" width="20.75" style="769" bestFit="1" customWidth="1"/>
    <col min="6716" max="6716" width="16.375" style="769" bestFit="1" customWidth="1"/>
    <col min="6717" max="6717" width="20.75" style="769" bestFit="1" customWidth="1"/>
    <col min="6718" max="6718" width="16.375" style="769" bestFit="1" customWidth="1"/>
    <col min="6719" max="6719" width="20.75" style="769" bestFit="1" customWidth="1"/>
    <col min="6720" max="6720" width="14.125" style="769" bestFit="1" customWidth="1"/>
    <col min="6721" max="6721" width="18.625" style="769" bestFit="1" customWidth="1"/>
    <col min="6722" max="6722" width="16.375" style="769" bestFit="1" customWidth="1"/>
    <col min="6723" max="6723" width="20.75" style="769" bestFit="1" customWidth="1"/>
    <col min="6724" max="6724" width="16.375" style="769" bestFit="1" customWidth="1"/>
    <col min="6725" max="6725" width="20.75" style="769" bestFit="1" customWidth="1"/>
    <col min="6726" max="6731" width="23" style="769" bestFit="1" customWidth="1"/>
    <col min="6732" max="6733" width="18.625" style="769" bestFit="1" customWidth="1"/>
    <col min="6734" max="6734" width="10.5" style="769" bestFit="1" customWidth="1"/>
    <col min="6735" max="6735" width="11.875" style="769" bestFit="1" customWidth="1"/>
    <col min="6736" max="6736" width="10.5" style="769" bestFit="1" customWidth="1"/>
    <col min="6737" max="6738" width="11.875" style="769" bestFit="1" customWidth="1"/>
    <col min="6739" max="6739" width="16.375" style="769" bestFit="1" customWidth="1"/>
    <col min="6740" max="6740" width="17.875" style="769" bestFit="1" customWidth="1"/>
    <col min="6741" max="6741" width="22.25" style="769" bestFit="1" customWidth="1"/>
    <col min="6742" max="6742" width="7.75" style="769" bestFit="1" customWidth="1"/>
    <col min="6743" max="6745" width="11.875" style="769" bestFit="1" customWidth="1"/>
    <col min="6746" max="6746" width="16.375" style="769" bestFit="1" customWidth="1"/>
    <col min="6747" max="6749" width="11.875" style="769" bestFit="1" customWidth="1"/>
    <col min="6750" max="6750" width="14.125" style="769" bestFit="1" customWidth="1"/>
    <col min="6751" max="6751" width="11.875" style="769" bestFit="1" customWidth="1"/>
    <col min="6752" max="6752" width="16.375" style="769" bestFit="1" customWidth="1"/>
    <col min="6753" max="6753" width="18.625" style="769" bestFit="1" customWidth="1"/>
    <col min="6754" max="6754" width="10.5" style="769" bestFit="1" customWidth="1"/>
    <col min="6755" max="6755" width="14.25" style="769" bestFit="1" customWidth="1"/>
    <col min="6756" max="6757" width="13.375" style="769" bestFit="1" customWidth="1"/>
    <col min="6758" max="6758" width="16.375" style="769" bestFit="1" customWidth="1"/>
    <col min="6759" max="6759" width="16.5" style="769" bestFit="1" customWidth="1"/>
    <col min="6760" max="6761" width="20.125" style="769" bestFit="1" customWidth="1"/>
    <col min="6762" max="6763" width="23" style="769" bestFit="1" customWidth="1"/>
    <col min="6764" max="6764" width="18.625" style="769" bestFit="1" customWidth="1"/>
    <col min="6765" max="6765" width="9.25" style="769" bestFit="1" customWidth="1"/>
    <col min="6766" max="6766" width="7.25" style="769" bestFit="1" customWidth="1"/>
    <col min="6767" max="6767" width="10.375" style="769" bestFit="1" customWidth="1"/>
    <col min="6768" max="6769" width="11.875" style="769" bestFit="1" customWidth="1"/>
    <col min="6770" max="6770" width="14.375" style="769" bestFit="1" customWidth="1"/>
    <col min="6771" max="6771" width="11.875" style="769" bestFit="1" customWidth="1"/>
    <col min="6772" max="6773" width="16.375" style="769" bestFit="1" customWidth="1"/>
    <col min="6774" max="6774" width="11.875" style="769" bestFit="1" customWidth="1"/>
    <col min="6775" max="6776" width="16.375" style="769" bestFit="1" customWidth="1"/>
    <col min="6777" max="6777" width="17.875" style="769" bestFit="1" customWidth="1"/>
    <col min="6778" max="6778" width="16.375" style="769" bestFit="1" customWidth="1"/>
    <col min="6779" max="6779" width="17.875" style="769" bestFit="1" customWidth="1"/>
    <col min="6780" max="6780" width="5.75" style="769" bestFit="1" customWidth="1"/>
    <col min="6781" max="6782" width="9.75" style="769" bestFit="1" customWidth="1"/>
    <col min="6783" max="6783" width="7.75" style="769" bestFit="1" customWidth="1"/>
    <col min="6784" max="6784" width="9.75" style="769" bestFit="1" customWidth="1"/>
    <col min="6785" max="6785" width="59.375" style="769" bestFit="1" customWidth="1"/>
    <col min="6786" max="6786" width="45.5" style="769" bestFit="1" customWidth="1"/>
    <col min="6787" max="6787" width="27.625" style="769" bestFit="1" customWidth="1"/>
    <col min="6788" max="6788" width="11.875" style="769" bestFit="1" customWidth="1"/>
    <col min="6789" max="6792" width="14.125" style="769" bestFit="1" customWidth="1"/>
    <col min="6793" max="6793" width="15.625" style="769" bestFit="1" customWidth="1"/>
    <col min="6794" max="6794" width="14.125" style="769" bestFit="1" customWidth="1"/>
    <col min="6795" max="6796" width="19.625" style="769" bestFit="1" customWidth="1"/>
    <col min="6797" max="6797" width="21.875" style="769" bestFit="1" customWidth="1"/>
    <col min="6798" max="6798" width="19.375" style="769" bestFit="1" customWidth="1"/>
    <col min="6799" max="6799" width="16.375" style="769" bestFit="1" customWidth="1"/>
    <col min="6800" max="6800" width="23" style="769" bestFit="1" customWidth="1"/>
    <col min="6801" max="6802" width="14.125" style="769" bestFit="1" customWidth="1"/>
    <col min="6803" max="6803" width="23.25" style="769" bestFit="1" customWidth="1"/>
    <col min="6804" max="6805" width="14.375" style="769" bestFit="1" customWidth="1"/>
    <col min="6806" max="6806" width="23.125" style="769" bestFit="1" customWidth="1"/>
    <col min="6807" max="6807" width="18.875" style="769" bestFit="1" customWidth="1"/>
    <col min="6808" max="6808" width="14.375" style="769" bestFit="1" customWidth="1"/>
    <col min="6809" max="6809" width="16.5" style="769" bestFit="1" customWidth="1"/>
    <col min="6810" max="6810" width="25.25" style="769" bestFit="1" customWidth="1"/>
    <col min="6811" max="6812" width="18.625" style="769" bestFit="1" customWidth="1"/>
    <col min="6813" max="6813" width="23" style="769" bestFit="1" customWidth="1"/>
    <col min="6814" max="6815" width="26.75" style="769" bestFit="1" customWidth="1"/>
    <col min="6816" max="6816" width="25.25" style="769" bestFit="1" customWidth="1"/>
    <col min="6817" max="6817" width="29.625" style="769" bestFit="1" customWidth="1"/>
    <col min="6818" max="6818" width="25.25" style="769" bestFit="1" customWidth="1"/>
    <col min="6819" max="6819" width="29.625" style="769" bestFit="1" customWidth="1"/>
    <col min="6820" max="6823" width="20.875" style="769" bestFit="1" customWidth="1"/>
    <col min="6824" max="6824" width="13.875" style="769" bestFit="1" customWidth="1"/>
    <col min="6825" max="6825" width="16.5" style="769" bestFit="1" customWidth="1"/>
    <col min="6826" max="6826" width="7.75" style="769" bestFit="1" customWidth="1"/>
    <col min="6827" max="6827" width="20.75" style="769" bestFit="1" customWidth="1"/>
    <col min="6828" max="6830" width="16.375" style="769" bestFit="1" customWidth="1"/>
    <col min="6831" max="6834" width="31" style="769" bestFit="1" customWidth="1"/>
    <col min="6835" max="6836" width="18.625" style="769" bestFit="1" customWidth="1"/>
    <col min="6837" max="6837" width="16.375" style="769" bestFit="1" customWidth="1"/>
    <col min="6838" max="6839" width="18.625" style="769" bestFit="1" customWidth="1"/>
    <col min="6840" max="6840" width="16.375" style="769" bestFit="1" customWidth="1"/>
    <col min="6841" max="6842" width="18.625" style="769" bestFit="1" customWidth="1"/>
    <col min="6843" max="6843" width="20.75" style="769" bestFit="1" customWidth="1"/>
    <col min="6844" max="6845" width="23" style="769" bestFit="1" customWidth="1"/>
    <col min="6846" max="6846" width="25.25" style="769" bestFit="1" customWidth="1"/>
    <col min="6847" max="6847" width="23" style="769" bestFit="1" customWidth="1"/>
    <col min="6848" max="6848" width="20.75" style="769" bestFit="1" customWidth="1"/>
    <col min="6849" max="6850" width="23" style="769" bestFit="1" customWidth="1"/>
    <col min="6851" max="6851" width="25.25" style="769" bestFit="1" customWidth="1"/>
    <col min="6852" max="6852" width="23" style="769" bestFit="1" customWidth="1"/>
    <col min="6853" max="6853" width="18.625" style="769" bestFit="1" customWidth="1"/>
    <col min="6854" max="6856" width="20.75" style="769" bestFit="1" customWidth="1"/>
    <col min="6857" max="6857" width="19.75" style="769" bestFit="1" customWidth="1"/>
    <col min="6858" max="6859" width="22" style="769" bestFit="1" customWidth="1"/>
    <col min="6860" max="6860" width="14.125" style="769" bestFit="1" customWidth="1"/>
    <col min="6861" max="6862" width="20.75" style="769" bestFit="1" customWidth="1"/>
    <col min="6863" max="6864" width="18.625" style="769" bestFit="1" customWidth="1"/>
    <col min="6865" max="6867" width="20.75" style="769" bestFit="1" customWidth="1"/>
    <col min="6868" max="6869" width="23" style="769" bestFit="1" customWidth="1"/>
    <col min="6870" max="6870" width="20.75" style="769" bestFit="1" customWidth="1"/>
    <col min="6871" max="6872" width="23" style="769" bestFit="1" customWidth="1"/>
    <col min="6873" max="6873" width="25.25" style="769" bestFit="1" customWidth="1"/>
    <col min="6874" max="6875" width="23" style="769" bestFit="1" customWidth="1"/>
    <col min="6876" max="6878" width="25.25" style="769" bestFit="1" customWidth="1"/>
    <col min="6879" max="6880" width="27.5" style="769" bestFit="1" customWidth="1"/>
    <col min="6881" max="6881" width="25.25" style="769" bestFit="1" customWidth="1"/>
    <col min="6882" max="6883" width="27.5" style="769" bestFit="1" customWidth="1"/>
    <col min="6884" max="6884" width="29.625" style="769" bestFit="1" customWidth="1"/>
    <col min="6885" max="6885" width="27.5" style="769" bestFit="1" customWidth="1"/>
    <col min="6886" max="6886" width="24.5" style="769" bestFit="1" customWidth="1"/>
    <col min="6887" max="6887" width="29" style="769" bestFit="1" customWidth="1"/>
    <col min="6888" max="6889" width="20.75" style="769" bestFit="1" customWidth="1"/>
    <col min="6890" max="6890" width="27.5" style="769" bestFit="1" customWidth="1"/>
    <col min="6891" max="6892" width="23" style="769" bestFit="1" customWidth="1"/>
    <col min="6893" max="6893" width="29.625" style="769" bestFit="1" customWidth="1"/>
    <col min="6894" max="6894" width="9.125" style="769" bestFit="1" customWidth="1"/>
    <col min="6895" max="6897" width="18.125" style="769" bestFit="1" customWidth="1"/>
    <col min="6898" max="6898" width="20.375" style="769" bestFit="1" customWidth="1"/>
    <col min="6899" max="6899" width="25.25" style="769" bestFit="1" customWidth="1"/>
    <col min="6900" max="6900" width="27.5" style="769" bestFit="1" customWidth="1"/>
    <col min="6901" max="6902" width="9.125" style="769" bestFit="1" customWidth="1"/>
    <col min="6903" max="6903" width="11.25" style="769" bestFit="1" customWidth="1"/>
    <col min="6904" max="6904" width="15" style="769" bestFit="1" customWidth="1"/>
    <col min="6905" max="6905" width="16.375" style="769" bestFit="1" customWidth="1"/>
    <col min="6906" max="6908" width="23.25" style="769" bestFit="1" customWidth="1"/>
    <col min="6909" max="6910" width="20.75" style="769" bestFit="1" customWidth="1"/>
    <col min="6911" max="6911" width="6.625" style="769" bestFit="1" customWidth="1"/>
    <col min="6912" max="6912" width="9" style="769"/>
    <col min="6913" max="6913" width="16.375" style="769" bestFit="1" customWidth="1"/>
    <col min="6914" max="6914" width="14.125" style="769" bestFit="1" customWidth="1"/>
    <col min="6915" max="6917" width="9.75" style="769" bestFit="1" customWidth="1"/>
    <col min="6918" max="6918" width="14.125" style="769" bestFit="1" customWidth="1"/>
    <col min="6919" max="6919" width="15.25" style="769" customWidth="1"/>
    <col min="6920" max="6920" width="14.125" style="769" bestFit="1" customWidth="1"/>
    <col min="6921" max="6921" width="15.25" style="769" bestFit="1" customWidth="1"/>
    <col min="6922" max="6924" width="13.625" style="769" bestFit="1" customWidth="1"/>
    <col min="6925" max="6925" width="12" style="769" bestFit="1" customWidth="1"/>
    <col min="6926" max="6926" width="22.125" style="769" bestFit="1" customWidth="1"/>
    <col min="6927" max="6928" width="30.125" style="769" bestFit="1" customWidth="1"/>
    <col min="6929" max="6930" width="21" style="769" bestFit="1" customWidth="1"/>
    <col min="6931" max="6931" width="18.75" style="769" bestFit="1" customWidth="1"/>
    <col min="6932" max="6932" width="21" style="769" bestFit="1" customWidth="1"/>
    <col min="6933" max="6934" width="9.75" style="769" bestFit="1" customWidth="1"/>
    <col min="6935" max="6935" width="18.875" style="769" bestFit="1" customWidth="1"/>
    <col min="6936" max="6936" width="9.75" style="769" bestFit="1" customWidth="1"/>
    <col min="6937" max="6937" width="18.875" style="769" bestFit="1" customWidth="1"/>
    <col min="6938" max="6939" width="9.75" style="769" bestFit="1" customWidth="1"/>
    <col min="6940" max="6941" width="12.125" style="769" bestFit="1" customWidth="1"/>
    <col min="6942" max="6942" width="7.125" style="769" bestFit="1" customWidth="1"/>
    <col min="6943" max="6943" width="9.75" style="769" bestFit="1" customWidth="1"/>
    <col min="6944" max="6944" width="15.5" style="769" bestFit="1" customWidth="1"/>
    <col min="6945" max="6945" width="19.375" style="769" bestFit="1" customWidth="1"/>
    <col min="6946" max="6946" width="5.75" style="769" bestFit="1" customWidth="1"/>
    <col min="6947" max="6947" width="9.75" style="769" bestFit="1" customWidth="1"/>
    <col min="6948" max="6948" width="11.875" style="769" bestFit="1" customWidth="1"/>
    <col min="6949" max="6949" width="9.125" style="769" bestFit="1" customWidth="1"/>
    <col min="6950" max="6950" width="10.5" style="769" bestFit="1" customWidth="1"/>
    <col min="6951" max="6951" width="16.375" style="769" bestFit="1" customWidth="1"/>
    <col min="6952" max="6952" width="12.125" style="769" bestFit="1" customWidth="1"/>
    <col min="6953" max="6953" width="10.375" style="769" bestFit="1" customWidth="1"/>
    <col min="6954" max="6954" width="11.875" style="769" bestFit="1" customWidth="1"/>
    <col min="6955" max="6963" width="16.375" style="769" bestFit="1" customWidth="1"/>
    <col min="6964" max="6964" width="10.625" style="769" bestFit="1" customWidth="1"/>
    <col min="6965" max="6965" width="11.875" style="769" bestFit="1" customWidth="1"/>
    <col min="6966" max="6966" width="16.375" style="769" bestFit="1" customWidth="1"/>
    <col min="6967" max="6967" width="20.75" style="769" bestFit="1" customWidth="1"/>
    <col min="6968" max="6968" width="16.375" style="769" bestFit="1" customWidth="1"/>
    <col min="6969" max="6969" width="20.75" style="769" bestFit="1" customWidth="1"/>
    <col min="6970" max="6970" width="16.375" style="769" bestFit="1" customWidth="1"/>
    <col min="6971" max="6971" width="20.75" style="769" bestFit="1" customWidth="1"/>
    <col min="6972" max="6972" width="16.375" style="769" bestFit="1" customWidth="1"/>
    <col min="6973" max="6973" width="20.75" style="769" bestFit="1" customWidth="1"/>
    <col min="6974" max="6974" width="16.375" style="769" bestFit="1" customWidth="1"/>
    <col min="6975" max="6975" width="20.75" style="769" bestFit="1" customWidth="1"/>
    <col min="6976" max="6976" width="14.125" style="769" bestFit="1" customWidth="1"/>
    <col min="6977" max="6977" width="18.625" style="769" bestFit="1" customWidth="1"/>
    <col min="6978" max="6978" width="16.375" style="769" bestFit="1" customWidth="1"/>
    <col min="6979" max="6979" width="20.75" style="769" bestFit="1" customWidth="1"/>
    <col min="6980" max="6980" width="16.375" style="769" bestFit="1" customWidth="1"/>
    <col min="6981" max="6981" width="20.75" style="769" bestFit="1" customWidth="1"/>
    <col min="6982" max="6987" width="23" style="769" bestFit="1" customWidth="1"/>
    <col min="6988" max="6989" width="18.625" style="769" bestFit="1" customWidth="1"/>
    <col min="6990" max="6990" width="10.5" style="769" bestFit="1" customWidth="1"/>
    <col min="6991" max="6991" width="11.875" style="769" bestFit="1" customWidth="1"/>
    <col min="6992" max="6992" width="10.5" style="769" bestFit="1" customWidth="1"/>
    <col min="6993" max="6994" width="11.875" style="769" bestFit="1" customWidth="1"/>
    <col min="6995" max="6995" width="16.375" style="769" bestFit="1" customWidth="1"/>
    <col min="6996" max="6996" width="17.875" style="769" bestFit="1" customWidth="1"/>
    <col min="6997" max="6997" width="22.25" style="769" bestFit="1" customWidth="1"/>
    <col min="6998" max="6998" width="7.75" style="769" bestFit="1" customWidth="1"/>
    <col min="6999" max="7001" width="11.875" style="769" bestFit="1" customWidth="1"/>
    <col min="7002" max="7002" width="16.375" style="769" bestFit="1" customWidth="1"/>
    <col min="7003" max="7005" width="11.875" style="769" bestFit="1" customWidth="1"/>
    <col min="7006" max="7006" width="14.125" style="769" bestFit="1" customWidth="1"/>
    <col min="7007" max="7007" width="11.875" style="769" bestFit="1" customWidth="1"/>
    <col min="7008" max="7008" width="16.375" style="769" bestFit="1" customWidth="1"/>
    <col min="7009" max="7009" width="18.625" style="769" bestFit="1" customWidth="1"/>
    <col min="7010" max="7010" width="10.5" style="769" bestFit="1" customWidth="1"/>
    <col min="7011" max="7011" width="14.25" style="769" bestFit="1" customWidth="1"/>
    <col min="7012" max="7013" width="13.375" style="769" bestFit="1" customWidth="1"/>
    <col min="7014" max="7014" width="16.375" style="769" bestFit="1" customWidth="1"/>
    <col min="7015" max="7015" width="16.5" style="769" bestFit="1" customWidth="1"/>
    <col min="7016" max="7017" width="20.125" style="769" bestFit="1" customWidth="1"/>
    <col min="7018" max="7019" width="23" style="769" bestFit="1" customWidth="1"/>
    <col min="7020" max="7020" width="18.625" style="769" bestFit="1" customWidth="1"/>
    <col min="7021" max="7021" width="9.25" style="769" bestFit="1" customWidth="1"/>
    <col min="7022" max="7022" width="7.25" style="769" bestFit="1" customWidth="1"/>
    <col min="7023" max="7023" width="10.375" style="769" bestFit="1" customWidth="1"/>
    <col min="7024" max="7025" width="11.875" style="769" bestFit="1" customWidth="1"/>
    <col min="7026" max="7026" width="14.375" style="769" bestFit="1" customWidth="1"/>
    <col min="7027" max="7027" width="11.875" style="769" bestFit="1" customWidth="1"/>
    <col min="7028" max="7029" width="16.375" style="769" bestFit="1" customWidth="1"/>
    <col min="7030" max="7030" width="11.875" style="769" bestFit="1" customWidth="1"/>
    <col min="7031" max="7032" width="16.375" style="769" bestFit="1" customWidth="1"/>
    <col min="7033" max="7033" width="17.875" style="769" bestFit="1" customWidth="1"/>
    <col min="7034" max="7034" width="16.375" style="769" bestFit="1" customWidth="1"/>
    <col min="7035" max="7035" width="17.875" style="769" bestFit="1" customWidth="1"/>
    <col min="7036" max="7036" width="5.75" style="769" bestFit="1" customWidth="1"/>
    <col min="7037" max="7038" width="9.75" style="769" bestFit="1" customWidth="1"/>
    <col min="7039" max="7039" width="7.75" style="769" bestFit="1" customWidth="1"/>
    <col min="7040" max="7040" width="9.75" style="769" bestFit="1" customWidth="1"/>
    <col min="7041" max="7041" width="59.375" style="769" bestFit="1" customWidth="1"/>
    <col min="7042" max="7042" width="45.5" style="769" bestFit="1" customWidth="1"/>
    <col min="7043" max="7043" width="27.625" style="769" bestFit="1" customWidth="1"/>
    <col min="7044" max="7044" width="11.875" style="769" bestFit="1" customWidth="1"/>
    <col min="7045" max="7048" width="14.125" style="769" bestFit="1" customWidth="1"/>
    <col min="7049" max="7049" width="15.625" style="769" bestFit="1" customWidth="1"/>
    <col min="7050" max="7050" width="14.125" style="769" bestFit="1" customWidth="1"/>
    <col min="7051" max="7052" width="19.625" style="769" bestFit="1" customWidth="1"/>
    <col min="7053" max="7053" width="21.875" style="769" bestFit="1" customWidth="1"/>
    <col min="7054" max="7054" width="19.375" style="769" bestFit="1" customWidth="1"/>
    <col min="7055" max="7055" width="16.375" style="769" bestFit="1" customWidth="1"/>
    <col min="7056" max="7056" width="23" style="769" bestFit="1" customWidth="1"/>
    <col min="7057" max="7058" width="14.125" style="769" bestFit="1" customWidth="1"/>
    <col min="7059" max="7059" width="23.25" style="769" bestFit="1" customWidth="1"/>
    <col min="7060" max="7061" width="14.375" style="769" bestFit="1" customWidth="1"/>
    <col min="7062" max="7062" width="23.125" style="769" bestFit="1" customWidth="1"/>
    <col min="7063" max="7063" width="18.875" style="769" bestFit="1" customWidth="1"/>
    <col min="7064" max="7064" width="14.375" style="769" bestFit="1" customWidth="1"/>
    <col min="7065" max="7065" width="16.5" style="769" bestFit="1" customWidth="1"/>
    <col min="7066" max="7066" width="25.25" style="769" bestFit="1" customWidth="1"/>
    <col min="7067" max="7068" width="18.625" style="769" bestFit="1" customWidth="1"/>
    <col min="7069" max="7069" width="23" style="769" bestFit="1" customWidth="1"/>
    <col min="7070" max="7071" width="26.75" style="769" bestFit="1" customWidth="1"/>
    <col min="7072" max="7072" width="25.25" style="769" bestFit="1" customWidth="1"/>
    <col min="7073" max="7073" width="29.625" style="769" bestFit="1" customWidth="1"/>
    <col min="7074" max="7074" width="25.25" style="769" bestFit="1" customWidth="1"/>
    <col min="7075" max="7075" width="29.625" style="769" bestFit="1" customWidth="1"/>
    <col min="7076" max="7079" width="20.875" style="769" bestFit="1" customWidth="1"/>
    <col min="7080" max="7080" width="13.875" style="769" bestFit="1" customWidth="1"/>
    <col min="7081" max="7081" width="16.5" style="769" bestFit="1" customWidth="1"/>
    <col min="7082" max="7082" width="7.75" style="769" bestFit="1" customWidth="1"/>
    <col min="7083" max="7083" width="20.75" style="769" bestFit="1" customWidth="1"/>
    <col min="7084" max="7086" width="16.375" style="769" bestFit="1" customWidth="1"/>
    <col min="7087" max="7090" width="31" style="769" bestFit="1" customWidth="1"/>
    <col min="7091" max="7092" width="18.625" style="769" bestFit="1" customWidth="1"/>
    <col min="7093" max="7093" width="16.375" style="769" bestFit="1" customWidth="1"/>
    <col min="7094" max="7095" width="18.625" style="769" bestFit="1" customWidth="1"/>
    <col min="7096" max="7096" width="16.375" style="769" bestFit="1" customWidth="1"/>
    <col min="7097" max="7098" width="18.625" style="769" bestFit="1" customWidth="1"/>
    <col min="7099" max="7099" width="20.75" style="769" bestFit="1" customWidth="1"/>
    <col min="7100" max="7101" width="23" style="769" bestFit="1" customWidth="1"/>
    <col min="7102" max="7102" width="25.25" style="769" bestFit="1" customWidth="1"/>
    <col min="7103" max="7103" width="23" style="769" bestFit="1" customWidth="1"/>
    <col min="7104" max="7104" width="20.75" style="769" bestFit="1" customWidth="1"/>
    <col min="7105" max="7106" width="23" style="769" bestFit="1" customWidth="1"/>
    <col min="7107" max="7107" width="25.25" style="769" bestFit="1" customWidth="1"/>
    <col min="7108" max="7108" width="23" style="769" bestFit="1" customWidth="1"/>
    <col min="7109" max="7109" width="18.625" style="769" bestFit="1" customWidth="1"/>
    <col min="7110" max="7112" width="20.75" style="769" bestFit="1" customWidth="1"/>
    <col min="7113" max="7113" width="19.75" style="769" bestFit="1" customWidth="1"/>
    <col min="7114" max="7115" width="22" style="769" bestFit="1" customWidth="1"/>
    <col min="7116" max="7116" width="14.125" style="769" bestFit="1" customWidth="1"/>
    <col min="7117" max="7118" width="20.75" style="769" bestFit="1" customWidth="1"/>
    <col min="7119" max="7120" width="18.625" style="769" bestFit="1" customWidth="1"/>
    <col min="7121" max="7123" width="20.75" style="769" bestFit="1" customWidth="1"/>
    <col min="7124" max="7125" width="23" style="769" bestFit="1" customWidth="1"/>
    <col min="7126" max="7126" width="20.75" style="769" bestFit="1" customWidth="1"/>
    <col min="7127" max="7128" width="23" style="769" bestFit="1" customWidth="1"/>
    <col min="7129" max="7129" width="25.25" style="769" bestFit="1" customWidth="1"/>
    <col min="7130" max="7131" width="23" style="769" bestFit="1" customWidth="1"/>
    <col min="7132" max="7134" width="25.25" style="769" bestFit="1" customWidth="1"/>
    <col min="7135" max="7136" width="27.5" style="769" bestFit="1" customWidth="1"/>
    <col min="7137" max="7137" width="25.25" style="769" bestFit="1" customWidth="1"/>
    <col min="7138" max="7139" width="27.5" style="769" bestFit="1" customWidth="1"/>
    <col min="7140" max="7140" width="29.625" style="769" bestFit="1" customWidth="1"/>
    <col min="7141" max="7141" width="27.5" style="769" bestFit="1" customWidth="1"/>
    <col min="7142" max="7142" width="24.5" style="769" bestFit="1" customWidth="1"/>
    <col min="7143" max="7143" width="29" style="769" bestFit="1" customWidth="1"/>
    <col min="7144" max="7145" width="20.75" style="769" bestFit="1" customWidth="1"/>
    <col min="7146" max="7146" width="27.5" style="769" bestFit="1" customWidth="1"/>
    <col min="7147" max="7148" width="23" style="769" bestFit="1" customWidth="1"/>
    <col min="7149" max="7149" width="29.625" style="769" bestFit="1" customWidth="1"/>
    <col min="7150" max="7150" width="9.125" style="769" bestFit="1" customWidth="1"/>
    <col min="7151" max="7153" width="18.125" style="769" bestFit="1" customWidth="1"/>
    <col min="7154" max="7154" width="20.375" style="769" bestFit="1" customWidth="1"/>
    <col min="7155" max="7155" width="25.25" style="769" bestFit="1" customWidth="1"/>
    <col min="7156" max="7156" width="27.5" style="769" bestFit="1" customWidth="1"/>
    <col min="7157" max="7158" width="9.125" style="769" bestFit="1" customWidth="1"/>
    <col min="7159" max="7159" width="11.25" style="769" bestFit="1" customWidth="1"/>
    <col min="7160" max="7160" width="15" style="769" bestFit="1" customWidth="1"/>
    <col min="7161" max="7161" width="16.375" style="769" bestFit="1" customWidth="1"/>
    <col min="7162" max="7164" width="23.25" style="769" bestFit="1" customWidth="1"/>
    <col min="7165" max="7166" width="20.75" style="769" bestFit="1" customWidth="1"/>
    <col min="7167" max="7167" width="6.625" style="769" bestFit="1" customWidth="1"/>
    <col min="7168" max="7168" width="9" style="769"/>
    <col min="7169" max="7169" width="16.375" style="769" bestFit="1" customWidth="1"/>
    <col min="7170" max="7170" width="14.125" style="769" bestFit="1" customWidth="1"/>
    <col min="7171" max="7173" width="9.75" style="769" bestFit="1" customWidth="1"/>
    <col min="7174" max="7174" width="14.125" style="769" bestFit="1" customWidth="1"/>
    <col min="7175" max="7175" width="15.25" style="769" customWidth="1"/>
    <col min="7176" max="7176" width="14.125" style="769" bestFit="1" customWidth="1"/>
    <col min="7177" max="7177" width="15.25" style="769" bestFit="1" customWidth="1"/>
    <col min="7178" max="7180" width="13.625" style="769" bestFit="1" customWidth="1"/>
    <col min="7181" max="7181" width="12" style="769" bestFit="1" customWidth="1"/>
    <col min="7182" max="7182" width="22.125" style="769" bestFit="1" customWidth="1"/>
    <col min="7183" max="7184" width="30.125" style="769" bestFit="1" customWidth="1"/>
    <col min="7185" max="7186" width="21" style="769" bestFit="1" customWidth="1"/>
    <col min="7187" max="7187" width="18.75" style="769" bestFit="1" customWidth="1"/>
    <col min="7188" max="7188" width="21" style="769" bestFit="1" customWidth="1"/>
    <col min="7189" max="7190" width="9.75" style="769" bestFit="1" customWidth="1"/>
    <col min="7191" max="7191" width="18.875" style="769" bestFit="1" customWidth="1"/>
    <col min="7192" max="7192" width="9.75" style="769" bestFit="1" customWidth="1"/>
    <col min="7193" max="7193" width="18.875" style="769" bestFit="1" customWidth="1"/>
    <col min="7194" max="7195" width="9.75" style="769" bestFit="1" customWidth="1"/>
    <col min="7196" max="7197" width="12.125" style="769" bestFit="1" customWidth="1"/>
    <col min="7198" max="7198" width="7.125" style="769" bestFit="1" customWidth="1"/>
    <col min="7199" max="7199" width="9.75" style="769" bestFit="1" customWidth="1"/>
    <col min="7200" max="7200" width="15.5" style="769" bestFit="1" customWidth="1"/>
    <col min="7201" max="7201" width="19.375" style="769" bestFit="1" customWidth="1"/>
    <col min="7202" max="7202" width="5.75" style="769" bestFit="1" customWidth="1"/>
    <col min="7203" max="7203" width="9.75" style="769" bestFit="1" customWidth="1"/>
    <col min="7204" max="7204" width="11.875" style="769" bestFit="1" customWidth="1"/>
    <col min="7205" max="7205" width="9.125" style="769" bestFit="1" customWidth="1"/>
    <col min="7206" max="7206" width="10.5" style="769" bestFit="1" customWidth="1"/>
    <col min="7207" max="7207" width="16.375" style="769" bestFit="1" customWidth="1"/>
    <col min="7208" max="7208" width="12.125" style="769" bestFit="1" customWidth="1"/>
    <col min="7209" max="7209" width="10.375" style="769" bestFit="1" customWidth="1"/>
    <col min="7210" max="7210" width="11.875" style="769" bestFit="1" customWidth="1"/>
    <col min="7211" max="7219" width="16.375" style="769" bestFit="1" customWidth="1"/>
    <col min="7220" max="7220" width="10.625" style="769" bestFit="1" customWidth="1"/>
    <col min="7221" max="7221" width="11.875" style="769" bestFit="1" customWidth="1"/>
    <col min="7222" max="7222" width="16.375" style="769" bestFit="1" customWidth="1"/>
    <col min="7223" max="7223" width="20.75" style="769" bestFit="1" customWidth="1"/>
    <col min="7224" max="7224" width="16.375" style="769" bestFit="1" customWidth="1"/>
    <col min="7225" max="7225" width="20.75" style="769" bestFit="1" customWidth="1"/>
    <col min="7226" max="7226" width="16.375" style="769" bestFit="1" customWidth="1"/>
    <col min="7227" max="7227" width="20.75" style="769" bestFit="1" customWidth="1"/>
    <col min="7228" max="7228" width="16.375" style="769" bestFit="1" customWidth="1"/>
    <col min="7229" max="7229" width="20.75" style="769" bestFit="1" customWidth="1"/>
    <col min="7230" max="7230" width="16.375" style="769" bestFit="1" customWidth="1"/>
    <col min="7231" max="7231" width="20.75" style="769" bestFit="1" customWidth="1"/>
    <col min="7232" max="7232" width="14.125" style="769" bestFit="1" customWidth="1"/>
    <col min="7233" max="7233" width="18.625" style="769" bestFit="1" customWidth="1"/>
    <col min="7234" max="7234" width="16.375" style="769" bestFit="1" customWidth="1"/>
    <col min="7235" max="7235" width="20.75" style="769" bestFit="1" customWidth="1"/>
    <col min="7236" max="7236" width="16.375" style="769" bestFit="1" customWidth="1"/>
    <col min="7237" max="7237" width="20.75" style="769" bestFit="1" customWidth="1"/>
    <col min="7238" max="7243" width="23" style="769" bestFit="1" customWidth="1"/>
    <col min="7244" max="7245" width="18.625" style="769" bestFit="1" customWidth="1"/>
    <col min="7246" max="7246" width="10.5" style="769" bestFit="1" customWidth="1"/>
    <col min="7247" max="7247" width="11.875" style="769" bestFit="1" customWidth="1"/>
    <col min="7248" max="7248" width="10.5" style="769" bestFit="1" customWidth="1"/>
    <col min="7249" max="7250" width="11.875" style="769" bestFit="1" customWidth="1"/>
    <col min="7251" max="7251" width="16.375" style="769" bestFit="1" customWidth="1"/>
    <col min="7252" max="7252" width="17.875" style="769" bestFit="1" customWidth="1"/>
    <col min="7253" max="7253" width="22.25" style="769" bestFit="1" customWidth="1"/>
    <col min="7254" max="7254" width="7.75" style="769" bestFit="1" customWidth="1"/>
    <col min="7255" max="7257" width="11.875" style="769" bestFit="1" customWidth="1"/>
    <col min="7258" max="7258" width="16.375" style="769" bestFit="1" customWidth="1"/>
    <col min="7259" max="7261" width="11.875" style="769" bestFit="1" customWidth="1"/>
    <col min="7262" max="7262" width="14.125" style="769" bestFit="1" customWidth="1"/>
    <col min="7263" max="7263" width="11.875" style="769" bestFit="1" customWidth="1"/>
    <col min="7264" max="7264" width="16.375" style="769" bestFit="1" customWidth="1"/>
    <col min="7265" max="7265" width="18.625" style="769" bestFit="1" customWidth="1"/>
    <col min="7266" max="7266" width="10.5" style="769" bestFit="1" customWidth="1"/>
    <col min="7267" max="7267" width="14.25" style="769" bestFit="1" customWidth="1"/>
    <col min="7268" max="7269" width="13.375" style="769" bestFit="1" customWidth="1"/>
    <col min="7270" max="7270" width="16.375" style="769" bestFit="1" customWidth="1"/>
    <col min="7271" max="7271" width="16.5" style="769" bestFit="1" customWidth="1"/>
    <col min="7272" max="7273" width="20.125" style="769" bestFit="1" customWidth="1"/>
    <col min="7274" max="7275" width="23" style="769" bestFit="1" customWidth="1"/>
    <col min="7276" max="7276" width="18.625" style="769" bestFit="1" customWidth="1"/>
    <col min="7277" max="7277" width="9.25" style="769" bestFit="1" customWidth="1"/>
    <col min="7278" max="7278" width="7.25" style="769" bestFit="1" customWidth="1"/>
    <col min="7279" max="7279" width="10.375" style="769" bestFit="1" customWidth="1"/>
    <col min="7280" max="7281" width="11.875" style="769" bestFit="1" customWidth="1"/>
    <col min="7282" max="7282" width="14.375" style="769" bestFit="1" customWidth="1"/>
    <col min="7283" max="7283" width="11.875" style="769" bestFit="1" customWidth="1"/>
    <col min="7284" max="7285" width="16.375" style="769" bestFit="1" customWidth="1"/>
    <col min="7286" max="7286" width="11.875" style="769" bestFit="1" customWidth="1"/>
    <col min="7287" max="7288" width="16.375" style="769" bestFit="1" customWidth="1"/>
    <col min="7289" max="7289" width="17.875" style="769" bestFit="1" customWidth="1"/>
    <col min="7290" max="7290" width="16.375" style="769" bestFit="1" customWidth="1"/>
    <col min="7291" max="7291" width="17.875" style="769" bestFit="1" customWidth="1"/>
    <col min="7292" max="7292" width="5.75" style="769" bestFit="1" customWidth="1"/>
    <col min="7293" max="7294" width="9.75" style="769" bestFit="1" customWidth="1"/>
    <col min="7295" max="7295" width="7.75" style="769" bestFit="1" customWidth="1"/>
    <col min="7296" max="7296" width="9.75" style="769" bestFit="1" customWidth="1"/>
    <col min="7297" max="7297" width="59.375" style="769" bestFit="1" customWidth="1"/>
    <col min="7298" max="7298" width="45.5" style="769" bestFit="1" customWidth="1"/>
    <col min="7299" max="7299" width="27.625" style="769" bestFit="1" customWidth="1"/>
    <col min="7300" max="7300" width="11.875" style="769" bestFit="1" customWidth="1"/>
    <col min="7301" max="7304" width="14.125" style="769" bestFit="1" customWidth="1"/>
    <col min="7305" max="7305" width="15.625" style="769" bestFit="1" customWidth="1"/>
    <col min="7306" max="7306" width="14.125" style="769" bestFit="1" customWidth="1"/>
    <col min="7307" max="7308" width="19.625" style="769" bestFit="1" customWidth="1"/>
    <col min="7309" max="7309" width="21.875" style="769" bestFit="1" customWidth="1"/>
    <col min="7310" max="7310" width="19.375" style="769" bestFit="1" customWidth="1"/>
    <col min="7311" max="7311" width="16.375" style="769" bestFit="1" customWidth="1"/>
    <col min="7312" max="7312" width="23" style="769" bestFit="1" customWidth="1"/>
    <col min="7313" max="7314" width="14.125" style="769" bestFit="1" customWidth="1"/>
    <col min="7315" max="7315" width="23.25" style="769" bestFit="1" customWidth="1"/>
    <col min="7316" max="7317" width="14.375" style="769" bestFit="1" customWidth="1"/>
    <col min="7318" max="7318" width="23.125" style="769" bestFit="1" customWidth="1"/>
    <col min="7319" max="7319" width="18.875" style="769" bestFit="1" customWidth="1"/>
    <col min="7320" max="7320" width="14.375" style="769" bestFit="1" customWidth="1"/>
    <col min="7321" max="7321" width="16.5" style="769" bestFit="1" customWidth="1"/>
    <col min="7322" max="7322" width="25.25" style="769" bestFit="1" customWidth="1"/>
    <col min="7323" max="7324" width="18.625" style="769" bestFit="1" customWidth="1"/>
    <col min="7325" max="7325" width="23" style="769" bestFit="1" customWidth="1"/>
    <col min="7326" max="7327" width="26.75" style="769" bestFit="1" customWidth="1"/>
    <col min="7328" max="7328" width="25.25" style="769" bestFit="1" customWidth="1"/>
    <col min="7329" max="7329" width="29.625" style="769" bestFit="1" customWidth="1"/>
    <col min="7330" max="7330" width="25.25" style="769" bestFit="1" customWidth="1"/>
    <col min="7331" max="7331" width="29.625" style="769" bestFit="1" customWidth="1"/>
    <col min="7332" max="7335" width="20.875" style="769" bestFit="1" customWidth="1"/>
    <col min="7336" max="7336" width="13.875" style="769" bestFit="1" customWidth="1"/>
    <col min="7337" max="7337" width="16.5" style="769" bestFit="1" customWidth="1"/>
    <col min="7338" max="7338" width="7.75" style="769" bestFit="1" customWidth="1"/>
    <col min="7339" max="7339" width="20.75" style="769" bestFit="1" customWidth="1"/>
    <col min="7340" max="7342" width="16.375" style="769" bestFit="1" customWidth="1"/>
    <col min="7343" max="7346" width="31" style="769" bestFit="1" customWidth="1"/>
    <col min="7347" max="7348" width="18.625" style="769" bestFit="1" customWidth="1"/>
    <col min="7349" max="7349" width="16.375" style="769" bestFit="1" customWidth="1"/>
    <col min="7350" max="7351" width="18.625" style="769" bestFit="1" customWidth="1"/>
    <col min="7352" max="7352" width="16.375" style="769" bestFit="1" customWidth="1"/>
    <col min="7353" max="7354" width="18.625" style="769" bestFit="1" customWidth="1"/>
    <col min="7355" max="7355" width="20.75" style="769" bestFit="1" customWidth="1"/>
    <col min="7356" max="7357" width="23" style="769" bestFit="1" customWidth="1"/>
    <col min="7358" max="7358" width="25.25" style="769" bestFit="1" customWidth="1"/>
    <col min="7359" max="7359" width="23" style="769" bestFit="1" customWidth="1"/>
    <col min="7360" max="7360" width="20.75" style="769" bestFit="1" customWidth="1"/>
    <col min="7361" max="7362" width="23" style="769" bestFit="1" customWidth="1"/>
    <col min="7363" max="7363" width="25.25" style="769" bestFit="1" customWidth="1"/>
    <col min="7364" max="7364" width="23" style="769" bestFit="1" customWidth="1"/>
    <col min="7365" max="7365" width="18.625" style="769" bestFit="1" customWidth="1"/>
    <col min="7366" max="7368" width="20.75" style="769" bestFit="1" customWidth="1"/>
    <col min="7369" max="7369" width="19.75" style="769" bestFit="1" customWidth="1"/>
    <col min="7370" max="7371" width="22" style="769" bestFit="1" customWidth="1"/>
    <col min="7372" max="7372" width="14.125" style="769" bestFit="1" customWidth="1"/>
    <col min="7373" max="7374" width="20.75" style="769" bestFit="1" customWidth="1"/>
    <col min="7375" max="7376" width="18.625" style="769" bestFit="1" customWidth="1"/>
    <col min="7377" max="7379" width="20.75" style="769" bestFit="1" customWidth="1"/>
    <col min="7380" max="7381" width="23" style="769" bestFit="1" customWidth="1"/>
    <col min="7382" max="7382" width="20.75" style="769" bestFit="1" customWidth="1"/>
    <col min="7383" max="7384" width="23" style="769" bestFit="1" customWidth="1"/>
    <col min="7385" max="7385" width="25.25" style="769" bestFit="1" customWidth="1"/>
    <col min="7386" max="7387" width="23" style="769" bestFit="1" customWidth="1"/>
    <col min="7388" max="7390" width="25.25" style="769" bestFit="1" customWidth="1"/>
    <col min="7391" max="7392" width="27.5" style="769" bestFit="1" customWidth="1"/>
    <col min="7393" max="7393" width="25.25" style="769" bestFit="1" customWidth="1"/>
    <col min="7394" max="7395" width="27.5" style="769" bestFit="1" customWidth="1"/>
    <col min="7396" max="7396" width="29.625" style="769" bestFit="1" customWidth="1"/>
    <col min="7397" max="7397" width="27.5" style="769" bestFit="1" customWidth="1"/>
    <col min="7398" max="7398" width="24.5" style="769" bestFit="1" customWidth="1"/>
    <col min="7399" max="7399" width="29" style="769" bestFit="1" customWidth="1"/>
    <col min="7400" max="7401" width="20.75" style="769" bestFit="1" customWidth="1"/>
    <col min="7402" max="7402" width="27.5" style="769" bestFit="1" customWidth="1"/>
    <col min="7403" max="7404" width="23" style="769" bestFit="1" customWidth="1"/>
    <col min="7405" max="7405" width="29.625" style="769" bestFit="1" customWidth="1"/>
    <col min="7406" max="7406" width="9.125" style="769" bestFit="1" customWidth="1"/>
    <col min="7407" max="7409" width="18.125" style="769" bestFit="1" customWidth="1"/>
    <col min="7410" max="7410" width="20.375" style="769" bestFit="1" customWidth="1"/>
    <col min="7411" max="7411" width="25.25" style="769" bestFit="1" customWidth="1"/>
    <col min="7412" max="7412" width="27.5" style="769" bestFit="1" customWidth="1"/>
    <col min="7413" max="7414" width="9.125" style="769" bestFit="1" customWidth="1"/>
    <col min="7415" max="7415" width="11.25" style="769" bestFit="1" customWidth="1"/>
    <col min="7416" max="7416" width="15" style="769" bestFit="1" customWidth="1"/>
    <col min="7417" max="7417" width="16.375" style="769" bestFit="1" customWidth="1"/>
    <col min="7418" max="7420" width="23.25" style="769" bestFit="1" customWidth="1"/>
    <col min="7421" max="7422" width="20.75" style="769" bestFit="1" customWidth="1"/>
    <col min="7423" max="7423" width="6.625" style="769" bestFit="1" customWidth="1"/>
    <col min="7424" max="7424" width="9" style="769"/>
    <col min="7425" max="7425" width="16.375" style="769" bestFit="1" customWidth="1"/>
    <col min="7426" max="7426" width="14.125" style="769" bestFit="1" customWidth="1"/>
    <col min="7427" max="7429" width="9.75" style="769" bestFit="1" customWidth="1"/>
    <col min="7430" max="7430" width="14.125" style="769" bestFit="1" customWidth="1"/>
    <col min="7431" max="7431" width="15.25" style="769" customWidth="1"/>
    <col min="7432" max="7432" width="14.125" style="769" bestFit="1" customWidth="1"/>
    <col min="7433" max="7433" width="15.25" style="769" bestFit="1" customWidth="1"/>
    <col min="7434" max="7436" width="13.625" style="769" bestFit="1" customWidth="1"/>
    <col min="7437" max="7437" width="12" style="769" bestFit="1" customWidth="1"/>
    <col min="7438" max="7438" width="22.125" style="769" bestFit="1" customWidth="1"/>
    <col min="7439" max="7440" width="30.125" style="769" bestFit="1" customWidth="1"/>
    <col min="7441" max="7442" width="21" style="769" bestFit="1" customWidth="1"/>
    <col min="7443" max="7443" width="18.75" style="769" bestFit="1" customWidth="1"/>
    <col min="7444" max="7444" width="21" style="769" bestFit="1" customWidth="1"/>
    <col min="7445" max="7446" width="9.75" style="769" bestFit="1" customWidth="1"/>
    <col min="7447" max="7447" width="18.875" style="769" bestFit="1" customWidth="1"/>
    <col min="7448" max="7448" width="9.75" style="769" bestFit="1" customWidth="1"/>
    <col min="7449" max="7449" width="18.875" style="769" bestFit="1" customWidth="1"/>
    <col min="7450" max="7451" width="9.75" style="769" bestFit="1" customWidth="1"/>
    <col min="7452" max="7453" width="12.125" style="769" bestFit="1" customWidth="1"/>
    <col min="7454" max="7454" width="7.125" style="769" bestFit="1" customWidth="1"/>
    <col min="7455" max="7455" width="9.75" style="769" bestFit="1" customWidth="1"/>
    <col min="7456" max="7456" width="15.5" style="769" bestFit="1" customWidth="1"/>
    <col min="7457" max="7457" width="19.375" style="769" bestFit="1" customWidth="1"/>
    <col min="7458" max="7458" width="5.75" style="769" bestFit="1" customWidth="1"/>
    <col min="7459" max="7459" width="9.75" style="769" bestFit="1" customWidth="1"/>
    <col min="7460" max="7460" width="11.875" style="769" bestFit="1" customWidth="1"/>
    <col min="7461" max="7461" width="9.125" style="769" bestFit="1" customWidth="1"/>
    <col min="7462" max="7462" width="10.5" style="769" bestFit="1" customWidth="1"/>
    <col min="7463" max="7463" width="16.375" style="769" bestFit="1" customWidth="1"/>
    <col min="7464" max="7464" width="12.125" style="769" bestFit="1" customWidth="1"/>
    <col min="7465" max="7465" width="10.375" style="769" bestFit="1" customWidth="1"/>
    <col min="7466" max="7466" width="11.875" style="769" bestFit="1" customWidth="1"/>
    <col min="7467" max="7475" width="16.375" style="769" bestFit="1" customWidth="1"/>
    <col min="7476" max="7476" width="10.625" style="769" bestFit="1" customWidth="1"/>
    <col min="7477" max="7477" width="11.875" style="769" bestFit="1" customWidth="1"/>
    <col min="7478" max="7478" width="16.375" style="769" bestFit="1" customWidth="1"/>
    <col min="7479" max="7479" width="20.75" style="769" bestFit="1" customWidth="1"/>
    <col min="7480" max="7480" width="16.375" style="769" bestFit="1" customWidth="1"/>
    <col min="7481" max="7481" width="20.75" style="769" bestFit="1" customWidth="1"/>
    <col min="7482" max="7482" width="16.375" style="769" bestFit="1" customWidth="1"/>
    <col min="7483" max="7483" width="20.75" style="769" bestFit="1" customWidth="1"/>
    <col min="7484" max="7484" width="16.375" style="769" bestFit="1" customWidth="1"/>
    <col min="7485" max="7485" width="20.75" style="769" bestFit="1" customWidth="1"/>
    <col min="7486" max="7486" width="16.375" style="769" bestFit="1" customWidth="1"/>
    <col min="7487" max="7487" width="20.75" style="769" bestFit="1" customWidth="1"/>
    <col min="7488" max="7488" width="14.125" style="769" bestFit="1" customWidth="1"/>
    <col min="7489" max="7489" width="18.625" style="769" bestFit="1" customWidth="1"/>
    <col min="7490" max="7490" width="16.375" style="769" bestFit="1" customWidth="1"/>
    <col min="7491" max="7491" width="20.75" style="769" bestFit="1" customWidth="1"/>
    <col min="7492" max="7492" width="16.375" style="769" bestFit="1" customWidth="1"/>
    <col min="7493" max="7493" width="20.75" style="769" bestFit="1" customWidth="1"/>
    <col min="7494" max="7499" width="23" style="769" bestFit="1" customWidth="1"/>
    <col min="7500" max="7501" width="18.625" style="769" bestFit="1" customWidth="1"/>
    <col min="7502" max="7502" width="10.5" style="769" bestFit="1" customWidth="1"/>
    <col min="7503" max="7503" width="11.875" style="769" bestFit="1" customWidth="1"/>
    <col min="7504" max="7504" width="10.5" style="769" bestFit="1" customWidth="1"/>
    <col min="7505" max="7506" width="11.875" style="769" bestFit="1" customWidth="1"/>
    <col min="7507" max="7507" width="16.375" style="769" bestFit="1" customWidth="1"/>
    <col min="7508" max="7508" width="17.875" style="769" bestFit="1" customWidth="1"/>
    <col min="7509" max="7509" width="22.25" style="769" bestFit="1" customWidth="1"/>
    <col min="7510" max="7510" width="7.75" style="769" bestFit="1" customWidth="1"/>
    <col min="7511" max="7513" width="11.875" style="769" bestFit="1" customWidth="1"/>
    <col min="7514" max="7514" width="16.375" style="769" bestFit="1" customWidth="1"/>
    <col min="7515" max="7517" width="11.875" style="769" bestFit="1" customWidth="1"/>
    <col min="7518" max="7518" width="14.125" style="769" bestFit="1" customWidth="1"/>
    <col min="7519" max="7519" width="11.875" style="769" bestFit="1" customWidth="1"/>
    <col min="7520" max="7520" width="16.375" style="769" bestFit="1" customWidth="1"/>
    <col min="7521" max="7521" width="18.625" style="769" bestFit="1" customWidth="1"/>
    <col min="7522" max="7522" width="10.5" style="769" bestFit="1" customWidth="1"/>
    <col min="7523" max="7523" width="14.25" style="769" bestFit="1" customWidth="1"/>
    <col min="7524" max="7525" width="13.375" style="769" bestFit="1" customWidth="1"/>
    <col min="7526" max="7526" width="16.375" style="769" bestFit="1" customWidth="1"/>
    <col min="7527" max="7527" width="16.5" style="769" bestFit="1" customWidth="1"/>
    <col min="7528" max="7529" width="20.125" style="769" bestFit="1" customWidth="1"/>
    <col min="7530" max="7531" width="23" style="769" bestFit="1" customWidth="1"/>
    <col min="7532" max="7532" width="18.625" style="769" bestFit="1" customWidth="1"/>
    <col min="7533" max="7533" width="9.25" style="769" bestFit="1" customWidth="1"/>
    <col min="7534" max="7534" width="7.25" style="769" bestFit="1" customWidth="1"/>
    <col min="7535" max="7535" width="10.375" style="769" bestFit="1" customWidth="1"/>
    <col min="7536" max="7537" width="11.875" style="769" bestFit="1" customWidth="1"/>
    <col min="7538" max="7538" width="14.375" style="769" bestFit="1" customWidth="1"/>
    <col min="7539" max="7539" width="11.875" style="769" bestFit="1" customWidth="1"/>
    <col min="7540" max="7541" width="16.375" style="769" bestFit="1" customWidth="1"/>
    <col min="7542" max="7542" width="11.875" style="769" bestFit="1" customWidth="1"/>
    <col min="7543" max="7544" width="16.375" style="769" bestFit="1" customWidth="1"/>
    <col min="7545" max="7545" width="17.875" style="769" bestFit="1" customWidth="1"/>
    <col min="7546" max="7546" width="16.375" style="769" bestFit="1" customWidth="1"/>
    <col min="7547" max="7547" width="17.875" style="769" bestFit="1" customWidth="1"/>
    <col min="7548" max="7548" width="5.75" style="769" bestFit="1" customWidth="1"/>
    <col min="7549" max="7550" width="9.75" style="769" bestFit="1" customWidth="1"/>
    <col min="7551" max="7551" width="7.75" style="769" bestFit="1" customWidth="1"/>
    <col min="7552" max="7552" width="9.75" style="769" bestFit="1" customWidth="1"/>
    <col min="7553" max="7553" width="59.375" style="769" bestFit="1" customWidth="1"/>
    <col min="7554" max="7554" width="45.5" style="769" bestFit="1" customWidth="1"/>
    <col min="7555" max="7555" width="27.625" style="769" bestFit="1" customWidth="1"/>
    <col min="7556" max="7556" width="11.875" style="769" bestFit="1" customWidth="1"/>
    <col min="7557" max="7560" width="14.125" style="769" bestFit="1" customWidth="1"/>
    <col min="7561" max="7561" width="15.625" style="769" bestFit="1" customWidth="1"/>
    <col min="7562" max="7562" width="14.125" style="769" bestFit="1" customWidth="1"/>
    <col min="7563" max="7564" width="19.625" style="769" bestFit="1" customWidth="1"/>
    <col min="7565" max="7565" width="21.875" style="769" bestFit="1" customWidth="1"/>
    <col min="7566" max="7566" width="19.375" style="769" bestFit="1" customWidth="1"/>
    <col min="7567" max="7567" width="16.375" style="769" bestFit="1" customWidth="1"/>
    <col min="7568" max="7568" width="23" style="769" bestFit="1" customWidth="1"/>
    <col min="7569" max="7570" width="14.125" style="769" bestFit="1" customWidth="1"/>
    <col min="7571" max="7571" width="23.25" style="769" bestFit="1" customWidth="1"/>
    <col min="7572" max="7573" width="14.375" style="769" bestFit="1" customWidth="1"/>
    <col min="7574" max="7574" width="23.125" style="769" bestFit="1" customWidth="1"/>
    <col min="7575" max="7575" width="18.875" style="769" bestFit="1" customWidth="1"/>
    <col min="7576" max="7576" width="14.375" style="769" bestFit="1" customWidth="1"/>
    <col min="7577" max="7577" width="16.5" style="769" bestFit="1" customWidth="1"/>
    <col min="7578" max="7578" width="25.25" style="769" bestFit="1" customWidth="1"/>
    <col min="7579" max="7580" width="18.625" style="769" bestFit="1" customWidth="1"/>
    <col min="7581" max="7581" width="23" style="769" bestFit="1" customWidth="1"/>
    <col min="7582" max="7583" width="26.75" style="769" bestFit="1" customWidth="1"/>
    <col min="7584" max="7584" width="25.25" style="769" bestFit="1" customWidth="1"/>
    <col min="7585" max="7585" width="29.625" style="769" bestFit="1" customWidth="1"/>
    <col min="7586" max="7586" width="25.25" style="769" bestFit="1" customWidth="1"/>
    <col min="7587" max="7587" width="29.625" style="769" bestFit="1" customWidth="1"/>
    <col min="7588" max="7591" width="20.875" style="769" bestFit="1" customWidth="1"/>
    <col min="7592" max="7592" width="13.875" style="769" bestFit="1" customWidth="1"/>
    <col min="7593" max="7593" width="16.5" style="769" bestFit="1" customWidth="1"/>
    <col min="7594" max="7594" width="7.75" style="769" bestFit="1" customWidth="1"/>
    <col min="7595" max="7595" width="20.75" style="769" bestFit="1" customWidth="1"/>
    <col min="7596" max="7598" width="16.375" style="769" bestFit="1" customWidth="1"/>
    <col min="7599" max="7602" width="31" style="769" bestFit="1" customWidth="1"/>
    <col min="7603" max="7604" width="18.625" style="769" bestFit="1" customWidth="1"/>
    <col min="7605" max="7605" width="16.375" style="769" bestFit="1" customWidth="1"/>
    <col min="7606" max="7607" width="18.625" style="769" bestFit="1" customWidth="1"/>
    <col min="7608" max="7608" width="16.375" style="769" bestFit="1" customWidth="1"/>
    <col min="7609" max="7610" width="18.625" style="769" bestFit="1" customWidth="1"/>
    <col min="7611" max="7611" width="20.75" style="769" bestFit="1" customWidth="1"/>
    <col min="7612" max="7613" width="23" style="769" bestFit="1" customWidth="1"/>
    <col min="7614" max="7614" width="25.25" style="769" bestFit="1" customWidth="1"/>
    <col min="7615" max="7615" width="23" style="769" bestFit="1" customWidth="1"/>
    <col min="7616" max="7616" width="20.75" style="769" bestFit="1" customWidth="1"/>
    <col min="7617" max="7618" width="23" style="769" bestFit="1" customWidth="1"/>
    <col min="7619" max="7619" width="25.25" style="769" bestFit="1" customWidth="1"/>
    <col min="7620" max="7620" width="23" style="769" bestFit="1" customWidth="1"/>
    <col min="7621" max="7621" width="18.625" style="769" bestFit="1" customWidth="1"/>
    <col min="7622" max="7624" width="20.75" style="769" bestFit="1" customWidth="1"/>
    <col min="7625" max="7625" width="19.75" style="769" bestFit="1" customWidth="1"/>
    <col min="7626" max="7627" width="22" style="769" bestFit="1" customWidth="1"/>
    <col min="7628" max="7628" width="14.125" style="769" bestFit="1" customWidth="1"/>
    <col min="7629" max="7630" width="20.75" style="769" bestFit="1" customWidth="1"/>
    <col min="7631" max="7632" width="18.625" style="769" bestFit="1" customWidth="1"/>
    <col min="7633" max="7635" width="20.75" style="769" bestFit="1" customWidth="1"/>
    <col min="7636" max="7637" width="23" style="769" bestFit="1" customWidth="1"/>
    <col min="7638" max="7638" width="20.75" style="769" bestFit="1" customWidth="1"/>
    <col min="7639" max="7640" width="23" style="769" bestFit="1" customWidth="1"/>
    <col min="7641" max="7641" width="25.25" style="769" bestFit="1" customWidth="1"/>
    <col min="7642" max="7643" width="23" style="769" bestFit="1" customWidth="1"/>
    <col min="7644" max="7646" width="25.25" style="769" bestFit="1" customWidth="1"/>
    <col min="7647" max="7648" width="27.5" style="769" bestFit="1" customWidth="1"/>
    <col min="7649" max="7649" width="25.25" style="769" bestFit="1" customWidth="1"/>
    <col min="7650" max="7651" width="27.5" style="769" bestFit="1" customWidth="1"/>
    <col min="7652" max="7652" width="29.625" style="769" bestFit="1" customWidth="1"/>
    <col min="7653" max="7653" width="27.5" style="769" bestFit="1" customWidth="1"/>
    <col min="7654" max="7654" width="24.5" style="769" bestFit="1" customWidth="1"/>
    <col min="7655" max="7655" width="29" style="769" bestFit="1" customWidth="1"/>
    <col min="7656" max="7657" width="20.75" style="769" bestFit="1" customWidth="1"/>
    <col min="7658" max="7658" width="27.5" style="769" bestFit="1" customWidth="1"/>
    <col min="7659" max="7660" width="23" style="769" bestFit="1" customWidth="1"/>
    <col min="7661" max="7661" width="29.625" style="769" bestFit="1" customWidth="1"/>
    <col min="7662" max="7662" width="9.125" style="769" bestFit="1" customWidth="1"/>
    <col min="7663" max="7665" width="18.125" style="769" bestFit="1" customWidth="1"/>
    <col min="7666" max="7666" width="20.375" style="769" bestFit="1" customWidth="1"/>
    <col min="7667" max="7667" width="25.25" style="769" bestFit="1" customWidth="1"/>
    <col min="7668" max="7668" width="27.5" style="769" bestFit="1" customWidth="1"/>
    <col min="7669" max="7670" width="9.125" style="769" bestFit="1" customWidth="1"/>
    <col min="7671" max="7671" width="11.25" style="769" bestFit="1" customWidth="1"/>
    <col min="7672" max="7672" width="15" style="769" bestFit="1" customWidth="1"/>
    <col min="7673" max="7673" width="16.375" style="769" bestFit="1" customWidth="1"/>
    <col min="7674" max="7676" width="23.25" style="769" bestFit="1" customWidth="1"/>
    <col min="7677" max="7678" width="20.75" style="769" bestFit="1" customWidth="1"/>
    <col min="7679" max="7679" width="6.625" style="769" bestFit="1" customWidth="1"/>
    <col min="7680" max="7680" width="9" style="769"/>
    <col min="7681" max="7681" width="16.375" style="769" bestFit="1" customWidth="1"/>
    <col min="7682" max="7682" width="14.125" style="769" bestFit="1" customWidth="1"/>
    <col min="7683" max="7685" width="9.75" style="769" bestFit="1" customWidth="1"/>
    <col min="7686" max="7686" width="14.125" style="769" bestFit="1" customWidth="1"/>
    <col min="7687" max="7687" width="15.25" style="769" customWidth="1"/>
    <col min="7688" max="7688" width="14.125" style="769" bestFit="1" customWidth="1"/>
    <col min="7689" max="7689" width="15.25" style="769" bestFit="1" customWidth="1"/>
    <col min="7690" max="7692" width="13.625" style="769" bestFit="1" customWidth="1"/>
    <col min="7693" max="7693" width="12" style="769" bestFit="1" customWidth="1"/>
    <col min="7694" max="7694" width="22.125" style="769" bestFit="1" customWidth="1"/>
    <col min="7695" max="7696" width="30.125" style="769" bestFit="1" customWidth="1"/>
    <col min="7697" max="7698" width="21" style="769" bestFit="1" customWidth="1"/>
    <col min="7699" max="7699" width="18.75" style="769" bestFit="1" customWidth="1"/>
    <col min="7700" max="7700" width="21" style="769" bestFit="1" customWidth="1"/>
    <col min="7701" max="7702" width="9.75" style="769" bestFit="1" customWidth="1"/>
    <col min="7703" max="7703" width="18.875" style="769" bestFit="1" customWidth="1"/>
    <col min="7704" max="7704" width="9.75" style="769" bestFit="1" customWidth="1"/>
    <col min="7705" max="7705" width="18.875" style="769" bestFit="1" customWidth="1"/>
    <col min="7706" max="7707" width="9.75" style="769" bestFit="1" customWidth="1"/>
    <col min="7708" max="7709" width="12.125" style="769" bestFit="1" customWidth="1"/>
    <col min="7710" max="7710" width="7.125" style="769" bestFit="1" customWidth="1"/>
    <col min="7711" max="7711" width="9.75" style="769" bestFit="1" customWidth="1"/>
    <col min="7712" max="7712" width="15.5" style="769" bestFit="1" customWidth="1"/>
    <col min="7713" max="7713" width="19.375" style="769" bestFit="1" customWidth="1"/>
    <col min="7714" max="7714" width="5.75" style="769" bestFit="1" customWidth="1"/>
    <col min="7715" max="7715" width="9.75" style="769" bestFit="1" customWidth="1"/>
    <col min="7716" max="7716" width="11.875" style="769" bestFit="1" customWidth="1"/>
    <col min="7717" max="7717" width="9.125" style="769" bestFit="1" customWidth="1"/>
    <col min="7718" max="7718" width="10.5" style="769" bestFit="1" customWidth="1"/>
    <col min="7719" max="7719" width="16.375" style="769" bestFit="1" customWidth="1"/>
    <col min="7720" max="7720" width="12.125" style="769" bestFit="1" customWidth="1"/>
    <col min="7721" max="7721" width="10.375" style="769" bestFit="1" customWidth="1"/>
    <col min="7722" max="7722" width="11.875" style="769" bestFit="1" customWidth="1"/>
    <col min="7723" max="7731" width="16.375" style="769" bestFit="1" customWidth="1"/>
    <col min="7732" max="7732" width="10.625" style="769" bestFit="1" customWidth="1"/>
    <col min="7733" max="7733" width="11.875" style="769" bestFit="1" customWidth="1"/>
    <col min="7734" max="7734" width="16.375" style="769" bestFit="1" customWidth="1"/>
    <col min="7735" max="7735" width="20.75" style="769" bestFit="1" customWidth="1"/>
    <col min="7736" max="7736" width="16.375" style="769" bestFit="1" customWidth="1"/>
    <col min="7737" max="7737" width="20.75" style="769" bestFit="1" customWidth="1"/>
    <col min="7738" max="7738" width="16.375" style="769" bestFit="1" customWidth="1"/>
    <col min="7739" max="7739" width="20.75" style="769" bestFit="1" customWidth="1"/>
    <col min="7740" max="7740" width="16.375" style="769" bestFit="1" customWidth="1"/>
    <col min="7741" max="7741" width="20.75" style="769" bestFit="1" customWidth="1"/>
    <col min="7742" max="7742" width="16.375" style="769" bestFit="1" customWidth="1"/>
    <col min="7743" max="7743" width="20.75" style="769" bestFit="1" customWidth="1"/>
    <col min="7744" max="7744" width="14.125" style="769" bestFit="1" customWidth="1"/>
    <col min="7745" max="7745" width="18.625" style="769" bestFit="1" customWidth="1"/>
    <col min="7746" max="7746" width="16.375" style="769" bestFit="1" customWidth="1"/>
    <col min="7747" max="7747" width="20.75" style="769" bestFit="1" customWidth="1"/>
    <col min="7748" max="7748" width="16.375" style="769" bestFit="1" customWidth="1"/>
    <col min="7749" max="7749" width="20.75" style="769" bestFit="1" customWidth="1"/>
    <col min="7750" max="7755" width="23" style="769" bestFit="1" customWidth="1"/>
    <col min="7756" max="7757" width="18.625" style="769" bestFit="1" customWidth="1"/>
    <col min="7758" max="7758" width="10.5" style="769" bestFit="1" customWidth="1"/>
    <col min="7759" max="7759" width="11.875" style="769" bestFit="1" customWidth="1"/>
    <col min="7760" max="7760" width="10.5" style="769" bestFit="1" customWidth="1"/>
    <col min="7761" max="7762" width="11.875" style="769" bestFit="1" customWidth="1"/>
    <col min="7763" max="7763" width="16.375" style="769" bestFit="1" customWidth="1"/>
    <col min="7764" max="7764" width="17.875" style="769" bestFit="1" customWidth="1"/>
    <col min="7765" max="7765" width="22.25" style="769" bestFit="1" customWidth="1"/>
    <col min="7766" max="7766" width="7.75" style="769" bestFit="1" customWidth="1"/>
    <col min="7767" max="7769" width="11.875" style="769" bestFit="1" customWidth="1"/>
    <col min="7770" max="7770" width="16.375" style="769" bestFit="1" customWidth="1"/>
    <col min="7771" max="7773" width="11.875" style="769" bestFit="1" customWidth="1"/>
    <col min="7774" max="7774" width="14.125" style="769" bestFit="1" customWidth="1"/>
    <col min="7775" max="7775" width="11.875" style="769" bestFit="1" customWidth="1"/>
    <col min="7776" max="7776" width="16.375" style="769" bestFit="1" customWidth="1"/>
    <col min="7777" max="7777" width="18.625" style="769" bestFit="1" customWidth="1"/>
    <col min="7778" max="7778" width="10.5" style="769" bestFit="1" customWidth="1"/>
    <col min="7779" max="7779" width="14.25" style="769" bestFit="1" customWidth="1"/>
    <col min="7780" max="7781" width="13.375" style="769" bestFit="1" customWidth="1"/>
    <col min="7782" max="7782" width="16.375" style="769" bestFit="1" customWidth="1"/>
    <col min="7783" max="7783" width="16.5" style="769" bestFit="1" customWidth="1"/>
    <col min="7784" max="7785" width="20.125" style="769" bestFit="1" customWidth="1"/>
    <col min="7786" max="7787" width="23" style="769" bestFit="1" customWidth="1"/>
    <col min="7788" max="7788" width="18.625" style="769" bestFit="1" customWidth="1"/>
    <col min="7789" max="7789" width="9.25" style="769" bestFit="1" customWidth="1"/>
    <col min="7790" max="7790" width="7.25" style="769" bestFit="1" customWidth="1"/>
    <col min="7791" max="7791" width="10.375" style="769" bestFit="1" customWidth="1"/>
    <col min="7792" max="7793" width="11.875" style="769" bestFit="1" customWidth="1"/>
    <col min="7794" max="7794" width="14.375" style="769" bestFit="1" customWidth="1"/>
    <col min="7795" max="7795" width="11.875" style="769" bestFit="1" customWidth="1"/>
    <col min="7796" max="7797" width="16.375" style="769" bestFit="1" customWidth="1"/>
    <col min="7798" max="7798" width="11.875" style="769" bestFit="1" customWidth="1"/>
    <col min="7799" max="7800" width="16.375" style="769" bestFit="1" customWidth="1"/>
    <col min="7801" max="7801" width="17.875" style="769" bestFit="1" customWidth="1"/>
    <col min="7802" max="7802" width="16.375" style="769" bestFit="1" customWidth="1"/>
    <col min="7803" max="7803" width="17.875" style="769" bestFit="1" customWidth="1"/>
    <col min="7804" max="7804" width="5.75" style="769" bestFit="1" customWidth="1"/>
    <col min="7805" max="7806" width="9.75" style="769" bestFit="1" customWidth="1"/>
    <col min="7807" max="7807" width="7.75" style="769" bestFit="1" customWidth="1"/>
    <col min="7808" max="7808" width="9.75" style="769" bestFit="1" customWidth="1"/>
    <col min="7809" max="7809" width="59.375" style="769" bestFit="1" customWidth="1"/>
    <col min="7810" max="7810" width="45.5" style="769" bestFit="1" customWidth="1"/>
    <col min="7811" max="7811" width="27.625" style="769" bestFit="1" customWidth="1"/>
    <col min="7812" max="7812" width="11.875" style="769" bestFit="1" customWidth="1"/>
    <col min="7813" max="7816" width="14.125" style="769" bestFit="1" customWidth="1"/>
    <col min="7817" max="7817" width="15.625" style="769" bestFit="1" customWidth="1"/>
    <col min="7818" max="7818" width="14.125" style="769" bestFit="1" customWidth="1"/>
    <col min="7819" max="7820" width="19.625" style="769" bestFit="1" customWidth="1"/>
    <col min="7821" max="7821" width="21.875" style="769" bestFit="1" customWidth="1"/>
    <col min="7822" max="7822" width="19.375" style="769" bestFit="1" customWidth="1"/>
    <col min="7823" max="7823" width="16.375" style="769" bestFit="1" customWidth="1"/>
    <col min="7824" max="7824" width="23" style="769" bestFit="1" customWidth="1"/>
    <col min="7825" max="7826" width="14.125" style="769" bestFit="1" customWidth="1"/>
    <col min="7827" max="7827" width="23.25" style="769" bestFit="1" customWidth="1"/>
    <col min="7828" max="7829" width="14.375" style="769" bestFit="1" customWidth="1"/>
    <col min="7830" max="7830" width="23.125" style="769" bestFit="1" customWidth="1"/>
    <col min="7831" max="7831" width="18.875" style="769" bestFit="1" customWidth="1"/>
    <col min="7832" max="7832" width="14.375" style="769" bestFit="1" customWidth="1"/>
    <col min="7833" max="7833" width="16.5" style="769" bestFit="1" customWidth="1"/>
    <col min="7834" max="7834" width="25.25" style="769" bestFit="1" customWidth="1"/>
    <col min="7835" max="7836" width="18.625" style="769" bestFit="1" customWidth="1"/>
    <col min="7837" max="7837" width="23" style="769" bestFit="1" customWidth="1"/>
    <col min="7838" max="7839" width="26.75" style="769" bestFit="1" customWidth="1"/>
    <col min="7840" max="7840" width="25.25" style="769" bestFit="1" customWidth="1"/>
    <col min="7841" max="7841" width="29.625" style="769" bestFit="1" customWidth="1"/>
    <col min="7842" max="7842" width="25.25" style="769" bestFit="1" customWidth="1"/>
    <col min="7843" max="7843" width="29.625" style="769" bestFit="1" customWidth="1"/>
    <col min="7844" max="7847" width="20.875" style="769" bestFit="1" customWidth="1"/>
    <col min="7848" max="7848" width="13.875" style="769" bestFit="1" customWidth="1"/>
    <col min="7849" max="7849" width="16.5" style="769" bestFit="1" customWidth="1"/>
    <col min="7850" max="7850" width="7.75" style="769" bestFit="1" customWidth="1"/>
    <col min="7851" max="7851" width="20.75" style="769" bestFit="1" customWidth="1"/>
    <col min="7852" max="7854" width="16.375" style="769" bestFit="1" customWidth="1"/>
    <col min="7855" max="7858" width="31" style="769" bestFit="1" customWidth="1"/>
    <col min="7859" max="7860" width="18.625" style="769" bestFit="1" customWidth="1"/>
    <col min="7861" max="7861" width="16.375" style="769" bestFit="1" customWidth="1"/>
    <col min="7862" max="7863" width="18.625" style="769" bestFit="1" customWidth="1"/>
    <col min="7864" max="7864" width="16.375" style="769" bestFit="1" customWidth="1"/>
    <col min="7865" max="7866" width="18.625" style="769" bestFit="1" customWidth="1"/>
    <col min="7867" max="7867" width="20.75" style="769" bestFit="1" customWidth="1"/>
    <col min="7868" max="7869" width="23" style="769" bestFit="1" customWidth="1"/>
    <col min="7870" max="7870" width="25.25" style="769" bestFit="1" customWidth="1"/>
    <col min="7871" max="7871" width="23" style="769" bestFit="1" customWidth="1"/>
    <col min="7872" max="7872" width="20.75" style="769" bestFit="1" customWidth="1"/>
    <col min="7873" max="7874" width="23" style="769" bestFit="1" customWidth="1"/>
    <col min="7875" max="7875" width="25.25" style="769" bestFit="1" customWidth="1"/>
    <col min="7876" max="7876" width="23" style="769" bestFit="1" customWidth="1"/>
    <col min="7877" max="7877" width="18.625" style="769" bestFit="1" customWidth="1"/>
    <col min="7878" max="7880" width="20.75" style="769" bestFit="1" customWidth="1"/>
    <col min="7881" max="7881" width="19.75" style="769" bestFit="1" customWidth="1"/>
    <col min="7882" max="7883" width="22" style="769" bestFit="1" customWidth="1"/>
    <col min="7884" max="7884" width="14.125" style="769" bestFit="1" customWidth="1"/>
    <col min="7885" max="7886" width="20.75" style="769" bestFit="1" customWidth="1"/>
    <col min="7887" max="7888" width="18.625" style="769" bestFit="1" customWidth="1"/>
    <col min="7889" max="7891" width="20.75" style="769" bestFit="1" customWidth="1"/>
    <col min="7892" max="7893" width="23" style="769" bestFit="1" customWidth="1"/>
    <col min="7894" max="7894" width="20.75" style="769" bestFit="1" customWidth="1"/>
    <col min="7895" max="7896" width="23" style="769" bestFit="1" customWidth="1"/>
    <col min="7897" max="7897" width="25.25" style="769" bestFit="1" customWidth="1"/>
    <col min="7898" max="7899" width="23" style="769" bestFit="1" customWidth="1"/>
    <col min="7900" max="7902" width="25.25" style="769" bestFit="1" customWidth="1"/>
    <col min="7903" max="7904" width="27.5" style="769" bestFit="1" customWidth="1"/>
    <col min="7905" max="7905" width="25.25" style="769" bestFit="1" customWidth="1"/>
    <col min="7906" max="7907" width="27.5" style="769" bestFit="1" customWidth="1"/>
    <col min="7908" max="7908" width="29.625" style="769" bestFit="1" customWidth="1"/>
    <col min="7909" max="7909" width="27.5" style="769" bestFit="1" customWidth="1"/>
    <col min="7910" max="7910" width="24.5" style="769" bestFit="1" customWidth="1"/>
    <col min="7911" max="7911" width="29" style="769" bestFit="1" customWidth="1"/>
    <col min="7912" max="7913" width="20.75" style="769" bestFit="1" customWidth="1"/>
    <col min="7914" max="7914" width="27.5" style="769" bestFit="1" customWidth="1"/>
    <col min="7915" max="7916" width="23" style="769" bestFit="1" customWidth="1"/>
    <col min="7917" max="7917" width="29.625" style="769" bestFit="1" customWidth="1"/>
    <col min="7918" max="7918" width="9.125" style="769" bestFit="1" customWidth="1"/>
    <col min="7919" max="7921" width="18.125" style="769" bestFit="1" customWidth="1"/>
    <col min="7922" max="7922" width="20.375" style="769" bestFit="1" customWidth="1"/>
    <col min="7923" max="7923" width="25.25" style="769" bestFit="1" customWidth="1"/>
    <col min="7924" max="7924" width="27.5" style="769" bestFit="1" customWidth="1"/>
    <col min="7925" max="7926" width="9.125" style="769" bestFit="1" customWidth="1"/>
    <col min="7927" max="7927" width="11.25" style="769" bestFit="1" customWidth="1"/>
    <col min="7928" max="7928" width="15" style="769" bestFit="1" customWidth="1"/>
    <col min="7929" max="7929" width="16.375" style="769" bestFit="1" customWidth="1"/>
    <col min="7930" max="7932" width="23.25" style="769" bestFit="1" customWidth="1"/>
    <col min="7933" max="7934" width="20.75" style="769" bestFit="1" customWidth="1"/>
    <col min="7935" max="7935" width="6.625" style="769" bestFit="1" customWidth="1"/>
    <col min="7936" max="7936" width="9" style="769"/>
    <col min="7937" max="7937" width="16.375" style="769" bestFit="1" customWidth="1"/>
    <col min="7938" max="7938" width="14.125" style="769" bestFit="1" customWidth="1"/>
    <col min="7939" max="7941" width="9.75" style="769" bestFit="1" customWidth="1"/>
    <col min="7942" max="7942" width="14.125" style="769" bestFit="1" customWidth="1"/>
    <col min="7943" max="7943" width="15.25" style="769" customWidth="1"/>
    <col min="7944" max="7944" width="14.125" style="769" bestFit="1" customWidth="1"/>
    <col min="7945" max="7945" width="15.25" style="769" bestFit="1" customWidth="1"/>
    <col min="7946" max="7948" width="13.625" style="769" bestFit="1" customWidth="1"/>
    <col min="7949" max="7949" width="12" style="769" bestFit="1" customWidth="1"/>
    <col min="7950" max="7950" width="22.125" style="769" bestFit="1" customWidth="1"/>
    <col min="7951" max="7952" width="30.125" style="769" bestFit="1" customWidth="1"/>
    <col min="7953" max="7954" width="21" style="769" bestFit="1" customWidth="1"/>
    <col min="7955" max="7955" width="18.75" style="769" bestFit="1" customWidth="1"/>
    <col min="7956" max="7956" width="21" style="769" bestFit="1" customWidth="1"/>
    <col min="7957" max="7958" width="9.75" style="769" bestFit="1" customWidth="1"/>
    <col min="7959" max="7959" width="18.875" style="769" bestFit="1" customWidth="1"/>
    <col min="7960" max="7960" width="9.75" style="769" bestFit="1" customWidth="1"/>
    <col min="7961" max="7961" width="18.875" style="769" bestFit="1" customWidth="1"/>
    <col min="7962" max="7963" width="9.75" style="769" bestFit="1" customWidth="1"/>
    <col min="7964" max="7965" width="12.125" style="769" bestFit="1" customWidth="1"/>
    <col min="7966" max="7966" width="7.125" style="769" bestFit="1" customWidth="1"/>
    <col min="7967" max="7967" width="9.75" style="769" bestFit="1" customWidth="1"/>
    <col min="7968" max="7968" width="15.5" style="769" bestFit="1" customWidth="1"/>
    <col min="7969" max="7969" width="19.375" style="769" bestFit="1" customWidth="1"/>
    <col min="7970" max="7970" width="5.75" style="769" bestFit="1" customWidth="1"/>
    <col min="7971" max="7971" width="9.75" style="769" bestFit="1" customWidth="1"/>
    <col min="7972" max="7972" width="11.875" style="769" bestFit="1" customWidth="1"/>
    <col min="7973" max="7973" width="9.125" style="769" bestFit="1" customWidth="1"/>
    <col min="7974" max="7974" width="10.5" style="769" bestFit="1" customWidth="1"/>
    <col min="7975" max="7975" width="16.375" style="769" bestFit="1" customWidth="1"/>
    <col min="7976" max="7976" width="12.125" style="769" bestFit="1" customWidth="1"/>
    <col min="7977" max="7977" width="10.375" style="769" bestFit="1" customWidth="1"/>
    <col min="7978" max="7978" width="11.875" style="769" bestFit="1" customWidth="1"/>
    <col min="7979" max="7987" width="16.375" style="769" bestFit="1" customWidth="1"/>
    <col min="7988" max="7988" width="10.625" style="769" bestFit="1" customWidth="1"/>
    <col min="7989" max="7989" width="11.875" style="769" bestFit="1" customWidth="1"/>
    <col min="7990" max="7990" width="16.375" style="769" bestFit="1" customWidth="1"/>
    <col min="7991" max="7991" width="20.75" style="769" bestFit="1" customWidth="1"/>
    <col min="7992" max="7992" width="16.375" style="769" bestFit="1" customWidth="1"/>
    <col min="7993" max="7993" width="20.75" style="769" bestFit="1" customWidth="1"/>
    <col min="7994" max="7994" width="16.375" style="769" bestFit="1" customWidth="1"/>
    <col min="7995" max="7995" width="20.75" style="769" bestFit="1" customWidth="1"/>
    <col min="7996" max="7996" width="16.375" style="769" bestFit="1" customWidth="1"/>
    <col min="7997" max="7997" width="20.75" style="769" bestFit="1" customWidth="1"/>
    <col min="7998" max="7998" width="16.375" style="769" bestFit="1" customWidth="1"/>
    <col min="7999" max="7999" width="20.75" style="769" bestFit="1" customWidth="1"/>
    <col min="8000" max="8000" width="14.125" style="769" bestFit="1" customWidth="1"/>
    <col min="8001" max="8001" width="18.625" style="769" bestFit="1" customWidth="1"/>
    <col min="8002" max="8002" width="16.375" style="769" bestFit="1" customWidth="1"/>
    <col min="8003" max="8003" width="20.75" style="769" bestFit="1" customWidth="1"/>
    <col min="8004" max="8004" width="16.375" style="769" bestFit="1" customWidth="1"/>
    <col min="8005" max="8005" width="20.75" style="769" bestFit="1" customWidth="1"/>
    <col min="8006" max="8011" width="23" style="769" bestFit="1" customWidth="1"/>
    <col min="8012" max="8013" width="18.625" style="769" bestFit="1" customWidth="1"/>
    <col min="8014" max="8014" width="10.5" style="769" bestFit="1" customWidth="1"/>
    <col min="8015" max="8015" width="11.875" style="769" bestFit="1" customWidth="1"/>
    <col min="8016" max="8016" width="10.5" style="769" bestFit="1" customWidth="1"/>
    <col min="8017" max="8018" width="11.875" style="769" bestFit="1" customWidth="1"/>
    <col min="8019" max="8019" width="16.375" style="769" bestFit="1" customWidth="1"/>
    <col min="8020" max="8020" width="17.875" style="769" bestFit="1" customWidth="1"/>
    <col min="8021" max="8021" width="22.25" style="769" bestFit="1" customWidth="1"/>
    <col min="8022" max="8022" width="7.75" style="769" bestFit="1" customWidth="1"/>
    <col min="8023" max="8025" width="11.875" style="769" bestFit="1" customWidth="1"/>
    <col min="8026" max="8026" width="16.375" style="769" bestFit="1" customWidth="1"/>
    <col min="8027" max="8029" width="11.875" style="769" bestFit="1" customWidth="1"/>
    <col min="8030" max="8030" width="14.125" style="769" bestFit="1" customWidth="1"/>
    <col min="8031" max="8031" width="11.875" style="769" bestFit="1" customWidth="1"/>
    <col min="8032" max="8032" width="16.375" style="769" bestFit="1" customWidth="1"/>
    <col min="8033" max="8033" width="18.625" style="769" bestFit="1" customWidth="1"/>
    <col min="8034" max="8034" width="10.5" style="769" bestFit="1" customWidth="1"/>
    <col min="8035" max="8035" width="14.25" style="769" bestFit="1" customWidth="1"/>
    <col min="8036" max="8037" width="13.375" style="769" bestFit="1" customWidth="1"/>
    <col min="8038" max="8038" width="16.375" style="769" bestFit="1" customWidth="1"/>
    <col min="8039" max="8039" width="16.5" style="769" bestFit="1" customWidth="1"/>
    <col min="8040" max="8041" width="20.125" style="769" bestFit="1" customWidth="1"/>
    <col min="8042" max="8043" width="23" style="769" bestFit="1" customWidth="1"/>
    <col min="8044" max="8044" width="18.625" style="769" bestFit="1" customWidth="1"/>
    <col min="8045" max="8045" width="9.25" style="769" bestFit="1" customWidth="1"/>
    <col min="8046" max="8046" width="7.25" style="769" bestFit="1" customWidth="1"/>
    <col min="8047" max="8047" width="10.375" style="769" bestFit="1" customWidth="1"/>
    <col min="8048" max="8049" width="11.875" style="769" bestFit="1" customWidth="1"/>
    <col min="8050" max="8050" width="14.375" style="769" bestFit="1" customWidth="1"/>
    <col min="8051" max="8051" width="11.875" style="769" bestFit="1" customWidth="1"/>
    <col min="8052" max="8053" width="16.375" style="769" bestFit="1" customWidth="1"/>
    <col min="8054" max="8054" width="11.875" style="769" bestFit="1" customWidth="1"/>
    <col min="8055" max="8056" width="16.375" style="769" bestFit="1" customWidth="1"/>
    <col min="8057" max="8057" width="17.875" style="769" bestFit="1" customWidth="1"/>
    <col min="8058" max="8058" width="16.375" style="769" bestFit="1" customWidth="1"/>
    <col min="8059" max="8059" width="17.875" style="769" bestFit="1" customWidth="1"/>
    <col min="8060" max="8060" width="5.75" style="769" bestFit="1" customWidth="1"/>
    <col min="8061" max="8062" width="9.75" style="769" bestFit="1" customWidth="1"/>
    <col min="8063" max="8063" width="7.75" style="769" bestFit="1" customWidth="1"/>
    <col min="8064" max="8064" width="9.75" style="769" bestFit="1" customWidth="1"/>
    <col min="8065" max="8065" width="59.375" style="769" bestFit="1" customWidth="1"/>
    <col min="8066" max="8066" width="45.5" style="769" bestFit="1" customWidth="1"/>
    <col min="8067" max="8067" width="27.625" style="769" bestFit="1" customWidth="1"/>
    <col min="8068" max="8068" width="11.875" style="769" bestFit="1" customWidth="1"/>
    <col min="8069" max="8072" width="14.125" style="769" bestFit="1" customWidth="1"/>
    <col min="8073" max="8073" width="15.625" style="769" bestFit="1" customWidth="1"/>
    <col min="8074" max="8074" width="14.125" style="769" bestFit="1" customWidth="1"/>
    <col min="8075" max="8076" width="19.625" style="769" bestFit="1" customWidth="1"/>
    <col min="8077" max="8077" width="21.875" style="769" bestFit="1" customWidth="1"/>
    <col min="8078" max="8078" width="19.375" style="769" bestFit="1" customWidth="1"/>
    <col min="8079" max="8079" width="16.375" style="769" bestFit="1" customWidth="1"/>
    <col min="8080" max="8080" width="23" style="769" bestFit="1" customWidth="1"/>
    <col min="8081" max="8082" width="14.125" style="769" bestFit="1" customWidth="1"/>
    <col min="8083" max="8083" width="23.25" style="769" bestFit="1" customWidth="1"/>
    <col min="8084" max="8085" width="14.375" style="769" bestFit="1" customWidth="1"/>
    <col min="8086" max="8086" width="23.125" style="769" bestFit="1" customWidth="1"/>
    <col min="8087" max="8087" width="18.875" style="769" bestFit="1" customWidth="1"/>
    <col min="8088" max="8088" width="14.375" style="769" bestFit="1" customWidth="1"/>
    <col min="8089" max="8089" width="16.5" style="769" bestFit="1" customWidth="1"/>
    <col min="8090" max="8090" width="25.25" style="769" bestFit="1" customWidth="1"/>
    <col min="8091" max="8092" width="18.625" style="769" bestFit="1" customWidth="1"/>
    <col min="8093" max="8093" width="23" style="769" bestFit="1" customWidth="1"/>
    <col min="8094" max="8095" width="26.75" style="769" bestFit="1" customWidth="1"/>
    <col min="8096" max="8096" width="25.25" style="769" bestFit="1" customWidth="1"/>
    <col min="8097" max="8097" width="29.625" style="769" bestFit="1" customWidth="1"/>
    <col min="8098" max="8098" width="25.25" style="769" bestFit="1" customWidth="1"/>
    <col min="8099" max="8099" width="29.625" style="769" bestFit="1" customWidth="1"/>
    <col min="8100" max="8103" width="20.875" style="769" bestFit="1" customWidth="1"/>
    <col min="8104" max="8104" width="13.875" style="769" bestFit="1" customWidth="1"/>
    <col min="8105" max="8105" width="16.5" style="769" bestFit="1" customWidth="1"/>
    <col min="8106" max="8106" width="7.75" style="769" bestFit="1" customWidth="1"/>
    <col min="8107" max="8107" width="20.75" style="769" bestFit="1" customWidth="1"/>
    <col min="8108" max="8110" width="16.375" style="769" bestFit="1" customWidth="1"/>
    <col min="8111" max="8114" width="31" style="769" bestFit="1" customWidth="1"/>
    <col min="8115" max="8116" width="18.625" style="769" bestFit="1" customWidth="1"/>
    <col min="8117" max="8117" width="16.375" style="769" bestFit="1" customWidth="1"/>
    <col min="8118" max="8119" width="18.625" style="769" bestFit="1" customWidth="1"/>
    <col min="8120" max="8120" width="16.375" style="769" bestFit="1" customWidth="1"/>
    <col min="8121" max="8122" width="18.625" style="769" bestFit="1" customWidth="1"/>
    <col min="8123" max="8123" width="20.75" style="769" bestFit="1" customWidth="1"/>
    <col min="8124" max="8125" width="23" style="769" bestFit="1" customWidth="1"/>
    <col min="8126" max="8126" width="25.25" style="769" bestFit="1" customWidth="1"/>
    <col min="8127" max="8127" width="23" style="769" bestFit="1" customWidth="1"/>
    <col min="8128" max="8128" width="20.75" style="769" bestFit="1" customWidth="1"/>
    <col min="8129" max="8130" width="23" style="769" bestFit="1" customWidth="1"/>
    <col min="8131" max="8131" width="25.25" style="769" bestFit="1" customWidth="1"/>
    <col min="8132" max="8132" width="23" style="769" bestFit="1" customWidth="1"/>
    <col min="8133" max="8133" width="18.625" style="769" bestFit="1" customWidth="1"/>
    <col min="8134" max="8136" width="20.75" style="769" bestFit="1" customWidth="1"/>
    <col min="8137" max="8137" width="19.75" style="769" bestFit="1" customWidth="1"/>
    <col min="8138" max="8139" width="22" style="769" bestFit="1" customWidth="1"/>
    <col min="8140" max="8140" width="14.125" style="769" bestFit="1" customWidth="1"/>
    <col min="8141" max="8142" width="20.75" style="769" bestFit="1" customWidth="1"/>
    <col min="8143" max="8144" width="18.625" style="769" bestFit="1" customWidth="1"/>
    <col min="8145" max="8147" width="20.75" style="769" bestFit="1" customWidth="1"/>
    <col min="8148" max="8149" width="23" style="769" bestFit="1" customWidth="1"/>
    <col min="8150" max="8150" width="20.75" style="769" bestFit="1" customWidth="1"/>
    <col min="8151" max="8152" width="23" style="769" bestFit="1" customWidth="1"/>
    <col min="8153" max="8153" width="25.25" style="769" bestFit="1" customWidth="1"/>
    <col min="8154" max="8155" width="23" style="769" bestFit="1" customWidth="1"/>
    <col min="8156" max="8158" width="25.25" style="769" bestFit="1" customWidth="1"/>
    <col min="8159" max="8160" width="27.5" style="769" bestFit="1" customWidth="1"/>
    <col min="8161" max="8161" width="25.25" style="769" bestFit="1" customWidth="1"/>
    <col min="8162" max="8163" width="27.5" style="769" bestFit="1" customWidth="1"/>
    <col min="8164" max="8164" width="29.625" style="769" bestFit="1" customWidth="1"/>
    <col min="8165" max="8165" width="27.5" style="769" bestFit="1" customWidth="1"/>
    <col min="8166" max="8166" width="24.5" style="769" bestFit="1" customWidth="1"/>
    <col min="8167" max="8167" width="29" style="769" bestFit="1" customWidth="1"/>
    <col min="8168" max="8169" width="20.75" style="769" bestFit="1" customWidth="1"/>
    <col min="8170" max="8170" width="27.5" style="769" bestFit="1" customWidth="1"/>
    <col min="8171" max="8172" width="23" style="769" bestFit="1" customWidth="1"/>
    <col min="8173" max="8173" width="29.625" style="769" bestFit="1" customWidth="1"/>
    <col min="8174" max="8174" width="9.125" style="769" bestFit="1" customWidth="1"/>
    <col min="8175" max="8177" width="18.125" style="769" bestFit="1" customWidth="1"/>
    <col min="8178" max="8178" width="20.375" style="769" bestFit="1" customWidth="1"/>
    <col min="8179" max="8179" width="25.25" style="769" bestFit="1" customWidth="1"/>
    <col min="8180" max="8180" width="27.5" style="769" bestFit="1" customWidth="1"/>
    <col min="8181" max="8182" width="9.125" style="769" bestFit="1" customWidth="1"/>
    <col min="8183" max="8183" width="11.25" style="769" bestFit="1" customWidth="1"/>
    <col min="8184" max="8184" width="15" style="769" bestFit="1" customWidth="1"/>
    <col min="8185" max="8185" width="16.375" style="769" bestFit="1" customWidth="1"/>
    <col min="8186" max="8188" width="23.25" style="769" bestFit="1" customWidth="1"/>
    <col min="8189" max="8190" width="20.75" style="769" bestFit="1" customWidth="1"/>
    <col min="8191" max="8191" width="6.625" style="769" bestFit="1" customWidth="1"/>
    <col min="8192" max="8192" width="9" style="769"/>
    <col min="8193" max="8193" width="16.375" style="769" bestFit="1" customWidth="1"/>
    <col min="8194" max="8194" width="14.125" style="769" bestFit="1" customWidth="1"/>
    <col min="8195" max="8197" width="9.75" style="769" bestFit="1" customWidth="1"/>
    <col min="8198" max="8198" width="14.125" style="769" bestFit="1" customWidth="1"/>
    <col min="8199" max="8199" width="15.25" style="769" customWidth="1"/>
    <col min="8200" max="8200" width="14.125" style="769" bestFit="1" customWidth="1"/>
    <col min="8201" max="8201" width="15.25" style="769" bestFit="1" customWidth="1"/>
    <col min="8202" max="8204" width="13.625" style="769" bestFit="1" customWidth="1"/>
    <col min="8205" max="8205" width="12" style="769" bestFit="1" customWidth="1"/>
    <col min="8206" max="8206" width="22.125" style="769" bestFit="1" customWidth="1"/>
    <col min="8207" max="8208" width="30.125" style="769" bestFit="1" customWidth="1"/>
    <col min="8209" max="8210" width="21" style="769" bestFit="1" customWidth="1"/>
    <col min="8211" max="8211" width="18.75" style="769" bestFit="1" customWidth="1"/>
    <col min="8212" max="8212" width="21" style="769" bestFit="1" customWidth="1"/>
    <col min="8213" max="8214" width="9.75" style="769" bestFit="1" customWidth="1"/>
    <col min="8215" max="8215" width="18.875" style="769" bestFit="1" customWidth="1"/>
    <col min="8216" max="8216" width="9.75" style="769" bestFit="1" customWidth="1"/>
    <col min="8217" max="8217" width="18.875" style="769" bestFit="1" customWidth="1"/>
    <col min="8218" max="8219" width="9.75" style="769" bestFit="1" customWidth="1"/>
    <col min="8220" max="8221" width="12.125" style="769" bestFit="1" customWidth="1"/>
    <col min="8222" max="8222" width="7.125" style="769" bestFit="1" customWidth="1"/>
    <col min="8223" max="8223" width="9.75" style="769" bestFit="1" customWidth="1"/>
    <col min="8224" max="8224" width="15.5" style="769" bestFit="1" customWidth="1"/>
    <col min="8225" max="8225" width="19.375" style="769" bestFit="1" customWidth="1"/>
    <col min="8226" max="8226" width="5.75" style="769" bestFit="1" customWidth="1"/>
    <col min="8227" max="8227" width="9.75" style="769" bestFit="1" customWidth="1"/>
    <col min="8228" max="8228" width="11.875" style="769" bestFit="1" customWidth="1"/>
    <col min="8229" max="8229" width="9.125" style="769" bestFit="1" customWidth="1"/>
    <col min="8230" max="8230" width="10.5" style="769" bestFit="1" customWidth="1"/>
    <col min="8231" max="8231" width="16.375" style="769" bestFit="1" customWidth="1"/>
    <col min="8232" max="8232" width="12.125" style="769" bestFit="1" customWidth="1"/>
    <col min="8233" max="8233" width="10.375" style="769" bestFit="1" customWidth="1"/>
    <col min="8234" max="8234" width="11.875" style="769" bestFit="1" customWidth="1"/>
    <col min="8235" max="8243" width="16.375" style="769" bestFit="1" customWidth="1"/>
    <col min="8244" max="8244" width="10.625" style="769" bestFit="1" customWidth="1"/>
    <col min="8245" max="8245" width="11.875" style="769" bestFit="1" customWidth="1"/>
    <col min="8246" max="8246" width="16.375" style="769" bestFit="1" customWidth="1"/>
    <col min="8247" max="8247" width="20.75" style="769" bestFit="1" customWidth="1"/>
    <col min="8248" max="8248" width="16.375" style="769" bestFit="1" customWidth="1"/>
    <col min="8249" max="8249" width="20.75" style="769" bestFit="1" customWidth="1"/>
    <col min="8250" max="8250" width="16.375" style="769" bestFit="1" customWidth="1"/>
    <col min="8251" max="8251" width="20.75" style="769" bestFit="1" customWidth="1"/>
    <col min="8252" max="8252" width="16.375" style="769" bestFit="1" customWidth="1"/>
    <col min="8253" max="8253" width="20.75" style="769" bestFit="1" customWidth="1"/>
    <col min="8254" max="8254" width="16.375" style="769" bestFit="1" customWidth="1"/>
    <col min="8255" max="8255" width="20.75" style="769" bestFit="1" customWidth="1"/>
    <col min="8256" max="8256" width="14.125" style="769" bestFit="1" customWidth="1"/>
    <col min="8257" max="8257" width="18.625" style="769" bestFit="1" customWidth="1"/>
    <col min="8258" max="8258" width="16.375" style="769" bestFit="1" customWidth="1"/>
    <col min="8259" max="8259" width="20.75" style="769" bestFit="1" customWidth="1"/>
    <col min="8260" max="8260" width="16.375" style="769" bestFit="1" customWidth="1"/>
    <col min="8261" max="8261" width="20.75" style="769" bestFit="1" customWidth="1"/>
    <col min="8262" max="8267" width="23" style="769" bestFit="1" customWidth="1"/>
    <col min="8268" max="8269" width="18.625" style="769" bestFit="1" customWidth="1"/>
    <col min="8270" max="8270" width="10.5" style="769" bestFit="1" customWidth="1"/>
    <col min="8271" max="8271" width="11.875" style="769" bestFit="1" customWidth="1"/>
    <col min="8272" max="8272" width="10.5" style="769" bestFit="1" customWidth="1"/>
    <col min="8273" max="8274" width="11.875" style="769" bestFit="1" customWidth="1"/>
    <col min="8275" max="8275" width="16.375" style="769" bestFit="1" customWidth="1"/>
    <col min="8276" max="8276" width="17.875" style="769" bestFit="1" customWidth="1"/>
    <col min="8277" max="8277" width="22.25" style="769" bestFit="1" customWidth="1"/>
    <col min="8278" max="8278" width="7.75" style="769" bestFit="1" customWidth="1"/>
    <col min="8279" max="8281" width="11.875" style="769" bestFit="1" customWidth="1"/>
    <col min="8282" max="8282" width="16.375" style="769" bestFit="1" customWidth="1"/>
    <col min="8283" max="8285" width="11.875" style="769" bestFit="1" customWidth="1"/>
    <col min="8286" max="8286" width="14.125" style="769" bestFit="1" customWidth="1"/>
    <col min="8287" max="8287" width="11.875" style="769" bestFit="1" customWidth="1"/>
    <col min="8288" max="8288" width="16.375" style="769" bestFit="1" customWidth="1"/>
    <col min="8289" max="8289" width="18.625" style="769" bestFit="1" customWidth="1"/>
    <col min="8290" max="8290" width="10.5" style="769" bestFit="1" customWidth="1"/>
    <col min="8291" max="8291" width="14.25" style="769" bestFit="1" customWidth="1"/>
    <col min="8292" max="8293" width="13.375" style="769" bestFit="1" customWidth="1"/>
    <col min="8294" max="8294" width="16.375" style="769" bestFit="1" customWidth="1"/>
    <col min="8295" max="8295" width="16.5" style="769" bestFit="1" customWidth="1"/>
    <col min="8296" max="8297" width="20.125" style="769" bestFit="1" customWidth="1"/>
    <col min="8298" max="8299" width="23" style="769" bestFit="1" customWidth="1"/>
    <col min="8300" max="8300" width="18.625" style="769" bestFit="1" customWidth="1"/>
    <col min="8301" max="8301" width="9.25" style="769" bestFit="1" customWidth="1"/>
    <col min="8302" max="8302" width="7.25" style="769" bestFit="1" customWidth="1"/>
    <col min="8303" max="8303" width="10.375" style="769" bestFit="1" customWidth="1"/>
    <col min="8304" max="8305" width="11.875" style="769" bestFit="1" customWidth="1"/>
    <col min="8306" max="8306" width="14.375" style="769" bestFit="1" customWidth="1"/>
    <col min="8307" max="8307" width="11.875" style="769" bestFit="1" customWidth="1"/>
    <col min="8308" max="8309" width="16.375" style="769" bestFit="1" customWidth="1"/>
    <col min="8310" max="8310" width="11.875" style="769" bestFit="1" customWidth="1"/>
    <col min="8311" max="8312" width="16.375" style="769" bestFit="1" customWidth="1"/>
    <col min="8313" max="8313" width="17.875" style="769" bestFit="1" customWidth="1"/>
    <col min="8314" max="8314" width="16.375" style="769" bestFit="1" customWidth="1"/>
    <col min="8315" max="8315" width="17.875" style="769" bestFit="1" customWidth="1"/>
    <col min="8316" max="8316" width="5.75" style="769" bestFit="1" customWidth="1"/>
    <col min="8317" max="8318" width="9.75" style="769" bestFit="1" customWidth="1"/>
    <col min="8319" max="8319" width="7.75" style="769" bestFit="1" customWidth="1"/>
    <col min="8320" max="8320" width="9.75" style="769" bestFit="1" customWidth="1"/>
    <col min="8321" max="8321" width="59.375" style="769" bestFit="1" customWidth="1"/>
    <col min="8322" max="8322" width="45.5" style="769" bestFit="1" customWidth="1"/>
    <col min="8323" max="8323" width="27.625" style="769" bestFit="1" customWidth="1"/>
    <col min="8324" max="8324" width="11.875" style="769" bestFit="1" customWidth="1"/>
    <col min="8325" max="8328" width="14.125" style="769" bestFit="1" customWidth="1"/>
    <col min="8329" max="8329" width="15.625" style="769" bestFit="1" customWidth="1"/>
    <col min="8330" max="8330" width="14.125" style="769" bestFit="1" customWidth="1"/>
    <col min="8331" max="8332" width="19.625" style="769" bestFit="1" customWidth="1"/>
    <col min="8333" max="8333" width="21.875" style="769" bestFit="1" customWidth="1"/>
    <col min="8334" max="8334" width="19.375" style="769" bestFit="1" customWidth="1"/>
    <col min="8335" max="8335" width="16.375" style="769" bestFit="1" customWidth="1"/>
    <col min="8336" max="8336" width="23" style="769" bestFit="1" customWidth="1"/>
    <col min="8337" max="8338" width="14.125" style="769" bestFit="1" customWidth="1"/>
    <col min="8339" max="8339" width="23.25" style="769" bestFit="1" customWidth="1"/>
    <col min="8340" max="8341" width="14.375" style="769" bestFit="1" customWidth="1"/>
    <col min="8342" max="8342" width="23.125" style="769" bestFit="1" customWidth="1"/>
    <col min="8343" max="8343" width="18.875" style="769" bestFit="1" customWidth="1"/>
    <col min="8344" max="8344" width="14.375" style="769" bestFit="1" customWidth="1"/>
    <col min="8345" max="8345" width="16.5" style="769" bestFit="1" customWidth="1"/>
    <col min="8346" max="8346" width="25.25" style="769" bestFit="1" customWidth="1"/>
    <col min="8347" max="8348" width="18.625" style="769" bestFit="1" customWidth="1"/>
    <col min="8349" max="8349" width="23" style="769" bestFit="1" customWidth="1"/>
    <col min="8350" max="8351" width="26.75" style="769" bestFit="1" customWidth="1"/>
    <col min="8352" max="8352" width="25.25" style="769" bestFit="1" customWidth="1"/>
    <col min="8353" max="8353" width="29.625" style="769" bestFit="1" customWidth="1"/>
    <col min="8354" max="8354" width="25.25" style="769" bestFit="1" customWidth="1"/>
    <col min="8355" max="8355" width="29.625" style="769" bestFit="1" customWidth="1"/>
    <col min="8356" max="8359" width="20.875" style="769" bestFit="1" customWidth="1"/>
    <col min="8360" max="8360" width="13.875" style="769" bestFit="1" customWidth="1"/>
    <col min="8361" max="8361" width="16.5" style="769" bestFit="1" customWidth="1"/>
    <col min="8362" max="8362" width="7.75" style="769" bestFit="1" customWidth="1"/>
    <col min="8363" max="8363" width="20.75" style="769" bestFit="1" customWidth="1"/>
    <col min="8364" max="8366" width="16.375" style="769" bestFit="1" customWidth="1"/>
    <col min="8367" max="8370" width="31" style="769" bestFit="1" customWidth="1"/>
    <col min="8371" max="8372" width="18.625" style="769" bestFit="1" customWidth="1"/>
    <col min="8373" max="8373" width="16.375" style="769" bestFit="1" customWidth="1"/>
    <col min="8374" max="8375" width="18.625" style="769" bestFit="1" customWidth="1"/>
    <col min="8376" max="8376" width="16.375" style="769" bestFit="1" customWidth="1"/>
    <col min="8377" max="8378" width="18.625" style="769" bestFit="1" customWidth="1"/>
    <col min="8379" max="8379" width="20.75" style="769" bestFit="1" customWidth="1"/>
    <col min="8380" max="8381" width="23" style="769" bestFit="1" customWidth="1"/>
    <col min="8382" max="8382" width="25.25" style="769" bestFit="1" customWidth="1"/>
    <col min="8383" max="8383" width="23" style="769" bestFit="1" customWidth="1"/>
    <col min="8384" max="8384" width="20.75" style="769" bestFit="1" customWidth="1"/>
    <col min="8385" max="8386" width="23" style="769" bestFit="1" customWidth="1"/>
    <col min="8387" max="8387" width="25.25" style="769" bestFit="1" customWidth="1"/>
    <col min="8388" max="8388" width="23" style="769" bestFit="1" customWidth="1"/>
    <col min="8389" max="8389" width="18.625" style="769" bestFit="1" customWidth="1"/>
    <col min="8390" max="8392" width="20.75" style="769" bestFit="1" customWidth="1"/>
    <col min="8393" max="8393" width="19.75" style="769" bestFit="1" customWidth="1"/>
    <col min="8394" max="8395" width="22" style="769" bestFit="1" customWidth="1"/>
    <col min="8396" max="8396" width="14.125" style="769" bestFit="1" customWidth="1"/>
    <col min="8397" max="8398" width="20.75" style="769" bestFit="1" customWidth="1"/>
    <col min="8399" max="8400" width="18.625" style="769" bestFit="1" customWidth="1"/>
    <col min="8401" max="8403" width="20.75" style="769" bestFit="1" customWidth="1"/>
    <col min="8404" max="8405" width="23" style="769" bestFit="1" customWidth="1"/>
    <col min="8406" max="8406" width="20.75" style="769" bestFit="1" customWidth="1"/>
    <col min="8407" max="8408" width="23" style="769" bestFit="1" customWidth="1"/>
    <col min="8409" max="8409" width="25.25" style="769" bestFit="1" customWidth="1"/>
    <col min="8410" max="8411" width="23" style="769" bestFit="1" customWidth="1"/>
    <col min="8412" max="8414" width="25.25" style="769" bestFit="1" customWidth="1"/>
    <col min="8415" max="8416" width="27.5" style="769" bestFit="1" customWidth="1"/>
    <col min="8417" max="8417" width="25.25" style="769" bestFit="1" customWidth="1"/>
    <col min="8418" max="8419" width="27.5" style="769" bestFit="1" customWidth="1"/>
    <col min="8420" max="8420" width="29.625" style="769" bestFit="1" customWidth="1"/>
    <col min="8421" max="8421" width="27.5" style="769" bestFit="1" customWidth="1"/>
    <col min="8422" max="8422" width="24.5" style="769" bestFit="1" customWidth="1"/>
    <col min="8423" max="8423" width="29" style="769" bestFit="1" customWidth="1"/>
    <col min="8424" max="8425" width="20.75" style="769" bestFit="1" customWidth="1"/>
    <col min="8426" max="8426" width="27.5" style="769" bestFit="1" customWidth="1"/>
    <col min="8427" max="8428" width="23" style="769" bestFit="1" customWidth="1"/>
    <col min="8429" max="8429" width="29.625" style="769" bestFit="1" customWidth="1"/>
    <col min="8430" max="8430" width="9.125" style="769" bestFit="1" customWidth="1"/>
    <col min="8431" max="8433" width="18.125" style="769" bestFit="1" customWidth="1"/>
    <col min="8434" max="8434" width="20.375" style="769" bestFit="1" customWidth="1"/>
    <col min="8435" max="8435" width="25.25" style="769" bestFit="1" customWidth="1"/>
    <col min="8436" max="8436" width="27.5" style="769" bestFit="1" customWidth="1"/>
    <col min="8437" max="8438" width="9.125" style="769" bestFit="1" customWidth="1"/>
    <col min="8439" max="8439" width="11.25" style="769" bestFit="1" customWidth="1"/>
    <col min="8440" max="8440" width="15" style="769" bestFit="1" customWidth="1"/>
    <col min="8441" max="8441" width="16.375" style="769" bestFit="1" customWidth="1"/>
    <col min="8442" max="8444" width="23.25" style="769" bestFit="1" customWidth="1"/>
    <col min="8445" max="8446" width="20.75" style="769" bestFit="1" customWidth="1"/>
    <col min="8447" max="8447" width="6.625" style="769" bestFit="1" customWidth="1"/>
    <col min="8448" max="8448" width="9" style="769"/>
    <col min="8449" max="8449" width="16.375" style="769" bestFit="1" customWidth="1"/>
    <col min="8450" max="8450" width="14.125" style="769" bestFit="1" customWidth="1"/>
    <col min="8451" max="8453" width="9.75" style="769" bestFit="1" customWidth="1"/>
    <col min="8454" max="8454" width="14.125" style="769" bestFit="1" customWidth="1"/>
    <col min="8455" max="8455" width="15.25" style="769" customWidth="1"/>
    <col min="8456" max="8456" width="14.125" style="769" bestFit="1" customWidth="1"/>
    <col min="8457" max="8457" width="15.25" style="769" bestFit="1" customWidth="1"/>
    <col min="8458" max="8460" width="13.625" style="769" bestFit="1" customWidth="1"/>
    <col min="8461" max="8461" width="12" style="769" bestFit="1" customWidth="1"/>
    <col min="8462" max="8462" width="22.125" style="769" bestFit="1" customWidth="1"/>
    <col min="8463" max="8464" width="30.125" style="769" bestFit="1" customWidth="1"/>
    <col min="8465" max="8466" width="21" style="769" bestFit="1" customWidth="1"/>
    <col min="8467" max="8467" width="18.75" style="769" bestFit="1" customWidth="1"/>
    <col min="8468" max="8468" width="21" style="769" bestFit="1" customWidth="1"/>
    <col min="8469" max="8470" width="9.75" style="769" bestFit="1" customWidth="1"/>
    <col min="8471" max="8471" width="18.875" style="769" bestFit="1" customWidth="1"/>
    <col min="8472" max="8472" width="9.75" style="769" bestFit="1" customWidth="1"/>
    <col min="8473" max="8473" width="18.875" style="769" bestFit="1" customWidth="1"/>
    <col min="8474" max="8475" width="9.75" style="769" bestFit="1" customWidth="1"/>
    <col min="8476" max="8477" width="12.125" style="769" bestFit="1" customWidth="1"/>
    <col min="8478" max="8478" width="7.125" style="769" bestFit="1" customWidth="1"/>
    <col min="8479" max="8479" width="9.75" style="769" bestFit="1" customWidth="1"/>
    <col min="8480" max="8480" width="15.5" style="769" bestFit="1" customWidth="1"/>
    <col min="8481" max="8481" width="19.375" style="769" bestFit="1" customWidth="1"/>
    <col min="8482" max="8482" width="5.75" style="769" bestFit="1" customWidth="1"/>
    <col min="8483" max="8483" width="9.75" style="769" bestFit="1" customWidth="1"/>
    <col min="8484" max="8484" width="11.875" style="769" bestFit="1" customWidth="1"/>
    <col min="8485" max="8485" width="9.125" style="769" bestFit="1" customWidth="1"/>
    <col min="8486" max="8486" width="10.5" style="769" bestFit="1" customWidth="1"/>
    <col min="8487" max="8487" width="16.375" style="769" bestFit="1" customWidth="1"/>
    <col min="8488" max="8488" width="12.125" style="769" bestFit="1" customWidth="1"/>
    <col min="8489" max="8489" width="10.375" style="769" bestFit="1" customWidth="1"/>
    <col min="8490" max="8490" width="11.875" style="769" bestFit="1" customWidth="1"/>
    <col min="8491" max="8499" width="16.375" style="769" bestFit="1" customWidth="1"/>
    <col min="8500" max="8500" width="10.625" style="769" bestFit="1" customWidth="1"/>
    <col min="8501" max="8501" width="11.875" style="769" bestFit="1" customWidth="1"/>
    <col min="8502" max="8502" width="16.375" style="769" bestFit="1" customWidth="1"/>
    <col min="8503" max="8503" width="20.75" style="769" bestFit="1" customWidth="1"/>
    <col min="8504" max="8504" width="16.375" style="769" bestFit="1" customWidth="1"/>
    <col min="8505" max="8505" width="20.75" style="769" bestFit="1" customWidth="1"/>
    <col min="8506" max="8506" width="16.375" style="769" bestFit="1" customWidth="1"/>
    <col min="8507" max="8507" width="20.75" style="769" bestFit="1" customWidth="1"/>
    <col min="8508" max="8508" width="16.375" style="769" bestFit="1" customWidth="1"/>
    <col min="8509" max="8509" width="20.75" style="769" bestFit="1" customWidth="1"/>
    <col min="8510" max="8510" width="16.375" style="769" bestFit="1" customWidth="1"/>
    <col min="8511" max="8511" width="20.75" style="769" bestFit="1" customWidth="1"/>
    <col min="8512" max="8512" width="14.125" style="769" bestFit="1" customWidth="1"/>
    <col min="8513" max="8513" width="18.625" style="769" bestFit="1" customWidth="1"/>
    <col min="8514" max="8514" width="16.375" style="769" bestFit="1" customWidth="1"/>
    <col min="8515" max="8515" width="20.75" style="769" bestFit="1" customWidth="1"/>
    <col min="8516" max="8516" width="16.375" style="769" bestFit="1" customWidth="1"/>
    <col min="8517" max="8517" width="20.75" style="769" bestFit="1" customWidth="1"/>
    <col min="8518" max="8523" width="23" style="769" bestFit="1" customWidth="1"/>
    <col min="8524" max="8525" width="18.625" style="769" bestFit="1" customWidth="1"/>
    <col min="8526" max="8526" width="10.5" style="769" bestFit="1" customWidth="1"/>
    <col min="8527" max="8527" width="11.875" style="769" bestFit="1" customWidth="1"/>
    <col min="8528" max="8528" width="10.5" style="769" bestFit="1" customWidth="1"/>
    <col min="8529" max="8530" width="11.875" style="769" bestFit="1" customWidth="1"/>
    <col min="8531" max="8531" width="16.375" style="769" bestFit="1" customWidth="1"/>
    <col min="8532" max="8532" width="17.875" style="769" bestFit="1" customWidth="1"/>
    <col min="8533" max="8533" width="22.25" style="769" bestFit="1" customWidth="1"/>
    <col min="8534" max="8534" width="7.75" style="769" bestFit="1" customWidth="1"/>
    <col min="8535" max="8537" width="11.875" style="769" bestFit="1" customWidth="1"/>
    <col min="8538" max="8538" width="16.375" style="769" bestFit="1" customWidth="1"/>
    <col min="8539" max="8541" width="11.875" style="769" bestFit="1" customWidth="1"/>
    <col min="8542" max="8542" width="14.125" style="769" bestFit="1" customWidth="1"/>
    <col min="8543" max="8543" width="11.875" style="769" bestFit="1" customWidth="1"/>
    <col min="8544" max="8544" width="16.375" style="769" bestFit="1" customWidth="1"/>
    <col min="8545" max="8545" width="18.625" style="769" bestFit="1" customWidth="1"/>
    <col min="8546" max="8546" width="10.5" style="769" bestFit="1" customWidth="1"/>
    <col min="8547" max="8547" width="14.25" style="769" bestFit="1" customWidth="1"/>
    <col min="8548" max="8549" width="13.375" style="769" bestFit="1" customWidth="1"/>
    <col min="8550" max="8550" width="16.375" style="769" bestFit="1" customWidth="1"/>
    <col min="8551" max="8551" width="16.5" style="769" bestFit="1" customWidth="1"/>
    <col min="8552" max="8553" width="20.125" style="769" bestFit="1" customWidth="1"/>
    <col min="8554" max="8555" width="23" style="769" bestFit="1" customWidth="1"/>
    <col min="8556" max="8556" width="18.625" style="769" bestFit="1" customWidth="1"/>
    <col min="8557" max="8557" width="9.25" style="769" bestFit="1" customWidth="1"/>
    <col min="8558" max="8558" width="7.25" style="769" bestFit="1" customWidth="1"/>
    <col min="8559" max="8559" width="10.375" style="769" bestFit="1" customWidth="1"/>
    <col min="8560" max="8561" width="11.875" style="769" bestFit="1" customWidth="1"/>
    <col min="8562" max="8562" width="14.375" style="769" bestFit="1" customWidth="1"/>
    <col min="8563" max="8563" width="11.875" style="769" bestFit="1" customWidth="1"/>
    <col min="8564" max="8565" width="16.375" style="769" bestFit="1" customWidth="1"/>
    <col min="8566" max="8566" width="11.875" style="769" bestFit="1" customWidth="1"/>
    <col min="8567" max="8568" width="16.375" style="769" bestFit="1" customWidth="1"/>
    <col min="8569" max="8569" width="17.875" style="769" bestFit="1" customWidth="1"/>
    <col min="8570" max="8570" width="16.375" style="769" bestFit="1" customWidth="1"/>
    <col min="8571" max="8571" width="17.875" style="769" bestFit="1" customWidth="1"/>
    <col min="8572" max="8572" width="5.75" style="769" bestFit="1" customWidth="1"/>
    <col min="8573" max="8574" width="9.75" style="769" bestFit="1" customWidth="1"/>
    <col min="8575" max="8575" width="7.75" style="769" bestFit="1" customWidth="1"/>
    <col min="8576" max="8576" width="9.75" style="769" bestFit="1" customWidth="1"/>
    <col min="8577" max="8577" width="59.375" style="769" bestFit="1" customWidth="1"/>
    <col min="8578" max="8578" width="45.5" style="769" bestFit="1" customWidth="1"/>
    <col min="8579" max="8579" width="27.625" style="769" bestFit="1" customWidth="1"/>
    <col min="8580" max="8580" width="11.875" style="769" bestFit="1" customWidth="1"/>
    <col min="8581" max="8584" width="14.125" style="769" bestFit="1" customWidth="1"/>
    <col min="8585" max="8585" width="15.625" style="769" bestFit="1" customWidth="1"/>
    <col min="8586" max="8586" width="14.125" style="769" bestFit="1" customWidth="1"/>
    <col min="8587" max="8588" width="19.625" style="769" bestFit="1" customWidth="1"/>
    <col min="8589" max="8589" width="21.875" style="769" bestFit="1" customWidth="1"/>
    <col min="8590" max="8590" width="19.375" style="769" bestFit="1" customWidth="1"/>
    <col min="8591" max="8591" width="16.375" style="769" bestFit="1" customWidth="1"/>
    <col min="8592" max="8592" width="23" style="769" bestFit="1" customWidth="1"/>
    <col min="8593" max="8594" width="14.125" style="769" bestFit="1" customWidth="1"/>
    <col min="8595" max="8595" width="23.25" style="769" bestFit="1" customWidth="1"/>
    <col min="8596" max="8597" width="14.375" style="769" bestFit="1" customWidth="1"/>
    <col min="8598" max="8598" width="23.125" style="769" bestFit="1" customWidth="1"/>
    <col min="8599" max="8599" width="18.875" style="769" bestFit="1" customWidth="1"/>
    <col min="8600" max="8600" width="14.375" style="769" bestFit="1" customWidth="1"/>
    <col min="8601" max="8601" width="16.5" style="769" bestFit="1" customWidth="1"/>
    <col min="8602" max="8602" width="25.25" style="769" bestFit="1" customWidth="1"/>
    <col min="8603" max="8604" width="18.625" style="769" bestFit="1" customWidth="1"/>
    <col min="8605" max="8605" width="23" style="769" bestFit="1" customWidth="1"/>
    <col min="8606" max="8607" width="26.75" style="769" bestFit="1" customWidth="1"/>
    <col min="8608" max="8608" width="25.25" style="769" bestFit="1" customWidth="1"/>
    <col min="8609" max="8609" width="29.625" style="769" bestFit="1" customWidth="1"/>
    <col min="8610" max="8610" width="25.25" style="769" bestFit="1" customWidth="1"/>
    <col min="8611" max="8611" width="29.625" style="769" bestFit="1" customWidth="1"/>
    <col min="8612" max="8615" width="20.875" style="769" bestFit="1" customWidth="1"/>
    <col min="8616" max="8616" width="13.875" style="769" bestFit="1" customWidth="1"/>
    <col min="8617" max="8617" width="16.5" style="769" bestFit="1" customWidth="1"/>
    <col min="8618" max="8618" width="7.75" style="769" bestFit="1" customWidth="1"/>
    <col min="8619" max="8619" width="20.75" style="769" bestFit="1" customWidth="1"/>
    <col min="8620" max="8622" width="16.375" style="769" bestFit="1" customWidth="1"/>
    <col min="8623" max="8626" width="31" style="769" bestFit="1" customWidth="1"/>
    <col min="8627" max="8628" width="18.625" style="769" bestFit="1" customWidth="1"/>
    <col min="8629" max="8629" width="16.375" style="769" bestFit="1" customWidth="1"/>
    <col min="8630" max="8631" width="18.625" style="769" bestFit="1" customWidth="1"/>
    <col min="8632" max="8632" width="16.375" style="769" bestFit="1" customWidth="1"/>
    <col min="8633" max="8634" width="18.625" style="769" bestFit="1" customWidth="1"/>
    <col min="8635" max="8635" width="20.75" style="769" bestFit="1" customWidth="1"/>
    <col min="8636" max="8637" width="23" style="769" bestFit="1" customWidth="1"/>
    <col min="8638" max="8638" width="25.25" style="769" bestFit="1" customWidth="1"/>
    <col min="8639" max="8639" width="23" style="769" bestFit="1" customWidth="1"/>
    <col min="8640" max="8640" width="20.75" style="769" bestFit="1" customWidth="1"/>
    <col min="8641" max="8642" width="23" style="769" bestFit="1" customWidth="1"/>
    <col min="8643" max="8643" width="25.25" style="769" bestFit="1" customWidth="1"/>
    <col min="8644" max="8644" width="23" style="769" bestFit="1" customWidth="1"/>
    <col min="8645" max="8645" width="18.625" style="769" bestFit="1" customWidth="1"/>
    <col min="8646" max="8648" width="20.75" style="769" bestFit="1" customWidth="1"/>
    <col min="8649" max="8649" width="19.75" style="769" bestFit="1" customWidth="1"/>
    <col min="8650" max="8651" width="22" style="769" bestFit="1" customWidth="1"/>
    <col min="8652" max="8652" width="14.125" style="769" bestFit="1" customWidth="1"/>
    <col min="8653" max="8654" width="20.75" style="769" bestFit="1" customWidth="1"/>
    <col min="8655" max="8656" width="18.625" style="769" bestFit="1" customWidth="1"/>
    <col min="8657" max="8659" width="20.75" style="769" bestFit="1" customWidth="1"/>
    <col min="8660" max="8661" width="23" style="769" bestFit="1" customWidth="1"/>
    <col min="8662" max="8662" width="20.75" style="769" bestFit="1" customWidth="1"/>
    <col min="8663" max="8664" width="23" style="769" bestFit="1" customWidth="1"/>
    <col min="8665" max="8665" width="25.25" style="769" bestFit="1" customWidth="1"/>
    <col min="8666" max="8667" width="23" style="769" bestFit="1" customWidth="1"/>
    <col min="8668" max="8670" width="25.25" style="769" bestFit="1" customWidth="1"/>
    <col min="8671" max="8672" width="27.5" style="769" bestFit="1" customWidth="1"/>
    <col min="8673" max="8673" width="25.25" style="769" bestFit="1" customWidth="1"/>
    <col min="8674" max="8675" width="27.5" style="769" bestFit="1" customWidth="1"/>
    <col min="8676" max="8676" width="29.625" style="769" bestFit="1" customWidth="1"/>
    <col min="8677" max="8677" width="27.5" style="769" bestFit="1" customWidth="1"/>
    <col min="8678" max="8678" width="24.5" style="769" bestFit="1" customWidth="1"/>
    <col min="8679" max="8679" width="29" style="769" bestFit="1" customWidth="1"/>
    <col min="8680" max="8681" width="20.75" style="769" bestFit="1" customWidth="1"/>
    <col min="8682" max="8682" width="27.5" style="769" bestFit="1" customWidth="1"/>
    <col min="8683" max="8684" width="23" style="769" bestFit="1" customWidth="1"/>
    <col min="8685" max="8685" width="29.625" style="769" bestFit="1" customWidth="1"/>
    <col min="8686" max="8686" width="9.125" style="769" bestFit="1" customWidth="1"/>
    <col min="8687" max="8689" width="18.125" style="769" bestFit="1" customWidth="1"/>
    <col min="8690" max="8690" width="20.375" style="769" bestFit="1" customWidth="1"/>
    <col min="8691" max="8691" width="25.25" style="769" bestFit="1" customWidth="1"/>
    <col min="8692" max="8692" width="27.5" style="769" bestFit="1" customWidth="1"/>
    <col min="8693" max="8694" width="9.125" style="769" bestFit="1" customWidth="1"/>
    <col min="8695" max="8695" width="11.25" style="769" bestFit="1" customWidth="1"/>
    <col min="8696" max="8696" width="15" style="769" bestFit="1" customWidth="1"/>
    <col min="8697" max="8697" width="16.375" style="769" bestFit="1" customWidth="1"/>
    <col min="8698" max="8700" width="23.25" style="769" bestFit="1" customWidth="1"/>
    <col min="8701" max="8702" width="20.75" style="769" bestFit="1" customWidth="1"/>
    <col min="8703" max="8703" width="6.625" style="769" bestFit="1" customWidth="1"/>
    <col min="8704" max="8704" width="9" style="769"/>
    <col min="8705" max="8705" width="16.375" style="769" bestFit="1" customWidth="1"/>
    <col min="8706" max="8706" width="14.125" style="769" bestFit="1" customWidth="1"/>
    <col min="8707" max="8709" width="9.75" style="769" bestFit="1" customWidth="1"/>
    <col min="8710" max="8710" width="14.125" style="769" bestFit="1" customWidth="1"/>
    <col min="8711" max="8711" width="15.25" style="769" customWidth="1"/>
    <col min="8712" max="8712" width="14.125" style="769" bestFit="1" customWidth="1"/>
    <col min="8713" max="8713" width="15.25" style="769" bestFit="1" customWidth="1"/>
    <col min="8714" max="8716" width="13.625" style="769" bestFit="1" customWidth="1"/>
    <col min="8717" max="8717" width="12" style="769" bestFit="1" customWidth="1"/>
    <col min="8718" max="8718" width="22.125" style="769" bestFit="1" customWidth="1"/>
    <col min="8719" max="8720" width="30.125" style="769" bestFit="1" customWidth="1"/>
    <col min="8721" max="8722" width="21" style="769" bestFit="1" customWidth="1"/>
    <col min="8723" max="8723" width="18.75" style="769" bestFit="1" customWidth="1"/>
    <col min="8724" max="8724" width="21" style="769" bestFit="1" customWidth="1"/>
    <col min="8725" max="8726" width="9.75" style="769" bestFit="1" customWidth="1"/>
    <col min="8727" max="8727" width="18.875" style="769" bestFit="1" customWidth="1"/>
    <col min="8728" max="8728" width="9.75" style="769" bestFit="1" customWidth="1"/>
    <col min="8729" max="8729" width="18.875" style="769" bestFit="1" customWidth="1"/>
    <col min="8730" max="8731" width="9.75" style="769" bestFit="1" customWidth="1"/>
    <col min="8732" max="8733" width="12.125" style="769" bestFit="1" customWidth="1"/>
    <col min="8734" max="8734" width="7.125" style="769" bestFit="1" customWidth="1"/>
    <col min="8735" max="8735" width="9.75" style="769" bestFit="1" customWidth="1"/>
    <col min="8736" max="8736" width="15.5" style="769" bestFit="1" customWidth="1"/>
    <col min="8737" max="8737" width="19.375" style="769" bestFit="1" customWidth="1"/>
    <col min="8738" max="8738" width="5.75" style="769" bestFit="1" customWidth="1"/>
    <col min="8739" max="8739" width="9.75" style="769" bestFit="1" customWidth="1"/>
    <col min="8740" max="8740" width="11.875" style="769" bestFit="1" customWidth="1"/>
    <col min="8741" max="8741" width="9.125" style="769" bestFit="1" customWidth="1"/>
    <col min="8742" max="8742" width="10.5" style="769" bestFit="1" customWidth="1"/>
    <col min="8743" max="8743" width="16.375" style="769" bestFit="1" customWidth="1"/>
    <col min="8744" max="8744" width="12.125" style="769" bestFit="1" customWidth="1"/>
    <col min="8745" max="8745" width="10.375" style="769" bestFit="1" customWidth="1"/>
    <col min="8746" max="8746" width="11.875" style="769" bestFit="1" customWidth="1"/>
    <col min="8747" max="8755" width="16.375" style="769" bestFit="1" customWidth="1"/>
    <col min="8756" max="8756" width="10.625" style="769" bestFit="1" customWidth="1"/>
    <col min="8757" max="8757" width="11.875" style="769" bestFit="1" customWidth="1"/>
    <col min="8758" max="8758" width="16.375" style="769" bestFit="1" customWidth="1"/>
    <col min="8759" max="8759" width="20.75" style="769" bestFit="1" customWidth="1"/>
    <col min="8760" max="8760" width="16.375" style="769" bestFit="1" customWidth="1"/>
    <col min="8761" max="8761" width="20.75" style="769" bestFit="1" customWidth="1"/>
    <col min="8762" max="8762" width="16.375" style="769" bestFit="1" customWidth="1"/>
    <col min="8763" max="8763" width="20.75" style="769" bestFit="1" customWidth="1"/>
    <col min="8764" max="8764" width="16.375" style="769" bestFit="1" customWidth="1"/>
    <col min="8765" max="8765" width="20.75" style="769" bestFit="1" customWidth="1"/>
    <col min="8766" max="8766" width="16.375" style="769" bestFit="1" customWidth="1"/>
    <col min="8767" max="8767" width="20.75" style="769" bestFit="1" customWidth="1"/>
    <col min="8768" max="8768" width="14.125" style="769" bestFit="1" customWidth="1"/>
    <col min="8769" max="8769" width="18.625" style="769" bestFit="1" customWidth="1"/>
    <col min="8770" max="8770" width="16.375" style="769" bestFit="1" customWidth="1"/>
    <col min="8771" max="8771" width="20.75" style="769" bestFit="1" customWidth="1"/>
    <col min="8772" max="8772" width="16.375" style="769" bestFit="1" customWidth="1"/>
    <col min="8773" max="8773" width="20.75" style="769" bestFit="1" customWidth="1"/>
    <col min="8774" max="8779" width="23" style="769" bestFit="1" customWidth="1"/>
    <col min="8780" max="8781" width="18.625" style="769" bestFit="1" customWidth="1"/>
    <col min="8782" max="8782" width="10.5" style="769" bestFit="1" customWidth="1"/>
    <col min="8783" max="8783" width="11.875" style="769" bestFit="1" customWidth="1"/>
    <col min="8784" max="8784" width="10.5" style="769" bestFit="1" customWidth="1"/>
    <col min="8785" max="8786" width="11.875" style="769" bestFit="1" customWidth="1"/>
    <col min="8787" max="8787" width="16.375" style="769" bestFit="1" customWidth="1"/>
    <col min="8788" max="8788" width="17.875" style="769" bestFit="1" customWidth="1"/>
    <col min="8789" max="8789" width="22.25" style="769" bestFit="1" customWidth="1"/>
    <col min="8790" max="8790" width="7.75" style="769" bestFit="1" customWidth="1"/>
    <col min="8791" max="8793" width="11.875" style="769" bestFit="1" customWidth="1"/>
    <col min="8794" max="8794" width="16.375" style="769" bestFit="1" customWidth="1"/>
    <col min="8795" max="8797" width="11.875" style="769" bestFit="1" customWidth="1"/>
    <col min="8798" max="8798" width="14.125" style="769" bestFit="1" customWidth="1"/>
    <col min="8799" max="8799" width="11.875" style="769" bestFit="1" customWidth="1"/>
    <col min="8800" max="8800" width="16.375" style="769" bestFit="1" customWidth="1"/>
    <col min="8801" max="8801" width="18.625" style="769" bestFit="1" customWidth="1"/>
    <col min="8802" max="8802" width="10.5" style="769" bestFit="1" customWidth="1"/>
    <col min="8803" max="8803" width="14.25" style="769" bestFit="1" customWidth="1"/>
    <col min="8804" max="8805" width="13.375" style="769" bestFit="1" customWidth="1"/>
    <col min="8806" max="8806" width="16.375" style="769" bestFit="1" customWidth="1"/>
    <col min="8807" max="8807" width="16.5" style="769" bestFit="1" customWidth="1"/>
    <col min="8808" max="8809" width="20.125" style="769" bestFit="1" customWidth="1"/>
    <col min="8810" max="8811" width="23" style="769" bestFit="1" customWidth="1"/>
    <col min="8812" max="8812" width="18.625" style="769" bestFit="1" customWidth="1"/>
    <col min="8813" max="8813" width="9.25" style="769" bestFit="1" customWidth="1"/>
    <col min="8814" max="8814" width="7.25" style="769" bestFit="1" customWidth="1"/>
    <col min="8815" max="8815" width="10.375" style="769" bestFit="1" customWidth="1"/>
    <col min="8816" max="8817" width="11.875" style="769" bestFit="1" customWidth="1"/>
    <col min="8818" max="8818" width="14.375" style="769" bestFit="1" customWidth="1"/>
    <col min="8819" max="8819" width="11.875" style="769" bestFit="1" customWidth="1"/>
    <col min="8820" max="8821" width="16.375" style="769" bestFit="1" customWidth="1"/>
    <col min="8822" max="8822" width="11.875" style="769" bestFit="1" customWidth="1"/>
    <col min="8823" max="8824" width="16.375" style="769" bestFit="1" customWidth="1"/>
    <col min="8825" max="8825" width="17.875" style="769" bestFit="1" customWidth="1"/>
    <col min="8826" max="8826" width="16.375" style="769" bestFit="1" customWidth="1"/>
    <col min="8827" max="8827" width="17.875" style="769" bestFit="1" customWidth="1"/>
    <col min="8828" max="8828" width="5.75" style="769" bestFit="1" customWidth="1"/>
    <col min="8829" max="8830" width="9.75" style="769" bestFit="1" customWidth="1"/>
    <col min="8831" max="8831" width="7.75" style="769" bestFit="1" customWidth="1"/>
    <col min="8832" max="8832" width="9.75" style="769" bestFit="1" customWidth="1"/>
    <col min="8833" max="8833" width="59.375" style="769" bestFit="1" customWidth="1"/>
    <col min="8834" max="8834" width="45.5" style="769" bestFit="1" customWidth="1"/>
    <col min="8835" max="8835" width="27.625" style="769" bestFit="1" customWidth="1"/>
    <col min="8836" max="8836" width="11.875" style="769" bestFit="1" customWidth="1"/>
    <col min="8837" max="8840" width="14.125" style="769" bestFit="1" customWidth="1"/>
    <col min="8841" max="8841" width="15.625" style="769" bestFit="1" customWidth="1"/>
    <col min="8842" max="8842" width="14.125" style="769" bestFit="1" customWidth="1"/>
    <col min="8843" max="8844" width="19.625" style="769" bestFit="1" customWidth="1"/>
    <col min="8845" max="8845" width="21.875" style="769" bestFit="1" customWidth="1"/>
    <col min="8846" max="8846" width="19.375" style="769" bestFit="1" customWidth="1"/>
    <col min="8847" max="8847" width="16.375" style="769" bestFit="1" customWidth="1"/>
    <col min="8848" max="8848" width="23" style="769" bestFit="1" customWidth="1"/>
    <col min="8849" max="8850" width="14.125" style="769" bestFit="1" customWidth="1"/>
    <col min="8851" max="8851" width="23.25" style="769" bestFit="1" customWidth="1"/>
    <col min="8852" max="8853" width="14.375" style="769" bestFit="1" customWidth="1"/>
    <col min="8854" max="8854" width="23.125" style="769" bestFit="1" customWidth="1"/>
    <col min="8855" max="8855" width="18.875" style="769" bestFit="1" customWidth="1"/>
    <col min="8856" max="8856" width="14.375" style="769" bestFit="1" customWidth="1"/>
    <col min="8857" max="8857" width="16.5" style="769" bestFit="1" customWidth="1"/>
    <col min="8858" max="8858" width="25.25" style="769" bestFit="1" customWidth="1"/>
    <col min="8859" max="8860" width="18.625" style="769" bestFit="1" customWidth="1"/>
    <col min="8861" max="8861" width="23" style="769" bestFit="1" customWidth="1"/>
    <col min="8862" max="8863" width="26.75" style="769" bestFit="1" customWidth="1"/>
    <col min="8864" max="8864" width="25.25" style="769" bestFit="1" customWidth="1"/>
    <col min="8865" max="8865" width="29.625" style="769" bestFit="1" customWidth="1"/>
    <col min="8866" max="8866" width="25.25" style="769" bestFit="1" customWidth="1"/>
    <col min="8867" max="8867" width="29.625" style="769" bestFit="1" customWidth="1"/>
    <col min="8868" max="8871" width="20.875" style="769" bestFit="1" customWidth="1"/>
    <col min="8872" max="8872" width="13.875" style="769" bestFit="1" customWidth="1"/>
    <col min="8873" max="8873" width="16.5" style="769" bestFit="1" customWidth="1"/>
    <col min="8874" max="8874" width="7.75" style="769" bestFit="1" customWidth="1"/>
    <col min="8875" max="8875" width="20.75" style="769" bestFit="1" customWidth="1"/>
    <col min="8876" max="8878" width="16.375" style="769" bestFit="1" customWidth="1"/>
    <col min="8879" max="8882" width="31" style="769" bestFit="1" customWidth="1"/>
    <col min="8883" max="8884" width="18.625" style="769" bestFit="1" customWidth="1"/>
    <col min="8885" max="8885" width="16.375" style="769" bestFit="1" customWidth="1"/>
    <col min="8886" max="8887" width="18.625" style="769" bestFit="1" customWidth="1"/>
    <col min="8888" max="8888" width="16.375" style="769" bestFit="1" customWidth="1"/>
    <col min="8889" max="8890" width="18.625" style="769" bestFit="1" customWidth="1"/>
    <col min="8891" max="8891" width="20.75" style="769" bestFit="1" customWidth="1"/>
    <col min="8892" max="8893" width="23" style="769" bestFit="1" customWidth="1"/>
    <col min="8894" max="8894" width="25.25" style="769" bestFit="1" customWidth="1"/>
    <col min="8895" max="8895" width="23" style="769" bestFit="1" customWidth="1"/>
    <col min="8896" max="8896" width="20.75" style="769" bestFit="1" customWidth="1"/>
    <col min="8897" max="8898" width="23" style="769" bestFit="1" customWidth="1"/>
    <col min="8899" max="8899" width="25.25" style="769" bestFit="1" customWidth="1"/>
    <col min="8900" max="8900" width="23" style="769" bestFit="1" customWidth="1"/>
    <col min="8901" max="8901" width="18.625" style="769" bestFit="1" customWidth="1"/>
    <col min="8902" max="8904" width="20.75" style="769" bestFit="1" customWidth="1"/>
    <col min="8905" max="8905" width="19.75" style="769" bestFit="1" customWidth="1"/>
    <col min="8906" max="8907" width="22" style="769" bestFit="1" customWidth="1"/>
    <col min="8908" max="8908" width="14.125" style="769" bestFit="1" customWidth="1"/>
    <col min="8909" max="8910" width="20.75" style="769" bestFit="1" customWidth="1"/>
    <col min="8911" max="8912" width="18.625" style="769" bestFit="1" customWidth="1"/>
    <col min="8913" max="8915" width="20.75" style="769" bestFit="1" customWidth="1"/>
    <col min="8916" max="8917" width="23" style="769" bestFit="1" customWidth="1"/>
    <col min="8918" max="8918" width="20.75" style="769" bestFit="1" customWidth="1"/>
    <col min="8919" max="8920" width="23" style="769" bestFit="1" customWidth="1"/>
    <col min="8921" max="8921" width="25.25" style="769" bestFit="1" customWidth="1"/>
    <col min="8922" max="8923" width="23" style="769" bestFit="1" customWidth="1"/>
    <col min="8924" max="8926" width="25.25" style="769" bestFit="1" customWidth="1"/>
    <col min="8927" max="8928" width="27.5" style="769" bestFit="1" customWidth="1"/>
    <col min="8929" max="8929" width="25.25" style="769" bestFit="1" customWidth="1"/>
    <col min="8930" max="8931" width="27.5" style="769" bestFit="1" customWidth="1"/>
    <col min="8932" max="8932" width="29.625" style="769" bestFit="1" customWidth="1"/>
    <col min="8933" max="8933" width="27.5" style="769" bestFit="1" customWidth="1"/>
    <col min="8934" max="8934" width="24.5" style="769" bestFit="1" customWidth="1"/>
    <col min="8935" max="8935" width="29" style="769" bestFit="1" customWidth="1"/>
    <col min="8936" max="8937" width="20.75" style="769" bestFit="1" customWidth="1"/>
    <col min="8938" max="8938" width="27.5" style="769" bestFit="1" customWidth="1"/>
    <col min="8939" max="8940" width="23" style="769" bestFit="1" customWidth="1"/>
    <col min="8941" max="8941" width="29.625" style="769" bestFit="1" customWidth="1"/>
    <col min="8942" max="8942" width="9.125" style="769" bestFit="1" customWidth="1"/>
    <col min="8943" max="8945" width="18.125" style="769" bestFit="1" customWidth="1"/>
    <col min="8946" max="8946" width="20.375" style="769" bestFit="1" customWidth="1"/>
    <col min="8947" max="8947" width="25.25" style="769" bestFit="1" customWidth="1"/>
    <col min="8948" max="8948" width="27.5" style="769" bestFit="1" customWidth="1"/>
    <col min="8949" max="8950" width="9.125" style="769" bestFit="1" customWidth="1"/>
    <col min="8951" max="8951" width="11.25" style="769" bestFit="1" customWidth="1"/>
    <col min="8952" max="8952" width="15" style="769" bestFit="1" customWidth="1"/>
    <col min="8953" max="8953" width="16.375" style="769" bestFit="1" customWidth="1"/>
    <col min="8954" max="8956" width="23.25" style="769" bestFit="1" customWidth="1"/>
    <col min="8957" max="8958" width="20.75" style="769" bestFit="1" customWidth="1"/>
    <col min="8959" max="8959" width="6.625" style="769" bestFit="1" customWidth="1"/>
    <col min="8960" max="8960" width="9" style="769"/>
    <col min="8961" max="8961" width="16.375" style="769" bestFit="1" customWidth="1"/>
    <col min="8962" max="8962" width="14.125" style="769" bestFit="1" customWidth="1"/>
    <col min="8963" max="8965" width="9.75" style="769" bestFit="1" customWidth="1"/>
    <col min="8966" max="8966" width="14.125" style="769" bestFit="1" customWidth="1"/>
    <col min="8967" max="8967" width="15.25" style="769" customWidth="1"/>
    <col min="8968" max="8968" width="14.125" style="769" bestFit="1" customWidth="1"/>
    <col min="8969" max="8969" width="15.25" style="769" bestFit="1" customWidth="1"/>
    <col min="8970" max="8972" width="13.625" style="769" bestFit="1" customWidth="1"/>
    <col min="8973" max="8973" width="12" style="769" bestFit="1" customWidth="1"/>
    <col min="8974" max="8974" width="22.125" style="769" bestFit="1" customWidth="1"/>
    <col min="8975" max="8976" width="30.125" style="769" bestFit="1" customWidth="1"/>
    <col min="8977" max="8978" width="21" style="769" bestFit="1" customWidth="1"/>
    <col min="8979" max="8979" width="18.75" style="769" bestFit="1" customWidth="1"/>
    <col min="8980" max="8980" width="21" style="769" bestFit="1" customWidth="1"/>
    <col min="8981" max="8982" width="9.75" style="769" bestFit="1" customWidth="1"/>
    <col min="8983" max="8983" width="18.875" style="769" bestFit="1" customWidth="1"/>
    <col min="8984" max="8984" width="9.75" style="769" bestFit="1" customWidth="1"/>
    <col min="8985" max="8985" width="18.875" style="769" bestFit="1" customWidth="1"/>
    <col min="8986" max="8987" width="9.75" style="769" bestFit="1" customWidth="1"/>
    <col min="8988" max="8989" width="12.125" style="769" bestFit="1" customWidth="1"/>
    <col min="8990" max="8990" width="7.125" style="769" bestFit="1" customWidth="1"/>
    <col min="8991" max="8991" width="9.75" style="769" bestFit="1" customWidth="1"/>
    <col min="8992" max="8992" width="15.5" style="769" bestFit="1" customWidth="1"/>
    <col min="8993" max="8993" width="19.375" style="769" bestFit="1" customWidth="1"/>
    <col min="8994" max="8994" width="5.75" style="769" bestFit="1" customWidth="1"/>
    <col min="8995" max="8995" width="9.75" style="769" bestFit="1" customWidth="1"/>
    <col min="8996" max="8996" width="11.875" style="769" bestFit="1" customWidth="1"/>
    <col min="8997" max="8997" width="9.125" style="769" bestFit="1" customWidth="1"/>
    <col min="8998" max="8998" width="10.5" style="769" bestFit="1" customWidth="1"/>
    <col min="8999" max="8999" width="16.375" style="769" bestFit="1" customWidth="1"/>
    <col min="9000" max="9000" width="12.125" style="769" bestFit="1" customWidth="1"/>
    <col min="9001" max="9001" width="10.375" style="769" bestFit="1" customWidth="1"/>
    <col min="9002" max="9002" width="11.875" style="769" bestFit="1" customWidth="1"/>
    <col min="9003" max="9011" width="16.375" style="769" bestFit="1" customWidth="1"/>
    <col min="9012" max="9012" width="10.625" style="769" bestFit="1" customWidth="1"/>
    <col min="9013" max="9013" width="11.875" style="769" bestFit="1" customWidth="1"/>
    <col min="9014" max="9014" width="16.375" style="769" bestFit="1" customWidth="1"/>
    <col min="9015" max="9015" width="20.75" style="769" bestFit="1" customWidth="1"/>
    <col min="9016" max="9016" width="16.375" style="769" bestFit="1" customWidth="1"/>
    <col min="9017" max="9017" width="20.75" style="769" bestFit="1" customWidth="1"/>
    <col min="9018" max="9018" width="16.375" style="769" bestFit="1" customWidth="1"/>
    <col min="9019" max="9019" width="20.75" style="769" bestFit="1" customWidth="1"/>
    <col min="9020" max="9020" width="16.375" style="769" bestFit="1" customWidth="1"/>
    <col min="9021" max="9021" width="20.75" style="769" bestFit="1" customWidth="1"/>
    <col min="9022" max="9022" width="16.375" style="769" bestFit="1" customWidth="1"/>
    <col min="9023" max="9023" width="20.75" style="769" bestFit="1" customWidth="1"/>
    <col min="9024" max="9024" width="14.125" style="769" bestFit="1" customWidth="1"/>
    <col min="9025" max="9025" width="18.625" style="769" bestFit="1" customWidth="1"/>
    <col min="9026" max="9026" width="16.375" style="769" bestFit="1" customWidth="1"/>
    <col min="9027" max="9027" width="20.75" style="769" bestFit="1" customWidth="1"/>
    <col min="9028" max="9028" width="16.375" style="769" bestFit="1" customWidth="1"/>
    <col min="9029" max="9029" width="20.75" style="769" bestFit="1" customWidth="1"/>
    <col min="9030" max="9035" width="23" style="769" bestFit="1" customWidth="1"/>
    <col min="9036" max="9037" width="18.625" style="769" bestFit="1" customWidth="1"/>
    <col min="9038" max="9038" width="10.5" style="769" bestFit="1" customWidth="1"/>
    <col min="9039" max="9039" width="11.875" style="769" bestFit="1" customWidth="1"/>
    <col min="9040" max="9040" width="10.5" style="769" bestFit="1" customWidth="1"/>
    <col min="9041" max="9042" width="11.875" style="769" bestFit="1" customWidth="1"/>
    <col min="9043" max="9043" width="16.375" style="769" bestFit="1" customWidth="1"/>
    <col min="9044" max="9044" width="17.875" style="769" bestFit="1" customWidth="1"/>
    <col min="9045" max="9045" width="22.25" style="769" bestFit="1" customWidth="1"/>
    <col min="9046" max="9046" width="7.75" style="769" bestFit="1" customWidth="1"/>
    <col min="9047" max="9049" width="11.875" style="769" bestFit="1" customWidth="1"/>
    <col min="9050" max="9050" width="16.375" style="769" bestFit="1" customWidth="1"/>
    <col min="9051" max="9053" width="11.875" style="769" bestFit="1" customWidth="1"/>
    <col min="9054" max="9054" width="14.125" style="769" bestFit="1" customWidth="1"/>
    <col min="9055" max="9055" width="11.875" style="769" bestFit="1" customWidth="1"/>
    <col min="9056" max="9056" width="16.375" style="769" bestFit="1" customWidth="1"/>
    <col min="9057" max="9057" width="18.625" style="769" bestFit="1" customWidth="1"/>
    <col min="9058" max="9058" width="10.5" style="769" bestFit="1" customWidth="1"/>
    <col min="9059" max="9059" width="14.25" style="769" bestFit="1" customWidth="1"/>
    <col min="9060" max="9061" width="13.375" style="769" bestFit="1" customWidth="1"/>
    <col min="9062" max="9062" width="16.375" style="769" bestFit="1" customWidth="1"/>
    <col min="9063" max="9063" width="16.5" style="769" bestFit="1" customWidth="1"/>
    <col min="9064" max="9065" width="20.125" style="769" bestFit="1" customWidth="1"/>
    <col min="9066" max="9067" width="23" style="769" bestFit="1" customWidth="1"/>
    <col min="9068" max="9068" width="18.625" style="769" bestFit="1" customWidth="1"/>
    <col min="9069" max="9069" width="9.25" style="769" bestFit="1" customWidth="1"/>
    <col min="9070" max="9070" width="7.25" style="769" bestFit="1" customWidth="1"/>
    <col min="9071" max="9071" width="10.375" style="769" bestFit="1" customWidth="1"/>
    <col min="9072" max="9073" width="11.875" style="769" bestFit="1" customWidth="1"/>
    <col min="9074" max="9074" width="14.375" style="769" bestFit="1" customWidth="1"/>
    <col min="9075" max="9075" width="11.875" style="769" bestFit="1" customWidth="1"/>
    <col min="9076" max="9077" width="16.375" style="769" bestFit="1" customWidth="1"/>
    <col min="9078" max="9078" width="11.875" style="769" bestFit="1" customWidth="1"/>
    <col min="9079" max="9080" width="16.375" style="769" bestFit="1" customWidth="1"/>
    <col min="9081" max="9081" width="17.875" style="769" bestFit="1" customWidth="1"/>
    <col min="9082" max="9082" width="16.375" style="769" bestFit="1" customWidth="1"/>
    <col min="9083" max="9083" width="17.875" style="769" bestFit="1" customWidth="1"/>
    <col min="9084" max="9084" width="5.75" style="769" bestFit="1" customWidth="1"/>
    <col min="9085" max="9086" width="9.75" style="769" bestFit="1" customWidth="1"/>
    <col min="9087" max="9087" width="7.75" style="769" bestFit="1" customWidth="1"/>
    <col min="9088" max="9088" width="9.75" style="769" bestFit="1" customWidth="1"/>
    <col min="9089" max="9089" width="59.375" style="769" bestFit="1" customWidth="1"/>
    <col min="9090" max="9090" width="45.5" style="769" bestFit="1" customWidth="1"/>
    <col min="9091" max="9091" width="27.625" style="769" bestFit="1" customWidth="1"/>
    <col min="9092" max="9092" width="11.875" style="769" bestFit="1" customWidth="1"/>
    <col min="9093" max="9096" width="14.125" style="769" bestFit="1" customWidth="1"/>
    <col min="9097" max="9097" width="15.625" style="769" bestFit="1" customWidth="1"/>
    <col min="9098" max="9098" width="14.125" style="769" bestFit="1" customWidth="1"/>
    <col min="9099" max="9100" width="19.625" style="769" bestFit="1" customWidth="1"/>
    <col min="9101" max="9101" width="21.875" style="769" bestFit="1" customWidth="1"/>
    <col min="9102" max="9102" width="19.375" style="769" bestFit="1" customWidth="1"/>
    <col min="9103" max="9103" width="16.375" style="769" bestFit="1" customWidth="1"/>
    <col min="9104" max="9104" width="23" style="769" bestFit="1" customWidth="1"/>
    <col min="9105" max="9106" width="14.125" style="769" bestFit="1" customWidth="1"/>
    <col min="9107" max="9107" width="23.25" style="769" bestFit="1" customWidth="1"/>
    <col min="9108" max="9109" width="14.375" style="769" bestFit="1" customWidth="1"/>
    <col min="9110" max="9110" width="23.125" style="769" bestFit="1" customWidth="1"/>
    <col min="9111" max="9111" width="18.875" style="769" bestFit="1" customWidth="1"/>
    <col min="9112" max="9112" width="14.375" style="769" bestFit="1" customWidth="1"/>
    <col min="9113" max="9113" width="16.5" style="769" bestFit="1" customWidth="1"/>
    <col min="9114" max="9114" width="25.25" style="769" bestFit="1" customWidth="1"/>
    <col min="9115" max="9116" width="18.625" style="769" bestFit="1" customWidth="1"/>
    <col min="9117" max="9117" width="23" style="769" bestFit="1" customWidth="1"/>
    <col min="9118" max="9119" width="26.75" style="769" bestFit="1" customWidth="1"/>
    <col min="9120" max="9120" width="25.25" style="769" bestFit="1" customWidth="1"/>
    <col min="9121" max="9121" width="29.625" style="769" bestFit="1" customWidth="1"/>
    <col min="9122" max="9122" width="25.25" style="769" bestFit="1" customWidth="1"/>
    <col min="9123" max="9123" width="29.625" style="769" bestFit="1" customWidth="1"/>
    <col min="9124" max="9127" width="20.875" style="769" bestFit="1" customWidth="1"/>
    <col min="9128" max="9128" width="13.875" style="769" bestFit="1" customWidth="1"/>
    <col min="9129" max="9129" width="16.5" style="769" bestFit="1" customWidth="1"/>
    <col min="9130" max="9130" width="7.75" style="769" bestFit="1" customWidth="1"/>
    <col min="9131" max="9131" width="20.75" style="769" bestFit="1" customWidth="1"/>
    <col min="9132" max="9134" width="16.375" style="769" bestFit="1" customWidth="1"/>
    <col min="9135" max="9138" width="31" style="769" bestFit="1" customWidth="1"/>
    <col min="9139" max="9140" width="18.625" style="769" bestFit="1" customWidth="1"/>
    <col min="9141" max="9141" width="16.375" style="769" bestFit="1" customWidth="1"/>
    <col min="9142" max="9143" width="18.625" style="769" bestFit="1" customWidth="1"/>
    <col min="9144" max="9144" width="16.375" style="769" bestFit="1" customWidth="1"/>
    <col min="9145" max="9146" width="18.625" style="769" bestFit="1" customWidth="1"/>
    <col min="9147" max="9147" width="20.75" style="769" bestFit="1" customWidth="1"/>
    <col min="9148" max="9149" width="23" style="769" bestFit="1" customWidth="1"/>
    <col min="9150" max="9150" width="25.25" style="769" bestFit="1" customWidth="1"/>
    <col min="9151" max="9151" width="23" style="769" bestFit="1" customWidth="1"/>
    <col min="9152" max="9152" width="20.75" style="769" bestFit="1" customWidth="1"/>
    <col min="9153" max="9154" width="23" style="769" bestFit="1" customWidth="1"/>
    <col min="9155" max="9155" width="25.25" style="769" bestFit="1" customWidth="1"/>
    <col min="9156" max="9156" width="23" style="769" bestFit="1" customWidth="1"/>
    <col min="9157" max="9157" width="18.625" style="769" bestFit="1" customWidth="1"/>
    <col min="9158" max="9160" width="20.75" style="769" bestFit="1" customWidth="1"/>
    <col min="9161" max="9161" width="19.75" style="769" bestFit="1" customWidth="1"/>
    <col min="9162" max="9163" width="22" style="769" bestFit="1" customWidth="1"/>
    <col min="9164" max="9164" width="14.125" style="769" bestFit="1" customWidth="1"/>
    <col min="9165" max="9166" width="20.75" style="769" bestFit="1" customWidth="1"/>
    <col min="9167" max="9168" width="18.625" style="769" bestFit="1" customWidth="1"/>
    <col min="9169" max="9171" width="20.75" style="769" bestFit="1" customWidth="1"/>
    <col min="9172" max="9173" width="23" style="769" bestFit="1" customWidth="1"/>
    <col min="9174" max="9174" width="20.75" style="769" bestFit="1" customWidth="1"/>
    <col min="9175" max="9176" width="23" style="769" bestFit="1" customWidth="1"/>
    <col min="9177" max="9177" width="25.25" style="769" bestFit="1" customWidth="1"/>
    <col min="9178" max="9179" width="23" style="769" bestFit="1" customWidth="1"/>
    <col min="9180" max="9182" width="25.25" style="769" bestFit="1" customWidth="1"/>
    <col min="9183" max="9184" width="27.5" style="769" bestFit="1" customWidth="1"/>
    <col min="9185" max="9185" width="25.25" style="769" bestFit="1" customWidth="1"/>
    <col min="9186" max="9187" width="27.5" style="769" bestFit="1" customWidth="1"/>
    <col min="9188" max="9188" width="29.625" style="769" bestFit="1" customWidth="1"/>
    <col min="9189" max="9189" width="27.5" style="769" bestFit="1" customWidth="1"/>
    <col min="9190" max="9190" width="24.5" style="769" bestFit="1" customWidth="1"/>
    <col min="9191" max="9191" width="29" style="769" bestFit="1" customWidth="1"/>
    <col min="9192" max="9193" width="20.75" style="769" bestFit="1" customWidth="1"/>
    <col min="9194" max="9194" width="27.5" style="769" bestFit="1" customWidth="1"/>
    <col min="9195" max="9196" width="23" style="769" bestFit="1" customWidth="1"/>
    <col min="9197" max="9197" width="29.625" style="769" bestFit="1" customWidth="1"/>
    <col min="9198" max="9198" width="9.125" style="769" bestFit="1" customWidth="1"/>
    <col min="9199" max="9201" width="18.125" style="769" bestFit="1" customWidth="1"/>
    <col min="9202" max="9202" width="20.375" style="769" bestFit="1" customWidth="1"/>
    <col min="9203" max="9203" width="25.25" style="769" bestFit="1" customWidth="1"/>
    <col min="9204" max="9204" width="27.5" style="769" bestFit="1" customWidth="1"/>
    <col min="9205" max="9206" width="9.125" style="769" bestFit="1" customWidth="1"/>
    <col min="9207" max="9207" width="11.25" style="769" bestFit="1" customWidth="1"/>
    <col min="9208" max="9208" width="15" style="769" bestFit="1" customWidth="1"/>
    <col min="9209" max="9209" width="16.375" style="769" bestFit="1" customWidth="1"/>
    <col min="9210" max="9212" width="23.25" style="769" bestFit="1" customWidth="1"/>
    <col min="9213" max="9214" width="20.75" style="769" bestFit="1" customWidth="1"/>
    <col min="9215" max="9215" width="6.625" style="769" bestFit="1" customWidth="1"/>
    <col min="9216" max="9216" width="9" style="769"/>
    <col min="9217" max="9217" width="16.375" style="769" bestFit="1" customWidth="1"/>
    <col min="9218" max="9218" width="14.125" style="769" bestFit="1" customWidth="1"/>
    <col min="9219" max="9221" width="9.75" style="769" bestFit="1" customWidth="1"/>
    <col min="9222" max="9222" width="14.125" style="769" bestFit="1" customWidth="1"/>
    <col min="9223" max="9223" width="15.25" style="769" customWidth="1"/>
    <col min="9224" max="9224" width="14.125" style="769" bestFit="1" customWidth="1"/>
    <col min="9225" max="9225" width="15.25" style="769" bestFit="1" customWidth="1"/>
    <col min="9226" max="9228" width="13.625" style="769" bestFit="1" customWidth="1"/>
    <col min="9229" max="9229" width="12" style="769" bestFit="1" customWidth="1"/>
    <col min="9230" max="9230" width="22.125" style="769" bestFit="1" customWidth="1"/>
    <col min="9231" max="9232" width="30.125" style="769" bestFit="1" customWidth="1"/>
    <col min="9233" max="9234" width="21" style="769" bestFit="1" customWidth="1"/>
    <col min="9235" max="9235" width="18.75" style="769" bestFit="1" customWidth="1"/>
    <col min="9236" max="9236" width="21" style="769" bestFit="1" customWidth="1"/>
    <col min="9237" max="9238" width="9.75" style="769" bestFit="1" customWidth="1"/>
    <col min="9239" max="9239" width="18.875" style="769" bestFit="1" customWidth="1"/>
    <col min="9240" max="9240" width="9.75" style="769" bestFit="1" customWidth="1"/>
    <col min="9241" max="9241" width="18.875" style="769" bestFit="1" customWidth="1"/>
    <col min="9242" max="9243" width="9.75" style="769" bestFit="1" customWidth="1"/>
    <col min="9244" max="9245" width="12.125" style="769" bestFit="1" customWidth="1"/>
    <col min="9246" max="9246" width="7.125" style="769" bestFit="1" customWidth="1"/>
    <col min="9247" max="9247" width="9.75" style="769" bestFit="1" customWidth="1"/>
    <col min="9248" max="9248" width="15.5" style="769" bestFit="1" customWidth="1"/>
    <col min="9249" max="9249" width="19.375" style="769" bestFit="1" customWidth="1"/>
    <col min="9250" max="9250" width="5.75" style="769" bestFit="1" customWidth="1"/>
    <col min="9251" max="9251" width="9.75" style="769" bestFit="1" customWidth="1"/>
    <col min="9252" max="9252" width="11.875" style="769" bestFit="1" customWidth="1"/>
    <col min="9253" max="9253" width="9.125" style="769" bestFit="1" customWidth="1"/>
    <col min="9254" max="9254" width="10.5" style="769" bestFit="1" customWidth="1"/>
    <col min="9255" max="9255" width="16.375" style="769" bestFit="1" customWidth="1"/>
    <col min="9256" max="9256" width="12.125" style="769" bestFit="1" customWidth="1"/>
    <col min="9257" max="9257" width="10.375" style="769" bestFit="1" customWidth="1"/>
    <col min="9258" max="9258" width="11.875" style="769" bestFit="1" customWidth="1"/>
    <col min="9259" max="9267" width="16.375" style="769" bestFit="1" customWidth="1"/>
    <col min="9268" max="9268" width="10.625" style="769" bestFit="1" customWidth="1"/>
    <col min="9269" max="9269" width="11.875" style="769" bestFit="1" customWidth="1"/>
    <col min="9270" max="9270" width="16.375" style="769" bestFit="1" customWidth="1"/>
    <col min="9271" max="9271" width="20.75" style="769" bestFit="1" customWidth="1"/>
    <col min="9272" max="9272" width="16.375" style="769" bestFit="1" customWidth="1"/>
    <col min="9273" max="9273" width="20.75" style="769" bestFit="1" customWidth="1"/>
    <col min="9274" max="9274" width="16.375" style="769" bestFit="1" customWidth="1"/>
    <col min="9275" max="9275" width="20.75" style="769" bestFit="1" customWidth="1"/>
    <col min="9276" max="9276" width="16.375" style="769" bestFit="1" customWidth="1"/>
    <col min="9277" max="9277" width="20.75" style="769" bestFit="1" customWidth="1"/>
    <col min="9278" max="9278" width="16.375" style="769" bestFit="1" customWidth="1"/>
    <col min="9279" max="9279" width="20.75" style="769" bestFit="1" customWidth="1"/>
    <col min="9280" max="9280" width="14.125" style="769" bestFit="1" customWidth="1"/>
    <col min="9281" max="9281" width="18.625" style="769" bestFit="1" customWidth="1"/>
    <col min="9282" max="9282" width="16.375" style="769" bestFit="1" customWidth="1"/>
    <col min="9283" max="9283" width="20.75" style="769" bestFit="1" customWidth="1"/>
    <col min="9284" max="9284" width="16.375" style="769" bestFit="1" customWidth="1"/>
    <col min="9285" max="9285" width="20.75" style="769" bestFit="1" customWidth="1"/>
    <col min="9286" max="9291" width="23" style="769" bestFit="1" customWidth="1"/>
    <col min="9292" max="9293" width="18.625" style="769" bestFit="1" customWidth="1"/>
    <col min="9294" max="9294" width="10.5" style="769" bestFit="1" customWidth="1"/>
    <col min="9295" max="9295" width="11.875" style="769" bestFit="1" customWidth="1"/>
    <col min="9296" max="9296" width="10.5" style="769" bestFit="1" customWidth="1"/>
    <col min="9297" max="9298" width="11.875" style="769" bestFit="1" customWidth="1"/>
    <col min="9299" max="9299" width="16.375" style="769" bestFit="1" customWidth="1"/>
    <col min="9300" max="9300" width="17.875" style="769" bestFit="1" customWidth="1"/>
    <col min="9301" max="9301" width="22.25" style="769" bestFit="1" customWidth="1"/>
    <col min="9302" max="9302" width="7.75" style="769" bestFit="1" customWidth="1"/>
    <col min="9303" max="9305" width="11.875" style="769" bestFit="1" customWidth="1"/>
    <col min="9306" max="9306" width="16.375" style="769" bestFit="1" customWidth="1"/>
    <col min="9307" max="9309" width="11.875" style="769" bestFit="1" customWidth="1"/>
    <col min="9310" max="9310" width="14.125" style="769" bestFit="1" customWidth="1"/>
    <col min="9311" max="9311" width="11.875" style="769" bestFit="1" customWidth="1"/>
    <col min="9312" max="9312" width="16.375" style="769" bestFit="1" customWidth="1"/>
    <col min="9313" max="9313" width="18.625" style="769" bestFit="1" customWidth="1"/>
    <col min="9314" max="9314" width="10.5" style="769" bestFit="1" customWidth="1"/>
    <col min="9315" max="9315" width="14.25" style="769" bestFit="1" customWidth="1"/>
    <col min="9316" max="9317" width="13.375" style="769" bestFit="1" customWidth="1"/>
    <col min="9318" max="9318" width="16.375" style="769" bestFit="1" customWidth="1"/>
    <col min="9319" max="9319" width="16.5" style="769" bestFit="1" customWidth="1"/>
    <col min="9320" max="9321" width="20.125" style="769" bestFit="1" customWidth="1"/>
    <col min="9322" max="9323" width="23" style="769" bestFit="1" customWidth="1"/>
    <col min="9324" max="9324" width="18.625" style="769" bestFit="1" customWidth="1"/>
    <col min="9325" max="9325" width="9.25" style="769" bestFit="1" customWidth="1"/>
    <col min="9326" max="9326" width="7.25" style="769" bestFit="1" customWidth="1"/>
    <col min="9327" max="9327" width="10.375" style="769" bestFit="1" customWidth="1"/>
    <col min="9328" max="9329" width="11.875" style="769" bestFit="1" customWidth="1"/>
    <col min="9330" max="9330" width="14.375" style="769" bestFit="1" customWidth="1"/>
    <col min="9331" max="9331" width="11.875" style="769" bestFit="1" customWidth="1"/>
    <col min="9332" max="9333" width="16.375" style="769" bestFit="1" customWidth="1"/>
    <col min="9334" max="9334" width="11.875" style="769" bestFit="1" customWidth="1"/>
    <col min="9335" max="9336" width="16.375" style="769" bestFit="1" customWidth="1"/>
    <col min="9337" max="9337" width="17.875" style="769" bestFit="1" customWidth="1"/>
    <col min="9338" max="9338" width="16.375" style="769" bestFit="1" customWidth="1"/>
    <col min="9339" max="9339" width="17.875" style="769" bestFit="1" customWidth="1"/>
    <col min="9340" max="9340" width="5.75" style="769" bestFit="1" customWidth="1"/>
    <col min="9341" max="9342" width="9.75" style="769" bestFit="1" customWidth="1"/>
    <col min="9343" max="9343" width="7.75" style="769" bestFit="1" customWidth="1"/>
    <col min="9344" max="9344" width="9.75" style="769" bestFit="1" customWidth="1"/>
    <col min="9345" max="9345" width="59.375" style="769" bestFit="1" customWidth="1"/>
    <col min="9346" max="9346" width="45.5" style="769" bestFit="1" customWidth="1"/>
    <col min="9347" max="9347" width="27.625" style="769" bestFit="1" customWidth="1"/>
    <col min="9348" max="9348" width="11.875" style="769" bestFit="1" customWidth="1"/>
    <col min="9349" max="9352" width="14.125" style="769" bestFit="1" customWidth="1"/>
    <col min="9353" max="9353" width="15.625" style="769" bestFit="1" customWidth="1"/>
    <col min="9354" max="9354" width="14.125" style="769" bestFit="1" customWidth="1"/>
    <col min="9355" max="9356" width="19.625" style="769" bestFit="1" customWidth="1"/>
    <col min="9357" max="9357" width="21.875" style="769" bestFit="1" customWidth="1"/>
    <col min="9358" max="9358" width="19.375" style="769" bestFit="1" customWidth="1"/>
    <col min="9359" max="9359" width="16.375" style="769" bestFit="1" customWidth="1"/>
    <col min="9360" max="9360" width="23" style="769" bestFit="1" customWidth="1"/>
    <col min="9361" max="9362" width="14.125" style="769" bestFit="1" customWidth="1"/>
    <col min="9363" max="9363" width="23.25" style="769" bestFit="1" customWidth="1"/>
    <col min="9364" max="9365" width="14.375" style="769" bestFit="1" customWidth="1"/>
    <col min="9366" max="9366" width="23.125" style="769" bestFit="1" customWidth="1"/>
    <col min="9367" max="9367" width="18.875" style="769" bestFit="1" customWidth="1"/>
    <col min="9368" max="9368" width="14.375" style="769" bestFit="1" customWidth="1"/>
    <col min="9369" max="9369" width="16.5" style="769" bestFit="1" customWidth="1"/>
    <col min="9370" max="9370" width="25.25" style="769" bestFit="1" customWidth="1"/>
    <col min="9371" max="9372" width="18.625" style="769" bestFit="1" customWidth="1"/>
    <col min="9373" max="9373" width="23" style="769" bestFit="1" customWidth="1"/>
    <col min="9374" max="9375" width="26.75" style="769" bestFit="1" customWidth="1"/>
    <col min="9376" max="9376" width="25.25" style="769" bestFit="1" customWidth="1"/>
    <col min="9377" max="9377" width="29.625" style="769" bestFit="1" customWidth="1"/>
    <col min="9378" max="9378" width="25.25" style="769" bestFit="1" customWidth="1"/>
    <col min="9379" max="9379" width="29.625" style="769" bestFit="1" customWidth="1"/>
    <col min="9380" max="9383" width="20.875" style="769" bestFit="1" customWidth="1"/>
    <col min="9384" max="9384" width="13.875" style="769" bestFit="1" customWidth="1"/>
    <col min="9385" max="9385" width="16.5" style="769" bestFit="1" customWidth="1"/>
    <col min="9386" max="9386" width="7.75" style="769" bestFit="1" customWidth="1"/>
    <col min="9387" max="9387" width="20.75" style="769" bestFit="1" customWidth="1"/>
    <col min="9388" max="9390" width="16.375" style="769" bestFit="1" customWidth="1"/>
    <col min="9391" max="9394" width="31" style="769" bestFit="1" customWidth="1"/>
    <col min="9395" max="9396" width="18.625" style="769" bestFit="1" customWidth="1"/>
    <col min="9397" max="9397" width="16.375" style="769" bestFit="1" customWidth="1"/>
    <col min="9398" max="9399" width="18.625" style="769" bestFit="1" customWidth="1"/>
    <col min="9400" max="9400" width="16.375" style="769" bestFit="1" customWidth="1"/>
    <col min="9401" max="9402" width="18.625" style="769" bestFit="1" customWidth="1"/>
    <col min="9403" max="9403" width="20.75" style="769" bestFit="1" customWidth="1"/>
    <col min="9404" max="9405" width="23" style="769" bestFit="1" customWidth="1"/>
    <col min="9406" max="9406" width="25.25" style="769" bestFit="1" customWidth="1"/>
    <col min="9407" max="9407" width="23" style="769" bestFit="1" customWidth="1"/>
    <col min="9408" max="9408" width="20.75" style="769" bestFit="1" customWidth="1"/>
    <col min="9409" max="9410" width="23" style="769" bestFit="1" customWidth="1"/>
    <col min="9411" max="9411" width="25.25" style="769" bestFit="1" customWidth="1"/>
    <col min="9412" max="9412" width="23" style="769" bestFit="1" customWidth="1"/>
    <col min="9413" max="9413" width="18.625" style="769" bestFit="1" customWidth="1"/>
    <col min="9414" max="9416" width="20.75" style="769" bestFit="1" customWidth="1"/>
    <col min="9417" max="9417" width="19.75" style="769" bestFit="1" customWidth="1"/>
    <col min="9418" max="9419" width="22" style="769" bestFit="1" customWidth="1"/>
    <col min="9420" max="9420" width="14.125" style="769" bestFit="1" customWidth="1"/>
    <col min="9421" max="9422" width="20.75" style="769" bestFit="1" customWidth="1"/>
    <col min="9423" max="9424" width="18.625" style="769" bestFit="1" customWidth="1"/>
    <col min="9425" max="9427" width="20.75" style="769" bestFit="1" customWidth="1"/>
    <col min="9428" max="9429" width="23" style="769" bestFit="1" customWidth="1"/>
    <col min="9430" max="9430" width="20.75" style="769" bestFit="1" customWidth="1"/>
    <col min="9431" max="9432" width="23" style="769" bestFit="1" customWidth="1"/>
    <col min="9433" max="9433" width="25.25" style="769" bestFit="1" customWidth="1"/>
    <col min="9434" max="9435" width="23" style="769" bestFit="1" customWidth="1"/>
    <col min="9436" max="9438" width="25.25" style="769" bestFit="1" customWidth="1"/>
    <col min="9439" max="9440" width="27.5" style="769" bestFit="1" customWidth="1"/>
    <col min="9441" max="9441" width="25.25" style="769" bestFit="1" customWidth="1"/>
    <col min="9442" max="9443" width="27.5" style="769" bestFit="1" customWidth="1"/>
    <col min="9444" max="9444" width="29.625" style="769" bestFit="1" customWidth="1"/>
    <col min="9445" max="9445" width="27.5" style="769" bestFit="1" customWidth="1"/>
    <col min="9446" max="9446" width="24.5" style="769" bestFit="1" customWidth="1"/>
    <col min="9447" max="9447" width="29" style="769" bestFit="1" customWidth="1"/>
    <col min="9448" max="9449" width="20.75" style="769" bestFit="1" customWidth="1"/>
    <col min="9450" max="9450" width="27.5" style="769" bestFit="1" customWidth="1"/>
    <col min="9451" max="9452" width="23" style="769" bestFit="1" customWidth="1"/>
    <col min="9453" max="9453" width="29.625" style="769" bestFit="1" customWidth="1"/>
    <col min="9454" max="9454" width="9.125" style="769" bestFit="1" customWidth="1"/>
    <col min="9455" max="9457" width="18.125" style="769" bestFit="1" customWidth="1"/>
    <col min="9458" max="9458" width="20.375" style="769" bestFit="1" customWidth="1"/>
    <col min="9459" max="9459" width="25.25" style="769" bestFit="1" customWidth="1"/>
    <col min="9460" max="9460" width="27.5" style="769" bestFit="1" customWidth="1"/>
    <col min="9461" max="9462" width="9.125" style="769" bestFit="1" customWidth="1"/>
    <col min="9463" max="9463" width="11.25" style="769" bestFit="1" customWidth="1"/>
    <col min="9464" max="9464" width="15" style="769" bestFit="1" customWidth="1"/>
    <col min="9465" max="9465" width="16.375" style="769" bestFit="1" customWidth="1"/>
    <col min="9466" max="9468" width="23.25" style="769" bestFit="1" customWidth="1"/>
    <col min="9469" max="9470" width="20.75" style="769" bestFit="1" customWidth="1"/>
    <col min="9471" max="9471" width="6.625" style="769" bestFit="1" customWidth="1"/>
    <col min="9472" max="9472" width="9" style="769"/>
    <col min="9473" max="9473" width="16.375" style="769" bestFit="1" customWidth="1"/>
    <col min="9474" max="9474" width="14.125" style="769" bestFit="1" customWidth="1"/>
    <col min="9475" max="9477" width="9.75" style="769" bestFit="1" customWidth="1"/>
    <col min="9478" max="9478" width="14.125" style="769" bestFit="1" customWidth="1"/>
    <col min="9479" max="9479" width="15.25" style="769" customWidth="1"/>
    <col min="9480" max="9480" width="14.125" style="769" bestFit="1" customWidth="1"/>
    <col min="9481" max="9481" width="15.25" style="769" bestFit="1" customWidth="1"/>
    <col min="9482" max="9484" width="13.625" style="769" bestFit="1" customWidth="1"/>
    <col min="9485" max="9485" width="12" style="769" bestFit="1" customWidth="1"/>
    <col min="9486" max="9486" width="22.125" style="769" bestFit="1" customWidth="1"/>
    <col min="9487" max="9488" width="30.125" style="769" bestFit="1" customWidth="1"/>
    <col min="9489" max="9490" width="21" style="769" bestFit="1" customWidth="1"/>
    <col min="9491" max="9491" width="18.75" style="769" bestFit="1" customWidth="1"/>
    <col min="9492" max="9492" width="21" style="769" bestFit="1" customWidth="1"/>
    <col min="9493" max="9494" width="9.75" style="769" bestFit="1" customWidth="1"/>
    <col min="9495" max="9495" width="18.875" style="769" bestFit="1" customWidth="1"/>
    <col min="9496" max="9496" width="9.75" style="769" bestFit="1" customWidth="1"/>
    <col min="9497" max="9497" width="18.875" style="769" bestFit="1" customWidth="1"/>
    <col min="9498" max="9499" width="9.75" style="769" bestFit="1" customWidth="1"/>
    <col min="9500" max="9501" width="12.125" style="769" bestFit="1" customWidth="1"/>
    <col min="9502" max="9502" width="7.125" style="769" bestFit="1" customWidth="1"/>
    <col min="9503" max="9503" width="9.75" style="769" bestFit="1" customWidth="1"/>
    <col min="9504" max="9504" width="15.5" style="769" bestFit="1" customWidth="1"/>
    <col min="9505" max="9505" width="19.375" style="769" bestFit="1" customWidth="1"/>
    <col min="9506" max="9506" width="5.75" style="769" bestFit="1" customWidth="1"/>
    <col min="9507" max="9507" width="9.75" style="769" bestFit="1" customWidth="1"/>
    <col min="9508" max="9508" width="11.875" style="769" bestFit="1" customWidth="1"/>
    <col min="9509" max="9509" width="9.125" style="769" bestFit="1" customWidth="1"/>
    <col min="9510" max="9510" width="10.5" style="769" bestFit="1" customWidth="1"/>
    <col min="9511" max="9511" width="16.375" style="769" bestFit="1" customWidth="1"/>
    <col min="9512" max="9512" width="12.125" style="769" bestFit="1" customWidth="1"/>
    <col min="9513" max="9513" width="10.375" style="769" bestFit="1" customWidth="1"/>
    <col min="9514" max="9514" width="11.875" style="769" bestFit="1" customWidth="1"/>
    <col min="9515" max="9523" width="16.375" style="769" bestFit="1" customWidth="1"/>
    <col min="9524" max="9524" width="10.625" style="769" bestFit="1" customWidth="1"/>
    <col min="9525" max="9525" width="11.875" style="769" bestFit="1" customWidth="1"/>
    <col min="9526" max="9526" width="16.375" style="769" bestFit="1" customWidth="1"/>
    <col min="9527" max="9527" width="20.75" style="769" bestFit="1" customWidth="1"/>
    <col min="9528" max="9528" width="16.375" style="769" bestFit="1" customWidth="1"/>
    <col min="9529" max="9529" width="20.75" style="769" bestFit="1" customWidth="1"/>
    <col min="9530" max="9530" width="16.375" style="769" bestFit="1" customWidth="1"/>
    <col min="9531" max="9531" width="20.75" style="769" bestFit="1" customWidth="1"/>
    <col min="9532" max="9532" width="16.375" style="769" bestFit="1" customWidth="1"/>
    <col min="9533" max="9533" width="20.75" style="769" bestFit="1" customWidth="1"/>
    <col min="9534" max="9534" width="16.375" style="769" bestFit="1" customWidth="1"/>
    <col min="9535" max="9535" width="20.75" style="769" bestFit="1" customWidth="1"/>
    <col min="9536" max="9536" width="14.125" style="769" bestFit="1" customWidth="1"/>
    <col min="9537" max="9537" width="18.625" style="769" bestFit="1" customWidth="1"/>
    <col min="9538" max="9538" width="16.375" style="769" bestFit="1" customWidth="1"/>
    <col min="9539" max="9539" width="20.75" style="769" bestFit="1" customWidth="1"/>
    <col min="9540" max="9540" width="16.375" style="769" bestFit="1" customWidth="1"/>
    <col min="9541" max="9541" width="20.75" style="769" bestFit="1" customWidth="1"/>
    <col min="9542" max="9547" width="23" style="769" bestFit="1" customWidth="1"/>
    <col min="9548" max="9549" width="18.625" style="769" bestFit="1" customWidth="1"/>
    <col min="9550" max="9550" width="10.5" style="769" bestFit="1" customWidth="1"/>
    <col min="9551" max="9551" width="11.875" style="769" bestFit="1" customWidth="1"/>
    <col min="9552" max="9552" width="10.5" style="769" bestFit="1" customWidth="1"/>
    <col min="9553" max="9554" width="11.875" style="769" bestFit="1" customWidth="1"/>
    <col min="9555" max="9555" width="16.375" style="769" bestFit="1" customWidth="1"/>
    <col min="9556" max="9556" width="17.875" style="769" bestFit="1" customWidth="1"/>
    <col min="9557" max="9557" width="22.25" style="769" bestFit="1" customWidth="1"/>
    <col min="9558" max="9558" width="7.75" style="769" bestFit="1" customWidth="1"/>
    <col min="9559" max="9561" width="11.875" style="769" bestFit="1" customWidth="1"/>
    <col min="9562" max="9562" width="16.375" style="769" bestFit="1" customWidth="1"/>
    <col min="9563" max="9565" width="11.875" style="769" bestFit="1" customWidth="1"/>
    <col min="9566" max="9566" width="14.125" style="769" bestFit="1" customWidth="1"/>
    <col min="9567" max="9567" width="11.875" style="769" bestFit="1" customWidth="1"/>
    <col min="9568" max="9568" width="16.375" style="769" bestFit="1" customWidth="1"/>
    <col min="9569" max="9569" width="18.625" style="769" bestFit="1" customWidth="1"/>
    <col min="9570" max="9570" width="10.5" style="769" bestFit="1" customWidth="1"/>
    <col min="9571" max="9571" width="14.25" style="769" bestFit="1" customWidth="1"/>
    <col min="9572" max="9573" width="13.375" style="769" bestFit="1" customWidth="1"/>
    <col min="9574" max="9574" width="16.375" style="769" bestFit="1" customWidth="1"/>
    <col min="9575" max="9575" width="16.5" style="769" bestFit="1" customWidth="1"/>
    <col min="9576" max="9577" width="20.125" style="769" bestFit="1" customWidth="1"/>
    <col min="9578" max="9579" width="23" style="769" bestFit="1" customWidth="1"/>
    <col min="9580" max="9580" width="18.625" style="769" bestFit="1" customWidth="1"/>
    <col min="9581" max="9581" width="9.25" style="769" bestFit="1" customWidth="1"/>
    <col min="9582" max="9582" width="7.25" style="769" bestFit="1" customWidth="1"/>
    <col min="9583" max="9583" width="10.375" style="769" bestFit="1" customWidth="1"/>
    <col min="9584" max="9585" width="11.875" style="769" bestFit="1" customWidth="1"/>
    <col min="9586" max="9586" width="14.375" style="769" bestFit="1" customWidth="1"/>
    <col min="9587" max="9587" width="11.875" style="769" bestFit="1" customWidth="1"/>
    <col min="9588" max="9589" width="16.375" style="769" bestFit="1" customWidth="1"/>
    <col min="9590" max="9590" width="11.875" style="769" bestFit="1" customWidth="1"/>
    <col min="9591" max="9592" width="16.375" style="769" bestFit="1" customWidth="1"/>
    <col min="9593" max="9593" width="17.875" style="769" bestFit="1" customWidth="1"/>
    <col min="9594" max="9594" width="16.375" style="769" bestFit="1" customWidth="1"/>
    <col min="9595" max="9595" width="17.875" style="769" bestFit="1" customWidth="1"/>
    <col min="9596" max="9596" width="5.75" style="769" bestFit="1" customWidth="1"/>
    <col min="9597" max="9598" width="9.75" style="769" bestFit="1" customWidth="1"/>
    <col min="9599" max="9599" width="7.75" style="769" bestFit="1" customWidth="1"/>
    <col min="9600" max="9600" width="9.75" style="769" bestFit="1" customWidth="1"/>
    <col min="9601" max="9601" width="59.375" style="769" bestFit="1" customWidth="1"/>
    <col min="9602" max="9602" width="45.5" style="769" bestFit="1" customWidth="1"/>
    <col min="9603" max="9603" width="27.625" style="769" bestFit="1" customWidth="1"/>
    <col min="9604" max="9604" width="11.875" style="769" bestFit="1" customWidth="1"/>
    <col min="9605" max="9608" width="14.125" style="769" bestFit="1" customWidth="1"/>
    <col min="9609" max="9609" width="15.625" style="769" bestFit="1" customWidth="1"/>
    <col min="9610" max="9610" width="14.125" style="769" bestFit="1" customWidth="1"/>
    <col min="9611" max="9612" width="19.625" style="769" bestFit="1" customWidth="1"/>
    <col min="9613" max="9613" width="21.875" style="769" bestFit="1" customWidth="1"/>
    <col min="9614" max="9614" width="19.375" style="769" bestFit="1" customWidth="1"/>
    <col min="9615" max="9615" width="16.375" style="769" bestFit="1" customWidth="1"/>
    <col min="9616" max="9616" width="23" style="769" bestFit="1" customWidth="1"/>
    <col min="9617" max="9618" width="14.125" style="769" bestFit="1" customWidth="1"/>
    <col min="9619" max="9619" width="23.25" style="769" bestFit="1" customWidth="1"/>
    <col min="9620" max="9621" width="14.375" style="769" bestFit="1" customWidth="1"/>
    <col min="9622" max="9622" width="23.125" style="769" bestFit="1" customWidth="1"/>
    <col min="9623" max="9623" width="18.875" style="769" bestFit="1" customWidth="1"/>
    <col min="9624" max="9624" width="14.375" style="769" bestFit="1" customWidth="1"/>
    <col min="9625" max="9625" width="16.5" style="769" bestFit="1" customWidth="1"/>
    <col min="9626" max="9626" width="25.25" style="769" bestFit="1" customWidth="1"/>
    <col min="9627" max="9628" width="18.625" style="769" bestFit="1" customWidth="1"/>
    <col min="9629" max="9629" width="23" style="769" bestFit="1" customWidth="1"/>
    <col min="9630" max="9631" width="26.75" style="769" bestFit="1" customWidth="1"/>
    <col min="9632" max="9632" width="25.25" style="769" bestFit="1" customWidth="1"/>
    <col min="9633" max="9633" width="29.625" style="769" bestFit="1" customWidth="1"/>
    <col min="9634" max="9634" width="25.25" style="769" bestFit="1" customWidth="1"/>
    <col min="9635" max="9635" width="29.625" style="769" bestFit="1" customWidth="1"/>
    <col min="9636" max="9639" width="20.875" style="769" bestFit="1" customWidth="1"/>
    <col min="9640" max="9640" width="13.875" style="769" bestFit="1" customWidth="1"/>
    <col min="9641" max="9641" width="16.5" style="769" bestFit="1" customWidth="1"/>
    <col min="9642" max="9642" width="7.75" style="769" bestFit="1" customWidth="1"/>
    <col min="9643" max="9643" width="20.75" style="769" bestFit="1" customWidth="1"/>
    <col min="9644" max="9646" width="16.375" style="769" bestFit="1" customWidth="1"/>
    <col min="9647" max="9650" width="31" style="769" bestFit="1" customWidth="1"/>
    <col min="9651" max="9652" width="18.625" style="769" bestFit="1" customWidth="1"/>
    <col min="9653" max="9653" width="16.375" style="769" bestFit="1" customWidth="1"/>
    <col min="9654" max="9655" width="18.625" style="769" bestFit="1" customWidth="1"/>
    <col min="9656" max="9656" width="16.375" style="769" bestFit="1" customWidth="1"/>
    <col min="9657" max="9658" width="18.625" style="769" bestFit="1" customWidth="1"/>
    <col min="9659" max="9659" width="20.75" style="769" bestFit="1" customWidth="1"/>
    <col min="9660" max="9661" width="23" style="769" bestFit="1" customWidth="1"/>
    <col min="9662" max="9662" width="25.25" style="769" bestFit="1" customWidth="1"/>
    <col min="9663" max="9663" width="23" style="769" bestFit="1" customWidth="1"/>
    <col min="9664" max="9664" width="20.75" style="769" bestFit="1" customWidth="1"/>
    <col min="9665" max="9666" width="23" style="769" bestFit="1" customWidth="1"/>
    <col min="9667" max="9667" width="25.25" style="769" bestFit="1" customWidth="1"/>
    <col min="9668" max="9668" width="23" style="769" bestFit="1" customWidth="1"/>
    <col min="9669" max="9669" width="18.625" style="769" bestFit="1" customWidth="1"/>
    <col min="9670" max="9672" width="20.75" style="769" bestFit="1" customWidth="1"/>
    <col min="9673" max="9673" width="19.75" style="769" bestFit="1" customWidth="1"/>
    <col min="9674" max="9675" width="22" style="769" bestFit="1" customWidth="1"/>
    <col min="9676" max="9676" width="14.125" style="769" bestFit="1" customWidth="1"/>
    <col min="9677" max="9678" width="20.75" style="769" bestFit="1" customWidth="1"/>
    <col min="9679" max="9680" width="18.625" style="769" bestFit="1" customWidth="1"/>
    <col min="9681" max="9683" width="20.75" style="769" bestFit="1" customWidth="1"/>
    <col min="9684" max="9685" width="23" style="769" bestFit="1" customWidth="1"/>
    <col min="9686" max="9686" width="20.75" style="769" bestFit="1" customWidth="1"/>
    <col min="9687" max="9688" width="23" style="769" bestFit="1" customWidth="1"/>
    <col min="9689" max="9689" width="25.25" style="769" bestFit="1" customWidth="1"/>
    <col min="9690" max="9691" width="23" style="769" bestFit="1" customWidth="1"/>
    <col min="9692" max="9694" width="25.25" style="769" bestFit="1" customWidth="1"/>
    <col min="9695" max="9696" width="27.5" style="769" bestFit="1" customWidth="1"/>
    <col min="9697" max="9697" width="25.25" style="769" bestFit="1" customWidth="1"/>
    <col min="9698" max="9699" width="27.5" style="769" bestFit="1" customWidth="1"/>
    <col min="9700" max="9700" width="29.625" style="769" bestFit="1" customWidth="1"/>
    <col min="9701" max="9701" width="27.5" style="769" bestFit="1" customWidth="1"/>
    <col min="9702" max="9702" width="24.5" style="769" bestFit="1" customWidth="1"/>
    <col min="9703" max="9703" width="29" style="769" bestFit="1" customWidth="1"/>
    <col min="9704" max="9705" width="20.75" style="769" bestFit="1" customWidth="1"/>
    <col min="9706" max="9706" width="27.5" style="769" bestFit="1" customWidth="1"/>
    <col min="9707" max="9708" width="23" style="769" bestFit="1" customWidth="1"/>
    <col min="9709" max="9709" width="29.625" style="769" bestFit="1" customWidth="1"/>
    <col min="9710" max="9710" width="9.125" style="769" bestFit="1" customWidth="1"/>
    <col min="9711" max="9713" width="18.125" style="769" bestFit="1" customWidth="1"/>
    <col min="9714" max="9714" width="20.375" style="769" bestFit="1" customWidth="1"/>
    <col min="9715" max="9715" width="25.25" style="769" bestFit="1" customWidth="1"/>
    <col min="9716" max="9716" width="27.5" style="769" bestFit="1" customWidth="1"/>
    <col min="9717" max="9718" width="9.125" style="769" bestFit="1" customWidth="1"/>
    <col min="9719" max="9719" width="11.25" style="769" bestFit="1" customWidth="1"/>
    <col min="9720" max="9720" width="15" style="769" bestFit="1" customWidth="1"/>
    <col min="9721" max="9721" width="16.375" style="769" bestFit="1" customWidth="1"/>
    <col min="9722" max="9724" width="23.25" style="769" bestFit="1" customWidth="1"/>
    <col min="9725" max="9726" width="20.75" style="769" bestFit="1" customWidth="1"/>
    <col min="9727" max="9727" width="6.625" style="769" bestFit="1" customWidth="1"/>
    <col min="9728" max="9728" width="9" style="769"/>
    <col min="9729" max="9729" width="16.375" style="769" bestFit="1" customWidth="1"/>
    <col min="9730" max="9730" width="14.125" style="769" bestFit="1" customWidth="1"/>
    <col min="9731" max="9733" width="9.75" style="769" bestFit="1" customWidth="1"/>
    <col min="9734" max="9734" width="14.125" style="769" bestFit="1" customWidth="1"/>
    <col min="9735" max="9735" width="15.25" style="769" customWidth="1"/>
    <col min="9736" max="9736" width="14.125" style="769" bestFit="1" customWidth="1"/>
    <col min="9737" max="9737" width="15.25" style="769" bestFit="1" customWidth="1"/>
    <col min="9738" max="9740" width="13.625" style="769" bestFit="1" customWidth="1"/>
    <col min="9741" max="9741" width="12" style="769" bestFit="1" customWidth="1"/>
    <col min="9742" max="9742" width="22.125" style="769" bestFit="1" customWidth="1"/>
    <col min="9743" max="9744" width="30.125" style="769" bestFit="1" customWidth="1"/>
    <col min="9745" max="9746" width="21" style="769" bestFit="1" customWidth="1"/>
    <col min="9747" max="9747" width="18.75" style="769" bestFit="1" customWidth="1"/>
    <col min="9748" max="9748" width="21" style="769" bestFit="1" customWidth="1"/>
    <col min="9749" max="9750" width="9.75" style="769" bestFit="1" customWidth="1"/>
    <col min="9751" max="9751" width="18.875" style="769" bestFit="1" customWidth="1"/>
    <col min="9752" max="9752" width="9.75" style="769" bestFit="1" customWidth="1"/>
    <col min="9753" max="9753" width="18.875" style="769" bestFit="1" customWidth="1"/>
    <col min="9754" max="9755" width="9.75" style="769" bestFit="1" customWidth="1"/>
    <col min="9756" max="9757" width="12.125" style="769" bestFit="1" customWidth="1"/>
    <col min="9758" max="9758" width="7.125" style="769" bestFit="1" customWidth="1"/>
    <col min="9759" max="9759" width="9.75" style="769" bestFit="1" customWidth="1"/>
    <col min="9760" max="9760" width="15.5" style="769" bestFit="1" customWidth="1"/>
    <col min="9761" max="9761" width="19.375" style="769" bestFit="1" customWidth="1"/>
    <col min="9762" max="9762" width="5.75" style="769" bestFit="1" customWidth="1"/>
    <col min="9763" max="9763" width="9.75" style="769" bestFit="1" customWidth="1"/>
    <col min="9764" max="9764" width="11.875" style="769" bestFit="1" customWidth="1"/>
    <col min="9765" max="9765" width="9.125" style="769" bestFit="1" customWidth="1"/>
    <col min="9766" max="9766" width="10.5" style="769" bestFit="1" customWidth="1"/>
    <col min="9767" max="9767" width="16.375" style="769" bestFit="1" customWidth="1"/>
    <col min="9768" max="9768" width="12.125" style="769" bestFit="1" customWidth="1"/>
    <col min="9769" max="9769" width="10.375" style="769" bestFit="1" customWidth="1"/>
    <col min="9770" max="9770" width="11.875" style="769" bestFit="1" customWidth="1"/>
    <col min="9771" max="9779" width="16.375" style="769" bestFit="1" customWidth="1"/>
    <col min="9780" max="9780" width="10.625" style="769" bestFit="1" customWidth="1"/>
    <col min="9781" max="9781" width="11.875" style="769" bestFit="1" customWidth="1"/>
    <col min="9782" max="9782" width="16.375" style="769" bestFit="1" customWidth="1"/>
    <col min="9783" max="9783" width="20.75" style="769" bestFit="1" customWidth="1"/>
    <col min="9784" max="9784" width="16.375" style="769" bestFit="1" customWidth="1"/>
    <col min="9785" max="9785" width="20.75" style="769" bestFit="1" customWidth="1"/>
    <col min="9786" max="9786" width="16.375" style="769" bestFit="1" customWidth="1"/>
    <col min="9787" max="9787" width="20.75" style="769" bestFit="1" customWidth="1"/>
    <col min="9788" max="9788" width="16.375" style="769" bestFit="1" customWidth="1"/>
    <col min="9789" max="9789" width="20.75" style="769" bestFit="1" customWidth="1"/>
    <col min="9790" max="9790" width="16.375" style="769" bestFit="1" customWidth="1"/>
    <col min="9791" max="9791" width="20.75" style="769" bestFit="1" customWidth="1"/>
    <col min="9792" max="9792" width="14.125" style="769" bestFit="1" customWidth="1"/>
    <col min="9793" max="9793" width="18.625" style="769" bestFit="1" customWidth="1"/>
    <col min="9794" max="9794" width="16.375" style="769" bestFit="1" customWidth="1"/>
    <col min="9795" max="9795" width="20.75" style="769" bestFit="1" customWidth="1"/>
    <col min="9796" max="9796" width="16.375" style="769" bestFit="1" customWidth="1"/>
    <col min="9797" max="9797" width="20.75" style="769" bestFit="1" customWidth="1"/>
    <col min="9798" max="9803" width="23" style="769" bestFit="1" customWidth="1"/>
    <col min="9804" max="9805" width="18.625" style="769" bestFit="1" customWidth="1"/>
    <col min="9806" max="9806" width="10.5" style="769" bestFit="1" customWidth="1"/>
    <col min="9807" max="9807" width="11.875" style="769" bestFit="1" customWidth="1"/>
    <col min="9808" max="9808" width="10.5" style="769" bestFit="1" customWidth="1"/>
    <col min="9809" max="9810" width="11.875" style="769" bestFit="1" customWidth="1"/>
    <col min="9811" max="9811" width="16.375" style="769" bestFit="1" customWidth="1"/>
    <col min="9812" max="9812" width="17.875" style="769" bestFit="1" customWidth="1"/>
    <col min="9813" max="9813" width="22.25" style="769" bestFit="1" customWidth="1"/>
    <col min="9814" max="9814" width="7.75" style="769" bestFit="1" customWidth="1"/>
    <col min="9815" max="9817" width="11.875" style="769" bestFit="1" customWidth="1"/>
    <col min="9818" max="9818" width="16.375" style="769" bestFit="1" customWidth="1"/>
    <col min="9819" max="9821" width="11.875" style="769" bestFit="1" customWidth="1"/>
    <col min="9822" max="9822" width="14.125" style="769" bestFit="1" customWidth="1"/>
    <col min="9823" max="9823" width="11.875" style="769" bestFit="1" customWidth="1"/>
    <col min="9824" max="9824" width="16.375" style="769" bestFit="1" customWidth="1"/>
    <col min="9825" max="9825" width="18.625" style="769" bestFit="1" customWidth="1"/>
    <col min="9826" max="9826" width="10.5" style="769" bestFit="1" customWidth="1"/>
    <col min="9827" max="9827" width="14.25" style="769" bestFit="1" customWidth="1"/>
    <col min="9828" max="9829" width="13.375" style="769" bestFit="1" customWidth="1"/>
    <col min="9830" max="9830" width="16.375" style="769" bestFit="1" customWidth="1"/>
    <col min="9831" max="9831" width="16.5" style="769" bestFit="1" customWidth="1"/>
    <col min="9832" max="9833" width="20.125" style="769" bestFit="1" customWidth="1"/>
    <col min="9834" max="9835" width="23" style="769" bestFit="1" customWidth="1"/>
    <col min="9836" max="9836" width="18.625" style="769" bestFit="1" customWidth="1"/>
    <col min="9837" max="9837" width="9.25" style="769" bestFit="1" customWidth="1"/>
    <col min="9838" max="9838" width="7.25" style="769" bestFit="1" customWidth="1"/>
    <col min="9839" max="9839" width="10.375" style="769" bestFit="1" customWidth="1"/>
    <col min="9840" max="9841" width="11.875" style="769" bestFit="1" customWidth="1"/>
    <col min="9842" max="9842" width="14.375" style="769" bestFit="1" customWidth="1"/>
    <col min="9843" max="9843" width="11.875" style="769" bestFit="1" customWidth="1"/>
    <col min="9844" max="9845" width="16.375" style="769" bestFit="1" customWidth="1"/>
    <col min="9846" max="9846" width="11.875" style="769" bestFit="1" customWidth="1"/>
    <col min="9847" max="9848" width="16.375" style="769" bestFit="1" customWidth="1"/>
    <col min="9849" max="9849" width="17.875" style="769" bestFit="1" customWidth="1"/>
    <col min="9850" max="9850" width="16.375" style="769" bestFit="1" customWidth="1"/>
    <col min="9851" max="9851" width="17.875" style="769" bestFit="1" customWidth="1"/>
    <col min="9852" max="9852" width="5.75" style="769" bestFit="1" customWidth="1"/>
    <col min="9853" max="9854" width="9.75" style="769" bestFit="1" customWidth="1"/>
    <col min="9855" max="9855" width="7.75" style="769" bestFit="1" customWidth="1"/>
    <col min="9856" max="9856" width="9.75" style="769" bestFit="1" customWidth="1"/>
    <col min="9857" max="9857" width="59.375" style="769" bestFit="1" customWidth="1"/>
    <col min="9858" max="9858" width="45.5" style="769" bestFit="1" customWidth="1"/>
    <col min="9859" max="9859" width="27.625" style="769" bestFit="1" customWidth="1"/>
    <col min="9860" max="9860" width="11.875" style="769" bestFit="1" customWidth="1"/>
    <col min="9861" max="9864" width="14.125" style="769" bestFit="1" customWidth="1"/>
    <col min="9865" max="9865" width="15.625" style="769" bestFit="1" customWidth="1"/>
    <col min="9866" max="9866" width="14.125" style="769" bestFit="1" customWidth="1"/>
    <col min="9867" max="9868" width="19.625" style="769" bestFit="1" customWidth="1"/>
    <col min="9869" max="9869" width="21.875" style="769" bestFit="1" customWidth="1"/>
    <col min="9870" max="9870" width="19.375" style="769" bestFit="1" customWidth="1"/>
    <col min="9871" max="9871" width="16.375" style="769" bestFit="1" customWidth="1"/>
    <col min="9872" max="9872" width="23" style="769" bestFit="1" customWidth="1"/>
    <col min="9873" max="9874" width="14.125" style="769" bestFit="1" customWidth="1"/>
    <col min="9875" max="9875" width="23.25" style="769" bestFit="1" customWidth="1"/>
    <col min="9876" max="9877" width="14.375" style="769" bestFit="1" customWidth="1"/>
    <col min="9878" max="9878" width="23.125" style="769" bestFit="1" customWidth="1"/>
    <col min="9879" max="9879" width="18.875" style="769" bestFit="1" customWidth="1"/>
    <col min="9880" max="9880" width="14.375" style="769" bestFit="1" customWidth="1"/>
    <col min="9881" max="9881" width="16.5" style="769" bestFit="1" customWidth="1"/>
    <col min="9882" max="9882" width="25.25" style="769" bestFit="1" customWidth="1"/>
    <col min="9883" max="9884" width="18.625" style="769" bestFit="1" customWidth="1"/>
    <col min="9885" max="9885" width="23" style="769" bestFit="1" customWidth="1"/>
    <col min="9886" max="9887" width="26.75" style="769" bestFit="1" customWidth="1"/>
    <col min="9888" max="9888" width="25.25" style="769" bestFit="1" customWidth="1"/>
    <col min="9889" max="9889" width="29.625" style="769" bestFit="1" customWidth="1"/>
    <col min="9890" max="9890" width="25.25" style="769" bestFit="1" customWidth="1"/>
    <col min="9891" max="9891" width="29.625" style="769" bestFit="1" customWidth="1"/>
    <col min="9892" max="9895" width="20.875" style="769" bestFit="1" customWidth="1"/>
    <col min="9896" max="9896" width="13.875" style="769" bestFit="1" customWidth="1"/>
    <col min="9897" max="9897" width="16.5" style="769" bestFit="1" customWidth="1"/>
    <col min="9898" max="9898" width="7.75" style="769" bestFit="1" customWidth="1"/>
    <col min="9899" max="9899" width="20.75" style="769" bestFit="1" customWidth="1"/>
    <col min="9900" max="9902" width="16.375" style="769" bestFit="1" customWidth="1"/>
    <col min="9903" max="9906" width="31" style="769" bestFit="1" customWidth="1"/>
    <col min="9907" max="9908" width="18.625" style="769" bestFit="1" customWidth="1"/>
    <col min="9909" max="9909" width="16.375" style="769" bestFit="1" customWidth="1"/>
    <col min="9910" max="9911" width="18.625" style="769" bestFit="1" customWidth="1"/>
    <col min="9912" max="9912" width="16.375" style="769" bestFit="1" customWidth="1"/>
    <col min="9913" max="9914" width="18.625" style="769" bestFit="1" customWidth="1"/>
    <col min="9915" max="9915" width="20.75" style="769" bestFit="1" customWidth="1"/>
    <col min="9916" max="9917" width="23" style="769" bestFit="1" customWidth="1"/>
    <col min="9918" max="9918" width="25.25" style="769" bestFit="1" customWidth="1"/>
    <col min="9919" max="9919" width="23" style="769" bestFit="1" customWidth="1"/>
    <col min="9920" max="9920" width="20.75" style="769" bestFit="1" customWidth="1"/>
    <col min="9921" max="9922" width="23" style="769" bestFit="1" customWidth="1"/>
    <col min="9923" max="9923" width="25.25" style="769" bestFit="1" customWidth="1"/>
    <col min="9924" max="9924" width="23" style="769" bestFit="1" customWidth="1"/>
    <col min="9925" max="9925" width="18.625" style="769" bestFit="1" customWidth="1"/>
    <col min="9926" max="9928" width="20.75" style="769" bestFit="1" customWidth="1"/>
    <col min="9929" max="9929" width="19.75" style="769" bestFit="1" customWidth="1"/>
    <col min="9930" max="9931" width="22" style="769" bestFit="1" customWidth="1"/>
    <col min="9932" max="9932" width="14.125" style="769" bestFit="1" customWidth="1"/>
    <col min="9933" max="9934" width="20.75" style="769" bestFit="1" customWidth="1"/>
    <col min="9935" max="9936" width="18.625" style="769" bestFit="1" customWidth="1"/>
    <col min="9937" max="9939" width="20.75" style="769" bestFit="1" customWidth="1"/>
    <col min="9940" max="9941" width="23" style="769" bestFit="1" customWidth="1"/>
    <col min="9942" max="9942" width="20.75" style="769" bestFit="1" customWidth="1"/>
    <col min="9943" max="9944" width="23" style="769" bestFit="1" customWidth="1"/>
    <col min="9945" max="9945" width="25.25" style="769" bestFit="1" customWidth="1"/>
    <col min="9946" max="9947" width="23" style="769" bestFit="1" customWidth="1"/>
    <col min="9948" max="9950" width="25.25" style="769" bestFit="1" customWidth="1"/>
    <col min="9951" max="9952" width="27.5" style="769" bestFit="1" customWidth="1"/>
    <col min="9953" max="9953" width="25.25" style="769" bestFit="1" customWidth="1"/>
    <col min="9954" max="9955" width="27.5" style="769" bestFit="1" customWidth="1"/>
    <col min="9956" max="9956" width="29.625" style="769" bestFit="1" customWidth="1"/>
    <col min="9957" max="9957" width="27.5" style="769" bestFit="1" customWidth="1"/>
    <col min="9958" max="9958" width="24.5" style="769" bestFit="1" customWidth="1"/>
    <col min="9959" max="9959" width="29" style="769" bestFit="1" customWidth="1"/>
    <col min="9960" max="9961" width="20.75" style="769" bestFit="1" customWidth="1"/>
    <col min="9962" max="9962" width="27.5" style="769" bestFit="1" customWidth="1"/>
    <col min="9963" max="9964" width="23" style="769" bestFit="1" customWidth="1"/>
    <col min="9965" max="9965" width="29.625" style="769" bestFit="1" customWidth="1"/>
    <col min="9966" max="9966" width="9.125" style="769" bestFit="1" customWidth="1"/>
    <col min="9967" max="9969" width="18.125" style="769" bestFit="1" customWidth="1"/>
    <col min="9970" max="9970" width="20.375" style="769" bestFit="1" customWidth="1"/>
    <col min="9971" max="9971" width="25.25" style="769" bestFit="1" customWidth="1"/>
    <col min="9972" max="9972" width="27.5" style="769" bestFit="1" customWidth="1"/>
    <col min="9973" max="9974" width="9.125" style="769" bestFit="1" customWidth="1"/>
    <col min="9975" max="9975" width="11.25" style="769" bestFit="1" customWidth="1"/>
    <col min="9976" max="9976" width="15" style="769" bestFit="1" customWidth="1"/>
    <col min="9977" max="9977" width="16.375" style="769" bestFit="1" customWidth="1"/>
    <col min="9978" max="9980" width="23.25" style="769" bestFit="1" customWidth="1"/>
    <col min="9981" max="9982" width="20.75" style="769" bestFit="1" customWidth="1"/>
    <col min="9983" max="9983" width="6.625" style="769" bestFit="1" customWidth="1"/>
    <col min="9984" max="9984" width="9" style="769"/>
    <col min="9985" max="9985" width="16.375" style="769" bestFit="1" customWidth="1"/>
    <col min="9986" max="9986" width="14.125" style="769" bestFit="1" customWidth="1"/>
    <col min="9987" max="9989" width="9.75" style="769" bestFit="1" customWidth="1"/>
    <col min="9990" max="9990" width="14.125" style="769" bestFit="1" customWidth="1"/>
    <col min="9991" max="9991" width="15.25" style="769" customWidth="1"/>
    <col min="9992" max="9992" width="14.125" style="769" bestFit="1" customWidth="1"/>
    <col min="9993" max="9993" width="15.25" style="769" bestFit="1" customWidth="1"/>
    <col min="9994" max="9996" width="13.625" style="769" bestFit="1" customWidth="1"/>
    <col min="9997" max="9997" width="12" style="769" bestFit="1" customWidth="1"/>
    <col min="9998" max="9998" width="22.125" style="769" bestFit="1" customWidth="1"/>
    <col min="9999" max="10000" width="30.125" style="769" bestFit="1" customWidth="1"/>
    <col min="10001" max="10002" width="21" style="769" bestFit="1" customWidth="1"/>
    <col min="10003" max="10003" width="18.75" style="769" bestFit="1" customWidth="1"/>
    <col min="10004" max="10004" width="21" style="769" bestFit="1" customWidth="1"/>
    <col min="10005" max="10006" width="9.75" style="769" bestFit="1" customWidth="1"/>
    <col min="10007" max="10007" width="18.875" style="769" bestFit="1" customWidth="1"/>
    <col min="10008" max="10008" width="9.75" style="769" bestFit="1" customWidth="1"/>
    <col min="10009" max="10009" width="18.875" style="769" bestFit="1" customWidth="1"/>
    <col min="10010" max="10011" width="9.75" style="769" bestFit="1" customWidth="1"/>
    <col min="10012" max="10013" width="12.125" style="769" bestFit="1" customWidth="1"/>
    <col min="10014" max="10014" width="7.125" style="769" bestFit="1" customWidth="1"/>
    <col min="10015" max="10015" width="9.75" style="769" bestFit="1" customWidth="1"/>
    <col min="10016" max="10016" width="15.5" style="769" bestFit="1" customWidth="1"/>
    <col min="10017" max="10017" width="19.375" style="769" bestFit="1" customWidth="1"/>
    <col min="10018" max="10018" width="5.75" style="769" bestFit="1" customWidth="1"/>
    <col min="10019" max="10019" width="9.75" style="769" bestFit="1" customWidth="1"/>
    <col min="10020" max="10020" width="11.875" style="769" bestFit="1" customWidth="1"/>
    <col min="10021" max="10021" width="9.125" style="769" bestFit="1" customWidth="1"/>
    <col min="10022" max="10022" width="10.5" style="769" bestFit="1" customWidth="1"/>
    <col min="10023" max="10023" width="16.375" style="769" bestFit="1" customWidth="1"/>
    <col min="10024" max="10024" width="12.125" style="769" bestFit="1" customWidth="1"/>
    <col min="10025" max="10025" width="10.375" style="769" bestFit="1" customWidth="1"/>
    <col min="10026" max="10026" width="11.875" style="769" bestFit="1" customWidth="1"/>
    <col min="10027" max="10035" width="16.375" style="769" bestFit="1" customWidth="1"/>
    <col min="10036" max="10036" width="10.625" style="769" bestFit="1" customWidth="1"/>
    <col min="10037" max="10037" width="11.875" style="769" bestFit="1" customWidth="1"/>
    <col min="10038" max="10038" width="16.375" style="769" bestFit="1" customWidth="1"/>
    <col min="10039" max="10039" width="20.75" style="769" bestFit="1" customWidth="1"/>
    <col min="10040" max="10040" width="16.375" style="769" bestFit="1" customWidth="1"/>
    <col min="10041" max="10041" width="20.75" style="769" bestFit="1" customWidth="1"/>
    <col min="10042" max="10042" width="16.375" style="769" bestFit="1" customWidth="1"/>
    <col min="10043" max="10043" width="20.75" style="769" bestFit="1" customWidth="1"/>
    <col min="10044" max="10044" width="16.375" style="769" bestFit="1" customWidth="1"/>
    <col min="10045" max="10045" width="20.75" style="769" bestFit="1" customWidth="1"/>
    <col min="10046" max="10046" width="16.375" style="769" bestFit="1" customWidth="1"/>
    <col min="10047" max="10047" width="20.75" style="769" bestFit="1" customWidth="1"/>
    <col min="10048" max="10048" width="14.125" style="769" bestFit="1" customWidth="1"/>
    <col min="10049" max="10049" width="18.625" style="769" bestFit="1" customWidth="1"/>
    <col min="10050" max="10050" width="16.375" style="769" bestFit="1" customWidth="1"/>
    <col min="10051" max="10051" width="20.75" style="769" bestFit="1" customWidth="1"/>
    <col min="10052" max="10052" width="16.375" style="769" bestFit="1" customWidth="1"/>
    <col min="10053" max="10053" width="20.75" style="769" bestFit="1" customWidth="1"/>
    <col min="10054" max="10059" width="23" style="769" bestFit="1" customWidth="1"/>
    <col min="10060" max="10061" width="18.625" style="769" bestFit="1" customWidth="1"/>
    <col min="10062" max="10062" width="10.5" style="769" bestFit="1" customWidth="1"/>
    <col min="10063" max="10063" width="11.875" style="769" bestFit="1" customWidth="1"/>
    <col min="10064" max="10064" width="10.5" style="769" bestFit="1" customWidth="1"/>
    <col min="10065" max="10066" width="11.875" style="769" bestFit="1" customWidth="1"/>
    <col min="10067" max="10067" width="16.375" style="769" bestFit="1" customWidth="1"/>
    <col min="10068" max="10068" width="17.875" style="769" bestFit="1" customWidth="1"/>
    <col min="10069" max="10069" width="22.25" style="769" bestFit="1" customWidth="1"/>
    <col min="10070" max="10070" width="7.75" style="769" bestFit="1" customWidth="1"/>
    <col min="10071" max="10073" width="11.875" style="769" bestFit="1" customWidth="1"/>
    <col min="10074" max="10074" width="16.375" style="769" bestFit="1" customWidth="1"/>
    <col min="10075" max="10077" width="11.875" style="769" bestFit="1" customWidth="1"/>
    <col min="10078" max="10078" width="14.125" style="769" bestFit="1" customWidth="1"/>
    <col min="10079" max="10079" width="11.875" style="769" bestFit="1" customWidth="1"/>
    <col min="10080" max="10080" width="16.375" style="769" bestFit="1" customWidth="1"/>
    <col min="10081" max="10081" width="18.625" style="769" bestFit="1" customWidth="1"/>
    <col min="10082" max="10082" width="10.5" style="769" bestFit="1" customWidth="1"/>
    <col min="10083" max="10083" width="14.25" style="769" bestFit="1" customWidth="1"/>
    <col min="10084" max="10085" width="13.375" style="769" bestFit="1" customWidth="1"/>
    <col min="10086" max="10086" width="16.375" style="769" bestFit="1" customWidth="1"/>
    <col min="10087" max="10087" width="16.5" style="769" bestFit="1" customWidth="1"/>
    <col min="10088" max="10089" width="20.125" style="769" bestFit="1" customWidth="1"/>
    <col min="10090" max="10091" width="23" style="769" bestFit="1" customWidth="1"/>
    <col min="10092" max="10092" width="18.625" style="769" bestFit="1" customWidth="1"/>
    <col min="10093" max="10093" width="9.25" style="769" bestFit="1" customWidth="1"/>
    <col min="10094" max="10094" width="7.25" style="769" bestFit="1" customWidth="1"/>
    <col min="10095" max="10095" width="10.375" style="769" bestFit="1" customWidth="1"/>
    <col min="10096" max="10097" width="11.875" style="769" bestFit="1" customWidth="1"/>
    <col min="10098" max="10098" width="14.375" style="769" bestFit="1" customWidth="1"/>
    <col min="10099" max="10099" width="11.875" style="769" bestFit="1" customWidth="1"/>
    <col min="10100" max="10101" width="16.375" style="769" bestFit="1" customWidth="1"/>
    <col min="10102" max="10102" width="11.875" style="769" bestFit="1" customWidth="1"/>
    <col min="10103" max="10104" width="16.375" style="769" bestFit="1" customWidth="1"/>
    <col min="10105" max="10105" width="17.875" style="769" bestFit="1" customWidth="1"/>
    <col min="10106" max="10106" width="16.375" style="769" bestFit="1" customWidth="1"/>
    <col min="10107" max="10107" width="17.875" style="769" bestFit="1" customWidth="1"/>
    <col min="10108" max="10108" width="5.75" style="769" bestFit="1" customWidth="1"/>
    <col min="10109" max="10110" width="9.75" style="769" bestFit="1" customWidth="1"/>
    <col min="10111" max="10111" width="7.75" style="769" bestFit="1" customWidth="1"/>
    <col min="10112" max="10112" width="9.75" style="769" bestFit="1" customWidth="1"/>
    <col min="10113" max="10113" width="59.375" style="769" bestFit="1" customWidth="1"/>
    <col min="10114" max="10114" width="45.5" style="769" bestFit="1" customWidth="1"/>
    <col min="10115" max="10115" width="27.625" style="769" bestFit="1" customWidth="1"/>
    <col min="10116" max="10116" width="11.875" style="769" bestFit="1" customWidth="1"/>
    <col min="10117" max="10120" width="14.125" style="769" bestFit="1" customWidth="1"/>
    <col min="10121" max="10121" width="15.625" style="769" bestFit="1" customWidth="1"/>
    <col min="10122" max="10122" width="14.125" style="769" bestFit="1" customWidth="1"/>
    <col min="10123" max="10124" width="19.625" style="769" bestFit="1" customWidth="1"/>
    <col min="10125" max="10125" width="21.875" style="769" bestFit="1" customWidth="1"/>
    <col min="10126" max="10126" width="19.375" style="769" bestFit="1" customWidth="1"/>
    <col min="10127" max="10127" width="16.375" style="769" bestFit="1" customWidth="1"/>
    <col min="10128" max="10128" width="23" style="769" bestFit="1" customWidth="1"/>
    <col min="10129" max="10130" width="14.125" style="769" bestFit="1" customWidth="1"/>
    <col min="10131" max="10131" width="23.25" style="769" bestFit="1" customWidth="1"/>
    <col min="10132" max="10133" width="14.375" style="769" bestFit="1" customWidth="1"/>
    <col min="10134" max="10134" width="23.125" style="769" bestFit="1" customWidth="1"/>
    <col min="10135" max="10135" width="18.875" style="769" bestFit="1" customWidth="1"/>
    <col min="10136" max="10136" width="14.375" style="769" bestFit="1" customWidth="1"/>
    <col min="10137" max="10137" width="16.5" style="769" bestFit="1" customWidth="1"/>
    <col min="10138" max="10138" width="25.25" style="769" bestFit="1" customWidth="1"/>
    <col min="10139" max="10140" width="18.625" style="769" bestFit="1" customWidth="1"/>
    <col min="10141" max="10141" width="23" style="769" bestFit="1" customWidth="1"/>
    <col min="10142" max="10143" width="26.75" style="769" bestFit="1" customWidth="1"/>
    <col min="10144" max="10144" width="25.25" style="769" bestFit="1" customWidth="1"/>
    <col min="10145" max="10145" width="29.625" style="769" bestFit="1" customWidth="1"/>
    <col min="10146" max="10146" width="25.25" style="769" bestFit="1" customWidth="1"/>
    <col min="10147" max="10147" width="29.625" style="769" bestFit="1" customWidth="1"/>
    <col min="10148" max="10151" width="20.875" style="769" bestFit="1" customWidth="1"/>
    <col min="10152" max="10152" width="13.875" style="769" bestFit="1" customWidth="1"/>
    <col min="10153" max="10153" width="16.5" style="769" bestFit="1" customWidth="1"/>
    <col min="10154" max="10154" width="7.75" style="769" bestFit="1" customWidth="1"/>
    <col min="10155" max="10155" width="20.75" style="769" bestFit="1" customWidth="1"/>
    <col min="10156" max="10158" width="16.375" style="769" bestFit="1" customWidth="1"/>
    <col min="10159" max="10162" width="31" style="769" bestFit="1" customWidth="1"/>
    <col min="10163" max="10164" width="18.625" style="769" bestFit="1" customWidth="1"/>
    <col min="10165" max="10165" width="16.375" style="769" bestFit="1" customWidth="1"/>
    <col min="10166" max="10167" width="18.625" style="769" bestFit="1" customWidth="1"/>
    <col min="10168" max="10168" width="16.375" style="769" bestFit="1" customWidth="1"/>
    <col min="10169" max="10170" width="18.625" style="769" bestFit="1" customWidth="1"/>
    <col min="10171" max="10171" width="20.75" style="769" bestFit="1" customWidth="1"/>
    <col min="10172" max="10173" width="23" style="769" bestFit="1" customWidth="1"/>
    <col min="10174" max="10174" width="25.25" style="769" bestFit="1" customWidth="1"/>
    <col min="10175" max="10175" width="23" style="769" bestFit="1" customWidth="1"/>
    <col min="10176" max="10176" width="20.75" style="769" bestFit="1" customWidth="1"/>
    <col min="10177" max="10178" width="23" style="769" bestFit="1" customWidth="1"/>
    <col min="10179" max="10179" width="25.25" style="769" bestFit="1" customWidth="1"/>
    <col min="10180" max="10180" width="23" style="769" bestFit="1" customWidth="1"/>
    <col min="10181" max="10181" width="18.625" style="769" bestFit="1" customWidth="1"/>
    <col min="10182" max="10184" width="20.75" style="769" bestFit="1" customWidth="1"/>
    <col min="10185" max="10185" width="19.75" style="769" bestFit="1" customWidth="1"/>
    <col min="10186" max="10187" width="22" style="769" bestFit="1" customWidth="1"/>
    <col min="10188" max="10188" width="14.125" style="769" bestFit="1" customWidth="1"/>
    <col min="10189" max="10190" width="20.75" style="769" bestFit="1" customWidth="1"/>
    <col min="10191" max="10192" width="18.625" style="769" bestFit="1" customWidth="1"/>
    <col min="10193" max="10195" width="20.75" style="769" bestFit="1" customWidth="1"/>
    <col min="10196" max="10197" width="23" style="769" bestFit="1" customWidth="1"/>
    <col min="10198" max="10198" width="20.75" style="769" bestFit="1" customWidth="1"/>
    <col min="10199" max="10200" width="23" style="769" bestFit="1" customWidth="1"/>
    <col min="10201" max="10201" width="25.25" style="769" bestFit="1" customWidth="1"/>
    <col min="10202" max="10203" width="23" style="769" bestFit="1" customWidth="1"/>
    <col min="10204" max="10206" width="25.25" style="769" bestFit="1" customWidth="1"/>
    <col min="10207" max="10208" width="27.5" style="769" bestFit="1" customWidth="1"/>
    <col min="10209" max="10209" width="25.25" style="769" bestFit="1" customWidth="1"/>
    <col min="10210" max="10211" width="27.5" style="769" bestFit="1" customWidth="1"/>
    <col min="10212" max="10212" width="29.625" style="769" bestFit="1" customWidth="1"/>
    <col min="10213" max="10213" width="27.5" style="769" bestFit="1" customWidth="1"/>
    <col min="10214" max="10214" width="24.5" style="769" bestFit="1" customWidth="1"/>
    <col min="10215" max="10215" width="29" style="769" bestFit="1" customWidth="1"/>
    <col min="10216" max="10217" width="20.75" style="769" bestFit="1" customWidth="1"/>
    <col min="10218" max="10218" width="27.5" style="769" bestFit="1" customWidth="1"/>
    <col min="10219" max="10220" width="23" style="769" bestFit="1" customWidth="1"/>
    <col min="10221" max="10221" width="29.625" style="769" bestFit="1" customWidth="1"/>
    <col min="10222" max="10222" width="9.125" style="769" bestFit="1" customWidth="1"/>
    <col min="10223" max="10225" width="18.125" style="769" bestFit="1" customWidth="1"/>
    <col min="10226" max="10226" width="20.375" style="769" bestFit="1" customWidth="1"/>
    <col min="10227" max="10227" width="25.25" style="769" bestFit="1" customWidth="1"/>
    <col min="10228" max="10228" width="27.5" style="769" bestFit="1" customWidth="1"/>
    <col min="10229" max="10230" width="9.125" style="769" bestFit="1" customWidth="1"/>
    <col min="10231" max="10231" width="11.25" style="769" bestFit="1" customWidth="1"/>
    <col min="10232" max="10232" width="15" style="769" bestFit="1" customWidth="1"/>
    <col min="10233" max="10233" width="16.375" style="769" bestFit="1" customWidth="1"/>
    <col min="10234" max="10236" width="23.25" style="769" bestFit="1" customWidth="1"/>
    <col min="10237" max="10238" width="20.75" style="769" bestFit="1" customWidth="1"/>
    <col min="10239" max="10239" width="6.625" style="769" bestFit="1" customWidth="1"/>
    <col min="10240" max="10240" width="9" style="769"/>
    <col min="10241" max="10241" width="16.375" style="769" bestFit="1" customWidth="1"/>
    <col min="10242" max="10242" width="14.125" style="769" bestFit="1" customWidth="1"/>
    <col min="10243" max="10245" width="9.75" style="769" bestFit="1" customWidth="1"/>
    <col min="10246" max="10246" width="14.125" style="769" bestFit="1" customWidth="1"/>
    <col min="10247" max="10247" width="15.25" style="769" customWidth="1"/>
    <col min="10248" max="10248" width="14.125" style="769" bestFit="1" customWidth="1"/>
    <col min="10249" max="10249" width="15.25" style="769" bestFit="1" customWidth="1"/>
    <col min="10250" max="10252" width="13.625" style="769" bestFit="1" customWidth="1"/>
    <col min="10253" max="10253" width="12" style="769" bestFit="1" customWidth="1"/>
    <col min="10254" max="10254" width="22.125" style="769" bestFit="1" customWidth="1"/>
    <col min="10255" max="10256" width="30.125" style="769" bestFit="1" customWidth="1"/>
    <col min="10257" max="10258" width="21" style="769" bestFit="1" customWidth="1"/>
    <col min="10259" max="10259" width="18.75" style="769" bestFit="1" customWidth="1"/>
    <col min="10260" max="10260" width="21" style="769" bestFit="1" customWidth="1"/>
    <col min="10261" max="10262" width="9.75" style="769" bestFit="1" customWidth="1"/>
    <col min="10263" max="10263" width="18.875" style="769" bestFit="1" customWidth="1"/>
    <col min="10264" max="10264" width="9.75" style="769" bestFit="1" customWidth="1"/>
    <col min="10265" max="10265" width="18.875" style="769" bestFit="1" customWidth="1"/>
    <col min="10266" max="10267" width="9.75" style="769" bestFit="1" customWidth="1"/>
    <col min="10268" max="10269" width="12.125" style="769" bestFit="1" customWidth="1"/>
    <col min="10270" max="10270" width="7.125" style="769" bestFit="1" customWidth="1"/>
    <col min="10271" max="10271" width="9.75" style="769" bestFit="1" customWidth="1"/>
    <col min="10272" max="10272" width="15.5" style="769" bestFit="1" customWidth="1"/>
    <col min="10273" max="10273" width="19.375" style="769" bestFit="1" customWidth="1"/>
    <col min="10274" max="10274" width="5.75" style="769" bestFit="1" customWidth="1"/>
    <col min="10275" max="10275" width="9.75" style="769" bestFit="1" customWidth="1"/>
    <col min="10276" max="10276" width="11.875" style="769" bestFit="1" customWidth="1"/>
    <col min="10277" max="10277" width="9.125" style="769" bestFit="1" customWidth="1"/>
    <col min="10278" max="10278" width="10.5" style="769" bestFit="1" customWidth="1"/>
    <col min="10279" max="10279" width="16.375" style="769" bestFit="1" customWidth="1"/>
    <col min="10280" max="10280" width="12.125" style="769" bestFit="1" customWidth="1"/>
    <col min="10281" max="10281" width="10.375" style="769" bestFit="1" customWidth="1"/>
    <col min="10282" max="10282" width="11.875" style="769" bestFit="1" customWidth="1"/>
    <col min="10283" max="10291" width="16.375" style="769" bestFit="1" customWidth="1"/>
    <col min="10292" max="10292" width="10.625" style="769" bestFit="1" customWidth="1"/>
    <col min="10293" max="10293" width="11.875" style="769" bestFit="1" customWidth="1"/>
    <col min="10294" max="10294" width="16.375" style="769" bestFit="1" customWidth="1"/>
    <col min="10295" max="10295" width="20.75" style="769" bestFit="1" customWidth="1"/>
    <col min="10296" max="10296" width="16.375" style="769" bestFit="1" customWidth="1"/>
    <col min="10297" max="10297" width="20.75" style="769" bestFit="1" customWidth="1"/>
    <col min="10298" max="10298" width="16.375" style="769" bestFit="1" customWidth="1"/>
    <col min="10299" max="10299" width="20.75" style="769" bestFit="1" customWidth="1"/>
    <col min="10300" max="10300" width="16.375" style="769" bestFit="1" customWidth="1"/>
    <col min="10301" max="10301" width="20.75" style="769" bestFit="1" customWidth="1"/>
    <col min="10302" max="10302" width="16.375" style="769" bestFit="1" customWidth="1"/>
    <col min="10303" max="10303" width="20.75" style="769" bestFit="1" customWidth="1"/>
    <col min="10304" max="10304" width="14.125" style="769" bestFit="1" customWidth="1"/>
    <col min="10305" max="10305" width="18.625" style="769" bestFit="1" customWidth="1"/>
    <col min="10306" max="10306" width="16.375" style="769" bestFit="1" customWidth="1"/>
    <col min="10307" max="10307" width="20.75" style="769" bestFit="1" customWidth="1"/>
    <col min="10308" max="10308" width="16.375" style="769" bestFit="1" customWidth="1"/>
    <col min="10309" max="10309" width="20.75" style="769" bestFit="1" customWidth="1"/>
    <col min="10310" max="10315" width="23" style="769" bestFit="1" customWidth="1"/>
    <col min="10316" max="10317" width="18.625" style="769" bestFit="1" customWidth="1"/>
    <col min="10318" max="10318" width="10.5" style="769" bestFit="1" customWidth="1"/>
    <col min="10319" max="10319" width="11.875" style="769" bestFit="1" customWidth="1"/>
    <col min="10320" max="10320" width="10.5" style="769" bestFit="1" customWidth="1"/>
    <col min="10321" max="10322" width="11.875" style="769" bestFit="1" customWidth="1"/>
    <col min="10323" max="10323" width="16.375" style="769" bestFit="1" customWidth="1"/>
    <col min="10324" max="10324" width="17.875" style="769" bestFit="1" customWidth="1"/>
    <col min="10325" max="10325" width="22.25" style="769" bestFit="1" customWidth="1"/>
    <col min="10326" max="10326" width="7.75" style="769" bestFit="1" customWidth="1"/>
    <col min="10327" max="10329" width="11.875" style="769" bestFit="1" customWidth="1"/>
    <col min="10330" max="10330" width="16.375" style="769" bestFit="1" customWidth="1"/>
    <col min="10331" max="10333" width="11.875" style="769" bestFit="1" customWidth="1"/>
    <col min="10334" max="10334" width="14.125" style="769" bestFit="1" customWidth="1"/>
    <col min="10335" max="10335" width="11.875" style="769" bestFit="1" customWidth="1"/>
    <col min="10336" max="10336" width="16.375" style="769" bestFit="1" customWidth="1"/>
    <col min="10337" max="10337" width="18.625" style="769" bestFit="1" customWidth="1"/>
    <col min="10338" max="10338" width="10.5" style="769" bestFit="1" customWidth="1"/>
    <col min="10339" max="10339" width="14.25" style="769" bestFit="1" customWidth="1"/>
    <col min="10340" max="10341" width="13.375" style="769" bestFit="1" customWidth="1"/>
    <col min="10342" max="10342" width="16.375" style="769" bestFit="1" customWidth="1"/>
    <col min="10343" max="10343" width="16.5" style="769" bestFit="1" customWidth="1"/>
    <col min="10344" max="10345" width="20.125" style="769" bestFit="1" customWidth="1"/>
    <col min="10346" max="10347" width="23" style="769" bestFit="1" customWidth="1"/>
    <col min="10348" max="10348" width="18.625" style="769" bestFit="1" customWidth="1"/>
    <col min="10349" max="10349" width="9.25" style="769" bestFit="1" customWidth="1"/>
    <col min="10350" max="10350" width="7.25" style="769" bestFit="1" customWidth="1"/>
    <col min="10351" max="10351" width="10.375" style="769" bestFit="1" customWidth="1"/>
    <col min="10352" max="10353" width="11.875" style="769" bestFit="1" customWidth="1"/>
    <col min="10354" max="10354" width="14.375" style="769" bestFit="1" customWidth="1"/>
    <col min="10355" max="10355" width="11.875" style="769" bestFit="1" customWidth="1"/>
    <col min="10356" max="10357" width="16.375" style="769" bestFit="1" customWidth="1"/>
    <col min="10358" max="10358" width="11.875" style="769" bestFit="1" customWidth="1"/>
    <col min="10359" max="10360" width="16.375" style="769" bestFit="1" customWidth="1"/>
    <col min="10361" max="10361" width="17.875" style="769" bestFit="1" customWidth="1"/>
    <col min="10362" max="10362" width="16.375" style="769" bestFit="1" customWidth="1"/>
    <col min="10363" max="10363" width="17.875" style="769" bestFit="1" customWidth="1"/>
    <col min="10364" max="10364" width="5.75" style="769" bestFit="1" customWidth="1"/>
    <col min="10365" max="10366" width="9.75" style="769" bestFit="1" customWidth="1"/>
    <col min="10367" max="10367" width="7.75" style="769" bestFit="1" customWidth="1"/>
    <col min="10368" max="10368" width="9.75" style="769" bestFit="1" customWidth="1"/>
    <col min="10369" max="10369" width="59.375" style="769" bestFit="1" customWidth="1"/>
    <col min="10370" max="10370" width="45.5" style="769" bestFit="1" customWidth="1"/>
    <col min="10371" max="10371" width="27.625" style="769" bestFit="1" customWidth="1"/>
    <col min="10372" max="10372" width="11.875" style="769" bestFit="1" customWidth="1"/>
    <col min="10373" max="10376" width="14.125" style="769" bestFit="1" customWidth="1"/>
    <col min="10377" max="10377" width="15.625" style="769" bestFit="1" customWidth="1"/>
    <col min="10378" max="10378" width="14.125" style="769" bestFit="1" customWidth="1"/>
    <col min="10379" max="10380" width="19.625" style="769" bestFit="1" customWidth="1"/>
    <col min="10381" max="10381" width="21.875" style="769" bestFit="1" customWidth="1"/>
    <col min="10382" max="10382" width="19.375" style="769" bestFit="1" customWidth="1"/>
    <col min="10383" max="10383" width="16.375" style="769" bestFit="1" customWidth="1"/>
    <col min="10384" max="10384" width="23" style="769" bestFit="1" customWidth="1"/>
    <col min="10385" max="10386" width="14.125" style="769" bestFit="1" customWidth="1"/>
    <col min="10387" max="10387" width="23.25" style="769" bestFit="1" customWidth="1"/>
    <col min="10388" max="10389" width="14.375" style="769" bestFit="1" customWidth="1"/>
    <col min="10390" max="10390" width="23.125" style="769" bestFit="1" customWidth="1"/>
    <col min="10391" max="10391" width="18.875" style="769" bestFit="1" customWidth="1"/>
    <col min="10392" max="10392" width="14.375" style="769" bestFit="1" customWidth="1"/>
    <col min="10393" max="10393" width="16.5" style="769" bestFit="1" customWidth="1"/>
    <col min="10394" max="10394" width="25.25" style="769" bestFit="1" customWidth="1"/>
    <col min="10395" max="10396" width="18.625" style="769" bestFit="1" customWidth="1"/>
    <col min="10397" max="10397" width="23" style="769" bestFit="1" customWidth="1"/>
    <col min="10398" max="10399" width="26.75" style="769" bestFit="1" customWidth="1"/>
    <col min="10400" max="10400" width="25.25" style="769" bestFit="1" customWidth="1"/>
    <col min="10401" max="10401" width="29.625" style="769" bestFit="1" customWidth="1"/>
    <col min="10402" max="10402" width="25.25" style="769" bestFit="1" customWidth="1"/>
    <col min="10403" max="10403" width="29.625" style="769" bestFit="1" customWidth="1"/>
    <col min="10404" max="10407" width="20.875" style="769" bestFit="1" customWidth="1"/>
    <col min="10408" max="10408" width="13.875" style="769" bestFit="1" customWidth="1"/>
    <col min="10409" max="10409" width="16.5" style="769" bestFit="1" customWidth="1"/>
    <col min="10410" max="10410" width="7.75" style="769" bestFit="1" customWidth="1"/>
    <col min="10411" max="10411" width="20.75" style="769" bestFit="1" customWidth="1"/>
    <col min="10412" max="10414" width="16.375" style="769" bestFit="1" customWidth="1"/>
    <col min="10415" max="10418" width="31" style="769" bestFit="1" customWidth="1"/>
    <col min="10419" max="10420" width="18.625" style="769" bestFit="1" customWidth="1"/>
    <col min="10421" max="10421" width="16.375" style="769" bestFit="1" customWidth="1"/>
    <col min="10422" max="10423" width="18.625" style="769" bestFit="1" customWidth="1"/>
    <col min="10424" max="10424" width="16.375" style="769" bestFit="1" customWidth="1"/>
    <col min="10425" max="10426" width="18.625" style="769" bestFit="1" customWidth="1"/>
    <col min="10427" max="10427" width="20.75" style="769" bestFit="1" customWidth="1"/>
    <col min="10428" max="10429" width="23" style="769" bestFit="1" customWidth="1"/>
    <col min="10430" max="10430" width="25.25" style="769" bestFit="1" customWidth="1"/>
    <col min="10431" max="10431" width="23" style="769" bestFit="1" customWidth="1"/>
    <col min="10432" max="10432" width="20.75" style="769" bestFit="1" customWidth="1"/>
    <col min="10433" max="10434" width="23" style="769" bestFit="1" customWidth="1"/>
    <col min="10435" max="10435" width="25.25" style="769" bestFit="1" customWidth="1"/>
    <col min="10436" max="10436" width="23" style="769" bestFit="1" customWidth="1"/>
    <col min="10437" max="10437" width="18.625" style="769" bestFit="1" customWidth="1"/>
    <col min="10438" max="10440" width="20.75" style="769" bestFit="1" customWidth="1"/>
    <col min="10441" max="10441" width="19.75" style="769" bestFit="1" customWidth="1"/>
    <col min="10442" max="10443" width="22" style="769" bestFit="1" customWidth="1"/>
    <col min="10444" max="10444" width="14.125" style="769" bestFit="1" customWidth="1"/>
    <col min="10445" max="10446" width="20.75" style="769" bestFit="1" customWidth="1"/>
    <col min="10447" max="10448" width="18.625" style="769" bestFit="1" customWidth="1"/>
    <col min="10449" max="10451" width="20.75" style="769" bestFit="1" customWidth="1"/>
    <col min="10452" max="10453" width="23" style="769" bestFit="1" customWidth="1"/>
    <col min="10454" max="10454" width="20.75" style="769" bestFit="1" customWidth="1"/>
    <col min="10455" max="10456" width="23" style="769" bestFit="1" customWidth="1"/>
    <col min="10457" max="10457" width="25.25" style="769" bestFit="1" customWidth="1"/>
    <col min="10458" max="10459" width="23" style="769" bestFit="1" customWidth="1"/>
    <col min="10460" max="10462" width="25.25" style="769" bestFit="1" customWidth="1"/>
    <col min="10463" max="10464" width="27.5" style="769" bestFit="1" customWidth="1"/>
    <col min="10465" max="10465" width="25.25" style="769" bestFit="1" customWidth="1"/>
    <col min="10466" max="10467" width="27.5" style="769" bestFit="1" customWidth="1"/>
    <col min="10468" max="10468" width="29.625" style="769" bestFit="1" customWidth="1"/>
    <col min="10469" max="10469" width="27.5" style="769" bestFit="1" customWidth="1"/>
    <col min="10470" max="10470" width="24.5" style="769" bestFit="1" customWidth="1"/>
    <col min="10471" max="10471" width="29" style="769" bestFit="1" customWidth="1"/>
    <col min="10472" max="10473" width="20.75" style="769" bestFit="1" customWidth="1"/>
    <col min="10474" max="10474" width="27.5" style="769" bestFit="1" customWidth="1"/>
    <col min="10475" max="10476" width="23" style="769" bestFit="1" customWidth="1"/>
    <col min="10477" max="10477" width="29.625" style="769" bestFit="1" customWidth="1"/>
    <col min="10478" max="10478" width="9.125" style="769" bestFit="1" customWidth="1"/>
    <col min="10479" max="10481" width="18.125" style="769" bestFit="1" customWidth="1"/>
    <col min="10482" max="10482" width="20.375" style="769" bestFit="1" customWidth="1"/>
    <col min="10483" max="10483" width="25.25" style="769" bestFit="1" customWidth="1"/>
    <col min="10484" max="10484" width="27.5" style="769" bestFit="1" customWidth="1"/>
    <col min="10485" max="10486" width="9.125" style="769" bestFit="1" customWidth="1"/>
    <col min="10487" max="10487" width="11.25" style="769" bestFit="1" customWidth="1"/>
    <col min="10488" max="10488" width="15" style="769" bestFit="1" customWidth="1"/>
    <col min="10489" max="10489" width="16.375" style="769" bestFit="1" customWidth="1"/>
    <col min="10490" max="10492" width="23.25" style="769" bestFit="1" customWidth="1"/>
    <col min="10493" max="10494" width="20.75" style="769" bestFit="1" customWidth="1"/>
    <col min="10495" max="10495" width="6.625" style="769" bestFit="1" customWidth="1"/>
    <col min="10496" max="10496" width="9" style="769"/>
    <col min="10497" max="10497" width="16.375" style="769" bestFit="1" customWidth="1"/>
    <col min="10498" max="10498" width="14.125" style="769" bestFit="1" customWidth="1"/>
    <col min="10499" max="10501" width="9.75" style="769" bestFit="1" customWidth="1"/>
    <col min="10502" max="10502" width="14.125" style="769" bestFit="1" customWidth="1"/>
    <col min="10503" max="10503" width="15.25" style="769" customWidth="1"/>
    <col min="10504" max="10504" width="14.125" style="769" bestFit="1" customWidth="1"/>
    <col min="10505" max="10505" width="15.25" style="769" bestFit="1" customWidth="1"/>
    <col min="10506" max="10508" width="13.625" style="769" bestFit="1" customWidth="1"/>
    <col min="10509" max="10509" width="12" style="769" bestFit="1" customWidth="1"/>
    <col min="10510" max="10510" width="22.125" style="769" bestFit="1" customWidth="1"/>
    <col min="10511" max="10512" width="30.125" style="769" bestFit="1" customWidth="1"/>
    <col min="10513" max="10514" width="21" style="769" bestFit="1" customWidth="1"/>
    <col min="10515" max="10515" width="18.75" style="769" bestFit="1" customWidth="1"/>
    <col min="10516" max="10516" width="21" style="769" bestFit="1" customWidth="1"/>
    <col min="10517" max="10518" width="9.75" style="769" bestFit="1" customWidth="1"/>
    <col min="10519" max="10519" width="18.875" style="769" bestFit="1" customWidth="1"/>
    <col min="10520" max="10520" width="9.75" style="769" bestFit="1" customWidth="1"/>
    <col min="10521" max="10521" width="18.875" style="769" bestFit="1" customWidth="1"/>
    <col min="10522" max="10523" width="9.75" style="769" bestFit="1" customWidth="1"/>
    <col min="10524" max="10525" width="12.125" style="769" bestFit="1" customWidth="1"/>
    <col min="10526" max="10526" width="7.125" style="769" bestFit="1" customWidth="1"/>
    <col min="10527" max="10527" width="9.75" style="769" bestFit="1" customWidth="1"/>
    <col min="10528" max="10528" width="15.5" style="769" bestFit="1" customWidth="1"/>
    <col min="10529" max="10529" width="19.375" style="769" bestFit="1" customWidth="1"/>
    <col min="10530" max="10530" width="5.75" style="769" bestFit="1" customWidth="1"/>
    <col min="10531" max="10531" width="9.75" style="769" bestFit="1" customWidth="1"/>
    <col min="10532" max="10532" width="11.875" style="769" bestFit="1" customWidth="1"/>
    <col min="10533" max="10533" width="9.125" style="769" bestFit="1" customWidth="1"/>
    <col min="10534" max="10534" width="10.5" style="769" bestFit="1" customWidth="1"/>
    <col min="10535" max="10535" width="16.375" style="769" bestFit="1" customWidth="1"/>
    <col min="10536" max="10536" width="12.125" style="769" bestFit="1" customWidth="1"/>
    <col min="10537" max="10537" width="10.375" style="769" bestFit="1" customWidth="1"/>
    <col min="10538" max="10538" width="11.875" style="769" bestFit="1" customWidth="1"/>
    <col min="10539" max="10547" width="16.375" style="769" bestFit="1" customWidth="1"/>
    <col min="10548" max="10548" width="10.625" style="769" bestFit="1" customWidth="1"/>
    <col min="10549" max="10549" width="11.875" style="769" bestFit="1" customWidth="1"/>
    <col min="10550" max="10550" width="16.375" style="769" bestFit="1" customWidth="1"/>
    <col min="10551" max="10551" width="20.75" style="769" bestFit="1" customWidth="1"/>
    <col min="10552" max="10552" width="16.375" style="769" bestFit="1" customWidth="1"/>
    <col min="10553" max="10553" width="20.75" style="769" bestFit="1" customWidth="1"/>
    <col min="10554" max="10554" width="16.375" style="769" bestFit="1" customWidth="1"/>
    <col min="10555" max="10555" width="20.75" style="769" bestFit="1" customWidth="1"/>
    <col min="10556" max="10556" width="16.375" style="769" bestFit="1" customWidth="1"/>
    <col min="10557" max="10557" width="20.75" style="769" bestFit="1" customWidth="1"/>
    <col min="10558" max="10558" width="16.375" style="769" bestFit="1" customWidth="1"/>
    <col min="10559" max="10559" width="20.75" style="769" bestFit="1" customWidth="1"/>
    <col min="10560" max="10560" width="14.125" style="769" bestFit="1" customWidth="1"/>
    <col min="10561" max="10561" width="18.625" style="769" bestFit="1" customWidth="1"/>
    <col min="10562" max="10562" width="16.375" style="769" bestFit="1" customWidth="1"/>
    <col min="10563" max="10563" width="20.75" style="769" bestFit="1" customWidth="1"/>
    <col min="10564" max="10564" width="16.375" style="769" bestFit="1" customWidth="1"/>
    <col min="10565" max="10565" width="20.75" style="769" bestFit="1" customWidth="1"/>
    <col min="10566" max="10571" width="23" style="769" bestFit="1" customWidth="1"/>
    <col min="10572" max="10573" width="18.625" style="769" bestFit="1" customWidth="1"/>
    <col min="10574" max="10574" width="10.5" style="769" bestFit="1" customWidth="1"/>
    <col min="10575" max="10575" width="11.875" style="769" bestFit="1" customWidth="1"/>
    <col min="10576" max="10576" width="10.5" style="769" bestFit="1" customWidth="1"/>
    <col min="10577" max="10578" width="11.875" style="769" bestFit="1" customWidth="1"/>
    <col min="10579" max="10579" width="16.375" style="769" bestFit="1" customWidth="1"/>
    <col min="10580" max="10580" width="17.875" style="769" bestFit="1" customWidth="1"/>
    <col min="10581" max="10581" width="22.25" style="769" bestFit="1" customWidth="1"/>
    <col min="10582" max="10582" width="7.75" style="769" bestFit="1" customWidth="1"/>
    <col min="10583" max="10585" width="11.875" style="769" bestFit="1" customWidth="1"/>
    <col min="10586" max="10586" width="16.375" style="769" bestFit="1" customWidth="1"/>
    <col min="10587" max="10589" width="11.875" style="769" bestFit="1" customWidth="1"/>
    <col min="10590" max="10590" width="14.125" style="769" bestFit="1" customWidth="1"/>
    <col min="10591" max="10591" width="11.875" style="769" bestFit="1" customWidth="1"/>
    <col min="10592" max="10592" width="16.375" style="769" bestFit="1" customWidth="1"/>
    <col min="10593" max="10593" width="18.625" style="769" bestFit="1" customWidth="1"/>
    <col min="10594" max="10594" width="10.5" style="769" bestFit="1" customWidth="1"/>
    <col min="10595" max="10595" width="14.25" style="769" bestFit="1" customWidth="1"/>
    <col min="10596" max="10597" width="13.375" style="769" bestFit="1" customWidth="1"/>
    <col min="10598" max="10598" width="16.375" style="769" bestFit="1" customWidth="1"/>
    <col min="10599" max="10599" width="16.5" style="769" bestFit="1" customWidth="1"/>
    <col min="10600" max="10601" width="20.125" style="769" bestFit="1" customWidth="1"/>
    <col min="10602" max="10603" width="23" style="769" bestFit="1" customWidth="1"/>
    <col min="10604" max="10604" width="18.625" style="769" bestFit="1" customWidth="1"/>
    <col min="10605" max="10605" width="9.25" style="769" bestFit="1" customWidth="1"/>
    <col min="10606" max="10606" width="7.25" style="769" bestFit="1" customWidth="1"/>
    <col min="10607" max="10607" width="10.375" style="769" bestFit="1" customWidth="1"/>
    <col min="10608" max="10609" width="11.875" style="769" bestFit="1" customWidth="1"/>
    <col min="10610" max="10610" width="14.375" style="769" bestFit="1" customWidth="1"/>
    <col min="10611" max="10611" width="11.875" style="769" bestFit="1" customWidth="1"/>
    <col min="10612" max="10613" width="16.375" style="769" bestFit="1" customWidth="1"/>
    <col min="10614" max="10614" width="11.875" style="769" bestFit="1" customWidth="1"/>
    <col min="10615" max="10616" width="16.375" style="769" bestFit="1" customWidth="1"/>
    <col min="10617" max="10617" width="17.875" style="769" bestFit="1" customWidth="1"/>
    <col min="10618" max="10618" width="16.375" style="769" bestFit="1" customWidth="1"/>
    <col min="10619" max="10619" width="17.875" style="769" bestFit="1" customWidth="1"/>
    <col min="10620" max="10620" width="5.75" style="769" bestFit="1" customWidth="1"/>
    <col min="10621" max="10622" width="9.75" style="769" bestFit="1" customWidth="1"/>
    <col min="10623" max="10623" width="7.75" style="769" bestFit="1" customWidth="1"/>
    <col min="10624" max="10624" width="9.75" style="769" bestFit="1" customWidth="1"/>
    <col min="10625" max="10625" width="59.375" style="769" bestFit="1" customWidth="1"/>
    <col min="10626" max="10626" width="45.5" style="769" bestFit="1" customWidth="1"/>
    <col min="10627" max="10627" width="27.625" style="769" bestFit="1" customWidth="1"/>
    <col min="10628" max="10628" width="11.875" style="769" bestFit="1" customWidth="1"/>
    <col min="10629" max="10632" width="14.125" style="769" bestFit="1" customWidth="1"/>
    <col min="10633" max="10633" width="15.625" style="769" bestFit="1" customWidth="1"/>
    <col min="10634" max="10634" width="14.125" style="769" bestFit="1" customWidth="1"/>
    <col min="10635" max="10636" width="19.625" style="769" bestFit="1" customWidth="1"/>
    <col min="10637" max="10637" width="21.875" style="769" bestFit="1" customWidth="1"/>
    <col min="10638" max="10638" width="19.375" style="769" bestFit="1" customWidth="1"/>
    <col min="10639" max="10639" width="16.375" style="769" bestFit="1" customWidth="1"/>
    <col min="10640" max="10640" width="23" style="769" bestFit="1" customWidth="1"/>
    <col min="10641" max="10642" width="14.125" style="769" bestFit="1" customWidth="1"/>
    <col min="10643" max="10643" width="23.25" style="769" bestFit="1" customWidth="1"/>
    <col min="10644" max="10645" width="14.375" style="769" bestFit="1" customWidth="1"/>
    <col min="10646" max="10646" width="23.125" style="769" bestFit="1" customWidth="1"/>
    <col min="10647" max="10647" width="18.875" style="769" bestFit="1" customWidth="1"/>
    <col min="10648" max="10648" width="14.375" style="769" bestFit="1" customWidth="1"/>
    <col min="10649" max="10649" width="16.5" style="769" bestFit="1" customWidth="1"/>
    <col min="10650" max="10650" width="25.25" style="769" bestFit="1" customWidth="1"/>
    <col min="10651" max="10652" width="18.625" style="769" bestFit="1" customWidth="1"/>
    <col min="10653" max="10653" width="23" style="769" bestFit="1" customWidth="1"/>
    <col min="10654" max="10655" width="26.75" style="769" bestFit="1" customWidth="1"/>
    <col min="10656" max="10656" width="25.25" style="769" bestFit="1" customWidth="1"/>
    <col min="10657" max="10657" width="29.625" style="769" bestFit="1" customWidth="1"/>
    <col min="10658" max="10658" width="25.25" style="769" bestFit="1" customWidth="1"/>
    <col min="10659" max="10659" width="29.625" style="769" bestFit="1" customWidth="1"/>
    <col min="10660" max="10663" width="20.875" style="769" bestFit="1" customWidth="1"/>
    <col min="10664" max="10664" width="13.875" style="769" bestFit="1" customWidth="1"/>
    <col min="10665" max="10665" width="16.5" style="769" bestFit="1" customWidth="1"/>
    <col min="10666" max="10666" width="7.75" style="769" bestFit="1" customWidth="1"/>
    <col min="10667" max="10667" width="20.75" style="769" bestFit="1" customWidth="1"/>
    <col min="10668" max="10670" width="16.375" style="769" bestFit="1" customWidth="1"/>
    <col min="10671" max="10674" width="31" style="769" bestFit="1" customWidth="1"/>
    <col min="10675" max="10676" width="18.625" style="769" bestFit="1" customWidth="1"/>
    <col min="10677" max="10677" width="16.375" style="769" bestFit="1" customWidth="1"/>
    <col min="10678" max="10679" width="18.625" style="769" bestFit="1" customWidth="1"/>
    <col min="10680" max="10680" width="16.375" style="769" bestFit="1" customWidth="1"/>
    <col min="10681" max="10682" width="18.625" style="769" bestFit="1" customWidth="1"/>
    <col min="10683" max="10683" width="20.75" style="769" bestFit="1" customWidth="1"/>
    <col min="10684" max="10685" width="23" style="769" bestFit="1" customWidth="1"/>
    <col min="10686" max="10686" width="25.25" style="769" bestFit="1" customWidth="1"/>
    <col min="10687" max="10687" width="23" style="769" bestFit="1" customWidth="1"/>
    <col min="10688" max="10688" width="20.75" style="769" bestFit="1" customWidth="1"/>
    <col min="10689" max="10690" width="23" style="769" bestFit="1" customWidth="1"/>
    <col min="10691" max="10691" width="25.25" style="769" bestFit="1" customWidth="1"/>
    <col min="10692" max="10692" width="23" style="769" bestFit="1" customWidth="1"/>
    <col min="10693" max="10693" width="18.625" style="769" bestFit="1" customWidth="1"/>
    <col min="10694" max="10696" width="20.75" style="769" bestFit="1" customWidth="1"/>
    <col min="10697" max="10697" width="19.75" style="769" bestFit="1" customWidth="1"/>
    <col min="10698" max="10699" width="22" style="769" bestFit="1" customWidth="1"/>
    <col min="10700" max="10700" width="14.125" style="769" bestFit="1" customWidth="1"/>
    <col min="10701" max="10702" width="20.75" style="769" bestFit="1" customWidth="1"/>
    <col min="10703" max="10704" width="18.625" style="769" bestFit="1" customWidth="1"/>
    <col min="10705" max="10707" width="20.75" style="769" bestFit="1" customWidth="1"/>
    <col min="10708" max="10709" width="23" style="769" bestFit="1" customWidth="1"/>
    <col min="10710" max="10710" width="20.75" style="769" bestFit="1" customWidth="1"/>
    <col min="10711" max="10712" width="23" style="769" bestFit="1" customWidth="1"/>
    <col min="10713" max="10713" width="25.25" style="769" bestFit="1" customWidth="1"/>
    <col min="10714" max="10715" width="23" style="769" bestFit="1" customWidth="1"/>
    <col min="10716" max="10718" width="25.25" style="769" bestFit="1" customWidth="1"/>
    <col min="10719" max="10720" width="27.5" style="769" bestFit="1" customWidth="1"/>
    <col min="10721" max="10721" width="25.25" style="769" bestFit="1" customWidth="1"/>
    <col min="10722" max="10723" width="27.5" style="769" bestFit="1" customWidth="1"/>
    <col min="10724" max="10724" width="29.625" style="769" bestFit="1" customWidth="1"/>
    <col min="10725" max="10725" width="27.5" style="769" bestFit="1" customWidth="1"/>
    <col min="10726" max="10726" width="24.5" style="769" bestFit="1" customWidth="1"/>
    <col min="10727" max="10727" width="29" style="769" bestFit="1" customWidth="1"/>
    <col min="10728" max="10729" width="20.75" style="769" bestFit="1" customWidth="1"/>
    <col min="10730" max="10730" width="27.5" style="769" bestFit="1" customWidth="1"/>
    <col min="10731" max="10732" width="23" style="769" bestFit="1" customWidth="1"/>
    <col min="10733" max="10733" width="29.625" style="769" bestFit="1" customWidth="1"/>
    <col min="10734" max="10734" width="9.125" style="769" bestFit="1" customWidth="1"/>
    <col min="10735" max="10737" width="18.125" style="769" bestFit="1" customWidth="1"/>
    <col min="10738" max="10738" width="20.375" style="769" bestFit="1" customWidth="1"/>
    <col min="10739" max="10739" width="25.25" style="769" bestFit="1" customWidth="1"/>
    <col min="10740" max="10740" width="27.5" style="769" bestFit="1" customWidth="1"/>
    <col min="10741" max="10742" width="9.125" style="769" bestFit="1" customWidth="1"/>
    <col min="10743" max="10743" width="11.25" style="769" bestFit="1" customWidth="1"/>
    <col min="10744" max="10744" width="15" style="769" bestFit="1" customWidth="1"/>
    <col min="10745" max="10745" width="16.375" style="769" bestFit="1" customWidth="1"/>
    <col min="10746" max="10748" width="23.25" style="769" bestFit="1" customWidth="1"/>
    <col min="10749" max="10750" width="20.75" style="769" bestFit="1" customWidth="1"/>
    <col min="10751" max="10751" width="6.625" style="769" bestFit="1" customWidth="1"/>
    <col min="10752" max="10752" width="9" style="769"/>
    <col min="10753" max="10753" width="16.375" style="769" bestFit="1" customWidth="1"/>
    <col min="10754" max="10754" width="14.125" style="769" bestFit="1" customWidth="1"/>
    <col min="10755" max="10757" width="9.75" style="769" bestFit="1" customWidth="1"/>
    <col min="10758" max="10758" width="14.125" style="769" bestFit="1" customWidth="1"/>
    <col min="10759" max="10759" width="15.25" style="769" customWidth="1"/>
    <col min="10760" max="10760" width="14.125" style="769" bestFit="1" customWidth="1"/>
    <col min="10761" max="10761" width="15.25" style="769" bestFit="1" customWidth="1"/>
    <col min="10762" max="10764" width="13.625" style="769" bestFit="1" customWidth="1"/>
    <col min="10765" max="10765" width="12" style="769" bestFit="1" customWidth="1"/>
    <col min="10766" max="10766" width="22.125" style="769" bestFit="1" customWidth="1"/>
    <col min="10767" max="10768" width="30.125" style="769" bestFit="1" customWidth="1"/>
    <col min="10769" max="10770" width="21" style="769" bestFit="1" customWidth="1"/>
    <col min="10771" max="10771" width="18.75" style="769" bestFit="1" customWidth="1"/>
    <col min="10772" max="10772" width="21" style="769" bestFit="1" customWidth="1"/>
    <col min="10773" max="10774" width="9.75" style="769" bestFit="1" customWidth="1"/>
    <col min="10775" max="10775" width="18.875" style="769" bestFit="1" customWidth="1"/>
    <col min="10776" max="10776" width="9.75" style="769" bestFit="1" customWidth="1"/>
    <col min="10777" max="10777" width="18.875" style="769" bestFit="1" customWidth="1"/>
    <col min="10778" max="10779" width="9.75" style="769" bestFit="1" customWidth="1"/>
    <col min="10780" max="10781" width="12.125" style="769" bestFit="1" customWidth="1"/>
    <col min="10782" max="10782" width="7.125" style="769" bestFit="1" customWidth="1"/>
    <col min="10783" max="10783" width="9.75" style="769" bestFit="1" customWidth="1"/>
    <col min="10784" max="10784" width="15.5" style="769" bestFit="1" customWidth="1"/>
    <col min="10785" max="10785" width="19.375" style="769" bestFit="1" customWidth="1"/>
    <col min="10786" max="10786" width="5.75" style="769" bestFit="1" customWidth="1"/>
    <col min="10787" max="10787" width="9.75" style="769" bestFit="1" customWidth="1"/>
    <col min="10788" max="10788" width="11.875" style="769" bestFit="1" customWidth="1"/>
    <col min="10789" max="10789" width="9.125" style="769" bestFit="1" customWidth="1"/>
    <col min="10790" max="10790" width="10.5" style="769" bestFit="1" customWidth="1"/>
    <col min="10791" max="10791" width="16.375" style="769" bestFit="1" customWidth="1"/>
    <col min="10792" max="10792" width="12.125" style="769" bestFit="1" customWidth="1"/>
    <col min="10793" max="10793" width="10.375" style="769" bestFit="1" customWidth="1"/>
    <col min="10794" max="10794" width="11.875" style="769" bestFit="1" customWidth="1"/>
    <col min="10795" max="10803" width="16.375" style="769" bestFit="1" customWidth="1"/>
    <col min="10804" max="10804" width="10.625" style="769" bestFit="1" customWidth="1"/>
    <col min="10805" max="10805" width="11.875" style="769" bestFit="1" customWidth="1"/>
    <col min="10806" max="10806" width="16.375" style="769" bestFit="1" customWidth="1"/>
    <col min="10807" max="10807" width="20.75" style="769" bestFit="1" customWidth="1"/>
    <col min="10808" max="10808" width="16.375" style="769" bestFit="1" customWidth="1"/>
    <col min="10809" max="10809" width="20.75" style="769" bestFit="1" customWidth="1"/>
    <col min="10810" max="10810" width="16.375" style="769" bestFit="1" customWidth="1"/>
    <col min="10811" max="10811" width="20.75" style="769" bestFit="1" customWidth="1"/>
    <col min="10812" max="10812" width="16.375" style="769" bestFit="1" customWidth="1"/>
    <col min="10813" max="10813" width="20.75" style="769" bestFit="1" customWidth="1"/>
    <col min="10814" max="10814" width="16.375" style="769" bestFit="1" customWidth="1"/>
    <col min="10815" max="10815" width="20.75" style="769" bestFit="1" customWidth="1"/>
    <col min="10816" max="10816" width="14.125" style="769" bestFit="1" customWidth="1"/>
    <col min="10817" max="10817" width="18.625" style="769" bestFit="1" customWidth="1"/>
    <col min="10818" max="10818" width="16.375" style="769" bestFit="1" customWidth="1"/>
    <col min="10819" max="10819" width="20.75" style="769" bestFit="1" customWidth="1"/>
    <col min="10820" max="10820" width="16.375" style="769" bestFit="1" customWidth="1"/>
    <col min="10821" max="10821" width="20.75" style="769" bestFit="1" customWidth="1"/>
    <col min="10822" max="10827" width="23" style="769" bestFit="1" customWidth="1"/>
    <col min="10828" max="10829" width="18.625" style="769" bestFit="1" customWidth="1"/>
    <col min="10830" max="10830" width="10.5" style="769" bestFit="1" customWidth="1"/>
    <col min="10831" max="10831" width="11.875" style="769" bestFit="1" customWidth="1"/>
    <col min="10832" max="10832" width="10.5" style="769" bestFit="1" customWidth="1"/>
    <col min="10833" max="10834" width="11.875" style="769" bestFit="1" customWidth="1"/>
    <col min="10835" max="10835" width="16.375" style="769" bestFit="1" customWidth="1"/>
    <col min="10836" max="10836" width="17.875" style="769" bestFit="1" customWidth="1"/>
    <col min="10837" max="10837" width="22.25" style="769" bestFit="1" customWidth="1"/>
    <col min="10838" max="10838" width="7.75" style="769" bestFit="1" customWidth="1"/>
    <col min="10839" max="10841" width="11.875" style="769" bestFit="1" customWidth="1"/>
    <col min="10842" max="10842" width="16.375" style="769" bestFit="1" customWidth="1"/>
    <col min="10843" max="10845" width="11.875" style="769" bestFit="1" customWidth="1"/>
    <col min="10846" max="10846" width="14.125" style="769" bestFit="1" customWidth="1"/>
    <col min="10847" max="10847" width="11.875" style="769" bestFit="1" customWidth="1"/>
    <col min="10848" max="10848" width="16.375" style="769" bestFit="1" customWidth="1"/>
    <col min="10849" max="10849" width="18.625" style="769" bestFit="1" customWidth="1"/>
    <col min="10850" max="10850" width="10.5" style="769" bestFit="1" customWidth="1"/>
    <col min="10851" max="10851" width="14.25" style="769" bestFit="1" customWidth="1"/>
    <col min="10852" max="10853" width="13.375" style="769" bestFit="1" customWidth="1"/>
    <col min="10854" max="10854" width="16.375" style="769" bestFit="1" customWidth="1"/>
    <col min="10855" max="10855" width="16.5" style="769" bestFit="1" customWidth="1"/>
    <col min="10856" max="10857" width="20.125" style="769" bestFit="1" customWidth="1"/>
    <col min="10858" max="10859" width="23" style="769" bestFit="1" customWidth="1"/>
    <col min="10860" max="10860" width="18.625" style="769" bestFit="1" customWidth="1"/>
    <col min="10861" max="10861" width="9.25" style="769" bestFit="1" customWidth="1"/>
    <col min="10862" max="10862" width="7.25" style="769" bestFit="1" customWidth="1"/>
    <col min="10863" max="10863" width="10.375" style="769" bestFit="1" customWidth="1"/>
    <col min="10864" max="10865" width="11.875" style="769" bestFit="1" customWidth="1"/>
    <col min="10866" max="10866" width="14.375" style="769" bestFit="1" customWidth="1"/>
    <col min="10867" max="10867" width="11.875" style="769" bestFit="1" customWidth="1"/>
    <col min="10868" max="10869" width="16.375" style="769" bestFit="1" customWidth="1"/>
    <col min="10870" max="10870" width="11.875" style="769" bestFit="1" customWidth="1"/>
    <col min="10871" max="10872" width="16.375" style="769" bestFit="1" customWidth="1"/>
    <col min="10873" max="10873" width="17.875" style="769" bestFit="1" customWidth="1"/>
    <col min="10874" max="10874" width="16.375" style="769" bestFit="1" customWidth="1"/>
    <col min="10875" max="10875" width="17.875" style="769" bestFit="1" customWidth="1"/>
    <col min="10876" max="10876" width="5.75" style="769" bestFit="1" customWidth="1"/>
    <col min="10877" max="10878" width="9.75" style="769" bestFit="1" customWidth="1"/>
    <col min="10879" max="10879" width="7.75" style="769" bestFit="1" customWidth="1"/>
    <col min="10880" max="10880" width="9.75" style="769" bestFit="1" customWidth="1"/>
    <col min="10881" max="10881" width="59.375" style="769" bestFit="1" customWidth="1"/>
    <col min="10882" max="10882" width="45.5" style="769" bestFit="1" customWidth="1"/>
    <col min="10883" max="10883" width="27.625" style="769" bestFit="1" customWidth="1"/>
    <col min="10884" max="10884" width="11.875" style="769" bestFit="1" customWidth="1"/>
    <col min="10885" max="10888" width="14.125" style="769" bestFit="1" customWidth="1"/>
    <col min="10889" max="10889" width="15.625" style="769" bestFit="1" customWidth="1"/>
    <col min="10890" max="10890" width="14.125" style="769" bestFit="1" customWidth="1"/>
    <col min="10891" max="10892" width="19.625" style="769" bestFit="1" customWidth="1"/>
    <col min="10893" max="10893" width="21.875" style="769" bestFit="1" customWidth="1"/>
    <col min="10894" max="10894" width="19.375" style="769" bestFit="1" customWidth="1"/>
    <col min="10895" max="10895" width="16.375" style="769" bestFit="1" customWidth="1"/>
    <col min="10896" max="10896" width="23" style="769" bestFit="1" customWidth="1"/>
    <col min="10897" max="10898" width="14.125" style="769" bestFit="1" customWidth="1"/>
    <col min="10899" max="10899" width="23.25" style="769" bestFit="1" customWidth="1"/>
    <col min="10900" max="10901" width="14.375" style="769" bestFit="1" customWidth="1"/>
    <col min="10902" max="10902" width="23.125" style="769" bestFit="1" customWidth="1"/>
    <col min="10903" max="10903" width="18.875" style="769" bestFit="1" customWidth="1"/>
    <col min="10904" max="10904" width="14.375" style="769" bestFit="1" customWidth="1"/>
    <col min="10905" max="10905" width="16.5" style="769" bestFit="1" customWidth="1"/>
    <col min="10906" max="10906" width="25.25" style="769" bestFit="1" customWidth="1"/>
    <col min="10907" max="10908" width="18.625" style="769" bestFit="1" customWidth="1"/>
    <col min="10909" max="10909" width="23" style="769" bestFit="1" customWidth="1"/>
    <col min="10910" max="10911" width="26.75" style="769" bestFit="1" customWidth="1"/>
    <col min="10912" max="10912" width="25.25" style="769" bestFit="1" customWidth="1"/>
    <col min="10913" max="10913" width="29.625" style="769" bestFit="1" customWidth="1"/>
    <col min="10914" max="10914" width="25.25" style="769" bestFit="1" customWidth="1"/>
    <col min="10915" max="10915" width="29.625" style="769" bestFit="1" customWidth="1"/>
    <col min="10916" max="10919" width="20.875" style="769" bestFit="1" customWidth="1"/>
    <col min="10920" max="10920" width="13.875" style="769" bestFit="1" customWidth="1"/>
    <col min="10921" max="10921" width="16.5" style="769" bestFit="1" customWidth="1"/>
    <col min="10922" max="10922" width="7.75" style="769" bestFit="1" customWidth="1"/>
    <col min="10923" max="10923" width="20.75" style="769" bestFit="1" customWidth="1"/>
    <col min="10924" max="10926" width="16.375" style="769" bestFit="1" customWidth="1"/>
    <col min="10927" max="10930" width="31" style="769" bestFit="1" customWidth="1"/>
    <col min="10931" max="10932" width="18.625" style="769" bestFit="1" customWidth="1"/>
    <col min="10933" max="10933" width="16.375" style="769" bestFit="1" customWidth="1"/>
    <col min="10934" max="10935" width="18.625" style="769" bestFit="1" customWidth="1"/>
    <col min="10936" max="10936" width="16.375" style="769" bestFit="1" customWidth="1"/>
    <col min="10937" max="10938" width="18.625" style="769" bestFit="1" customWidth="1"/>
    <col min="10939" max="10939" width="20.75" style="769" bestFit="1" customWidth="1"/>
    <col min="10940" max="10941" width="23" style="769" bestFit="1" customWidth="1"/>
    <col min="10942" max="10942" width="25.25" style="769" bestFit="1" customWidth="1"/>
    <col min="10943" max="10943" width="23" style="769" bestFit="1" customWidth="1"/>
    <col min="10944" max="10944" width="20.75" style="769" bestFit="1" customWidth="1"/>
    <col min="10945" max="10946" width="23" style="769" bestFit="1" customWidth="1"/>
    <col min="10947" max="10947" width="25.25" style="769" bestFit="1" customWidth="1"/>
    <col min="10948" max="10948" width="23" style="769" bestFit="1" customWidth="1"/>
    <col min="10949" max="10949" width="18.625" style="769" bestFit="1" customWidth="1"/>
    <col min="10950" max="10952" width="20.75" style="769" bestFit="1" customWidth="1"/>
    <col min="10953" max="10953" width="19.75" style="769" bestFit="1" customWidth="1"/>
    <col min="10954" max="10955" width="22" style="769" bestFit="1" customWidth="1"/>
    <col min="10956" max="10956" width="14.125" style="769" bestFit="1" customWidth="1"/>
    <col min="10957" max="10958" width="20.75" style="769" bestFit="1" customWidth="1"/>
    <col min="10959" max="10960" width="18.625" style="769" bestFit="1" customWidth="1"/>
    <col min="10961" max="10963" width="20.75" style="769" bestFit="1" customWidth="1"/>
    <col min="10964" max="10965" width="23" style="769" bestFit="1" customWidth="1"/>
    <col min="10966" max="10966" width="20.75" style="769" bestFit="1" customWidth="1"/>
    <col min="10967" max="10968" width="23" style="769" bestFit="1" customWidth="1"/>
    <col min="10969" max="10969" width="25.25" style="769" bestFit="1" customWidth="1"/>
    <col min="10970" max="10971" width="23" style="769" bestFit="1" customWidth="1"/>
    <col min="10972" max="10974" width="25.25" style="769" bestFit="1" customWidth="1"/>
    <col min="10975" max="10976" width="27.5" style="769" bestFit="1" customWidth="1"/>
    <col min="10977" max="10977" width="25.25" style="769" bestFit="1" customWidth="1"/>
    <col min="10978" max="10979" width="27.5" style="769" bestFit="1" customWidth="1"/>
    <col min="10980" max="10980" width="29.625" style="769" bestFit="1" customWidth="1"/>
    <col min="10981" max="10981" width="27.5" style="769" bestFit="1" customWidth="1"/>
    <col min="10982" max="10982" width="24.5" style="769" bestFit="1" customWidth="1"/>
    <col min="10983" max="10983" width="29" style="769" bestFit="1" customWidth="1"/>
    <col min="10984" max="10985" width="20.75" style="769" bestFit="1" customWidth="1"/>
    <col min="10986" max="10986" width="27.5" style="769" bestFit="1" customWidth="1"/>
    <col min="10987" max="10988" width="23" style="769" bestFit="1" customWidth="1"/>
    <col min="10989" max="10989" width="29.625" style="769" bestFit="1" customWidth="1"/>
    <col min="10990" max="10990" width="9.125" style="769" bestFit="1" customWidth="1"/>
    <col min="10991" max="10993" width="18.125" style="769" bestFit="1" customWidth="1"/>
    <col min="10994" max="10994" width="20.375" style="769" bestFit="1" customWidth="1"/>
    <col min="10995" max="10995" width="25.25" style="769" bestFit="1" customWidth="1"/>
    <col min="10996" max="10996" width="27.5" style="769" bestFit="1" customWidth="1"/>
    <col min="10997" max="10998" width="9.125" style="769" bestFit="1" customWidth="1"/>
    <col min="10999" max="10999" width="11.25" style="769" bestFit="1" customWidth="1"/>
    <col min="11000" max="11000" width="15" style="769" bestFit="1" customWidth="1"/>
    <col min="11001" max="11001" width="16.375" style="769" bestFit="1" customWidth="1"/>
    <col min="11002" max="11004" width="23.25" style="769" bestFit="1" customWidth="1"/>
    <col min="11005" max="11006" width="20.75" style="769" bestFit="1" customWidth="1"/>
    <col min="11007" max="11007" width="6.625" style="769" bestFit="1" customWidth="1"/>
    <col min="11008" max="11008" width="9" style="769"/>
    <col min="11009" max="11009" width="16.375" style="769" bestFit="1" customWidth="1"/>
    <col min="11010" max="11010" width="14.125" style="769" bestFit="1" customWidth="1"/>
    <col min="11011" max="11013" width="9.75" style="769" bestFit="1" customWidth="1"/>
    <col min="11014" max="11014" width="14.125" style="769" bestFit="1" customWidth="1"/>
    <col min="11015" max="11015" width="15.25" style="769" customWidth="1"/>
    <col min="11016" max="11016" width="14.125" style="769" bestFit="1" customWidth="1"/>
    <col min="11017" max="11017" width="15.25" style="769" bestFit="1" customWidth="1"/>
    <col min="11018" max="11020" width="13.625" style="769" bestFit="1" customWidth="1"/>
    <col min="11021" max="11021" width="12" style="769" bestFit="1" customWidth="1"/>
    <col min="11022" max="11022" width="22.125" style="769" bestFit="1" customWidth="1"/>
    <col min="11023" max="11024" width="30.125" style="769" bestFit="1" customWidth="1"/>
    <col min="11025" max="11026" width="21" style="769" bestFit="1" customWidth="1"/>
    <col min="11027" max="11027" width="18.75" style="769" bestFit="1" customWidth="1"/>
    <col min="11028" max="11028" width="21" style="769" bestFit="1" customWidth="1"/>
    <col min="11029" max="11030" width="9.75" style="769" bestFit="1" customWidth="1"/>
    <col min="11031" max="11031" width="18.875" style="769" bestFit="1" customWidth="1"/>
    <col min="11032" max="11032" width="9.75" style="769" bestFit="1" customWidth="1"/>
    <col min="11033" max="11033" width="18.875" style="769" bestFit="1" customWidth="1"/>
    <col min="11034" max="11035" width="9.75" style="769" bestFit="1" customWidth="1"/>
    <col min="11036" max="11037" width="12.125" style="769" bestFit="1" customWidth="1"/>
    <col min="11038" max="11038" width="7.125" style="769" bestFit="1" customWidth="1"/>
    <col min="11039" max="11039" width="9.75" style="769" bestFit="1" customWidth="1"/>
    <col min="11040" max="11040" width="15.5" style="769" bestFit="1" customWidth="1"/>
    <col min="11041" max="11041" width="19.375" style="769" bestFit="1" customWidth="1"/>
    <col min="11042" max="11042" width="5.75" style="769" bestFit="1" customWidth="1"/>
    <col min="11043" max="11043" width="9.75" style="769" bestFit="1" customWidth="1"/>
    <col min="11044" max="11044" width="11.875" style="769" bestFit="1" customWidth="1"/>
    <col min="11045" max="11045" width="9.125" style="769" bestFit="1" customWidth="1"/>
    <col min="11046" max="11046" width="10.5" style="769" bestFit="1" customWidth="1"/>
    <col min="11047" max="11047" width="16.375" style="769" bestFit="1" customWidth="1"/>
    <col min="11048" max="11048" width="12.125" style="769" bestFit="1" customWidth="1"/>
    <col min="11049" max="11049" width="10.375" style="769" bestFit="1" customWidth="1"/>
    <col min="11050" max="11050" width="11.875" style="769" bestFit="1" customWidth="1"/>
    <col min="11051" max="11059" width="16.375" style="769" bestFit="1" customWidth="1"/>
    <col min="11060" max="11060" width="10.625" style="769" bestFit="1" customWidth="1"/>
    <col min="11061" max="11061" width="11.875" style="769" bestFit="1" customWidth="1"/>
    <col min="11062" max="11062" width="16.375" style="769" bestFit="1" customWidth="1"/>
    <col min="11063" max="11063" width="20.75" style="769" bestFit="1" customWidth="1"/>
    <col min="11064" max="11064" width="16.375" style="769" bestFit="1" customWidth="1"/>
    <col min="11065" max="11065" width="20.75" style="769" bestFit="1" customWidth="1"/>
    <col min="11066" max="11066" width="16.375" style="769" bestFit="1" customWidth="1"/>
    <col min="11067" max="11067" width="20.75" style="769" bestFit="1" customWidth="1"/>
    <col min="11068" max="11068" width="16.375" style="769" bestFit="1" customWidth="1"/>
    <col min="11069" max="11069" width="20.75" style="769" bestFit="1" customWidth="1"/>
    <col min="11070" max="11070" width="16.375" style="769" bestFit="1" customWidth="1"/>
    <col min="11071" max="11071" width="20.75" style="769" bestFit="1" customWidth="1"/>
    <col min="11072" max="11072" width="14.125" style="769" bestFit="1" customWidth="1"/>
    <col min="11073" max="11073" width="18.625" style="769" bestFit="1" customWidth="1"/>
    <col min="11074" max="11074" width="16.375" style="769" bestFit="1" customWidth="1"/>
    <col min="11075" max="11075" width="20.75" style="769" bestFit="1" customWidth="1"/>
    <col min="11076" max="11076" width="16.375" style="769" bestFit="1" customWidth="1"/>
    <col min="11077" max="11077" width="20.75" style="769" bestFit="1" customWidth="1"/>
    <col min="11078" max="11083" width="23" style="769" bestFit="1" customWidth="1"/>
    <col min="11084" max="11085" width="18.625" style="769" bestFit="1" customWidth="1"/>
    <col min="11086" max="11086" width="10.5" style="769" bestFit="1" customWidth="1"/>
    <col min="11087" max="11087" width="11.875" style="769" bestFit="1" customWidth="1"/>
    <col min="11088" max="11088" width="10.5" style="769" bestFit="1" customWidth="1"/>
    <col min="11089" max="11090" width="11.875" style="769" bestFit="1" customWidth="1"/>
    <col min="11091" max="11091" width="16.375" style="769" bestFit="1" customWidth="1"/>
    <col min="11092" max="11092" width="17.875" style="769" bestFit="1" customWidth="1"/>
    <col min="11093" max="11093" width="22.25" style="769" bestFit="1" customWidth="1"/>
    <col min="11094" max="11094" width="7.75" style="769" bestFit="1" customWidth="1"/>
    <col min="11095" max="11097" width="11.875" style="769" bestFit="1" customWidth="1"/>
    <col min="11098" max="11098" width="16.375" style="769" bestFit="1" customWidth="1"/>
    <col min="11099" max="11101" width="11.875" style="769" bestFit="1" customWidth="1"/>
    <col min="11102" max="11102" width="14.125" style="769" bestFit="1" customWidth="1"/>
    <col min="11103" max="11103" width="11.875" style="769" bestFit="1" customWidth="1"/>
    <col min="11104" max="11104" width="16.375" style="769" bestFit="1" customWidth="1"/>
    <col min="11105" max="11105" width="18.625" style="769" bestFit="1" customWidth="1"/>
    <col min="11106" max="11106" width="10.5" style="769" bestFit="1" customWidth="1"/>
    <col min="11107" max="11107" width="14.25" style="769" bestFit="1" customWidth="1"/>
    <col min="11108" max="11109" width="13.375" style="769" bestFit="1" customWidth="1"/>
    <col min="11110" max="11110" width="16.375" style="769" bestFit="1" customWidth="1"/>
    <col min="11111" max="11111" width="16.5" style="769" bestFit="1" customWidth="1"/>
    <col min="11112" max="11113" width="20.125" style="769" bestFit="1" customWidth="1"/>
    <col min="11114" max="11115" width="23" style="769" bestFit="1" customWidth="1"/>
    <col min="11116" max="11116" width="18.625" style="769" bestFit="1" customWidth="1"/>
    <col min="11117" max="11117" width="9.25" style="769" bestFit="1" customWidth="1"/>
    <col min="11118" max="11118" width="7.25" style="769" bestFit="1" customWidth="1"/>
    <col min="11119" max="11119" width="10.375" style="769" bestFit="1" customWidth="1"/>
    <col min="11120" max="11121" width="11.875" style="769" bestFit="1" customWidth="1"/>
    <col min="11122" max="11122" width="14.375" style="769" bestFit="1" customWidth="1"/>
    <col min="11123" max="11123" width="11.875" style="769" bestFit="1" customWidth="1"/>
    <col min="11124" max="11125" width="16.375" style="769" bestFit="1" customWidth="1"/>
    <col min="11126" max="11126" width="11.875" style="769" bestFit="1" customWidth="1"/>
    <col min="11127" max="11128" width="16.375" style="769" bestFit="1" customWidth="1"/>
    <col min="11129" max="11129" width="17.875" style="769" bestFit="1" customWidth="1"/>
    <col min="11130" max="11130" width="16.375" style="769" bestFit="1" customWidth="1"/>
    <col min="11131" max="11131" width="17.875" style="769" bestFit="1" customWidth="1"/>
    <col min="11132" max="11132" width="5.75" style="769" bestFit="1" customWidth="1"/>
    <col min="11133" max="11134" width="9.75" style="769" bestFit="1" customWidth="1"/>
    <col min="11135" max="11135" width="7.75" style="769" bestFit="1" customWidth="1"/>
    <col min="11136" max="11136" width="9.75" style="769" bestFit="1" customWidth="1"/>
    <col min="11137" max="11137" width="59.375" style="769" bestFit="1" customWidth="1"/>
    <col min="11138" max="11138" width="45.5" style="769" bestFit="1" customWidth="1"/>
    <col min="11139" max="11139" width="27.625" style="769" bestFit="1" customWidth="1"/>
    <col min="11140" max="11140" width="11.875" style="769" bestFit="1" customWidth="1"/>
    <col min="11141" max="11144" width="14.125" style="769" bestFit="1" customWidth="1"/>
    <col min="11145" max="11145" width="15.625" style="769" bestFit="1" customWidth="1"/>
    <col min="11146" max="11146" width="14.125" style="769" bestFit="1" customWidth="1"/>
    <col min="11147" max="11148" width="19.625" style="769" bestFit="1" customWidth="1"/>
    <col min="11149" max="11149" width="21.875" style="769" bestFit="1" customWidth="1"/>
    <col min="11150" max="11150" width="19.375" style="769" bestFit="1" customWidth="1"/>
    <col min="11151" max="11151" width="16.375" style="769" bestFit="1" customWidth="1"/>
    <col min="11152" max="11152" width="23" style="769" bestFit="1" customWidth="1"/>
    <col min="11153" max="11154" width="14.125" style="769" bestFit="1" customWidth="1"/>
    <col min="11155" max="11155" width="23.25" style="769" bestFit="1" customWidth="1"/>
    <col min="11156" max="11157" width="14.375" style="769" bestFit="1" customWidth="1"/>
    <col min="11158" max="11158" width="23.125" style="769" bestFit="1" customWidth="1"/>
    <col min="11159" max="11159" width="18.875" style="769" bestFit="1" customWidth="1"/>
    <col min="11160" max="11160" width="14.375" style="769" bestFit="1" customWidth="1"/>
    <col min="11161" max="11161" width="16.5" style="769" bestFit="1" customWidth="1"/>
    <col min="11162" max="11162" width="25.25" style="769" bestFit="1" customWidth="1"/>
    <col min="11163" max="11164" width="18.625" style="769" bestFit="1" customWidth="1"/>
    <col min="11165" max="11165" width="23" style="769" bestFit="1" customWidth="1"/>
    <col min="11166" max="11167" width="26.75" style="769" bestFit="1" customWidth="1"/>
    <col min="11168" max="11168" width="25.25" style="769" bestFit="1" customWidth="1"/>
    <col min="11169" max="11169" width="29.625" style="769" bestFit="1" customWidth="1"/>
    <col min="11170" max="11170" width="25.25" style="769" bestFit="1" customWidth="1"/>
    <col min="11171" max="11171" width="29.625" style="769" bestFit="1" customWidth="1"/>
    <col min="11172" max="11175" width="20.875" style="769" bestFit="1" customWidth="1"/>
    <col min="11176" max="11176" width="13.875" style="769" bestFit="1" customWidth="1"/>
    <col min="11177" max="11177" width="16.5" style="769" bestFit="1" customWidth="1"/>
    <col min="11178" max="11178" width="7.75" style="769" bestFit="1" customWidth="1"/>
    <col min="11179" max="11179" width="20.75" style="769" bestFit="1" customWidth="1"/>
    <col min="11180" max="11182" width="16.375" style="769" bestFit="1" customWidth="1"/>
    <col min="11183" max="11186" width="31" style="769" bestFit="1" customWidth="1"/>
    <col min="11187" max="11188" width="18.625" style="769" bestFit="1" customWidth="1"/>
    <col min="11189" max="11189" width="16.375" style="769" bestFit="1" customWidth="1"/>
    <col min="11190" max="11191" width="18.625" style="769" bestFit="1" customWidth="1"/>
    <col min="11192" max="11192" width="16.375" style="769" bestFit="1" customWidth="1"/>
    <col min="11193" max="11194" width="18.625" style="769" bestFit="1" customWidth="1"/>
    <col min="11195" max="11195" width="20.75" style="769" bestFit="1" customWidth="1"/>
    <col min="11196" max="11197" width="23" style="769" bestFit="1" customWidth="1"/>
    <col min="11198" max="11198" width="25.25" style="769" bestFit="1" customWidth="1"/>
    <col min="11199" max="11199" width="23" style="769" bestFit="1" customWidth="1"/>
    <col min="11200" max="11200" width="20.75" style="769" bestFit="1" customWidth="1"/>
    <col min="11201" max="11202" width="23" style="769" bestFit="1" customWidth="1"/>
    <col min="11203" max="11203" width="25.25" style="769" bestFit="1" customWidth="1"/>
    <col min="11204" max="11204" width="23" style="769" bestFit="1" customWidth="1"/>
    <col min="11205" max="11205" width="18.625" style="769" bestFit="1" customWidth="1"/>
    <col min="11206" max="11208" width="20.75" style="769" bestFit="1" customWidth="1"/>
    <col min="11209" max="11209" width="19.75" style="769" bestFit="1" customWidth="1"/>
    <col min="11210" max="11211" width="22" style="769" bestFit="1" customWidth="1"/>
    <col min="11212" max="11212" width="14.125" style="769" bestFit="1" customWidth="1"/>
    <col min="11213" max="11214" width="20.75" style="769" bestFit="1" customWidth="1"/>
    <col min="11215" max="11216" width="18.625" style="769" bestFit="1" customWidth="1"/>
    <col min="11217" max="11219" width="20.75" style="769" bestFit="1" customWidth="1"/>
    <col min="11220" max="11221" width="23" style="769" bestFit="1" customWidth="1"/>
    <col min="11222" max="11222" width="20.75" style="769" bestFit="1" customWidth="1"/>
    <col min="11223" max="11224" width="23" style="769" bestFit="1" customWidth="1"/>
    <col min="11225" max="11225" width="25.25" style="769" bestFit="1" customWidth="1"/>
    <col min="11226" max="11227" width="23" style="769" bestFit="1" customWidth="1"/>
    <col min="11228" max="11230" width="25.25" style="769" bestFit="1" customWidth="1"/>
    <col min="11231" max="11232" width="27.5" style="769" bestFit="1" customWidth="1"/>
    <col min="11233" max="11233" width="25.25" style="769" bestFit="1" customWidth="1"/>
    <col min="11234" max="11235" width="27.5" style="769" bestFit="1" customWidth="1"/>
    <col min="11236" max="11236" width="29.625" style="769" bestFit="1" customWidth="1"/>
    <col min="11237" max="11237" width="27.5" style="769" bestFit="1" customWidth="1"/>
    <col min="11238" max="11238" width="24.5" style="769" bestFit="1" customWidth="1"/>
    <col min="11239" max="11239" width="29" style="769" bestFit="1" customWidth="1"/>
    <col min="11240" max="11241" width="20.75" style="769" bestFit="1" customWidth="1"/>
    <col min="11242" max="11242" width="27.5" style="769" bestFit="1" customWidth="1"/>
    <col min="11243" max="11244" width="23" style="769" bestFit="1" customWidth="1"/>
    <col min="11245" max="11245" width="29.625" style="769" bestFit="1" customWidth="1"/>
    <col min="11246" max="11246" width="9.125" style="769" bestFit="1" customWidth="1"/>
    <col min="11247" max="11249" width="18.125" style="769" bestFit="1" customWidth="1"/>
    <col min="11250" max="11250" width="20.375" style="769" bestFit="1" customWidth="1"/>
    <col min="11251" max="11251" width="25.25" style="769" bestFit="1" customWidth="1"/>
    <col min="11252" max="11252" width="27.5" style="769" bestFit="1" customWidth="1"/>
    <col min="11253" max="11254" width="9.125" style="769" bestFit="1" customWidth="1"/>
    <col min="11255" max="11255" width="11.25" style="769" bestFit="1" customWidth="1"/>
    <col min="11256" max="11256" width="15" style="769" bestFit="1" customWidth="1"/>
    <col min="11257" max="11257" width="16.375" style="769" bestFit="1" customWidth="1"/>
    <col min="11258" max="11260" width="23.25" style="769" bestFit="1" customWidth="1"/>
    <col min="11261" max="11262" width="20.75" style="769" bestFit="1" customWidth="1"/>
    <col min="11263" max="11263" width="6.625" style="769" bestFit="1" customWidth="1"/>
    <col min="11264" max="11264" width="9" style="769"/>
    <col min="11265" max="11265" width="16.375" style="769" bestFit="1" customWidth="1"/>
    <col min="11266" max="11266" width="14.125" style="769" bestFit="1" customWidth="1"/>
    <col min="11267" max="11269" width="9.75" style="769" bestFit="1" customWidth="1"/>
    <col min="11270" max="11270" width="14.125" style="769" bestFit="1" customWidth="1"/>
    <col min="11271" max="11271" width="15.25" style="769" customWidth="1"/>
    <col min="11272" max="11272" width="14.125" style="769" bestFit="1" customWidth="1"/>
    <col min="11273" max="11273" width="15.25" style="769" bestFit="1" customWidth="1"/>
    <col min="11274" max="11276" width="13.625" style="769" bestFit="1" customWidth="1"/>
    <col min="11277" max="11277" width="12" style="769" bestFit="1" customWidth="1"/>
    <col min="11278" max="11278" width="22.125" style="769" bestFit="1" customWidth="1"/>
    <col min="11279" max="11280" width="30.125" style="769" bestFit="1" customWidth="1"/>
    <col min="11281" max="11282" width="21" style="769" bestFit="1" customWidth="1"/>
    <col min="11283" max="11283" width="18.75" style="769" bestFit="1" customWidth="1"/>
    <col min="11284" max="11284" width="21" style="769" bestFit="1" customWidth="1"/>
    <col min="11285" max="11286" width="9.75" style="769" bestFit="1" customWidth="1"/>
    <col min="11287" max="11287" width="18.875" style="769" bestFit="1" customWidth="1"/>
    <col min="11288" max="11288" width="9.75" style="769" bestFit="1" customWidth="1"/>
    <col min="11289" max="11289" width="18.875" style="769" bestFit="1" customWidth="1"/>
    <col min="11290" max="11291" width="9.75" style="769" bestFit="1" customWidth="1"/>
    <col min="11292" max="11293" width="12.125" style="769" bestFit="1" customWidth="1"/>
    <col min="11294" max="11294" width="7.125" style="769" bestFit="1" customWidth="1"/>
    <col min="11295" max="11295" width="9.75" style="769" bestFit="1" customWidth="1"/>
    <col min="11296" max="11296" width="15.5" style="769" bestFit="1" customWidth="1"/>
    <col min="11297" max="11297" width="19.375" style="769" bestFit="1" customWidth="1"/>
    <col min="11298" max="11298" width="5.75" style="769" bestFit="1" customWidth="1"/>
    <col min="11299" max="11299" width="9.75" style="769" bestFit="1" customWidth="1"/>
    <col min="11300" max="11300" width="11.875" style="769" bestFit="1" customWidth="1"/>
    <col min="11301" max="11301" width="9.125" style="769" bestFit="1" customWidth="1"/>
    <col min="11302" max="11302" width="10.5" style="769" bestFit="1" customWidth="1"/>
    <col min="11303" max="11303" width="16.375" style="769" bestFit="1" customWidth="1"/>
    <col min="11304" max="11304" width="12.125" style="769" bestFit="1" customWidth="1"/>
    <col min="11305" max="11305" width="10.375" style="769" bestFit="1" customWidth="1"/>
    <col min="11306" max="11306" width="11.875" style="769" bestFit="1" customWidth="1"/>
    <col min="11307" max="11315" width="16.375" style="769" bestFit="1" customWidth="1"/>
    <col min="11316" max="11316" width="10.625" style="769" bestFit="1" customWidth="1"/>
    <col min="11317" max="11317" width="11.875" style="769" bestFit="1" customWidth="1"/>
    <col min="11318" max="11318" width="16.375" style="769" bestFit="1" customWidth="1"/>
    <col min="11319" max="11319" width="20.75" style="769" bestFit="1" customWidth="1"/>
    <col min="11320" max="11320" width="16.375" style="769" bestFit="1" customWidth="1"/>
    <col min="11321" max="11321" width="20.75" style="769" bestFit="1" customWidth="1"/>
    <col min="11322" max="11322" width="16.375" style="769" bestFit="1" customWidth="1"/>
    <col min="11323" max="11323" width="20.75" style="769" bestFit="1" customWidth="1"/>
    <col min="11324" max="11324" width="16.375" style="769" bestFit="1" customWidth="1"/>
    <col min="11325" max="11325" width="20.75" style="769" bestFit="1" customWidth="1"/>
    <col min="11326" max="11326" width="16.375" style="769" bestFit="1" customWidth="1"/>
    <col min="11327" max="11327" width="20.75" style="769" bestFit="1" customWidth="1"/>
    <col min="11328" max="11328" width="14.125" style="769" bestFit="1" customWidth="1"/>
    <col min="11329" max="11329" width="18.625" style="769" bestFit="1" customWidth="1"/>
    <col min="11330" max="11330" width="16.375" style="769" bestFit="1" customWidth="1"/>
    <col min="11331" max="11331" width="20.75" style="769" bestFit="1" customWidth="1"/>
    <col min="11332" max="11332" width="16.375" style="769" bestFit="1" customWidth="1"/>
    <col min="11333" max="11333" width="20.75" style="769" bestFit="1" customWidth="1"/>
    <col min="11334" max="11339" width="23" style="769" bestFit="1" customWidth="1"/>
    <col min="11340" max="11341" width="18.625" style="769" bestFit="1" customWidth="1"/>
    <col min="11342" max="11342" width="10.5" style="769" bestFit="1" customWidth="1"/>
    <col min="11343" max="11343" width="11.875" style="769" bestFit="1" customWidth="1"/>
    <col min="11344" max="11344" width="10.5" style="769" bestFit="1" customWidth="1"/>
    <col min="11345" max="11346" width="11.875" style="769" bestFit="1" customWidth="1"/>
    <col min="11347" max="11347" width="16.375" style="769" bestFit="1" customWidth="1"/>
    <col min="11348" max="11348" width="17.875" style="769" bestFit="1" customWidth="1"/>
    <col min="11349" max="11349" width="22.25" style="769" bestFit="1" customWidth="1"/>
    <col min="11350" max="11350" width="7.75" style="769" bestFit="1" customWidth="1"/>
    <col min="11351" max="11353" width="11.875" style="769" bestFit="1" customWidth="1"/>
    <col min="11354" max="11354" width="16.375" style="769" bestFit="1" customWidth="1"/>
    <col min="11355" max="11357" width="11.875" style="769" bestFit="1" customWidth="1"/>
    <col min="11358" max="11358" width="14.125" style="769" bestFit="1" customWidth="1"/>
    <col min="11359" max="11359" width="11.875" style="769" bestFit="1" customWidth="1"/>
    <col min="11360" max="11360" width="16.375" style="769" bestFit="1" customWidth="1"/>
    <col min="11361" max="11361" width="18.625" style="769" bestFit="1" customWidth="1"/>
    <col min="11362" max="11362" width="10.5" style="769" bestFit="1" customWidth="1"/>
    <col min="11363" max="11363" width="14.25" style="769" bestFit="1" customWidth="1"/>
    <col min="11364" max="11365" width="13.375" style="769" bestFit="1" customWidth="1"/>
    <col min="11366" max="11366" width="16.375" style="769" bestFit="1" customWidth="1"/>
    <col min="11367" max="11367" width="16.5" style="769" bestFit="1" customWidth="1"/>
    <col min="11368" max="11369" width="20.125" style="769" bestFit="1" customWidth="1"/>
    <col min="11370" max="11371" width="23" style="769" bestFit="1" customWidth="1"/>
    <col min="11372" max="11372" width="18.625" style="769" bestFit="1" customWidth="1"/>
    <col min="11373" max="11373" width="9.25" style="769" bestFit="1" customWidth="1"/>
    <col min="11374" max="11374" width="7.25" style="769" bestFit="1" customWidth="1"/>
    <col min="11375" max="11375" width="10.375" style="769" bestFit="1" customWidth="1"/>
    <col min="11376" max="11377" width="11.875" style="769" bestFit="1" customWidth="1"/>
    <col min="11378" max="11378" width="14.375" style="769" bestFit="1" customWidth="1"/>
    <col min="11379" max="11379" width="11.875" style="769" bestFit="1" customWidth="1"/>
    <col min="11380" max="11381" width="16.375" style="769" bestFit="1" customWidth="1"/>
    <col min="11382" max="11382" width="11.875" style="769" bestFit="1" customWidth="1"/>
    <col min="11383" max="11384" width="16.375" style="769" bestFit="1" customWidth="1"/>
    <col min="11385" max="11385" width="17.875" style="769" bestFit="1" customWidth="1"/>
    <col min="11386" max="11386" width="16.375" style="769" bestFit="1" customWidth="1"/>
    <col min="11387" max="11387" width="17.875" style="769" bestFit="1" customWidth="1"/>
    <col min="11388" max="11388" width="5.75" style="769" bestFit="1" customWidth="1"/>
    <col min="11389" max="11390" width="9.75" style="769" bestFit="1" customWidth="1"/>
    <col min="11391" max="11391" width="7.75" style="769" bestFit="1" customWidth="1"/>
    <col min="11392" max="11392" width="9.75" style="769" bestFit="1" customWidth="1"/>
    <col min="11393" max="11393" width="59.375" style="769" bestFit="1" customWidth="1"/>
    <col min="11394" max="11394" width="45.5" style="769" bestFit="1" customWidth="1"/>
    <col min="11395" max="11395" width="27.625" style="769" bestFit="1" customWidth="1"/>
    <col min="11396" max="11396" width="11.875" style="769" bestFit="1" customWidth="1"/>
    <col min="11397" max="11400" width="14.125" style="769" bestFit="1" customWidth="1"/>
    <col min="11401" max="11401" width="15.625" style="769" bestFit="1" customWidth="1"/>
    <col min="11402" max="11402" width="14.125" style="769" bestFit="1" customWidth="1"/>
    <col min="11403" max="11404" width="19.625" style="769" bestFit="1" customWidth="1"/>
    <col min="11405" max="11405" width="21.875" style="769" bestFit="1" customWidth="1"/>
    <col min="11406" max="11406" width="19.375" style="769" bestFit="1" customWidth="1"/>
    <col min="11407" max="11407" width="16.375" style="769" bestFit="1" customWidth="1"/>
    <col min="11408" max="11408" width="23" style="769" bestFit="1" customWidth="1"/>
    <col min="11409" max="11410" width="14.125" style="769" bestFit="1" customWidth="1"/>
    <col min="11411" max="11411" width="23.25" style="769" bestFit="1" customWidth="1"/>
    <col min="11412" max="11413" width="14.375" style="769" bestFit="1" customWidth="1"/>
    <col min="11414" max="11414" width="23.125" style="769" bestFit="1" customWidth="1"/>
    <col min="11415" max="11415" width="18.875" style="769" bestFit="1" customWidth="1"/>
    <col min="11416" max="11416" width="14.375" style="769" bestFit="1" customWidth="1"/>
    <col min="11417" max="11417" width="16.5" style="769" bestFit="1" customWidth="1"/>
    <col min="11418" max="11418" width="25.25" style="769" bestFit="1" customWidth="1"/>
    <col min="11419" max="11420" width="18.625" style="769" bestFit="1" customWidth="1"/>
    <col min="11421" max="11421" width="23" style="769" bestFit="1" customWidth="1"/>
    <col min="11422" max="11423" width="26.75" style="769" bestFit="1" customWidth="1"/>
    <col min="11424" max="11424" width="25.25" style="769" bestFit="1" customWidth="1"/>
    <col min="11425" max="11425" width="29.625" style="769" bestFit="1" customWidth="1"/>
    <col min="11426" max="11426" width="25.25" style="769" bestFit="1" customWidth="1"/>
    <col min="11427" max="11427" width="29.625" style="769" bestFit="1" customWidth="1"/>
    <col min="11428" max="11431" width="20.875" style="769" bestFit="1" customWidth="1"/>
    <col min="11432" max="11432" width="13.875" style="769" bestFit="1" customWidth="1"/>
    <col min="11433" max="11433" width="16.5" style="769" bestFit="1" customWidth="1"/>
    <col min="11434" max="11434" width="7.75" style="769" bestFit="1" customWidth="1"/>
    <col min="11435" max="11435" width="20.75" style="769" bestFit="1" customWidth="1"/>
    <col min="11436" max="11438" width="16.375" style="769" bestFit="1" customWidth="1"/>
    <col min="11439" max="11442" width="31" style="769" bestFit="1" customWidth="1"/>
    <col min="11443" max="11444" width="18.625" style="769" bestFit="1" customWidth="1"/>
    <col min="11445" max="11445" width="16.375" style="769" bestFit="1" customWidth="1"/>
    <col min="11446" max="11447" width="18.625" style="769" bestFit="1" customWidth="1"/>
    <col min="11448" max="11448" width="16.375" style="769" bestFit="1" customWidth="1"/>
    <col min="11449" max="11450" width="18.625" style="769" bestFit="1" customWidth="1"/>
    <col min="11451" max="11451" width="20.75" style="769" bestFit="1" customWidth="1"/>
    <col min="11452" max="11453" width="23" style="769" bestFit="1" customWidth="1"/>
    <col min="11454" max="11454" width="25.25" style="769" bestFit="1" customWidth="1"/>
    <col min="11455" max="11455" width="23" style="769" bestFit="1" customWidth="1"/>
    <col min="11456" max="11456" width="20.75" style="769" bestFit="1" customWidth="1"/>
    <col min="11457" max="11458" width="23" style="769" bestFit="1" customWidth="1"/>
    <col min="11459" max="11459" width="25.25" style="769" bestFit="1" customWidth="1"/>
    <col min="11460" max="11460" width="23" style="769" bestFit="1" customWidth="1"/>
    <col min="11461" max="11461" width="18.625" style="769" bestFit="1" customWidth="1"/>
    <col min="11462" max="11464" width="20.75" style="769" bestFit="1" customWidth="1"/>
    <col min="11465" max="11465" width="19.75" style="769" bestFit="1" customWidth="1"/>
    <col min="11466" max="11467" width="22" style="769" bestFit="1" customWidth="1"/>
    <col min="11468" max="11468" width="14.125" style="769" bestFit="1" customWidth="1"/>
    <col min="11469" max="11470" width="20.75" style="769" bestFit="1" customWidth="1"/>
    <col min="11471" max="11472" width="18.625" style="769" bestFit="1" customWidth="1"/>
    <col min="11473" max="11475" width="20.75" style="769" bestFit="1" customWidth="1"/>
    <col min="11476" max="11477" width="23" style="769" bestFit="1" customWidth="1"/>
    <col min="11478" max="11478" width="20.75" style="769" bestFit="1" customWidth="1"/>
    <col min="11479" max="11480" width="23" style="769" bestFit="1" customWidth="1"/>
    <col min="11481" max="11481" width="25.25" style="769" bestFit="1" customWidth="1"/>
    <col min="11482" max="11483" width="23" style="769" bestFit="1" customWidth="1"/>
    <col min="11484" max="11486" width="25.25" style="769" bestFit="1" customWidth="1"/>
    <col min="11487" max="11488" width="27.5" style="769" bestFit="1" customWidth="1"/>
    <col min="11489" max="11489" width="25.25" style="769" bestFit="1" customWidth="1"/>
    <col min="11490" max="11491" width="27.5" style="769" bestFit="1" customWidth="1"/>
    <col min="11492" max="11492" width="29.625" style="769" bestFit="1" customWidth="1"/>
    <col min="11493" max="11493" width="27.5" style="769" bestFit="1" customWidth="1"/>
    <col min="11494" max="11494" width="24.5" style="769" bestFit="1" customWidth="1"/>
    <col min="11495" max="11495" width="29" style="769" bestFit="1" customWidth="1"/>
    <col min="11496" max="11497" width="20.75" style="769" bestFit="1" customWidth="1"/>
    <col min="11498" max="11498" width="27.5" style="769" bestFit="1" customWidth="1"/>
    <col min="11499" max="11500" width="23" style="769" bestFit="1" customWidth="1"/>
    <col min="11501" max="11501" width="29.625" style="769" bestFit="1" customWidth="1"/>
    <col min="11502" max="11502" width="9.125" style="769" bestFit="1" customWidth="1"/>
    <col min="11503" max="11505" width="18.125" style="769" bestFit="1" customWidth="1"/>
    <col min="11506" max="11506" width="20.375" style="769" bestFit="1" customWidth="1"/>
    <col min="11507" max="11507" width="25.25" style="769" bestFit="1" customWidth="1"/>
    <col min="11508" max="11508" width="27.5" style="769" bestFit="1" customWidth="1"/>
    <col min="11509" max="11510" width="9.125" style="769" bestFit="1" customWidth="1"/>
    <col min="11511" max="11511" width="11.25" style="769" bestFit="1" customWidth="1"/>
    <col min="11512" max="11512" width="15" style="769" bestFit="1" customWidth="1"/>
    <col min="11513" max="11513" width="16.375" style="769" bestFit="1" customWidth="1"/>
    <col min="11514" max="11516" width="23.25" style="769" bestFit="1" customWidth="1"/>
    <col min="11517" max="11518" width="20.75" style="769" bestFit="1" customWidth="1"/>
    <col min="11519" max="11519" width="6.625" style="769" bestFit="1" customWidth="1"/>
    <col min="11520" max="11520" width="9" style="769"/>
    <col min="11521" max="11521" width="16.375" style="769" bestFit="1" customWidth="1"/>
    <col min="11522" max="11522" width="14.125" style="769" bestFit="1" customWidth="1"/>
    <col min="11523" max="11525" width="9.75" style="769" bestFit="1" customWidth="1"/>
    <col min="11526" max="11526" width="14.125" style="769" bestFit="1" customWidth="1"/>
    <col min="11527" max="11527" width="15.25" style="769" customWidth="1"/>
    <col min="11528" max="11528" width="14.125" style="769" bestFit="1" customWidth="1"/>
    <col min="11529" max="11529" width="15.25" style="769" bestFit="1" customWidth="1"/>
    <col min="11530" max="11532" width="13.625" style="769" bestFit="1" customWidth="1"/>
    <col min="11533" max="11533" width="12" style="769" bestFit="1" customWidth="1"/>
    <col min="11534" max="11534" width="22.125" style="769" bestFit="1" customWidth="1"/>
    <col min="11535" max="11536" width="30.125" style="769" bestFit="1" customWidth="1"/>
    <col min="11537" max="11538" width="21" style="769" bestFit="1" customWidth="1"/>
    <col min="11539" max="11539" width="18.75" style="769" bestFit="1" customWidth="1"/>
    <col min="11540" max="11540" width="21" style="769" bestFit="1" customWidth="1"/>
    <col min="11541" max="11542" width="9.75" style="769" bestFit="1" customWidth="1"/>
    <col min="11543" max="11543" width="18.875" style="769" bestFit="1" customWidth="1"/>
    <col min="11544" max="11544" width="9.75" style="769" bestFit="1" customWidth="1"/>
    <col min="11545" max="11545" width="18.875" style="769" bestFit="1" customWidth="1"/>
    <col min="11546" max="11547" width="9.75" style="769" bestFit="1" customWidth="1"/>
    <col min="11548" max="11549" width="12.125" style="769" bestFit="1" customWidth="1"/>
    <col min="11550" max="11550" width="7.125" style="769" bestFit="1" customWidth="1"/>
    <col min="11551" max="11551" width="9.75" style="769" bestFit="1" customWidth="1"/>
    <col min="11552" max="11552" width="15.5" style="769" bestFit="1" customWidth="1"/>
    <col min="11553" max="11553" width="19.375" style="769" bestFit="1" customWidth="1"/>
    <col min="11554" max="11554" width="5.75" style="769" bestFit="1" customWidth="1"/>
    <col min="11555" max="11555" width="9.75" style="769" bestFit="1" customWidth="1"/>
    <col min="11556" max="11556" width="11.875" style="769" bestFit="1" customWidth="1"/>
    <col min="11557" max="11557" width="9.125" style="769" bestFit="1" customWidth="1"/>
    <col min="11558" max="11558" width="10.5" style="769" bestFit="1" customWidth="1"/>
    <col min="11559" max="11559" width="16.375" style="769" bestFit="1" customWidth="1"/>
    <col min="11560" max="11560" width="12.125" style="769" bestFit="1" customWidth="1"/>
    <col min="11561" max="11561" width="10.375" style="769" bestFit="1" customWidth="1"/>
    <col min="11562" max="11562" width="11.875" style="769" bestFit="1" customWidth="1"/>
    <col min="11563" max="11571" width="16.375" style="769" bestFit="1" customWidth="1"/>
    <col min="11572" max="11572" width="10.625" style="769" bestFit="1" customWidth="1"/>
    <col min="11573" max="11573" width="11.875" style="769" bestFit="1" customWidth="1"/>
    <col min="11574" max="11574" width="16.375" style="769" bestFit="1" customWidth="1"/>
    <col min="11575" max="11575" width="20.75" style="769" bestFit="1" customWidth="1"/>
    <col min="11576" max="11576" width="16.375" style="769" bestFit="1" customWidth="1"/>
    <col min="11577" max="11577" width="20.75" style="769" bestFit="1" customWidth="1"/>
    <col min="11578" max="11578" width="16.375" style="769" bestFit="1" customWidth="1"/>
    <col min="11579" max="11579" width="20.75" style="769" bestFit="1" customWidth="1"/>
    <col min="11580" max="11580" width="16.375" style="769" bestFit="1" customWidth="1"/>
    <col min="11581" max="11581" width="20.75" style="769" bestFit="1" customWidth="1"/>
    <col min="11582" max="11582" width="16.375" style="769" bestFit="1" customWidth="1"/>
    <col min="11583" max="11583" width="20.75" style="769" bestFit="1" customWidth="1"/>
    <col min="11584" max="11584" width="14.125" style="769" bestFit="1" customWidth="1"/>
    <col min="11585" max="11585" width="18.625" style="769" bestFit="1" customWidth="1"/>
    <col min="11586" max="11586" width="16.375" style="769" bestFit="1" customWidth="1"/>
    <col min="11587" max="11587" width="20.75" style="769" bestFit="1" customWidth="1"/>
    <col min="11588" max="11588" width="16.375" style="769" bestFit="1" customWidth="1"/>
    <col min="11589" max="11589" width="20.75" style="769" bestFit="1" customWidth="1"/>
    <col min="11590" max="11595" width="23" style="769" bestFit="1" customWidth="1"/>
    <col min="11596" max="11597" width="18.625" style="769" bestFit="1" customWidth="1"/>
    <col min="11598" max="11598" width="10.5" style="769" bestFit="1" customWidth="1"/>
    <col min="11599" max="11599" width="11.875" style="769" bestFit="1" customWidth="1"/>
    <col min="11600" max="11600" width="10.5" style="769" bestFit="1" customWidth="1"/>
    <col min="11601" max="11602" width="11.875" style="769" bestFit="1" customWidth="1"/>
    <col min="11603" max="11603" width="16.375" style="769" bestFit="1" customWidth="1"/>
    <col min="11604" max="11604" width="17.875" style="769" bestFit="1" customWidth="1"/>
    <col min="11605" max="11605" width="22.25" style="769" bestFit="1" customWidth="1"/>
    <col min="11606" max="11606" width="7.75" style="769" bestFit="1" customWidth="1"/>
    <col min="11607" max="11609" width="11.875" style="769" bestFit="1" customWidth="1"/>
    <col min="11610" max="11610" width="16.375" style="769" bestFit="1" customWidth="1"/>
    <col min="11611" max="11613" width="11.875" style="769" bestFit="1" customWidth="1"/>
    <col min="11614" max="11614" width="14.125" style="769" bestFit="1" customWidth="1"/>
    <col min="11615" max="11615" width="11.875" style="769" bestFit="1" customWidth="1"/>
    <col min="11616" max="11616" width="16.375" style="769" bestFit="1" customWidth="1"/>
    <col min="11617" max="11617" width="18.625" style="769" bestFit="1" customWidth="1"/>
    <col min="11618" max="11618" width="10.5" style="769" bestFit="1" customWidth="1"/>
    <col min="11619" max="11619" width="14.25" style="769" bestFit="1" customWidth="1"/>
    <col min="11620" max="11621" width="13.375" style="769" bestFit="1" customWidth="1"/>
    <col min="11622" max="11622" width="16.375" style="769" bestFit="1" customWidth="1"/>
    <col min="11623" max="11623" width="16.5" style="769" bestFit="1" customWidth="1"/>
    <col min="11624" max="11625" width="20.125" style="769" bestFit="1" customWidth="1"/>
    <col min="11626" max="11627" width="23" style="769" bestFit="1" customWidth="1"/>
    <col min="11628" max="11628" width="18.625" style="769" bestFit="1" customWidth="1"/>
    <col min="11629" max="11629" width="9.25" style="769" bestFit="1" customWidth="1"/>
    <col min="11630" max="11630" width="7.25" style="769" bestFit="1" customWidth="1"/>
    <col min="11631" max="11631" width="10.375" style="769" bestFit="1" customWidth="1"/>
    <col min="11632" max="11633" width="11.875" style="769" bestFit="1" customWidth="1"/>
    <col min="11634" max="11634" width="14.375" style="769" bestFit="1" customWidth="1"/>
    <col min="11635" max="11635" width="11.875" style="769" bestFit="1" customWidth="1"/>
    <col min="11636" max="11637" width="16.375" style="769" bestFit="1" customWidth="1"/>
    <col min="11638" max="11638" width="11.875" style="769" bestFit="1" customWidth="1"/>
    <col min="11639" max="11640" width="16.375" style="769" bestFit="1" customWidth="1"/>
    <col min="11641" max="11641" width="17.875" style="769" bestFit="1" customWidth="1"/>
    <col min="11642" max="11642" width="16.375" style="769" bestFit="1" customWidth="1"/>
    <col min="11643" max="11643" width="17.875" style="769" bestFit="1" customWidth="1"/>
    <col min="11644" max="11644" width="5.75" style="769" bestFit="1" customWidth="1"/>
    <col min="11645" max="11646" width="9.75" style="769" bestFit="1" customWidth="1"/>
    <col min="11647" max="11647" width="7.75" style="769" bestFit="1" customWidth="1"/>
    <col min="11648" max="11648" width="9.75" style="769" bestFit="1" customWidth="1"/>
    <col min="11649" max="11649" width="59.375" style="769" bestFit="1" customWidth="1"/>
    <col min="11650" max="11650" width="45.5" style="769" bestFit="1" customWidth="1"/>
    <col min="11651" max="11651" width="27.625" style="769" bestFit="1" customWidth="1"/>
    <col min="11652" max="11652" width="11.875" style="769" bestFit="1" customWidth="1"/>
    <col min="11653" max="11656" width="14.125" style="769" bestFit="1" customWidth="1"/>
    <col min="11657" max="11657" width="15.625" style="769" bestFit="1" customWidth="1"/>
    <col min="11658" max="11658" width="14.125" style="769" bestFit="1" customWidth="1"/>
    <col min="11659" max="11660" width="19.625" style="769" bestFit="1" customWidth="1"/>
    <col min="11661" max="11661" width="21.875" style="769" bestFit="1" customWidth="1"/>
    <col min="11662" max="11662" width="19.375" style="769" bestFit="1" customWidth="1"/>
    <col min="11663" max="11663" width="16.375" style="769" bestFit="1" customWidth="1"/>
    <col min="11664" max="11664" width="23" style="769" bestFit="1" customWidth="1"/>
    <col min="11665" max="11666" width="14.125" style="769" bestFit="1" customWidth="1"/>
    <col min="11667" max="11667" width="23.25" style="769" bestFit="1" customWidth="1"/>
    <col min="11668" max="11669" width="14.375" style="769" bestFit="1" customWidth="1"/>
    <col min="11670" max="11670" width="23.125" style="769" bestFit="1" customWidth="1"/>
    <col min="11671" max="11671" width="18.875" style="769" bestFit="1" customWidth="1"/>
    <col min="11672" max="11672" width="14.375" style="769" bestFit="1" customWidth="1"/>
    <col min="11673" max="11673" width="16.5" style="769" bestFit="1" customWidth="1"/>
    <col min="11674" max="11674" width="25.25" style="769" bestFit="1" customWidth="1"/>
    <col min="11675" max="11676" width="18.625" style="769" bestFit="1" customWidth="1"/>
    <col min="11677" max="11677" width="23" style="769" bestFit="1" customWidth="1"/>
    <col min="11678" max="11679" width="26.75" style="769" bestFit="1" customWidth="1"/>
    <col min="11680" max="11680" width="25.25" style="769" bestFit="1" customWidth="1"/>
    <col min="11681" max="11681" width="29.625" style="769" bestFit="1" customWidth="1"/>
    <col min="11682" max="11682" width="25.25" style="769" bestFit="1" customWidth="1"/>
    <col min="11683" max="11683" width="29.625" style="769" bestFit="1" customWidth="1"/>
    <col min="11684" max="11687" width="20.875" style="769" bestFit="1" customWidth="1"/>
    <col min="11688" max="11688" width="13.875" style="769" bestFit="1" customWidth="1"/>
    <col min="11689" max="11689" width="16.5" style="769" bestFit="1" customWidth="1"/>
    <col min="11690" max="11690" width="7.75" style="769" bestFit="1" customWidth="1"/>
    <col min="11691" max="11691" width="20.75" style="769" bestFit="1" customWidth="1"/>
    <col min="11692" max="11694" width="16.375" style="769" bestFit="1" customWidth="1"/>
    <col min="11695" max="11698" width="31" style="769" bestFit="1" customWidth="1"/>
    <col min="11699" max="11700" width="18.625" style="769" bestFit="1" customWidth="1"/>
    <col min="11701" max="11701" width="16.375" style="769" bestFit="1" customWidth="1"/>
    <col min="11702" max="11703" width="18.625" style="769" bestFit="1" customWidth="1"/>
    <col min="11704" max="11704" width="16.375" style="769" bestFit="1" customWidth="1"/>
    <col min="11705" max="11706" width="18.625" style="769" bestFit="1" customWidth="1"/>
    <col min="11707" max="11707" width="20.75" style="769" bestFit="1" customWidth="1"/>
    <col min="11708" max="11709" width="23" style="769" bestFit="1" customWidth="1"/>
    <col min="11710" max="11710" width="25.25" style="769" bestFit="1" customWidth="1"/>
    <col min="11711" max="11711" width="23" style="769" bestFit="1" customWidth="1"/>
    <col min="11712" max="11712" width="20.75" style="769" bestFit="1" customWidth="1"/>
    <col min="11713" max="11714" width="23" style="769" bestFit="1" customWidth="1"/>
    <col min="11715" max="11715" width="25.25" style="769" bestFit="1" customWidth="1"/>
    <col min="11716" max="11716" width="23" style="769" bestFit="1" customWidth="1"/>
    <col min="11717" max="11717" width="18.625" style="769" bestFit="1" customWidth="1"/>
    <col min="11718" max="11720" width="20.75" style="769" bestFit="1" customWidth="1"/>
    <col min="11721" max="11721" width="19.75" style="769" bestFit="1" customWidth="1"/>
    <col min="11722" max="11723" width="22" style="769" bestFit="1" customWidth="1"/>
    <col min="11724" max="11724" width="14.125" style="769" bestFit="1" customWidth="1"/>
    <col min="11725" max="11726" width="20.75" style="769" bestFit="1" customWidth="1"/>
    <col min="11727" max="11728" width="18.625" style="769" bestFit="1" customWidth="1"/>
    <col min="11729" max="11731" width="20.75" style="769" bestFit="1" customWidth="1"/>
    <col min="11732" max="11733" width="23" style="769" bestFit="1" customWidth="1"/>
    <col min="11734" max="11734" width="20.75" style="769" bestFit="1" customWidth="1"/>
    <col min="11735" max="11736" width="23" style="769" bestFit="1" customWidth="1"/>
    <col min="11737" max="11737" width="25.25" style="769" bestFit="1" customWidth="1"/>
    <col min="11738" max="11739" width="23" style="769" bestFit="1" customWidth="1"/>
    <col min="11740" max="11742" width="25.25" style="769" bestFit="1" customWidth="1"/>
    <col min="11743" max="11744" width="27.5" style="769" bestFit="1" customWidth="1"/>
    <col min="11745" max="11745" width="25.25" style="769" bestFit="1" customWidth="1"/>
    <col min="11746" max="11747" width="27.5" style="769" bestFit="1" customWidth="1"/>
    <col min="11748" max="11748" width="29.625" style="769" bestFit="1" customWidth="1"/>
    <col min="11749" max="11749" width="27.5" style="769" bestFit="1" customWidth="1"/>
    <col min="11750" max="11750" width="24.5" style="769" bestFit="1" customWidth="1"/>
    <col min="11751" max="11751" width="29" style="769" bestFit="1" customWidth="1"/>
    <col min="11752" max="11753" width="20.75" style="769" bestFit="1" customWidth="1"/>
    <col min="11754" max="11754" width="27.5" style="769" bestFit="1" customWidth="1"/>
    <col min="11755" max="11756" width="23" style="769" bestFit="1" customWidth="1"/>
    <col min="11757" max="11757" width="29.625" style="769" bestFit="1" customWidth="1"/>
    <col min="11758" max="11758" width="9.125" style="769" bestFit="1" customWidth="1"/>
    <col min="11759" max="11761" width="18.125" style="769" bestFit="1" customWidth="1"/>
    <col min="11762" max="11762" width="20.375" style="769" bestFit="1" customWidth="1"/>
    <col min="11763" max="11763" width="25.25" style="769" bestFit="1" customWidth="1"/>
    <col min="11764" max="11764" width="27.5" style="769" bestFit="1" customWidth="1"/>
    <col min="11765" max="11766" width="9.125" style="769" bestFit="1" customWidth="1"/>
    <col min="11767" max="11767" width="11.25" style="769" bestFit="1" customWidth="1"/>
    <col min="11768" max="11768" width="15" style="769" bestFit="1" customWidth="1"/>
    <col min="11769" max="11769" width="16.375" style="769" bestFit="1" customWidth="1"/>
    <col min="11770" max="11772" width="23.25" style="769" bestFit="1" customWidth="1"/>
    <col min="11773" max="11774" width="20.75" style="769" bestFit="1" customWidth="1"/>
    <col min="11775" max="11775" width="6.625" style="769" bestFit="1" customWidth="1"/>
    <col min="11776" max="11776" width="9" style="769"/>
    <col min="11777" max="11777" width="16.375" style="769" bestFit="1" customWidth="1"/>
    <col min="11778" max="11778" width="14.125" style="769" bestFit="1" customWidth="1"/>
    <col min="11779" max="11781" width="9.75" style="769" bestFit="1" customWidth="1"/>
    <col min="11782" max="11782" width="14.125" style="769" bestFit="1" customWidth="1"/>
    <col min="11783" max="11783" width="15.25" style="769" customWidth="1"/>
    <col min="11784" max="11784" width="14.125" style="769" bestFit="1" customWidth="1"/>
    <col min="11785" max="11785" width="15.25" style="769" bestFit="1" customWidth="1"/>
    <col min="11786" max="11788" width="13.625" style="769" bestFit="1" customWidth="1"/>
    <col min="11789" max="11789" width="12" style="769" bestFit="1" customWidth="1"/>
    <col min="11790" max="11790" width="22.125" style="769" bestFit="1" customWidth="1"/>
    <col min="11791" max="11792" width="30.125" style="769" bestFit="1" customWidth="1"/>
    <col min="11793" max="11794" width="21" style="769" bestFit="1" customWidth="1"/>
    <col min="11795" max="11795" width="18.75" style="769" bestFit="1" customWidth="1"/>
    <col min="11796" max="11796" width="21" style="769" bestFit="1" customWidth="1"/>
    <col min="11797" max="11798" width="9.75" style="769" bestFit="1" customWidth="1"/>
    <col min="11799" max="11799" width="18.875" style="769" bestFit="1" customWidth="1"/>
    <col min="11800" max="11800" width="9.75" style="769" bestFit="1" customWidth="1"/>
    <col min="11801" max="11801" width="18.875" style="769" bestFit="1" customWidth="1"/>
    <col min="11802" max="11803" width="9.75" style="769" bestFit="1" customWidth="1"/>
    <col min="11804" max="11805" width="12.125" style="769" bestFit="1" customWidth="1"/>
    <col min="11806" max="11806" width="7.125" style="769" bestFit="1" customWidth="1"/>
    <col min="11807" max="11807" width="9.75" style="769" bestFit="1" customWidth="1"/>
    <col min="11808" max="11808" width="15.5" style="769" bestFit="1" customWidth="1"/>
    <col min="11809" max="11809" width="19.375" style="769" bestFit="1" customWidth="1"/>
    <col min="11810" max="11810" width="5.75" style="769" bestFit="1" customWidth="1"/>
    <col min="11811" max="11811" width="9.75" style="769" bestFit="1" customWidth="1"/>
    <col min="11812" max="11812" width="11.875" style="769" bestFit="1" customWidth="1"/>
    <col min="11813" max="11813" width="9.125" style="769" bestFit="1" customWidth="1"/>
    <col min="11814" max="11814" width="10.5" style="769" bestFit="1" customWidth="1"/>
    <col min="11815" max="11815" width="16.375" style="769" bestFit="1" customWidth="1"/>
    <col min="11816" max="11816" width="12.125" style="769" bestFit="1" customWidth="1"/>
    <col min="11817" max="11817" width="10.375" style="769" bestFit="1" customWidth="1"/>
    <col min="11818" max="11818" width="11.875" style="769" bestFit="1" customWidth="1"/>
    <col min="11819" max="11827" width="16.375" style="769" bestFit="1" customWidth="1"/>
    <col min="11828" max="11828" width="10.625" style="769" bestFit="1" customWidth="1"/>
    <col min="11829" max="11829" width="11.875" style="769" bestFit="1" customWidth="1"/>
    <col min="11830" max="11830" width="16.375" style="769" bestFit="1" customWidth="1"/>
    <col min="11831" max="11831" width="20.75" style="769" bestFit="1" customWidth="1"/>
    <col min="11832" max="11832" width="16.375" style="769" bestFit="1" customWidth="1"/>
    <col min="11833" max="11833" width="20.75" style="769" bestFit="1" customWidth="1"/>
    <col min="11834" max="11834" width="16.375" style="769" bestFit="1" customWidth="1"/>
    <col min="11835" max="11835" width="20.75" style="769" bestFit="1" customWidth="1"/>
    <col min="11836" max="11836" width="16.375" style="769" bestFit="1" customWidth="1"/>
    <col min="11837" max="11837" width="20.75" style="769" bestFit="1" customWidth="1"/>
    <col min="11838" max="11838" width="16.375" style="769" bestFit="1" customWidth="1"/>
    <col min="11839" max="11839" width="20.75" style="769" bestFit="1" customWidth="1"/>
    <col min="11840" max="11840" width="14.125" style="769" bestFit="1" customWidth="1"/>
    <col min="11841" max="11841" width="18.625" style="769" bestFit="1" customWidth="1"/>
    <col min="11842" max="11842" width="16.375" style="769" bestFit="1" customWidth="1"/>
    <col min="11843" max="11843" width="20.75" style="769" bestFit="1" customWidth="1"/>
    <col min="11844" max="11844" width="16.375" style="769" bestFit="1" customWidth="1"/>
    <col min="11845" max="11845" width="20.75" style="769" bestFit="1" customWidth="1"/>
    <col min="11846" max="11851" width="23" style="769" bestFit="1" customWidth="1"/>
    <col min="11852" max="11853" width="18.625" style="769" bestFit="1" customWidth="1"/>
    <col min="11854" max="11854" width="10.5" style="769" bestFit="1" customWidth="1"/>
    <col min="11855" max="11855" width="11.875" style="769" bestFit="1" customWidth="1"/>
    <col min="11856" max="11856" width="10.5" style="769" bestFit="1" customWidth="1"/>
    <col min="11857" max="11858" width="11.875" style="769" bestFit="1" customWidth="1"/>
    <col min="11859" max="11859" width="16.375" style="769" bestFit="1" customWidth="1"/>
    <col min="11860" max="11860" width="17.875" style="769" bestFit="1" customWidth="1"/>
    <col min="11861" max="11861" width="22.25" style="769" bestFit="1" customWidth="1"/>
    <col min="11862" max="11862" width="7.75" style="769" bestFit="1" customWidth="1"/>
    <col min="11863" max="11865" width="11.875" style="769" bestFit="1" customWidth="1"/>
    <col min="11866" max="11866" width="16.375" style="769" bestFit="1" customWidth="1"/>
    <col min="11867" max="11869" width="11.875" style="769" bestFit="1" customWidth="1"/>
    <col min="11870" max="11870" width="14.125" style="769" bestFit="1" customWidth="1"/>
    <col min="11871" max="11871" width="11.875" style="769" bestFit="1" customWidth="1"/>
    <col min="11872" max="11872" width="16.375" style="769" bestFit="1" customWidth="1"/>
    <col min="11873" max="11873" width="18.625" style="769" bestFit="1" customWidth="1"/>
    <col min="11874" max="11874" width="10.5" style="769" bestFit="1" customWidth="1"/>
    <col min="11875" max="11875" width="14.25" style="769" bestFit="1" customWidth="1"/>
    <col min="11876" max="11877" width="13.375" style="769" bestFit="1" customWidth="1"/>
    <col min="11878" max="11878" width="16.375" style="769" bestFit="1" customWidth="1"/>
    <col min="11879" max="11879" width="16.5" style="769" bestFit="1" customWidth="1"/>
    <col min="11880" max="11881" width="20.125" style="769" bestFit="1" customWidth="1"/>
    <col min="11882" max="11883" width="23" style="769" bestFit="1" customWidth="1"/>
    <col min="11884" max="11884" width="18.625" style="769" bestFit="1" customWidth="1"/>
    <col min="11885" max="11885" width="9.25" style="769" bestFit="1" customWidth="1"/>
    <col min="11886" max="11886" width="7.25" style="769" bestFit="1" customWidth="1"/>
    <col min="11887" max="11887" width="10.375" style="769" bestFit="1" customWidth="1"/>
    <col min="11888" max="11889" width="11.875" style="769" bestFit="1" customWidth="1"/>
    <col min="11890" max="11890" width="14.375" style="769" bestFit="1" customWidth="1"/>
    <col min="11891" max="11891" width="11.875" style="769" bestFit="1" customWidth="1"/>
    <col min="11892" max="11893" width="16.375" style="769" bestFit="1" customWidth="1"/>
    <col min="11894" max="11894" width="11.875" style="769" bestFit="1" customWidth="1"/>
    <col min="11895" max="11896" width="16.375" style="769" bestFit="1" customWidth="1"/>
    <col min="11897" max="11897" width="17.875" style="769" bestFit="1" customWidth="1"/>
    <col min="11898" max="11898" width="16.375" style="769" bestFit="1" customWidth="1"/>
    <col min="11899" max="11899" width="17.875" style="769" bestFit="1" customWidth="1"/>
    <col min="11900" max="11900" width="5.75" style="769" bestFit="1" customWidth="1"/>
    <col min="11901" max="11902" width="9.75" style="769" bestFit="1" customWidth="1"/>
    <col min="11903" max="11903" width="7.75" style="769" bestFit="1" customWidth="1"/>
    <col min="11904" max="11904" width="9.75" style="769" bestFit="1" customWidth="1"/>
    <col min="11905" max="11905" width="59.375" style="769" bestFit="1" customWidth="1"/>
    <col min="11906" max="11906" width="45.5" style="769" bestFit="1" customWidth="1"/>
    <col min="11907" max="11907" width="27.625" style="769" bestFit="1" customWidth="1"/>
    <col min="11908" max="11908" width="11.875" style="769" bestFit="1" customWidth="1"/>
    <col min="11909" max="11912" width="14.125" style="769" bestFit="1" customWidth="1"/>
    <col min="11913" max="11913" width="15.625" style="769" bestFit="1" customWidth="1"/>
    <col min="11914" max="11914" width="14.125" style="769" bestFit="1" customWidth="1"/>
    <col min="11915" max="11916" width="19.625" style="769" bestFit="1" customWidth="1"/>
    <col min="11917" max="11917" width="21.875" style="769" bestFit="1" customWidth="1"/>
    <col min="11918" max="11918" width="19.375" style="769" bestFit="1" customWidth="1"/>
    <col min="11919" max="11919" width="16.375" style="769" bestFit="1" customWidth="1"/>
    <col min="11920" max="11920" width="23" style="769" bestFit="1" customWidth="1"/>
    <col min="11921" max="11922" width="14.125" style="769" bestFit="1" customWidth="1"/>
    <col min="11923" max="11923" width="23.25" style="769" bestFit="1" customWidth="1"/>
    <col min="11924" max="11925" width="14.375" style="769" bestFit="1" customWidth="1"/>
    <col min="11926" max="11926" width="23.125" style="769" bestFit="1" customWidth="1"/>
    <col min="11927" max="11927" width="18.875" style="769" bestFit="1" customWidth="1"/>
    <col min="11928" max="11928" width="14.375" style="769" bestFit="1" customWidth="1"/>
    <col min="11929" max="11929" width="16.5" style="769" bestFit="1" customWidth="1"/>
    <col min="11930" max="11930" width="25.25" style="769" bestFit="1" customWidth="1"/>
    <col min="11931" max="11932" width="18.625" style="769" bestFit="1" customWidth="1"/>
    <col min="11933" max="11933" width="23" style="769" bestFit="1" customWidth="1"/>
    <col min="11934" max="11935" width="26.75" style="769" bestFit="1" customWidth="1"/>
    <col min="11936" max="11936" width="25.25" style="769" bestFit="1" customWidth="1"/>
    <col min="11937" max="11937" width="29.625" style="769" bestFit="1" customWidth="1"/>
    <col min="11938" max="11938" width="25.25" style="769" bestFit="1" customWidth="1"/>
    <col min="11939" max="11939" width="29.625" style="769" bestFit="1" customWidth="1"/>
    <col min="11940" max="11943" width="20.875" style="769" bestFit="1" customWidth="1"/>
    <col min="11944" max="11944" width="13.875" style="769" bestFit="1" customWidth="1"/>
    <col min="11945" max="11945" width="16.5" style="769" bestFit="1" customWidth="1"/>
    <col min="11946" max="11946" width="7.75" style="769" bestFit="1" customWidth="1"/>
    <col min="11947" max="11947" width="20.75" style="769" bestFit="1" customWidth="1"/>
    <col min="11948" max="11950" width="16.375" style="769" bestFit="1" customWidth="1"/>
    <col min="11951" max="11954" width="31" style="769" bestFit="1" customWidth="1"/>
    <col min="11955" max="11956" width="18.625" style="769" bestFit="1" customWidth="1"/>
    <col min="11957" max="11957" width="16.375" style="769" bestFit="1" customWidth="1"/>
    <col min="11958" max="11959" width="18.625" style="769" bestFit="1" customWidth="1"/>
    <col min="11960" max="11960" width="16.375" style="769" bestFit="1" customWidth="1"/>
    <col min="11961" max="11962" width="18.625" style="769" bestFit="1" customWidth="1"/>
    <col min="11963" max="11963" width="20.75" style="769" bestFit="1" customWidth="1"/>
    <col min="11964" max="11965" width="23" style="769" bestFit="1" customWidth="1"/>
    <col min="11966" max="11966" width="25.25" style="769" bestFit="1" customWidth="1"/>
    <col min="11967" max="11967" width="23" style="769" bestFit="1" customWidth="1"/>
    <col min="11968" max="11968" width="20.75" style="769" bestFit="1" customWidth="1"/>
    <col min="11969" max="11970" width="23" style="769" bestFit="1" customWidth="1"/>
    <col min="11971" max="11971" width="25.25" style="769" bestFit="1" customWidth="1"/>
    <col min="11972" max="11972" width="23" style="769" bestFit="1" customWidth="1"/>
    <col min="11973" max="11973" width="18.625" style="769" bestFit="1" customWidth="1"/>
    <col min="11974" max="11976" width="20.75" style="769" bestFit="1" customWidth="1"/>
    <col min="11977" max="11977" width="19.75" style="769" bestFit="1" customWidth="1"/>
    <col min="11978" max="11979" width="22" style="769" bestFit="1" customWidth="1"/>
    <col min="11980" max="11980" width="14.125" style="769" bestFit="1" customWidth="1"/>
    <col min="11981" max="11982" width="20.75" style="769" bestFit="1" customWidth="1"/>
    <col min="11983" max="11984" width="18.625" style="769" bestFit="1" customWidth="1"/>
    <col min="11985" max="11987" width="20.75" style="769" bestFit="1" customWidth="1"/>
    <col min="11988" max="11989" width="23" style="769" bestFit="1" customWidth="1"/>
    <col min="11990" max="11990" width="20.75" style="769" bestFit="1" customWidth="1"/>
    <col min="11991" max="11992" width="23" style="769" bestFit="1" customWidth="1"/>
    <col min="11993" max="11993" width="25.25" style="769" bestFit="1" customWidth="1"/>
    <col min="11994" max="11995" width="23" style="769" bestFit="1" customWidth="1"/>
    <col min="11996" max="11998" width="25.25" style="769" bestFit="1" customWidth="1"/>
    <col min="11999" max="12000" width="27.5" style="769" bestFit="1" customWidth="1"/>
    <col min="12001" max="12001" width="25.25" style="769" bestFit="1" customWidth="1"/>
    <col min="12002" max="12003" width="27.5" style="769" bestFit="1" customWidth="1"/>
    <col min="12004" max="12004" width="29.625" style="769" bestFit="1" customWidth="1"/>
    <col min="12005" max="12005" width="27.5" style="769" bestFit="1" customWidth="1"/>
    <col min="12006" max="12006" width="24.5" style="769" bestFit="1" customWidth="1"/>
    <col min="12007" max="12007" width="29" style="769" bestFit="1" customWidth="1"/>
    <col min="12008" max="12009" width="20.75" style="769" bestFit="1" customWidth="1"/>
    <col min="12010" max="12010" width="27.5" style="769" bestFit="1" customWidth="1"/>
    <col min="12011" max="12012" width="23" style="769" bestFit="1" customWidth="1"/>
    <col min="12013" max="12013" width="29.625" style="769" bestFit="1" customWidth="1"/>
    <col min="12014" max="12014" width="9.125" style="769" bestFit="1" customWidth="1"/>
    <col min="12015" max="12017" width="18.125" style="769" bestFit="1" customWidth="1"/>
    <col min="12018" max="12018" width="20.375" style="769" bestFit="1" customWidth="1"/>
    <col min="12019" max="12019" width="25.25" style="769" bestFit="1" customWidth="1"/>
    <col min="12020" max="12020" width="27.5" style="769" bestFit="1" customWidth="1"/>
    <col min="12021" max="12022" width="9.125" style="769" bestFit="1" customWidth="1"/>
    <col min="12023" max="12023" width="11.25" style="769" bestFit="1" customWidth="1"/>
    <col min="12024" max="12024" width="15" style="769" bestFit="1" customWidth="1"/>
    <col min="12025" max="12025" width="16.375" style="769" bestFit="1" customWidth="1"/>
    <col min="12026" max="12028" width="23.25" style="769" bestFit="1" customWidth="1"/>
    <col min="12029" max="12030" width="20.75" style="769" bestFit="1" customWidth="1"/>
    <col min="12031" max="12031" width="6.625" style="769" bestFit="1" customWidth="1"/>
    <col min="12032" max="12032" width="9" style="769"/>
    <col min="12033" max="12033" width="16.375" style="769" bestFit="1" customWidth="1"/>
    <col min="12034" max="12034" width="14.125" style="769" bestFit="1" customWidth="1"/>
    <col min="12035" max="12037" width="9.75" style="769" bestFit="1" customWidth="1"/>
    <col min="12038" max="12038" width="14.125" style="769" bestFit="1" customWidth="1"/>
    <col min="12039" max="12039" width="15.25" style="769" customWidth="1"/>
    <col min="12040" max="12040" width="14.125" style="769" bestFit="1" customWidth="1"/>
    <col min="12041" max="12041" width="15.25" style="769" bestFit="1" customWidth="1"/>
    <col min="12042" max="12044" width="13.625" style="769" bestFit="1" customWidth="1"/>
    <col min="12045" max="12045" width="12" style="769" bestFit="1" customWidth="1"/>
    <col min="12046" max="12046" width="22.125" style="769" bestFit="1" customWidth="1"/>
    <col min="12047" max="12048" width="30.125" style="769" bestFit="1" customWidth="1"/>
    <col min="12049" max="12050" width="21" style="769" bestFit="1" customWidth="1"/>
    <col min="12051" max="12051" width="18.75" style="769" bestFit="1" customWidth="1"/>
    <col min="12052" max="12052" width="21" style="769" bestFit="1" customWidth="1"/>
    <col min="12053" max="12054" width="9.75" style="769" bestFit="1" customWidth="1"/>
    <col min="12055" max="12055" width="18.875" style="769" bestFit="1" customWidth="1"/>
    <col min="12056" max="12056" width="9.75" style="769" bestFit="1" customWidth="1"/>
    <col min="12057" max="12057" width="18.875" style="769" bestFit="1" customWidth="1"/>
    <col min="12058" max="12059" width="9.75" style="769" bestFit="1" customWidth="1"/>
    <col min="12060" max="12061" width="12.125" style="769" bestFit="1" customWidth="1"/>
    <col min="12062" max="12062" width="7.125" style="769" bestFit="1" customWidth="1"/>
    <col min="12063" max="12063" width="9.75" style="769" bestFit="1" customWidth="1"/>
    <col min="12064" max="12064" width="15.5" style="769" bestFit="1" customWidth="1"/>
    <col min="12065" max="12065" width="19.375" style="769" bestFit="1" customWidth="1"/>
    <col min="12066" max="12066" width="5.75" style="769" bestFit="1" customWidth="1"/>
    <col min="12067" max="12067" width="9.75" style="769" bestFit="1" customWidth="1"/>
    <col min="12068" max="12068" width="11.875" style="769" bestFit="1" customWidth="1"/>
    <col min="12069" max="12069" width="9.125" style="769" bestFit="1" customWidth="1"/>
    <col min="12070" max="12070" width="10.5" style="769" bestFit="1" customWidth="1"/>
    <col min="12071" max="12071" width="16.375" style="769" bestFit="1" customWidth="1"/>
    <col min="12072" max="12072" width="12.125" style="769" bestFit="1" customWidth="1"/>
    <col min="12073" max="12073" width="10.375" style="769" bestFit="1" customWidth="1"/>
    <col min="12074" max="12074" width="11.875" style="769" bestFit="1" customWidth="1"/>
    <col min="12075" max="12083" width="16.375" style="769" bestFit="1" customWidth="1"/>
    <col min="12084" max="12084" width="10.625" style="769" bestFit="1" customWidth="1"/>
    <col min="12085" max="12085" width="11.875" style="769" bestFit="1" customWidth="1"/>
    <col min="12086" max="12086" width="16.375" style="769" bestFit="1" customWidth="1"/>
    <col min="12087" max="12087" width="20.75" style="769" bestFit="1" customWidth="1"/>
    <col min="12088" max="12088" width="16.375" style="769" bestFit="1" customWidth="1"/>
    <col min="12089" max="12089" width="20.75" style="769" bestFit="1" customWidth="1"/>
    <col min="12090" max="12090" width="16.375" style="769" bestFit="1" customWidth="1"/>
    <col min="12091" max="12091" width="20.75" style="769" bestFit="1" customWidth="1"/>
    <col min="12092" max="12092" width="16.375" style="769" bestFit="1" customWidth="1"/>
    <col min="12093" max="12093" width="20.75" style="769" bestFit="1" customWidth="1"/>
    <col min="12094" max="12094" width="16.375" style="769" bestFit="1" customWidth="1"/>
    <col min="12095" max="12095" width="20.75" style="769" bestFit="1" customWidth="1"/>
    <col min="12096" max="12096" width="14.125" style="769" bestFit="1" customWidth="1"/>
    <col min="12097" max="12097" width="18.625" style="769" bestFit="1" customWidth="1"/>
    <col min="12098" max="12098" width="16.375" style="769" bestFit="1" customWidth="1"/>
    <col min="12099" max="12099" width="20.75" style="769" bestFit="1" customWidth="1"/>
    <col min="12100" max="12100" width="16.375" style="769" bestFit="1" customWidth="1"/>
    <col min="12101" max="12101" width="20.75" style="769" bestFit="1" customWidth="1"/>
    <col min="12102" max="12107" width="23" style="769" bestFit="1" customWidth="1"/>
    <col min="12108" max="12109" width="18.625" style="769" bestFit="1" customWidth="1"/>
    <col min="12110" max="12110" width="10.5" style="769" bestFit="1" customWidth="1"/>
    <col min="12111" max="12111" width="11.875" style="769" bestFit="1" customWidth="1"/>
    <col min="12112" max="12112" width="10.5" style="769" bestFit="1" customWidth="1"/>
    <col min="12113" max="12114" width="11.875" style="769" bestFit="1" customWidth="1"/>
    <col min="12115" max="12115" width="16.375" style="769" bestFit="1" customWidth="1"/>
    <col min="12116" max="12116" width="17.875" style="769" bestFit="1" customWidth="1"/>
    <col min="12117" max="12117" width="22.25" style="769" bestFit="1" customWidth="1"/>
    <col min="12118" max="12118" width="7.75" style="769" bestFit="1" customWidth="1"/>
    <col min="12119" max="12121" width="11.875" style="769" bestFit="1" customWidth="1"/>
    <col min="12122" max="12122" width="16.375" style="769" bestFit="1" customWidth="1"/>
    <col min="12123" max="12125" width="11.875" style="769" bestFit="1" customWidth="1"/>
    <col min="12126" max="12126" width="14.125" style="769" bestFit="1" customWidth="1"/>
    <col min="12127" max="12127" width="11.875" style="769" bestFit="1" customWidth="1"/>
    <col min="12128" max="12128" width="16.375" style="769" bestFit="1" customWidth="1"/>
    <col min="12129" max="12129" width="18.625" style="769" bestFit="1" customWidth="1"/>
    <col min="12130" max="12130" width="10.5" style="769" bestFit="1" customWidth="1"/>
    <col min="12131" max="12131" width="14.25" style="769" bestFit="1" customWidth="1"/>
    <col min="12132" max="12133" width="13.375" style="769" bestFit="1" customWidth="1"/>
    <col min="12134" max="12134" width="16.375" style="769" bestFit="1" customWidth="1"/>
    <col min="12135" max="12135" width="16.5" style="769" bestFit="1" customWidth="1"/>
    <col min="12136" max="12137" width="20.125" style="769" bestFit="1" customWidth="1"/>
    <col min="12138" max="12139" width="23" style="769" bestFit="1" customWidth="1"/>
    <col min="12140" max="12140" width="18.625" style="769" bestFit="1" customWidth="1"/>
    <col min="12141" max="12141" width="9.25" style="769" bestFit="1" customWidth="1"/>
    <col min="12142" max="12142" width="7.25" style="769" bestFit="1" customWidth="1"/>
    <col min="12143" max="12143" width="10.375" style="769" bestFit="1" customWidth="1"/>
    <col min="12144" max="12145" width="11.875" style="769" bestFit="1" customWidth="1"/>
    <col min="12146" max="12146" width="14.375" style="769" bestFit="1" customWidth="1"/>
    <col min="12147" max="12147" width="11.875" style="769" bestFit="1" customWidth="1"/>
    <col min="12148" max="12149" width="16.375" style="769" bestFit="1" customWidth="1"/>
    <col min="12150" max="12150" width="11.875" style="769" bestFit="1" customWidth="1"/>
    <col min="12151" max="12152" width="16.375" style="769" bestFit="1" customWidth="1"/>
    <col min="12153" max="12153" width="17.875" style="769" bestFit="1" customWidth="1"/>
    <col min="12154" max="12154" width="16.375" style="769" bestFit="1" customWidth="1"/>
    <col min="12155" max="12155" width="17.875" style="769" bestFit="1" customWidth="1"/>
    <col min="12156" max="12156" width="5.75" style="769" bestFit="1" customWidth="1"/>
    <col min="12157" max="12158" width="9.75" style="769" bestFit="1" customWidth="1"/>
    <col min="12159" max="12159" width="7.75" style="769" bestFit="1" customWidth="1"/>
    <col min="12160" max="12160" width="9.75" style="769" bestFit="1" customWidth="1"/>
    <col min="12161" max="12161" width="59.375" style="769" bestFit="1" customWidth="1"/>
    <col min="12162" max="12162" width="45.5" style="769" bestFit="1" customWidth="1"/>
    <col min="12163" max="12163" width="27.625" style="769" bestFit="1" customWidth="1"/>
    <col min="12164" max="12164" width="11.875" style="769" bestFit="1" customWidth="1"/>
    <col min="12165" max="12168" width="14.125" style="769" bestFit="1" customWidth="1"/>
    <col min="12169" max="12169" width="15.625" style="769" bestFit="1" customWidth="1"/>
    <col min="12170" max="12170" width="14.125" style="769" bestFit="1" customWidth="1"/>
    <col min="12171" max="12172" width="19.625" style="769" bestFit="1" customWidth="1"/>
    <col min="12173" max="12173" width="21.875" style="769" bestFit="1" customWidth="1"/>
    <col min="12174" max="12174" width="19.375" style="769" bestFit="1" customWidth="1"/>
    <col min="12175" max="12175" width="16.375" style="769" bestFit="1" customWidth="1"/>
    <col min="12176" max="12176" width="23" style="769" bestFit="1" customWidth="1"/>
    <col min="12177" max="12178" width="14.125" style="769" bestFit="1" customWidth="1"/>
    <col min="12179" max="12179" width="23.25" style="769" bestFit="1" customWidth="1"/>
    <col min="12180" max="12181" width="14.375" style="769" bestFit="1" customWidth="1"/>
    <col min="12182" max="12182" width="23.125" style="769" bestFit="1" customWidth="1"/>
    <col min="12183" max="12183" width="18.875" style="769" bestFit="1" customWidth="1"/>
    <col min="12184" max="12184" width="14.375" style="769" bestFit="1" customWidth="1"/>
    <col min="12185" max="12185" width="16.5" style="769" bestFit="1" customWidth="1"/>
    <col min="12186" max="12186" width="25.25" style="769" bestFit="1" customWidth="1"/>
    <col min="12187" max="12188" width="18.625" style="769" bestFit="1" customWidth="1"/>
    <col min="12189" max="12189" width="23" style="769" bestFit="1" customWidth="1"/>
    <col min="12190" max="12191" width="26.75" style="769" bestFit="1" customWidth="1"/>
    <col min="12192" max="12192" width="25.25" style="769" bestFit="1" customWidth="1"/>
    <col min="12193" max="12193" width="29.625" style="769" bestFit="1" customWidth="1"/>
    <col min="12194" max="12194" width="25.25" style="769" bestFit="1" customWidth="1"/>
    <col min="12195" max="12195" width="29.625" style="769" bestFit="1" customWidth="1"/>
    <col min="12196" max="12199" width="20.875" style="769" bestFit="1" customWidth="1"/>
    <col min="12200" max="12200" width="13.875" style="769" bestFit="1" customWidth="1"/>
    <col min="12201" max="12201" width="16.5" style="769" bestFit="1" customWidth="1"/>
    <col min="12202" max="12202" width="7.75" style="769" bestFit="1" customWidth="1"/>
    <col min="12203" max="12203" width="20.75" style="769" bestFit="1" customWidth="1"/>
    <col min="12204" max="12206" width="16.375" style="769" bestFit="1" customWidth="1"/>
    <col min="12207" max="12210" width="31" style="769" bestFit="1" customWidth="1"/>
    <col min="12211" max="12212" width="18.625" style="769" bestFit="1" customWidth="1"/>
    <col min="12213" max="12213" width="16.375" style="769" bestFit="1" customWidth="1"/>
    <col min="12214" max="12215" width="18.625" style="769" bestFit="1" customWidth="1"/>
    <col min="12216" max="12216" width="16.375" style="769" bestFit="1" customWidth="1"/>
    <col min="12217" max="12218" width="18.625" style="769" bestFit="1" customWidth="1"/>
    <col min="12219" max="12219" width="20.75" style="769" bestFit="1" customWidth="1"/>
    <col min="12220" max="12221" width="23" style="769" bestFit="1" customWidth="1"/>
    <col min="12222" max="12222" width="25.25" style="769" bestFit="1" customWidth="1"/>
    <col min="12223" max="12223" width="23" style="769" bestFit="1" customWidth="1"/>
    <col min="12224" max="12224" width="20.75" style="769" bestFit="1" customWidth="1"/>
    <col min="12225" max="12226" width="23" style="769" bestFit="1" customWidth="1"/>
    <col min="12227" max="12227" width="25.25" style="769" bestFit="1" customWidth="1"/>
    <col min="12228" max="12228" width="23" style="769" bestFit="1" customWidth="1"/>
    <col min="12229" max="12229" width="18.625" style="769" bestFit="1" customWidth="1"/>
    <col min="12230" max="12232" width="20.75" style="769" bestFit="1" customWidth="1"/>
    <col min="12233" max="12233" width="19.75" style="769" bestFit="1" customWidth="1"/>
    <col min="12234" max="12235" width="22" style="769" bestFit="1" customWidth="1"/>
    <col min="12236" max="12236" width="14.125" style="769" bestFit="1" customWidth="1"/>
    <col min="12237" max="12238" width="20.75" style="769" bestFit="1" customWidth="1"/>
    <col min="12239" max="12240" width="18.625" style="769" bestFit="1" customWidth="1"/>
    <col min="12241" max="12243" width="20.75" style="769" bestFit="1" customWidth="1"/>
    <col min="12244" max="12245" width="23" style="769" bestFit="1" customWidth="1"/>
    <col min="12246" max="12246" width="20.75" style="769" bestFit="1" customWidth="1"/>
    <col min="12247" max="12248" width="23" style="769" bestFit="1" customWidth="1"/>
    <col min="12249" max="12249" width="25.25" style="769" bestFit="1" customWidth="1"/>
    <col min="12250" max="12251" width="23" style="769" bestFit="1" customWidth="1"/>
    <col min="12252" max="12254" width="25.25" style="769" bestFit="1" customWidth="1"/>
    <col min="12255" max="12256" width="27.5" style="769" bestFit="1" customWidth="1"/>
    <col min="12257" max="12257" width="25.25" style="769" bestFit="1" customWidth="1"/>
    <col min="12258" max="12259" width="27.5" style="769" bestFit="1" customWidth="1"/>
    <col min="12260" max="12260" width="29.625" style="769" bestFit="1" customWidth="1"/>
    <col min="12261" max="12261" width="27.5" style="769" bestFit="1" customWidth="1"/>
    <col min="12262" max="12262" width="24.5" style="769" bestFit="1" customWidth="1"/>
    <col min="12263" max="12263" width="29" style="769" bestFit="1" customWidth="1"/>
    <col min="12264" max="12265" width="20.75" style="769" bestFit="1" customWidth="1"/>
    <col min="12266" max="12266" width="27.5" style="769" bestFit="1" customWidth="1"/>
    <col min="12267" max="12268" width="23" style="769" bestFit="1" customWidth="1"/>
    <col min="12269" max="12269" width="29.625" style="769" bestFit="1" customWidth="1"/>
    <col min="12270" max="12270" width="9.125" style="769" bestFit="1" customWidth="1"/>
    <col min="12271" max="12273" width="18.125" style="769" bestFit="1" customWidth="1"/>
    <col min="12274" max="12274" width="20.375" style="769" bestFit="1" customWidth="1"/>
    <col min="12275" max="12275" width="25.25" style="769" bestFit="1" customWidth="1"/>
    <col min="12276" max="12276" width="27.5" style="769" bestFit="1" customWidth="1"/>
    <col min="12277" max="12278" width="9.125" style="769" bestFit="1" customWidth="1"/>
    <col min="12279" max="12279" width="11.25" style="769" bestFit="1" customWidth="1"/>
    <col min="12280" max="12280" width="15" style="769" bestFit="1" customWidth="1"/>
    <col min="12281" max="12281" width="16.375" style="769" bestFit="1" customWidth="1"/>
    <col min="12282" max="12284" width="23.25" style="769" bestFit="1" customWidth="1"/>
    <col min="12285" max="12286" width="20.75" style="769" bestFit="1" customWidth="1"/>
    <col min="12287" max="12287" width="6.625" style="769" bestFit="1" customWidth="1"/>
    <col min="12288" max="12288" width="9" style="769"/>
    <col min="12289" max="12289" width="16.375" style="769" bestFit="1" customWidth="1"/>
    <col min="12290" max="12290" width="14.125" style="769" bestFit="1" customWidth="1"/>
    <col min="12291" max="12293" width="9.75" style="769" bestFit="1" customWidth="1"/>
    <col min="12294" max="12294" width="14.125" style="769" bestFit="1" customWidth="1"/>
    <col min="12295" max="12295" width="15.25" style="769" customWidth="1"/>
    <col min="12296" max="12296" width="14.125" style="769" bestFit="1" customWidth="1"/>
    <col min="12297" max="12297" width="15.25" style="769" bestFit="1" customWidth="1"/>
    <col min="12298" max="12300" width="13.625" style="769" bestFit="1" customWidth="1"/>
    <col min="12301" max="12301" width="12" style="769" bestFit="1" customWidth="1"/>
    <col min="12302" max="12302" width="22.125" style="769" bestFit="1" customWidth="1"/>
    <col min="12303" max="12304" width="30.125" style="769" bestFit="1" customWidth="1"/>
    <col min="12305" max="12306" width="21" style="769" bestFit="1" customWidth="1"/>
    <col min="12307" max="12307" width="18.75" style="769" bestFit="1" customWidth="1"/>
    <col min="12308" max="12308" width="21" style="769" bestFit="1" customWidth="1"/>
    <col min="12309" max="12310" width="9.75" style="769" bestFit="1" customWidth="1"/>
    <col min="12311" max="12311" width="18.875" style="769" bestFit="1" customWidth="1"/>
    <col min="12312" max="12312" width="9.75" style="769" bestFit="1" customWidth="1"/>
    <col min="12313" max="12313" width="18.875" style="769" bestFit="1" customWidth="1"/>
    <col min="12314" max="12315" width="9.75" style="769" bestFit="1" customWidth="1"/>
    <col min="12316" max="12317" width="12.125" style="769" bestFit="1" customWidth="1"/>
    <col min="12318" max="12318" width="7.125" style="769" bestFit="1" customWidth="1"/>
    <col min="12319" max="12319" width="9.75" style="769" bestFit="1" customWidth="1"/>
    <col min="12320" max="12320" width="15.5" style="769" bestFit="1" customWidth="1"/>
    <col min="12321" max="12321" width="19.375" style="769" bestFit="1" customWidth="1"/>
    <col min="12322" max="12322" width="5.75" style="769" bestFit="1" customWidth="1"/>
    <col min="12323" max="12323" width="9.75" style="769" bestFit="1" customWidth="1"/>
    <col min="12324" max="12324" width="11.875" style="769" bestFit="1" customWidth="1"/>
    <col min="12325" max="12325" width="9.125" style="769" bestFit="1" customWidth="1"/>
    <col min="12326" max="12326" width="10.5" style="769" bestFit="1" customWidth="1"/>
    <col min="12327" max="12327" width="16.375" style="769" bestFit="1" customWidth="1"/>
    <col min="12328" max="12328" width="12.125" style="769" bestFit="1" customWidth="1"/>
    <col min="12329" max="12329" width="10.375" style="769" bestFit="1" customWidth="1"/>
    <col min="12330" max="12330" width="11.875" style="769" bestFit="1" customWidth="1"/>
    <col min="12331" max="12339" width="16.375" style="769" bestFit="1" customWidth="1"/>
    <col min="12340" max="12340" width="10.625" style="769" bestFit="1" customWidth="1"/>
    <col min="12341" max="12341" width="11.875" style="769" bestFit="1" customWidth="1"/>
    <col min="12342" max="12342" width="16.375" style="769" bestFit="1" customWidth="1"/>
    <col min="12343" max="12343" width="20.75" style="769" bestFit="1" customWidth="1"/>
    <col min="12344" max="12344" width="16.375" style="769" bestFit="1" customWidth="1"/>
    <col min="12345" max="12345" width="20.75" style="769" bestFit="1" customWidth="1"/>
    <col min="12346" max="12346" width="16.375" style="769" bestFit="1" customWidth="1"/>
    <col min="12347" max="12347" width="20.75" style="769" bestFit="1" customWidth="1"/>
    <col min="12348" max="12348" width="16.375" style="769" bestFit="1" customWidth="1"/>
    <col min="12349" max="12349" width="20.75" style="769" bestFit="1" customWidth="1"/>
    <col min="12350" max="12350" width="16.375" style="769" bestFit="1" customWidth="1"/>
    <col min="12351" max="12351" width="20.75" style="769" bestFit="1" customWidth="1"/>
    <col min="12352" max="12352" width="14.125" style="769" bestFit="1" customWidth="1"/>
    <col min="12353" max="12353" width="18.625" style="769" bestFit="1" customWidth="1"/>
    <col min="12354" max="12354" width="16.375" style="769" bestFit="1" customWidth="1"/>
    <col min="12355" max="12355" width="20.75" style="769" bestFit="1" customWidth="1"/>
    <col min="12356" max="12356" width="16.375" style="769" bestFit="1" customWidth="1"/>
    <col min="12357" max="12357" width="20.75" style="769" bestFit="1" customWidth="1"/>
    <col min="12358" max="12363" width="23" style="769" bestFit="1" customWidth="1"/>
    <col min="12364" max="12365" width="18.625" style="769" bestFit="1" customWidth="1"/>
    <col min="12366" max="12366" width="10.5" style="769" bestFit="1" customWidth="1"/>
    <col min="12367" max="12367" width="11.875" style="769" bestFit="1" customWidth="1"/>
    <col min="12368" max="12368" width="10.5" style="769" bestFit="1" customWidth="1"/>
    <col min="12369" max="12370" width="11.875" style="769" bestFit="1" customWidth="1"/>
    <col min="12371" max="12371" width="16.375" style="769" bestFit="1" customWidth="1"/>
    <col min="12372" max="12372" width="17.875" style="769" bestFit="1" customWidth="1"/>
    <col min="12373" max="12373" width="22.25" style="769" bestFit="1" customWidth="1"/>
    <col min="12374" max="12374" width="7.75" style="769" bestFit="1" customWidth="1"/>
    <col min="12375" max="12377" width="11.875" style="769" bestFit="1" customWidth="1"/>
    <col min="12378" max="12378" width="16.375" style="769" bestFit="1" customWidth="1"/>
    <col min="12379" max="12381" width="11.875" style="769" bestFit="1" customWidth="1"/>
    <col min="12382" max="12382" width="14.125" style="769" bestFit="1" customWidth="1"/>
    <col min="12383" max="12383" width="11.875" style="769" bestFit="1" customWidth="1"/>
    <col min="12384" max="12384" width="16.375" style="769" bestFit="1" customWidth="1"/>
    <col min="12385" max="12385" width="18.625" style="769" bestFit="1" customWidth="1"/>
    <col min="12386" max="12386" width="10.5" style="769" bestFit="1" customWidth="1"/>
    <col min="12387" max="12387" width="14.25" style="769" bestFit="1" customWidth="1"/>
    <col min="12388" max="12389" width="13.375" style="769" bestFit="1" customWidth="1"/>
    <col min="12390" max="12390" width="16.375" style="769" bestFit="1" customWidth="1"/>
    <col min="12391" max="12391" width="16.5" style="769" bestFit="1" customWidth="1"/>
    <col min="12392" max="12393" width="20.125" style="769" bestFit="1" customWidth="1"/>
    <col min="12394" max="12395" width="23" style="769" bestFit="1" customWidth="1"/>
    <col min="12396" max="12396" width="18.625" style="769" bestFit="1" customWidth="1"/>
    <col min="12397" max="12397" width="9.25" style="769" bestFit="1" customWidth="1"/>
    <col min="12398" max="12398" width="7.25" style="769" bestFit="1" customWidth="1"/>
    <col min="12399" max="12399" width="10.375" style="769" bestFit="1" customWidth="1"/>
    <col min="12400" max="12401" width="11.875" style="769" bestFit="1" customWidth="1"/>
    <col min="12402" max="12402" width="14.375" style="769" bestFit="1" customWidth="1"/>
    <col min="12403" max="12403" width="11.875" style="769" bestFit="1" customWidth="1"/>
    <col min="12404" max="12405" width="16.375" style="769" bestFit="1" customWidth="1"/>
    <col min="12406" max="12406" width="11.875" style="769" bestFit="1" customWidth="1"/>
    <col min="12407" max="12408" width="16.375" style="769" bestFit="1" customWidth="1"/>
    <col min="12409" max="12409" width="17.875" style="769" bestFit="1" customWidth="1"/>
    <col min="12410" max="12410" width="16.375" style="769" bestFit="1" customWidth="1"/>
    <col min="12411" max="12411" width="17.875" style="769" bestFit="1" customWidth="1"/>
    <col min="12412" max="12412" width="5.75" style="769" bestFit="1" customWidth="1"/>
    <col min="12413" max="12414" width="9.75" style="769" bestFit="1" customWidth="1"/>
    <col min="12415" max="12415" width="7.75" style="769" bestFit="1" customWidth="1"/>
    <col min="12416" max="12416" width="9.75" style="769" bestFit="1" customWidth="1"/>
    <col min="12417" max="12417" width="59.375" style="769" bestFit="1" customWidth="1"/>
    <col min="12418" max="12418" width="45.5" style="769" bestFit="1" customWidth="1"/>
    <col min="12419" max="12419" width="27.625" style="769" bestFit="1" customWidth="1"/>
    <col min="12420" max="12420" width="11.875" style="769" bestFit="1" customWidth="1"/>
    <col min="12421" max="12424" width="14.125" style="769" bestFit="1" customWidth="1"/>
    <col min="12425" max="12425" width="15.625" style="769" bestFit="1" customWidth="1"/>
    <col min="12426" max="12426" width="14.125" style="769" bestFit="1" customWidth="1"/>
    <col min="12427" max="12428" width="19.625" style="769" bestFit="1" customWidth="1"/>
    <col min="12429" max="12429" width="21.875" style="769" bestFit="1" customWidth="1"/>
    <col min="12430" max="12430" width="19.375" style="769" bestFit="1" customWidth="1"/>
    <col min="12431" max="12431" width="16.375" style="769" bestFit="1" customWidth="1"/>
    <col min="12432" max="12432" width="23" style="769" bestFit="1" customWidth="1"/>
    <col min="12433" max="12434" width="14.125" style="769" bestFit="1" customWidth="1"/>
    <col min="12435" max="12435" width="23.25" style="769" bestFit="1" customWidth="1"/>
    <col min="12436" max="12437" width="14.375" style="769" bestFit="1" customWidth="1"/>
    <col min="12438" max="12438" width="23.125" style="769" bestFit="1" customWidth="1"/>
    <col min="12439" max="12439" width="18.875" style="769" bestFit="1" customWidth="1"/>
    <col min="12440" max="12440" width="14.375" style="769" bestFit="1" customWidth="1"/>
    <col min="12441" max="12441" width="16.5" style="769" bestFit="1" customWidth="1"/>
    <col min="12442" max="12442" width="25.25" style="769" bestFit="1" customWidth="1"/>
    <col min="12443" max="12444" width="18.625" style="769" bestFit="1" customWidth="1"/>
    <col min="12445" max="12445" width="23" style="769" bestFit="1" customWidth="1"/>
    <col min="12446" max="12447" width="26.75" style="769" bestFit="1" customWidth="1"/>
    <col min="12448" max="12448" width="25.25" style="769" bestFit="1" customWidth="1"/>
    <col min="12449" max="12449" width="29.625" style="769" bestFit="1" customWidth="1"/>
    <col min="12450" max="12450" width="25.25" style="769" bestFit="1" customWidth="1"/>
    <col min="12451" max="12451" width="29.625" style="769" bestFit="1" customWidth="1"/>
    <col min="12452" max="12455" width="20.875" style="769" bestFit="1" customWidth="1"/>
    <col min="12456" max="12456" width="13.875" style="769" bestFit="1" customWidth="1"/>
    <col min="12457" max="12457" width="16.5" style="769" bestFit="1" customWidth="1"/>
    <col min="12458" max="12458" width="7.75" style="769" bestFit="1" customWidth="1"/>
    <col min="12459" max="12459" width="20.75" style="769" bestFit="1" customWidth="1"/>
    <col min="12460" max="12462" width="16.375" style="769" bestFit="1" customWidth="1"/>
    <col min="12463" max="12466" width="31" style="769" bestFit="1" customWidth="1"/>
    <col min="12467" max="12468" width="18.625" style="769" bestFit="1" customWidth="1"/>
    <col min="12469" max="12469" width="16.375" style="769" bestFit="1" customWidth="1"/>
    <col min="12470" max="12471" width="18.625" style="769" bestFit="1" customWidth="1"/>
    <col min="12472" max="12472" width="16.375" style="769" bestFit="1" customWidth="1"/>
    <col min="12473" max="12474" width="18.625" style="769" bestFit="1" customWidth="1"/>
    <col min="12475" max="12475" width="20.75" style="769" bestFit="1" customWidth="1"/>
    <col min="12476" max="12477" width="23" style="769" bestFit="1" customWidth="1"/>
    <col min="12478" max="12478" width="25.25" style="769" bestFit="1" customWidth="1"/>
    <col min="12479" max="12479" width="23" style="769" bestFit="1" customWidth="1"/>
    <col min="12480" max="12480" width="20.75" style="769" bestFit="1" customWidth="1"/>
    <col min="12481" max="12482" width="23" style="769" bestFit="1" customWidth="1"/>
    <col min="12483" max="12483" width="25.25" style="769" bestFit="1" customWidth="1"/>
    <col min="12484" max="12484" width="23" style="769" bestFit="1" customWidth="1"/>
    <col min="12485" max="12485" width="18.625" style="769" bestFit="1" customWidth="1"/>
    <col min="12486" max="12488" width="20.75" style="769" bestFit="1" customWidth="1"/>
    <col min="12489" max="12489" width="19.75" style="769" bestFit="1" customWidth="1"/>
    <col min="12490" max="12491" width="22" style="769" bestFit="1" customWidth="1"/>
    <col min="12492" max="12492" width="14.125" style="769" bestFit="1" customWidth="1"/>
    <col min="12493" max="12494" width="20.75" style="769" bestFit="1" customWidth="1"/>
    <col min="12495" max="12496" width="18.625" style="769" bestFit="1" customWidth="1"/>
    <col min="12497" max="12499" width="20.75" style="769" bestFit="1" customWidth="1"/>
    <col min="12500" max="12501" width="23" style="769" bestFit="1" customWidth="1"/>
    <col min="12502" max="12502" width="20.75" style="769" bestFit="1" customWidth="1"/>
    <col min="12503" max="12504" width="23" style="769" bestFit="1" customWidth="1"/>
    <col min="12505" max="12505" width="25.25" style="769" bestFit="1" customWidth="1"/>
    <col min="12506" max="12507" width="23" style="769" bestFit="1" customWidth="1"/>
    <col min="12508" max="12510" width="25.25" style="769" bestFit="1" customWidth="1"/>
    <col min="12511" max="12512" width="27.5" style="769" bestFit="1" customWidth="1"/>
    <col min="12513" max="12513" width="25.25" style="769" bestFit="1" customWidth="1"/>
    <col min="12514" max="12515" width="27.5" style="769" bestFit="1" customWidth="1"/>
    <col min="12516" max="12516" width="29.625" style="769" bestFit="1" customWidth="1"/>
    <col min="12517" max="12517" width="27.5" style="769" bestFit="1" customWidth="1"/>
    <col min="12518" max="12518" width="24.5" style="769" bestFit="1" customWidth="1"/>
    <col min="12519" max="12519" width="29" style="769" bestFit="1" customWidth="1"/>
    <col min="12520" max="12521" width="20.75" style="769" bestFit="1" customWidth="1"/>
    <col min="12522" max="12522" width="27.5" style="769" bestFit="1" customWidth="1"/>
    <col min="12523" max="12524" width="23" style="769" bestFit="1" customWidth="1"/>
    <col min="12525" max="12525" width="29.625" style="769" bestFit="1" customWidth="1"/>
    <col min="12526" max="12526" width="9.125" style="769" bestFit="1" customWidth="1"/>
    <col min="12527" max="12529" width="18.125" style="769" bestFit="1" customWidth="1"/>
    <col min="12530" max="12530" width="20.375" style="769" bestFit="1" customWidth="1"/>
    <col min="12531" max="12531" width="25.25" style="769" bestFit="1" customWidth="1"/>
    <col min="12532" max="12532" width="27.5" style="769" bestFit="1" customWidth="1"/>
    <col min="12533" max="12534" width="9.125" style="769" bestFit="1" customWidth="1"/>
    <col min="12535" max="12535" width="11.25" style="769" bestFit="1" customWidth="1"/>
    <col min="12536" max="12536" width="15" style="769" bestFit="1" customWidth="1"/>
    <col min="12537" max="12537" width="16.375" style="769" bestFit="1" customWidth="1"/>
    <col min="12538" max="12540" width="23.25" style="769" bestFit="1" customWidth="1"/>
    <col min="12541" max="12542" width="20.75" style="769" bestFit="1" customWidth="1"/>
    <col min="12543" max="12543" width="6.625" style="769" bestFit="1" customWidth="1"/>
    <col min="12544" max="12544" width="9" style="769"/>
    <col min="12545" max="12545" width="16.375" style="769" bestFit="1" customWidth="1"/>
    <col min="12546" max="12546" width="14.125" style="769" bestFit="1" customWidth="1"/>
    <col min="12547" max="12549" width="9.75" style="769" bestFit="1" customWidth="1"/>
    <col min="12550" max="12550" width="14.125" style="769" bestFit="1" customWidth="1"/>
    <col min="12551" max="12551" width="15.25" style="769" customWidth="1"/>
    <col min="12552" max="12552" width="14.125" style="769" bestFit="1" customWidth="1"/>
    <col min="12553" max="12553" width="15.25" style="769" bestFit="1" customWidth="1"/>
    <col min="12554" max="12556" width="13.625" style="769" bestFit="1" customWidth="1"/>
    <col min="12557" max="12557" width="12" style="769" bestFit="1" customWidth="1"/>
    <col min="12558" max="12558" width="22.125" style="769" bestFit="1" customWidth="1"/>
    <col min="12559" max="12560" width="30.125" style="769" bestFit="1" customWidth="1"/>
    <col min="12561" max="12562" width="21" style="769" bestFit="1" customWidth="1"/>
    <col min="12563" max="12563" width="18.75" style="769" bestFit="1" customWidth="1"/>
    <col min="12564" max="12564" width="21" style="769" bestFit="1" customWidth="1"/>
    <col min="12565" max="12566" width="9.75" style="769" bestFit="1" customWidth="1"/>
    <col min="12567" max="12567" width="18.875" style="769" bestFit="1" customWidth="1"/>
    <col min="12568" max="12568" width="9.75" style="769" bestFit="1" customWidth="1"/>
    <col min="12569" max="12569" width="18.875" style="769" bestFit="1" customWidth="1"/>
    <col min="12570" max="12571" width="9.75" style="769" bestFit="1" customWidth="1"/>
    <col min="12572" max="12573" width="12.125" style="769" bestFit="1" customWidth="1"/>
    <col min="12574" max="12574" width="7.125" style="769" bestFit="1" customWidth="1"/>
    <col min="12575" max="12575" width="9.75" style="769" bestFit="1" customWidth="1"/>
    <col min="12576" max="12576" width="15.5" style="769" bestFit="1" customWidth="1"/>
    <col min="12577" max="12577" width="19.375" style="769" bestFit="1" customWidth="1"/>
    <col min="12578" max="12578" width="5.75" style="769" bestFit="1" customWidth="1"/>
    <col min="12579" max="12579" width="9.75" style="769" bestFit="1" customWidth="1"/>
    <col min="12580" max="12580" width="11.875" style="769" bestFit="1" customWidth="1"/>
    <col min="12581" max="12581" width="9.125" style="769" bestFit="1" customWidth="1"/>
    <col min="12582" max="12582" width="10.5" style="769" bestFit="1" customWidth="1"/>
    <col min="12583" max="12583" width="16.375" style="769" bestFit="1" customWidth="1"/>
    <col min="12584" max="12584" width="12.125" style="769" bestFit="1" customWidth="1"/>
    <col min="12585" max="12585" width="10.375" style="769" bestFit="1" customWidth="1"/>
    <col min="12586" max="12586" width="11.875" style="769" bestFit="1" customWidth="1"/>
    <col min="12587" max="12595" width="16.375" style="769" bestFit="1" customWidth="1"/>
    <col min="12596" max="12596" width="10.625" style="769" bestFit="1" customWidth="1"/>
    <col min="12597" max="12597" width="11.875" style="769" bestFit="1" customWidth="1"/>
    <col min="12598" max="12598" width="16.375" style="769" bestFit="1" customWidth="1"/>
    <col min="12599" max="12599" width="20.75" style="769" bestFit="1" customWidth="1"/>
    <col min="12600" max="12600" width="16.375" style="769" bestFit="1" customWidth="1"/>
    <col min="12601" max="12601" width="20.75" style="769" bestFit="1" customWidth="1"/>
    <col min="12602" max="12602" width="16.375" style="769" bestFit="1" customWidth="1"/>
    <col min="12603" max="12603" width="20.75" style="769" bestFit="1" customWidth="1"/>
    <col min="12604" max="12604" width="16.375" style="769" bestFit="1" customWidth="1"/>
    <col min="12605" max="12605" width="20.75" style="769" bestFit="1" customWidth="1"/>
    <col min="12606" max="12606" width="16.375" style="769" bestFit="1" customWidth="1"/>
    <col min="12607" max="12607" width="20.75" style="769" bestFit="1" customWidth="1"/>
    <col min="12608" max="12608" width="14.125" style="769" bestFit="1" customWidth="1"/>
    <col min="12609" max="12609" width="18.625" style="769" bestFit="1" customWidth="1"/>
    <col min="12610" max="12610" width="16.375" style="769" bestFit="1" customWidth="1"/>
    <col min="12611" max="12611" width="20.75" style="769" bestFit="1" customWidth="1"/>
    <col min="12612" max="12612" width="16.375" style="769" bestFit="1" customWidth="1"/>
    <col min="12613" max="12613" width="20.75" style="769" bestFit="1" customWidth="1"/>
    <col min="12614" max="12619" width="23" style="769" bestFit="1" customWidth="1"/>
    <col min="12620" max="12621" width="18.625" style="769" bestFit="1" customWidth="1"/>
    <col min="12622" max="12622" width="10.5" style="769" bestFit="1" customWidth="1"/>
    <col min="12623" max="12623" width="11.875" style="769" bestFit="1" customWidth="1"/>
    <col min="12624" max="12624" width="10.5" style="769" bestFit="1" customWidth="1"/>
    <col min="12625" max="12626" width="11.875" style="769" bestFit="1" customWidth="1"/>
    <col min="12627" max="12627" width="16.375" style="769" bestFit="1" customWidth="1"/>
    <col min="12628" max="12628" width="17.875" style="769" bestFit="1" customWidth="1"/>
    <col min="12629" max="12629" width="22.25" style="769" bestFit="1" customWidth="1"/>
    <col min="12630" max="12630" width="7.75" style="769" bestFit="1" customWidth="1"/>
    <col min="12631" max="12633" width="11.875" style="769" bestFit="1" customWidth="1"/>
    <col min="12634" max="12634" width="16.375" style="769" bestFit="1" customWidth="1"/>
    <col min="12635" max="12637" width="11.875" style="769" bestFit="1" customWidth="1"/>
    <col min="12638" max="12638" width="14.125" style="769" bestFit="1" customWidth="1"/>
    <col min="12639" max="12639" width="11.875" style="769" bestFit="1" customWidth="1"/>
    <col min="12640" max="12640" width="16.375" style="769" bestFit="1" customWidth="1"/>
    <col min="12641" max="12641" width="18.625" style="769" bestFit="1" customWidth="1"/>
    <col min="12642" max="12642" width="10.5" style="769" bestFit="1" customWidth="1"/>
    <col min="12643" max="12643" width="14.25" style="769" bestFit="1" customWidth="1"/>
    <col min="12644" max="12645" width="13.375" style="769" bestFit="1" customWidth="1"/>
    <col min="12646" max="12646" width="16.375" style="769" bestFit="1" customWidth="1"/>
    <col min="12647" max="12647" width="16.5" style="769" bestFit="1" customWidth="1"/>
    <col min="12648" max="12649" width="20.125" style="769" bestFit="1" customWidth="1"/>
    <col min="12650" max="12651" width="23" style="769" bestFit="1" customWidth="1"/>
    <col min="12652" max="12652" width="18.625" style="769" bestFit="1" customWidth="1"/>
    <col min="12653" max="12653" width="9.25" style="769" bestFit="1" customWidth="1"/>
    <col min="12654" max="12654" width="7.25" style="769" bestFit="1" customWidth="1"/>
    <col min="12655" max="12655" width="10.375" style="769" bestFit="1" customWidth="1"/>
    <col min="12656" max="12657" width="11.875" style="769" bestFit="1" customWidth="1"/>
    <col min="12658" max="12658" width="14.375" style="769" bestFit="1" customWidth="1"/>
    <col min="12659" max="12659" width="11.875" style="769" bestFit="1" customWidth="1"/>
    <col min="12660" max="12661" width="16.375" style="769" bestFit="1" customWidth="1"/>
    <col min="12662" max="12662" width="11.875" style="769" bestFit="1" customWidth="1"/>
    <col min="12663" max="12664" width="16.375" style="769" bestFit="1" customWidth="1"/>
    <col min="12665" max="12665" width="17.875" style="769" bestFit="1" customWidth="1"/>
    <col min="12666" max="12666" width="16.375" style="769" bestFit="1" customWidth="1"/>
    <col min="12667" max="12667" width="17.875" style="769" bestFit="1" customWidth="1"/>
    <col min="12668" max="12668" width="5.75" style="769" bestFit="1" customWidth="1"/>
    <col min="12669" max="12670" width="9.75" style="769" bestFit="1" customWidth="1"/>
    <col min="12671" max="12671" width="7.75" style="769" bestFit="1" customWidth="1"/>
    <col min="12672" max="12672" width="9.75" style="769" bestFit="1" customWidth="1"/>
    <col min="12673" max="12673" width="59.375" style="769" bestFit="1" customWidth="1"/>
    <col min="12674" max="12674" width="45.5" style="769" bestFit="1" customWidth="1"/>
    <col min="12675" max="12675" width="27.625" style="769" bestFit="1" customWidth="1"/>
    <col min="12676" max="12676" width="11.875" style="769" bestFit="1" customWidth="1"/>
    <col min="12677" max="12680" width="14.125" style="769" bestFit="1" customWidth="1"/>
    <col min="12681" max="12681" width="15.625" style="769" bestFit="1" customWidth="1"/>
    <col min="12682" max="12682" width="14.125" style="769" bestFit="1" customWidth="1"/>
    <col min="12683" max="12684" width="19.625" style="769" bestFit="1" customWidth="1"/>
    <col min="12685" max="12685" width="21.875" style="769" bestFit="1" customWidth="1"/>
    <col min="12686" max="12686" width="19.375" style="769" bestFit="1" customWidth="1"/>
    <col min="12687" max="12687" width="16.375" style="769" bestFit="1" customWidth="1"/>
    <col min="12688" max="12688" width="23" style="769" bestFit="1" customWidth="1"/>
    <col min="12689" max="12690" width="14.125" style="769" bestFit="1" customWidth="1"/>
    <col min="12691" max="12691" width="23.25" style="769" bestFit="1" customWidth="1"/>
    <col min="12692" max="12693" width="14.375" style="769" bestFit="1" customWidth="1"/>
    <col min="12694" max="12694" width="23.125" style="769" bestFit="1" customWidth="1"/>
    <col min="12695" max="12695" width="18.875" style="769" bestFit="1" customWidth="1"/>
    <col min="12696" max="12696" width="14.375" style="769" bestFit="1" customWidth="1"/>
    <col min="12697" max="12697" width="16.5" style="769" bestFit="1" customWidth="1"/>
    <col min="12698" max="12698" width="25.25" style="769" bestFit="1" customWidth="1"/>
    <col min="12699" max="12700" width="18.625" style="769" bestFit="1" customWidth="1"/>
    <col min="12701" max="12701" width="23" style="769" bestFit="1" customWidth="1"/>
    <col min="12702" max="12703" width="26.75" style="769" bestFit="1" customWidth="1"/>
    <col min="12704" max="12704" width="25.25" style="769" bestFit="1" customWidth="1"/>
    <col min="12705" max="12705" width="29.625" style="769" bestFit="1" customWidth="1"/>
    <col min="12706" max="12706" width="25.25" style="769" bestFit="1" customWidth="1"/>
    <col min="12707" max="12707" width="29.625" style="769" bestFit="1" customWidth="1"/>
    <col min="12708" max="12711" width="20.875" style="769" bestFit="1" customWidth="1"/>
    <col min="12712" max="12712" width="13.875" style="769" bestFit="1" customWidth="1"/>
    <col min="12713" max="12713" width="16.5" style="769" bestFit="1" customWidth="1"/>
    <col min="12714" max="12714" width="7.75" style="769" bestFit="1" customWidth="1"/>
    <col min="12715" max="12715" width="20.75" style="769" bestFit="1" customWidth="1"/>
    <col min="12716" max="12718" width="16.375" style="769" bestFit="1" customWidth="1"/>
    <col min="12719" max="12722" width="31" style="769" bestFit="1" customWidth="1"/>
    <col min="12723" max="12724" width="18.625" style="769" bestFit="1" customWidth="1"/>
    <col min="12725" max="12725" width="16.375" style="769" bestFit="1" customWidth="1"/>
    <col min="12726" max="12727" width="18.625" style="769" bestFit="1" customWidth="1"/>
    <col min="12728" max="12728" width="16.375" style="769" bestFit="1" customWidth="1"/>
    <col min="12729" max="12730" width="18.625" style="769" bestFit="1" customWidth="1"/>
    <col min="12731" max="12731" width="20.75" style="769" bestFit="1" customWidth="1"/>
    <col min="12732" max="12733" width="23" style="769" bestFit="1" customWidth="1"/>
    <col min="12734" max="12734" width="25.25" style="769" bestFit="1" customWidth="1"/>
    <col min="12735" max="12735" width="23" style="769" bestFit="1" customWidth="1"/>
    <col min="12736" max="12736" width="20.75" style="769" bestFit="1" customWidth="1"/>
    <col min="12737" max="12738" width="23" style="769" bestFit="1" customWidth="1"/>
    <col min="12739" max="12739" width="25.25" style="769" bestFit="1" customWidth="1"/>
    <col min="12740" max="12740" width="23" style="769" bestFit="1" customWidth="1"/>
    <col min="12741" max="12741" width="18.625" style="769" bestFit="1" customWidth="1"/>
    <col min="12742" max="12744" width="20.75" style="769" bestFit="1" customWidth="1"/>
    <col min="12745" max="12745" width="19.75" style="769" bestFit="1" customWidth="1"/>
    <col min="12746" max="12747" width="22" style="769" bestFit="1" customWidth="1"/>
    <col min="12748" max="12748" width="14.125" style="769" bestFit="1" customWidth="1"/>
    <col min="12749" max="12750" width="20.75" style="769" bestFit="1" customWidth="1"/>
    <col min="12751" max="12752" width="18.625" style="769" bestFit="1" customWidth="1"/>
    <col min="12753" max="12755" width="20.75" style="769" bestFit="1" customWidth="1"/>
    <col min="12756" max="12757" width="23" style="769" bestFit="1" customWidth="1"/>
    <col min="12758" max="12758" width="20.75" style="769" bestFit="1" customWidth="1"/>
    <col min="12759" max="12760" width="23" style="769" bestFit="1" customWidth="1"/>
    <col min="12761" max="12761" width="25.25" style="769" bestFit="1" customWidth="1"/>
    <col min="12762" max="12763" width="23" style="769" bestFit="1" customWidth="1"/>
    <col min="12764" max="12766" width="25.25" style="769" bestFit="1" customWidth="1"/>
    <col min="12767" max="12768" width="27.5" style="769" bestFit="1" customWidth="1"/>
    <col min="12769" max="12769" width="25.25" style="769" bestFit="1" customWidth="1"/>
    <col min="12770" max="12771" width="27.5" style="769" bestFit="1" customWidth="1"/>
    <col min="12772" max="12772" width="29.625" style="769" bestFit="1" customWidth="1"/>
    <col min="12773" max="12773" width="27.5" style="769" bestFit="1" customWidth="1"/>
    <col min="12774" max="12774" width="24.5" style="769" bestFit="1" customWidth="1"/>
    <col min="12775" max="12775" width="29" style="769" bestFit="1" customWidth="1"/>
    <col min="12776" max="12777" width="20.75" style="769" bestFit="1" customWidth="1"/>
    <col min="12778" max="12778" width="27.5" style="769" bestFit="1" customWidth="1"/>
    <col min="12779" max="12780" width="23" style="769" bestFit="1" customWidth="1"/>
    <col min="12781" max="12781" width="29.625" style="769" bestFit="1" customWidth="1"/>
    <col min="12782" max="12782" width="9.125" style="769" bestFit="1" customWidth="1"/>
    <col min="12783" max="12785" width="18.125" style="769" bestFit="1" customWidth="1"/>
    <col min="12786" max="12786" width="20.375" style="769" bestFit="1" customWidth="1"/>
    <col min="12787" max="12787" width="25.25" style="769" bestFit="1" customWidth="1"/>
    <col min="12788" max="12788" width="27.5" style="769" bestFit="1" customWidth="1"/>
    <col min="12789" max="12790" width="9.125" style="769" bestFit="1" customWidth="1"/>
    <col min="12791" max="12791" width="11.25" style="769" bestFit="1" customWidth="1"/>
    <col min="12792" max="12792" width="15" style="769" bestFit="1" customWidth="1"/>
    <col min="12793" max="12793" width="16.375" style="769" bestFit="1" customWidth="1"/>
    <col min="12794" max="12796" width="23.25" style="769" bestFit="1" customWidth="1"/>
    <col min="12797" max="12798" width="20.75" style="769" bestFit="1" customWidth="1"/>
    <col min="12799" max="12799" width="6.625" style="769" bestFit="1" customWidth="1"/>
    <col min="12800" max="12800" width="9" style="769"/>
    <col min="12801" max="12801" width="16.375" style="769" bestFit="1" customWidth="1"/>
    <col min="12802" max="12802" width="14.125" style="769" bestFit="1" customWidth="1"/>
    <col min="12803" max="12805" width="9.75" style="769" bestFit="1" customWidth="1"/>
    <col min="12806" max="12806" width="14.125" style="769" bestFit="1" customWidth="1"/>
    <col min="12807" max="12807" width="15.25" style="769" customWidth="1"/>
    <col min="12808" max="12808" width="14.125" style="769" bestFit="1" customWidth="1"/>
    <col min="12809" max="12809" width="15.25" style="769" bestFit="1" customWidth="1"/>
    <col min="12810" max="12812" width="13.625" style="769" bestFit="1" customWidth="1"/>
    <col min="12813" max="12813" width="12" style="769" bestFit="1" customWidth="1"/>
    <col min="12814" max="12814" width="22.125" style="769" bestFit="1" customWidth="1"/>
    <col min="12815" max="12816" width="30.125" style="769" bestFit="1" customWidth="1"/>
    <col min="12817" max="12818" width="21" style="769" bestFit="1" customWidth="1"/>
    <col min="12819" max="12819" width="18.75" style="769" bestFit="1" customWidth="1"/>
    <col min="12820" max="12820" width="21" style="769" bestFit="1" customWidth="1"/>
    <col min="12821" max="12822" width="9.75" style="769" bestFit="1" customWidth="1"/>
    <col min="12823" max="12823" width="18.875" style="769" bestFit="1" customWidth="1"/>
    <col min="12824" max="12824" width="9.75" style="769" bestFit="1" customWidth="1"/>
    <col min="12825" max="12825" width="18.875" style="769" bestFit="1" customWidth="1"/>
    <col min="12826" max="12827" width="9.75" style="769" bestFit="1" customWidth="1"/>
    <col min="12828" max="12829" width="12.125" style="769" bestFit="1" customWidth="1"/>
    <col min="12830" max="12830" width="7.125" style="769" bestFit="1" customWidth="1"/>
    <col min="12831" max="12831" width="9.75" style="769" bestFit="1" customWidth="1"/>
    <col min="12832" max="12832" width="15.5" style="769" bestFit="1" customWidth="1"/>
    <col min="12833" max="12833" width="19.375" style="769" bestFit="1" customWidth="1"/>
    <col min="12834" max="12834" width="5.75" style="769" bestFit="1" customWidth="1"/>
    <col min="12835" max="12835" width="9.75" style="769" bestFit="1" customWidth="1"/>
    <col min="12836" max="12836" width="11.875" style="769" bestFit="1" customWidth="1"/>
    <col min="12837" max="12837" width="9.125" style="769" bestFit="1" customWidth="1"/>
    <col min="12838" max="12838" width="10.5" style="769" bestFit="1" customWidth="1"/>
    <col min="12839" max="12839" width="16.375" style="769" bestFit="1" customWidth="1"/>
    <col min="12840" max="12840" width="12.125" style="769" bestFit="1" customWidth="1"/>
    <col min="12841" max="12841" width="10.375" style="769" bestFit="1" customWidth="1"/>
    <col min="12842" max="12842" width="11.875" style="769" bestFit="1" customWidth="1"/>
    <col min="12843" max="12851" width="16.375" style="769" bestFit="1" customWidth="1"/>
    <col min="12852" max="12852" width="10.625" style="769" bestFit="1" customWidth="1"/>
    <col min="12853" max="12853" width="11.875" style="769" bestFit="1" customWidth="1"/>
    <col min="12854" max="12854" width="16.375" style="769" bestFit="1" customWidth="1"/>
    <col min="12855" max="12855" width="20.75" style="769" bestFit="1" customWidth="1"/>
    <col min="12856" max="12856" width="16.375" style="769" bestFit="1" customWidth="1"/>
    <col min="12857" max="12857" width="20.75" style="769" bestFit="1" customWidth="1"/>
    <col min="12858" max="12858" width="16.375" style="769" bestFit="1" customWidth="1"/>
    <col min="12859" max="12859" width="20.75" style="769" bestFit="1" customWidth="1"/>
    <col min="12860" max="12860" width="16.375" style="769" bestFit="1" customWidth="1"/>
    <col min="12861" max="12861" width="20.75" style="769" bestFit="1" customWidth="1"/>
    <col min="12862" max="12862" width="16.375" style="769" bestFit="1" customWidth="1"/>
    <col min="12863" max="12863" width="20.75" style="769" bestFit="1" customWidth="1"/>
    <col min="12864" max="12864" width="14.125" style="769" bestFit="1" customWidth="1"/>
    <col min="12865" max="12865" width="18.625" style="769" bestFit="1" customWidth="1"/>
    <col min="12866" max="12866" width="16.375" style="769" bestFit="1" customWidth="1"/>
    <col min="12867" max="12867" width="20.75" style="769" bestFit="1" customWidth="1"/>
    <col min="12868" max="12868" width="16.375" style="769" bestFit="1" customWidth="1"/>
    <col min="12869" max="12869" width="20.75" style="769" bestFit="1" customWidth="1"/>
    <col min="12870" max="12875" width="23" style="769" bestFit="1" customWidth="1"/>
    <col min="12876" max="12877" width="18.625" style="769" bestFit="1" customWidth="1"/>
    <col min="12878" max="12878" width="10.5" style="769" bestFit="1" customWidth="1"/>
    <col min="12879" max="12879" width="11.875" style="769" bestFit="1" customWidth="1"/>
    <col min="12880" max="12880" width="10.5" style="769" bestFit="1" customWidth="1"/>
    <col min="12881" max="12882" width="11.875" style="769" bestFit="1" customWidth="1"/>
    <col min="12883" max="12883" width="16.375" style="769" bestFit="1" customWidth="1"/>
    <col min="12884" max="12884" width="17.875" style="769" bestFit="1" customWidth="1"/>
    <col min="12885" max="12885" width="22.25" style="769" bestFit="1" customWidth="1"/>
    <col min="12886" max="12886" width="7.75" style="769" bestFit="1" customWidth="1"/>
    <col min="12887" max="12889" width="11.875" style="769" bestFit="1" customWidth="1"/>
    <col min="12890" max="12890" width="16.375" style="769" bestFit="1" customWidth="1"/>
    <col min="12891" max="12893" width="11.875" style="769" bestFit="1" customWidth="1"/>
    <col min="12894" max="12894" width="14.125" style="769" bestFit="1" customWidth="1"/>
    <col min="12895" max="12895" width="11.875" style="769" bestFit="1" customWidth="1"/>
    <col min="12896" max="12896" width="16.375" style="769" bestFit="1" customWidth="1"/>
    <col min="12897" max="12897" width="18.625" style="769" bestFit="1" customWidth="1"/>
    <col min="12898" max="12898" width="10.5" style="769" bestFit="1" customWidth="1"/>
    <col min="12899" max="12899" width="14.25" style="769" bestFit="1" customWidth="1"/>
    <col min="12900" max="12901" width="13.375" style="769" bestFit="1" customWidth="1"/>
    <col min="12902" max="12902" width="16.375" style="769" bestFit="1" customWidth="1"/>
    <col min="12903" max="12903" width="16.5" style="769" bestFit="1" customWidth="1"/>
    <col min="12904" max="12905" width="20.125" style="769" bestFit="1" customWidth="1"/>
    <col min="12906" max="12907" width="23" style="769" bestFit="1" customWidth="1"/>
    <col min="12908" max="12908" width="18.625" style="769" bestFit="1" customWidth="1"/>
    <col min="12909" max="12909" width="9.25" style="769" bestFit="1" customWidth="1"/>
    <col min="12910" max="12910" width="7.25" style="769" bestFit="1" customWidth="1"/>
    <col min="12911" max="12911" width="10.375" style="769" bestFit="1" customWidth="1"/>
    <col min="12912" max="12913" width="11.875" style="769" bestFit="1" customWidth="1"/>
    <col min="12914" max="12914" width="14.375" style="769" bestFit="1" customWidth="1"/>
    <col min="12915" max="12915" width="11.875" style="769" bestFit="1" customWidth="1"/>
    <col min="12916" max="12917" width="16.375" style="769" bestFit="1" customWidth="1"/>
    <col min="12918" max="12918" width="11.875" style="769" bestFit="1" customWidth="1"/>
    <col min="12919" max="12920" width="16.375" style="769" bestFit="1" customWidth="1"/>
    <col min="12921" max="12921" width="17.875" style="769" bestFit="1" customWidth="1"/>
    <col min="12922" max="12922" width="16.375" style="769" bestFit="1" customWidth="1"/>
    <col min="12923" max="12923" width="17.875" style="769" bestFit="1" customWidth="1"/>
    <col min="12924" max="12924" width="5.75" style="769" bestFit="1" customWidth="1"/>
    <col min="12925" max="12926" width="9.75" style="769" bestFit="1" customWidth="1"/>
    <col min="12927" max="12927" width="7.75" style="769" bestFit="1" customWidth="1"/>
    <col min="12928" max="12928" width="9.75" style="769" bestFit="1" customWidth="1"/>
    <col min="12929" max="12929" width="59.375" style="769" bestFit="1" customWidth="1"/>
    <col min="12930" max="12930" width="45.5" style="769" bestFit="1" customWidth="1"/>
    <col min="12931" max="12931" width="27.625" style="769" bestFit="1" customWidth="1"/>
    <col min="12932" max="12932" width="11.875" style="769" bestFit="1" customWidth="1"/>
    <col min="12933" max="12936" width="14.125" style="769" bestFit="1" customWidth="1"/>
    <col min="12937" max="12937" width="15.625" style="769" bestFit="1" customWidth="1"/>
    <col min="12938" max="12938" width="14.125" style="769" bestFit="1" customWidth="1"/>
    <col min="12939" max="12940" width="19.625" style="769" bestFit="1" customWidth="1"/>
    <col min="12941" max="12941" width="21.875" style="769" bestFit="1" customWidth="1"/>
    <col min="12942" max="12942" width="19.375" style="769" bestFit="1" customWidth="1"/>
    <col min="12943" max="12943" width="16.375" style="769" bestFit="1" customWidth="1"/>
    <col min="12944" max="12944" width="23" style="769" bestFit="1" customWidth="1"/>
    <col min="12945" max="12946" width="14.125" style="769" bestFit="1" customWidth="1"/>
    <col min="12947" max="12947" width="23.25" style="769" bestFit="1" customWidth="1"/>
    <col min="12948" max="12949" width="14.375" style="769" bestFit="1" customWidth="1"/>
    <col min="12950" max="12950" width="23.125" style="769" bestFit="1" customWidth="1"/>
    <col min="12951" max="12951" width="18.875" style="769" bestFit="1" customWidth="1"/>
    <col min="12952" max="12952" width="14.375" style="769" bestFit="1" customWidth="1"/>
    <col min="12953" max="12953" width="16.5" style="769" bestFit="1" customWidth="1"/>
    <col min="12954" max="12954" width="25.25" style="769" bestFit="1" customWidth="1"/>
    <col min="12955" max="12956" width="18.625" style="769" bestFit="1" customWidth="1"/>
    <col min="12957" max="12957" width="23" style="769" bestFit="1" customWidth="1"/>
    <col min="12958" max="12959" width="26.75" style="769" bestFit="1" customWidth="1"/>
    <col min="12960" max="12960" width="25.25" style="769" bestFit="1" customWidth="1"/>
    <col min="12961" max="12961" width="29.625" style="769" bestFit="1" customWidth="1"/>
    <col min="12962" max="12962" width="25.25" style="769" bestFit="1" customWidth="1"/>
    <col min="12963" max="12963" width="29.625" style="769" bestFit="1" customWidth="1"/>
    <col min="12964" max="12967" width="20.875" style="769" bestFit="1" customWidth="1"/>
    <col min="12968" max="12968" width="13.875" style="769" bestFit="1" customWidth="1"/>
    <col min="12969" max="12969" width="16.5" style="769" bestFit="1" customWidth="1"/>
    <col min="12970" max="12970" width="7.75" style="769" bestFit="1" customWidth="1"/>
    <col min="12971" max="12971" width="20.75" style="769" bestFit="1" customWidth="1"/>
    <col min="12972" max="12974" width="16.375" style="769" bestFit="1" customWidth="1"/>
    <col min="12975" max="12978" width="31" style="769" bestFit="1" customWidth="1"/>
    <col min="12979" max="12980" width="18.625" style="769" bestFit="1" customWidth="1"/>
    <col min="12981" max="12981" width="16.375" style="769" bestFit="1" customWidth="1"/>
    <col min="12982" max="12983" width="18.625" style="769" bestFit="1" customWidth="1"/>
    <col min="12984" max="12984" width="16.375" style="769" bestFit="1" customWidth="1"/>
    <col min="12985" max="12986" width="18.625" style="769" bestFit="1" customWidth="1"/>
    <col min="12987" max="12987" width="20.75" style="769" bestFit="1" customWidth="1"/>
    <col min="12988" max="12989" width="23" style="769" bestFit="1" customWidth="1"/>
    <col min="12990" max="12990" width="25.25" style="769" bestFit="1" customWidth="1"/>
    <col min="12991" max="12991" width="23" style="769" bestFit="1" customWidth="1"/>
    <col min="12992" max="12992" width="20.75" style="769" bestFit="1" customWidth="1"/>
    <col min="12993" max="12994" width="23" style="769" bestFit="1" customWidth="1"/>
    <col min="12995" max="12995" width="25.25" style="769" bestFit="1" customWidth="1"/>
    <col min="12996" max="12996" width="23" style="769" bestFit="1" customWidth="1"/>
    <col min="12997" max="12997" width="18.625" style="769" bestFit="1" customWidth="1"/>
    <col min="12998" max="13000" width="20.75" style="769" bestFit="1" customWidth="1"/>
    <col min="13001" max="13001" width="19.75" style="769" bestFit="1" customWidth="1"/>
    <col min="13002" max="13003" width="22" style="769" bestFit="1" customWidth="1"/>
    <col min="13004" max="13004" width="14.125" style="769" bestFit="1" customWidth="1"/>
    <col min="13005" max="13006" width="20.75" style="769" bestFit="1" customWidth="1"/>
    <col min="13007" max="13008" width="18.625" style="769" bestFit="1" customWidth="1"/>
    <col min="13009" max="13011" width="20.75" style="769" bestFit="1" customWidth="1"/>
    <col min="13012" max="13013" width="23" style="769" bestFit="1" customWidth="1"/>
    <col min="13014" max="13014" width="20.75" style="769" bestFit="1" customWidth="1"/>
    <col min="13015" max="13016" width="23" style="769" bestFit="1" customWidth="1"/>
    <col min="13017" max="13017" width="25.25" style="769" bestFit="1" customWidth="1"/>
    <col min="13018" max="13019" width="23" style="769" bestFit="1" customWidth="1"/>
    <col min="13020" max="13022" width="25.25" style="769" bestFit="1" customWidth="1"/>
    <col min="13023" max="13024" width="27.5" style="769" bestFit="1" customWidth="1"/>
    <col min="13025" max="13025" width="25.25" style="769" bestFit="1" customWidth="1"/>
    <col min="13026" max="13027" width="27.5" style="769" bestFit="1" customWidth="1"/>
    <col min="13028" max="13028" width="29.625" style="769" bestFit="1" customWidth="1"/>
    <col min="13029" max="13029" width="27.5" style="769" bestFit="1" customWidth="1"/>
    <col min="13030" max="13030" width="24.5" style="769" bestFit="1" customWidth="1"/>
    <col min="13031" max="13031" width="29" style="769" bestFit="1" customWidth="1"/>
    <col min="13032" max="13033" width="20.75" style="769" bestFit="1" customWidth="1"/>
    <col min="13034" max="13034" width="27.5" style="769" bestFit="1" customWidth="1"/>
    <col min="13035" max="13036" width="23" style="769" bestFit="1" customWidth="1"/>
    <col min="13037" max="13037" width="29.625" style="769" bestFit="1" customWidth="1"/>
    <col min="13038" max="13038" width="9.125" style="769" bestFit="1" customWidth="1"/>
    <col min="13039" max="13041" width="18.125" style="769" bestFit="1" customWidth="1"/>
    <col min="13042" max="13042" width="20.375" style="769" bestFit="1" customWidth="1"/>
    <col min="13043" max="13043" width="25.25" style="769" bestFit="1" customWidth="1"/>
    <col min="13044" max="13044" width="27.5" style="769" bestFit="1" customWidth="1"/>
    <col min="13045" max="13046" width="9.125" style="769" bestFit="1" customWidth="1"/>
    <col min="13047" max="13047" width="11.25" style="769" bestFit="1" customWidth="1"/>
    <col min="13048" max="13048" width="15" style="769" bestFit="1" customWidth="1"/>
    <col min="13049" max="13049" width="16.375" style="769" bestFit="1" customWidth="1"/>
    <col min="13050" max="13052" width="23.25" style="769" bestFit="1" customWidth="1"/>
    <col min="13053" max="13054" width="20.75" style="769" bestFit="1" customWidth="1"/>
    <col min="13055" max="13055" width="6.625" style="769" bestFit="1" customWidth="1"/>
    <col min="13056" max="13056" width="9" style="769"/>
    <col min="13057" max="13057" width="16.375" style="769" bestFit="1" customWidth="1"/>
    <col min="13058" max="13058" width="14.125" style="769" bestFit="1" customWidth="1"/>
    <col min="13059" max="13061" width="9.75" style="769" bestFit="1" customWidth="1"/>
    <col min="13062" max="13062" width="14.125" style="769" bestFit="1" customWidth="1"/>
    <col min="13063" max="13063" width="15.25" style="769" customWidth="1"/>
    <col min="13064" max="13064" width="14.125" style="769" bestFit="1" customWidth="1"/>
    <col min="13065" max="13065" width="15.25" style="769" bestFit="1" customWidth="1"/>
    <col min="13066" max="13068" width="13.625" style="769" bestFit="1" customWidth="1"/>
    <col min="13069" max="13069" width="12" style="769" bestFit="1" customWidth="1"/>
    <col min="13070" max="13070" width="22.125" style="769" bestFit="1" customWidth="1"/>
    <col min="13071" max="13072" width="30.125" style="769" bestFit="1" customWidth="1"/>
    <col min="13073" max="13074" width="21" style="769" bestFit="1" customWidth="1"/>
    <col min="13075" max="13075" width="18.75" style="769" bestFit="1" customWidth="1"/>
    <col min="13076" max="13076" width="21" style="769" bestFit="1" customWidth="1"/>
    <col min="13077" max="13078" width="9.75" style="769" bestFit="1" customWidth="1"/>
    <col min="13079" max="13079" width="18.875" style="769" bestFit="1" customWidth="1"/>
    <col min="13080" max="13080" width="9.75" style="769" bestFit="1" customWidth="1"/>
    <col min="13081" max="13081" width="18.875" style="769" bestFit="1" customWidth="1"/>
    <col min="13082" max="13083" width="9.75" style="769" bestFit="1" customWidth="1"/>
    <col min="13084" max="13085" width="12.125" style="769" bestFit="1" customWidth="1"/>
    <col min="13086" max="13086" width="7.125" style="769" bestFit="1" customWidth="1"/>
    <col min="13087" max="13087" width="9.75" style="769" bestFit="1" customWidth="1"/>
    <col min="13088" max="13088" width="15.5" style="769" bestFit="1" customWidth="1"/>
    <col min="13089" max="13089" width="19.375" style="769" bestFit="1" customWidth="1"/>
    <col min="13090" max="13090" width="5.75" style="769" bestFit="1" customWidth="1"/>
    <col min="13091" max="13091" width="9.75" style="769" bestFit="1" customWidth="1"/>
    <col min="13092" max="13092" width="11.875" style="769" bestFit="1" customWidth="1"/>
    <col min="13093" max="13093" width="9.125" style="769" bestFit="1" customWidth="1"/>
    <col min="13094" max="13094" width="10.5" style="769" bestFit="1" customWidth="1"/>
    <col min="13095" max="13095" width="16.375" style="769" bestFit="1" customWidth="1"/>
    <col min="13096" max="13096" width="12.125" style="769" bestFit="1" customWidth="1"/>
    <col min="13097" max="13097" width="10.375" style="769" bestFit="1" customWidth="1"/>
    <col min="13098" max="13098" width="11.875" style="769" bestFit="1" customWidth="1"/>
    <col min="13099" max="13107" width="16.375" style="769" bestFit="1" customWidth="1"/>
    <col min="13108" max="13108" width="10.625" style="769" bestFit="1" customWidth="1"/>
    <col min="13109" max="13109" width="11.875" style="769" bestFit="1" customWidth="1"/>
    <col min="13110" max="13110" width="16.375" style="769" bestFit="1" customWidth="1"/>
    <col min="13111" max="13111" width="20.75" style="769" bestFit="1" customWidth="1"/>
    <col min="13112" max="13112" width="16.375" style="769" bestFit="1" customWidth="1"/>
    <col min="13113" max="13113" width="20.75" style="769" bestFit="1" customWidth="1"/>
    <col min="13114" max="13114" width="16.375" style="769" bestFit="1" customWidth="1"/>
    <col min="13115" max="13115" width="20.75" style="769" bestFit="1" customWidth="1"/>
    <col min="13116" max="13116" width="16.375" style="769" bestFit="1" customWidth="1"/>
    <col min="13117" max="13117" width="20.75" style="769" bestFit="1" customWidth="1"/>
    <col min="13118" max="13118" width="16.375" style="769" bestFit="1" customWidth="1"/>
    <col min="13119" max="13119" width="20.75" style="769" bestFit="1" customWidth="1"/>
    <col min="13120" max="13120" width="14.125" style="769" bestFit="1" customWidth="1"/>
    <col min="13121" max="13121" width="18.625" style="769" bestFit="1" customWidth="1"/>
    <col min="13122" max="13122" width="16.375" style="769" bestFit="1" customWidth="1"/>
    <col min="13123" max="13123" width="20.75" style="769" bestFit="1" customWidth="1"/>
    <col min="13124" max="13124" width="16.375" style="769" bestFit="1" customWidth="1"/>
    <col min="13125" max="13125" width="20.75" style="769" bestFit="1" customWidth="1"/>
    <col min="13126" max="13131" width="23" style="769" bestFit="1" customWidth="1"/>
    <col min="13132" max="13133" width="18.625" style="769" bestFit="1" customWidth="1"/>
    <col min="13134" max="13134" width="10.5" style="769" bestFit="1" customWidth="1"/>
    <col min="13135" max="13135" width="11.875" style="769" bestFit="1" customWidth="1"/>
    <col min="13136" max="13136" width="10.5" style="769" bestFit="1" customWidth="1"/>
    <col min="13137" max="13138" width="11.875" style="769" bestFit="1" customWidth="1"/>
    <col min="13139" max="13139" width="16.375" style="769" bestFit="1" customWidth="1"/>
    <col min="13140" max="13140" width="17.875" style="769" bestFit="1" customWidth="1"/>
    <col min="13141" max="13141" width="22.25" style="769" bestFit="1" customWidth="1"/>
    <col min="13142" max="13142" width="7.75" style="769" bestFit="1" customWidth="1"/>
    <col min="13143" max="13145" width="11.875" style="769" bestFit="1" customWidth="1"/>
    <col min="13146" max="13146" width="16.375" style="769" bestFit="1" customWidth="1"/>
    <col min="13147" max="13149" width="11.875" style="769" bestFit="1" customWidth="1"/>
    <col min="13150" max="13150" width="14.125" style="769" bestFit="1" customWidth="1"/>
    <col min="13151" max="13151" width="11.875" style="769" bestFit="1" customWidth="1"/>
    <col min="13152" max="13152" width="16.375" style="769" bestFit="1" customWidth="1"/>
    <col min="13153" max="13153" width="18.625" style="769" bestFit="1" customWidth="1"/>
    <col min="13154" max="13154" width="10.5" style="769" bestFit="1" customWidth="1"/>
    <col min="13155" max="13155" width="14.25" style="769" bestFit="1" customWidth="1"/>
    <col min="13156" max="13157" width="13.375" style="769" bestFit="1" customWidth="1"/>
    <col min="13158" max="13158" width="16.375" style="769" bestFit="1" customWidth="1"/>
    <col min="13159" max="13159" width="16.5" style="769" bestFit="1" customWidth="1"/>
    <col min="13160" max="13161" width="20.125" style="769" bestFit="1" customWidth="1"/>
    <col min="13162" max="13163" width="23" style="769" bestFit="1" customWidth="1"/>
    <col min="13164" max="13164" width="18.625" style="769" bestFit="1" customWidth="1"/>
    <col min="13165" max="13165" width="9.25" style="769" bestFit="1" customWidth="1"/>
    <col min="13166" max="13166" width="7.25" style="769" bestFit="1" customWidth="1"/>
    <col min="13167" max="13167" width="10.375" style="769" bestFit="1" customWidth="1"/>
    <col min="13168" max="13169" width="11.875" style="769" bestFit="1" customWidth="1"/>
    <col min="13170" max="13170" width="14.375" style="769" bestFit="1" customWidth="1"/>
    <col min="13171" max="13171" width="11.875" style="769" bestFit="1" customWidth="1"/>
    <col min="13172" max="13173" width="16.375" style="769" bestFit="1" customWidth="1"/>
    <col min="13174" max="13174" width="11.875" style="769" bestFit="1" customWidth="1"/>
    <col min="13175" max="13176" width="16.375" style="769" bestFit="1" customWidth="1"/>
    <col min="13177" max="13177" width="17.875" style="769" bestFit="1" customWidth="1"/>
    <col min="13178" max="13178" width="16.375" style="769" bestFit="1" customWidth="1"/>
    <col min="13179" max="13179" width="17.875" style="769" bestFit="1" customWidth="1"/>
    <col min="13180" max="13180" width="5.75" style="769" bestFit="1" customWidth="1"/>
    <col min="13181" max="13182" width="9.75" style="769" bestFit="1" customWidth="1"/>
    <col min="13183" max="13183" width="7.75" style="769" bestFit="1" customWidth="1"/>
    <col min="13184" max="13184" width="9.75" style="769" bestFit="1" customWidth="1"/>
    <col min="13185" max="13185" width="59.375" style="769" bestFit="1" customWidth="1"/>
    <col min="13186" max="13186" width="45.5" style="769" bestFit="1" customWidth="1"/>
    <col min="13187" max="13187" width="27.625" style="769" bestFit="1" customWidth="1"/>
    <col min="13188" max="13188" width="11.875" style="769" bestFit="1" customWidth="1"/>
    <col min="13189" max="13192" width="14.125" style="769" bestFit="1" customWidth="1"/>
    <col min="13193" max="13193" width="15.625" style="769" bestFit="1" customWidth="1"/>
    <col min="13194" max="13194" width="14.125" style="769" bestFit="1" customWidth="1"/>
    <col min="13195" max="13196" width="19.625" style="769" bestFit="1" customWidth="1"/>
    <col min="13197" max="13197" width="21.875" style="769" bestFit="1" customWidth="1"/>
    <col min="13198" max="13198" width="19.375" style="769" bestFit="1" customWidth="1"/>
    <col min="13199" max="13199" width="16.375" style="769" bestFit="1" customWidth="1"/>
    <col min="13200" max="13200" width="23" style="769" bestFit="1" customWidth="1"/>
    <col min="13201" max="13202" width="14.125" style="769" bestFit="1" customWidth="1"/>
    <col min="13203" max="13203" width="23.25" style="769" bestFit="1" customWidth="1"/>
    <col min="13204" max="13205" width="14.375" style="769" bestFit="1" customWidth="1"/>
    <col min="13206" max="13206" width="23.125" style="769" bestFit="1" customWidth="1"/>
    <col min="13207" max="13207" width="18.875" style="769" bestFit="1" customWidth="1"/>
    <col min="13208" max="13208" width="14.375" style="769" bestFit="1" customWidth="1"/>
    <col min="13209" max="13209" width="16.5" style="769" bestFit="1" customWidth="1"/>
    <col min="13210" max="13210" width="25.25" style="769" bestFit="1" customWidth="1"/>
    <col min="13211" max="13212" width="18.625" style="769" bestFit="1" customWidth="1"/>
    <col min="13213" max="13213" width="23" style="769" bestFit="1" customWidth="1"/>
    <col min="13214" max="13215" width="26.75" style="769" bestFit="1" customWidth="1"/>
    <col min="13216" max="13216" width="25.25" style="769" bestFit="1" customWidth="1"/>
    <col min="13217" max="13217" width="29.625" style="769" bestFit="1" customWidth="1"/>
    <col min="13218" max="13218" width="25.25" style="769" bestFit="1" customWidth="1"/>
    <col min="13219" max="13219" width="29.625" style="769" bestFit="1" customWidth="1"/>
    <col min="13220" max="13223" width="20.875" style="769" bestFit="1" customWidth="1"/>
    <col min="13224" max="13224" width="13.875" style="769" bestFit="1" customWidth="1"/>
    <col min="13225" max="13225" width="16.5" style="769" bestFit="1" customWidth="1"/>
    <col min="13226" max="13226" width="7.75" style="769" bestFit="1" customWidth="1"/>
    <col min="13227" max="13227" width="20.75" style="769" bestFit="1" customWidth="1"/>
    <col min="13228" max="13230" width="16.375" style="769" bestFit="1" customWidth="1"/>
    <col min="13231" max="13234" width="31" style="769" bestFit="1" customWidth="1"/>
    <col min="13235" max="13236" width="18.625" style="769" bestFit="1" customWidth="1"/>
    <col min="13237" max="13237" width="16.375" style="769" bestFit="1" customWidth="1"/>
    <col min="13238" max="13239" width="18.625" style="769" bestFit="1" customWidth="1"/>
    <col min="13240" max="13240" width="16.375" style="769" bestFit="1" customWidth="1"/>
    <col min="13241" max="13242" width="18.625" style="769" bestFit="1" customWidth="1"/>
    <col min="13243" max="13243" width="20.75" style="769" bestFit="1" customWidth="1"/>
    <col min="13244" max="13245" width="23" style="769" bestFit="1" customWidth="1"/>
    <col min="13246" max="13246" width="25.25" style="769" bestFit="1" customWidth="1"/>
    <col min="13247" max="13247" width="23" style="769" bestFit="1" customWidth="1"/>
    <col min="13248" max="13248" width="20.75" style="769" bestFit="1" customWidth="1"/>
    <col min="13249" max="13250" width="23" style="769" bestFit="1" customWidth="1"/>
    <col min="13251" max="13251" width="25.25" style="769" bestFit="1" customWidth="1"/>
    <col min="13252" max="13252" width="23" style="769" bestFit="1" customWidth="1"/>
    <col min="13253" max="13253" width="18.625" style="769" bestFit="1" customWidth="1"/>
    <col min="13254" max="13256" width="20.75" style="769" bestFit="1" customWidth="1"/>
    <col min="13257" max="13257" width="19.75" style="769" bestFit="1" customWidth="1"/>
    <col min="13258" max="13259" width="22" style="769" bestFit="1" customWidth="1"/>
    <col min="13260" max="13260" width="14.125" style="769" bestFit="1" customWidth="1"/>
    <col min="13261" max="13262" width="20.75" style="769" bestFit="1" customWidth="1"/>
    <col min="13263" max="13264" width="18.625" style="769" bestFit="1" customWidth="1"/>
    <col min="13265" max="13267" width="20.75" style="769" bestFit="1" customWidth="1"/>
    <col min="13268" max="13269" width="23" style="769" bestFit="1" customWidth="1"/>
    <col min="13270" max="13270" width="20.75" style="769" bestFit="1" customWidth="1"/>
    <col min="13271" max="13272" width="23" style="769" bestFit="1" customWidth="1"/>
    <col min="13273" max="13273" width="25.25" style="769" bestFit="1" customWidth="1"/>
    <col min="13274" max="13275" width="23" style="769" bestFit="1" customWidth="1"/>
    <col min="13276" max="13278" width="25.25" style="769" bestFit="1" customWidth="1"/>
    <col min="13279" max="13280" width="27.5" style="769" bestFit="1" customWidth="1"/>
    <col min="13281" max="13281" width="25.25" style="769" bestFit="1" customWidth="1"/>
    <col min="13282" max="13283" width="27.5" style="769" bestFit="1" customWidth="1"/>
    <col min="13284" max="13284" width="29.625" style="769" bestFit="1" customWidth="1"/>
    <col min="13285" max="13285" width="27.5" style="769" bestFit="1" customWidth="1"/>
    <col min="13286" max="13286" width="24.5" style="769" bestFit="1" customWidth="1"/>
    <col min="13287" max="13287" width="29" style="769" bestFit="1" customWidth="1"/>
    <col min="13288" max="13289" width="20.75" style="769" bestFit="1" customWidth="1"/>
    <col min="13290" max="13290" width="27.5" style="769" bestFit="1" customWidth="1"/>
    <col min="13291" max="13292" width="23" style="769" bestFit="1" customWidth="1"/>
    <col min="13293" max="13293" width="29.625" style="769" bestFit="1" customWidth="1"/>
    <col min="13294" max="13294" width="9.125" style="769" bestFit="1" customWidth="1"/>
    <col min="13295" max="13297" width="18.125" style="769" bestFit="1" customWidth="1"/>
    <col min="13298" max="13298" width="20.375" style="769" bestFit="1" customWidth="1"/>
    <col min="13299" max="13299" width="25.25" style="769" bestFit="1" customWidth="1"/>
    <col min="13300" max="13300" width="27.5" style="769" bestFit="1" customWidth="1"/>
    <col min="13301" max="13302" width="9.125" style="769" bestFit="1" customWidth="1"/>
    <col min="13303" max="13303" width="11.25" style="769" bestFit="1" customWidth="1"/>
    <col min="13304" max="13304" width="15" style="769" bestFit="1" customWidth="1"/>
    <col min="13305" max="13305" width="16.375" style="769" bestFit="1" customWidth="1"/>
    <col min="13306" max="13308" width="23.25" style="769" bestFit="1" customWidth="1"/>
    <col min="13309" max="13310" width="20.75" style="769" bestFit="1" customWidth="1"/>
    <col min="13311" max="13311" width="6.625" style="769" bestFit="1" customWidth="1"/>
    <col min="13312" max="13312" width="9" style="769"/>
    <col min="13313" max="13313" width="16.375" style="769" bestFit="1" customWidth="1"/>
    <col min="13314" max="13314" width="14.125" style="769" bestFit="1" customWidth="1"/>
    <col min="13315" max="13317" width="9.75" style="769" bestFit="1" customWidth="1"/>
    <col min="13318" max="13318" width="14.125" style="769" bestFit="1" customWidth="1"/>
    <col min="13319" max="13319" width="15.25" style="769" customWidth="1"/>
    <col min="13320" max="13320" width="14.125" style="769" bestFit="1" customWidth="1"/>
    <col min="13321" max="13321" width="15.25" style="769" bestFit="1" customWidth="1"/>
    <col min="13322" max="13324" width="13.625" style="769" bestFit="1" customWidth="1"/>
    <col min="13325" max="13325" width="12" style="769" bestFit="1" customWidth="1"/>
    <col min="13326" max="13326" width="22.125" style="769" bestFit="1" customWidth="1"/>
    <col min="13327" max="13328" width="30.125" style="769" bestFit="1" customWidth="1"/>
    <col min="13329" max="13330" width="21" style="769" bestFit="1" customWidth="1"/>
    <col min="13331" max="13331" width="18.75" style="769" bestFit="1" customWidth="1"/>
    <col min="13332" max="13332" width="21" style="769" bestFit="1" customWidth="1"/>
    <col min="13333" max="13334" width="9.75" style="769" bestFit="1" customWidth="1"/>
    <col min="13335" max="13335" width="18.875" style="769" bestFit="1" customWidth="1"/>
    <col min="13336" max="13336" width="9.75" style="769" bestFit="1" customWidth="1"/>
    <col min="13337" max="13337" width="18.875" style="769" bestFit="1" customWidth="1"/>
    <col min="13338" max="13339" width="9.75" style="769" bestFit="1" customWidth="1"/>
    <col min="13340" max="13341" width="12.125" style="769" bestFit="1" customWidth="1"/>
    <col min="13342" max="13342" width="7.125" style="769" bestFit="1" customWidth="1"/>
    <col min="13343" max="13343" width="9.75" style="769" bestFit="1" customWidth="1"/>
    <col min="13344" max="13344" width="15.5" style="769" bestFit="1" customWidth="1"/>
    <col min="13345" max="13345" width="19.375" style="769" bestFit="1" customWidth="1"/>
    <col min="13346" max="13346" width="5.75" style="769" bestFit="1" customWidth="1"/>
    <col min="13347" max="13347" width="9.75" style="769" bestFit="1" customWidth="1"/>
    <col min="13348" max="13348" width="11.875" style="769" bestFit="1" customWidth="1"/>
    <col min="13349" max="13349" width="9.125" style="769" bestFit="1" customWidth="1"/>
    <col min="13350" max="13350" width="10.5" style="769" bestFit="1" customWidth="1"/>
    <col min="13351" max="13351" width="16.375" style="769" bestFit="1" customWidth="1"/>
    <col min="13352" max="13352" width="12.125" style="769" bestFit="1" customWidth="1"/>
    <col min="13353" max="13353" width="10.375" style="769" bestFit="1" customWidth="1"/>
    <col min="13354" max="13354" width="11.875" style="769" bestFit="1" customWidth="1"/>
    <col min="13355" max="13363" width="16.375" style="769" bestFit="1" customWidth="1"/>
    <col min="13364" max="13364" width="10.625" style="769" bestFit="1" customWidth="1"/>
    <col min="13365" max="13365" width="11.875" style="769" bestFit="1" customWidth="1"/>
    <col min="13366" max="13366" width="16.375" style="769" bestFit="1" customWidth="1"/>
    <col min="13367" max="13367" width="20.75" style="769" bestFit="1" customWidth="1"/>
    <col min="13368" max="13368" width="16.375" style="769" bestFit="1" customWidth="1"/>
    <col min="13369" max="13369" width="20.75" style="769" bestFit="1" customWidth="1"/>
    <col min="13370" max="13370" width="16.375" style="769" bestFit="1" customWidth="1"/>
    <col min="13371" max="13371" width="20.75" style="769" bestFit="1" customWidth="1"/>
    <col min="13372" max="13372" width="16.375" style="769" bestFit="1" customWidth="1"/>
    <col min="13373" max="13373" width="20.75" style="769" bestFit="1" customWidth="1"/>
    <col min="13374" max="13374" width="16.375" style="769" bestFit="1" customWidth="1"/>
    <col min="13375" max="13375" width="20.75" style="769" bestFit="1" customWidth="1"/>
    <col min="13376" max="13376" width="14.125" style="769" bestFit="1" customWidth="1"/>
    <col min="13377" max="13377" width="18.625" style="769" bestFit="1" customWidth="1"/>
    <col min="13378" max="13378" width="16.375" style="769" bestFit="1" customWidth="1"/>
    <col min="13379" max="13379" width="20.75" style="769" bestFit="1" customWidth="1"/>
    <col min="13380" max="13380" width="16.375" style="769" bestFit="1" customWidth="1"/>
    <col min="13381" max="13381" width="20.75" style="769" bestFit="1" customWidth="1"/>
    <col min="13382" max="13387" width="23" style="769" bestFit="1" customWidth="1"/>
    <col min="13388" max="13389" width="18.625" style="769" bestFit="1" customWidth="1"/>
    <col min="13390" max="13390" width="10.5" style="769" bestFit="1" customWidth="1"/>
    <col min="13391" max="13391" width="11.875" style="769" bestFit="1" customWidth="1"/>
    <col min="13392" max="13392" width="10.5" style="769" bestFit="1" customWidth="1"/>
    <col min="13393" max="13394" width="11.875" style="769" bestFit="1" customWidth="1"/>
    <col min="13395" max="13395" width="16.375" style="769" bestFit="1" customWidth="1"/>
    <col min="13396" max="13396" width="17.875" style="769" bestFit="1" customWidth="1"/>
    <col min="13397" max="13397" width="22.25" style="769" bestFit="1" customWidth="1"/>
    <col min="13398" max="13398" width="7.75" style="769" bestFit="1" customWidth="1"/>
    <col min="13399" max="13401" width="11.875" style="769" bestFit="1" customWidth="1"/>
    <col min="13402" max="13402" width="16.375" style="769" bestFit="1" customWidth="1"/>
    <col min="13403" max="13405" width="11.875" style="769" bestFit="1" customWidth="1"/>
    <col min="13406" max="13406" width="14.125" style="769" bestFit="1" customWidth="1"/>
    <col min="13407" max="13407" width="11.875" style="769" bestFit="1" customWidth="1"/>
    <col min="13408" max="13408" width="16.375" style="769" bestFit="1" customWidth="1"/>
    <col min="13409" max="13409" width="18.625" style="769" bestFit="1" customWidth="1"/>
    <col min="13410" max="13410" width="10.5" style="769" bestFit="1" customWidth="1"/>
    <col min="13411" max="13411" width="14.25" style="769" bestFit="1" customWidth="1"/>
    <col min="13412" max="13413" width="13.375" style="769" bestFit="1" customWidth="1"/>
    <col min="13414" max="13414" width="16.375" style="769" bestFit="1" customWidth="1"/>
    <col min="13415" max="13415" width="16.5" style="769" bestFit="1" customWidth="1"/>
    <col min="13416" max="13417" width="20.125" style="769" bestFit="1" customWidth="1"/>
    <col min="13418" max="13419" width="23" style="769" bestFit="1" customWidth="1"/>
    <col min="13420" max="13420" width="18.625" style="769" bestFit="1" customWidth="1"/>
    <col min="13421" max="13421" width="9.25" style="769" bestFit="1" customWidth="1"/>
    <col min="13422" max="13422" width="7.25" style="769" bestFit="1" customWidth="1"/>
    <col min="13423" max="13423" width="10.375" style="769" bestFit="1" customWidth="1"/>
    <col min="13424" max="13425" width="11.875" style="769" bestFit="1" customWidth="1"/>
    <col min="13426" max="13426" width="14.375" style="769" bestFit="1" customWidth="1"/>
    <col min="13427" max="13427" width="11.875" style="769" bestFit="1" customWidth="1"/>
    <col min="13428" max="13429" width="16.375" style="769" bestFit="1" customWidth="1"/>
    <col min="13430" max="13430" width="11.875" style="769" bestFit="1" customWidth="1"/>
    <col min="13431" max="13432" width="16.375" style="769" bestFit="1" customWidth="1"/>
    <col min="13433" max="13433" width="17.875" style="769" bestFit="1" customWidth="1"/>
    <col min="13434" max="13434" width="16.375" style="769" bestFit="1" customWidth="1"/>
    <col min="13435" max="13435" width="17.875" style="769" bestFit="1" customWidth="1"/>
    <col min="13436" max="13436" width="5.75" style="769" bestFit="1" customWidth="1"/>
    <col min="13437" max="13438" width="9.75" style="769" bestFit="1" customWidth="1"/>
    <col min="13439" max="13439" width="7.75" style="769" bestFit="1" customWidth="1"/>
    <col min="13440" max="13440" width="9.75" style="769" bestFit="1" customWidth="1"/>
    <col min="13441" max="13441" width="59.375" style="769" bestFit="1" customWidth="1"/>
    <col min="13442" max="13442" width="45.5" style="769" bestFit="1" customWidth="1"/>
    <col min="13443" max="13443" width="27.625" style="769" bestFit="1" customWidth="1"/>
    <col min="13444" max="13444" width="11.875" style="769" bestFit="1" customWidth="1"/>
    <col min="13445" max="13448" width="14.125" style="769" bestFit="1" customWidth="1"/>
    <col min="13449" max="13449" width="15.625" style="769" bestFit="1" customWidth="1"/>
    <col min="13450" max="13450" width="14.125" style="769" bestFit="1" customWidth="1"/>
    <col min="13451" max="13452" width="19.625" style="769" bestFit="1" customWidth="1"/>
    <col min="13453" max="13453" width="21.875" style="769" bestFit="1" customWidth="1"/>
    <col min="13454" max="13454" width="19.375" style="769" bestFit="1" customWidth="1"/>
    <col min="13455" max="13455" width="16.375" style="769" bestFit="1" customWidth="1"/>
    <col min="13456" max="13456" width="23" style="769" bestFit="1" customWidth="1"/>
    <col min="13457" max="13458" width="14.125" style="769" bestFit="1" customWidth="1"/>
    <col min="13459" max="13459" width="23.25" style="769" bestFit="1" customWidth="1"/>
    <col min="13460" max="13461" width="14.375" style="769" bestFit="1" customWidth="1"/>
    <col min="13462" max="13462" width="23.125" style="769" bestFit="1" customWidth="1"/>
    <col min="13463" max="13463" width="18.875" style="769" bestFit="1" customWidth="1"/>
    <col min="13464" max="13464" width="14.375" style="769" bestFit="1" customWidth="1"/>
    <col min="13465" max="13465" width="16.5" style="769" bestFit="1" customWidth="1"/>
    <col min="13466" max="13466" width="25.25" style="769" bestFit="1" customWidth="1"/>
    <col min="13467" max="13468" width="18.625" style="769" bestFit="1" customWidth="1"/>
    <col min="13469" max="13469" width="23" style="769" bestFit="1" customWidth="1"/>
    <col min="13470" max="13471" width="26.75" style="769" bestFit="1" customWidth="1"/>
    <col min="13472" max="13472" width="25.25" style="769" bestFit="1" customWidth="1"/>
    <col min="13473" max="13473" width="29.625" style="769" bestFit="1" customWidth="1"/>
    <col min="13474" max="13474" width="25.25" style="769" bestFit="1" customWidth="1"/>
    <col min="13475" max="13475" width="29.625" style="769" bestFit="1" customWidth="1"/>
    <col min="13476" max="13479" width="20.875" style="769" bestFit="1" customWidth="1"/>
    <col min="13480" max="13480" width="13.875" style="769" bestFit="1" customWidth="1"/>
    <col min="13481" max="13481" width="16.5" style="769" bestFit="1" customWidth="1"/>
    <col min="13482" max="13482" width="7.75" style="769" bestFit="1" customWidth="1"/>
    <col min="13483" max="13483" width="20.75" style="769" bestFit="1" customWidth="1"/>
    <col min="13484" max="13486" width="16.375" style="769" bestFit="1" customWidth="1"/>
    <col min="13487" max="13490" width="31" style="769" bestFit="1" customWidth="1"/>
    <col min="13491" max="13492" width="18.625" style="769" bestFit="1" customWidth="1"/>
    <col min="13493" max="13493" width="16.375" style="769" bestFit="1" customWidth="1"/>
    <col min="13494" max="13495" width="18.625" style="769" bestFit="1" customWidth="1"/>
    <col min="13496" max="13496" width="16.375" style="769" bestFit="1" customWidth="1"/>
    <col min="13497" max="13498" width="18.625" style="769" bestFit="1" customWidth="1"/>
    <col min="13499" max="13499" width="20.75" style="769" bestFit="1" customWidth="1"/>
    <col min="13500" max="13501" width="23" style="769" bestFit="1" customWidth="1"/>
    <col min="13502" max="13502" width="25.25" style="769" bestFit="1" customWidth="1"/>
    <col min="13503" max="13503" width="23" style="769" bestFit="1" customWidth="1"/>
    <col min="13504" max="13504" width="20.75" style="769" bestFit="1" customWidth="1"/>
    <col min="13505" max="13506" width="23" style="769" bestFit="1" customWidth="1"/>
    <col min="13507" max="13507" width="25.25" style="769" bestFit="1" customWidth="1"/>
    <col min="13508" max="13508" width="23" style="769" bestFit="1" customWidth="1"/>
    <col min="13509" max="13509" width="18.625" style="769" bestFit="1" customWidth="1"/>
    <col min="13510" max="13512" width="20.75" style="769" bestFit="1" customWidth="1"/>
    <col min="13513" max="13513" width="19.75" style="769" bestFit="1" customWidth="1"/>
    <col min="13514" max="13515" width="22" style="769" bestFit="1" customWidth="1"/>
    <col min="13516" max="13516" width="14.125" style="769" bestFit="1" customWidth="1"/>
    <col min="13517" max="13518" width="20.75" style="769" bestFit="1" customWidth="1"/>
    <col min="13519" max="13520" width="18.625" style="769" bestFit="1" customWidth="1"/>
    <col min="13521" max="13523" width="20.75" style="769" bestFit="1" customWidth="1"/>
    <col min="13524" max="13525" width="23" style="769" bestFit="1" customWidth="1"/>
    <col min="13526" max="13526" width="20.75" style="769" bestFit="1" customWidth="1"/>
    <col min="13527" max="13528" width="23" style="769" bestFit="1" customWidth="1"/>
    <col min="13529" max="13529" width="25.25" style="769" bestFit="1" customWidth="1"/>
    <col min="13530" max="13531" width="23" style="769" bestFit="1" customWidth="1"/>
    <col min="13532" max="13534" width="25.25" style="769" bestFit="1" customWidth="1"/>
    <col min="13535" max="13536" width="27.5" style="769" bestFit="1" customWidth="1"/>
    <col min="13537" max="13537" width="25.25" style="769" bestFit="1" customWidth="1"/>
    <col min="13538" max="13539" width="27.5" style="769" bestFit="1" customWidth="1"/>
    <col min="13540" max="13540" width="29.625" style="769" bestFit="1" customWidth="1"/>
    <col min="13541" max="13541" width="27.5" style="769" bestFit="1" customWidth="1"/>
    <col min="13542" max="13542" width="24.5" style="769" bestFit="1" customWidth="1"/>
    <col min="13543" max="13543" width="29" style="769" bestFit="1" customWidth="1"/>
    <col min="13544" max="13545" width="20.75" style="769" bestFit="1" customWidth="1"/>
    <col min="13546" max="13546" width="27.5" style="769" bestFit="1" customWidth="1"/>
    <col min="13547" max="13548" width="23" style="769" bestFit="1" customWidth="1"/>
    <col min="13549" max="13549" width="29.625" style="769" bestFit="1" customWidth="1"/>
    <col min="13550" max="13550" width="9.125" style="769" bestFit="1" customWidth="1"/>
    <col min="13551" max="13553" width="18.125" style="769" bestFit="1" customWidth="1"/>
    <col min="13554" max="13554" width="20.375" style="769" bestFit="1" customWidth="1"/>
    <col min="13555" max="13555" width="25.25" style="769" bestFit="1" customWidth="1"/>
    <col min="13556" max="13556" width="27.5" style="769" bestFit="1" customWidth="1"/>
    <col min="13557" max="13558" width="9.125" style="769" bestFit="1" customWidth="1"/>
    <col min="13559" max="13559" width="11.25" style="769" bestFit="1" customWidth="1"/>
    <col min="13560" max="13560" width="15" style="769" bestFit="1" customWidth="1"/>
    <col min="13561" max="13561" width="16.375" style="769" bestFit="1" customWidth="1"/>
    <col min="13562" max="13564" width="23.25" style="769" bestFit="1" customWidth="1"/>
    <col min="13565" max="13566" width="20.75" style="769" bestFit="1" customWidth="1"/>
    <col min="13567" max="13567" width="6.625" style="769" bestFit="1" customWidth="1"/>
    <col min="13568" max="13568" width="9" style="769"/>
    <col min="13569" max="13569" width="16.375" style="769" bestFit="1" customWidth="1"/>
    <col min="13570" max="13570" width="14.125" style="769" bestFit="1" customWidth="1"/>
    <col min="13571" max="13573" width="9.75" style="769" bestFit="1" customWidth="1"/>
    <col min="13574" max="13574" width="14.125" style="769" bestFit="1" customWidth="1"/>
    <col min="13575" max="13575" width="15.25" style="769" customWidth="1"/>
    <col min="13576" max="13576" width="14.125" style="769" bestFit="1" customWidth="1"/>
    <col min="13577" max="13577" width="15.25" style="769" bestFit="1" customWidth="1"/>
    <col min="13578" max="13580" width="13.625" style="769" bestFit="1" customWidth="1"/>
    <col min="13581" max="13581" width="12" style="769" bestFit="1" customWidth="1"/>
    <col min="13582" max="13582" width="22.125" style="769" bestFit="1" customWidth="1"/>
    <col min="13583" max="13584" width="30.125" style="769" bestFit="1" customWidth="1"/>
    <col min="13585" max="13586" width="21" style="769" bestFit="1" customWidth="1"/>
    <col min="13587" max="13587" width="18.75" style="769" bestFit="1" customWidth="1"/>
    <col min="13588" max="13588" width="21" style="769" bestFit="1" customWidth="1"/>
    <col min="13589" max="13590" width="9.75" style="769" bestFit="1" customWidth="1"/>
    <col min="13591" max="13591" width="18.875" style="769" bestFit="1" customWidth="1"/>
    <col min="13592" max="13592" width="9.75" style="769" bestFit="1" customWidth="1"/>
    <col min="13593" max="13593" width="18.875" style="769" bestFit="1" customWidth="1"/>
    <col min="13594" max="13595" width="9.75" style="769" bestFit="1" customWidth="1"/>
    <col min="13596" max="13597" width="12.125" style="769" bestFit="1" customWidth="1"/>
    <col min="13598" max="13598" width="7.125" style="769" bestFit="1" customWidth="1"/>
    <col min="13599" max="13599" width="9.75" style="769" bestFit="1" customWidth="1"/>
    <col min="13600" max="13600" width="15.5" style="769" bestFit="1" customWidth="1"/>
    <col min="13601" max="13601" width="19.375" style="769" bestFit="1" customWidth="1"/>
    <col min="13602" max="13602" width="5.75" style="769" bestFit="1" customWidth="1"/>
    <col min="13603" max="13603" width="9.75" style="769" bestFit="1" customWidth="1"/>
    <col min="13604" max="13604" width="11.875" style="769" bestFit="1" customWidth="1"/>
    <col min="13605" max="13605" width="9.125" style="769" bestFit="1" customWidth="1"/>
    <col min="13606" max="13606" width="10.5" style="769" bestFit="1" customWidth="1"/>
    <col min="13607" max="13607" width="16.375" style="769" bestFit="1" customWidth="1"/>
    <col min="13608" max="13608" width="12.125" style="769" bestFit="1" customWidth="1"/>
    <col min="13609" max="13609" width="10.375" style="769" bestFit="1" customWidth="1"/>
    <col min="13610" max="13610" width="11.875" style="769" bestFit="1" customWidth="1"/>
    <col min="13611" max="13619" width="16.375" style="769" bestFit="1" customWidth="1"/>
    <col min="13620" max="13620" width="10.625" style="769" bestFit="1" customWidth="1"/>
    <col min="13621" max="13621" width="11.875" style="769" bestFit="1" customWidth="1"/>
    <col min="13622" max="13622" width="16.375" style="769" bestFit="1" customWidth="1"/>
    <col min="13623" max="13623" width="20.75" style="769" bestFit="1" customWidth="1"/>
    <col min="13624" max="13624" width="16.375" style="769" bestFit="1" customWidth="1"/>
    <col min="13625" max="13625" width="20.75" style="769" bestFit="1" customWidth="1"/>
    <col min="13626" max="13626" width="16.375" style="769" bestFit="1" customWidth="1"/>
    <col min="13627" max="13627" width="20.75" style="769" bestFit="1" customWidth="1"/>
    <col min="13628" max="13628" width="16.375" style="769" bestFit="1" customWidth="1"/>
    <col min="13629" max="13629" width="20.75" style="769" bestFit="1" customWidth="1"/>
    <col min="13630" max="13630" width="16.375" style="769" bestFit="1" customWidth="1"/>
    <col min="13631" max="13631" width="20.75" style="769" bestFit="1" customWidth="1"/>
    <col min="13632" max="13632" width="14.125" style="769" bestFit="1" customWidth="1"/>
    <col min="13633" max="13633" width="18.625" style="769" bestFit="1" customWidth="1"/>
    <col min="13634" max="13634" width="16.375" style="769" bestFit="1" customWidth="1"/>
    <col min="13635" max="13635" width="20.75" style="769" bestFit="1" customWidth="1"/>
    <col min="13636" max="13636" width="16.375" style="769" bestFit="1" customWidth="1"/>
    <col min="13637" max="13637" width="20.75" style="769" bestFit="1" customWidth="1"/>
    <col min="13638" max="13643" width="23" style="769" bestFit="1" customWidth="1"/>
    <col min="13644" max="13645" width="18.625" style="769" bestFit="1" customWidth="1"/>
    <col min="13646" max="13646" width="10.5" style="769" bestFit="1" customWidth="1"/>
    <col min="13647" max="13647" width="11.875" style="769" bestFit="1" customWidth="1"/>
    <col min="13648" max="13648" width="10.5" style="769" bestFit="1" customWidth="1"/>
    <col min="13649" max="13650" width="11.875" style="769" bestFit="1" customWidth="1"/>
    <col min="13651" max="13651" width="16.375" style="769" bestFit="1" customWidth="1"/>
    <col min="13652" max="13652" width="17.875" style="769" bestFit="1" customWidth="1"/>
    <col min="13653" max="13653" width="22.25" style="769" bestFit="1" customWidth="1"/>
    <col min="13654" max="13654" width="7.75" style="769" bestFit="1" customWidth="1"/>
    <col min="13655" max="13657" width="11.875" style="769" bestFit="1" customWidth="1"/>
    <col min="13658" max="13658" width="16.375" style="769" bestFit="1" customWidth="1"/>
    <col min="13659" max="13661" width="11.875" style="769" bestFit="1" customWidth="1"/>
    <col min="13662" max="13662" width="14.125" style="769" bestFit="1" customWidth="1"/>
    <col min="13663" max="13663" width="11.875" style="769" bestFit="1" customWidth="1"/>
    <col min="13664" max="13664" width="16.375" style="769" bestFit="1" customWidth="1"/>
    <col min="13665" max="13665" width="18.625" style="769" bestFit="1" customWidth="1"/>
    <col min="13666" max="13666" width="10.5" style="769" bestFit="1" customWidth="1"/>
    <col min="13667" max="13667" width="14.25" style="769" bestFit="1" customWidth="1"/>
    <col min="13668" max="13669" width="13.375" style="769" bestFit="1" customWidth="1"/>
    <col min="13670" max="13670" width="16.375" style="769" bestFit="1" customWidth="1"/>
    <col min="13671" max="13671" width="16.5" style="769" bestFit="1" customWidth="1"/>
    <col min="13672" max="13673" width="20.125" style="769" bestFit="1" customWidth="1"/>
    <col min="13674" max="13675" width="23" style="769" bestFit="1" customWidth="1"/>
    <col min="13676" max="13676" width="18.625" style="769" bestFit="1" customWidth="1"/>
    <col min="13677" max="13677" width="9.25" style="769" bestFit="1" customWidth="1"/>
    <col min="13678" max="13678" width="7.25" style="769" bestFit="1" customWidth="1"/>
    <col min="13679" max="13679" width="10.375" style="769" bestFit="1" customWidth="1"/>
    <col min="13680" max="13681" width="11.875" style="769" bestFit="1" customWidth="1"/>
    <col min="13682" max="13682" width="14.375" style="769" bestFit="1" customWidth="1"/>
    <col min="13683" max="13683" width="11.875" style="769" bestFit="1" customWidth="1"/>
    <col min="13684" max="13685" width="16.375" style="769" bestFit="1" customWidth="1"/>
    <col min="13686" max="13686" width="11.875" style="769" bestFit="1" customWidth="1"/>
    <col min="13687" max="13688" width="16.375" style="769" bestFit="1" customWidth="1"/>
    <col min="13689" max="13689" width="17.875" style="769" bestFit="1" customWidth="1"/>
    <col min="13690" max="13690" width="16.375" style="769" bestFit="1" customWidth="1"/>
    <col min="13691" max="13691" width="17.875" style="769" bestFit="1" customWidth="1"/>
    <col min="13692" max="13692" width="5.75" style="769" bestFit="1" customWidth="1"/>
    <col min="13693" max="13694" width="9.75" style="769" bestFit="1" customWidth="1"/>
    <col min="13695" max="13695" width="7.75" style="769" bestFit="1" customWidth="1"/>
    <col min="13696" max="13696" width="9.75" style="769" bestFit="1" customWidth="1"/>
    <col min="13697" max="13697" width="59.375" style="769" bestFit="1" customWidth="1"/>
    <col min="13698" max="13698" width="45.5" style="769" bestFit="1" customWidth="1"/>
    <col min="13699" max="13699" width="27.625" style="769" bestFit="1" customWidth="1"/>
    <col min="13700" max="13700" width="11.875" style="769" bestFit="1" customWidth="1"/>
    <col min="13701" max="13704" width="14.125" style="769" bestFit="1" customWidth="1"/>
    <col min="13705" max="13705" width="15.625" style="769" bestFit="1" customWidth="1"/>
    <col min="13706" max="13706" width="14.125" style="769" bestFit="1" customWidth="1"/>
    <col min="13707" max="13708" width="19.625" style="769" bestFit="1" customWidth="1"/>
    <col min="13709" max="13709" width="21.875" style="769" bestFit="1" customWidth="1"/>
    <col min="13710" max="13710" width="19.375" style="769" bestFit="1" customWidth="1"/>
    <col min="13711" max="13711" width="16.375" style="769" bestFit="1" customWidth="1"/>
    <col min="13712" max="13712" width="23" style="769" bestFit="1" customWidth="1"/>
    <col min="13713" max="13714" width="14.125" style="769" bestFit="1" customWidth="1"/>
    <col min="13715" max="13715" width="23.25" style="769" bestFit="1" customWidth="1"/>
    <col min="13716" max="13717" width="14.375" style="769" bestFit="1" customWidth="1"/>
    <col min="13718" max="13718" width="23.125" style="769" bestFit="1" customWidth="1"/>
    <col min="13719" max="13719" width="18.875" style="769" bestFit="1" customWidth="1"/>
    <col min="13720" max="13720" width="14.375" style="769" bestFit="1" customWidth="1"/>
    <col min="13721" max="13721" width="16.5" style="769" bestFit="1" customWidth="1"/>
    <col min="13722" max="13722" width="25.25" style="769" bestFit="1" customWidth="1"/>
    <col min="13723" max="13724" width="18.625" style="769" bestFit="1" customWidth="1"/>
    <col min="13725" max="13725" width="23" style="769" bestFit="1" customWidth="1"/>
    <col min="13726" max="13727" width="26.75" style="769" bestFit="1" customWidth="1"/>
    <col min="13728" max="13728" width="25.25" style="769" bestFit="1" customWidth="1"/>
    <col min="13729" max="13729" width="29.625" style="769" bestFit="1" customWidth="1"/>
    <col min="13730" max="13730" width="25.25" style="769" bestFit="1" customWidth="1"/>
    <col min="13731" max="13731" width="29.625" style="769" bestFit="1" customWidth="1"/>
    <col min="13732" max="13735" width="20.875" style="769" bestFit="1" customWidth="1"/>
    <col min="13736" max="13736" width="13.875" style="769" bestFit="1" customWidth="1"/>
    <col min="13737" max="13737" width="16.5" style="769" bestFit="1" customWidth="1"/>
    <col min="13738" max="13738" width="7.75" style="769" bestFit="1" customWidth="1"/>
    <col min="13739" max="13739" width="20.75" style="769" bestFit="1" customWidth="1"/>
    <col min="13740" max="13742" width="16.375" style="769" bestFit="1" customWidth="1"/>
    <col min="13743" max="13746" width="31" style="769" bestFit="1" customWidth="1"/>
    <col min="13747" max="13748" width="18.625" style="769" bestFit="1" customWidth="1"/>
    <col min="13749" max="13749" width="16.375" style="769" bestFit="1" customWidth="1"/>
    <col min="13750" max="13751" width="18.625" style="769" bestFit="1" customWidth="1"/>
    <col min="13752" max="13752" width="16.375" style="769" bestFit="1" customWidth="1"/>
    <col min="13753" max="13754" width="18.625" style="769" bestFit="1" customWidth="1"/>
    <col min="13755" max="13755" width="20.75" style="769" bestFit="1" customWidth="1"/>
    <col min="13756" max="13757" width="23" style="769" bestFit="1" customWidth="1"/>
    <col min="13758" max="13758" width="25.25" style="769" bestFit="1" customWidth="1"/>
    <col min="13759" max="13759" width="23" style="769" bestFit="1" customWidth="1"/>
    <col min="13760" max="13760" width="20.75" style="769" bestFit="1" customWidth="1"/>
    <col min="13761" max="13762" width="23" style="769" bestFit="1" customWidth="1"/>
    <col min="13763" max="13763" width="25.25" style="769" bestFit="1" customWidth="1"/>
    <col min="13764" max="13764" width="23" style="769" bestFit="1" customWidth="1"/>
    <col min="13765" max="13765" width="18.625" style="769" bestFit="1" customWidth="1"/>
    <col min="13766" max="13768" width="20.75" style="769" bestFit="1" customWidth="1"/>
    <col min="13769" max="13769" width="19.75" style="769" bestFit="1" customWidth="1"/>
    <col min="13770" max="13771" width="22" style="769" bestFit="1" customWidth="1"/>
    <col min="13772" max="13772" width="14.125" style="769" bestFit="1" customWidth="1"/>
    <col min="13773" max="13774" width="20.75" style="769" bestFit="1" customWidth="1"/>
    <col min="13775" max="13776" width="18.625" style="769" bestFit="1" customWidth="1"/>
    <col min="13777" max="13779" width="20.75" style="769" bestFit="1" customWidth="1"/>
    <col min="13780" max="13781" width="23" style="769" bestFit="1" customWidth="1"/>
    <col min="13782" max="13782" width="20.75" style="769" bestFit="1" customWidth="1"/>
    <col min="13783" max="13784" width="23" style="769" bestFit="1" customWidth="1"/>
    <col min="13785" max="13785" width="25.25" style="769" bestFit="1" customWidth="1"/>
    <col min="13786" max="13787" width="23" style="769" bestFit="1" customWidth="1"/>
    <col min="13788" max="13790" width="25.25" style="769" bestFit="1" customWidth="1"/>
    <col min="13791" max="13792" width="27.5" style="769" bestFit="1" customWidth="1"/>
    <col min="13793" max="13793" width="25.25" style="769" bestFit="1" customWidth="1"/>
    <col min="13794" max="13795" width="27.5" style="769" bestFit="1" customWidth="1"/>
    <col min="13796" max="13796" width="29.625" style="769" bestFit="1" customWidth="1"/>
    <col min="13797" max="13797" width="27.5" style="769" bestFit="1" customWidth="1"/>
    <col min="13798" max="13798" width="24.5" style="769" bestFit="1" customWidth="1"/>
    <col min="13799" max="13799" width="29" style="769" bestFit="1" customWidth="1"/>
    <col min="13800" max="13801" width="20.75" style="769" bestFit="1" customWidth="1"/>
    <col min="13802" max="13802" width="27.5" style="769" bestFit="1" customWidth="1"/>
    <col min="13803" max="13804" width="23" style="769" bestFit="1" customWidth="1"/>
    <col min="13805" max="13805" width="29.625" style="769" bestFit="1" customWidth="1"/>
    <col min="13806" max="13806" width="9.125" style="769" bestFit="1" customWidth="1"/>
    <col min="13807" max="13809" width="18.125" style="769" bestFit="1" customWidth="1"/>
    <col min="13810" max="13810" width="20.375" style="769" bestFit="1" customWidth="1"/>
    <col min="13811" max="13811" width="25.25" style="769" bestFit="1" customWidth="1"/>
    <col min="13812" max="13812" width="27.5" style="769" bestFit="1" customWidth="1"/>
    <col min="13813" max="13814" width="9.125" style="769" bestFit="1" customWidth="1"/>
    <col min="13815" max="13815" width="11.25" style="769" bestFit="1" customWidth="1"/>
    <col min="13816" max="13816" width="15" style="769" bestFit="1" customWidth="1"/>
    <col min="13817" max="13817" width="16.375" style="769" bestFit="1" customWidth="1"/>
    <col min="13818" max="13820" width="23.25" style="769" bestFit="1" customWidth="1"/>
    <col min="13821" max="13822" width="20.75" style="769" bestFit="1" customWidth="1"/>
    <col min="13823" max="13823" width="6.625" style="769" bestFit="1" customWidth="1"/>
    <col min="13824" max="13824" width="9" style="769"/>
    <col min="13825" max="13825" width="16.375" style="769" bestFit="1" customWidth="1"/>
    <col min="13826" max="13826" width="14.125" style="769" bestFit="1" customWidth="1"/>
    <col min="13827" max="13829" width="9.75" style="769" bestFit="1" customWidth="1"/>
    <col min="13830" max="13830" width="14.125" style="769" bestFit="1" customWidth="1"/>
    <col min="13831" max="13831" width="15.25" style="769" customWidth="1"/>
    <col min="13832" max="13832" width="14.125" style="769" bestFit="1" customWidth="1"/>
    <col min="13833" max="13833" width="15.25" style="769" bestFit="1" customWidth="1"/>
    <col min="13834" max="13836" width="13.625" style="769" bestFit="1" customWidth="1"/>
    <col min="13837" max="13837" width="12" style="769" bestFit="1" customWidth="1"/>
    <col min="13838" max="13838" width="22.125" style="769" bestFit="1" customWidth="1"/>
    <col min="13839" max="13840" width="30.125" style="769" bestFit="1" customWidth="1"/>
    <col min="13841" max="13842" width="21" style="769" bestFit="1" customWidth="1"/>
    <col min="13843" max="13843" width="18.75" style="769" bestFit="1" customWidth="1"/>
    <col min="13844" max="13844" width="21" style="769" bestFit="1" customWidth="1"/>
    <col min="13845" max="13846" width="9.75" style="769" bestFit="1" customWidth="1"/>
    <col min="13847" max="13847" width="18.875" style="769" bestFit="1" customWidth="1"/>
    <col min="13848" max="13848" width="9.75" style="769" bestFit="1" customWidth="1"/>
    <col min="13849" max="13849" width="18.875" style="769" bestFit="1" customWidth="1"/>
    <col min="13850" max="13851" width="9.75" style="769" bestFit="1" customWidth="1"/>
    <col min="13852" max="13853" width="12.125" style="769" bestFit="1" customWidth="1"/>
    <col min="13854" max="13854" width="7.125" style="769" bestFit="1" customWidth="1"/>
    <col min="13855" max="13855" width="9.75" style="769" bestFit="1" customWidth="1"/>
    <col min="13856" max="13856" width="15.5" style="769" bestFit="1" customWidth="1"/>
    <col min="13857" max="13857" width="19.375" style="769" bestFit="1" customWidth="1"/>
    <col min="13858" max="13858" width="5.75" style="769" bestFit="1" customWidth="1"/>
    <col min="13859" max="13859" width="9.75" style="769" bestFit="1" customWidth="1"/>
    <col min="13860" max="13860" width="11.875" style="769" bestFit="1" customWidth="1"/>
    <col min="13861" max="13861" width="9.125" style="769" bestFit="1" customWidth="1"/>
    <col min="13862" max="13862" width="10.5" style="769" bestFit="1" customWidth="1"/>
    <col min="13863" max="13863" width="16.375" style="769" bestFit="1" customWidth="1"/>
    <col min="13864" max="13864" width="12.125" style="769" bestFit="1" customWidth="1"/>
    <col min="13865" max="13865" width="10.375" style="769" bestFit="1" customWidth="1"/>
    <col min="13866" max="13866" width="11.875" style="769" bestFit="1" customWidth="1"/>
    <col min="13867" max="13875" width="16.375" style="769" bestFit="1" customWidth="1"/>
    <col min="13876" max="13876" width="10.625" style="769" bestFit="1" customWidth="1"/>
    <col min="13877" max="13877" width="11.875" style="769" bestFit="1" customWidth="1"/>
    <col min="13878" max="13878" width="16.375" style="769" bestFit="1" customWidth="1"/>
    <col min="13879" max="13879" width="20.75" style="769" bestFit="1" customWidth="1"/>
    <col min="13880" max="13880" width="16.375" style="769" bestFit="1" customWidth="1"/>
    <col min="13881" max="13881" width="20.75" style="769" bestFit="1" customWidth="1"/>
    <col min="13882" max="13882" width="16.375" style="769" bestFit="1" customWidth="1"/>
    <col min="13883" max="13883" width="20.75" style="769" bestFit="1" customWidth="1"/>
    <col min="13884" max="13884" width="16.375" style="769" bestFit="1" customWidth="1"/>
    <col min="13885" max="13885" width="20.75" style="769" bestFit="1" customWidth="1"/>
    <col min="13886" max="13886" width="16.375" style="769" bestFit="1" customWidth="1"/>
    <col min="13887" max="13887" width="20.75" style="769" bestFit="1" customWidth="1"/>
    <col min="13888" max="13888" width="14.125" style="769" bestFit="1" customWidth="1"/>
    <col min="13889" max="13889" width="18.625" style="769" bestFit="1" customWidth="1"/>
    <col min="13890" max="13890" width="16.375" style="769" bestFit="1" customWidth="1"/>
    <col min="13891" max="13891" width="20.75" style="769" bestFit="1" customWidth="1"/>
    <col min="13892" max="13892" width="16.375" style="769" bestFit="1" customWidth="1"/>
    <col min="13893" max="13893" width="20.75" style="769" bestFit="1" customWidth="1"/>
    <col min="13894" max="13899" width="23" style="769" bestFit="1" customWidth="1"/>
    <col min="13900" max="13901" width="18.625" style="769" bestFit="1" customWidth="1"/>
    <col min="13902" max="13902" width="10.5" style="769" bestFit="1" customWidth="1"/>
    <col min="13903" max="13903" width="11.875" style="769" bestFit="1" customWidth="1"/>
    <col min="13904" max="13904" width="10.5" style="769" bestFit="1" customWidth="1"/>
    <col min="13905" max="13906" width="11.875" style="769" bestFit="1" customWidth="1"/>
    <col min="13907" max="13907" width="16.375" style="769" bestFit="1" customWidth="1"/>
    <col min="13908" max="13908" width="17.875" style="769" bestFit="1" customWidth="1"/>
    <col min="13909" max="13909" width="22.25" style="769" bestFit="1" customWidth="1"/>
    <col min="13910" max="13910" width="7.75" style="769" bestFit="1" customWidth="1"/>
    <col min="13911" max="13913" width="11.875" style="769" bestFit="1" customWidth="1"/>
    <col min="13914" max="13914" width="16.375" style="769" bestFit="1" customWidth="1"/>
    <col min="13915" max="13917" width="11.875" style="769" bestFit="1" customWidth="1"/>
    <col min="13918" max="13918" width="14.125" style="769" bestFit="1" customWidth="1"/>
    <col min="13919" max="13919" width="11.875" style="769" bestFit="1" customWidth="1"/>
    <col min="13920" max="13920" width="16.375" style="769" bestFit="1" customWidth="1"/>
    <col min="13921" max="13921" width="18.625" style="769" bestFit="1" customWidth="1"/>
    <col min="13922" max="13922" width="10.5" style="769" bestFit="1" customWidth="1"/>
    <col min="13923" max="13923" width="14.25" style="769" bestFit="1" customWidth="1"/>
    <col min="13924" max="13925" width="13.375" style="769" bestFit="1" customWidth="1"/>
    <col min="13926" max="13926" width="16.375" style="769" bestFit="1" customWidth="1"/>
    <col min="13927" max="13927" width="16.5" style="769" bestFit="1" customWidth="1"/>
    <col min="13928" max="13929" width="20.125" style="769" bestFit="1" customWidth="1"/>
    <col min="13930" max="13931" width="23" style="769" bestFit="1" customWidth="1"/>
    <col min="13932" max="13932" width="18.625" style="769" bestFit="1" customWidth="1"/>
    <col min="13933" max="13933" width="9.25" style="769" bestFit="1" customWidth="1"/>
    <col min="13934" max="13934" width="7.25" style="769" bestFit="1" customWidth="1"/>
    <col min="13935" max="13935" width="10.375" style="769" bestFit="1" customWidth="1"/>
    <col min="13936" max="13937" width="11.875" style="769" bestFit="1" customWidth="1"/>
    <col min="13938" max="13938" width="14.375" style="769" bestFit="1" customWidth="1"/>
    <col min="13939" max="13939" width="11.875" style="769" bestFit="1" customWidth="1"/>
    <col min="13940" max="13941" width="16.375" style="769" bestFit="1" customWidth="1"/>
    <col min="13942" max="13942" width="11.875" style="769" bestFit="1" customWidth="1"/>
    <col min="13943" max="13944" width="16.375" style="769" bestFit="1" customWidth="1"/>
    <col min="13945" max="13945" width="17.875" style="769" bestFit="1" customWidth="1"/>
    <col min="13946" max="13946" width="16.375" style="769" bestFit="1" customWidth="1"/>
    <col min="13947" max="13947" width="17.875" style="769" bestFit="1" customWidth="1"/>
    <col min="13948" max="13948" width="5.75" style="769" bestFit="1" customWidth="1"/>
    <col min="13949" max="13950" width="9.75" style="769" bestFit="1" customWidth="1"/>
    <col min="13951" max="13951" width="7.75" style="769" bestFit="1" customWidth="1"/>
    <col min="13952" max="13952" width="9.75" style="769" bestFit="1" customWidth="1"/>
    <col min="13953" max="13953" width="59.375" style="769" bestFit="1" customWidth="1"/>
    <col min="13954" max="13954" width="45.5" style="769" bestFit="1" customWidth="1"/>
    <col min="13955" max="13955" width="27.625" style="769" bestFit="1" customWidth="1"/>
    <col min="13956" max="13956" width="11.875" style="769" bestFit="1" customWidth="1"/>
    <col min="13957" max="13960" width="14.125" style="769" bestFit="1" customWidth="1"/>
    <col min="13961" max="13961" width="15.625" style="769" bestFit="1" customWidth="1"/>
    <col min="13962" max="13962" width="14.125" style="769" bestFit="1" customWidth="1"/>
    <col min="13963" max="13964" width="19.625" style="769" bestFit="1" customWidth="1"/>
    <col min="13965" max="13965" width="21.875" style="769" bestFit="1" customWidth="1"/>
    <col min="13966" max="13966" width="19.375" style="769" bestFit="1" customWidth="1"/>
    <col min="13967" max="13967" width="16.375" style="769" bestFit="1" customWidth="1"/>
    <col min="13968" max="13968" width="23" style="769" bestFit="1" customWidth="1"/>
    <col min="13969" max="13970" width="14.125" style="769" bestFit="1" customWidth="1"/>
    <col min="13971" max="13971" width="23.25" style="769" bestFit="1" customWidth="1"/>
    <col min="13972" max="13973" width="14.375" style="769" bestFit="1" customWidth="1"/>
    <col min="13974" max="13974" width="23.125" style="769" bestFit="1" customWidth="1"/>
    <col min="13975" max="13975" width="18.875" style="769" bestFit="1" customWidth="1"/>
    <col min="13976" max="13976" width="14.375" style="769" bestFit="1" customWidth="1"/>
    <col min="13977" max="13977" width="16.5" style="769" bestFit="1" customWidth="1"/>
    <col min="13978" max="13978" width="25.25" style="769" bestFit="1" customWidth="1"/>
    <col min="13979" max="13980" width="18.625" style="769" bestFit="1" customWidth="1"/>
    <col min="13981" max="13981" width="23" style="769" bestFit="1" customWidth="1"/>
    <col min="13982" max="13983" width="26.75" style="769" bestFit="1" customWidth="1"/>
    <col min="13984" max="13984" width="25.25" style="769" bestFit="1" customWidth="1"/>
    <col min="13985" max="13985" width="29.625" style="769" bestFit="1" customWidth="1"/>
    <col min="13986" max="13986" width="25.25" style="769" bestFit="1" customWidth="1"/>
    <col min="13987" max="13987" width="29.625" style="769" bestFit="1" customWidth="1"/>
    <col min="13988" max="13991" width="20.875" style="769" bestFit="1" customWidth="1"/>
    <col min="13992" max="13992" width="13.875" style="769" bestFit="1" customWidth="1"/>
    <col min="13993" max="13993" width="16.5" style="769" bestFit="1" customWidth="1"/>
    <col min="13994" max="13994" width="7.75" style="769" bestFit="1" customWidth="1"/>
    <col min="13995" max="13995" width="20.75" style="769" bestFit="1" customWidth="1"/>
    <col min="13996" max="13998" width="16.375" style="769" bestFit="1" customWidth="1"/>
    <col min="13999" max="14002" width="31" style="769" bestFit="1" customWidth="1"/>
    <col min="14003" max="14004" width="18.625" style="769" bestFit="1" customWidth="1"/>
    <col min="14005" max="14005" width="16.375" style="769" bestFit="1" customWidth="1"/>
    <col min="14006" max="14007" width="18.625" style="769" bestFit="1" customWidth="1"/>
    <col min="14008" max="14008" width="16.375" style="769" bestFit="1" customWidth="1"/>
    <col min="14009" max="14010" width="18.625" style="769" bestFit="1" customWidth="1"/>
    <col min="14011" max="14011" width="20.75" style="769" bestFit="1" customWidth="1"/>
    <col min="14012" max="14013" width="23" style="769" bestFit="1" customWidth="1"/>
    <col min="14014" max="14014" width="25.25" style="769" bestFit="1" customWidth="1"/>
    <col min="14015" max="14015" width="23" style="769" bestFit="1" customWidth="1"/>
    <col min="14016" max="14016" width="20.75" style="769" bestFit="1" customWidth="1"/>
    <col min="14017" max="14018" width="23" style="769" bestFit="1" customWidth="1"/>
    <col min="14019" max="14019" width="25.25" style="769" bestFit="1" customWidth="1"/>
    <col min="14020" max="14020" width="23" style="769" bestFit="1" customWidth="1"/>
    <col min="14021" max="14021" width="18.625" style="769" bestFit="1" customWidth="1"/>
    <col min="14022" max="14024" width="20.75" style="769" bestFit="1" customWidth="1"/>
    <col min="14025" max="14025" width="19.75" style="769" bestFit="1" customWidth="1"/>
    <col min="14026" max="14027" width="22" style="769" bestFit="1" customWidth="1"/>
    <col min="14028" max="14028" width="14.125" style="769" bestFit="1" customWidth="1"/>
    <col min="14029" max="14030" width="20.75" style="769" bestFit="1" customWidth="1"/>
    <col min="14031" max="14032" width="18.625" style="769" bestFit="1" customWidth="1"/>
    <col min="14033" max="14035" width="20.75" style="769" bestFit="1" customWidth="1"/>
    <col min="14036" max="14037" width="23" style="769" bestFit="1" customWidth="1"/>
    <col min="14038" max="14038" width="20.75" style="769" bestFit="1" customWidth="1"/>
    <col min="14039" max="14040" width="23" style="769" bestFit="1" customWidth="1"/>
    <col min="14041" max="14041" width="25.25" style="769" bestFit="1" customWidth="1"/>
    <col min="14042" max="14043" width="23" style="769" bestFit="1" customWidth="1"/>
    <col min="14044" max="14046" width="25.25" style="769" bestFit="1" customWidth="1"/>
    <col min="14047" max="14048" width="27.5" style="769" bestFit="1" customWidth="1"/>
    <col min="14049" max="14049" width="25.25" style="769" bestFit="1" customWidth="1"/>
    <col min="14050" max="14051" width="27.5" style="769" bestFit="1" customWidth="1"/>
    <col min="14052" max="14052" width="29.625" style="769" bestFit="1" customWidth="1"/>
    <col min="14053" max="14053" width="27.5" style="769" bestFit="1" customWidth="1"/>
    <col min="14054" max="14054" width="24.5" style="769" bestFit="1" customWidth="1"/>
    <col min="14055" max="14055" width="29" style="769" bestFit="1" customWidth="1"/>
    <col min="14056" max="14057" width="20.75" style="769" bestFit="1" customWidth="1"/>
    <col min="14058" max="14058" width="27.5" style="769" bestFit="1" customWidth="1"/>
    <col min="14059" max="14060" width="23" style="769" bestFit="1" customWidth="1"/>
    <col min="14061" max="14061" width="29.625" style="769" bestFit="1" customWidth="1"/>
    <col min="14062" max="14062" width="9.125" style="769" bestFit="1" customWidth="1"/>
    <col min="14063" max="14065" width="18.125" style="769" bestFit="1" customWidth="1"/>
    <col min="14066" max="14066" width="20.375" style="769" bestFit="1" customWidth="1"/>
    <col min="14067" max="14067" width="25.25" style="769" bestFit="1" customWidth="1"/>
    <col min="14068" max="14068" width="27.5" style="769" bestFit="1" customWidth="1"/>
    <col min="14069" max="14070" width="9.125" style="769" bestFit="1" customWidth="1"/>
    <col min="14071" max="14071" width="11.25" style="769" bestFit="1" customWidth="1"/>
    <col min="14072" max="14072" width="15" style="769" bestFit="1" customWidth="1"/>
    <col min="14073" max="14073" width="16.375" style="769" bestFit="1" customWidth="1"/>
    <col min="14074" max="14076" width="23.25" style="769" bestFit="1" customWidth="1"/>
    <col min="14077" max="14078" width="20.75" style="769" bestFit="1" customWidth="1"/>
    <col min="14079" max="14079" width="6.625" style="769" bestFit="1" customWidth="1"/>
    <col min="14080" max="14080" width="9" style="769"/>
    <col min="14081" max="14081" width="16.375" style="769" bestFit="1" customWidth="1"/>
    <col min="14082" max="14082" width="14.125" style="769" bestFit="1" customWidth="1"/>
    <col min="14083" max="14085" width="9.75" style="769" bestFit="1" customWidth="1"/>
    <col min="14086" max="14086" width="14.125" style="769" bestFit="1" customWidth="1"/>
    <col min="14087" max="14087" width="15.25" style="769" customWidth="1"/>
    <col min="14088" max="14088" width="14.125" style="769" bestFit="1" customWidth="1"/>
    <col min="14089" max="14089" width="15.25" style="769" bestFit="1" customWidth="1"/>
    <col min="14090" max="14092" width="13.625" style="769" bestFit="1" customWidth="1"/>
    <col min="14093" max="14093" width="12" style="769" bestFit="1" customWidth="1"/>
    <col min="14094" max="14094" width="22.125" style="769" bestFit="1" customWidth="1"/>
    <col min="14095" max="14096" width="30.125" style="769" bestFit="1" customWidth="1"/>
    <col min="14097" max="14098" width="21" style="769" bestFit="1" customWidth="1"/>
    <col min="14099" max="14099" width="18.75" style="769" bestFit="1" customWidth="1"/>
    <col min="14100" max="14100" width="21" style="769" bestFit="1" customWidth="1"/>
    <col min="14101" max="14102" width="9.75" style="769" bestFit="1" customWidth="1"/>
    <col min="14103" max="14103" width="18.875" style="769" bestFit="1" customWidth="1"/>
    <col min="14104" max="14104" width="9.75" style="769" bestFit="1" customWidth="1"/>
    <col min="14105" max="14105" width="18.875" style="769" bestFit="1" customWidth="1"/>
    <col min="14106" max="14107" width="9.75" style="769" bestFit="1" customWidth="1"/>
    <col min="14108" max="14109" width="12.125" style="769" bestFit="1" customWidth="1"/>
    <col min="14110" max="14110" width="7.125" style="769" bestFit="1" customWidth="1"/>
    <col min="14111" max="14111" width="9.75" style="769" bestFit="1" customWidth="1"/>
    <col min="14112" max="14112" width="15.5" style="769" bestFit="1" customWidth="1"/>
    <col min="14113" max="14113" width="19.375" style="769" bestFit="1" customWidth="1"/>
    <col min="14114" max="14114" width="5.75" style="769" bestFit="1" customWidth="1"/>
    <col min="14115" max="14115" width="9.75" style="769" bestFit="1" customWidth="1"/>
    <col min="14116" max="14116" width="11.875" style="769" bestFit="1" customWidth="1"/>
    <col min="14117" max="14117" width="9.125" style="769" bestFit="1" customWidth="1"/>
    <col min="14118" max="14118" width="10.5" style="769" bestFit="1" customWidth="1"/>
    <col min="14119" max="14119" width="16.375" style="769" bestFit="1" customWidth="1"/>
    <col min="14120" max="14120" width="12.125" style="769" bestFit="1" customWidth="1"/>
    <col min="14121" max="14121" width="10.375" style="769" bestFit="1" customWidth="1"/>
    <col min="14122" max="14122" width="11.875" style="769" bestFit="1" customWidth="1"/>
    <col min="14123" max="14131" width="16.375" style="769" bestFit="1" customWidth="1"/>
    <col min="14132" max="14132" width="10.625" style="769" bestFit="1" customWidth="1"/>
    <col min="14133" max="14133" width="11.875" style="769" bestFit="1" customWidth="1"/>
    <col min="14134" max="14134" width="16.375" style="769" bestFit="1" customWidth="1"/>
    <col min="14135" max="14135" width="20.75" style="769" bestFit="1" customWidth="1"/>
    <col min="14136" max="14136" width="16.375" style="769" bestFit="1" customWidth="1"/>
    <col min="14137" max="14137" width="20.75" style="769" bestFit="1" customWidth="1"/>
    <col min="14138" max="14138" width="16.375" style="769" bestFit="1" customWidth="1"/>
    <col min="14139" max="14139" width="20.75" style="769" bestFit="1" customWidth="1"/>
    <col min="14140" max="14140" width="16.375" style="769" bestFit="1" customWidth="1"/>
    <col min="14141" max="14141" width="20.75" style="769" bestFit="1" customWidth="1"/>
    <col min="14142" max="14142" width="16.375" style="769" bestFit="1" customWidth="1"/>
    <col min="14143" max="14143" width="20.75" style="769" bestFit="1" customWidth="1"/>
    <col min="14144" max="14144" width="14.125" style="769" bestFit="1" customWidth="1"/>
    <col min="14145" max="14145" width="18.625" style="769" bestFit="1" customWidth="1"/>
    <col min="14146" max="14146" width="16.375" style="769" bestFit="1" customWidth="1"/>
    <col min="14147" max="14147" width="20.75" style="769" bestFit="1" customWidth="1"/>
    <col min="14148" max="14148" width="16.375" style="769" bestFit="1" customWidth="1"/>
    <col min="14149" max="14149" width="20.75" style="769" bestFit="1" customWidth="1"/>
    <col min="14150" max="14155" width="23" style="769" bestFit="1" customWidth="1"/>
    <col min="14156" max="14157" width="18.625" style="769" bestFit="1" customWidth="1"/>
    <col min="14158" max="14158" width="10.5" style="769" bestFit="1" customWidth="1"/>
    <col min="14159" max="14159" width="11.875" style="769" bestFit="1" customWidth="1"/>
    <col min="14160" max="14160" width="10.5" style="769" bestFit="1" customWidth="1"/>
    <col min="14161" max="14162" width="11.875" style="769" bestFit="1" customWidth="1"/>
    <col min="14163" max="14163" width="16.375" style="769" bestFit="1" customWidth="1"/>
    <col min="14164" max="14164" width="17.875" style="769" bestFit="1" customWidth="1"/>
    <col min="14165" max="14165" width="22.25" style="769" bestFit="1" customWidth="1"/>
    <col min="14166" max="14166" width="7.75" style="769" bestFit="1" customWidth="1"/>
    <col min="14167" max="14169" width="11.875" style="769" bestFit="1" customWidth="1"/>
    <col min="14170" max="14170" width="16.375" style="769" bestFit="1" customWidth="1"/>
    <col min="14171" max="14173" width="11.875" style="769" bestFit="1" customWidth="1"/>
    <col min="14174" max="14174" width="14.125" style="769" bestFit="1" customWidth="1"/>
    <col min="14175" max="14175" width="11.875" style="769" bestFit="1" customWidth="1"/>
    <col min="14176" max="14176" width="16.375" style="769" bestFit="1" customWidth="1"/>
    <col min="14177" max="14177" width="18.625" style="769" bestFit="1" customWidth="1"/>
    <col min="14178" max="14178" width="10.5" style="769" bestFit="1" customWidth="1"/>
    <col min="14179" max="14179" width="14.25" style="769" bestFit="1" customWidth="1"/>
    <col min="14180" max="14181" width="13.375" style="769" bestFit="1" customWidth="1"/>
    <col min="14182" max="14182" width="16.375" style="769" bestFit="1" customWidth="1"/>
    <col min="14183" max="14183" width="16.5" style="769" bestFit="1" customWidth="1"/>
    <col min="14184" max="14185" width="20.125" style="769" bestFit="1" customWidth="1"/>
    <col min="14186" max="14187" width="23" style="769" bestFit="1" customWidth="1"/>
    <col min="14188" max="14188" width="18.625" style="769" bestFit="1" customWidth="1"/>
    <col min="14189" max="14189" width="9.25" style="769" bestFit="1" customWidth="1"/>
    <col min="14190" max="14190" width="7.25" style="769" bestFit="1" customWidth="1"/>
    <col min="14191" max="14191" width="10.375" style="769" bestFit="1" customWidth="1"/>
    <col min="14192" max="14193" width="11.875" style="769" bestFit="1" customWidth="1"/>
    <col min="14194" max="14194" width="14.375" style="769" bestFit="1" customWidth="1"/>
    <col min="14195" max="14195" width="11.875" style="769" bestFit="1" customWidth="1"/>
    <col min="14196" max="14197" width="16.375" style="769" bestFit="1" customWidth="1"/>
    <col min="14198" max="14198" width="11.875" style="769" bestFit="1" customWidth="1"/>
    <col min="14199" max="14200" width="16.375" style="769" bestFit="1" customWidth="1"/>
    <col min="14201" max="14201" width="17.875" style="769" bestFit="1" customWidth="1"/>
    <col min="14202" max="14202" width="16.375" style="769" bestFit="1" customWidth="1"/>
    <col min="14203" max="14203" width="17.875" style="769" bestFit="1" customWidth="1"/>
    <col min="14204" max="14204" width="5.75" style="769" bestFit="1" customWidth="1"/>
    <col min="14205" max="14206" width="9.75" style="769" bestFit="1" customWidth="1"/>
    <col min="14207" max="14207" width="7.75" style="769" bestFit="1" customWidth="1"/>
    <col min="14208" max="14208" width="9.75" style="769" bestFit="1" customWidth="1"/>
    <col min="14209" max="14209" width="59.375" style="769" bestFit="1" customWidth="1"/>
    <col min="14210" max="14210" width="45.5" style="769" bestFit="1" customWidth="1"/>
    <col min="14211" max="14211" width="27.625" style="769" bestFit="1" customWidth="1"/>
    <col min="14212" max="14212" width="11.875" style="769" bestFit="1" customWidth="1"/>
    <col min="14213" max="14216" width="14.125" style="769" bestFit="1" customWidth="1"/>
    <col min="14217" max="14217" width="15.625" style="769" bestFit="1" customWidth="1"/>
    <col min="14218" max="14218" width="14.125" style="769" bestFit="1" customWidth="1"/>
    <col min="14219" max="14220" width="19.625" style="769" bestFit="1" customWidth="1"/>
    <col min="14221" max="14221" width="21.875" style="769" bestFit="1" customWidth="1"/>
    <col min="14222" max="14222" width="19.375" style="769" bestFit="1" customWidth="1"/>
    <col min="14223" max="14223" width="16.375" style="769" bestFit="1" customWidth="1"/>
    <col min="14224" max="14224" width="23" style="769" bestFit="1" customWidth="1"/>
    <col min="14225" max="14226" width="14.125" style="769" bestFit="1" customWidth="1"/>
    <col min="14227" max="14227" width="23.25" style="769" bestFit="1" customWidth="1"/>
    <col min="14228" max="14229" width="14.375" style="769" bestFit="1" customWidth="1"/>
    <col min="14230" max="14230" width="23.125" style="769" bestFit="1" customWidth="1"/>
    <col min="14231" max="14231" width="18.875" style="769" bestFit="1" customWidth="1"/>
    <col min="14232" max="14232" width="14.375" style="769" bestFit="1" customWidth="1"/>
    <col min="14233" max="14233" width="16.5" style="769" bestFit="1" customWidth="1"/>
    <col min="14234" max="14234" width="25.25" style="769" bestFit="1" customWidth="1"/>
    <col min="14235" max="14236" width="18.625" style="769" bestFit="1" customWidth="1"/>
    <col min="14237" max="14237" width="23" style="769" bestFit="1" customWidth="1"/>
    <col min="14238" max="14239" width="26.75" style="769" bestFit="1" customWidth="1"/>
    <col min="14240" max="14240" width="25.25" style="769" bestFit="1" customWidth="1"/>
    <col min="14241" max="14241" width="29.625" style="769" bestFit="1" customWidth="1"/>
    <col min="14242" max="14242" width="25.25" style="769" bestFit="1" customWidth="1"/>
    <col min="14243" max="14243" width="29.625" style="769" bestFit="1" customWidth="1"/>
    <col min="14244" max="14247" width="20.875" style="769" bestFit="1" customWidth="1"/>
    <col min="14248" max="14248" width="13.875" style="769" bestFit="1" customWidth="1"/>
    <col min="14249" max="14249" width="16.5" style="769" bestFit="1" customWidth="1"/>
    <col min="14250" max="14250" width="7.75" style="769" bestFit="1" customWidth="1"/>
    <col min="14251" max="14251" width="20.75" style="769" bestFit="1" customWidth="1"/>
    <col min="14252" max="14254" width="16.375" style="769" bestFit="1" customWidth="1"/>
    <col min="14255" max="14258" width="31" style="769" bestFit="1" customWidth="1"/>
    <col min="14259" max="14260" width="18.625" style="769" bestFit="1" customWidth="1"/>
    <col min="14261" max="14261" width="16.375" style="769" bestFit="1" customWidth="1"/>
    <col min="14262" max="14263" width="18.625" style="769" bestFit="1" customWidth="1"/>
    <col min="14264" max="14264" width="16.375" style="769" bestFit="1" customWidth="1"/>
    <col min="14265" max="14266" width="18.625" style="769" bestFit="1" customWidth="1"/>
    <col min="14267" max="14267" width="20.75" style="769" bestFit="1" customWidth="1"/>
    <col min="14268" max="14269" width="23" style="769" bestFit="1" customWidth="1"/>
    <col min="14270" max="14270" width="25.25" style="769" bestFit="1" customWidth="1"/>
    <col min="14271" max="14271" width="23" style="769" bestFit="1" customWidth="1"/>
    <col min="14272" max="14272" width="20.75" style="769" bestFit="1" customWidth="1"/>
    <col min="14273" max="14274" width="23" style="769" bestFit="1" customWidth="1"/>
    <col min="14275" max="14275" width="25.25" style="769" bestFit="1" customWidth="1"/>
    <col min="14276" max="14276" width="23" style="769" bestFit="1" customWidth="1"/>
    <col min="14277" max="14277" width="18.625" style="769" bestFit="1" customWidth="1"/>
    <col min="14278" max="14280" width="20.75" style="769" bestFit="1" customWidth="1"/>
    <col min="14281" max="14281" width="19.75" style="769" bestFit="1" customWidth="1"/>
    <col min="14282" max="14283" width="22" style="769" bestFit="1" customWidth="1"/>
    <col min="14284" max="14284" width="14.125" style="769" bestFit="1" customWidth="1"/>
    <col min="14285" max="14286" width="20.75" style="769" bestFit="1" customWidth="1"/>
    <col min="14287" max="14288" width="18.625" style="769" bestFit="1" customWidth="1"/>
    <col min="14289" max="14291" width="20.75" style="769" bestFit="1" customWidth="1"/>
    <col min="14292" max="14293" width="23" style="769" bestFit="1" customWidth="1"/>
    <col min="14294" max="14294" width="20.75" style="769" bestFit="1" customWidth="1"/>
    <col min="14295" max="14296" width="23" style="769" bestFit="1" customWidth="1"/>
    <col min="14297" max="14297" width="25.25" style="769" bestFit="1" customWidth="1"/>
    <col min="14298" max="14299" width="23" style="769" bestFit="1" customWidth="1"/>
    <col min="14300" max="14302" width="25.25" style="769" bestFit="1" customWidth="1"/>
    <col min="14303" max="14304" width="27.5" style="769" bestFit="1" customWidth="1"/>
    <col min="14305" max="14305" width="25.25" style="769" bestFit="1" customWidth="1"/>
    <col min="14306" max="14307" width="27.5" style="769" bestFit="1" customWidth="1"/>
    <col min="14308" max="14308" width="29.625" style="769" bestFit="1" customWidth="1"/>
    <col min="14309" max="14309" width="27.5" style="769" bestFit="1" customWidth="1"/>
    <col min="14310" max="14310" width="24.5" style="769" bestFit="1" customWidth="1"/>
    <col min="14311" max="14311" width="29" style="769" bestFit="1" customWidth="1"/>
    <col min="14312" max="14313" width="20.75" style="769" bestFit="1" customWidth="1"/>
    <col min="14314" max="14314" width="27.5" style="769" bestFit="1" customWidth="1"/>
    <col min="14315" max="14316" width="23" style="769" bestFit="1" customWidth="1"/>
    <col min="14317" max="14317" width="29.625" style="769" bestFit="1" customWidth="1"/>
    <col min="14318" max="14318" width="9.125" style="769" bestFit="1" customWidth="1"/>
    <col min="14319" max="14321" width="18.125" style="769" bestFit="1" customWidth="1"/>
    <col min="14322" max="14322" width="20.375" style="769" bestFit="1" customWidth="1"/>
    <col min="14323" max="14323" width="25.25" style="769" bestFit="1" customWidth="1"/>
    <col min="14324" max="14324" width="27.5" style="769" bestFit="1" customWidth="1"/>
    <col min="14325" max="14326" width="9.125" style="769" bestFit="1" customWidth="1"/>
    <col min="14327" max="14327" width="11.25" style="769" bestFit="1" customWidth="1"/>
    <col min="14328" max="14328" width="15" style="769" bestFit="1" customWidth="1"/>
    <col min="14329" max="14329" width="16.375" style="769" bestFit="1" customWidth="1"/>
    <col min="14330" max="14332" width="23.25" style="769" bestFit="1" customWidth="1"/>
    <col min="14333" max="14334" width="20.75" style="769" bestFit="1" customWidth="1"/>
    <col min="14335" max="14335" width="6.625" style="769" bestFit="1" customWidth="1"/>
    <col min="14336" max="14336" width="9" style="769"/>
    <col min="14337" max="14337" width="16.375" style="769" bestFit="1" customWidth="1"/>
    <col min="14338" max="14338" width="14.125" style="769" bestFit="1" customWidth="1"/>
    <col min="14339" max="14341" width="9.75" style="769" bestFit="1" customWidth="1"/>
    <col min="14342" max="14342" width="14.125" style="769" bestFit="1" customWidth="1"/>
    <col min="14343" max="14343" width="15.25" style="769" customWidth="1"/>
    <col min="14344" max="14344" width="14.125" style="769" bestFit="1" customWidth="1"/>
    <col min="14345" max="14345" width="15.25" style="769" bestFit="1" customWidth="1"/>
    <col min="14346" max="14348" width="13.625" style="769" bestFit="1" customWidth="1"/>
    <col min="14349" max="14349" width="12" style="769" bestFit="1" customWidth="1"/>
    <col min="14350" max="14350" width="22.125" style="769" bestFit="1" customWidth="1"/>
    <col min="14351" max="14352" width="30.125" style="769" bestFit="1" customWidth="1"/>
    <col min="14353" max="14354" width="21" style="769" bestFit="1" customWidth="1"/>
    <col min="14355" max="14355" width="18.75" style="769" bestFit="1" customWidth="1"/>
    <col min="14356" max="14356" width="21" style="769" bestFit="1" customWidth="1"/>
    <col min="14357" max="14358" width="9.75" style="769" bestFit="1" customWidth="1"/>
    <col min="14359" max="14359" width="18.875" style="769" bestFit="1" customWidth="1"/>
    <col min="14360" max="14360" width="9.75" style="769" bestFit="1" customWidth="1"/>
    <col min="14361" max="14361" width="18.875" style="769" bestFit="1" customWidth="1"/>
    <col min="14362" max="14363" width="9.75" style="769" bestFit="1" customWidth="1"/>
    <col min="14364" max="14365" width="12.125" style="769" bestFit="1" customWidth="1"/>
    <col min="14366" max="14366" width="7.125" style="769" bestFit="1" customWidth="1"/>
    <col min="14367" max="14367" width="9.75" style="769" bestFit="1" customWidth="1"/>
    <col min="14368" max="14368" width="15.5" style="769" bestFit="1" customWidth="1"/>
    <col min="14369" max="14369" width="19.375" style="769" bestFit="1" customWidth="1"/>
    <col min="14370" max="14370" width="5.75" style="769" bestFit="1" customWidth="1"/>
    <col min="14371" max="14371" width="9.75" style="769" bestFit="1" customWidth="1"/>
    <col min="14372" max="14372" width="11.875" style="769" bestFit="1" customWidth="1"/>
    <col min="14373" max="14373" width="9.125" style="769" bestFit="1" customWidth="1"/>
    <col min="14374" max="14374" width="10.5" style="769" bestFit="1" customWidth="1"/>
    <col min="14375" max="14375" width="16.375" style="769" bestFit="1" customWidth="1"/>
    <col min="14376" max="14376" width="12.125" style="769" bestFit="1" customWidth="1"/>
    <col min="14377" max="14377" width="10.375" style="769" bestFit="1" customWidth="1"/>
    <col min="14378" max="14378" width="11.875" style="769" bestFit="1" customWidth="1"/>
    <col min="14379" max="14387" width="16.375" style="769" bestFit="1" customWidth="1"/>
    <col min="14388" max="14388" width="10.625" style="769" bestFit="1" customWidth="1"/>
    <col min="14389" max="14389" width="11.875" style="769" bestFit="1" customWidth="1"/>
    <col min="14390" max="14390" width="16.375" style="769" bestFit="1" customWidth="1"/>
    <col min="14391" max="14391" width="20.75" style="769" bestFit="1" customWidth="1"/>
    <col min="14392" max="14392" width="16.375" style="769" bestFit="1" customWidth="1"/>
    <col min="14393" max="14393" width="20.75" style="769" bestFit="1" customWidth="1"/>
    <col min="14394" max="14394" width="16.375" style="769" bestFit="1" customWidth="1"/>
    <col min="14395" max="14395" width="20.75" style="769" bestFit="1" customWidth="1"/>
    <col min="14396" max="14396" width="16.375" style="769" bestFit="1" customWidth="1"/>
    <col min="14397" max="14397" width="20.75" style="769" bestFit="1" customWidth="1"/>
    <col min="14398" max="14398" width="16.375" style="769" bestFit="1" customWidth="1"/>
    <col min="14399" max="14399" width="20.75" style="769" bestFit="1" customWidth="1"/>
    <col min="14400" max="14400" width="14.125" style="769" bestFit="1" customWidth="1"/>
    <col min="14401" max="14401" width="18.625" style="769" bestFit="1" customWidth="1"/>
    <col min="14402" max="14402" width="16.375" style="769" bestFit="1" customWidth="1"/>
    <col min="14403" max="14403" width="20.75" style="769" bestFit="1" customWidth="1"/>
    <col min="14404" max="14404" width="16.375" style="769" bestFit="1" customWidth="1"/>
    <col min="14405" max="14405" width="20.75" style="769" bestFit="1" customWidth="1"/>
    <col min="14406" max="14411" width="23" style="769" bestFit="1" customWidth="1"/>
    <col min="14412" max="14413" width="18.625" style="769" bestFit="1" customWidth="1"/>
    <col min="14414" max="14414" width="10.5" style="769" bestFit="1" customWidth="1"/>
    <col min="14415" max="14415" width="11.875" style="769" bestFit="1" customWidth="1"/>
    <col min="14416" max="14416" width="10.5" style="769" bestFit="1" customWidth="1"/>
    <col min="14417" max="14418" width="11.875" style="769" bestFit="1" customWidth="1"/>
    <col min="14419" max="14419" width="16.375" style="769" bestFit="1" customWidth="1"/>
    <col min="14420" max="14420" width="17.875" style="769" bestFit="1" customWidth="1"/>
    <col min="14421" max="14421" width="22.25" style="769" bestFit="1" customWidth="1"/>
    <col min="14422" max="14422" width="7.75" style="769" bestFit="1" customWidth="1"/>
    <col min="14423" max="14425" width="11.875" style="769" bestFit="1" customWidth="1"/>
    <col min="14426" max="14426" width="16.375" style="769" bestFit="1" customWidth="1"/>
    <col min="14427" max="14429" width="11.875" style="769" bestFit="1" customWidth="1"/>
    <col min="14430" max="14430" width="14.125" style="769" bestFit="1" customWidth="1"/>
    <col min="14431" max="14431" width="11.875" style="769" bestFit="1" customWidth="1"/>
    <col min="14432" max="14432" width="16.375" style="769" bestFit="1" customWidth="1"/>
    <col min="14433" max="14433" width="18.625" style="769" bestFit="1" customWidth="1"/>
    <col min="14434" max="14434" width="10.5" style="769" bestFit="1" customWidth="1"/>
    <col min="14435" max="14435" width="14.25" style="769" bestFit="1" customWidth="1"/>
    <col min="14436" max="14437" width="13.375" style="769" bestFit="1" customWidth="1"/>
    <col min="14438" max="14438" width="16.375" style="769" bestFit="1" customWidth="1"/>
    <col min="14439" max="14439" width="16.5" style="769" bestFit="1" customWidth="1"/>
    <col min="14440" max="14441" width="20.125" style="769" bestFit="1" customWidth="1"/>
    <col min="14442" max="14443" width="23" style="769" bestFit="1" customWidth="1"/>
    <col min="14444" max="14444" width="18.625" style="769" bestFit="1" customWidth="1"/>
    <col min="14445" max="14445" width="9.25" style="769" bestFit="1" customWidth="1"/>
    <col min="14446" max="14446" width="7.25" style="769" bestFit="1" customWidth="1"/>
    <col min="14447" max="14447" width="10.375" style="769" bestFit="1" customWidth="1"/>
    <col min="14448" max="14449" width="11.875" style="769" bestFit="1" customWidth="1"/>
    <col min="14450" max="14450" width="14.375" style="769" bestFit="1" customWidth="1"/>
    <col min="14451" max="14451" width="11.875" style="769" bestFit="1" customWidth="1"/>
    <col min="14452" max="14453" width="16.375" style="769" bestFit="1" customWidth="1"/>
    <col min="14454" max="14454" width="11.875" style="769" bestFit="1" customWidth="1"/>
    <col min="14455" max="14456" width="16.375" style="769" bestFit="1" customWidth="1"/>
    <col min="14457" max="14457" width="17.875" style="769" bestFit="1" customWidth="1"/>
    <col min="14458" max="14458" width="16.375" style="769" bestFit="1" customWidth="1"/>
    <col min="14459" max="14459" width="17.875" style="769" bestFit="1" customWidth="1"/>
    <col min="14460" max="14460" width="5.75" style="769" bestFit="1" customWidth="1"/>
    <col min="14461" max="14462" width="9.75" style="769" bestFit="1" customWidth="1"/>
    <col min="14463" max="14463" width="7.75" style="769" bestFit="1" customWidth="1"/>
    <col min="14464" max="14464" width="9.75" style="769" bestFit="1" customWidth="1"/>
    <col min="14465" max="14465" width="59.375" style="769" bestFit="1" customWidth="1"/>
    <col min="14466" max="14466" width="45.5" style="769" bestFit="1" customWidth="1"/>
    <col min="14467" max="14467" width="27.625" style="769" bestFit="1" customWidth="1"/>
    <col min="14468" max="14468" width="11.875" style="769" bestFit="1" customWidth="1"/>
    <col min="14469" max="14472" width="14.125" style="769" bestFit="1" customWidth="1"/>
    <col min="14473" max="14473" width="15.625" style="769" bestFit="1" customWidth="1"/>
    <col min="14474" max="14474" width="14.125" style="769" bestFit="1" customWidth="1"/>
    <col min="14475" max="14476" width="19.625" style="769" bestFit="1" customWidth="1"/>
    <col min="14477" max="14477" width="21.875" style="769" bestFit="1" customWidth="1"/>
    <col min="14478" max="14478" width="19.375" style="769" bestFit="1" customWidth="1"/>
    <col min="14479" max="14479" width="16.375" style="769" bestFit="1" customWidth="1"/>
    <col min="14480" max="14480" width="23" style="769" bestFit="1" customWidth="1"/>
    <col min="14481" max="14482" width="14.125" style="769" bestFit="1" customWidth="1"/>
    <col min="14483" max="14483" width="23.25" style="769" bestFit="1" customWidth="1"/>
    <col min="14484" max="14485" width="14.375" style="769" bestFit="1" customWidth="1"/>
    <col min="14486" max="14486" width="23.125" style="769" bestFit="1" customWidth="1"/>
    <col min="14487" max="14487" width="18.875" style="769" bestFit="1" customWidth="1"/>
    <col min="14488" max="14488" width="14.375" style="769" bestFit="1" customWidth="1"/>
    <col min="14489" max="14489" width="16.5" style="769" bestFit="1" customWidth="1"/>
    <col min="14490" max="14490" width="25.25" style="769" bestFit="1" customWidth="1"/>
    <col min="14491" max="14492" width="18.625" style="769" bestFit="1" customWidth="1"/>
    <col min="14493" max="14493" width="23" style="769" bestFit="1" customWidth="1"/>
    <col min="14494" max="14495" width="26.75" style="769" bestFit="1" customWidth="1"/>
    <col min="14496" max="14496" width="25.25" style="769" bestFit="1" customWidth="1"/>
    <col min="14497" max="14497" width="29.625" style="769" bestFit="1" customWidth="1"/>
    <col min="14498" max="14498" width="25.25" style="769" bestFit="1" customWidth="1"/>
    <col min="14499" max="14499" width="29.625" style="769" bestFit="1" customWidth="1"/>
    <col min="14500" max="14503" width="20.875" style="769" bestFit="1" customWidth="1"/>
    <col min="14504" max="14504" width="13.875" style="769" bestFit="1" customWidth="1"/>
    <col min="14505" max="14505" width="16.5" style="769" bestFit="1" customWidth="1"/>
    <col min="14506" max="14506" width="7.75" style="769" bestFit="1" customWidth="1"/>
    <col min="14507" max="14507" width="20.75" style="769" bestFit="1" customWidth="1"/>
    <col min="14508" max="14510" width="16.375" style="769" bestFit="1" customWidth="1"/>
    <col min="14511" max="14514" width="31" style="769" bestFit="1" customWidth="1"/>
    <col min="14515" max="14516" width="18.625" style="769" bestFit="1" customWidth="1"/>
    <col min="14517" max="14517" width="16.375" style="769" bestFit="1" customWidth="1"/>
    <col min="14518" max="14519" width="18.625" style="769" bestFit="1" customWidth="1"/>
    <col min="14520" max="14520" width="16.375" style="769" bestFit="1" customWidth="1"/>
    <col min="14521" max="14522" width="18.625" style="769" bestFit="1" customWidth="1"/>
    <col min="14523" max="14523" width="20.75" style="769" bestFit="1" customWidth="1"/>
    <col min="14524" max="14525" width="23" style="769" bestFit="1" customWidth="1"/>
    <col min="14526" max="14526" width="25.25" style="769" bestFit="1" customWidth="1"/>
    <col min="14527" max="14527" width="23" style="769" bestFit="1" customWidth="1"/>
    <col min="14528" max="14528" width="20.75" style="769" bestFit="1" customWidth="1"/>
    <col min="14529" max="14530" width="23" style="769" bestFit="1" customWidth="1"/>
    <col min="14531" max="14531" width="25.25" style="769" bestFit="1" customWidth="1"/>
    <col min="14532" max="14532" width="23" style="769" bestFit="1" customWidth="1"/>
    <col min="14533" max="14533" width="18.625" style="769" bestFit="1" customWidth="1"/>
    <col min="14534" max="14536" width="20.75" style="769" bestFit="1" customWidth="1"/>
    <col min="14537" max="14537" width="19.75" style="769" bestFit="1" customWidth="1"/>
    <col min="14538" max="14539" width="22" style="769" bestFit="1" customWidth="1"/>
    <col min="14540" max="14540" width="14.125" style="769" bestFit="1" customWidth="1"/>
    <col min="14541" max="14542" width="20.75" style="769" bestFit="1" customWidth="1"/>
    <col min="14543" max="14544" width="18.625" style="769" bestFit="1" customWidth="1"/>
    <col min="14545" max="14547" width="20.75" style="769" bestFit="1" customWidth="1"/>
    <col min="14548" max="14549" width="23" style="769" bestFit="1" customWidth="1"/>
    <col min="14550" max="14550" width="20.75" style="769" bestFit="1" customWidth="1"/>
    <col min="14551" max="14552" width="23" style="769" bestFit="1" customWidth="1"/>
    <col min="14553" max="14553" width="25.25" style="769" bestFit="1" customWidth="1"/>
    <col min="14554" max="14555" width="23" style="769" bestFit="1" customWidth="1"/>
    <col min="14556" max="14558" width="25.25" style="769" bestFit="1" customWidth="1"/>
    <col min="14559" max="14560" width="27.5" style="769" bestFit="1" customWidth="1"/>
    <col min="14561" max="14561" width="25.25" style="769" bestFit="1" customWidth="1"/>
    <col min="14562" max="14563" width="27.5" style="769" bestFit="1" customWidth="1"/>
    <col min="14564" max="14564" width="29.625" style="769" bestFit="1" customWidth="1"/>
    <col min="14565" max="14565" width="27.5" style="769" bestFit="1" customWidth="1"/>
    <col min="14566" max="14566" width="24.5" style="769" bestFit="1" customWidth="1"/>
    <col min="14567" max="14567" width="29" style="769" bestFit="1" customWidth="1"/>
    <col min="14568" max="14569" width="20.75" style="769" bestFit="1" customWidth="1"/>
    <col min="14570" max="14570" width="27.5" style="769" bestFit="1" customWidth="1"/>
    <col min="14571" max="14572" width="23" style="769" bestFit="1" customWidth="1"/>
    <col min="14573" max="14573" width="29.625" style="769" bestFit="1" customWidth="1"/>
    <col min="14574" max="14574" width="9.125" style="769" bestFit="1" customWidth="1"/>
    <col min="14575" max="14577" width="18.125" style="769" bestFit="1" customWidth="1"/>
    <col min="14578" max="14578" width="20.375" style="769" bestFit="1" customWidth="1"/>
    <col min="14579" max="14579" width="25.25" style="769" bestFit="1" customWidth="1"/>
    <col min="14580" max="14580" width="27.5" style="769" bestFit="1" customWidth="1"/>
    <col min="14581" max="14582" width="9.125" style="769" bestFit="1" customWidth="1"/>
    <col min="14583" max="14583" width="11.25" style="769" bestFit="1" customWidth="1"/>
    <col min="14584" max="14584" width="15" style="769" bestFit="1" customWidth="1"/>
    <col min="14585" max="14585" width="16.375" style="769" bestFit="1" customWidth="1"/>
    <col min="14586" max="14588" width="23.25" style="769" bestFit="1" customWidth="1"/>
    <col min="14589" max="14590" width="20.75" style="769" bestFit="1" customWidth="1"/>
    <col min="14591" max="14591" width="6.625" style="769" bestFit="1" customWidth="1"/>
    <col min="14592" max="14592" width="9" style="769"/>
    <col min="14593" max="14593" width="16.375" style="769" bestFit="1" customWidth="1"/>
    <col min="14594" max="14594" width="14.125" style="769" bestFit="1" customWidth="1"/>
    <col min="14595" max="14597" width="9.75" style="769" bestFit="1" customWidth="1"/>
    <col min="14598" max="14598" width="14.125" style="769" bestFit="1" customWidth="1"/>
    <col min="14599" max="14599" width="15.25" style="769" customWidth="1"/>
    <col min="14600" max="14600" width="14.125" style="769" bestFit="1" customWidth="1"/>
    <col min="14601" max="14601" width="15.25" style="769" bestFit="1" customWidth="1"/>
    <col min="14602" max="14604" width="13.625" style="769" bestFit="1" customWidth="1"/>
    <col min="14605" max="14605" width="12" style="769" bestFit="1" customWidth="1"/>
    <col min="14606" max="14606" width="22.125" style="769" bestFit="1" customWidth="1"/>
    <col min="14607" max="14608" width="30.125" style="769" bestFit="1" customWidth="1"/>
    <col min="14609" max="14610" width="21" style="769" bestFit="1" customWidth="1"/>
    <col min="14611" max="14611" width="18.75" style="769" bestFit="1" customWidth="1"/>
    <col min="14612" max="14612" width="21" style="769" bestFit="1" customWidth="1"/>
    <col min="14613" max="14614" width="9.75" style="769" bestFit="1" customWidth="1"/>
    <col min="14615" max="14615" width="18.875" style="769" bestFit="1" customWidth="1"/>
    <col min="14616" max="14616" width="9.75" style="769" bestFit="1" customWidth="1"/>
    <col min="14617" max="14617" width="18.875" style="769" bestFit="1" customWidth="1"/>
    <col min="14618" max="14619" width="9.75" style="769" bestFit="1" customWidth="1"/>
    <col min="14620" max="14621" width="12.125" style="769" bestFit="1" customWidth="1"/>
    <col min="14622" max="14622" width="7.125" style="769" bestFit="1" customWidth="1"/>
    <col min="14623" max="14623" width="9.75" style="769" bestFit="1" customWidth="1"/>
    <col min="14624" max="14624" width="15.5" style="769" bestFit="1" customWidth="1"/>
    <col min="14625" max="14625" width="19.375" style="769" bestFit="1" customWidth="1"/>
    <col min="14626" max="14626" width="5.75" style="769" bestFit="1" customWidth="1"/>
    <col min="14627" max="14627" width="9.75" style="769" bestFit="1" customWidth="1"/>
    <col min="14628" max="14628" width="11.875" style="769" bestFit="1" customWidth="1"/>
    <col min="14629" max="14629" width="9.125" style="769" bestFit="1" customWidth="1"/>
    <col min="14630" max="14630" width="10.5" style="769" bestFit="1" customWidth="1"/>
    <col min="14631" max="14631" width="16.375" style="769" bestFit="1" customWidth="1"/>
    <col min="14632" max="14632" width="12.125" style="769" bestFit="1" customWidth="1"/>
    <col min="14633" max="14633" width="10.375" style="769" bestFit="1" customWidth="1"/>
    <col min="14634" max="14634" width="11.875" style="769" bestFit="1" customWidth="1"/>
    <col min="14635" max="14643" width="16.375" style="769" bestFit="1" customWidth="1"/>
    <col min="14644" max="14644" width="10.625" style="769" bestFit="1" customWidth="1"/>
    <col min="14645" max="14645" width="11.875" style="769" bestFit="1" customWidth="1"/>
    <col min="14646" max="14646" width="16.375" style="769" bestFit="1" customWidth="1"/>
    <col min="14647" max="14647" width="20.75" style="769" bestFit="1" customWidth="1"/>
    <col min="14648" max="14648" width="16.375" style="769" bestFit="1" customWidth="1"/>
    <col min="14649" max="14649" width="20.75" style="769" bestFit="1" customWidth="1"/>
    <col min="14650" max="14650" width="16.375" style="769" bestFit="1" customWidth="1"/>
    <col min="14651" max="14651" width="20.75" style="769" bestFit="1" customWidth="1"/>
    <col min="14652" max="14652" width="16.375" style="769" bestFit="1" customWidth="1"/>
    <col min="14653" max="14653" width="20.75" style="769" bestFit="1" customWidth="1"/>
    <col min="14654" max="14654" width="16.375" style="769" bestFit="1" customWidth="1"/>
    <col min="14655" max="14655" width="20.75" style="769" bestFit="1" customWidth="1"/>
    <col min="14656" max="14656" width="14.125" style="769" bestFit="1" customWidth="1"/>
    <col min="14657" max="14657" width="18.625" style="769" bestFit="1" customWidth="1"/>
    <col min="14658" max="14658" width="16.375" style="769" bestFit="1" customWidth="1"/>
    <col min="14659" max="14659" width="20.75" style="769" bestFit="1" customWidth="1"/>
    <col min="14660" max="14660" width="16.375" style="769" bestFit="1" customWidth="1"/>
    <col min="14661" max="14661" width="20.75" style="769" bestFit="1" customWidth="1"/>
    <col min="14662" max="14667" width="23" style="769" bestFit="1" customWidth="1"/>
    <col min="14668" max="14669" width="18.625" style="769" bestFit="1" customWidth="1"/>
    <col min="14670" max="14670" width="10.5" style="769" bestFit="1" customWidth="1"/>
    <col min="14671" max="14671" width="11.875" style="769" bestFit="1" customWidth="1"/>
    <col min="14672" max="14672" width="10.5" style="769" bestFit="1" customWidth="1"/>
    <col min="14673" max="14674" width="11.875" style="769" bestFit="1" customWidth="1"/>
    <col min="14675" max="14675" width="16.375" style="769" bestFit="1" customWidth="1"/>
    <col min="14676" max="14676" width="17.875" style="769" bestFit="1" customWidth="1"/>
    <col min="14677" max="14677" width="22.25" style="769" bestFit="1" customWidth="1"/>
    <col min="14678" max="14678" width="7.75" style="769" bestFit="1" customWidth="1"/>
    <col min="14679" max="14681" width="11.875" style="769" bestFit="1" customWidth="1"/>
    <col min="14682" max="14682" width="16.375" style="769" bestFit="1" customWidth="1"/>
    <col min="14683" max="14685" width="11.875" style="769" bestFit="1" customWidth="1"/>
    <col min="14686" max="14686" width="14.125" style="769" bestFit="1" customWidth="1"/>
    <col min="14687" max="14687" width="11.875" style="769" bestFit="1" customWidth="1"/>
    <col min="14688" max="14688" width="16.375" style="769" bestFit="1" customWidth="1"/>
    <col min="14689" max="14689" width="18.625" style="769" bestFit="1" customWidth="1"/>
    <col min="14690" max="14690" width="10.5" style="769" bestFit="1" customWidth="1"/>
    <col min="14691" max="14691" width="14.25" style="769" bestFit="1" customWidth="1"/>
    <col min="14692" max="14693" width="13.375" style="769" bestFit="1" customWidth="1"/>
    <col min="14694" max="14694" width="16.375" style="769" bestFit="1" customWidth="1"/>
    <col min="14695" max="14695" width="16.5" style="769" bestFit="1" customWidth="1"/>
    <col min="14696" max="14697" width="20.125" style="769" bestFit="1" customWidth="1"/>
    <col min="14698" max="14699" width="23" style="769" bestFit="1" customWidth="1"/>
    <col min="14700" max="14700" width="18.625" style="769" bestFit="1" customWidth="1"/>
    <col min="14701" max="14701" width="9.25" style="769" bestFit="1" customWidth="1"/>
    <col min="14702" max="14702" width="7.25" style="769" bestFit="1" customWidth="1"/>
    <col min="14703" max="14703" width="10.375" style="769" bestFit="1" customWidth="1"/>
    <col min="14704" max="14705" width="11.875" style="769" bestFit="1" customWidth="1"/>
    <col min="14706" max="14706" width="14.375" style="769" bestFit="1" customWidth="1"/>
    <col min="14707" max="14707" width="11.875" style="769" bestFit="1" customWidth="1"/>
    <col min="14708" max="14709" width="16.375" style="769" bestFit="1" customWidth="1"/>
    <col min="14710" max="14710" width="11.875" style="769" bestFit="1" customWidth="1"/>
    <col min="14711" max="14712" width="16.375" style="769" bestFit="1" customWidth="1"/>
    <col min="14713" max="14713" width="17.875" style="769" bestFit="1" customWidth="1"/>
    <col min="14714" max="14714" width="16.375" style="769" bestFit="1" customWidth="1"/>
    <col min="14715" max="14715" width="17.875" style="769" bestFit="1" customWidth="1"/>
    <col min="14716" max="14716" width="5.75" style="769" bestFit="1" customWidth="1"/>
    <col min="14717" max="14718" width="9.75" style="769" bestFit="1" customWidth="1"/>
    <col min="14719" max="14719" width="7.75" style="769" bestFit="1" customWidth="1"/>
    <col min="14720" max="14720" width="9.75" style="769" bestFit="1" customWidth="1"/>
    <col min="14721" max="14721" width="59.375" style="769" bestFit="1" customWidth="1"/>
    <col min="14722" max="14722" width="45.5" style="769" bestFit="1" customWidth="1"/>
    <col min="14723" max="14723" width="27.625" style="769" bestFit="1" customWidth="1"/>
    <col min="14724" max="14724" width="11.875" style="769" bestFit="1" customWidth="1"/>
    <col min="14725" max="14728" width="14.125" style="769" bestFit="1" customWidth="1"/>
    <col min="14729" max="14729" width="15.625" style="769" bestFit="1" customWidth="1"/>
    <col min="14730" max="14730" width="14.125" style="769" bestFit="1" customWidth="1"/>
    <col min="14731" max="14732" width="19.625" style="769" bestFit="1" customWidth="1"/>
    <col min="14733" max="14733" width="21.875" style="769" bestFit="1" customWidth="1"/>
    <col min="14734" max="14734" width="19.375" style="769" bestFit="1" customWidth="1"/>
    <col min="14735" max="14735" width="16.375" style="769" bestFit="1" customWidth="1"/>
    <col min="14736" max="14736" width="23" style="769" bestFit="1" customWidth="1"/>
    <col min="14737" max="14738" width="14.125" style="769" bestFit="1" customWidth="1"/>
    <col min="14739" max="14739" width="23.25" style="769" bestFit="1" customWidth="1"/>
    <col min="14740" max="14741" width="14.375" style="769" bestFit="1" customWidth="1"/>
    <col min="14742" max="14742" width="23.125" style="769" bestFit="1" customWidth="1"/>
    <col min="14743" max="14743" width="18.875" style="769" bestFit="1" customWidth="1"/>
    <col min="14744" max="14744" width="14.375" style="769" bestFit="1" customWidth="1"/>
    <col min="14745" max="14745" width="16.5" style="769" bestFit="1" customWidth="1"/>
    <col min="14746" max="14746" width="25.25" style="769" bestFit="1" customWidth="1"/>
    <col min="14747" max="14748" width="18.625" style="769" bestFit="1" customWidth="1"/>
    <col min="14749" max="14749" width="23" style="769" bestFit="1" customWidth="1"/>
    <col min="14750" max="14751" width="26.75" style="769" bestFit="1" customWidth="1"/>
    <col min="14752" max="14752" width="25.25" style="769" bestFit="1" customWidth="1"/>
    <col min="14753" max="14753" width="29.625" style="769" bestFit="1" customWidth="1"/>
    <col min="14754" max="14754" width="25.25" style="769" bestFit="1" customWidth="1"/>
    <col min="14755" max="14755" width="29.625" style="769" bestFit="1" customWidth="1"/>
    <col min="14756" max="14759" width="20.875" style="769" bestFit="1" customWidth="1"/>
    <col min="14760" max="14760" width="13.875" style="769" bestFit="1" customWidth="1"/>
    <col min="14761" max="14761" width="16.5" style="769" bestFit="1" customWidth="1"/>
    <col min="14762" max="14762" width="7.75" style="769" bestFit="1" customWidth="1"/>
    <col min="14763" max="14763" width="20.75" style="769" bestFit="1" customWidth="1"/>
    <col min="14764" max="14766" width="16.375" style="769" bestFit="1" customWidth="1"/>
    <col min="14767" max="14770" width="31" style="769" bestFit="1" customWidth="1"/>
    <col min="14771" max="14772" width="18.625" style="769" bestFit="1" customWidth="1"/>
    <col min="14773" max="14773" width="16.375" style="769" bestFit="1" customWidth="1"/>
    <col min="14774" max="14775" width="18.625" style="769" bestFit="1" customWidth="1"/>
    <col min="14776" max="14776" width="16.375" style="769" bestFit="1" customWidth="1"/>
    <col min="14777" max="14778" width="18.625" style="769" bestFit="1" customWidth="1"/>
    <col min="14779" max="14779" width="20.75" style="769" bestFit="1" customWidth="1"/>
    <col min="14780" max="14781" width="23" style="769" bestFit="1" customWidth="1"/>
    <col min="14782" max="14782" width="25.25" style="769" bestFit="1" customWidth="1"/>
    <col min="14783" max="14783" width="23" style="769" bestFit="1" customWidth="1"/>
    <col min="14784" max="14784" width="20.75" style="769" bestFit="1" customWidth="1"/>
    <col min="14785" max="14786" width="23" style="769" bestFit="1" customWidth="1"/>
    <col min="14787" max="14787" width="25.25" style="769" bestFit="1" customWidth="1"/>
    <col min="14788" max="14788" width="23" style="769" bestFit="1" customWidth="1"/>
    <col min="14789" max="14789" width="18.625" style="769" bestFit="1" customWidth="1"/>
    <col min="14790" max="14792" width="20.75" style="769" bestFit="1" customWidth="1"/>
    <col min="14793" max="14793" width="19.75" style="769" bestFit="1" customWidth="1"/>
    <col min="14794" max="14795" width="22" style="769" bestFit="1" customWidth="1"/>
    <col min="14796" max="14796" width="14.125" style="769" bestFit="1" customWidth="1"/>
    <col min="14797" max="14798" width="20.75" style="769" bestFit="1" customWidth="1"/>
    <col min="14799" max="14800" width="18.625" style="769" bestFit="1" customWidth="1"/>
    <col min="14801" max="14803" width="20.75" style="769" bestFit="1" customWidth="1"/>
    <col min="14804" max="14805" width="23" style="769" bestFit="1" customWidth="1"/>
    <col min="14806" max="14806" width="20.75" style="769" bestFit="1" customWidth="1"/>
    <col min="14807" max="14808" width="23" style="769" bestFit="1" customWidth="1"/>
    <col min="14809" max="14809" width="25.25" style="769" bestFit="1" customWidth="1"/>
    <col min="14810" max="14811" width="23" style="769" bestFit="1" customWidth="1"/>
    <col min="14812" max="14814" width="25.25" style="769" bestFit="1" customWidth="1"/>
    <col min="14815" max="14816" width="27.5" style="769" bestFit="1" customWidth="1"/>
    <col min="14817" max="14817" width="25.25" style="769" bestFit="1" customWidth="1"/>
    <col min="14818" max="14819" width="27.5" style="769" bestFit="1" customWidth="1"/>
    <col min="14820" max="14820" width="29.625" style="769" bestFit="1" customWidth="1"/>
    <col min="14821" max="14821" width="27.5" style="769" bestFit="1" customWidth="1"/>
    <col min="14822" max="14822" width="24.5" style="769" bestFit="1" customWidth="1"/>
    <col min="14823" max="14823" width="29" style="769" bestFit="1" customWidth="1"/>
    <col min="14824" max="14825" width="20.75" style="769" bestFit="1" customWidth="1"/>
    <col min="14826" max="14826" width="27.5" style="769" bestFit="1" customWidth="1"/>
    <col min="14827" max="14828" width="23" style="769" bestFit="1" customWidth="1"/>
    <col min="14829" max="14829" width="29.625" style="769" bestFit="1" customWidth="1"/>
    <col min="14830" max="14830" width="9.125" style="769" bestFit="1" customWidth="1"/>
    <col min="14831" max="14833" width="18.125" style="769" bestFit="1" customWidth="1"/>
    <col min="14834" max="14834" width="20.375" style="769" bestFit="1" customWidth="1"/>
    <col min="14835" max="14835" width="25.25" style="769" bestFit="1" customWidth="1"/>
    <col min="14836" max="14836" width="27.5" style="769" bestFit="1" customWidth="1"/>
    <col min="14837" max="14838" width="9.125" style="769" bestFit="1" customWidth="1"/>
    <col min="14839" max="14839" width="11.25" style="769" bestFit="1" customWidth="1"/>
    <col min="14840" max="14840" width="15" style="769" bestFit="1" customWidth="1"/>
    <col min="14841" max="14841" width="16.375" style="769" bestFit="1" customWidth="1"/>
    <col min="14842" max="14844" width="23.25" style="769" bestFit="1" customWidth="1"/>
    <col min="14845" max="14846" width="20.75" style="769" bestFit="1" customWidth="1"/>
    <col min="14847" max="14847" width="6.625" style="769" bestFit="1" customWidth="1"/>
    <col min="14848" max="14848" width="9" style="769"/>
    <col min="14849" max="14849" width="16.375" style="769" bestFit="1" customWidth="1"/>
    <col min="14850" max="14850" width="14.125" style="769" bestFit="1" customWidth="1"/>
    <col min="14851" max="14853" width="9.75" style="769" bestFit="1" customWidth="1"/>
    <col min="14854" max="14854" width="14.125" style="769" bestFit="1" customWidth="1"/>
    <col min="14855" max="14855" width="15.25" style="769" customWidth="1"/>
    <col min="14856" max="14856" width="14.125" style="769" bestFit="1" customWidth="1"/>
    <col min="14857" max="14857" width="15.25" style="769" bestFit="1" customWidth="1"/>
    <col min="14858" max="14860" width="13.625" style="769" bestFit="1" customWidth="1"/>
    <col min="14861" max="14861" width="12" style="769" bestFit="1" customWidth="1"/>
    <col min="14862" max="14862" width="22.125" style="769" bestFit="1" customWidth="1"/>
    <col min="14863" max="14864" width="30.125" style="769" bestFit="1" customWidth="1"/>
    <col min="14865" max="14866" width="21" style="769" bestFit="1" customWidth="1"/>
    <col min="14867" max="14867" width="18.75" style="769" bestFit="1" customWidth="1"/>
    <col min="14868" max="14868" width="21" style="769" bestFit="1" customWidth="1"/>
    <col min="14869" max="14870" width="9.75" style="769" bestFit="1" customWidth="1"/>
    <col min="14871" max="14871" width="18.875" style="769" bestFit="1" customWidth="1"/>
    <col min="14872" max="14872" width="9.75" style="769" bestFit="1" customWidth="1"/>
    <col min="14873" max="14873" width="18.875" style="769" bestFit="1" customWidth="1"/>
    <col min="14874" max="14875" width="9.75" style="769" bestFit="1" customWidth="1"/>
    <col min="14876" max="14877" width="12.125" style="769" bestFit="1" customWidth="1"/>
    <col min="14878" max="14878" width="7.125" style="769" bestFit="1" customWidth="1"/>
    <col min="14879" max="14879" width="9.75" style="769" bestFit="1" customWidth="1"/>
    <col min="14880" max="14880" width="15.5" style="769" bestFit="1" customWidth="1"/>
    <col min="14881" max="14881" width="19.375" style="769" bestFit="1" customWidth="1"/>
    <col min="14882" max="14882" width="5.75" style="769" bestFit="1" customWidth="1"/>
    <col min="14883" max="14883" width="9.75" style="769" bestFit="1" customWidth="1"/>
    <col min="14884" max="14884" width="11.875" style="769" bestFit="1" customWidth="1"/>
    <col min="14885" max="14885" width="9.125" style="769" bestFit="1" customWidth="1"/>
    <col min="14886" max="14886" width="10.5" style="769" bestFit="1" customWidth="1"/>
    <col min="14887" max="14887" width="16.375" style="769" bestFit="1" customWidth="1"/>
    <col min="14888" max="14888" width="12.125" style="769" bestFit="1" customWidth="1"/>
    <col min="14889" max="14889" width="10.375" style="769" bestFit="1" customWidth="1"/>
    <col min="14890" max="14890" width="11.875" style="769" bestFit="1" customWidth="1"/>
    <col min="14891" max="14899" width="16.375" style="769" bestFit="1" customWidth="1"/>
    <col min="14900" max="14900" width="10.625" style="769" bestFit="1" customWidth="1"/>
    <col min="14901" max="14901" width="11.875" style="769" bestFit="1" customWidth="1"/>
    <col min="14902" max="14902" width="16.375" style="769" bestFit="1" customWidth="1"/>
    <col min="14903" max="14903" width="20.75" style="769" bestFit="1" customWidth="1"/>
    <col min="14904" max="14904" width="16.375" style="769" bestFit="1" customWidth="1"/>
    <col min="14905" max="14905" width="20.75" style="769" bestFit="1" customWidth="1"/>
    <col min="14906" max="14906" width="16.375" style="769" bestFit="1" customWidth="1"/>
    <col min="14907" max="14907" width="20.75" style="769" bestFit="1" customWidth="1"/>
    <col min="14908" max="14908" width="16.375" style="769" bestFit="1" customWidth="1"/>
    <col min="14909" max="14909" width="20.75" style="769" bestFit="1" customWidth="1"/>
    <col min="14910" max="14910" width="16.375" style="769" bestFit="1" customWidth="1"/>
    <col min="14911" max="14911" width="20.75" style="769" bestFit="1" customWidth="1"/>
    <col min="14912" max="14912" width="14.125" style="769" bestFit="1" customWidth="1"/>
    <col min="14913" max="14913" width="18.625" style="769" bestFit="1" customWidth="1"/>
    <col min="14914" max="14914" width="16.375" style="769" bestFit="1" customWidth="1"/>
    <col min="14915" max="14915" width="20.75" style="769" bestFit="1" customWidth="1"/>
    <col min="14916" max="14916" width="16.375" style="769" bestFit="1" customWidth="1"/>
    <col min="14917" max="14917" width="20.75" style="769" bestFit="1" customWidth="1"/>
    <col min="14918" max="14923" width="23" style="769" bestFit="1" customWidth="1"/>
    <col min="14924" max="14925" width="18.625" style="769" bestFit="1" customWidth="1"/>
    <col min="14926" max="14926" width="10.5" style="769" bestFit="1" customWidth="1"/>
    <col min="14927" max="14927" width="11.875" style="769" bestFit="1" customWidth="1"/>
    <col min="14928" max="14928" width="10.5" style="769" bestFit="1" customWidth="1"/>
    <col min="14929" max="14930" width="11.875" style="769" bestFit="1" customWidth="1"/>
    <col min="14931" max="14931" width="16.375" style="769" bestFit="1" customWidth="1"/>
    <col min="14932" max="14932" width="17.875" style="769" bestFit="1" customWidth="1"/>
    <col min="14933" max="14933" width="22.25" style="769" bestFit="1" customWidth="1"/>
    <col min="14934" max="14934" width="7.75" style="769" bestFit="1" customWidth="1"/>
    <col min="14935" max="14937" width="11.875" style="769" bestFit="1" customWidth="1"/>
    <col min="14938" max="14938" width="16.375" style="769" bestFit="1" customWidth="1"/>
    <col min="14939" max="14941" width="11.875" style="769" bestFit="1" customWidth="1"/>
    <col min="14942" max="14942" width="14.125" style="769" bestFit="1" customWidth="1"/>
    <col min="14943" max="14943" width="11.875" style="769" bestFit="1" customWidth="1"/>
    <col min="14944" max="14944" width="16.375" style="769" bestFit="1" customWidth="1"/>
    <col min="14945" max="14945" width="18.625" style="769" bestFit="1" customWidth="1"/>
    <col min="14946" max="14946" width="10.5" style="769" bestFit="1" customWidth="1"/>
    <col min="14947" max="14947" width="14.25" style="769" bestFit="1" customWidth="1"/>
    <col min="14948" max="14949" width="13.375" style="769" bestFit="1" customWidth="1"/>
    <col min="14950" max="14950" width="16.375" style="769" bestFit="1" customWidth="1"/>
    <col min="14951" max="14951" width="16.5" style="769" bestFit="1" customWidth="1"/>
    <col min="14952" max="14953" width="20.125" style="769" bestFit="1" customWidth="1"/>
    <col min="14954" max="14955" width="23" style="769" bestFit="1" customWidth="1"/>
    <col min="14956" max="14956" width="18.625" style="769" bestFit="1" customWidth="1"/>
    <col min="14957" max="14957" width="9.25" style="769" bestFit="1" customWidth="1"/>
    <col min="14958" max="14958" width="7.25" style="769" bestFit="1" customWidth="1"/>
    <col min="14959" max="14959" width="10.375" style="769" bestFit="1" customWidth="1"/>
    <col min="14960" max="14961" width="11.875" style="769" bestFit="1" customWidth="1"/>
    <col min="14962" max="14962" width="14.375" style="769" bestFit="1" customWidth="1"/>
    <col min="14963" max="14963" width="11.875" style="769" bestFit="1" customWidth="1"/>
    <col min="14964" max="14965" width="16.375" style="769" bestFit="1" customWidth="1"/>
    <col min="14966" max="14966" width="11.875" style="769" bestFit="1" customWidth="1"/>
    <col min="14967" max="14968" width="16.375" style="769" bestFit="1" customWidth="1"/>
    <col min="14969" max="14969" width="17.875" style="769" bestFit="1" customWidth="1"/>
    <col min="14970" max="14970" width="16.375" style="769" bestFit="1" customWidth="1"/>
    <col min="14971" max="14971" width="17.875" style="769" bestFit="1" customWidth="1"/>
    <col min="14972" max="14972" width="5.75" style="769" bestFit="1" customWidth="1"/>
    <col min="14973" max="14974" width="9.75" style="769" bestFit="1" customWidth="1"/>
    <col min="14975" max="14975" width="7.75" style="769" bestFit="1" customWidth="1"/>
    <col min="14976" max="14976" width="9.75" style="769" bestFit="1" customWidth="1"/>
    <col min="14977" max="14977" width="59.375" style="769" bestFit="1" customWidth="1"/>
    <col min="14978" max="14978" width="45.5" style="769" bestFit="1" customWidth="1"/>
    <col min="14979" max="14979" width="27.625" style="769" bestFit="1" customWidth="1"/>
    <col min="14980" max="14980" width="11.875" style="769" bestFit="1" customWidth="1"/>
    <col min="14981" max="14984" width="14.125" style="769" bestFit="1" customWidth="1"/>
    <col min="14985" max="14985" width="15.625" style="769" bestFit="1" customWidth="1"/>
    <col min="14986" max="14986" width="14.125" style="769" bestFit="1" customWidth="1"/>
    <col min="14987" max="14988" width="19.625" style="769" bestFit="1" customWidth="1"/>
    <col min="14989" max="14989" width="21.875" style="769" bestFit="1" customWidth="1"/>
    <col min="14990" max="14990" width="19.375" style="769" bestFit="1" customWidth="1"/>
    <col min="14991" max="14991" width="16.375" style="769" bestFit="1" customWidth="1"/>
    <col min="14992" max="14992" width="23" style="769" bestFit="1" customWidth="1"/>
    <col min="14993" max="14994" width="14.125" style="769" bestFit="1" customWidth="1"/>
    <col min="14995" max="14995" width="23.25" style="769" bestFit="1" customWidth="1"/>
    <col min="14996" max="14997" width="14.375" style="769" bestFit="1" customWidth="1"/>
    <col min="14998" max="14998" width="23.125" style="769" bestFit="1" customWidth="1"/>
    <col min="14999" max="14999" width="18.875" style="769" bestFit="1" customWidth="1"/>
    <col min="15000" max="15000" width="14.375" style="769" bestFit="1" customWidth="1"/>
    <col min="15001" max="15001" width="16.5" style="769" bestFit="1" customWidth="1"/>
    <col min="15002" max="15002" width="25.25" style="769" bestFit="1" customWidth="1"/>
    <col min="15003" max="15004" width="18.625" style="769" bestFit="1" customWidth="1"/>
    <col min="15005" max="15005" width="23" style="769" bestFit="1" customWidth="1"/>
    <col min="15006" max="15007" width="26.75" style="769" bestFit="1" customWidth="1"/>
    <col min="15008" max="15008" width="25.25" style="769" bestFit="1" customWidth="1"/>
    <col min="15009" max="15009" width="29.625" style="769" bestFit="1" customWidth="1"/>
    <col min="15010" max="15010" width="25.25" style="769" bestFit="1" customWidth="1"/>
    <col min="15011" max="15011" width="29.625" style="769" bestFit="1" customWidth="1"/>
    <col min="15012" max="15015" width="20.875" style="769" bestFit="1" customWidth="1"/>
    <col min="15016" max="15016" width="13.875" style="769" bestFit="1" customWidth="1"/>
    <col min="15017" max="15017" width="16.5" style="769" bestFit="1" customWidth="1"/>
    <col min="15018" max="15018" width="7.75" style="769" bestFit="1" customWidth="1"/>
    <col min="15019" max="15019" width="20.75" style="769" bestFit="1" customWidth="1"/>
    <col min="15020" max="15022" width="16.375" style="769" bestFit="1" customWidth="1"/>
    <col min="15023" max="15026" width="31" style="769" bestFit="1" customWidth="1"/>
    <col min="15027" max="15028" width="18.625" style="769" bestFit="1" customWidth="1"/>
    <col min="15029" max="15029" width="16.375" style="769" bestFit="1" customWidth="1"/>
    <col min="15030" max="15031" width="18.625" style="769" bestFit="1" customWidth="1"/>
    <col min="15032" max="15032" width="16.375" style="769" bestFit="1" customWidth="1"/>
    <col min="15033" max="15034" width="18.625" style="769" bestFit="1" customWidth="1"/>
    <col min="15035" max="15035" width="20.75" style="769" bestFit="1" customWidth="1"/>
    <col min="15036" max="15037" width="23" style="769" bestFit="1" customWidth="1"/>
    <col min="15038" max="15038" width="25.25" style="769" bestFit="1" customWidth="1"/>
    <col min="15039" max="15039" width="23" style="769" bestFit="1" customWidth="1"/>
    <col min="15040" max="15040" width="20.75" style="769" bestFit="1" customWidth="1"/>
    <col min="15041" max="15042" width="23" style="769" bestFit="1" customWidth="1"/>
    <col min="15043" max="15043" width="25.25" style="769" bestFit="1" customWidth="1"/>
    <col min="15044" max="15044" width="23" style="769" bestFit="1" customWidth="1"/>
    <col min="15045" max="15045" width="18.625" style="769" bestFit="1" customWidth="1"/>
    <col min="15046" max="15048" width="20.75" style="769" bestFit="1" customWidth="1"/>
    <col min="15049" max="15049" width="19.75" style="769" bestFit="1" customWidth="1"/>
    <col min="15050" max="15051" width="22" style="769" bestFit="1" customWidth="1"/>
    <col min="15052" max="15052" width="14.125" style="769" bestFit="1" customWidth="1"/>
    <col min="15053" max="15054" width="20.75" style="769" bestFit="1" customWidth="1"/>
    <col min="15055" max="15056" width="18.625" style="769" bestFit="1" customWidth="1"/>
    <col min="15057" max="15059" width="20.75" style="769" bestFit="1" customWidth="1"/>
    <col min="15060" max="15061" width="23" style="769" bestFit="1" customWidth="1"/>
    <col min="15062" max="15062" width="20.75" style="769" bestFit="1" customWidth="1"/>
    <col min="15063" max="15064" width="23" style="769" bestFit="1" customWidth="1"/>
    <col min="15065" max="15065" width="25.25" style="769" bestFit="1" customWidth="1"/>
    <col min="15066" max="15067" width="23" style="769" bestFit="1" customWidth="1"/>
    <col min="15068" max="15070" width="25.25" style="769" bestFit="1" customWidth="1"/>
    <col min="15071" max="15072" width="27.5" style="769" bestFit="1" customWidth="1"/>
    <col min="15073" max="15073" width="25.25" style="769" bestFit="1" customWidth="1"/>
    <col min="15074" max="15075" width="27.5" style="769" bestFit="1" customWidth="1"/>
    <col min="15076" max="15076" width="29.625" style="769" bestFit="1" customWidth="1"/>
    <col min="15077" max="15077" width="27.5" style="769" bestFit="1" customWidth="1"/>
    <col min="15078" max="15078" width="24.5" style="769" bestFit="1" customWidth="1"/>
    <col min="15079" max="15079" width="29" style="769" bestFit="1" customWidth="1"/>
    <col min="15080" max="15081" width="20.75" style="769" bestFit="1" customWidth="1"/>
    <col min="15082" max="15082" width="27.5" style="769" bestFit="1" customWidth="1"/>
    <col min="15083" max="15084" width="23" style="769" bestFit="1" customWidth="1"/>
    <col min="15085" max="15085" width="29.625" style="769" bestFit="1" customWidth="1"/>
    <col min="15086" max="15086" width="9.125" style="769" bestFit="1" customWidth="1"/>
    <col min="15087" max="15089" width="18.125" style="769" bestFit="1" customWidth="1"/>
    <col min="15090" max="15090" width="20.375" style="769" bestFit="1" customWidth="1"/>
    <col min="15091" max="15091" width="25.25" style="769" bestFit="1" customWidth="1"/>
    <col min="15092" max="15092" width="27.5" style="769" bestFit="1" customWidth="1"/>
    <col min="15093" max="15094" width="9.125" style="769" bestFit="1" customWidth="1"/>
    <col min="15095" max="15095" width="11.25" style="769" bestFit="1" customWidth="1"/>
    <col min="15096" max="15096" width="15" style="769" bestFit="1" customWidth="1"/>
    <col min="15097" max="15097" width="16.375" style="769" bestFit="1" customWidth="1"/>
    <col min="15098" max="15100" width="23.25" style="769" bestFit="1" customWidth="1"/>
    <col min="15101" max="15102" width="20.75" style="769" bestFit="1" customWidth="1"/>
    <col min="15103" max="15103" width="6.625" style="769" bestFit="1" customWidth="1"/>
    <col min="15104" max="15104" width="9" style="769"/>
    <col min="15105" max="15105" width="16.375" style="769" bestFit="1" customWidth="1"/>
    <col min="15106" max="15106" width="14.125" style="769" bestFit="1" customWidth="1"/>
    <col min="15107" max="15109" width="9.75" style="769" bestFit="1" customWidth="1"/>
    <col min="15110" max="15110" width="14.125" style="769" bestFit="1" customWidth="1"/>
    <col min="15111" max="15111" width="15.25" style="769" customWidth="1"/>
    <col min="15112" max="15112" width="14.125" style="769" bestFit="1" customWidth="1"/>
    <col min="15113" max="15113" width="15.25" style="769" bestFit="1" customWidth="1"/>
    <col min="15114" max="15116" width="13.625" style="769" bestFit="1" customWidth="1"/>
    <col min="15117" max="15117" width="12" style="769" bestFit="1" customWidth="1"/>
    <col min="15118" max="15118" width="22.125" style="769" bestFit="1" customWidth="1"/>
    <col min="15119" max="15120" width="30.125" style="769" bestFit="1" customWidth="1"/>
    <col min="15121" max="15122" width="21" style="769" bestFit="1" customWidth="1"/>
    <col min="15123" max="15123" width="18.75" style="769" bestFit="1" customWidth="1"/>
    <col min="15124" max="15124" width="21" style="769" bestFit="1" customWidth="1"/>
    <col min="15125" max="15126" width="9.75" style="769" bestFit="1" customWidth="1"/>
    <col min="15127" max="15127" width="18.875" style="769" bestFit="1" customWidth="1"/>
    <col min="15128" max="15128" width="9.75" style="769" bestFit="1" customWidth="1"/>
    <col min="15129" max="15129" width="18.875" style="769" bestFit="1" customWidth="1"/>
    <col min="15130" max="15131" width="9.75" style="769" bestFit="1" customWidth="1"/>
    <col min="15132" max="15133" width="12.125" style="769" bestFit="1" customWidth="1"/>
    <col min="15134" max="15134" width="7.125" style="769" bestFit="1" customWidth="1"/>
    <col min="15135" max="15135" width="9.75" style="769" bestFit="1" customWidth="1"/>
    <col min="15136" max="15136" width="15.5" style="769" bestFit="1" customWidth="1"/>
    <col min="15137" max="15137" width="19.375" style="769" bestFit="1" customWidth="1"/>
    <col min="15138" max="15138" width="5.75" style="769" bestFit="1" customWidth="1"/>
    <col min="15139" max="15139" width="9.75" style="769" bestFit="1" customWidth="1"/>
    <col min="15140" max="15140" width="11.875" style="769" bestFit="1" customWidth="1"/>
    <col min="15141" max="15141" width="9.125" style="769" bestFit="1" customWidth="1"/>
    <col min="15142" max="15142" width="10.5" style="769" bestFit="1" customWidth="1"/>
    <col min="15143" max="15143" width="16.375" style="769" bestFit="1" customWidth="1"/>
    <col min="15144" max="15144" width="12.125" style="769" bestFit="1" customWidth="1"/>
    <col min="15145" max="15145" width="10.375" style="769" bestFit="1" customWidth="1"/>
    <col min="15146" max="15146" width="11.875" style="769" bestFit="1" customWidth="1"/>
    <col min="15147" max="15155" width="16.375" style="769" bestFit="1" customWidth="1"/>
    <col min="15156" max="15156" width="10.625" style="769" bestFit="1" customWidth="1"/>
    <col min="15157" max="15157" width="11.875" style="769" bestFit="1" customWidth="1"/>
    <col min="15158" max="15158" width="16.375" style="769" bestFit="1" customWidth="1"/>
    <col min="15159" max="15159" width="20.75" style="769" bestFit="1" customWidth="1"/>
    <col min="15160" max="15160" width="16.375" style="769" bestFit="1" customWidth="1"/>
    <col min="15161" max="15161" width="20.75" style="769" bestFit="1" customWidth="1"/>
    <col min="15162" max="15162" width="16.375" style="769" bestFit="1" customWidth="1"/>
    <col min="15163" max="15163" width="20.75" style="769" bestFit="1" customWidth="1"/>
    <col min="15164" max="15164" width="16.375" style="769" bestFit="1" customWidth="1"/>
    <col min="15165" max="15165" width="20.75" style="769" bestFit="1" customWidth="1"/>
    <col min="15166" max="15166" width="16.375" style="769" bestFit="1" customWidth="1"/>
    <col min="15167" max="15167" width="20.75" style="769" bestFit="1" customWidth="1"/>
    <col min="15168" max="15168" width="14.125" style="769" bestFit="1" customWidth="1"/>
    <col min="15169" max="15169" width="18.625" style="769" bestFit="1" customWidth="1"/>
    <col min="15170" max="15170" width="16.375" style="769" bestFit="1" customWidth="1"/>
    <col min="15171" max="15171" width="20.75" style="769" bestFit="1" customWidth="1"/>
    <col min="15172" max="15172" width="16.375" style="769" bestFit="1" customWidth="1"/>
    <col min="15173" max="15173" width="20.75" style="769" bestFit="1" customWidth="1"/>
    <col min="15174" max="15179" width="23" style="769" bestFit="1" customWidth="1"/>
    <col min="15180" max="15181" width="18.625" style="769" bestFit="1" customWidth="1"/>
    <col min="15182" max="15182" width="10.5" style="769" bestFit="1" customWidth="1"/>
    <col min="15183" max="15183" width="11.875" style="769" bestFit="1" customWidth="1"/>
    <col min="15184" max="15184" width="10.5" style="769" bestFit="1" customWidth="1"/>
    <col min="15185" max="15186" width="11.875" style="769" bestFit="1" customWidth="1"/>
    <col min="15187" max="15187" width="16.375" style="769" bestFit="1" customWidth="1"/>
    <col min="15188" max="15188" width="17.875" style="769" bestFit="1" customWidth="1"/>
    <col min="15189" max="15189" width="22.25" style="769" bestFit="1" customWidth="1"/>
    <col min="15190" max="15190" width="7.75" style="769" bestFit="1" customWidth="1"/>
    <col min="15191" max="15193" width="11.875" style="769" bestFit="1" customWidth="1"/>
    <col min="15194" max="15194" width="16.375" style="769" bestFit="1" customWidth="1"/>
    <col min="15195" max="15197" width="11.875" style="769" bestFit="1" customWidth="1"/>
    <col min="15198" max="15198" width="14.125" style="769" bestFit="1" customWidth="1"/>
    <col min="15199" max="15199" width="11.875" style="769" bestFit="1" customWidth="1"/>
    <col min="15200" max="15200" width="16.375" style="769" bestFit="1" customWidth="1"/>
    <col min="15201" max="15201" width="18.625" style="769" bestFit="1" customWidth="1"/>
    <col min="15202" max="15202" width="10.5" style="769" bestFit="1" customWidth="1"/>
    <col min="15203" max="15203" width="14.25" style="769" bestFit="1" customWidth="1"/>
    <col min="15204" max="15205" width="13.375" style="769" bestFit="1" customWidth="1"/>
    <col min="15206" max="15206" width="16.375" style="769" bestFit="1" customWidth="1"/>
    <col min="15207" max="15207" width="16.5" style="769" bestFit="1" customWidth="1"/>
    <col min="15208" max="15209" width="20.125" style="769" bestFit="1" customWidth="1"/>
    <col min="15210" max="15211" width="23" style="769" bestFit="1" customWidth="1"/>
    <col min="15212" max="15212" width="18.625" style="769" bestFit="1" customWidth="1"/>
    <col min="15213" max="15213" width="9.25" style="769" bestFit="1" customWidth="1"/>
    <col min="15214" max="15214" width="7.25" style="769" bestFit="1" customWidth="1"/>
    <col min="15215" max="15215" width="10.375" style="769" bestFit="1" customWidth="1"/>
    <col min="15216" max="15217" width="11.875" style="769" bestFit="1" customWidth="1"/>
    <col min="15218" max="15218" width="14.375" style="769" bestFit="1" customWidth="1"/>
    <col min="15219" max="15219" width="11.875" style="769" bestFit="1" customWidth="1"/>
    <col min="15220" max="15221" width="16.375" style="769" bestFit="1" customWidth="1"/>
    <col min="15222" max="15222" width="11.875" style="769" bestFit="1" customWidth="1"/>
    <col min="15223" max="15224" width="16.375" style="769" bestFit="1" customWidth="1"/>
    <col min="15225" max="15225" width="17.875" style="769" bestFit="1" customWidth="1"/>
    <col min="15226" max="15226" width="16.375" style="769" bestFit="1" customWidth="1"/>
    <col min="15227" max="15227" width="17.875" style="769" bestFit="1" customWidth="1"/>
    <col min="15228" max="15228" width="5.75" style="769" bestFit="1" customWidth="1"/>
    <col min="15229" max="15230" width="9.75" style="769" bestFit="1" customWidth="1"/>
    <col min="15231" max="15231" width="7.75" style="769" bestFit="1" customWidth="1"/>
    <col min="15232" max="15232" width="9.75" style="769" bestFit="1" customWidth="1"/>
    <col min="15233" max="15233" width="59.375" style="769" bestFit="1" customWidth="1"/>
    <col min="15234" max="15234" width="45.5" style="769" bestFit="1" customWidth="1"/>
    <col min="15235" max="15235" width="27.625" style="769" bestFit="1" customWidth="1"/>
    <col min="15236" max="15236" width="11.875" style="769" bestFit="1" customWidth="1"/>
    <col min="15237" max="15240" width="14.125" style="769" bestFit="1" customWidth="1"/>
    <col min="15241" max="15241" width="15.625" style="769" bestFit="1" customWidth="1"/>
    <col min="15242" max="15242" width="14.125" style="769" bestFit="1" customWidth="1"/>
    <col min="15243" max="15244" width="19.625" style="769" bestFit="1" customWidth="1"/>
    <col min="15245" max="15245" width="21.875" style="769" bestFit="1" customWidth="1"/>
    <col min="15246" max="15246" width="19.375" style="769" bestFit="1" customWidth="1"/>
    <col min="15247" max="15247" width="16.375" style="769" bestFit="1" customWidth="1"/>
    <col min="15248" max="15248" width="23" style="769" bestFit="1" customWidth="1"/>
    <col min="15249" max="15250" width="14.125" style="769" bestFit="1" customWidth="1"/>
    <col min="15251" max="15251" width="23.25" style="769" bestFit="1" customWidth="1"/>
    <col min="15252" max="15253" width="14.375" style="769" bestFit="1" customWidth="1"/>
    <col min="15254" max="15254" width="23.125" style="769" bestFit="1" customWidth="1"/>
    <col min="15255" max="15255" width="18.875" style="769" bestFit="1" customWidth="1"/>
    <col min="15256" max="15256" width="14.375" style="769" bestFit="1" customWidth="1"/>
    <col min="15257" max="15257" width="16.5" style="769" bestFit="1" customWidth="1"/>
    <col min="15258" max="15258" width="25.25" style="769" bestFit="1" customWidth="1"/>
    <col min="15259" max="15260" width="18.625" style="769" bestFit="1" customWidth="1"/>
    <col min="15261" max="15261" width="23" style="769" bestFit="1" customWidth="1"/>
    <col min="15262" max="15263" width="26.75" style="769" bestFit="1" customWidth="1"/>
    <col min="15264" max="15264" width="25.25" style="769" bestFit="1" customWidth="1"/>
    <col min="15265" max="15265" width="29.625" style="769" bestFit="1" customWidth="1"/>
    <col min="15266" max="15266" width="25.25" style="769" bestFit="1" customWidth="1"/>
    <col min="15267" max="15267" width="29.625" style="769" bestFit="1" customWidth="1"/>
    <col min="15268" max="15271" width="20.875" style="769" bestFit="1" customWidth="1"/>
    <col min="15272" max="15272" width="13.875" style="769" bestFit="1" customWidth="1"/>
    <col min="15273" max="15273" width="16.5" style="769" bestFit="1" customWidth="1"/>
    <col min="15274" max="15274" width="7.75" style="769" bestFit="1" customWidth="1"/>
    <col min="15275" max="15275" width="20.75" style="769" bestFit="1" customWidth="1"/>
    <col min="15276" max="15278" width="16.375" style="769" bestFit="1" customWidth="1"/>
    <col min="15279" max="15282" width="31" style="769" bestFit="1" customWidth="1"/>
    <col min="15283" max="15284" width="18.625" style="769" bestFit="1" customWidth="1"/>
    <col min="15285" max="15285" width="16.375" style="769" bestFit="1" customWidth="1"/>
    <col min="15286" max="15287" width="18.625" style="769" bestFit="1" customWidth="1"/>
    <col min="15288" max="15288" width="16.375" style="769" bestFit="1" customWidth="1"/>
    <col min="15289" max="15290" width="18.625" style="769" bestFit="1" customWidth="1"/>
    <col min="15291" max="15291" width="20.75" style="769" bestFit="1" customWidth="1"/>
    <col min="15292" max="15293" width="23" style="769" bestFit="1" customWidth="1"/>
    <col min="15294" max="15294" width="25.25" style="769" bestFit="1" customWidth="1"/>
    <col min="15295" max="15295" width="23" style="769" bestFit="1" customWidth="1"/>
    <col min="15296" max="15296" width="20.75" style="769" bestFit="1" customWidth="1"/>
    <col min="15297" max="15298" width="23" style="769" bestFit="1" customWidth="1"/>
    <col min="15299" max="15299" width="25.25" style="769" bestFit="1" customWidth="1"/>
    <col min="15300" max="15300" width="23" style="769" bestFit="1" customWidth="1"/>
    <col min="15301" max="15301" width="18.625" style="769" bestFit="1" customWidth="1"/>
    <col min="15302" max="15304" width="20.75" style="769" bestFit="1" customWidth="1"/>
    <col min="15305" max="15305" width="19.75" style="769" bestFit="1" customWidth="1"/>
    <col min="15306" max="15307" width="22" style="769" bestFit="1" customWidth="1"/>
    <col min="15308" max="15308" width="14.125" style="769" bestFit="1" customWidth="1"/>
    <col min="15309" max="15310" width="20.75" style="769" bestFit="1" customWidth="1"/>
    <col min="15311" max="15312" width="18.625" style="769" bestFit="1" customWidth="1"/>
    <col min="15313" max="15315" width="20.75" style="769" bestFit="1" customWidth="1"/>
    <col min="15316" max="15317" width="23" style="769" bestFit="1" customWidth="1"/>
    <col min="15318" max="15318" width="20.75" style="769" bestFit="1" customWidth="1"/>
    <col min="15319" max="15320" width="23" style="769" bestFit="1" customWidth="1"/>
    <col min="15321" max="15321" width="25.25" style="769" bestFit="1" customWidth="1"/>
    <col min="15322" max="15323" width="23" style="769" bestFit="1" customWidth="1"/>
    <col min="15324" max="15326" width="25.25" style="769" bestFit="1" customWidth="1"/>
    <col min="15327" max="15328" width="27.5" style="769" bestFit="1" customWidth="1"/>
    <col min="15329" max="15329" width="25.25" style="769" bestFit="1" customWidth="1"/>
    <col min="15330" max="15331" width="27.5" style="769" bestFit="1" customWidth="1"/>
    <col min="15332" max="15332" width="29.625" style="769" bestFit="1" customWidth="1"/>
    <col min="15333" max="15333" width="27.5" style="769" bestFit="1" customWidth="1"/>
    <col min="15334" max="15334" width="24.5" style="769" bestFit="1" customWidth="1"/>
    <col min="15335" max="15335" width="29" style="769" bestFit="1" customWidth="1"/>
    <col min="15336" max="15337" width="20.75" style="769" bestFit="1" customWidth="1"/>
    <col min="15338" max="15338" width="27.5" style="769" bestFit="1" customWidth="1"/>
    <col min="15339" max="15340" width="23" style="769" bestFit="1" customWidth="1"/>
    <col min="15341" max="15341" width="29.625" style="769" bestFit="1" customWidth="1"/>
    <col min="15342" max="15342" width="9.125" style="769" bestFit="1" customWidth="1"/>
    <col min="15343" max="15345" width="18.125" style="769" bestFit="1" customWidth="1"/>
    <col min="15346" max="15346" width="20.375" style="769" bestFit="1" customWidth="1"/>
    <col min="15347" max="15347" width="25.25" style="769" bestFit="1" customWidth="1"/>
    <col min="15348" max="15348" width="27.5" style="769" bestFit="1" customWidth="1"/>
    <col min="15349" max="15350" width="9.125" style="769" bestFit="1" customWidth="1"/>
    <col min="15351" max="15351" width="11.25" style="769" bestFit="1" customWidth="1"/>
    <col min="15352" max="15352" width="15" style="769" bestFit="1" customWidth="1"/>
    <col min="15353" max="15353" width="16.375" style="769" bestFit="1" customWidth="1"/>
    <col min="15354" max="15356" width="23.25" style="769" bestFit="1" customWidth="1"/>
    <col min="15357" max="15358" width="20.75" style="769" bestFit="1" customWidth="1"/>
    <col min="15359" max="15359" width="6.625" style="769" bestFit="1" customWidth="1"/>
    <col min="15360" max="15360" width="9" style="769"/>
    <col min="15361" max="15361" width="16.375" style="769" bestFit="1" customWidth="1"/>
    <col min="15362" max="15362" width="14.125" style="769" bestFit="1" customWidth="1"/>
    <col min="15363" max="15365" width="9.75" style="769" bestFit="1" customWidth="1"/>
    <col min="15366" max="15366" width="14.125" style="769" bestFit="1" customWidth="1"/>
    <col min="15367" max="15367" width="15.25" style="769" customWidth="1"/>
    <col min="15368" max="15368" width="14.125" style="769" bestFit="1" customWidth="1"/>
    <col min="15369" max="15369" width="15.25" style="769" bestFit="1" customWidth="1"/>
    <col min="15370" max="15372" width="13.625" style="769" bestFit="1" customWidth="1"/>
    <col min="15373" max="15373" width="12" style="769" bestFit="1" customWidth="1"/>
    <col min="15374" max="15374" width="22.125" style="769" bestFit="1" customWidth="1"/>
    <col min="15375" max="15376" width="30.125" style="769" bestFit="1" customWidth="1"/>
    <col min="15377" max="15378" width="21" style="769" bestFit="1" customWidth="1"/>
    <col min="15379" max="15379" width="18.75" style="769" bestFit="1" customWidth="1"/>
    <col min="15380" max="15380" width="21" style="769" bestFit="1" customWidth="1"/>
    <col min="15381" max="15382" width="9.75" style="769" bestFit="1" customWidth="1"/>
    <col min="15383" max="15383" width="18.875" style="769" bestFit="1" customWidth="1"/>
    <col min="15384" max="15384" width="9.75" style="769" bestFit="1" customWidth="1"/>
    <col min="15385" max="15385" width="18.875" style="769" bestFit="1" customWidth="1"/>
    <col min="15386" max="15387" width="9.75" style="769" bestFit="1" customWidth="1"/>
    <col min="15388" max="15389" width="12.125" style="769" bestFit="1" customWidth="1"/>
    <col min="15390" max="15390" width="7.125" style="769" bestFit="1" customWidth="1"/>
    <col min="15391" max="15391" width="9.75" style="769" bestFit="1" customWidth="1"/>
    <col min="15392" max="15392" width="15.5" style="769" bestFit="1" customWidth="1"/>
    <col min="15393" max="15393" width="19.375" style="769" bestFit="1" customWidth="1"/>
    <col min="15394" max="15394" width="5.75" style="769" bestFit="1" customWidth="1"/>
    <col min="15395" max="15395" width="9.75" style="769" bestFit="1" customWidth="1"/>
    <col min="15396" max="15396" width="11.875" style="769" bestFit="1" customWidth="1"/>
    <col min="15397" max="15397" width="9.125" style="769" bestFit="1" customWidth="1"/>
    <col min="15398" max="15398" width="10.5" style="769" bestFit="1" customWidth="1"/>
    <col min="15399" max="15399" width="16.375" style="769" bestFit="1" customWidth="1"/>
    <col min="15400" max="15400" width="12.125" style="769" bestFit="1" customWidth="1"/>
    <col min="15401" max="15401" width="10.375" style="769" bestFit="1" customWidth="1"/>
    <col min="15402" max="15402" width="11.875" style="769" bestFit="1" customWidth="1"/>
    <col min="15403" max="15411" width="16.375" style="769" bestFit="1" customWidth="1"/>
    <col min="15412" max="15412" width="10.625" style="769" bestFit="1" customWidth="1"/>
    <col min="15413" max="15413" width="11.875" style="769" bestFit="1" customWidth="1"/>
    <col min="15414" max="15414" width="16.375" style="769" bestFit="1" customWidth="1"/>
    <col min="15415" max="15415" width="20.75" style="769" bestFit="1" customWidth="1"/>
    <col min="15416" max="15416" width="16.375" style="769" bestFit="1" customWidth="1"/>
    <col min="15417" max="15417" width="20.75" style="769" bestFit="1" customWidth="1"/>
    <col min="15418" max="15418" width="16.375" style="769" bestFit="1" customWidth="1"/>
    <col min="15419" max="15419" width="20.75" style="769" bestFit="1" customWidth="1"/>
    <col min="15420" max="15420" width="16.375" style="769" bestFit="1" customWidth="1"/>
    <col min="15421" max="15421" width="20.75" style="769" bestFit="1" customWidth="1"/>
    <col min="15422" max="15422" width="16.375" style="769" bestFit="1" customWidth="1"/>
    <col min="15423" max="15423" width="20.75" style="769" bestFit="1" customWidth="1"/>
    <col min="15424" max="15424" width="14.125" style="769" bestFit="1" customWidth="1"/>
    <col min="15425" max="15425" width="18.625" style="769" bestFit="1" customWidth="1"/>
    <col min="15426" max="15426" width="16.375" style="769" bestFit="1" customWidth="1"/>
    <col min="15427" max="15427" width="20.75" style="769" bestFit="1" customWidth="1"/>
    <col min="15428" max="15428" width="16.375" style="769" bestFit="1" customWidth="1"/>
    <col min="15429" max="15429" width="20.75" style="769" bestFit="1" customWidth="1"/>
    <col min="15430" max="15435" width="23" style="769" bestFit="1" customWidth="1"/>
    <col min="15436" max="15437" width="18.625" style="769" bestFit="1" customWidth="1"/>
    <col min="15438" max="15438" width="10.5" style="769" bestFit="1" customWidth="1"/>
    <col min="15439" max="15439" width="11.875" style="769" bestFit="1" customWidth="1"/>
    <col min="15440" max="15440" width="10.5" style="769" bestFit="1" customWidth="1"/>
    <col min="15441" max="15442" width="11.875" style="769" bestFit="1" customWidth="1"/>
    <col min="15443" max="15443" width="16.375" style="769" bestFit="1" customWidth="1"/>
    <col min="15444" max="15444" width="17.875" style="769" bestFit="1" customWidth="1"/>
    <col min="15445" max="15445" width="22.25" style="769" bestFit="1" customWidth="1"/>
    <col min="15446" max="15446" width="7.75" style="769" bestFit="1" customWidth="1"/>
    <col min="15447" max="15449" width="11.875" style="769" bestFit="1" customWidth="1"/>
    <col min="15450" max="15450" width="16.375" style="769" bestFit="1" customWidth="1"/>
    <col min="15451" max="15453" width="11.875" style="769" bestFit="1" customWidth="1"/>
    <col min="15454" max="15454" width="14.125" style="769" bestFit="1" customWidth="1"/>
    <col min="15455" max="15455" width="11.875" style="769" bestFit="1" customWidth="1"/>
    <col min="15456" max="15456" width="16.375" style="769" bestFit="1" customWidth="1"/>
    <col min="15457" max="15457" width="18.625" style="769" bestFit="1" customWidth="1"/>
    <col min="15458" max="15458" width="10.5" style="769" bestFit="1" customWidth="1"/>
    <col min="15459" max="15459" width="14.25" style="769" bestFit="1" customWidth="1"/>
    <col min="15460" max="15461" width="13.375" style="769" bestFit="1" customWidth="1"/>
    <col min="15462" max="15462" width="16.375" style="769" bestFit="1" customWidth="1"/>
    <col min="15463" max="15463" width="16.5" style="769" bestFit="1" customWidth="1"/>
    <col min="15464" max="15465" width="20.125" style="769" bestFit="1" customWidth="1"/>
    <col min="15466" max="15467" width="23" style="769" bestFit="1" customWidth="1"/>
    <col min="15468" max="15468" width="18.625" style="769" bestFit="1" customWidth="1"/>
    <col min="15469" max="15469" width="9.25" style="769" bestFit="1" customWidth="1"/>
    <col min="15470" max="15470" width="7.25" style="769" bestFit="1" customWidth="1"/>
    <col min="15471" max="15471" width="10.375" style="769" bestFit="1" customWidth="1"/>
    <col min="15472" max="15473" width="11.875" style="769" bestFit="1" customWidth="1"/>
    <col min="15474" max="15474" width="14.375" style="769" bestFit="1" customWidth="1"/>
    <col min="15475" max="15475" width="11.875" style="769" bestFit="1" customWidth="1"/>
    <col min="15476" max="15477" width="16.375" style="769" bestFit="1" customWidth="1"/>
    <col min="15478" max="15478" width="11.875" style="769" bestFit="1" customWidth="1"/>
    <col min="15479" max="15480" width="16.375" style="769" bestFit="1" customWidth="1"/>
    <col min="15481" max="15481" width="17.875" style="769" bestFit="1" customWidth="1"/>
    <col min="15482" max="15482" width="16.375" style="769" bestFit="1" customWidth="1"/>
    <col min="15483" max="15483" width="17.875" style="769" bestFit="1" customWidth="1"/>
    <col min="15484" max="15484" width="5.75" style="769" bestFit="1" customWidth="1"/>
    <col min="15485" max="15486" width="9.75" style="769" bestFit="1" customWidth="1"/>
    <col min="15487" max="15487" width="7.75" style="769" bestFit="1" customWidth="1"/>
    <col min="15488" max="15488" width="9.75" style="769" bestFit="1" customWidth="1"/>
    <col min="15489" max="15489" width="59.375" style="769" bestFit="1" customWidth="1"/>
    <col min="15490" max="15490" width="45.5" style="769" bestFit="1" customWidth="1"/>
    <col min="15491" max="15491" width="27.625" style="769" bestFit="1" customWidth="1"/>
    <col min="15492" max="15492" width="11.875" style="769" bestFit="1" customWidth="1"/>
    <col min="15493" max="15496" width="14.125" style="769" bestFit="1" customWidth="1"/>
    <col min="15497" max="15497" width="15.625" style="769" bestFit="1" customWidth="1"/>
    <col min="15498" max="15498" width="14.125" style="769" bestFit="1" customWidth="1"/>
    <col min="15499" max="15500" width="19.625" style="769" bestFit="1" customWidth="1"/>
    <col min="15501" max="15501" width="21.875" style="769" bestFit="1" customWidth="1"/>
    <col min="15502" max="15502" width="19.375" style="769" bestFit="1" customWidth="1"/>
    <col min="15503" max="15503" width="16.375" style="769" bestFit="1" customWidth="1"/>
    <col min="15504" max="15504" width="23" style="769" bestFit="1" customWidth="1"/>
    <col min="15505" max="15506" width="14.125" style="769" bestFit="1" customWidth="1"/>
    <col min="15507" max="15507" width="23.25" style="769" bestFit="1" customWidth="1"/>
    <col min="15508" max="15509" width="14.375" style="769" bestFit="1" customWidth="1"/>
    <col min="15510" max="15510" width="23.125" style="769" bestFit="1" customWidth="1"/>
    <col min="15511" max="15511" width="18.875" style="769" bestFit="1" customWidth="1"/>
    <col min="15512" max="15512" width="14.375" style="769" bestFit="1" customWidth="1"/>
    <col min="15513" max="15513" width="16.5" style="769" bestFit="1" customWidth="1"/>
    <col min="15514" max="15514" width="25.25" style="769" bestFit="1" customWidth="1"/>
    <col min="15515" max="15516" width="18.625" style="769" bestFit="1" customWidth="1"/>
    <col min="15517" max="15517" width="23" style="769" bestFit="1" customWidth="1"/>
    <col min="15518" max="15519" width="26.75" style="769" bestFit="1" customWidth="1"/>
    <col min="15520" max="15520" width="25.25" style="769" bestFit="1" customWidth="1"/>
    <col min="15521" max="15521" width="29.625" style="769" bestFit="1" customWidth="1"/>
    <col min="15522" max="15522" width="25.25" style="769" bestFit="1" customWidth="1"/>
    <col min="15523" max="15523" width="29.625" style="769" bestFit="1" customWidth="1"/>
    <col min="15524" max="15527" width="20.875" style="769" bestFit="1" customWidth="1"/>
    <col min="15528" max="15528" width="13.875" style="769" bestFit="1" customWidth="1"/>
    <col min="15529" max="15529" width="16.5" style="769" bestFit="1" customWidth="1"/>
    <col min="15530" max="15530" width="7.75" style="769" bestFit="1" customWidth="1"/>
    <col min="15531" max="15531" width="20.75" style="769" bestFit="1" customWidth="1"/>
    <col min="15532" max="15534" width="16.375" style="769" bestFit="1" customWidth="1"/>
    <col min="15535" max="15538" width="31" style="769" bestFit="1" customWidth="1"/>
    <col min="15539" max="15540" width="18.625" style="769" bestFit="1" customWidth="1"/>
    <col min="15541" max="15541" width="16.375" style="769" bestFit="1" customWidth="1"/>
    <col min="15542" max="15543" width="18.625" style="769" bestFit="1" customWidth="1"/>
    <col min="15544" max="15544" width="16.375" style="769" bestFit="1" customWidth="1"/>
    <col min="15545" max="15546" width="18.625" style="769" bestFit="1" customWidth="1"/>
    <col min="15547" max="15547" width="20.75" style="769" bestFit="1" customWidth="1"/>
    <col min="15548" max="15549" width="23" style="769" bestFit="1" customWidth="1"/>
    <col min="15550" max="15550" width="25.25" style="769" bestFit="1" customWidth="1"/>
    <col min="15551" max="15551" width="23" style="769" bestFit="1" customWidth="1"/>
    <col min="15552" max="15552" width="20.75" style="769" bestFit="1" customWidth="1"/>
    <col min="15553" max="15554" width="23" style="769" bestFit="1" customWidth="1"/>
    <col min="15555" max="15555" width="25.25" style="769" bestFit="1" customWidth="1"/>
    <col min="15556" max="15556" width="23" style="769" bestFit="1" customWidth="1"/>
    <col min="15557" max="15557" width="18.625" style="769" bestFit="1" customWidth="1"/>
    <col min="15558" max="15560" width="20.75" style="769" bestFit="1" customWidth="1"/>
    <col min="15561" max="15561" width="19.75" style="769" bestFit="1" customWidth="1"/>
    <col min="15562" max="15563" width="22" style="769" bestFit="1" customWidth="1"/>
    <col min="15564" max="15564" width="14.125" style="769" bestFit="1" customWidth="1"/>
    <col min="15565" max="15566" width="20.75" style="769" bestFit="1" customWidth="1"/>
    <col min="15567" max="15568" width="18.625" style="769" bestFit="1" customWidth="1"/>
    <col min="15569" max="15571" width="20.75" style="769" bestFit="1" customWidth="1"/>
    <col min="15572" max="15573" width="23" style="769" bestFit="1" customWidth="1"/>
    <col min="15574" max="15574" width="20.75" style="769" bestFit="1" customWidth="1"/>
    <col min="15575" max="15576" width="23" style="769" bestFit="1" customWidth="1"/>
    <col min="15577" max="15577" width="25.25" style="769" bestFit="1" customWidth="1"/>
    <col min="15578" max="15579" width="23" style="769" bestFit="1" customWidth="1"/>
    <col min="15580" max="15582" width="25.25" style="769" bestFit="1" customWidth="1"/>
    <col min="15583" max="15584" width="27.5" style="769" bestFit="1" customWidth="1"/>
    <col min="15585" max="15585" width="25.25" style="769" bestFit="1" customWidth="1"/>
    <col min="15586" max="15587" width="27.5" style="769" bestFit="1" customWidth="1"/>
    <col min="15588" max="15588" width="29.625" style="769" bestFit="1" customWidth="1"/>
    <col min="15589" max="15589" width="27.5" style="769" bestFit="1" customWidth="1"/>
    <col min="15590" max="15590" width="24.5" style="769" bestFit="1" customWidth="1"/>
    <col min="15591" max="15591" width="29" style="769" bestFit="1" customWidth="1"/>
    <col min="15592" max="15593" width="20.75" style="769" bestFit="1" customWidth="1"/>
    <col min="15594" max="15594" width="27.5" style="769" bestFit="1" customWidth="1"/>
    <col min="15595" max="15596" width="23" style="769" bestFit="1" customWidth="1"/>
    <col min="15597" max="15597" width="29.625" style="769" bestFit="1" customWidth="1"/>
    <col min="15598" max="15598" width="9.125" style="769" bestFit="1" customWidth="1"/>
    <col min="15599" max="15601" width="18.125" style="769" bestFit="1" customWidth="1"/>
    <col min="15602" max="15602" width="20.375" style="769" bestFit="1" customWidth="1"/>
    <col min="15603" max="15603" width="25.25" style="769" bestFit="1" customWidth="1"/>
    <col min="15604" max="15604" width="27.5" style="769" bestFit="1" customWidth="1"/>
    <col min="15605" max="15606" width="9.125" style="769" bestFit="1" customWidth="1"/>
    <col min="15607" max="15607" width="11.25" style="769" bestFit="1" customWidth="1"/>
    <col min="15608" max="15608" width="15" style="769" bestFit="1" customWidth="1"/>
    <col min="15609" max="15609" width="16.375" style="769" bestFit="1" customWidth="1"/>
    <col min="15610" max="15612" width="23.25" style="769" bestFit="1" customWidth="1"/>
    <col min="15613" max="15614" width="20.75" style="769" bestFit="1" customWidth="1"/>
    <col min="15615" max="15615" width="6.625" style="769" bestFit="1" customWidth="1"/>
    <col min="15616" max="15616" width="9" style="769"/>
    <col min="15617" max="15617" width="16.375" style="769" bestFit="1" customWidth="1"/>
    <col min="15618" max="15618" width="14.125" style="769" bestFit="1" customWidth="1"/>
    <col min="15619" max="15621" width="9.75" style="769" bestFit="1" customWidth="1"/>
    <col min="15622" max="15622" width="14.125" style="769" bestFit="1" customWidth="1"/>
    <col min="15623" max="15623" width="15.25" style="769" customWidth="1"/>
    <col min="15624" max="15624" width="14.125" style="769" bestFit="1" customWidth="1"/>
    <col min="15625" max="15625" width="15.25" style="769" bestFit="1" customWidth="1"/>
    <col min="15626" max="15628" width="13.625" style="769" bestFit="1" customWidth="1"/>
    <col min="15629" max="15629" width="12" style="769" bestFit="1" customWidth="1"/>
    <col min="15630" max="15630" width="22.125" style="769" bestFit="1" customWidth="1"/>
    <col min="15631" max="15632" width="30.125" style="769" bestFit="1" customWidth="1"/>
    <col min="15633" max="15634" width="21" style="769" bestFit="1" customWidth="1"/>
    <col min="15635" max="15635" width="18.75" style="769" bestFit="1" customWidth="1"/>
    <col min="15636" max="15636" width="21" style="769" bestFit="1" customWidth="1"/>
    <col min="15637" max="15638" width="9.75" style="769" bestFit="1" customWidth="1"/>
    <col min="15639" max="15639" width="18.875" style="769" bestFit="1" customWidth="1"/>
    <col min="15640" max="15640" width="9.75" style="769" bestFit="1" customWidth="1"/>
    <col min="15641" max="15641" width="18.875" style="769" bestFit="1" customWidth="1"/>
    <col min="15642" max="15643" width="9.75" style="769" bestFit="1" customWidth="1"/>
    <col min="15644" max="15645" width="12.125" style="769" bestFit="1" customWidth="1"/>
    <col min="15646" max="15646" width="7.125" style="769" bestFit="1" customWidth="1"/>
    <col min="15647" max="15647" width="9.75" style="769" bestFit="1" customWidth="1"/>
    <col min="15648" max="15648" width="15.5" style="769" bestFit="1" customWidth="1"/>
    <col min="15649" max="15649" width="19.375" style="769" bestFit="1" customWidth="1"/>
    <col min="15650" max="15650" width="5.75" style="769" bestFit="1" customWidth="1"/>
    <col min="15651" max="15651" width="9.75" style="769" bestFit="1" customWidth="1"/>
    <col min="15652" max="15652" width="11.875" style="769" bestFit="1" customWidth="1"/>
    <col min="15653" max="15653" width="9.125" style="769" bestFit="1" customWidth="1"/>
    <col min="15654" max="15654" width="10.5" style="769" bestFit="1" customWidth="1"/>
    <col min="15655" max="15655" width="16.375" style="769" bestFit="1" customWidth="1"/>
    <col min="15656" max="15656" width="12.125" style="769" bestFit="1" customWidth="1"/>
    <col min="15657" max="15657" width="10.375" style="769" bestFit="1" customWidth="1"/>
    <col min="15658" max="15658" width="11.875" style="769" bestFit="1" customWidth="1"/>
    <col min="15659" max="15667" width="16.375" style="769" bestFit="1" customWidth="1"/>
    <col min="15668" max="15668" width="10.625" style="769" bestFit="1" customWidth="1"/>
    <col min="15669" max="15669" width="11.875" style="769" bestFit="1" customWidth="1"/>
    <col min="15670" max="15670" width="16.375" style="769" bestFit="1" customWidth="1"/>
    <col min="15671" max="15671" width="20.75" style="769" bestFit="1" customWidth="1"/>
    <col min="15672" max="15672" width="16.375" style="769" bestFit="1" customWidth="1"/>
    <col min="15673" max="15673" width="20.75" style="769" bestFit="1" customWidth="1"/>
    <col min="15674" max="15674" width="16.375" style="769" bestFit="1" customWidth="1"/>
    <col min="15675" max="15675" width="20.75" style="769" bestFit="1" customWidth="1"/>
    <col min="15676" max="15676" width="16.375" style="769" bestFit="1" customWidth="1"/>
    <col min="15677" max="15677" width="20.75" style="769" bestFit="1" customWidth="1"/>
    <col min="15678" max="15678" width="16.375" style="769" bestFit="1" customWidth="1"/>
    <col min="15679" max="15679" width="20.75" style="769" bestFit="1" customWidth="1"/>
    <col min="15680" max="15680" width="14.125" style="769" bestFit="1" customWidth="1"/>
    <col min="15681" max="15681" width="18.625" style="769" bestFit="1" customWidth="1"/>
    <col min="15682" max="15682" width="16.375" style="769" bestFit="1" customWidth="1"/>
    <col min="15683" max="15683" width="20.75" style="769" bestFit="1" customWidth="1"/>
    <col min="15684" max="15684" width="16.375" style="769" bestFit="1" customWidth="1"/>
    <col min="15685" max="15685" width="20.75" style="769" bestFit="1" customWidth="1"/>
    <col min="15686" max="15691" width="23" style="769" bestFit="1" customWidth="1"/>
    <col min="15692" max="15693" width="18.625" style="769" bestFit="1" customWidth="1"/>
    <col min="15694" max="15694" width="10.5" style="769" bestFit="1" customWidth="1"/>
    <col min="15695" max="15695" width="11.875" style="769" bestFit="1" customWidth="1"/>
    <col min="15696" max="15696" width="10.5" style="769" bestFit="1" customWidth="1"/>
    <col min="15697" max="15698" width="11.875" style="769" bestFit="1" customWidth="1"/>
    <col min="15699" max="15699" width="16.375" style="769" bestFit="1" customWidth="1"/>
    <col min="15700" max="15700" width="17.875" style="769" bestFit="1" customWidth="1"/>
    <col min="15701" max="15701" width="22.25" style="769" bestFit="1" customWidth="1"/>
    <col min="15702" max="15702" width="7.75" style="769" bestFit="1" customWidth="1"/>
    <col min="15703" max="15705" width="11.875" style="769" bestFit="1" customWidth="1"/>
    <col min="15706" max="15706" width="16.375" style="769" bestFit="1" customWidth="1"/>
    <col min="15707" max="15709" width="11.875" style="769" bestFit="1" customWidth="1"/>
    <col min="15710" max="15710" width="14.125" style="769" bestFit="1" customWidth="1"/>
    <col min="15711" max="15711" width="11.875" style="769" bestFit="1" customWidth="1"/>
    <col min="15712" max="15712" width="16.375" style="769" bestFit="1" customWidth="1"/>
    <col min="15713" max="15713" width="18.625" style="769" bestFit="1" customWidth="1"/>
    <col min="15714" max="15714" width="10.5" style="769" bestFit="1" customWidth="1"/>
    <col min="15715" max="15715" width="14.25" style="769" bestFit="1" customWidth="1"/>
    <col min="15716" max="15717" width="13.375" style="769" bestFit="1" customWidth="1"/>
    <col min="15718" max="15718" width="16.375" style="769" bestFit="1" customWidth="1"/>
    <col min="15719" max="15719" width="16.5" style="769" bestFit="1" customWidth="1"/>
    <col min="15720" max="15721" width="20.125" style="769" bestFit="1" customWidth="1"/>
    <col min="15722" max="15723" width="23" style="769" bestFit="1" customWidth="1"/>
    <col min="15724" max="15724" width="18.625" style="769" bestFit="1" customWidth="1"/>
    <col min="15725" max="15725" width="9.25" style="769" bestFit="1" customWidth="1"/>
    <col min="15726" max="15726" width="7.25" style="769" bestFit="1" customWidth="1"/>
    <col min="15727" max="15727" width="10.375" style="769" bestFit="1" customWidth="1"/>
    <col min="15728" max="15729" width="11.875" style="769" bestFit="1" customWidth="1"/>
    <col min="15730" max="15730" width="14.375" style="769" bestFit="1" customWidth="1"/>
    <col min="15731" max="15731" width="11.875" style="769" bestFit="1" customWidth="1"/>
    <col min="15732" max="15733" width="16.375" style="769" bestFit="1" customWidth="1"/>
    <col min="15734" max="15734" width="11.875" style="769" bestFit="1" customWidth="1"/>
    <col min="15735" max="15736" width="16.375" style="769" bestFit="1" customWidth="1"/>
    <col min="15737" max="15737" width="17.875" style="769" bestFit="1" customWidth="1"/>
    <col min="15738" max="15738" width="16.375" style="769" bestFit="1" customWidth="1"/>
    <col min="15739" max="15739" width="17.875" style="769" bestFit="1" customWidth="1"/>
    <col min="15740" max="15740" width="5.75" style="769" bestFit="1" customWidth="1"/>
    <col min="15741" max="15742" width="9.75" style="769" bestFit="1" customWidth="1"/>
    <col min="15743" max="15743" width="7.75" style="769" bestFit="1" customWidth="1"/>
    <col min="15744" max="15744" width="9.75" style="769" bestFit="1" customWidth="1"/>
    <col min="15745" max="15745" width="59.375" style="769" bestFit="1" customWidth="1"/>
    <col min="15746" max="15746" width="45.5" style="769" bestFit="1" customWidth="1"/>
    <col min="15747" max="15747" width="27.625" style="769" bestFit="1" customWidth="1"/>
    <col min="15748" max="15748" width="11.875" style="769" bestFit="1" customWidth="1"/>
    <col min="15749" max="15752" width="14.125" style="769" bestFit="1" customWidth="1"/>
    <col min="15753" max="15753" width="15.625" style="769" bestFit="1" customWidth="1"/>
    <col min="15754" max="15754" width="14.125" style="769" bestFit="1" customWidth="1"/>
    <col min="15755" max="15756" width="19.625" style="769" bestFit="1" customWidth="1"/>
    <col min="15757" max="15757" width="21.875" style="769" bestFit="1" customWidth="1"/>
    <col min="15758" max="15758" width="19.375" style="769" bestFit="1" customWidth="1"/>
    <col min="15759" max="15759" width="16.375" style="769" bestFit="1" customWidth="1"/>
    <col min="15760" max="15760" width="23" style="769" bestFit="1" customWidth="1"/>
    <col min="15761" max="15762" width="14.125" style="769" bestFit="1" customWidth="1"/>
    <col min="15763" max="15763" width="23.25" style="769" bestFit="1" customWidth="1"/>
    <col min="15764" max="15765" width="14.375" style="769" bestFit="1" customWidth="1"/>
    <col min="15766" max="15766" width="23.125" style="769" bestFit="1" customWidth="1"/>
    <col min="15767" max="15767" width="18.875" style="769" bestFit="1" customWidth="1"/>
    <col min="15768" max="15768" width="14.375" style="769" bestFit="1" customWidth="1"/>
    <col min="15769" max="15769" width="16.5" style="769" bestFit="1" customWidth="1"/>
    <col min="15770" max="15770" width="25.25" style="769" bestFit="1" customWidth="1"/>
    <col min="15771" max="15772" width="18.625" style="769" bestFit="1" customWidth="1"/>
    <col min="15773" max="15773" width="23" style="769" bestFit="1" customWidth="1"/>
    <col min="15774" max="15775" width="26.75" style="769" bestFit="1" customWidth="1"/>
    <col min="15776" max="15776" width="25.25" style="769" bestFit="1" customWidth="1"/>
    <col min="15777" max="15777" width="29.625" style="769" bestFit="1" customWidth="1"/>
    <col min="15778" max="15778" width="25.25" style="769" bestFit="1" customWidth="1"/>
    <col min="15779" max="15779" width="29.625" style="769" bestFit="1" customWidth="1"/>
    <col min="15780" max="15783" width="20.875" style="769" bestFit="1" customWidth="1"/>
    <col min="15784" max="15784" width="13.875" style="769" bestFit="1" customWidth="1"/>
    <col min="15785" max="15785" width="16.5" style="769" bestFit="1" customWidth="1"/>
    <col min="15786" max="15786" width="7.75" style="769" bestFit="1" customWidth="1"/>
    <col min="15787" max="15787" width="20.75" style="769" bestFit="1" customWidth="1"/>
    <col min="15788" max="15790" width="16.375" style="769" bestFit="1" customWidth="1"/>
    <col min="15791" max="15794" width="31" style="769" bestFit="1" customWidth="1"/>
    <col min="15795" max="15796" width="18.625" style="769" bestFit="1" customWidth="1"/>
    <col min="15797" max="15797" width="16.375" style="769" bestFit="1" customWidth="1"/>
    <col min="15798" max="15799" width="18.625" style="769" bestFit="1" customWidth="1"/>
    <col min="15800" max="15800" width="16.375" style="769" bestFit="1" customWidth="1"/>
    <col min="15801" max="15802" width="18.625" style="769" bestFit="1" customWidth="1"/>
    <col min="15803" max="15803" width="20.75" style="769" bestFit="1" customWidth="1"/>
    <col min="15804" max="15805" width="23" style="769" bestFit="1" customWidth="1"/>
    <col min="15806" max="15806" width="25.25" style="769" bestFit="1" customWidth="1"/>
    <col min="15807" max="15807" width="23" style="769" bestFit="1" customWidth="1"/>
    <col min="15808" max="15808" width="20.75" style="769" bestFit="1" customWidth="1"/>
    <col min="15809" max="15810" width="23" style="769" bestFit="1" customWidth="1"/>
    <col min="15811" max="15811" width="25.25" style="769" bestFit="1" customWidth="1"/>
    <col min="15812" max="15812" width="23" style="769" bestFit="1" customWidth="1"/>
    <col min="15813" max="15813" width="18.625" style="769" bestFit="1" customWidth="1"/>
    <col min="15814" max="15816" width="20.75" style="769" bestFit="1" customWidth="1"/>
    <col min="15817" max="15817" width="19.75" style="769" bestFit="1" customWidth="1"/>
    <col min="15818" max="15819" width="22" style="769" bestFit="1" customWidth="1"/>
    <col min="15820" max="15820" width="14.125" style="769" bestFit="1" customWidth="1"/>
    <col min="15821" max="15822" width="20.75" style="769" bestFit="1" customWidth="1"/>
    <col min="15823" max="15824" width="18.625" style="769" bestFit="1" customWidth="1"/>
    <col min="15825" max="15827" width="20.75" style="769" bestFit="1" customWidth="1"/>
    <col min="15828" max="15829" width="23" style="769" bestFit="1" customWidth="1"/>
    <col min="15830" max="15830" width="20.75" style="769" bestFit="1" customWidth="1"/>
    <col min="15831" max="15832" width="23" style="769" bestFit="1" customWidth="1"/>
    <col min="15833" max="15833" width="25.25" style="769" bestFit="1" customWidth="1"/>
    <col min="15834" max="15835" width="23" style="769" bestFit="1" customWidth="1"/>
    <col min="15836" max="15838" width="25.25" style="769" bestFit="1" customWidth="1"/>
    <col min="15839" max="15840" width="27.5" style="769" bestFit="1" customWidth="1"/>
    <col min="15841" max="15841" width="25.25" style="769" bestFit="1" customWidth="1"/>
    <col min="15842" max="15843" width="27.5" style="769" bestFit="1" customWidth="1"/>
    <col min="15844" max="15844" width="29.625" style="769" bestFit="1" customWidth="1"/>
    <col min="15845" max="15845" width="27.5" style="769" bestFit="1" customWidth="1"/>
    <col min="15846" max="15846" width="24.5" style="769" bestFit="1" customWidth="1"/>
    <col min="15847" max="15847" width="29" style="769" bestFit="1" customWidth="1"/>
    <col min="15848" max="15849" width="20.75" style="769" bestFit="1" customWidth="1"/>
    <col min="15850" max="15850" width="27.5" style="769" bestFit="1" customWidth="1"/>
    <col min="15851" max="15852" width="23" style="769" bestFit="1" customWidth="1"/>
    <col min="15853" max="15853" width="29.625" style="769" bestFit="1" customWidth="1"/>
    <col min="15854" max="15854" width="9.125" style="769" bestFit="1" customWidth="1"/>
    <col min="15855" max="15857" width="18.125" style="769" bestFit="1" customWidth="1"/>
    <col min="15858" max="15858" width="20.375" style="769" bestFit="1" customWidth="1"/>
    <col min="15859" max="15859" width="25.25" style="769" bestFit="1" customWidth="1"/>
    <col min="15860" max="15860" width="27.5" style="769" bestFit="1" customWidth="1"/>
    <col min="15861" max="15862" width="9.125" style="769" bestFit="1" customWidth="1"/>
    <col min="15863" max="15863" width="11.25" style="769" bestFit="1" customWidth="1"/>
    <col min="15864" max="15864" width="15" style="769" bestFit="1" customWidth="1"/>
    <col min="15865" max="15865" width="16.375" style="769" bestFit="1" customWidth="1"/>
    <col min="15866" max="15868" width="23.25" style="769" bestFit="1" customWidth="1"/>
    <col min="15869" max="15870" width="20.75" style="769" bestFit="1" customWidth="1"/>
    <col min="15871" max="15871" width="6.625" style="769" bestFit="1" customWidth="1"/>
    <col min="15872" max="15872" width="9" style="769"/>
    <col min="15873" max="15873" width="16.375" style="769" bestFit="1" customWidth="1"/>
    <col min="15874" max="15874" width="14.125" style="769" bestFit="1" customWidth="1"/>
    <col min="15875" max="15877" width="9.75" style="769" bestFit="1" customWidth="1"/>
    <col min="15878" max="15878" width="14.125" style="769" bestFit="1" customWidth="1"/>
    <col min="15879" max="15879" width="15.25" style="769" customWidth="1"/>
    <col min="15880" max="15880" width="14.125" style="769" bestFit="1" customWidth="1"/>
    <col min="15881" max="15881" width="15.25" style="769" bestFit="1" customWidth="1"/>
    <col min="15882" max="15884" width="13.625" style="769" bestFit="1" customWidth="1"/>
    <col min="15885" max="15885" width="12" style="769" bestFit="1" customWidth="1"/>
    <col min="15886" max="15886" width="22.125" style="769" bestFit="1" customWidth="1"/>
    <col min="15887" max="15888" width="30.125" style="769" bestFit="1" customWidth="1"/>
    <col min="15889" max="15890" width="21" style="769" bestFit="1" customWidth="1"/>
    <col min="15891" max="15891" width="18.75" style="769" bestFit="1" customWidth="1"/>
    <col min="15892" max="15892" width="21" style="769" bestFit="1" customWidth="1"/>
    <col min="15893" max="15894" width="9.75" style="769" bestFit="1" customWidth="1"/>
    <col min="15895" max="15895" width="18.875" style="769" bestFit="1" customWidth="1"/>
    <col min="15896" max="15896" width="9.75" style="769" bestFit="1" customWidth="1"/>
    <col min="15897" max="15897" width="18.875" style="769" bestFit="1" customWidth="1"/>
    <col min="15898" max="15899" width="9.75" style="769" bestFit="1" customWidth="1"/>
    <col min="15900" max="15901" width="12.125" style="769" bestFit="1" customWidth="1"/>
    <col min="15902" max="15902" width="7.125" style="769" bestFit="1" customWidth="1"/>
    <col min="15903" max="15903" width="9.75" style="769" bestFit="1" customWidth="1"/>
    <col min="15904" max="15904" width="15.5" style="769" bestFit="1" customWidth="1"/>
    <col min="15905" max="15905" width="19.375" style="769" bestFit="1" customWidth="1"/>
    <col min="15906" max="15906" width="5.75" style="769" bestFit="1" customWidth="1"/>
    <col min="15907" max="15907" width="9.75" style="769" bestFit="1" customWidth="1"/>
    <col min="15908" max="15908" width="11.875" style="769" bestFit="1" customWidth="1"/>
    <col min="15909" max="15909" width="9.125" style="769" bestFit="1" customWidth="1"/>
    <col min="15910" max="15910" width="10.5" style="769" bestFit="1" customWidth="1"/>
    <col min="15911" max="15911" width="16.375" style="769" bestFit="1" customWidth="1"/>
    <col min="15912" max="15912" width="12.125" style="769" bestFit="1" customWidth="1"/>
    <col min="15913" max="15913" width="10.375" style="769" bestFit="1" customWidth="1"/>
    <col min="15914" max="15914" width="11.875" style="769" bestFit="1" customWidth="1"/>
    <col min="15915" max="15923" width="16.375" style="769" bestFit="1" customWidth="1"/>
    <col min="15924" max="15924" width="10.625" style="769" bestFit="1" customWidth="1"/>
    <col min="15925" max="15925" width="11.875" style="769" bestFit="1" customWidth="1"/>
    <col min="15926" max="15926" width="16.375" style="769" bestFit="1" customWidth="1"/>
    <col min="15927" max="15927" width="20.75" style="769" bestFit="1" customWidth="1"/>
    <col min="15928" max="15928" width="16.375" style="769" bestFit="1" customWidth="1"/>
    <col min="15929" max="15929" width="20.75" style="769" bestFit="1" customWidth="1"/>
    <col min="15930" max="15930" width="16.375" style="769" bestFit="1" customWidth="1"/>
    <col min="15931" max="15931" width="20.75" style="769" bestFit="1" customWidth="1"/>
    <col min="15932" max="15932" width="16.375" style="769" bestFit="1" customWidth="1"/>
    <col min="15933" max="15933" width="20.75" style="769" bestFit="1" customWidth="1"/>
    <col min="15934" max="15934" width="16.375" style="769" bestFit="1" customWidth="1"/>
    <col min="15935" max="15935" width="20.75" style="769" bestFit="1" customWidth="1"/>
    <col min="15936" max="15936" width="14.125" style="769" bestFit="1" customWidth="1"/>
    <col min="15937" max="15937" width="18.625" style="769" bestFit="1" customWidth="1"/>
    <col min="15938" max="15938" width="16.375" style="769" bestFit="1" customWidth="1"/>
    <col min="15939" max="15939" width="20.75" style="769" bestFit="1" customWidth="1"/>
    <col min="15940" max="15940" width="16.375" style="769" bestFit="1" customWidth="1"/>
    <col min="15941" max="15941" width="20.75" style="769" bestFit="1" customWidth="1"/>
    <col min="15942" max="15947" width="23" style="769" bestFit="1" customWidth="1"/>
    <col min="15948" max="15949" width="18.625" style="769" bestFit="1" customWidth="1"/>
    <col min="15950" max="15950" width="10.5" style="769" bestFit="1" customWidth="1"/>
    <col min="15951" max="15951" width="11.875" style="769" bestFit="1" customWidth="1"/>
    <col min="15952" max="15952" width="10.5" style="769" bestFit="1" customWidth="1"/>
    <col min="15953" max="15954" width="11.875" style="769" bestFit="1" customWidth="1"/>
    <col min="15955" max="15955" width="16.375" style="769" bestFit="1" customWidth="1"/>
    <col min="15956" max="15956" width="17.875" style="769" bestFit="1" customWidth="1"/>
    <col min="15957" max="15957" width="22.25" style="769" bestFit="1" customWidth="1"/>
    <col min="15958" max="15958" width="7.75" style="769" bestFit="1" customWidth="1"/>
    <col min="15959" max="15961" width="11.875" style="769" bestFit="1" customWidth="1"/>
    <col min="15962" max="15962" width="16.375" style="769" bestFit="1" customWidth="1"/>
    <col min="15963" max="15965" width="11.875" style="769" bestFit="1" customWidth="1"/>
    <col min="15966" max="15966" width="14.125" style="769" bestFit="1" customWidth="1"/>
    <col min="15967" max="15967" width="11.875" style="769" bestFit="1" customWidth="1"/>
    <col min="15968" max="15968" width="16.375" style="769" bestFit="1" customWidth="1"/>
    <col min="15969" max="15969" width="18.625" style="769" bestFit="1" customWidth="1"/>
    <col min="15970" max="15970" width="10.5" style="769" bestFit="1" customWidth="1"/>
    <col min="15971" max="15971" width="14.25" style="769" bestFit="1" customWidth="1"/>
    <col min="15972" max="15973" width="13.375" style="769" bestFit="1" customWidth="1"/>
    <col min="15974" max="15974" width="16.375" style="769" bestFit="1" customWidth="1"/>
    <col min="15975" max="15975" width="16.5" style="769" bestFit="1" customWidth="1"/>
    <col min="15976" max="15977" width="20.125" style="769" bestFit="1" customWidth="1"/>
    <col min="15978" max="15979" width="23" style="769" bestFit="1" customWidth="1"/>
    <col min="15980" max="15980" width="18.625" style="769" bestFit="1" customWidth="1"/>
    <col min="15981" max="15981" width="9.25" style="769" bestFit="1" customWidth="1"/>
    <col min="15982" max="15982" width="7.25" style="769" bestFit="1" customWidth="1"/>
    <col min="15983" max="15983" width="10.375" style="769" bestFit="1" customWidth="1"/>
    <col min="15984" max="15985" width="11.875" style="769" bestFit="1" customWidth="1"/>
    <col min="15986" max="15986" width="14.375" style="769" bestFit="1" customWidth="1"/>
    <col min="15987" max="15987" width="11.875" style="769" bestFit="1" customWidth="1"/>
    <col min="15988" max="15989" width="16.375" style="769" bestFit="1" customWidth="1"/>
    <col min="15990" max="15990" width="11.875" style="769" bestFit="1" customWidth="1"/>
    <col min="15991" max="15992" width="16.375" style="769" bestFit="1" customWidth="1"/>
    <col min="15993" max="15993" width="17.875" style="769" bestFit="1" customWidth="1"/>
    <col min="15994" max="15994" width="16.375" style="769" bestFit="1" customWidth="1"/>
    <col min="15995" max="15995" width="17.875" style="769" bestFit="1" customWidth="1"/>
    <col min="15996" max="15996" width="5.75" style="769" bestFit="1" customWidth="1"/>
    <col min="15997" max="15998" width="9.75" style="769" bestFit="1" customWidth="1"/>
    <col min="15999" max="15999" width="7.75" style="769" bestFit="1" customWidth="1"/>
    <col min="16000" max="16000" width="9.75" style="769" bestFit="1" customWidth="1"/>
    <col min="16001" max="16001" width="59.375" style="769" bestFit="1" customWidth="1"/>
    <col min="16002" max="16002" width="45.5" style="769" bestFit="1" customWidth="1"/>
    <col min="16003" max="16003" width="27.625" style="769" bestFit="1" customWidth="1"/>
    <col min="16004" max="16004" width="11.875" style="769" bestFit="1" customWidth="1"/>
    <col min="16005" max="16008" width="14.125" style="769" bestFit="1" customWidth="1"/>
    <col min="16009" max="16009" width="15.625" style="769" bestFit="1" customWidth="1"/>
    <col min="16010" max="16010" width="14.125" style="769" bestFit="1" customWidth="1"/>
    <col min="16011" max="16012" width="19.625" style="769" bestFit="1" customWidth="1"/>
    <col min="16013" max="16013" width="21.875" style="769" bestFit="1" customWidth="1"/>
    <col min="16014" max="16014" width="19.375" style="769" bestFit="1" customWidth="1"/>
    <col min="16015" max="16015" width="16.375" style="769" bestFit="1" customWidth="1"/>
    <col min="16016" max="16016" width="23" style="769" bestFit="1" customWidth="1"/>
    <col min="16017" max="16018" width="14.125" style="769" bestFit="1" customWidth="1"/>
    <col min="16019" max="16019" width="23.25" style="769" bestFit="1" customWidth="1"/>
    <col min="16020" max="16021" width="14.375" style="769" bestFit="1" customWidth="1"/>
    <col min="16022" max="16022" width="23.125" style="769" bestFit="1" customWidth="1"/>
    <col min="16023" max="16023" width="18.875" style="769" bestFit="1" customWidth="1"/>
    <col min="16024" max="16024" width="14.375" style="769" bestFit="1" customWidth="1"/>
    <col min="16025" max="16025" width="16.5" style="769" bestFit="1" customWidth="1"/>
    <col min="16026" max="16026" width="25.25" style="769" bestFit="1" customWidth="1"/>
    <col min="16027" max="16028" width="18.625" style="769" bestFit="1" customWidth="1"/>
    <col min="16029" max="16029" width="23" style="769" bestFit="1" customWidth="1"/>
    <col min="16030" max="16031" width="26.75" style="769" bestFit="1" customWidth="1"/>
    <col min="16032" max="16032" width="25.25" style="769" bestFit="1" customWidth="1"/>
    <col min="16033" max="16033" width="29.625" style="769" bestFit="1" customWidth="1"/>
    <col min="16034" max="16034" width="25.25" style="769" bestFit="1" customWidth="1"/>
    <col min="16035" max="16035" width="29.625" style="769" bestFit="1" customWidth="1"/>
    <col min="16036" max="16039" width="20.875" style="769" bestFit="1" customWidth="1"/>
    <col min="16040" max="16040" width="13.875" style="769" bestFit="1" customWidth="1"/>
    <col min="16041" max="16041" width="16.5" style="769" bestFit="1" customWidth="1"/>
    <col min="16042" max="16042" width="7.75" style="769" bestFit="1" customWidth="1"/>
    <col min="16043" max="16043" width="20.75" style="769" bestFit="1" customWidth="1"/>
    <col min="16044" max="16046" width="16.375" style="769" bestFit="1" customWidth="1"/>
    <col min="16047" max="16050" width="31" style="769" bestFit="1" customWidth="1"/>
    <col min="16051" max="16052" width="18.625" style="769" bestFit="1" customWidth="1"/>
    <col min="16053" max="16053" width="16.375" style="769" bestFit="1" customWidth="1"/>
    <col min="16054" max="16055" width="18.625" style="769" bestFit="1" customWidth="1"/>
    <col min="16056" max="16056" width="16.375" style="769" bestFit="1" customWidth="1"/>
    <col min="16057" max="16058" width="18.625" style="769" bestFit="1" customWidth="1"/>
    <col min="16059" max="16059" width="20.75" style="769" bestFit="1" customWidth="1"/>
    <col min="16060" max="16061" width="23" style="769" bestFit="1" customWidth="1"/>
    <col min="16062" max="16062" width="25.25" style="769" bestFit="1" customWidth="1"/>
    <col min="16063" max="16063" width="23" style="769" bestFit="1" customWidth="1"/>
    <col min="16064" max="16064" width="20.75" style="769" bestFit="1" customWidth="1"/>
    <col min="16065" max="16066" width="23" style="769" bestFit="1" customWidth="1"/>
    <col min="16067" max="16067" width="25.25" style="769" bestFit="1" customWidth="1"/>
    <col min="16068" max="16068" width="23" style="769" bestFit="1" customWidth="1"/>
    <col min="16069" max="16069" width="18.625" style="769" bestFit="1" customWidth="1"/>
    <col min="16070" max="16072" width="20.75" style="769" bestFit="1" customWidth="1"/>
    <col min="16073" max="16073" width="19.75" style="769" bestFit="1" customWidth="1"/>
    <col min="16074" max="16075" width="22" style="769" bestFit="1" customWidth="1"/>
    <col min="16076" max="16076" width="14.125" style="769" bestFit="1" customWidth="1"/>
    <col min="16077" max="16078" width="20.75" style="769" bestFit="1" customWidth="1"/>
    <col min="16079" max="16080" width="18.625" style="769" bestFit="1" customWidth="1"/>
    <col min="16081" max="16083" width="20.75" style="769" bestFit="1" customWidth="1"/>
    <col min="16084" max="16085" width="23" style="769" bestFit="1" customWidth="1"/>
    <col min="16086" max="16086" width="20.75" style="769" bestFit="1" customWidth="1"/>
    <col min="16087" max="16088" width="23" style="769" bestFit="1" customWidth="1"/>
    <col min="16089" max="16089" width="25.25" style="769" bestFit="1" customWidth="1"/>
    <col min="16090" max="16091" width="23" style="769" bestFit="1" customWidth="1"/>
    <col min="16092" max="16094" width="25.25" style="769" bestFit="1" customWidth="1"/>
    <col min="16095" max="16096" width="27.5" style="769" bestFit="1" customWidth="1"/>
    <col min="16097" max="16097" width="25.25" style="769" bestFit="1" customWidth="1"/>
    <col min="16098" max="16099" width="27.5" style="769" bestFit="1" customWidth="1"/>
    <col min="16100" max="16100" width="29.625" style="769" bestFit="1" customWidth="1"/>
    <col min="16101" max="16101" width="27.5" style="769" bestFit="1" customWidth="1"/>
    <col min="16102" max="16102" width="24.5" style="769" bestFit="1" customWidth="1"/>
    <col min="16103" max="16103" width="29" style="769" bestFit="1" customWidth="1"/>
    <col min="16104" max="16105" width="20.75" style="769" bestFit="1" customWidth="1"/>
    <col min="16106" max="16106" width="27.5" style="769" bestFit="1" customWidth="1"/>
    <col min="16107" max="16108" width="23" style="769" bestFit="1" customWidth="1"/>
    <col min="16109" max="16109" width="29.625" style="769" bestFit="1" customWidth="1"/>
    <col min="16110" max="16110" width="9.125" style="769" bestFit="1" customWidth="1"/>
    <col min="16111" max="16113" width="18.125" style="769" bestFit="1" customWidth="1"/>
    <col min="16114" max="16114" width="20.375" style="769" bestFit="1" customWidth="1"/>
    <col min="16115" max="16115" width="25.25" style="769" bestFit="1" customWidth="1"/>
    <col min="16116" max="16116" width="27.5" style="769" bestFit="1" customWidth="1"/>
    <col min="16117" max="16118" width="9.125" style="769" bestFit="1" customWidth="1"/>
    <col min="16119" max="16119" width="11.25" style="769" bestFit="1" customWidth="1"/>
    <col min="16120" max="16120" width="15" style="769" bestFit="1" customWidth="1"/>
    <col min="16121" max="16121" width="16.375" style="769" bestFit="1" customWidth="1"/>
    <col min="16122" max="16124" width="23.25" style="769" bestFit="1" customWidth="1"/>
    <col min="16125" max="16126" width="20.75" style="769" bestFit="1" customWidth="1"/>
    <col min="16127" max="16127" width="6.625" style="769" bestFit="1" customWidth="1"/>
    <col min="16128" max="16128" width="9" style="769"/>
    <col min="16129" max="16129" width="16.375" style="769" bestFit="1" customWidth="1"/>
    <col min="16130" max="16130" width="14.125" style="769" bestFit="1" customWidth="1"/>
    <col min="16131" max="16133" width="9.75" style="769" bestFit="1" customWidth="1"/>
    <col min="16134" max="16134" width="14.125" style="769" bestFit="1" customWidth="1"/>
    <col min="16135" max="16135" width="15.25" style="769" customWidth="1"/>
    <col min="16136" max="16136" width="14.125" style="769" bestFit="1" customWidth="1"/>
    <col min="16137" max="16137" width="15.25" style="769" bestFit="1" customWidth="1"/>
    <col min="16138" max="16140" width="13.625" style="769" bestFit="1" customWidth="1"/>
    <col min="16141" max="16141" width="12" style="769" bestFit="1" customWidth="1"/>
    <col min="16142" max="16142" width="22.125" style="769" bestFit="1" customWidth="1"/>
    <col min="16143" max="16144" width="30.125" style="769" bestFit="1" customWidth="1"/>
    <col min="16145" max="16146" width="21" style="769" bestFit="1" customWidth="1"/>
    <col min="16147" max="16147" width="18.75" style="769" bestFit="1" customWidth="1"/>
    <col min="16148" max="16148" width="21" style="769" bestFit="1" customWidth="1"/>
    <col min="16149" max="16150" width="9.75" style="769" bestFit="1" customWidth="1"/>
    <col min="16151" max="16151" width="18.875" style="769" bestFit="1" customWidth="1"/>
    <col min="16152" max="16152" width="9.75" style="769" bestFit="1" customWidth="1"/>
    <col min="16153" max="16153" width="18.875" style="769" bestFit="1" customWidth="1"/>
    <col min="16154" max="16155" width="9.75" style="769" bestFit="1" customWidth="1"/>
    <col min="16156" max="16157" width="12.125" style="769" bestFit="1" customWidth="1"/>
    <col min="16158" max="16158" width="7.125" style="769" bestFit="1" customWidth="1"/>
    <col min="16159" max="16159" width="9.75" style="769" bestFit="1" customWidth="1"/>
    <col min="16160" max="16160" width="15.5" style="769" bestFit="1" customWidth="1"/>
    <col min="16161" max="16161" width="19.375" style="769" bestFit="1" customWidth="1"/>
    <col min="16162" max="16162" width="5.75" style="769" bestFit="1" customWidth="1"/>
    <col min="16163" max="16163" width="9.75" style="769" bestFit="1" customWidth="1"/>
    <col min="16164" max="16164" width="11.875" style="769" bestFit="1" customWidth="1"/>
    <col min="16165" max="16165" width="9.125" style="769" bestFit="1" customWidth="1"/>
    <col min="16166" max="16166" width="10.5" style="769" bestFit="1" customWidth="1"/>
    <col min="16167" max="16167" width="16.375" style="769" bestFit="1" customWidth="1"/>
    <col min="16168" max="16168" width="12.125" style="769" bestFit="1" customWidth="1"/>
    <col min="16169" max="16169" width="10.375" style="769" bestFit="1" customWidth="1"/>
    <col min="16170" max="16170" width="11.875" style="769" bestFit="1" customWidth="1"/>
    <col min="16171" max="16179" width="16.375" style="769" bestFit="1" customWidth="1"/>
    <col min="16180" max="16180" width="10.625" style="769" bestFit="1" customWidth="1"/>
    <col min="16181" max="16181" width="11.875" style="769" bestFit="1" customWidth="1"/>
    <col min="16182" max="16182" width="16.375" style="769" bestFit="1" customWidth="1"/>
    <col min="16183" max="16183" width="20.75" style="769" bestFit="1" customWidth="1"/>
    <col min="16184" max="16184" width="16.375" style="769" bestFit="1" customWidth="1"/>
    <col min="16185" max="16185" width="20.75" style="769" bestFit="1" customWidth="1"/>
    <col min="16186" max="16186" width="16.375" style="769" bestFit="1" customWidth="1"/>
    <col min="16187" max="16187" width="20.75" style="769" bestFit="1" customWidth="1"/>
    <col min="16188" max="16188" width="16.375" style="769" bestFit="1" customWidth="1"/>
    <col min="16189" max="16189" width="20.75" style="769" bestFit="1" customWidth="1"/>
    <col min="16190" max="16190" width="16.375" style="769" bestFit="1" customWidth="1"/>
    <col min="16191" max="16191" width="20.75" style="769" bestFit="1" customWidth="1"/>
    <col min="16192" max="16192" width="14.125" style="769" bestFit="1" customWidth="1"/>
    <col min="16193" max="16193" width="18.625" style="769" bestFit="1" customWidth="1"/>
    <col min="16194" max="16194" width="16.375" style="769" bestFit="1" customWidth="1"/>
    <col min="16195" max="16195" width="20.75" style="769" bestFit="1" customWidth="1"/>
    <col min="16196" max="16196" width="16.375" style="769" bestFit="1" customWidth="1"/>
    <col min="16197" max="16197" width="20.75" style="769" bestFit="1" customWidth="1"/>
    <col min="16198" max="16203" width="23" style="769" bestFit="1" customWidth="1"/>
    <col min="16204" max="16205" width="18.625" style="769" bestFit="1" customWidth="1"/>
    <col min="16206" max="16206" width="10.5" style="769" bestFit="1" customWidth="1"/>
    <col min="16207" max="16207" width="11.875" style="769" bestFit="1" customWidth="1"/>
    <col min="16208" max="16208" width="10.5" style="769" bestFit="1" customWidth="1"/>
    <col min="16209" max="16210" width="11.875" style="769" bestFit="1" customWidth="1"/>
    <col min="16211" max="16211" width="16.375" style="769" bestFit="1" customWidth="1"/>
    <col min="16212" max="16212" width="17.875" style="769" bestFit="1" customWidth="1"/>
    <col min="16213" max="16213" width="22.25" style="769" bestFit="1" customWidth="1"/>
    <col min="16214" max="16214" width="7.75" style="769" bestFit="1" customWidth="1"/>
    <col min="16215" max="16217" width="11.875" style="769" bestFit="1" customWidth="1"/>
    <col min="16218" max="16218" width="16.375" style="769" bestFit="1" customWidth="1"/>
    <col min="16219" max="16221" width="11.875" style="769" bestFit="1" customWidth="1"/>
    <col min="16222" max="16222" width="14.125" style="769" bestFit="1" customWidth="1"/>
    <col min="16223" max="16223" width="11.875" style="769" bestFit="1" customWidth="1"/>
    <col min="16224" max="16224" width="16.375" style="769" bestFit="1" customWidth="1"/>
    <col min="16225" max="16225" width="18.625" style="769" bestFit="1" customWidth="1"/>
    <col min="16226" max="16226" width="10.5" style="769" bestFit="1" customWidth="1"/>
    <col min="16227" max="16227" width="14.25" style="769" bestFit="1" customWidth="1"/>
    <col min="16228" max="16229" width="13.375" style="769" bestFit="1" customWidth="1"/>
    <col min="16230" max="16230" width="16.375" style="769" bestFit="1" customWidth="1"/>
    <col min="16231" max="16231" width="16.5" style="769" bestFit="1" customWidth="1"/>
    <col min="16232" max="16233" width="20.125" style="769" bestFit="1" customWidth="1"/>
    <col min="16234" max="16235" width="23" style="769" bestFit="1" customWidth="1"/>
    <col min="16236" max="16236" width="18.625" style="769" bestFit="1" customWidth="1"/>
    <col min="16237" max="16237" width="9.25" style="769" bestFit="1" customWidth="1"/>
    <col min="16238" max="16238" width="7.25" style="769" bestFit="1" customWidth="1"/>
    <col min="16239" max="16239" width="10.375" style="769" bestFit="1" customWidth="1"/>
    <col min="16240" max="16241" width="11.875" style="769" bestFit="1" customWidth="1"/>
    <col min="16242" max="16242" width="14.375" style="769" bestFit="1" customWidth="1"/>
    <col min="16243" max="16243" width="11.875" style="769" bestFit="1" customWidth="1"/>
    <col min="16244" max="16245" width="16.375" style="769" bestFit="1" customWidth="1"/>
    <col min="16246" max="16246" width="11.875" style="769" bestFit="1" customWidth="1"/>
    <col min="16247" max="16248" width="16.375" style="769" bestFit="1" customWidth="1"/>
    <col min="16249" max="16249" width="17.875" style="769" bestFit="1" customWidth="1"/>
    <col min="16250" max="16250" width="16.375" style="769" bestFit="1" customWidth="1"/>
    <col min="16251" max="16251" width="17.875" style="769" bestFit="1" customWidth="1"/>
    <col min="16252" max="16252" width="5.75" style="769" bestFit="1" customWidth="1"/>
    <col min="16253" max="16254" width="9.75" style="769" bestFit="1" customWidth="1"/>
    <col min="16255" max="16255" width="7.75" style="769" bestFit="1" customWidth="1"/>
    <col min="16256" max="16256" width="9.75" style="769" bestFit="1" customWidth="1"/>
    <col min="16257" max="16257" width="59.375" style="769" bestFit="1" customWidth="1"/>
    <col min="16258" max="16258" width="45.5" style="769" bestFit="1" customWidth="1"/>
    <col min="16259" max="16259" width="27.625" style="769" bestFit="1" customWidth="1"/>
    <col min="16260" max="16260" width="11.875" style="769" bestFit="1" customWidth="1"/>
    <col min="16261" max="16264" width="14.125" style="769" bestFit="1" customWidth="1"/>
    <col min="16265" max="16265" width="15.625" style="769" bestFit="1" customWidth="1"/>
    <col min="16266" max="16266" width="14.125" style="769" bestFit="1" customWidth="1"/>
    <col min="16267" max="16268" width="19.625" style="769" bestFit="1" customWidth="1"/>
    <col min="16269" max="16269" width="21.875" style="769" bestFit="1" customWidth="1"/>
    <col min="16270" max="16270" width="19.375" style="769" bestFit="1" customWidth="1"/>
    <col min="16271" max="16271" width="16.375" style="769" bestFit="1" customWidth="1"/>
    <col min="16272" max="16272" width="23" style="769" bestFit="1" customWidth="1"/>
    <col min="16273" max="16274" width="14.125" style="769" bestFit="1" customWidth="1"/>
    <col min="16275" max="16275" width="23.25" style="769" bestFit="1" customWidth="1"/>
    <col min="16276" max="16277" width="14.375" style="769" bestFit="1" customWidth="1"/>
    <col min="16278" max="16278" width="23.125" style="769" bestFit="1" customWidth="1"/>
    <col min="16279" max="16279" width="18.875" style="769" bestFit="1" customWidth="1"/>
    <col min="16280" max="16280" width="14.375" style="769" bestFit="1" customWidth="1"/>
    <col min="16281" max="16281" width="16.5" style="769" bestFit="1" customWidth="1"/>
    <col min="16282" max="16282" width="25.25" style="769" bestFit="1" customWidth="1"/>
    <col min="16283" max="16284" width="18.625" style="769" bestFit="1" customWidth="1"/>
    <col min="16285" max="16285" width="23" style="769" bestFit="1" customWidth="1"/>
    <col min="16286" max="16287" width="26.75" style="769" bestFit="1" customWidth="1"/>
    <col min="16288" max="16288" width="25.25" style="769" bestFit="1" customWidth="1"/>
    <col min="16289" max="16289" width="29.625" style="769" bestFit="1" customWidth="1"/>
    <col min="16290" max="16290" width="25.25" style="769" bestFit="1" customWidth="1"/>
    <col min="16291" max="16291" width="29.625" style="769" bestFit="1" customWidth="1"/>
    <col min="16292" max="16295" width="20.875" style="769" bestFit="1" customWidth="1"/>
    <col min="16296" max="16296" width="13.875" style="769" bestFit="1" customWidth="1"/>
    <col min="16297" max="16297" width="16.5" style="769" bestFit="1" customWidth="1"/>
    <col min="16298" max="16298" width="7.75" style="769" bestFit="1" customWidth="1"/>
    <col min="16299" max="16299" width="20.75" style="769" bestFit="1" customWidth="1"/>
    <col min="16300" max="16302" width="16.375" style="769" bestFit="1" customWidth="1"/>
    <col min="16303" max="16306" width="31" style="769" bestFit="1" customWidth="1"/>
    <col min="16307" max="16308" width="18.625" style="769" bestFit="1" customWidth="1"/>
    <col min="16309" max="16309" width="16.375" style="769" bestFit="1" customWidth="1"/>
    <col min="16310" max="16311" width="18.625" style="769" bestFit="1" customWidth="1"/>
    <col min="16312" max="16312" width="16.375" style="769" bestFit="1" customWidth="1"/>
    <col min="16313" max="16314" width="18.625" style="769" bestFit="1" customWidth="1"/>
    <col min="16315" max="16315" width="20.75" style="769" bestFit="1" customWidth="1"/>
    <col min="16316" max="16317" width="23" style="769" bestFit="1" customWidth="1"/>
    <col min="16318" max="16318" width="25.25" style="769" bestFit="1" customWidth="1"/>
    <col min="16319" max="16319" width="23" style="769" bestFit="1" customWidth="1"/>
    <col min="16320" max="16320" width="20.75" style="769" bestFit="1" customWidth="1"/>
    <col min="16321" max="16322" width="23" style="769" bestFit="1" customWidth="1"/>
    <col min="16323" max="16323" width="25.25" style="769" bestFit="1" customWidth="1"/>
    <col min="16324" max="16324" width="23" style="769" bestFit="1" customWidth="1"/>
    <col min="16325" max="16325" width="18.625" style="769" bestFit="1" customWidth="1"/>
    <col min="16326" max="16328" width="20.75" style="769" bestFit="1" customWidth="1"/>
    <col min="16329" max="16329" width="19.75" style="769" bestFit="1" customWidth="1"/>
    <col min="16330" max="16331" width="22" style="769" bestFit="1" customWidth="1"/>
    <col min="16332" max="16332" width="14.125" style="769" bestFit="1" customWidth="1"/>
    <col min="16333" max="16334" width="20.75" style="769" bestFit="1" customWidth="1"/>
    <col min="16335" max="16336" width="18.625" style="769" bestFit="1" customWidth="1"/>
    <col min="16337" max="16339" width="20.75" style="769" bestFit="1" customWidth="1"/>
    <col min="16340" max="16341" width="23" style="769" bestFit="1" customWidth="1"/>
    <col min="16342" max="16342" width="20.75" style="769" bestFit="1" customWidth="1"/>
    <col min="16343" max="16344" width="23" style="769" bestFit="1" customWidth="1"/>
    <col min="16345" max="16345" width="25.25" style="769" bestFit="1" customWidth="1"/>
    <col min="16346" max="16347" width="23" style="769" bestFit="1" customWidth="1"/>
    <col min="16348" max="16350" width="25.25" style="769" bestFit="1" customWidth="1"/>
    <col min="16351" max="16352" width="27.5" style="769" bestFit="1" customWidth="1"/>
    <col min="16353" max="16353" width="25.25" style="769" bestFit="1" customWidth="1"/>
    <col min="16354" max="16355" width="27.5" style="769" bestFit="1" customWidth="1"/>
    <col min="16356" max="16356" width="29.625" style="769" bestFit="1" customWidth="1"/>
    <col min="16357" max="16357" width="27.5" style="769" bestFit="1" customWidth="1"/>
    <col min="16358" max="16358" width="24.5" style="769" bestFit="1" customWidth="1"/>
    <col min="16359" max="16359" width="29" style="769" bestFit="1" customWidth="1"/>
    <col min="16360" max="16361" width="20.75" style="769" bestFit="1" customWidth="1"/>
    <col min="16362" max="16362" width="27.5" style="769" bestFit="1" customWidth="1"/>
    <col min="16363" max="16364" width="23" style="769" bestFit="1" customWidth="1"/>
    <col min="16365" max="16365" width="29.625" style="769" bestFit="1" customWidth="1"/>
    <col min="16366" max="16366" width="9.125" style="769" bestFit="1" customWidth="1"/>
    <col min="16367" max="16369" width="18.125" style="769" bestFit="1" customWidth="1"/>
    <col min="16370" max="16370" width="20.375" style="769" bestFit="1" customWidth="1"/>
    <col min="16371" max="16371" width="25.25" style="769" bestFit="1" customWidth="1"/>
    <col min="16372" max="16372" width="27.5" style="769" bestFit="1" customWidth="1"/>
    <col min="16373" max="16374" width="9.125" style="769" bestFit="1" customWidth="1"/>
    <col min="16375" max="16375" width="11.25" style="769" bestFit="1" customWidth="1"/>
    <col min="16376" max="16376" width="15" style="769" bestFit="1" customWidth="1"/>
    <col min="16377" max="16377" width="16.375" style="769" bestFit="1" customWidth="1"/>
    <col min="16378" max="16380" width="23.25" style="769" bestFit="1" customWidth="1"/>
    <col min="16381" max="16382" width="20.75" style="769" bestFit="1" customWidth="1"/>
    <col min="16383" max="16383" width="6.625" style="769" bestFit="1" customWidth="1"/>
    <col min="16384" max="16384" width="9" style="769"/>
  </cols>
  <sheetData>
    <row r="1" spans="1:254" s="992" customFormat="1">
      <c r="A1" s="991" t="s">
        <v>3797</v>
      </c>
      <c r="B1" s="991" t="s">
        <v>3798</v>
      </c>
      <c r="C1" s="991" t="s">
        <v>3799</v>
      </c>
      <c r="D1" s="991" t="s">
        <v>3800</v>
      </c>
      <c r="E1" s="991" t="s">
        <v>3801</v>
      </c>
      <c r="F1" s="991" t="s">
        <v>3802</v>
      </c>
      <c r="G1" s="991" t="s">
        <v>3803</v>
      </c>
      <c r="H1" s="991" t="s">
        <v>3804</v>
      </c>
      <c r="I1" s="991" t="s">
        <v>3805</v>
      </c>
      <c r="J1" s="991" t="s">
        <v>3806</v>
      </c>
      <c r="K1" s="991" t="s">
        <v>3807</v>
      </c>
      <c r="L1" s="991" t="s">
        <v>3808</v>
      </c>
      <c r="M1" s="991" t="s">
        <v>3809</v>
      </c>
      <c r="N1" s="991" t="s">
        <v>3810</v>
      </c>
      <c r="O1" s="991" t="s">
        <v>3811</v>
      </c>
      <c r="P1" s="991" t="s">
        <v>3812</v>
      </c>
      <c r="Q1" s="991" t="s">
        <v>3813</v>
      </c>
      <c r="R1" s="991" t="s">
        <v>3814</v>
      </c>
      <c r="S1" s="991" t="s">
        <v>3815</v>
      </c>
      <c r="T1" s="991" t="s">
        <v>3816</v>
      </c>
      <c r="U1" s="991" t="s">
        <v>3817</v>
      </c>
      <c r="V1" s="991" t="s">
        <v>3818</v>
      </c>
      <c r="W1" s="991" t="s">
        <v>3819</v>
      </c>
      <c r="X1" s="991" t="s">
        <v>3820</v>
      </c>
      <c r="Y1" s="991" t="s">
        <v>3821</v>
      </c>
      <c r="Z1" s="991" t="s">
        <v>3822</v>
      </c>
      <c r="AA1" s="991" t="s">
        <v>3823</v>
      </c>
      <c r="AB1" s="991" t="s">
        <v>3824</v>
      </c>
      <c r="AC1" s="991" t="s">
        <v>3825</v>
      </c>
      <c r="AD1" s="991" t="s">
        <v>3826</v>
      </c>
      <c r="AE1" s="991" t="s">
        <v>3827</v>
      </c>
      <c r="AF1" s="991" t="s">
        <v>3828</v>
      </c>
      <c r="AG1" s="991" t="s">
        <v>3829</v>
      </c>
      <c r="AH1" s="991" t="s">
        <v>3830</v>
      </c>
      <c r="AI1" s="991" t="s">
        <v>2831</v>
      </c>
      <c r="AJ1" s="991" t="s">
        <v>2832</v>
      </c>
      <c r="AK1" s="991" t="s">
        <v>2833</v>
      </c>
      <c r="AL1" s="991" t="s">
        <v>3831</v>
      </c>
      <c r="AM1" s="991" t="s">
        <v>3832</v>
      </c>
      <c r="AN1" s="991" t="s">
        <v>3833</v>
      </c>
      <c r="AO1" s="991" t="s">
        <v>3834</v>
      </c>
      <c r="AP1" s="991" t="s">
        <v>3835</v>
      </c>
      <c r="AQ1" s="991" t="s">
        <v>3836</v>
      </c>
      <c r="AR1" s="991" t="s">
        <v>3837</v>
      </c>
      <c r="AS1" s="991" t="s">
        <v>3838</v>
      </c>
      <c r="AT1" s="991" t="s">
        <v>3839</v>
      </c>
      <c r="AU1" s="991" t="s">
        <v>3840</v>
      </c>
      <c r="AV1" s="991" t="s">
        <v>3841</v>
      </c>
      <c r="AW1" s="991" t="s">
        <v>3842</v>
      </c>
      <c r="AX1" s="991" t="s">
        <v>3843</v>
      </c>
      <c r="AY1" s="991" t="s">
        <v>3844</v>
      </c>
      <c r="AZ1" s="991" t="s">
        <v>3845</v>
      </c>
      <c r="BA1" s="991" t="s">
        <v>3846</v>
      </c>
      <c r="BB1" s="991" t="s">
        <v>3847</v>
      </c>
      <c r="BC1" s="991" t="s">
        <v>3848</v>
      </c>
      <c r="BD1" s="991" t="s">
        <v>3849</v>
      </c>
      <c r="BE1" s="991" t="s">
        <v>3850</v>
      </c>
      <c r="BF1" s="991" t="s">
        <v>3851</v>
      </c>
      <c r="BG1" s="991" t="s">
        <v>3852</v>
      </c>
      <c r="BH1" s="991" t="s">
        <v>3853</v>
      </c>
      <c r="BI1" s="991" t="s">
        <v>3854</v>
      </c>
      <c r="BJ1" s="991" t="s">
        <v>3855</v>
      </c>
      <c r="BK1" s="991" t="s">
        <v>3856</v>
      </c>
      <c r="BL1" s="991" t="s">
        <v>3857</v>
      </c>
      <c r="BM1" s="991" t="s">
        <v>3858</v>
      </c>
      <c r="BN1" s="991" t="s">
        <v>3859</v>
      </c>
      <c r="BO1" s="991" t="s">
        <v>3860</v>
      </c>
      <c r="BP1" s="991" t="s">
        <v>3861</v>
      </c>
      <c r="BQ1" s="991" t="s">
        <v>3862</v>
      </c>
      <c r="BR1" s="991" t="s">
        <v>3863</v>
      </c>
      <c r="BS1" s="991" t="s">
        <v>3864</v>
      </c>
      <c r="BT1" s="991" t="s">
        <v>3865</v>
      </c>
      <c r="BU1" s="991" t="s">
        <v>3866</v>
      </c>
      <c r="BV1" s="991" t="s">
        <v>3867</v>
      </c>
      <c r="BW1" s="991" t="s">
        <v>3868</v>
      </c>
      <c r="BX1" s="991" t="s">
        <v>3869</v>
      </c>
      <c r="BY1" s="991" t="s">
        <v>3870</v>
      </c>
      <c r="BZ1" s="991" t="s">
        <v>3871</v>
      </c>
      <c r="CA1" s="991" t="s">
        <v>3872</v>
      </c>
      <c r="CB1" s="991" t="s">
        <v>3873</v>
      </c>
      <c r="CC1" s="991" t="s">
        <v>3874</v>
      </c>
      <c r="CD1" s="991" t="s">
        <v>3875</v>
      </c>
      <c r="CE1" s="991" t="s">
        <v>3876</v>
      </c>
      <c r="CF1" s="991" t="s">
        <v>3877</v>
      </c>
      <c r="CG1" s="991" t="s">
        <v>3878</v>
      </c>
      <c r="CH1" s="991" t="s">
        <v>3879</v>
      </c>
      <c r="CI1" s="991" t="s">
        <v>3880</v>
      </c>
      <c r="CJ1" s="991" t="s">
        <v>3881</v>
      </c>
      <c r="CK1" s="991" t="s">
        <v>3882</v>
      </c>
      <c r="CL1" s="991" t="s">
        <v>3883</v>
      </c>
      <c r="CM1" s="991" t="s">
        <v>3884</v>
      </c>
      <c r="CN1" s="991" t="s">
        <v>3885</v>
      </c>
      <c r="CO1" s="991" t="s">
        <v>3886</v>
      </c>
      <c r="CP1" s="991" t="s">
        <v>3887</v>
      </c>
      <c r="CQ1" s="991" t="s">
        <v>3888</v>
      </c>
      <c r="CR1" s="991" t="s">
        <v>3889</v>
      </c>
      <c r="CS1" s="991" t="s">
        <v>3890</v>
      </c>
      <c r="CT1" s="991" t="s">
        <v>3891</v>
      </c>
      <c r="CU1" s="991" t="s">
        <v>3892</v>
      </c>
      <c r="CV1" s="991" t="s">
        <v>3893</v>
      </c>
      <c r="CW1" s="991" t="s">
        <v>3894</v>
      </c>
      <c r="CX1" s="991" t="s">
        <v>3895</v>
      </c>
      <c r="CY1" s="991" t="s">
        <v>3896</v>
      </c>
      <c r="CZ1" s="991" t="s">
        <v>3897</v>
      </c>
      <c r="DA1" s="991" t="s">
        <v>3898</v>
      </c>
      <c r="DB1" s="991" t="s">
        <v>3899</v>
      </c>
      <c r="DC1" s="991" t="s">
        <v>3900</v>
      </c>
      <c r="DD1" s="991" t="s">
        <v>3901</v>
      </c>
      <c r="DE1" s="991" t="s">
        <v>3902</v>
      </c>
      <c r="DF1" s="991" t="s">
        <v>3903</v>
      </c>
      <c r="DG1" s="991" t="s">
        <v>3404</v>
      </c>
      <c r="DH1" s="991" t="s">
        <v>3904</v>
      </c>
      <c r="DI1" s="991" t="s">
        <v>3905</v>
      </c>
      <c r="DJ1" s="991" t="s">
        <v>3906</v>
      </c>
      <c r="DK1" s="991" t="s">
        <v>3907</v>
      </c>
      <c r="DL1" s="991" t="s">
        <v>3908</v>
      </c>
      <c r="DM1" s="991" t="s">
        <v>3909</v>
      </c>
      <c r="DN1" s="991" t="s">
        <v>3910</v>
      </c>
      <c r="DO1" s="991" t="s">
        <v>3911</v>
      </c>
      <c r="DP1" s="991" t="s">
        <v>3912</v>
      </c>
      <c r="DQ1" s="991" t="s">
        <v>3913</v>
      </c>
      <c r="DR1" s="991" t="s">
        <v>3914</v>
      </c>
      <c r="DS1" s="991" t="s">
        <v>3915</v>
      </c>
      <c r="DT1" s="991" t="s">
        <v>3916</v>
      </c>
      <c r="DU1" s="991" t="s">
        <v>3917</v>
      </c>
      <c r="DV1" s="991" t="s">
        <v>3918</v>
      </c>
      <c r="DW1" s="991" t="s">
        <v>3919</v>
      </c>
      <c r="DX1" s="991" t="s">
        <v>3920</v>
      </c>
      <c r="DY1" s="991" t="s">
        <v>3921</v>
      </c>
      <c r="DZ1" s="991" t="s">
        <v>3922</v>
      </c>
      <c r="EA1" s="991" t="s">
        <v>3923</v>
      </c>
      <c r="EB1" s="991" t="s">
        <v>3924</v>
      </c>
      <c r="EC1" s="991" t="s">
        <v>3925</v>
      </c>
      <c r="ED1" s="991" t="s">
        <v>3926</v>
      </c>
      <c r="EE1" s="991" t="s">
        <v>3927</v>
      </c>
      <c r="EF1" s="991" t="s">
        <v>3928</v>
      </c>
      <c r="EG1" s="991" t="s">
        <v>3929</v>
      </c>
      <c r="EH1" s="991" t="s">
        <v>3930</v>
      </c>
      <c r="EI1" s="991" t="s">
        <v>3931</v>
      </c>
      <c r="EJ1" s="991" t="s">
        <v>3932</v>
      </c>
      <c r="EK1" s="991" t="s">
        <v>3933</v>
      </c>
      <c r="EL1" s="991" t="s">
        <v>3934</v>
      </c>
      <c r="EM1" s="991" t="s">
        <v>3935</v>
      </c>
      <c r="EN1" s="991" t="s">
        <v>3936</v>
      </c>
      <c r="EO1" s="991" t="s">
        <v>3937</v>
      </c>
      <c r="EP1" s="991" t="s">
        <v>3938</v>
      </c>
      <c r="EQ1" s="991" t="s">
        <v>3939</v>
      </c>
      <c r="ER1" s="991" t="s">
        <v>3940</v>
      </c>
      <c r="ES1" s="991" t="s">
        <v>3941</v>
      </c>
      <c r="ET1" s="991" t="s">
        <v>3942</v>
      </c>
      <c r="EU1" s="991" t="s">
        <v>3943</v>
      </c>
      <c r="EV1" s="991" t="s">
        <v>3944</v>
      </c>
      <c r="EW1" s="991" t="s">
        <v>3945</v>
      </c>
      <c r="EX1" s="991" t="s">
        <v>3946</v>
      </c>
      <c r="EY1" s="991" t="s">
        <v>3947</v>
      </c>
      <c r="EZ1" s="991" t="s">
        <v>3948</v>
      </c>
      <c r="FA1" s="991" t="s">
        <v>3949</v>
      </c>
      <c r="FB1" s="991" t="s">
        <v>3950</v>
      </c>
      <c r="FC1" s="991" t="s">
        <v>3951</v>
      </c>
      <c r="FD1" s="991" t="s">
        <v>3952</v>
      </c>
      <c r="FE1" s="991" t="s">
        <v>3953</v>
      </c>
      <c r="FF1" s="991" t="s">
        <v>3954</v>
      </c>
      <c r="FG1" s="991" t="s">
        <v>3955</v>
      </c>
      <c r="FH1" s="991" t="s">
        <v>3956</v>
      </c>
      <c r="FI1" s="991" t="s">
        <v>3957</v>
      </c>
      <c r="FJ1" s="991" t="s">
        <v>3958</v>
      </c>
      <c r="FK1" s="991" t="s">
        <v>3959</v>
      </c>
      <c r="FL1" s="991" t="s">
        <v>3960</v>
      </c>
      <c r="FM1" s="991" t="s">
        <v>3961</v>
      </c>
      <c r="FN1" s="991" t="s">
        <v>3962</v>
      </c>
      <c r="FO1" s="991" t="s">
        <v>3963</v>
      </c>
      <c r="FP1" s="991" t="s">
        <v>3964</v>
      </c>
      <c r="FQ1" s="991" t="s">
        <v>3965</v>
      </c>
      <c r="FR1" s="991" t="s">
        <v>3966</v>
      </c>
      <c r="FS1" s="991" t="s">
        <v>3967</v>
      </c>
      <c r="FT1" s="991" t="s">
        <v>3968</v>
      </c>
      <c r="FU1" s="991" t="s">
        <v>3969</v>
      </c>
      <c r="FV1" s="991" t="s">
        <v>3970</v>
      </c>
      <c r="FW1" s="991" t="s">
        <v>4209</v>
      </c>
      <c r="FX1" s="991" t="s">
        <v>4210</v>
      </c>
      <c r="FY1" s="991" t="s">
        <v>4211</v>
      </c>
      <c r="FZ1" s="991" t="s">
        <v>4212</v>
      </c>
      <c r="GA1" s="991" t="s">
        <v>4208</v>
      </c>
      <c r="GB1" s="991" t="s">
        <v>4218</v>
      </c>
      <c r="GC1" s="991" t="s">
        <v>4219</v>
      </c>
      <c r="GD1" s="991" t="s">
        <v>4220</v>
      </c>
      <c r="GE1" s="991" t="s">
        <v>4221</v>
      </c>
      <c r="GF1" s="991" t="s">
        <v>4222</v>
      </c>
      <c r="GG1" s="991" t="s">
        <v>4223</v>
      </c>
      <c r="GH1" s="991" t="s">
        <v>3971</v>
      </c>
      <c r="GI1" s="991" t="s">
        <v>3972</v>
      </c>
      <c r="GJ1" s="991" t="s">
        <v>3973</v>
      </c>
      <c r="GK1" s="991" t="s">
        <v>3974</v>
      </c>
      <c r="GL1" s="991" t="s">
        <v>3975</v>
      </c>
      <c r="GM1" s="991" t="s">
        <v>3976</v>
      </c>
      <c r="GN1" s="991" t="s">
        <v>3977</v>
      </c>
      <c r="GO1" s="991" t="s">
        <v>3978</v>
      </c>
      <c r="GP1" s="991" t="s">
        <v>3979</v>
      </c>
      <c r="GQ1" s="991" t="s">
        <v>3980</v>
      </c>
      <c r="GR1" s="991" t="s">
        <v>3981</v>
      </c>
      <c r="GS1" s="991" t="s">
        <v>3982</v>
      </c>
      <c r="GT1" s="991" t="s">
        <v>3983</v>
      </c>
      <c r="GU1" s="991" t="s">
        <v>3984</v>
      </c>
      <c r="GV1" s="991" t="s">
        <v>3985</v>
      </c>
      <c r="GW1" s="991" t="s">
        <v>3986</v>
      </c>
      <c r="GX1" s="991" t="s">
        <v>3987</v>
      </c>
      <c r="GY1" s="991" t="s">
        <v>3988</v>
      </c>
      <c r="GZ1" s="991" t="s">
        <v>3989</v>
      </c>
      <c r="HA1" s="991" t="s">
        <v>3990</v>
      </c>
      <c r="HB1" s="991" t="s">
        <v>3991</v>
      </c>
      <c r="HC1" s="991" t="s">
        <v>3992</v>
      </c>
      <c r="HD1" s="991" t="s">
        <v>3993</v>
      </c>
      <c r="HE1" s="991" t="s">
        <v>3994</v>
      </c>
      <c r="HF1" s="991" t="s">
        <v>3995</v>
      </c>
      <c r="HG1" s="991" t="s">
        <v>3996</v>
      </c>
      <c r="HH1" s="991" t="s">
        <v>3997</v>
      </c>
      <c r="HI1" s="991" t="s">
        <v>3998</v>
      </c>
      <c r="HJ1" s="991" t="s">
        <v>3999</v>
      </c>
      <c r="HK1" s="991" t="s">
        <v>4000</v>
      </c>
      <c r="HL1" s="991" t="s">
        <v>4001</v>
      </c>
      <c r="HM1" s="991" t="s">
        <v>4002</v>
      </c>
      <c r="HN1" s="991" t="s">
        <v>4003</v>
      </c>
      <c r="HO1" s="991" t="s">
        <v>4004</v>
      </c>
      <c r="HP1" s="991" t="s">
        <v>4005</v>
      </c>
      <c r="HQ1" s="991" t="s">
        <v>4006</v>
      </c>
      <c r="HR1" s="991" t="s">
        <v>4007</v>
      </c>
      <c r="HS1" s="991" t="s">
        <v>4008</v>
      </c>
      <c r="HT1" s="991" t="s">
        <v>4009</v>
      </c>
      <c r="HU1" s="991" t="s">
        <v>4010</v>
      </c>
      <c r="HV1" s="991" t="s">
        <v>4011</v>
      </c>
      <c r="HW1" s="991" t="s">
        <v>4012</v>
      </c>
      <c r="HX1" s="991" t="s">
        <v>4013</v>
      </c>
      <c r="HY1" s="991" t="s">
        <v>4014</v>
      </c>
      <c r="HZ1" s="991" t="s">
        <v>4015</v>
      </c>
      <c r="IA1" s="991" t="s">
        <v>4016</v>
      </c>
      <c r="IB1" s="991" t="s">
        <v>4017</v>
      </c>
      <c r="IC1" s="991" t="s">
        <v>4018</v>
      </c>
      <c r="ID1" s="991" t="s">
        <v>4019</v>
      </c>
      <c r="IE1" s="991" t="s">
        <v>4020</v>
      </c>
      <c r="IF1" s="991" t="s">
        <v>4021</v>
      </c>
      <c r="IG1" s="991" t="s">
        <v>4022</v>
      </c>
      <c r="IH1" s="991" t="s">
        <v>4023</v>
      </c>
      <c r="II1" s="991" t="s">
        <v>4024</v>
      </c>
      <c r="IJ1" s="991" t="s">
        <v>4025</v>
      </c>
      <c r="IK1" s="991" t="s">
        <v>4026</v>
      </c>
      <c r="IL1" s="991" t="s">
        <v>4027</v>
      </c>
      <c r="IM1" s="991" t="s">
        <v>4028</v>
      </c>
      <c r="IN1" s="991" t="s">
        <v>4029</v>
      </c>
      <c r="IO1" s="991" t="s">
        <v>4030</v>
      </c>
      <c r="IP1" s="991" t="s">
        <v>4031</v>
      </c>
      <c r="IQ1" s="991" t="s">
        <v>4032</v>
      </c>
      <c r="IR1" s="991" t="s">
        <v>4033</v>
      </c>
      <c r="IS1" s="991" t="s">
        <v>4034</v>
      </c>
      <c r="IT1" s="991" t="s">
        <v>4035</v>
      </c>
    </row>
    <row r="2" spans="1:254" s="879" customFormat="1">
      <c r="A2" s="861" t="s">
        <v>4036</v>
      </c>
      <c r="B2" s="861"/>
      <c r="C2" s="861"/>
      <c r="D2" s="862" t="s">
        <v>4037</v>
      </c>
      <c r="E2" s="863" t="str">
        <f>IF('第一面 (計変)'!J29&lt;&gt;"","更","確")</f>
        <v>確</v>
      </c>
      <c r="F2" s="863" t="str">
        <f>IF(LEFT(第三面!F4,1)="山","梨",LEFT(第三面!F4,1))</f>
        <v/>
      </c>
      <c r="G2" s="863" t="str">
        <f>DBCS(IF(G15&lt;&gt;"",LEFT(G15,4)&amp;"－"&amp;H2,IF(G14&lt;&gt;"",LEFT(G14,4)&amp;"－"&amp;H2,DBCS("Ｋ"&amp;RIGHT(TEXT(G10,"y"),1)&amp;TEXT(G10,"mm")&amp;TEXT(G10,"dd")&amp;H10))))</f>
        <v>Ｋ００１００</v>
      </c>
      <c r="H2" s="864">
        <f>IF(H15&lt;&gt;0,H15,IF(AND('第一面 (計変)'!AJ29="確",'第一面 (計変)'!AM29=""),1,IF(AND('第一面 (計変)'!AJ29="更",'第一面 (計変)'!AM29=""),2,IF('第一面 (計変)'!AM29&lt;&gt;"",VALUE(RIGHT('第一面 (計変)'!AM29,1))+1,0))))</f>
        <v>0</v>
      </c>
      <c r="I2" s="864">
        <f>'第二面-3'!A52</f>
        <v>0</v>
      </c>
      <c r="J2" s="863" t="str">
        <f>建築主１!A2</f>
        <v>190001001</v>
      </c>
      <c r="K2" s="864" t="str">
        <f>IF('第二面（主）'!H5&lt;&gt;"",建築主２!A2,"")</f>
        <v/>
      </c>
      <c r="L2" s="864" t="str">
        <f>IF('第二面（主）'!H12&lt;&gt;"",建築主３!A2,"")</f>
        <v/>
      </c>
      <c r="M2" s="864" t="str">
        <f>IF(第二面!K17="","",SUBSTITUTE(第二面!K17,"-",""))</f>
        <v/>
      </c>
      <c r="N2" s="864" t="str">
        <f>IF(第二面!K27="","",SUBSTITUTE(第二面!K27,"-",""))</f>
        <v/>
      </c>
      <c r="O2" s="863" t="str">
        <f>IF(O10&lt;&gt;"",O10,IF(O11&lt;&gt;"",O11,IF(O12&lt;&gt;"",O12,"")))</f>
        <v/>
      </c>
      <c r="P2" s="863" t="str">
        <f>IF(P10&lt;&gt;"",P10,IF(P11&lt;&gt;"",P11,IF(P12&lt;&gt;"",P12,"")))</f>
        <v/>
      </c>
      <c r="Q2" s="863" t="str">
        <f>IFERROR(IF(LEFT(第三面!F4,3)="東京都","東京都",IF(FIND("県",第三面!F4,1)&gt;0,LEFT(第三面!F4,FIND("県",第三面!F4,1)),"")),"")</f>
        <v/>
      </c>
      <c r="R2" s="863" t="str">
        <f>IFERROR(MID(第三面!F4,LEN(TRIM(Q2))+1,IFERROR(FIND("区",第三面!F4,1),IFERROR(FIND("市",第三面!F4,1),IFERROR(FIND("町",第三面!F4,1),IFERROR(FIND("村",第三面!F4,1),""))))-LEN(TRIM(Q2))),"")</f>
        <v/>
      </c>
      <c r="S2" s="864">
        <f>IFERROR(MID(第三面!F4,FIND("区",第三面!F4,1)+1,99),IFERROR(MID(第三面!F4,FIND("市",第三面!F4,1)+1,99),IFERROR(MID(第三面!F4,FIND("町",第三面!F4,1)+1,99),IFERROR(MID(第三面!F4,FIND("村",第三面!F4,1)+1,99),))))</f>
        <v>0</v>
      </c>
      <c r="T2" s="863" t="str">
        <f>IF(第三面!F5="","",IFERROR(MID(第三面!F5,FIND("区",第三面!F5,1)+1,99),IFERROR(MID(第三面!F5,FIND("市",第三面!F5,1)+1,99),IFERROR(MID(第三面!F5,FIND("町",第三面!F5,1)+1,99),IFERROR(MID(第三面!F5,FIND("村",第三面!F5,1)+1,99),)))))</f>
        <v/>
      </c>
      <c r="U2" s="864">
        <f>SUM(第三面!J23,第三面!J24)</f>
        <v>0</v>
      </c>
      <c r="V2" s="864">
        <f>第三面!J32</f>
        <v>0</v>
      </c>
      <c r="W2" s="864">
        <f>第三面!P32</f>
        <v>0</v>
      </c>
      <c r="X2" s="865">
        <f>第三面!J37</f>
        <v>0</v>
      </c>
      <c r="Y2" s="865">
        <f>第三面!P37</f>
        <v>0</v>
      </c>
      <c r="Z2" s="866">
        <f>第三面!N28</f>
        <v>0</v>
      </c>
      <c r="AA2" s="863" t="str">
        <f>IF(第三面!C30="■","新築　","")&amp;IF(第三面!F30="■","増築　","")&amp;IF(第三面!I30="■","改築　","")&amp;IF(第三面!L30="■","移転　","")&amp;IF(第三面!O30="■","用途変更　","")&amp;IF(第三面!S30="■","大規模の修繕　","")&amp;IF(第三面!X30="■","大規模の模様替　","")</f>
        <v/>
      </c>
      <c r="AB2" s="864">
        <f>'第三面-2'!J10</f>
        <v>0</v>
      </c>
      <c r="AC2" s="867" t="str">
        <f>IF('第三面-2'!J11="","",'第三面-2'!J11)</f>
        <v/>
      </c>
      <c r="AD2" s="867" t="str">
        <f>'第三面-2'!J12&amp;"造"</f>
        <v>鉄骨造</v>
      </c>
      <c r="AE2" s="863" t="str">
        <f>IF('第三面-2'!T12="","",'第三面-2'!T12)&amp;IF('第三面-2'!T12="","","造")</f>
        <v/>
      </c>
      <c r="AF2" s="868"/>
      <c r="AG2" s="864" t="str">
        <f>IF(第六面!G23="","",第六面!G23)</f>
        <v/>
      </c>
      <c r="AH2" s="861"/>
      <c r="AI2" s="863" t="str">
        <f>IF(第三面!K9="■","TRUE","FALSE")</f>
        <v>FALSE</v>
      </c>
      <c r="AJ2" s="864" t="str">
        <f>IF(第三面!P9="■","TRUE","FALSE")</f>
        <v>FALSE</v>
      </c>
      <c r="AK2" s="864" t="str">
        <f>IF(第三面!V9="■","TRUE","FALSE")</f>
        <v>FALSE</v>
      </c>
      <c r="AL2" s="861"/>
      <c r="AM2" s="861" t="s">
        <v>4036</v>
      </c>
      <c r="AN2" s="869"/>
      <c r="AO2" s="870">
        <f>G10</f>
        <v>0</v>
      </c>
      <c r="AP2" s="861"/>
      <c r="AQ2" s="861"/>
      <c r="AR2" s="861"/>
      <c r="AS2" s="871"/>
      <c r="AT2" s="861"/>
      <c r="AU2" s="861"/>
      <c r="AV2" s="871"/>
      <c r="AW2" s="861"/>
      <c r="AX2" s="861"/>
      <c r="AY2" s="871"/>
      <c r="AZ2" s="861"/>
      <c r="BA2" s="861"/>
      <c r="BB2" s="861"/>
      <c r="BC2" s="861"/>
      <c r="BD2" s="861"/>
      <c r="BE2" s="861"/>
      <c r="BF2" s="871"/>
      <c r="BG2" s="861" t="s">
        <v>4036</v>
      </c>
      <c r="BH2" s="871"/>
      <c r="BI2" s="861" t="s">
        <v>4036</v>
      </c>
      <c r="BJ2" s="871"/>
      <c r="BK2" s="861" t="s">
        <v>4036</v>
      </c>
      <c r="BL2" s="871"/>
      <c r="BM2" s="861" t="s">
        <v>4036</v>
      </c>
      <c r="BN2" s="871"/>
      <c r="BO2" s="861" t="s">
        <v>4036</v>
      </c>
      <c r="BP2" s="871"/>
      <c r="BQ2" s="861" t="s">
        <v>4036</v>
      </c>
      <c r="BR2" s="871"/>
      <c r="BS2" s="871"/>
      <c r="BT2" s="871"/>
      <c r="BU2" s="871"/>
      <c r="BV2" s="871"/>
      <c r="BW2" s="871"/>
      <c r="BX2" s="871"/>
      <c r="BY2" s="861" t="s">
        <v>4036</v>
      </c>
      <c r="BZ2" s="871"/>
      <c r="CA2" s="861" t="s">
        <v>4036</v>
      </c>
      <c r="CB2" s="871"/>
      <c r="CC2" s="861" t="s">
        <v>4036</v>
      </c>
      <c r="CD2" s="871"/>
      <c r="CE2" s="861" t="s">
        <v>4036</v>
      </c>
      <c r="CF2" s="871"/>
      <c r="CG2" s="861" t="s">
        <v>4036</v>
      </c>
      <c r="CH2" s="861"/>
      <c r="CI2" s="861"/>
      <c r="CJ2" s="861"/>
      <c r="CK2" s="861"/>
      <c r="CL2" s="861"/>
      <c r="CM2" s="861"/>
      <c r="CN2" s="861" t="s">
        <v>4036</v>
      </c>
      <c r="CO2" s="863" t="str">
        <f>IFERROR(VLOOKUP(VALUE(X2),CN20:CO36,2,TRUE),"")</f>
        <v/>
      </c>
      <c r="CP2" s="863">
        <f>CP31</f>
        <v>0</v>
      </c>
      <c r="CQ2" s="872">
        <v>0</v>
      </c>
      <c r="CR2" s="872">
        <v>0</v>
      </c>
      <c r="CS2" s="872">
        <v>0</v>
      </c>
      <c r="CT2" s="871"/>
      <c r="CU2" s="861"/>
      <c r="CV2" s="863">
        <f>IF(IFERROR(SEARCH("代表",連絡先!H20),0)&gt;0,LEFT(連絡先!H20,SEARCH("代表",連絡先!H20)-1),連絡先!H20)</f>
        <v>0</v>
      </c>
      <c r="CW2" s="863" t="str">
        <f>IFERROR(IF(SEARCH("代表",連絡先!H20)&gt;0,MID(連絡先!H20,SEARCH("代表",連絡先!H20),99),""),"")</f>
        <v/>
      </c>
      <c r="CX2" s="861"/>
      <c r="CY2" s="861"/>
      <c r="CZ2" s="863">
        <f>IF(IFERROR(SEARCH("代表",連絡先!H22),0)&gt;0,LEFT(連絡先!H22,SEARCH("代表",連絡先!H22)-1),連絡先!H22)</f>
        <v>0</v>
      </c>
      <c r="DA2" s="863" t="str">
        <f>IFERROR(IF(SEARCH("代表",連絡先!H22)&gt;0,MID(連絡先!H22,SEARCH("代表",連絡先!H22),99),""),"")</f>
        <v/>
      </c>
      <c r="DB2" s="861"/>
      <c r="DC2" s="863" t="str">
        <f>IF(連絡先!S24="","",連絡先!S24)</f>
        <v/>
      </c>
      <c r="DD2" s="863" t="str">
        <f>IF(連絡先!H23="","",連絡先!H23)</f>
        <v/>
      </c>
      <c r="DE2" s="863">
        <f>第四面!I36</f>
        <v>0</v>
      </c>
      <c r="DF2" s="867">
        <f>第四面!I37</f>
        <v>0</v>
      </c>
      <c r="DG2" s="863" t="str">
        <f>IFERROR(VLOOKUP(第三面!J18,第三面!A101:J120,10,FALSE),"")</f>
        <v/>
      </c>
      <c r="DH2" s="870">
        <f>'第三面-2'!AF20</f>
        <v>0</v>
      </c>
      <c r="DI2" s="873">
        <f>'第三面-2'!AF22</f>
        <v>0</v>
      </c>
      <c r="DJ2" s="863">
        <f>'第二面-3'!K37</f>
        <v>0</v>
      </c>
      <c r="DK2" s="864" t="str">
        <f>IF('第二面-3'!K41&lt;&gt;"",'第二面-3'!K41,"")</f>
        <v/>
      </c>
      <c r="DL2" s="874" t="str">
        <f>IF('第二面-3'!K42&lt;&gt;"",'第二面-3'!K42,"")</f>
        <v/>
      </c>
      <c r="DM2" s="863" t="str">
        <f>IF(OR(第四面!C13="■",第四面!C14="■"),"5:耐火",IF(第四面!C16="■","6:準耐火イ",IF(OR(第四面!C17="■",第四面!C18="■"),"7:準耐火ロ","")))</f>
        <v/>
      </c>
      <c r="DN2" s="861" t="s">
        <v>4036</v>
      </c>
      <c r="DO2" s="867">
        <f>IF(IFERROR(SEARCH(DO20,第二面!K5),0)&gt;0,LEFT(第二面!K5,SEARCH(DO20,第二面!K5)-1),第二面!K5)</f>
        <v>0</v>
      </c>
      <c r="DP2" s="863" t="str">
        <f>IFERROR(IF(SEARCH(DO20,第二面!K5)&gt;0,MID(第二面!K5,SEARCH(DO20,第二面!K5),99),""),"")</f>
        <v/>
      </c>
      <c r="DQ2" s="863" t="str">
        <f>IF(第二面!K6="","",第二面!K6)</f>
        <v/>
      </c>
      <c r="DR2" s="867" t="str">
        <f>IF(第二面!K7="","",第二面!K7)</f>
        <v/>
      </c>
      <c r="DS2" s="863" t="str">
        <f>IF(第二面!K8="","",第二面!K8)</f>
        <v/>
      </c>
      <c r="DT2" s="861" t="s">
        <v>4036</v>
      </c>
      <c r="DU2" s="861"/>
      <c r="DV2" s="861" t="s">
        <v>4036</v>
      </c>
      <c r="DW2" s="861"/>
      <c r="DX2" s="861"/>
      <c r="DY2" s="864" t="str">
        <f t="array" ref="DY2">IF('第二面-3'!B44="■",VLOOKUP('第二面-3'!G44,DY21:DZ45,2,FALSE),IF('第二面-3'!B45="■",VLOOKUP('第二面-3'!G45:AB45,DY21:DZ45,2,FALSE),""))</f>
        <v/>
      </c>
      <c r="DZ2" s="875"/>
      <c r="EA2" s="871"/>
      <c r="EB2" s="871"/>
      <c r="EC2" s="861" t="s">
        <v>4036</v>
      </c>
      <c r="ED2" s="863" t="str">
        <f>IF('第一面 (計変)'!J29&lt;&gt;"","",建築物データ!G2)</f>
        <v>Ｋ００１００</v>
      </c>
      <c r="EE2" s="863" t="str">
        <f>IF(G15&lt;&gt;"",LEFT(G15,4),IF(G14&lt;&gt;"",LEFT(G14,4),""))</f>
        <v/>
      </c>
      <c r="EF2" s="863" t="str">
        <f>IF(電申申込書!P18&lt;&gt;"","有","")</f>
        <v/>
      </c>
      <c r="EG2" s="861"/>
      <c r="EH2" s="861"/>
      <c r="EI2" s="861" t="s">
        <v>4036</v>
      </c>
      <c r="EJ2" s="861"/>
      <c r="EK2" s="861"/>
      <c r="EL2" s="863" t="str">
        <f>IF(電申申込書!P18&lt;&gt;"",電申申込書!P18,"")</f>
        <v/>
      </c>
      <c r="EM2" s="863" t="str">
        <f>IF(電申申込書!L18&lt;&gt;"",電申申込書!L18,"")</f>
        <v/>
      </c>
      <c r="EN2" s="863" t="str">
        <f>IF(電申申込書!E18&lt;&gt;"",電申申込書!E18,"")</f>
        <v/>
      </c>
      <c r="EO2" s="863" t="str">
        <f>IF('第二面-3'!K9="未定","００００００００００",SUBSTITUTE('第二面-3'!K9,"-",""))</f>
        <v/>
      </c>
      <c r="EP2" s="861"/>
      <c r="EQ2" s="861" t="s">
        <v>4036</v>
      </c>
      <c r="ER2" s="861" t="s">
        <v>4036</v>
      </c>
      <c r="ES2" s="861" t="s">
        <v>4036</v>
      </c>
      <c r="ET2" s="871"/>
      <c r="EU2" s="871"/>
      <c r="EV2" s="861" t="s">
        <v>4036</v>
      </c>
      <c r="EW2" s="861" t="s">
        <v>4036</v>
      </c>
      <c r="EX2" s="867" t="str">
        <f>IF(電申申込書!V18&lt;&gt;"",電申申込書!V18,"")</f>
        <v/>
      </c>
      <c r="EY2" s="871"/>
      <c r="EZ2" s="871"/>
      <c r="FA2" s="871"/>
      <c r="FB2" s="867" t="str">
        <f>IF(郵送先!H8&lt;&gt;"",郵送先!H8,"")</f>
        <v/>
      </c>
      <c r="FC2" s="863" t="str">
        <f>IF(郵送先!H9&lt;&gt;"",郵送先!H9,"")</f>
        <v/>
      </c>
      <c r="FD2" s="863"/>
      <c r="FE2" s="867" t="str">
        <f>IF(郵送先!S11&lt;&gt;"",郵送先!S11,"")</f>
        <v/>
      </c>
      <c r="FF2" s="867" t="str">
        <f>IF(郵送先!H10&lt;&gt;"",郵送先!H10,"")</f>
        <v/>
      </c>
      <c r="FG2" s="863" t="str">
        <f>IF(郵送先!H11&lt;&gt;"",郵送先!H11,"")</f>
        <v/>
      </c>
      <c r="FH2" s="863" t="str">
        <f>IF(電申申込書!P19&lt;&gt;"",電申申込書!P19,"")</f>
        <v/>
      </c>
      <c r="FI2" s="863" t="str">
        <f>IF(電申申込書!P20&lt;&gt;"",電申申込書!P20,"")</f>
        <v/>
      </c>
      <c r="FJ2" s="863" t="str">
        <f>IF(電申申込書!P21&lt;&gt;"",電申申込書!P21,"")</f>
        <v/>
      </c>
      <c r="FK2" s="863" t="str">
        <f>IF(電申申込書!P22&lt;&gt;"",電申申込書!P22,"")</f>
        <v/>
      </c>
      <c r="FL2" s="861" t="s">
        <v>4036</v>
      </c>
      <c r="FM2" s="861" t="s">
        <v>4036</v>
      </c>
      <c r="FN2" s="864" t="str">
        <f>IF(連絡先!J7&lt;&gt;"",連絡先!J7,"")</f>
        <v/>
      </c>
      <c r="FO2" s="871"/>
      <c r="FP2" s="871"/>
      <c r="FQ2" s="871"/>
      <c r="FR2" s="871"/>
      <c r="FS2" s="863" t="str">
        <f>LEFT(電申申込書!C19,2)&amp;IF(RIGHT(電申申込書!C19,5)="（ゲスト）","ゲスト","")</f>
        <v/>
      </c>
      <c r="FT2" s="867" t="str">
        <f>LEFT(電申申込書!C20,2)&amp;IF(RIGHT(電申申込書!C20,5)="（ゲスト）","ゲスト","")</f>
        <v/>
      </c>
      <c r="FU2" s="863" t="str">
        <f>LEFT(電申申込書!C21,2)&amp;IF(RIGHT(電申申込書!C21,5)="（ゲスト）","ゲスト","")</f>
        <v/>
      </c>
      <c r="FV2" s="863" t="str">
        <f>LEFT(電申申込書!C22,2)&amp;IF(RIGHT(電申申込書!C22,5)="（ゲスト）","ゲスト","")</f>
        <v/>
      </c>
      <c r="FW2" s="867" t="str">
        <f>IF('第三面-2'!L6&lt;&gt;"",'第三面-2'!L6,"")</f>
        <v/>
      </c>
      <c r="FX2" s="863" t="str">
        <f>IF('第三面-2'!L7&lt;&gt;"",'第三面-2'!L7,"")</f>
        <v/>
      </c>
      <c r="FY2" s="861" t="s">
        <v>4036</v>
      </c>
      <c r="FZ2" s="871"/>
      <c r="GA2" s="863" t="str">
        <f>LEFT(初期画面!AD2,1)&amp;LEFT(初期画面!AE2,1)&amp;LEFT(初期画面!AF2,1)</f>
        <v>電電電</v>
      </c>
      <c r="GB2" s="861" t="s">
        <v>4036</v>
      </c>
      <c r="GC2" s="867" t="str">
        <f>IF('第二面（主）'!K5&lt;&gt;"",IF(IFERROR(SEARCH(GC20,'第二面（主）'!K5),0)&gt;0,LEFT('第二面（主）'!K5,SEARCH(GC20,'第二面（主）'!K5)-1),'第二面（主）'!K5),"")</f>
        <v/>
      </c>
      <c r="GD2" s="863" t="str">
        <f>IF('第二面（主）'!K5&lt;&gt;"",IFERROR(IF(SEARCH(GC20,'第二面（主）'!K5)&gt;0,MID('第二面（主）'!K5,SEARCH(GC20,'第二面（主）'!K5),99),""),""),"")</f>
        <v/>
      </c>
      <c r="GE2" s="863" t="str">
        <f>IF('第二面（主）'!K6="","",'第二面（主）'!K6)</f>
        <v/>
      </c>
      <c r="GF2" s="867" t="str">
        <f>IF('第二面（主）'!K7="","",'第二面（主）'!K7)</f>
        <v/>
      </c>
      <c r="GG2" s="863" t="str">
        <f>IF('第二面（主）'!K8="","",'第二面（主）'!K8)</f>
        <v/>
      </c>
      <c r="GH2" s="861" t="s">
        <v>4036</v>
      </c>
      <c r="GI2" s="871"/>
      <c r="GJ2" s="861" t="s">
        <v>4036</v>
      </c>
      <c r="GK2" s="871"/>
      <c r="GL2" s="861" t="s">
        <v>4036</v>
      </c>
      <c r="GM2" s="861" t="s">
        <v>4036</v>
      </c>
      <c r="GN2" s="871"/>
      <c r="GO2" s="861" t="s">
        <v>4036</v>
      </c>
      <c r="GP2" s="871"/>
      <c r="GQ2" s="861" t="s">
        <v>4036</v>
      </c>
      <c r="GR2" s="871"/>
      <c r="GS2" s="861" t="s">
        <v>4036</v>
      </c>
      <c r="GT2" s="871"/>
      <c r="GU2" s="871"/>
      <c r="GV2" s="861"/>
      <c r="GW2" s="861"/>
      <c r="GX2" s="871"/>
      <c r="GY2" s="861" t="s">
        <v>4036</v>
      </c>
      <c r="GZ2" s="861" t="s">
        <v>4036</v>
      </c>
      <c r="HA2" s="871"/>
      <c r="HB2" s="861" t="s">
        <v>4036</v>
      </c>
      <c r="HC2" s="861" t="s">
        <v>4036</v>
      </c>
      <c r="HD2" s="871"/>
      <c r="HE2" s="861" t="s">
        <v>4036</v>
      </c>
      <c r="HF2" s="861" t="s">
        <v>4036</v>
      </c>
      <c r="HG2" s="871"/>
      <c r="HH2" s="861" t="s">
        <v>4036</v>
      </c>
      <c r="HI2" s="861" t="s">
        <v>4036</v>
      </c>
      <c r="HJ2" s="871"/>
      <c r="HK2" s="861" t="s">
        <v>4036</v>
      </c>
      <c r="HL2" s="871"/>
      <c r="HM2" s="861" t="s">
        <v>4036</v>
      </c>
      <c r="HN2" s="861" t="s">
        <v>4036</v>
      </c>
      <c r="HO2" s="871"/>
      <c r="HP2" s="861" t="s">
        <v>4036</v>
      </c>
      <c r="HQ2" s="861" t="s">
        <v>4036</v>
      </c>
      <c r="HR2" s="871"/>
      <c r="HS2" s="861" t="s">
        <v>4036</v>
      </c>
      <c r="HT2" s="861" t="s">
        <v>4036</v>
      </c>
      <c r="HU2" s="871"/>
      <c r="HV2" s="871"/>
      <c r="HW2" s="861" t="s">
        <v>4036</v>
      </c>
      <c r="HX2" s="861" t="s">
        <v>4036</v>
      </c>
      <c r="HY2" s="861" t="s">
        <v>4036</v>
      </c>
      <c r="HZ2" s="861" t="s">
        <v>4036</v>
      </c>
      <c r="IA2" s="861">
        <v>0</v>
      </c>
      <c r="IB2" s="861">
        <v>0</v>
      </c>
      <c r="IC2" s="861">
        <v>0</v>
      </c>
      <c r="ID2" s="861" t="s">
        <v>4036</v>
      </c>
      <c r="IE2" s="863" t="str">
        <f>IF('第二面-3'!B48="■",'第二面-3'!G48,IF('第二面-3'!B49="■",'第二面-3'!G49,IF('第二面-3'!G50="第１号イに該当","仕様基準",IF('第二面-3'!G50="第１号ロに該当","誘導仕様基準",IF('第二面-3'!G50="第２号に該当","設計住宅性能評価",IF('第二面-3'!G50="第３号に該当","長期仕様構造等確認",""))))))</f>
        <v/>
      </c>
      <c r="IF2" s="871"/>
      <c r="IG2" s="871"/>
      <c r="IH2" s="861" t="s">
        <v>4036</v>
      </c>
      <c r="II2" s="876"/>
      <c r="IJ2" s="876" t="s">
        <v>4038</v>
      </c>
      <c r="IK2" s="876"/>
      <c r="IL2" s="876"/>
      <c r="IM2" s="876"/>
      <c r="IN2" s="876"/>
      <c r="IO2" s="876"/>
      <c r="IP2" s="877" t="str">
        <f>IF(連絡先!J10&lt;&gt;"",連絡先!J10,"")</f>
        <v/>
      </c>
      <c r="IQ2" s="878" t="str">
        <f>IF(連絡先!J14&lt;&gt;"",連絡先!J14,"")</f>
        <v/>
      </c>
      <c r="IR2" s="877" t="str">
        <f>IF(連絡先!J18&lt;&gt;"",連絡先!J18,"")</f>
        <v/>
      </c>
      <c r="IS2" s="876"/>
      <c r="IT2" s="876"/>
    </row>
    <row r="3" spans="1:254" ht="15.75" thickBot="1">
      <c r="J3" s="884"/>
    </row>
    <row r="4" spans="1:254" ht="14.25" thickBot="1">
      <c r="CN4" s="880">
        <v>1</v>
      </c>
      <c r="CO4" s="881">
        <v>50000</v>
      </c>
      <c r="CP4" s="882">
        <f>IF('第三面-2'!R15="■",10000,0)</f>
        <v>0</v>
      </c>
      <c r="DY4" s="883" t="s">
        <v>4039</v>
      </c>
      <c r="DZ4" s="883" t="s">
        <v>4040</v>
      </c>
      <c r="EA4" s="883" t="s">
        <v>4041</v>
      </c>
      <c r="GD4" s="769" t="str">
        <f>IFERROR(IF(SEARCH(DO20,第二面!K5)&gt;0,MID(第二面!K5,SEARCH(DO20,第二面!K5),99),""),"")</f>
        <v/>
      </c>
    </row>
    <row r="5" spans="1:254" ht="14.25" thickBot="1">
      <c r="CN5" s="880">
        <v>1</v>
      </c>
      <c r="CO5" s="881">
        <v>50000</v>
      </c>
      <c r="CP5" s="882">
        <f>IF('第三面-2'!K15="■",10000,0)</f>
        <v>0</v>
      </c>
      <c r="DM5" s="883" t="s">
        <v>4042</v>
      </c>
      <c r="DY5" s="883" t="s">
        <v>4039</v>
      </c>
      <c r="DZ5" s="883" t="s">
        <v>4040</v>
      </c>
      <c r="EA5" s="883" t="s">
        <v>4041</v>
      </c>
    </row>
    <row r="6" spans="1:254" ht="14.25" thickBot="1">
      <c r="CN6" s="983">
        <v>1</v>
      </c>
      <c r="CO6" s="984">
        <v>50000</v>
      </c>
      <c r="CP6" s="882">
        <f>IF('第三面-2'!D1="■",10000,0)</f>
        <v>0</v>
      </c>
      <c r="DM6" s="883" t="s">
        <v>4042</v>
      </c>
      <c r="DY6" s="883" t="s">
        <v>4039</v>
      </c>
      <c r="DZ6" s="883" t="s">
        <v>4040</v>
      </c>
      <c r="EA6" s="883" t="s">
        <v>4041</v>
      </c>
    </row>
    <row r="8" spans="1:254" ht="15">
      <c r="J8" s="884"/>
    </row>
    <row r="9" spans="1:254" ht="14.25" thickBot="1">
      <c r="G9" s="885" t="s">
        <v>4043</v>
      </c>
      <c r="H9" s="885" t="s">
        <v>4044</v>
      </c>
    </row>
    <row r="10" spans="1:254" ht="14.25" thickBot="1">
      <c r="F10" s="886" t="str">
        <f ca="1">IFERROR(VLOOKUP(G10,G50:H55,2,FALSE),"")</f>
        <v/>
      </c>
      <c r="G10" s="887"/>
      <c r="H10" s="888"/>
      <c r="O10" s="889" t="str">
        <f>IF(IF(OR(第二面!K32='第二面-2'!M4,第二面!K32='第二面-2'!M7),第二面!K37,"")="","",SUBSTITUTE(IF(OR(第二面!K32='第二面-2'!M4,第二面!K32='第二面-2'!M7),第二面!K37,""),"-",""))</f>
        <v/>
      </c>
      <c r="P10" s="890" t="str">
        <f>IF(IF(OR(第二面!K32='第二面-2'!M10,第二面!K32='第二面-2'!M12,第二面!K32='第二面-2'!M14,第二面!K32='第二面-2'!M17,第二面!K32='第二面-2'!M19,第二面!K32='第二面-2'!M21),第二面!K37,"")="","",SUBSTITUTE(IF(OR(第二面!K32='第二面-2'!M10,第二面!K32='第二面-2'!M12,第二面!K32='第二面-2'!M14,第二面!K32='第二面-2'!M17,第二面!K32='第二面-2'!M19,第二面!K32='第二面-2'!M21),第二面!K37,""),"-",""))</f>
        <v/>
      </c>
    </row>
    <row r="11" spans="1:254">
      <c r="G11" s="2149" t="s">
        <v>4045</v>
      </c>
      <c r="H11" s="2149"/>
      <c r="O11" s="889" t="str">
        <f>IF(IF(OR(第二面!K41='第二面-2'!M4,第二面!K41='第二面-2'!M7),第二面!K46,"")="","",SUBSTITUTE(IF(OR(第二面!K41='第二面-2'!M4,第二面!K41='第二面-2'!M7),第二面!K46,""),"-",""))</f>
        <v/>
      </c>
      <c r="P11" s="889" t="str">
        <f>IF(IF(OR(第二面!K41='第二面-2'!M10,第二面!K41='第二面-2'!M12,第二面!K41='第二面-2'!M14,第二面!K41='第二面-2'!M17,第二面!K41='第二面-2'!M19,第二面!K41='第二面-2'!M21),第二面!K46,"")="","",SUBSTITUTE(IF(OR(第二面!K41='第二面-2'!M10,第二面!K41='第二面-2'!M12,第二面!K41='第二面-2'!M14,第二面!K41='第二面-2'!M17,第二面!K41='第二面-2'!M19,第二面!K41='第二面-2'!M21),第二面!K46,""),"-",""))</f>
        <v/>
      </c>
    </row>
    <row r="12" spans="1:254" ht="14.25" thickBot="1">
      <c r="O12" s="889" t="str">
        <f>IF(IF(OR(第二面!K50='第二面-2'!M4,第二面!K50='第二面-2'!M7),第二面!K55,"")="","",SUBSTITUTE(IF(OR(第二面!K50='第二面-2'!M4,第二面!K50='第二面-2'!M7),第二面!K55,""),"-",""))</f>
        <v/>
      </c>
      <c r="P12" s="889" t="str">
        <f>IF(IF(OR(第二面!K50='第二面-2'!M10,第二面!K50='第二面-2'!M12,第二面!K50='第二面-2'!M14,第二面!K50='第二面-2'!M17,第二面!K50='第二面-2'!M19,第二面!K50='第二面-2'!M21),第二面!K55,"")="","",SUBSTITUTE(IF(OR(第二面!K50='第二面-2'!M10,第二面!K50='第二面-2'!M12,第二面!K50='第二面-2'!M14,第二面!K50='第二面-2'!M17,第二面!K50='第二面-2'!M19,第二面!K50='第二面-2'!M21),第二面!K55,""),"-",""))</f>
        <v/>
      </c>
    </row>
    <row r="13" spans="1:254" ht="14.25" thickBot="1">
      <c r="G13" s="986" t="s">
        <v>4198</v>
      </c>
      <c r="H13" s="986" t="s">
        <v>4197</v>
      </c>
    </row>
    <row r="14" spans="1:254" ht="14.25" thickBot="1">
      <c r="G14" s="985" t="str">
        <f>MID('第一面 (計変)'!J29,10,4)</f>
        <v/>
      </c>
      <c r="H14" s="987"/>
    </row>
    <row r="15" spans="1:254" ht="14.25" thickBot="1">
      <c r="G15" s="989"/>
      <c r="H15" s="888">
        <v>0</v>
      </c>
      <c r="DO15" s="994" t="s">
        <v>8</v>
      </c>
      <c r="GC15" s="994" t="s">
        <v>8</v>
      </c>
    </row>
    <row r="16" spans="1:254">
      <c r="G16" s="988"/>
      <c r="H16" s="988"/>
      <c r="I16" s="988"/>
      <c r="J16" s="988"/>
      <c r="K16" s="988"/>
      <c r="DO16" s="997" t="s">
        <v>4121</v>
      </c>
      <c r="GC16" s="997" t="s">
        <v>4121</v>
      </c>
    </row>
    <row r="17" spans="92:185">
      <c r="DO17" s="995"/>
      <c r="GC17" s="995"/>
    </row>
    <row r="18" spans="92:185">
      <c r="DO18" s="996" t="s">
        <v>4123</v>
      </c>
      <c r="GC18" s="996" t="s">
        <v>4123</v>
      </c>
    </row>
    <row r="19" spans="92:185" ht="14.25" thickBot="1">
      <c r="CO19" s="711" t="s">
        <v>4046</v>
      </c>
      <c r="CP19" s="711" t="s">
        <v>4046</v>
      </c>
      <c r="DO19" s="995"/>
      <c r="EA19" s="892" t="s">
        <v>4036</v>
      </c>
      <c r="GC19" s="995"/>
    </row>
    <row r="20" spans="92:185" ht="14.25" thickBot="1">
      <c r="CN20" s="880">
        <v>1</v>
      </c>
      <c r="CO20" s="881">
        <v>80000</v>
      </c>
      <c r="CP20" s="882">
        <f>IF('第三面-2'!D15="■",10000,0)</f>
        <v>0</v>
      </c>
      <c r="DM20" s="883" t="s">
        <v>4042</v>
      </c>
      <c r="DO20" s="907" t="s">
        <v>4124</v>
      </c>
      <c r="DY20" s="883" t="s">
        <v>4039</v>
      </c>
      <c r="DZ20" s="883" t="s">
        <v>4040</v>
      </c>
      <c r="EA20" s="883" t="s">
        <v>4041</v>
      </c>
      <c r="GC20" s="907" t="s">
        <v>4124</v>
      </c>
    </row>
    <row r="21" spans="92:185" ht="14.25" thickBot="1">
      <c r="CN21" s="893">
        <v>100</v>
      </c>
      <c r="CO21" s="894">
        <v>105000</v>
      </c>
      <c r="CP21" s="882">
        <f>IF('第三面-2'!K15="■",10000,0)</f>
        <v>0</v>
      </c>
      <c r="DM21" s="769" t="s">
        <v>4047</v>
      </c>
      <c r="DY21" s="380" t="s">
        <v>2815</v>
      </c>
      <c r="DZ21" s="380" t="s">
        <v>4048</v>
      </c>
      <c r="EA21" s="380" t="s">
        <v>4049</v>
      </c>
    </row>
    <row r="22" spans="92:185" ht="14.25" thickBot="1">
      <c r="CN22" s="893">
        <v>200</v>
      </c>
      <c r="CO22" s="894">
        <v>140000</v>
      </c>
      <c r="CP22" s="882">
        <f>IF('第三面-2'!R15="■",10000,0)</f>
        <v>0</v>
      </c>
      <c r="DM22" s="769" t="s">
        <v>4050</v>
      </c>
      <c r="DY22" s="380" t="s">
        <v>3614</v>
      </c>
      <c r="DZ22" s="380" t="s">
        <v>4051</v>
      </c>
      <c r="EA22" s="380" t="s">
        <v>4052</v>
      </c>
    </row>
    <row r="23" spans="92:185">
      <c r="CN23" s="893">
        <v>300</v>
      </c>
      <c r="CO23" s="894">
        <v>175000</v>
      </c>
      <c r="DM23" s="769" t="s">
        <v>4053</v>
      </c>
      <c r="DY23" s="380" t="s">
        <v>2754</v>
      </c>
      <c r="DZ23" s="380" t="s">
        <v>4054</v>
      </c>
      <c r="EA23" s="380" t="s">
        <v>4055</v>
      </c>
    </row>
    <row r="24" spans="92:185">
      <c r="CN24" s="893">
        <v>500</v>
      </c>
      <c r="CO24" s="894">
        <v>220000</v>
      </c>
      <c r="DM24" s="769" t="s">
        <v>4056</v>
      </c>
      <c r="DN24" s="769" t="str">
        <f>IF(OR(第四面!C13="■",第四面!C14="■"),"5:耐火","")</f>
        <v/>
      </c>
      <c r="DY24" s="380" t="s">
        <v>2755</v>
      </c>
      <c r="DZ24" s="380" t="s">
        <v>4057</v>
      </c>
      <c r="EA24" s="380" t="s">
        <v>4058</v>
      </c>
    </row>
    <row r="25" spans="92:185">
      <c r="CN25" s="893">
        <v>1000</v>
      </c>
      <c r="CO25" s="894">
        <v>310000</v>
      </c>
      <c r="DM25" s="769" t="s">
        <v>4059</v>
      </c>
      <c r="DN25" s="769" t="str">
        <f>IF(第四面!C16="■","6:準耐火イ","")</f>
        <v/>
      </c>
      <c r="DY25" s="380" t="s">
        <v>2756</v>
      </c>
      <c r="DZ25" s="380" t="s">
        <v>4060</v>
      </c>
      <c r="EA25" s="380" t="s">
        <v>4061</v>
      </c>
    </row>
    <row r="26" spans="92:185">
      <c r="CN26" s="893">
        <v>2000</v>
      </c>
      <c r="CO26" s="894">
        <v>400000</v>
      </c>
      <c r="DM26" s="769" t="s">
        <v>4062</v>
      </c>
      <c r="DN26" s="769" t="str">
        <f>IF(OR(第四面!C17="■",第四面!C18="■"),"7:準耐火ロ","")</f>
        <v/>
      </c>
      <c r="DY26" s="380" t="s">
        <v>2757</v>
      </c>
      <c r="DZ26" s="380" t="s">
        <v>4063</v>
      </c>
      <c r="EA26" s="380" t="s">
        <v>4064</v>
      </c>
    </row>
    <row r="27" spans="92:185">
      <c r="CN27" s="893">
        <v>3000</v>
      </c>
      <c r="CO27" s="894">
        <v>470000</v>
      </c>
      <c r="DM27" s="769" t="s">
        <v>4065</v>
      </c>
      <c r="DY27" s="380" t="s">
        <v>2758</v>
      </c>
      <c r="DZ27" s="380" t="s">
        <v>4066</v>
      </c>
      <c r="EA27" s="380" t="s">
        <v>4067</v>
      </c>
    </row>
    <row r="28" spans="92:185">
      <c r="CN28" s="893">
        <v>4000</v>
      </c>
      <c r="CO28" s="894">
        <v>570000</v>
      </c>
      <c r="DY28" s="380" t="s">
        <v>2759</v>
      </c>
      <c r="DZ28" s="380" t="s">
        <v>4068</v>
      </c>
      <c r="EA28" s="380" t="s">
        <v>4069</v>
      </c>
    </row>
    <row r="29" spans="92:185">
      <c r="CN29" s="893">
        <v>5000</v>
      </c>
      <c r="CO29" s="894">
        <v>650000</v>
      </c>
      <c r="DY29" s="380" t="s">
        <v>2760</v>
      </c>
      <c r="DZ29" s="380" t="s">
        <v>4070</v>
      </c>
      <c r="EA29" s="380" t="s">
        <v>4071</v>
      </c>
    </row>
    <row r="30" spans="92:185" ht="14.25" thickBot="1">
      <c r="CN30" s="893">
        <v>6000</v>
      </c>
      <c r="CO30" s="894">
        <v>720000</v>
      </c>
      <c r="DY30" s="380" t="s">
        <v>2761</v>
      </c>
      <c r="DZ30" s="380" t="s">
        <v>4072</v>
      </c>
      <c r="EA30" s="380" t="s">
        <v>4073</v>
      </c>
    </row>
    <row r="31" spans="92:185" ht="14.25" thickBot="1">
      <c r="CN31" s="893">
        <v>8000</v>
      </c>
      <c r="CO31" s="894">
        <v>800000</v>
      </c>
      <c r="CP31" s="882">
        <f>SUM(CP20:CP22)</f>
        <v>0</v>
      </c>
      <c r="DY31" s="380" t="s">
        <v>2762</v>
      </c>
      <c r="DZ31" s="380" t="s">
        <v>4074</v>
      </c>
      <c r="EA31" s="380" t="s">
        <v>4075</v>
      </c>
    </row>
    <row r="32" spans="92:185">
      <c r="CN32" s="893">
        <v>10000</v>
      </c>
      <c r="CO32" s="894">
        <v>1080000</v>
      </c>
      <c r="DY32" s="380" t="s">
        <v>2763</v>
      </c>
      <c r="DZ32" s="380" t="s">
        <v>4076</v>
      </c>
      <c r="EA32" s="380" t="s">
        <v>4077</v>
      </c>
    </row>
    <row r="33" spans="92:131">
      <c r="CN33" s="893">
        <v>20000</v>
      </c>
      <c r="CO33" s="894">
        <v>1350000</v>
      </c>
      <c r="DY33" s="380" t="s">
        <v>2764</v>
      </c>
      <c r="DZ33" s="380" t="s">
        <v>4078</v>
      </c>
      <c r="EA33" s="380" t="s">
        <v>4079</v>
      </c>
    </row>
    <row r="34" spans="92:131">
      <c r="CN34" s="893">
        <v>30000</v>
      </c>
      <c r="CO34" s="894">
        <v>1710000</v>
      </c>
      <c r="DY34" s="380" t="s">
        <v>2765</v>
      </c>
      <c r="DZ34" s="380" t="s">
        <v>4080</v>
      </c>
      <c r="EA34" s="380" t="s">
        <v>4081</v>
      </c>
    </row>
    <row r="35" spans="92:131">
      <c r="CN35" s="893">
        <v>40000</v>
      </c>
      <c r="CO35" s="894">
        <v>1950000</v>
      </c>
      <c r="DY35" s="380" t="s">
        <v>2766</v>
      </c>
      <c r="DZ35" s="380" t="s">
        <v>4082</v>
      </c>
      <c r="EA35" s="380" t="s">
        <v>4083</v>
      </c>
    </row>
    <row r="36" spans="92:131" ht="14.25" thickBot="1">
      <c r="CN36" s="895">
        <v>50000</v>
      </c>
      <c r="CO36" s="896">
        <v>2200000</v>
      </c>
      <c r="DY36" s="380" t="s">
        <v>2767</v>
      </c>
      <c r="DZ36" s="380" t="s">
        <v>4084</v>
      </c>
      <c r="EA36" s="380" t="s">
        <v>4085</v>
      </c>
    </row>
    <row r="37" spans="92:131" ht="14.25" thickBot="1">
      <c r="CN37" s="906" t="s">
        <v>4194</v>
      </c>
      <c r="DY37" s="380" t="s">
        <v>2768</v>
      </c>
      <c r="DZ37" s="380" t="s">
        <v>4086</v>
      </c>
      <c r="EA37" s="380" t="s">
        <v>4087</v>
      </c>
    </row>
    <row r="38" spans="92:131">
      <c r="CN38" s="979">
        <v>1</v>
      </c>
      <c r="CO38" s="980">
        <v>60000</v>
      </c>
      <c r="DY38" s="380" t="s">
        <v>2772</v>
      </c>
      <c r="DZ38" s="380" t="s">
        <v>4088</v>
      </c>
      <c r="EA38" s="380" t="s">
        <v>4089</v>
      </c>
    </row>
    <row r="39" spans="92:131" ht="14.25" thickBot="1">
      <c r="CN39" s="981">
        <v>100</v>
      </c>
      <c r="CO39" s="982">
        <v>80000</v>
      </c>
      <c r="DY39" s="380" t="s">
        <v>2777</v>
      </c>
      <c r="DZ39" s="380" t="s">
        <v>4090</v>
      </c>
      <c r="EA39" s="380" t="s">
        <v>4091</v>
      </c>
    </row>
    <row r="40" spans="92:131">
      <c r="DY40" s="380" t="s">
        <v>2769</v>
      </c>
      <c r="DZ40" s="380" t="s">
        <v>4092</v>
      </c>
      <c r="EA40" s="897" t="s">
        <v>4093</v>
      </c>
    </row>
    <row r="41" spans="92:131">
      <c r="DY41" s="380" t="s">
        <v>2771</v>
      </c>
      <c r="DZ41" s="380" t="s">
        <v>4094</v>
      </c>
      <c r="EA41" s="897" t="s">
        <v>4095</v>
      </c>
    </row>
    <row r="42" spans="92:131">
      <c r="DY42" s="380" t="s">
        <v>2773</v>
      </c>
      <c r="DZ42" s="380" t="s">
        <v>4096</v>
      </c>
      <c r="EA42" s="897" t="s">
        <v>4097</v>
      </c>
    </row>
    <row r="43" spans="92:131">
      <c r="DY43" s="380" t="s">
        <v>2775</v>
      </c>
      <c r="DZ43" s="380" t="s">
        <v>4098</v>
      </c>
      <c r="EA43" s="897" t="s">
        <v>4099</v>
      </c>
    </row>
    <row r="44" spans="92:131">
      <c r="DY44" s="380" t="s">
        <v>2776</v>
      </c>
      <c r="DZ44" s="380" t="s">
        <v>4100</v>
      </c>
      <c r="EA44" s="897" t="s">
        <v>4101</v>
      </c>
    </row>
    <row r="45" spans="92:131">
      <c r="DY45" s="380" t="s">
        <v>2816</v>
      </c>
      <c r="DZ45" s="380" t="s">
        <v>4102</v>
      </c>
      <c r="EA45" s="897" t="s">
        <v>4103</v>
      </c>
    </row>
    <row r="46" spans="92:131">
      <c r="DY46" s="380"/>
    </row>
    <row r="47" spans="92:131">
      <c r="DY47" s="380"/>
    </row>
    <row r="48" spans="92:131">
      <c r="DY48" s="380"/>
    </row>
    <row r="50" spans="7:8">
      <c r="G50" s="898">
        <f ca="1">TODAY()</f>
        <v>45988</v>
      </c>
      <c r="H50" s="769" t="s">
        <v>4104</v>
      </c>
    </row>
    <row r="51" spans="7:8">
      <c r="G51" s="898">
        <f ca="1">TODAY()-1</f>
        <v>45987</v>
      </c>
      <c r="H51" s="769" t="s">
        <v>4105</v>
      </c>
    </row>
    <row r="52" spans="7:8">
      <c r="G52" s="898">
        <f ca="1">TODAY()-2</f>
        <v>45986</v>
      </c>
      <c r="H52" s="769" t="s">
        <v>4106</v>
      </c>
    </row>
    <row r="53" spans="7:8">
      <c r="G53" s="898">
        <f ca="1">TODAY()-3</f>
        <v>45985</v>
      </c>
      <c r="H53" s="769" t="s">
        <v>4107</v>
      </c>
    </row>
    <row r="54" spans="7:8">
      <c r="G54" s="898">
        <f ca="1">TODAY()-4</f>
        <v>45984</v>
      </c>
      <c r="H54" s="769" t="s">
        <v>4108</v>
      </c>
    </row>
    <row r="55" spans="7:8">
      <c r="G55" s="898">
        <f ca="1">TODAY()-5</f>
        <v>45983</v>
      </c>
      <c r="H55" s="769" t="s">
        <v>4109</v>
      </c>
    </row>
  </sheetData>
  <mergeCells count="1">
    <mergeCell ref="G11:H11"/>
  </mergeCells>
  <phoneticPr fontId="1"/>
  <dataValidations count="3">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D92C06C0-68C8-47DC-A635-8F106A5FD581}">
      <formula1>"1,2,3,4,5,6,7,8,9,A,B,C,D,E,F,G"</formula1>
    </dataValidation>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4B2C4EED-76B8-48C3-8CF4-8E165EBF3912}">
      <formula1>$G$50:$G$55</formula1>
    </dataValidation>
    <dataValidation type="list" allowBlank="1" showInputMessage="1" showErrorMessage="1" sqref="H15" xr:uid="{1EF4CA27-1998-4B98-A33E-F126506A4482}">
      <formula1>"0,1,2,3,4,5,6,7,8,9"</formula1>
    </dataValidation>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8CB4-EA5B-40BB-B721-68CD4587258F}">
  <sheetPr>
    <tabColor theme="1" tint="0.34998626667073579"/>
  </sheetPr>
  <dimension ref="A1:J20"/>
  <sheetViews>
    <sheetView workbookViewId="0">
      <selection activeCell="B15" sqref="B15:C20"/>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36.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36.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36.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36.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36.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36.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36.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36.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36.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36.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36.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36.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36.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36.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36.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36.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36.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36.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36.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36.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36.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36.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36.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36.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36.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36.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36.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36.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36.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36.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36.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36.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36.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36.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36.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36.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36.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36.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36.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36.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36.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36.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36.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36.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36.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36.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36.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36.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36.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36.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36.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36.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36.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36.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36.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36.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36.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36.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36.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36.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36.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36.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36.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36.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4110</v>
      </c>
      <c r="B1" s="899" t="s">
        <v>4111</v>
      </c>
      <c r="C1" s="899" t="s">
        <v>4112</v>
      </c>
      <c r="D1" s="899" t="s">
        <v>4113</v>
      </c>
      <c r="E1" s="899" t="s">
        <v>4114</v>
      </c>
      <c r="F1" s="899" t="s">
        <v>4115</v>
      </c>
      <c r="G1" s="899" t="s">
        <v>4116</v>
      </c>
      <c r="H1" s="899" t="s">
        <v>4117</v>
      </c>
      <c r="I1" s="899" t="s">
        <v>4118</v>
      </c>
      <c r="J1" s="899" t="s">
        <v>4119</v>
      </c>
    </row>
    <row r="2" spans="1:10" s="712" customFormat="1" ht="31.5" customHeight="1">
      <c r="A2" s="900" t="str">
        <f>IF(第二面!K8="",TEXT(建築物データ!G10,"yyyy")&amp;TEXT(建築物データ!G10,"mm")&amp;TEXT(建築物データ!G10,"dd")&amp;建築物データ!H10&amp;"1",SUBSTITUTE(第二面!K8,"-",""))</f>
        <v>190001001</v>
      </c>
      <c r="B2" s="900">
        <f>IF(IFERROR(SEARCH(B20,第二面!K5),0)&gt;0,LEFT(第二面!K5,SEARCH(B20,第二面!K5)-1),第二面!K5)</f>
        <v>0</v>
      </c>
      <c r="C2" s="900">
        <f>IF(IFERROR(SEARCH(C20,第二面!K4),0)&gt;0,LEFT(第二面!K4,SEARCH(C20,第二面!K4)-1),第二面!K4)</f>
        <v>0</v>
      </c>
      <c r="D2" s="900" t="str">
        <f>IFERROR(IF(SEARCH(B20,第二面!K5)&gt;0,MID(第二面!K5,SEARCH(B20,第二面!K5),99),""),"")</f>
        <v/>
      </c>
      <c r="E2" s="901" t="str">
        <f>IFERROR(IF(SEARCH(C20,第二面!K4)&gt;0,MID(第二面!K4,SEARCH(C20,第二面!K4),99),""),"")</f>
        <v/>
      </c>
      <c r="F2" s="902" t="s">
        <v>4036</v>
      </c>
      <c r="G2" s="902" t="s">
        <v>4036</v>
      </c>
      <c r="H2" s="900" t="str">
        <f>IF(第二面!K6="","",第二面!K6)</f>
        <v/>
      </c>
      <c r="I2" s="901" t="str">
        <f>IF(第二面!K7="","",第二面!K7)</f>
        <v/>
      </c>
      <c r="J2" s="901" t="str">
        <f>IF(第二面!K8="","",第二面!K8)</f>
        <v/>
      </c>
    </row>
    <row r="4" spans="1:10">
      <c r="B4" s="891"/>
    </row>
    <row r="15" spans="1:10">
      <c r="B15" s="903" t="s">
        <v>8</v>
      </c>
      <c r="C15" s="904" t="s">
        <v>4120</v>
      </c>
    </row>
    <row r="16" spans="1:10">
      <c r="B16" s="905" t="s">
        <v>4121</v>
      </c>
      <c r="C16" s="905" t="s">
        <v>4121</v>
      </c>
    </row>
    <row r="17" spans="2:3">
      <c r="C17" s="906" t="s">
        <v>4122</v>
      </c>
    </row>
    <row r="18" spans="2:3">
      <c r="B18" s="885" t="s">
        <v>4123</v>
      </c>
      <c r="C18" s="885" t="s">
        <v>4123</v>
      </c>
    </row>
    <row r="19" spans="2:3" ht="14.25" thickBot="1"/>
    <row r="20" spans="2:3" ht="20.100000000000001" customHeight="1" thickBot="1">
      <c r="B20" s="907" t="s">
        <v>4124</v>
      </c>
      <c r="C20" s="907" t="s">
        <v>4125</v>
      </c>
    </row>
  </sheetData>
  <phoneticPr fontId="1"/>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ABB4-9A48-4835-8557-BBADB993AE85}">
  <sheetPr>
    <tabColor theme="1" tint="0.34998626667073579"/>
  </sheetPr>
  <dimension ref="A1:J20"/>
  <sheetViews>
    <sheetView workbookViewId="0">
      <selection activeCell="E2" sqref="E2"/>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4110</v>
      </c>
      <c r="B1" s="899" t="s">
        <v>4111</v>
      </c>
      <c r="C1" s="899" t="s">
        <v>4112</v>
      </c>
      <c r="D1" s="899" t="s">
        <v>4113</v>
      </c>
      <c r="E1" s="899" t="s">
        <v>4114</v>
      </c>
      <c r="F1" s="899" t="s">
        <v>4115</v>
      </c>
      <c r="G1" s="899" t="s">
        <v>4116</v>
      </c>
      <c r="H1" s="899" t="s">
        <v>4117</v>
      </c>
      <c r="I1" s="899" t="s">
        <v>4118</v>
      </c>
      <c r="J1" s="899" t="s">
        <v>4119</v>
      </c>
    </row>
    <row r="2" spans="1:10" s="712" customFormat="1" ht="31.5" customHeight="1">
      <c r="A2" s="900" t="str">
        <f>IF('第二面（主）'!H8="",TEXT(建築物データ!G10,"yyyy")&amp;TEXT(建築物データ!G10,"mm")&amp;TEXT(建築物データ!G10,"dd")&amp;建築物データ!H10&amp;"2",SUBSTITUTE('第二面（主）'!H8,"-",""))&amp;IF(AND('第二面（主）'!H8=第二面!K8,第二面!K8&lt;&gt;""),"-1","")</f>
        <v>190001002</v>
      </c>
      <c r="B2" s="900">
        <f>IF(IFERROR(SEARCH(B20,'第二面（主）'!H5),0)&gt;0,LEFT('第二面（主）'!H5,SEARCH(B20,'第二面（主）'!H5)-1),'第二面（主）'!H5)</f>
        <v>0</v>
      </c>
      <c r="C2" s="900">
        <f>IF(IFERROR(SEARCH(C20,'第二面（主）'!H4),0)&gt;0,LEFT('第二面（主）'!H4,SEARCH(C20,'第二面（主）'!H4)-1),'第二面（主）'!H4)</f>
        <v>0</v>
      </c>
      <c r="D2" s="900" t="str">
        <f>IFERROR(IF(SEARCH(B20,'第二面（主）'!H5)&gt;0,MID('第二面（主）'!H5,SEARCH(B20,'第二面（主）'!H5),99),""),"")</f>
        <v/>
      </c>
      <c r="E2" s="900" t="str">
        <f>IFERROR(IF(SEARCH(C20,'第二面（主）'!H4)&gt;0,MID('第二面（主）'!H4,SEARCH(C20,'第二面（主）'!H4),99),""),"")</f>
        <v/>
      </c>
      <c r="F2" s="902" t="s">
        <v>4036</v>
      </c>
      <c r="G2" s="902" t="s">
        <v>4036</v>
      </c>
      <c r="H2" s="900" t="str">
        <f>IF('第二面（主）'!H6="","",'第二面（主）'!H6)</f>
        <v/>
      </c>
      <c r="I2" s="901" t="str">
        <f>IF('第二面（主）'!H7="","",'第二面（主）'!H7)</f>
        <v/>
      </c>
      <c r="J2" s="901" t="str">
        <f>IF('第二面（主）'!H8="","",'第二面（主）'!H8)</f>
        <v/>
      </c>
    </row>
    <row r="15" spans="1:10">
      <c r="B15" s="903" t="s">
        <v>8</v>
      </c>
      <c r="C15" s="904" t="s">
        <v>4120</v>
      </c>
    </row>
    <row r="16" spans="1:10">
      <c r="B16" s="905" t="s">
        <v>4121</v>
      </c>
      <c r="C16" s="905" t="s">
        <v>4121</v>
      </c>
    </row>
    <row r="17" spans="2:3">
      <c r="C17" s="906" t="s">
        <v>4122</v>
      </c>
    </row>
    <row r="18" spans="2:3">
      <c r="B18" s="885" t="s">
        <v>4123</v>
      </c>
      <c r="C18" s="885" t="s">
        <v>4123</v>
      </c>
    </row>
    <row r="19" spans="2:3" ht="14.25" thickBot="1"/>
    <row r="20" spans="2:3" ht="14.25" thickBot="1">
      <c r="B20" s="907" t="s">
        <v>4124</v>
      </c>
      <c r="C20" s="907" t="s">
        <v>4125</v>
      </c>
    </row>
  </sheetData>
  <phoneticPr fontId="1"/>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2D395-9E82-48FF-A26B-AD33C0216FDA}">
  <sheetPr>
    <tabColor theme="1" tint="0.34998626667073579"/>
  </sheetPr>
  <dimension ref="A1:J20"/>
  <sheetViews>
    <sheetView workbookViewId="0">
      <selection activeCell="AD2" sqref="AD2"/>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4110</v>
      </c>
      <c r="B1" s="899" t="s">
        <v>4111</v>
      </c>
      <c r="C1" s="899" t="s">
        <v>4112</v>
      </c>
      <c r="D1" s="899" t="s">
        <v>4113</v>
      </c>
      <c r="E1" s="899" t="s">
        <v>4114</v>
      </c>
      <c r="F1" s="899" t="s">
        <v>4115</v>
      </c>
      <c r="G1" s="899" t="s">
        <v>4116</v>
      </c>
      <c r="H1" s="899" t="s">
        <v>4117</v>
      </c>
      <c r="I1" s="899" t="s">
        <v>4118</v>
      </c>
      <c r="J1" s="899" t="s">
        <v>4119</v>
      </c>
    </row>
    <row r="2" spans="1:10" s="712" customFormat="1" ht="31.5" customHeight="1">
      <c r="A2" s="900" t="str">
        <f>IF('第二面（主）'!H15="",TEXT(建築物データ!G10,"yyyy")&amp;TEXT(建築物データ!G10,"mm")&amp;TEXT(建築物データ!G10,"dd")&amp;建築物データ!H10&amp;"3",SUBSTITUTE('第二面（主）'!H15,"-",""))&amp;IF(AND('第二面（主）'!H15=第二面!K8,第二面!K8&lt;&gt;""),"-2","")</f>
        <v>190001003</v>
      </c>
      <c r="B2" s="900">
        <f>IF(IFERROR(SEARCH(B20,'第二面（主）'!H12),0)&gt;0,LEFT('第二面（主）'!H12,SEARCH(B20,'第二面（主）'!H12)-1),'第二面（主）'!H12)</f>
        <v>0</v>
      </c>
      <c r="C2" s="900">
        <f>IF(IFERROR(SEARCH(C20,'第二面（主）'!H11),0)&gt;0,LEFT('第二面（主）'!H11,SEARCH(C20,'第二面（主）'!H11)-1),'第二面（主）'!H11)</f>
        <v>0</v>
      </c>
      <c r="D2" s="900" t="str">
        <f>IFERROR(IF(SEARCH(B20,'第二面（主）'!H12)&gt;0,MID('第二面（主）'!H12,SEARCH(B20,'第二面（主）'!H12),99),""),"")</f>
        <v/>
      </c>
      <c r="E2" s="900" t="str">
        <f>IFERROR(IF(SEARCH(C20,'第二面（主）'!H11)&gt;0,MID('第二面（主）'!H11,SEARCH(C20,'第二面（主）'!H11),99),""),"")</f>
        <v/>
      </c>
      <c r="F2" s="902" t="s">
        <v>4036</v>
      </c>
      <c r="G2" s="902" t="s">
        <v>4036</v>
      </c>
      <c r="H2" s="900" t="str">
        <f>IF('第二面（主）'!H13="","",'第二面（主）'!H13)</f>
        <v/>
      </c>
      <c r="I2" s="901" t="str">
        <f>IF('第二面（主）'!H14="","",'第二面（主）'!H14)</f>
        <v/>
      </c>
      <c r="J2" s="901" t="str">
        <f>IF('第二面（主）'!H15="","",'第二面（主）'!H15)</f>
        <v/>
      </c>
    </row>
    <row r="15" spans="1:10">
      <c r="B15" s="903" t="s">
        <v>8</v>
      </c>
      <c r="C15" s="904" t="s">
        <v>4120</v>
      </c>
    </row>
    <row r="16" spans="1:10">
      <c r="B16" s="905" t="s">
        <v>4121</v>
      </c>
      <c r="C16" s="905" t="s">
        <v>4121</v>
      </c>
    </row>
    <row r="17" spans="2:3">
      <c r="C17" s="906" t="s">
        <v>4122</v>
      </c>
    </row>
    <row r="18" spans="2:3">
      <c r="B18" s="885" t="s">
        <v>4123</v>
      </c>
      <c r="C18" s="885" t="s">
        <v>4123</v>
      </c>
    </row>
    <row r="19" spans="2:3" ht="14.25" thickBot="1"/>
    <row r="20" spans="2:3" ht="14.25" thickBot="1">
      <c r="B20" s="907" t="s">
        <v>4124</v>
      </c>
      <c r="C20" s="907" t="s">
        <v>4125</v>
      </c>
    </row>
  </sheetData>
  <phoneticPr fontId="1"/>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4F965-8D10-4AC4-B382-128D8BFBA684}">
  <sheetPr>
    <tabColor theme="1" tint="0.34998626667073579"/>
  </sheetPr>
  <dimension ref="A1:J2"/>
  <sheetViews>
    <sheetView workbookViewId="0">
      <selection activeCell="AD2" sqref="AD2"/>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4110</v>
      </c>
      <c r="B1" s="899" t="s">
        <v>4111</v>
      </c>
      <c r="C1" s="899" t="s">
        <v>4112</v>
      </c>
      <c r="D1" s="899" t="s">
        <v>4113</v>
      </c>
      <c r="E1" s="899" t="s">
        <v>4114</v>
      </c>
      <c r="F1" s="899" t="s">
        <v>4115</v>
      </c>
      <c r="G1" s="899" t="s">
        <v>4116</v>
      </c>
      <c r="H1" s="899" t="s">
        <v>4117</v>
      </c>
      <c r="I1" s="899" t="s">
        <v>4118</v>
      </c>
      <c r="J1" s="899" t="s">
        <v>4119</v>
      </c>
    </row>
    <row r="2" spans="1:10" s="712" customFormat="1" ht="31.5" customHeight="1">
      <c r="A2" s="900" t="str">
        <f>IF(第二面!K17="","",SUBSTITUTE(第二面!K17,"-",""))</f>
        <v/>
      </c>
      <c r="B2" s="900" t="str">
        <f>第二面!K12</f>
        <v/>
      </c>
      <c r="C2" s="902"/>
      <c r="D2" s="902"/>
      <c r="E2" s="902"/>
      <c r="F2" s="900" t="str">
        <f>第二面!K14</f>
        <v/>
      </c>
      <c r="G2" s="902" t="s">
        <v>4036</v>
      </c>
      <c r="H2" s="900" t="str">
        <f>第二面!K15</f>
        <v/>
      </c>
      <c r="I2" s="901" t="str">
        <f>第二面!K16</f>
        <v/>
      </c>
      <c r="J2" s="901" t="str">
        <f>IF(第二面!K17="","",第二面!K17)</f>
        <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4ECCE-4DF9-41CA-B164-FF0F15E7ED38}">
  <sheetPr>
    <tabColor rgb="FFCCFFFF"/>
  </sheetPr>
  <dimension ref="A1:AT49"/>
  <sheetViews>
    <sheetView view="pageBreakPreview" zoomScaleNormal="100" workbookViewId="0">
      <selection activeCell="AI18" sqref="AI18:AJ18"/>
    </sheetView>
  </sheetViews>
  <sheetFormatPr defaultRowHeight="12"/>
  <cols>
    <col min="1" max="33" width="3" style="337" customWidth="1"/>
    <col min="34" max="40" width="9" style="337"/>
    <col min="41" max="41" width="9" style="337" customWidth="1"/>
    <col min="42" max="44" width="9" style="337"/>
    <col min="45" max="45" width="15.875" style="337" customWidth="1"/>
    <col min="46" max="46" width="9.375" style="337" bestFit="1" customWidth="1"/>
    <col min="47" max="47" width="15.625" style="337" customWidth="1"/>
    <col min="48" max="256" width="9" style="337"/>
    <col min="257" max="289" width="3" style="337" customWidth="1"/>
    <col min="290" max="300" width="9" style="337"/>
    <col min="301" max="301" width="15.875" style="337" customWidth="1"/>
    <col min="302" max="302" width="9.375" style="337" bestFit="1" customWidth="1"/>
    <col min="303" max="303" width="15.625" style="337" customWidth="1"/>
    <col min="304" max="512" width="9" style="337"/>
    <col min="513" max="545" width="3" style="337" customWidth="1"/>
    <col min="546" max="556" width="9" style="337"/>
    <col min="557" max="557" width="15.875" style="337" customWidth="1"/>
    <col min="558" max="558" width="9.375" style="337" bestFit="1" customWidth="1"/>
    <col min="559" max="559" width="15.625" style="337" customWidth="1"/>
    <col min="560" max="768" width="9" style="337"/>
    <col min="769" max="801" width="3" style="337" customWidth="1"/>
    <col min="802" max="812" width="9" style="337"/>
    <col min="813" max="813" width="15.875" style="337" customWidth="1"/>
    <col min="814" max="814" width="9.375" style="337" bestFit="1" customWidth="1"/>
    <col min="815" max="815" width="15.625" style="337" customWidth="1"/>
    <col min="816" max="1024" width="9" style="337"/>
    <col min="1025" max="1057" width="3" style="337" customWidth="1"/>
    <col min="1058" max="1068" width="9" style="337"/>
    <col min="1069" max="1069" width="15.875" style="337" customWidth="1"/>
    <col min="1070" max="1070" width="9.375" style="337" bestFit="1" customWidth="1"/>
    <col min="1071" max="1071" width="15.625" style="337" customWidth="1"/>
    <col min="1072" max="1280" width="9" style="337"/>
    <col min="1281" max="1313" width="3" style="337" customWidth="1"/>
    <col min="1314" max="1324" width="9" style="337"/>
    <col min="1325" max="1325" width="15.875" style="337" customWidth="1"/>
    <col min="1326" max="1326" width="9.375" style="337" bestFit="1" customWidth="1"/>
    <col min="1327" max="1327" width="15.625" style="337" customWidth="1"/>
    <col min="1328" max="1536" width="9" style="337"/>
    <col min="1537" max="1569" width="3" style="337" customWidth="1"/>
    <col min="1570" max="1580" width="9" style="337"/>
    <col min="1581" max="1581" width="15.875" style="337" customWidth="1"/>
    <col min="1582" max="1582" width="9.375" style="337" bestFit="1" customWidth="1"/>
    <col min="1583" max="1583" width="15.625" style="337" customWidth="1"/>
    <col min="1584" max="1792" width="9" style="337"/>
    <col min="1793" max="1825" width="3" style="337" customWidth="1"/>
    <col min="1826" max="1836" width="9" style="337"/>
    <col min="1837" max="1837" width="15.875" style="337" customWidth="1"/>
    <col min="1838" max="1838" width="9.375" style="337" bestFit="1" customWidth="1"/>
    <col min="1839" max="1839" width="15.625" style="337" customWidth="1"/>
    <col min="1840" max="2048" width="9" style="337"/>
    <col min="2049" max="2081" width="3" style="337" customWidth="1"/>
    <col min="2082" max="2092" width="9" style="337"/>
    <col min="2093" max="2093" width="15.875" style="337" customWidth="1"/>
    <col min="2094" max="2094" width="9.375" style="337" bestFit="1" customWidth="1"/>
    <col min="2095" max="2095" width="15.625" style="337" customWidth="1"/>
    <col min="2096" max="2304" width="9" style="337"/>
    <col min="2305" max="2337" width="3" style="337" customWidth="1"/>
    <col min="2338" max="2348" width="9" style="337"/>
    <col min="2349" max="2349" width="15.875" style="337" customWidth="1"/>
    <col min="2350" max="2350" width="9.375" style="337" bestFit="1" customWidth="1"/>
    <col min="2351" max="2351" width="15.625" style="337" customWidth="1"/>
    <col min="2352" max="2560" width="9" style="337"/>
    <col min="2561" max="2593" width="3" style="337" customWidth="1"/>
    <col min="2594" max="2604" width="9" style="337"/>
    <col min="2605" max="2605" width="15.875" style="337" customWidth="1"/>
    <col min="2606" max="2606" width="9.375" style="337" bestFit="1" customWidth="1"/>
    <col min="2607" max="2607" width="15.625" style="337" customWidth="1"/>
    <col min="2608" max="2816" width="9" style="337"/>
    <col min="2817" max="2849" width="3" style="337" customWidth="1"/>
    <col min="2850" max="2860" width="9" style="337"/>
    <col min="2861" max="2861" width="15.875" style="337" customWidth="1"/>
    <col min="2862" max="2862" width="9.375" style="337" bestFit="1" customWidth="1"/>
    <col min="2863" max="2863" width="15.625" style="337" customWidth="1"/>
    <col min="2864" max="3072" width="9" style="337"/>
    <col min="3073" max="3105" width="3" style="337" customWidth="1"/>
    <col min="3106" max="3116" width="9" style="337"/>
    <col min="3117" max="3117" width="15.875" style="337" customWidth="1"/>
    <col min="3118" max="3118" width="9.375" style="337" bestFit="1" customWidth="1"/>
    <col min="3119" max="3119" width="15.625" style="337" customWidth="1"/>
    <col min="3120" max="3328" width="9" style="337"/>
    <col min="3329" max="3361" width="3" style="337" customWidth="1"/>
    <col min="3362" max="3372" width="9" style="337"/>
    <col min="3373" max="3373" width="15.875" style="337" customWidth="1"/>
    <col min="3374" max="3374" width="9.375" style="337" bestFit="1" customWidth="1"/>
    <col min="3375" max="3375" width="15.625" style="337" customWidth="1"/>
    <col min="3376" max="3584" width="9" style="337"/>
    <col min="3585" max="3617" width="3" style="337" customWidth="1"/>
    <col min="3618" max="3628" width="9" style="337"/>
    <col min="3629" max="3629" width="15.875" style="337" customWidth="1"/>
    <col min="3630" max="3630" width="9.375" style="337" bestFit="1" customWidth="1"/>
    <col min="3631" max="3631" width="15.625" style="337" customWidth="1"/>
    <col min="3632" max="3840" width="9" style="337"/>
    <col min="3841" max="3873" width="3" style="337" customWidth="1"/>
    <col min="3874" max="3884" width="9" style="337"/>
    <col min="3885" max="3885" width="15.875" style="337" customWidth="1"/>
    <col min="3886" max="3886" width="9.375" style="337" bestFit="1" customWidth="1"/>
    <col min="3887" max="3887" width="15.625" style="337" customWidth="1"/>
    <col min="3888" max="4096" width="9" style="337"/>
    <col min="4097" max="4129" width="3" style="337" customWidth="1"/>
    <col min="4130" max="4140" width="9" style="337"/>
    <col min="4141" max="4141" width="15.875" style="337" customWidth="1"/>
    <col min="4142" max="4142" width="9.375" style="337" bestFit="1" customWidth="1"/>
    <col min="4143" max="4143" width="15.625" style="337" customWidth="1"/>
    <col min="4144" max="4352" width="9" style="337"/>
    <col min="4353" max="4385" width="3" style="337" customWidth="1"/>
    <col min="4386" max="4396" width="9" style="337"/>
    <col min="4397" max="4397" width="15.875" style="337" customWidth="1"/>
    <col min="4398" max="4398" width="9.375" style="337" bestFit="1" customWidth="1"/>
    <col min="4399" max="4399" width="15.625" style="337" customWidth="1"/>
    <col min="4400" max="4608" width="9" style="337"/>
    <col min="4609" max="4641" width="3" style="337" customWidth="1"/>
    <col min="4642" max="4652" width="9" style="337"/>
    <col min="4653" max="4653" width="15.875" style="337" customWidth="1"/>
    <col min="4654" max="4654" width="9.375" style="337" bestFit="1" customWidth="1"/>
    <col min="4655" max="4655" width="15.625" style="337" customWidth="1"/>
    <col min="4656" max="4864" width="9" style="337"/>
    <col min="4865" max="4897" width="3" style="337" customWidth="1"/>
    <col min="4898" max="4908" width="9" style="337"/>
    <col min="4909" max="4909" width="15.875" style="337" customWidth="1"/>
    <col min="4910" max="4910" width="9.375" style="337" bestFit="1" customWidth="1"/>
    <col min="4911" max="4911" width="15.625" style="337" customWidth="1"/>
    <col min="4912" max="5120" width="9" style="337"/>
    <col min="5121" max="5153" width="3" style="337" customWidth="1"/>
    <col min="5154" max="5164" width="9" style="337"/>
    <col min="5165" max="5165" width="15.875" style="337" customWidth="1"/>
    <col min="5166" max="5166" width="9.375" style="337" bestFit="1" customWidth="1"/>
    <col min="5167" max="5167" width="15.625" style="337" customWidth="1"/>
    <col min="5168" max="5376" width="9" style="337"/>
    <col min="5377" max="5409" width="3" style="337" customWidth="1"/>
    <col min="5410" max="5420" width="9" style="337"/>
    <col min="5421" max="5421" width="15.875" style="337" customWidth="1"/>
    <col min="5422" max="5422" width="9.375" style="337" bestFit="1" customWidth="1"/>
    <col min="5423" max="5423" width="15.625" style="337" customWidth="1"/>
    <col min="5424" max="5632" width="9" style="337"/>
    <col min="5633" max="5665" width="3" style="337" customWidth="1"/>
    <col min="5666" max="5676" width="9" style="337"/>
    <col min="5677" max="5677" width="15.875" style="337" customWidth="1"/>
    <col min="5678" max="5678" width="9.375" style="337" bestFit="1" customWidth="1"/>
    <col min="5679" max="5679" width="15.625" style="337" customWidth="1"/>
    <col min="5680" max="5888" width="9" style="337"/>
    <col min="5889" max="5921" width="3" style="337" customWidth="1"/>
    <col min="5922" max="5932" width="9" style="337"/>
    <col min="5933" max="5933" width="15.875" style="337" customWidth="1"/>
    <col min="5934" max="5934" width="9.375" style="337" bestFit="1" customWidth="1"/>
    <col min="5935" max="5935" width="15.625" style="337" customWidth="1"/>
    <col min="5936" max="6144" width="9" style="337"/>
    <col min="6145" max="6177" width="3" style="337" customWidth="1"/>
    <col min="6178" max="6188" width="9" style="337"/>
    <col min="6189" max="6189" width="15.875" style="337" customWidth="1"/>
    <col min="6190" max="6190" width="9.375" style="337" bestFit="1" customWidth="1"/>
    <col min="6191" max="6191" width="15.625" style="337" customWidth="1"/>
    <col min="6192" max="6400" width="9" style="337"/>
    <col min="6401" max="6433" width="3" style="337" customWidth="1"/>
    <col min="6434" max="6444" width="9" style="337"/>
    <col min="6445" max="6445" width="15.875" style="337" customWidth="1"/>
    <col min="6446" max="6446" width="9.375" style="337" bestFit="1" customWidth="1"/>
    <col min="6447" max="6447" width="15.625" style="337" customWidth="1"/>
    <col min="6448" max="6656" width="9" style="337"/>
    <col min="6657" max="6689" width="3" style="337" customWidth="1"/>
    <col min="6690" max="6700" width="9" style="337"/>
    <col min="6701" max="6701" width="15.875" style="337" customWidth="1"/>
    <col min="6702" max="6702" width="9.375" style="337" bestFit="1" customWidth="1"/>
    <col min="6703" max="6703" width="15.625" style="337" customWidth="1"/>
    <col min="6704" max="6912" width="9" style="337"/>
    <col min="6913" max="6945" width="3" style="337" customWidth="1"/>
    <col min="6946" max="6956" width="9" style="337"/>
    <col min="6957" max="6957" width="15.875" style="337" customWidth="1"/>
    <col min="6958" max="6958" width="9.375" style="337" bestFit="1" customWidth="1"/>
    <col min="6959" max="6959" width="15.625" style="337" customWidth="1"/>
    <col min="6960" max="7168" width="9" style="337"/>
    <col min="7169" max="7201" width="3" style="337" customWidth="1"/>
    <col min="7202" max="7212" width="9" style="337"/>
    <col min="7213" max="7213" width="15.875" style="337" customWidth="1"/>
    <col min="7214" max="7214" width="9.375" style="337" bestFit="1" customWidth="1"/>
    <col min="7215" max="7215" width="15.625" style="337" customWidth="1"/>
    <col min="7216" max="7424" width="9" style="337"/>
    <col min="7425" max="7457" width="3" style="337" customWidth="1"/>
    <col min="7458" max="7468" width="9" style="337"/>
    <col min="7469" max="7469" width="15.875" style="337" customWidth="1"/>
    <col min="7470" max="7470" width="9.375" style="337" bestFit="1" customWidth="1"/>
    <col min="7471" max="7471" width="15.625" style="337" customWidth="1"/>
    <col min="7472" max="7680" width="9" style="337"/>
    <col min="7681" max="7713" width="3" style="337" customWidth="1"/>
    <col min="7714" max="7724" width="9" style="337"/>
    <col min="7725" max="7725" width="15.875" style="337" customWidth="1"/>
    <col min="7726" max="7726" width="9.375" style="337" bestFit="1" customWidth="1"/>
    <col min="7727" max="7727" width="15.625" style="337" customWidth="1"/>
    <col min="7728" max="7936" width="9" style="337"/>
    <col min="7937" max="7969" width="3" style="337" customWidth="1"/>
    <col min="7970" max="7980" width="9" style="337"/>
    <col min="7981" max="7981" width="15.875" style="337" customWidth="1"/>
    <col min="7982" max="7982" width="9.375" style="337" bestFit="1" customWidth="1"/>
    <col min="7983" max="7983" width="15.625" style="337" customWidth="1"/>
    <col min="7984" max="8192" width="9" style="337"/>
    <col min="8193" max="8225" width="3" style="337" customWidth="1"/>
    <col min="8226" max="8236" width="9" style="337"/>
    <col min="8237" max="8237" width="15.875" style="337" customWidth="1"/>
    <col min="8238" max="8238" width="9.375" style="337" bestFit="1" customWidth="1"/>
    <col min="8239" max="8239" width="15.625" style="337" customWidth="1"/>
    <col min="8240" max="8448" width="9" style="337"/>
    <col min="8449" max="8481" width="3" style="337" customWidth="1"/>
    <col min="8482" max="8492" width="9" style="337"/>
    <col min="8493" max="8493" width="15.875" style="337" customWidth="1"/>
    <col min="8494" max="8494" width="9.375" style="337" bestFit="1" customWidth="1"/>
    <col min="8495" max="8495" width="15.625" style="337" customWidth="1"/>
    <col min="8496" max="8704" width="9" style="337"/>
    <col min="8705" max="8737" width="3" style="337" customWidth="1"/>
    <col min="8738" max="8748" width="9" style="337"/>
    <col min="8749" max="8749" width="15.875" style="337" customWidth="1"/>
    <col min="8750" max="8750" width="9.375" style="337" bestFit="1" customWidth="1"/>
    <col min="8751" max="8751" width="15.625" style="337" customWidth="1"/>
    <col min="8752" max="8960" width="9" style="337"/>
    <col min="8961" max="8993" width="3" style="337" customWidth="1"/>
    <col min="8994" max="9004" width="9" style="337"/>
    <col min="9005" max="9005" width="15.875" style="337" customWidth="1"/>
    <col min="9006" max="9006" width="9.375" style="337" bestFit="1" customWidth="1"/>
    <col min="9007" max="9007" width="15.625" style="337" customWidth="1"/>
    <col min="9008" max="9216" width="9" style="337"/>
    <col min="9217" max="9249" width="3" style="337" customWidth="1"/>
    <col min="9250" max="9260" width="9" style="337"/>
    <col min="9261" max="9261" width="15.875" style="337" customWidth="1"/>
    <col min="9262" max="9262" width="9.375" style="337" bestFit="1" customWidth="1"/>
    <col min="9263" max="9263" width="15.625" style="337" customWidth="1"/>
    <col min="9264" max="9472" width="9" style="337"/>
    <col min="9473" max="9505" width="3" style="337" customWidth="1"/>
    <col min="9506" max="9516" width="9" style="337"/>
    <col min="9517" max="9517" width="15.875" style="337" customWidth="1"/>
    <col min="9518" max="9518" width="9.375" style="337" bestFit="1" customWidth="1"/>
    <col min="9519" max="9519" width="15.625" style="337" customWidth="1"/>
    <col min="9520" max="9728" width="9" style="337"/>
    <col min="9729" max="9761" width="3" style="337" customWidth="1"/>
    <col min="9762" max="9772" width="9" style="337"/>
    <col min="9773" max="9773" width="15.875" style="337" customWidth="1"/>
    <col min="9774" max="9774" width="9.375" style="337" bestFit="1" customWidth="1"/>
    <col min="9775" max="9775" width="15.625" style="337" customWidth="1"/>
    <col min="9776" max="9984" width="9" style="337"/>
    <col min="9985" max="10017" width="3" style="337" customWidth="1"/>
    <col min="10018" max="10028" width="9" style="337"/>
    <col min="10029" max="10029" width="15.875" style="337" customWidth="1"/>
    <col min="10030" max="10030" width="9.375" style="337" bestFit="1" customWidth="1"/>
    <col min="10031" max="10031" width="15.625" style="337" customWidth="1"/>
    <col min="10032" max="10240" width="9" style="337"/>
    <col min="10241" max="10273" width="3" style="337" customWidth="1"/>
    <col min="10274" max="10284" width="9" style="337"/>
    <col min="10285" max="10285" width="15.875" style="337" customWidth="1"/>
    <col min="10286" max="10286" width="9.375" style="337" bestFit="1" customWidth="1"/>
    <col min="10287" max="10287" width="15.625" style="337" customWidth="1"/>
    <col min="10288" max="10496" width="9" style="337"/>
    <col min="10497" max="10529" width="3" style="337" customWidth="1"/>
    <col min="10530" max="10540" width="9" style="337"/>
    <col min="10541" max="10541" width="15.875" style="337" customWidth="1"/>
    <col min="10542" max="10542" width="9.375" style="337" bestFit="1" customWidth="1"/>
    <col min="10543" max="10543" width="15.625" style="337" customWidth="1"/>
    <col min="10544" max="10752" width="9" style="337"/>
    <col min="10753" max="10785" width="3" style="337" customWidth="1"/>
    <col min="10786" max="10796" width="9" style="337"/>
    <col min="10797" max="10797" width="15.875" style="337" customWidth="1"/>
    <col min="10798" max="10798" width="9.375" style="337" bestFit="1" customWidth="1"/>
    <col min="10799" max="10799" width="15.625" style="337" customWidth="1"/>
    <col min="10800" max="11008" width="9" style="337"/>
    <col min="11009" max="11041" width="3" style="337" customWidth="1"/>
    <col min="11042" max="11052" width="9" style="337"/>
    <col min="11053" max="11053" width="15.875" style="337" customWidth="1"/>
    <col min="11054" max="11054" width="9.375" style="337" bestFit="1" customWidth="1"/>
    <col min="11055" max="11055" width="15.625" style="337" customWidth="1"/>
    <col min="11056" max="11264" width="9" style="337"/>
    <col min="11265" max="11297" width="3" style="337" customWidth="1"/>
    <col min="11298" max="11308" width="9" style="337"/>
    <col min="11309" max="11309" width="15.875" style="337" customWidth="1"/>
    <col min="11310" max="11310" width="9.375" style="337" bestFit="1" customWidth="1"/>
    <col min="11311" max="11311" width="15.625" style="337" customWidth="1"/>
    <col min="11312" max="11520" width="9" style="337"/>
    <col min="11521" max="11553" width="3" style="337" customWidth="1"/>
    <col min="11554" max="11564" width="9" style="337"/>
    <col min="11565" max="11565" width="15.875" style="337" customWidth="1"/>
    <col min="11566" max="11566" width="9.375" style="337" bestFit="1" customWidth="1"/>
    <col min="11567" max="11567" width="15.625" style="337" customWidth="1"/>
    <col min="11568" max="11776" width="9" style="337"/>
    <col min="11777" max="11809" width="3" style="337" customWidth="1"/>
    <col min="11810" max="11820" width="9" style="337"/>
    <col min="11821" max="11821" width="15.875" style="337" customWidth="1"/>
    <col min="11822" max="11822" width="9.375" style="337" bestFit="1" customWidth="1"/>
    <col min="11823" max="11823" width="15.625" style="337" customWidth="1"/>
    <col min="11824" max="12032" width="9" style="337"/>
    <col min="12033" max="12065" width="3" style="337" customWidth="1"/>
    <col min="12066" max="12076" width="9" style="337"/>
    <col min="12077" max="12077" width="15.875" style="337" customWidth="1"/>
    <col min="12078" max="12078" width="9.375" style="337" bestFit="1" customWidth="1"/>
    <col min="12079" max="12079" width="15.625" style="337" customWidth="1"/>
    <col min="12080" max="12288" width="9" style="337"/>
    <col min="12289" max="12321" width="3" style="337" customWidth="1"/>
    <col min="12322" max="12332" width="9" style="337"/>
    <col min="12333" max="12333" width="15.875" style="337" customWidth="1"/>
    <col min="12334" max="12334" width="9.375" style="337" bestFit="1" customWidth="1"/>
    <col min="12335" max="12335" width="15.625" style="337" customWidth="1"/>
    <col min="12336" max="12544" width="9" style="337"/>
    <col min="12545" max="12577" width="3" style="337" customWidth="1"/>
    <col min="12578" max="12588" width="9" style="337"/>
    <col min="12589" max="12589" width="15.875" style="337" customWidth="1"/>
    <col min="12590" max="12590" width="9.375" style="337" bestFit="1" customWidth="1"/>
    <col min="12591" max="12591" width="15.625" style="337" customWidth="1"/>
    <col min="12592" max="12800" width="9" style="337"/>
    <col min="12801" max="12833" width="3" style="337" customWidth="1"/>
    <col min="12834" max="12844" width="9" style="337"/>
    <col min="12845" max="12845" width="15.875" style="337" customWidth="1"/>
    <col min="12846" max="12846" width="9.375" style="337" bestFit="1" customWidth="1"/>
    <col min="12847" max="12847" width="15.625" style="337" customWidth="1"/>
    <col min="12848" max="13056" width="9" style="337"/>
    <col min="13057" max="13089" width="3" style="337" customWidth="1"/>
    <col min="13090" max="13100" width="9" style="337"/>
    <col min="13101" max="13101" width="15.875" style="337" customWidth="1"/>
    <col min="13102" max="13102" width="9.375" style="337" bestFit="1" customWidth="1"/>
    <col min="13103" max="13103" width="15.625" style="337" customWidth="1"/>
    <col min="13104" max="13312" width="9" style="337"/>
    <col min="13313" max="13345" width="3" style="337" customWidth="1"/>
    <col min="13346" max="13356" width="9" style="337"/>
    <col min="13357" max="13357" width="15.875" style="337" customWidth="1"/>
    <col min="13358" max="13358" width="9.375" style="337" bestFit="1" customWidth="1"/>
    <col min="13359" max="13359" width="15.625" style="337" customWidth="1"/>
    <col min="13360" max="13568" width="9" style="337"/>
    <col min="13569" max="13601" width="3" style="337" customWidth="1"/>
    <col min="13602" max="13612" width="9" style="337"/>
    <col min="13613" max="13613" width="15.875" style="337" customWidth="1"/>
    <col min="13614" max="13614" width="9.375" style="337" bestFit="1" customWidth="1"/>
    <col min="13615" max="13615" width="15.625" style="337" customWidth="1"/>
    <col min="13616" max="13824" width="9" style="337"/>
    <col min="13825" max="13857" width="3" style="337" customWidth="1"/>
    <col min="13858" max="13868" width="9" style="337"/>
    <col min="13869" max="13869" width="15.875" style="337" customWidth="1"/>
    <col min="13870" max="13870" width="9.375" style="337" bestFit="1" customWidth="1"/>
    <col min="13871" max="13871" width="15.625" style="337" customWidth="1"/>
    <col min="13872" max="14080" width="9" style="337"/>
    <col min="14081" max="14113" width="3" style="337" customWidth="1"/>
    <col min="14114" max="14124" width="9" style="337"/>
    <col min="14125" max="14125" width="15.875" style="337" customWidth="1"/>
    <col min="14126" max="14126" width="9.375" style="337" bestFit="1" customWidth="1"/>
    <col min="14127" max="14127" width="15.625" style="337" customWidth="1"/>
    <col min="14128" max="14336" width="9" style="337"/>
    <col min="14337" max="14369" width="3" style="337" customWidth="1"/>
    <col min="14370" max="14380" width="9" style="337"/>
    <col min="14381" max="14381" width="15.875" style="337" customWidth="1"/>
    <col min="14382" max="14382" width="9.375" style="337" bestFit="1" customWidth="1"/>
    <col min="14383" max="14383" width="15.625" style="337" customWidth="1"/>
    <col min="14384" max="14592" width="9" style="337"/>
    <col min="14593" max="14625" width="3" style="337" customWidth="1"/>
    <col min="14626" max="14636" width="9" style="337"/>
    <col min="14637" max="14637" width="15.875" style="337" customWidth="1"/>
    <col min="14638" max="14638" width="9.375" style="337" bestFit="1" customWidth="1"/>
    <col min="14639" max="14639" width="15.625" style="337" customWidth="1"/>
    <col min="14640" max="14848" width="9" style="337"/>
    <col min="14849" max="14881" width="3" style="337" customWidth="1"/>
    <col min="14882" max="14892" width="9" style="337"/>
    <col min="14893" max="14893" width="15.875" style="337" customWidth="1"/>
    <col min="14894" max="14894" width="9.375" style="337" bestFit="1" customWidth="1"/>
    <col min="14895" max="14895" width="15.625" style="337" customWidth="1"/>
    <col min="14896" max="15104" width="9" style="337"/>
    <col min="15105" max="15137" width="3" style="337" customWidth="1"/>
    <col min="15138" max="15148" width="9" style="337"/>
    <col min="15149" max="15149" width="15.875" style="337" customWidth="1"/>
    <col min="15150" max="15150" width="9.375" style="337" bestFit="1" customWidth="1"/>
    <col min="15151" max="15151" width="15.625" style="337" customWidth="1"/>
    <col min="15152" max="15360" width="9" style="337"/>
    <col min="15361" max="15393" width="3" style="337" customWidth="1"/>
    <col min="15394" max="15404" width="9" style="337"/>
    <col min="15405" max="15405" width="15.875" style="337" customWidth="1"/>
    <col min="15406" max="15406" width="9.375" style="337" bestFit="1" customWidth="1"/>
    <col min="15407" max="15407" width="15.625" style="337" customWidth="1"/>
    <col min="15408" max="15616" width="9" style="337"/>
    <col min="15617" max="15649" width="3" style="337" customWidth="1"/>
    <col min="15650" max="15660" width="9" style="337"/>
    <col min="15661" max="15661" width="15.875" style="337" customWidth="1"/>
    <col min="15662" max="15662" width="9.375" style="337" bestFit="1" customWidth="1"/>
    <col min="15663" max="15663" width="15.625" style="337" customWidth="1"/>
    <col min="15664" max="15872" width="9" style="337"/>
    <col min="15873" max="15905" width="3" style="337" customWidth="1"/>
    <col min="15906" max="15916" width="9" style="337"/>
    <col min="15917" max="15917" width="15.875" style="337" customWidth="1"/>
    <col min="15918" max="15918" width="9.375" style="337" bestFit="1" customWidth="1"/>
    <col min="15919" max="15919" width="15.625" style="337" customWidth="1"/>
    <col min="15920" max="16128" width="9" style="337"/>
    <col min="16129" max="16161" width="3" style="337" customWidth="1"/>
    <col min="16162" max="16172" width="9" style="337"/>
    <col min="16173" max="16173" width="15.875" style="337" customWidth="1"/>
    <col min="16174" max="16174" width="9.375" style="337" bestFit="1" customWidth="1"/>
    <col min="16175" max="16175" width="15.625" style="337" customWidth="1"/>
    <col min="16176" max="16384" width="9" style="337"/>
  </cols>
  <sheetData>
    <row r="1" spans="1:46" ht="17.100000000000001" customHeight="1" thickBot="1">
      <c r="A1" s="1194" t="s">
        <v>2703</v>
      </c>
      <c r="B1" s="1194"/>
      <c r="C1" s="1194"/>
      <c r="D1" s="1194"/>
      <c r="E1" s="1194"/>
      <c r="F1" s="1194"/>
      <c r="G1" s="1194"/>
      <c r="H1" s="1194"/>
      <c r="I1" s="1194"/>
      <c r="J1" s="1195"/>
      <c r="K1" s="1195"/>
      <c r="L1" s="1195"/>
      <c r="M1" s="1195"/>
      <c r="N1" s="1195"/>
      <c r="O1" s="1195"/>
      <c r="P1" s="1195"/>
      <c r="Q1" s="1195"/>
      <c r="R1" s="1195"/>
      <c r="S1" s="1195"/>
      <c r="T1" s="1195"/>
      <c r="U1" s="1195"/>
      <c r="V1" s="1195"/>
      <c r="W1" s="1195"/>
      <c r="X1" s="1195"/>
      <c r="Y1" s="1195"/>
      <c r="Z1" s="1195"/>
      <c r="AA1" s="1195"/>
      <c r="AB1" s="1195"/>
      <c r="AC1" s="1195"/>
      <c r="AD1" s="1195"/>
      <c r="AE1" s="1195"/>
      <c r="AF1" s="1195"/>
      <c r="AG1" s="1195"/>
      <c r="AR1" s="338" t="s">
        <v>2704</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2705</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2706</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2707</v>
      </c>
      <c r="AS4" s="343"/>
    </row>
    <row r="5" spans="1:46" ht="33.950000000000003" customHeight="1" thickBot="1">
      <c r="A5" s="1196" t="s">
        <v>2708</v>
      </c>
      <c r="B5" s="1196"/>
      <c r="C5" s="1196"/>
      <c r="D5" s="1196"/>
      <c r="E5" s="1196"/>
      <c r="F5" s="1196"/>
      <c r="G5" s="1196"/>
      <c r="H5" s="1196"/>
      <c r="I5" s="1196"/>
      <c r="J5" s="1197"/>
      <c r="K5" s="1197"/>
      <c r="L5" s="1197"/>
      <c r="M5" s="1197"/>
      <c r="N5" s="1197"/>
      <c r="O5" s="1197"/>
      <c r="P5" s="1197"/>
      <c r="Q5" s="1197"/>
      <c r="R5" s="1197"/>
      <c r="S5" s="1197"/>
      <c r="T5" s="1197"/>
      <c r="U5" s="1197"/>
      <c r="V5" s="1197"/>
      <c r="W5" s="1197"/>
      <c r="X5" s="1197"/>
      <c r="Y5" s="1197"/>
      <c r="Z5" s="1197"/>
      <c r="AA5" s="1197"/>
      <c r="AB5" s="1197"/>
      <c r="AC5" s="1197"/>
      <c r="AD5" s="1197"/>
      <c r="AE5" s="1197"/>
      <c r="AF5" s="1197"/>
      <c r="AG5" s="1197"/>
    </row>
    <row r="6" spans="1:46" ht="17.100000000000001" customHeight="1" thickBo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c r="AR6" s="345" t="s">
        <v>2709</v>
      </c>
      <c r="AS6" s="339" t="str">
        <f>IF('第三面-2'!AF20&lt;&gt;"",'第三面-2'!AF20,"")</f>
        <v/>
      </c>
      <c r="AT6" s="346" t="str">
        <f ca="1">IF(AS6&lt;TODAY(),"NG","")</f>
        <v/>
      </c>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129" t="s">
        <v>2710</v>
      </c>
      <c r="B8" s="1129"/>
      <c r="C8" s="1129"/>
      <c r="D8" s="1129"/>
      <c r="E8" s="1129"/>
      <c r="F8" s="1129"/>
      <c r="G8" s="1129"/>
      <c r="H8" s="1129"/>
      <c r="I8" s="1129"/>
      <c r="J8" s="1193"/>
      <c r="K8" s="1193"/>
      <c r="L8" s="1193"/>
      <c r="M8" s="1193"/>
      <c r="N8" s="1193"/>
      <c r="O8" s="1193"/>
      <c r="P8" s="1193"/>
      <c r="Q8" s="1193"/>
      <c r="R8" s="1193"/>
      <c r="S8" s="1193"/>
      <c r="T8" s="1193"/>
      <c r="U8" s="1193"/>
      <c r="V8" s="1193"/>
      <c r="W8" s="1193"/>
      <c r="X8" s="1193"/>
      <c r="Y8" s="1193"/>
      <c r="Z8" s="1193"/>
      <c r="AA8" s="1193"/>
      <c r="AB8" s="1193"/>
      <c r="AC8" s="1193"/>
      <c r="AD8" s="1193"/>
      <c r="AE8" s="1193"/>
      <c r="AF8" s="1193"/>
      <c r="AG8" s="1193"/>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198" t="s">
        <v>2711</v>
      </c>
      <c r="B11" s="1198"/>
      <c r="C11" s="1198"/>
      <c r="D11" s="1198"/>
      <c r="E11" s="1198"/>
      <c r="F11" s="1198"/>
      <c r="G11" s="1198"/>
      <c r="H11" s="1198"/>
      <c r="I11" s="1198"/>
      <c r="J11" s="1198"/>
      <c r="K11" s="1198"/>
      <c r="L11" s="1198"/>
      <c r="M11" s="1198"/>
      <c r="N11" s="1198"/>
      <c r="O11" s="1198"/>
      <c r="P11" s="1198"/>
      <c r="Q11" s="1198"/>
      <c r="R11" s="1198"/>
      <c r="S11" s="1198"/>
      <c r="T11" s="1198"/>
      <c r="U11" s="1198"/>
      <c r="V11" s="1198"/>
      <c r="W11" s="1198"/>
      <c r="X11" s="1198"/>
      <c r="Y11" s="1198"/>
      <c r="Z11" s="1198"/>
      <c r="AA11" s="1198"/>
      <c r="AB11" s="1198"/>
      <c r="AC11" s="1198"/>
      <c r="AD11" s="1198"/>
      <c r="AE11" s="1198"/>
      <c r="AF11" s="1198"/>
      <c r="AG11" s="1198"/>
    </row>
    <row r="12" spans="1:46" ht="17.100000000000001" customHeight="1">
      <c r="A12" s="1198"/>
      <c r="B12" s="1198"/>
      <c r="C12" s="1198"/>
      <c r="D12" s="1198"/>
      <c r="E12" s="1198"/>
      <c r="F12" s="1198"/>
      <c r="G12" s="1198"/>
      <c r="H12" s="1198"/>
      <c r="I12" s="1198"/>
      <c r="J12" s="1198"/>
      <c r="K12" s="1198"/>
      <c r="L12" s="1198"/>
      <c r="M12" s="1198"/>
      <c r="N12" s="1198"/>
      <c r="O12" s="1198"/>
      <c r="P12" s="1198"/>
      <c r="Q12" s="1198"/>
      <c r="R12" s="1198"/>
      <c r="S12" s="1198"/>
      <c r="T12" s="1198"/>
      <c r="U12" s="1198"/>
      <c r="V12" s="1198"/>
      <c r="W12" s="1198"/>
      <c r="X12" s="1198"/>
      <c r="Y12" s="1198"/>
      <c r="Z12" s="1198"/>
      <c r="AA12" s="1198"/>
      <c r="AB12" s="1198"/>
      <c r="AC12" s="1198"/>
      <c r="AD12" s="1198"/>
      <c r="AE12" s="1198"/>
      <c r="AF12" s="1198"/>
      <c r="AG12" s="1198"/>
    </row>
    <row r="13" spans="1:46" ht="17.100000000000001" customHeight="1">
      <c r="A13" s="1198"/>
      <c r="B13" s="1198"/>
      <c r="C13" s="1198"/>
      <c r="D13" s="1198"/>
      <c r="E13" s="1198"/>
      <c r="F13" s="1198"/>
      <c r="G13" s="1198"/>
      <c r="H13" s="1198"/>
      <c r="I13" s="1198"/>
      <c r="J13" s="1198"/>
      <c r="K13" s="1198"/>
      <c r="L13" s="1198"/>
      <c r="M13" s="1198"/>
      <c r="N13" s="1198"/>
      <c r="O13" s="1198"/>
      <c r="P13" s="1198"/>
      <c r="Q13" s="1198"/>
      <c r="R13" s="1198"/>
      <c r="S13" s="1198"/>
      <c r="T13" s="1198"/>
      <c r="U13" s="1198"/>
      <c r="V13" s="1198"/>
      <c r="W13" s="1198"/>
      <c r="X13" s="1198"/>
      <c r="Y13" s="1198"/>
      <c r="Z13" s="1198"/>
      <c r="AA13" s="1198"/>
      <c r="AB13" s="1198"/>
      <c r="AC13" s="1198"/>
      <c r="AD13" s="1198"/>
      <c r="AE13" s="1198"/>
      <c r="AF13" s="1198"/>
      <c r="AG13" s="1198"/>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151" t="s">
        <v>4225</v>
      </c>
      <c r="B15" s="1192"/>
      <c r="C15" s="1192"/>
      <c r="D15" s="1192"/>
      <c r="E15" s="1192"/>
      <c r="F15" s="1192"/>
      <c r="G15" s="1192"/>
      <c r="H15" s="1192"/>
      <c r="I15" s="1192"/>
      <c r="J15" s="1193"/>
      <c r="K15" s="1193"/>
      <c r="L15" s="1193"/>
      <c r="M15" s="1193"/>
      <c r="N15" s="1193"/>
      <c r="O15" s="1193"/>
      <c r="P15" s="1193"/>
      <c r="Q15" s="1193"/>
      <c r="R15" s="1193"/>
      <c r="S15" s="1193"/>
      <c r="T15" s="1193"/>
      <c r="U15" s="1193"/>
      <c r="V15" s="1193"/>
      <c r="W15" s="1193"/>
      <c r="X15" s="1193"/>
      <c r="Y15" s="1193"/>
      <c r="Z15" s="1193"/>
      <c r="AA15" s="1193"/>
      <c r="AB15" s="1193"/>
      <c r="AC15" s="1193"/>
      <c r="AD15" s="1193"/>
      <c r="AE15" s="1193"/>
      <c r="AF15" s="1193"/>
      <c r="AG15" s="1193"/>
    </row>
    <row r="16" spans="1:46" ht="17.100000000000001" customHeight="1">
      <c r="A16" s="1151"/>
      <c r="B16" s="1192"/>
      <c r="C16" s="1192"/>
      <c r="D16" s="1192"/>
      <c r="E16" s="1192"/>
      <c r="F16" s="1192"/>
      <c r="G16" s="1192"/>
      <c r="H16" s="1192"/>
      <c r="I16" s="1192"/>
      <c r="J16" s="1193"/>
      <c r="K16" s="1193"/>
      <c r="L16" s="1193"/>
      <c r="M16" s="1193"/>
      <c r="N16" s="1193"/>
      <c r="O16" s="1193"/>
      <c r="P16" s="1193"/>
      <c r="Q16" s="1193"/>
      <c r="R16" s="1193"/>
      <c r="S16" s="1193"/>
      <c r="T16" s="1193"/>
      <c r="U16" s="1193"/>
      <c r="V16" s="1193"/>
      <c r="W16" s="1193"/>
      <c r="X16" s="1193"/>
      <c r="Y16" s="1193"/>
      <c r="Z16" s="1193"/>
      <c r="AA16" s="1193"/>
      <c r="AB16" s="1193"/>
      <c r="AC16" s="1193"/>
      <c r="AD16" s="1193"/>
      <c r="AE16" s="1193"/>
      <c r="AF16" s="1193"/>
      <c r="AG16" s="1193"/>
    </row>
    <row r="17" spans="1:37"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37"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129" t="s">
        <v>2712</v>
      </c>
      <c r="AA18" s="1129"/>
      <c r="AB18" s="348" t="str">
        <f>IF(AI18="","",(YEAR(AI18)-2018))</f>
        <v/>
      </c>
      <c r="AC18" s="322" t="s">
        <v>5</v>
      </c>
      <c r="AD18" s="348" t="str">
        <f>IF(AI18="","",MONTH(AI18))</f>
        <v/>
      </c>
      <c r="AE18" s="322" t="s">
        <v>2713</v>
      </c>
      <c r="AF18" s="348" t="str">
        <f>IF(AI18="","",DAY(AI18))</f>
        <v/>
      </c>
      <c r="AG18" s="322" t="s">
        <v>2714</v>
      </c>
      <c r="AI18" s="1184"/>
      <c r="AJ18" s="1185"/>
      <c r="AK18" s="349"/>
    </row>
    <row r="19" spans="1:37" ht="17.100000000000001" customHeight="1">
      <c r="A19" s="341"/>
      <c r="B19" s="341"/>
      <c r="C19" s="341"/>
      <c r="D19" s="341"/>
      <c r="E19" s="341"/>
      <c r="F19" s="341"/>
      <c r="G19" s="341"/>
      <c r="H19" s="341"/>
      <c r="I19" s="341"/>
      <c r="J19" s="342"/>
      <c r="K19" s="342"/>
      <c r="L19" s="342"/>
      <c r="M19" s="342"/>
      <c r="N19" s="1129" t="s">
        <v>2715</v>
      </c>
      <c r="O19" s="1129"/>
      <c r="P19" s="1129"/>
      <c r="Q19" s="322"/>
      <c r="R19" s="350"/>
      <c r="S19" s="350"/>
      <c r="T19" s="1186"/>
      <c r="U19" s="1186"/>
      <c r="V19" s="1186"/>
      <c r="W19" s="1186"/>
      <c r="X19" s="1186"/>
      <c r="Y19" s="1186"/>
      <c r="Z19" s="1186"/>
      <c r="AA19" s="1186"/>
      <c r="AB19" s="1186"/>
      <c r="AC19" s="1186"/>
      <c r="AD19" s="1186"/>
      <c r="AE19" s="1186"/>
      <c r="AF19" s="1186"/>
      <c r="AG19" s="342"/>
    </row>
    <row r="20" spans="1:37" ht="16.5" customHeight="1">
      <c r="A20" s="330"/>
      <c r="B20" s="330"/>
      <c r="C20" s="330"/>
      <c r="D20" s="330"/>
      <c r="E20" s="330"/>
      <c r="F20" s="330"/>
      <c r="G20" s="330"/>
      <c r="H20" s="330"/>
      <c r="I20" s="330"/>
      <c r="J20" s="320"/>
      <c r="K20" s="320"/>
      <c r="L20" s="320"/>
      <c r="M20" s="320"/>
      <c r="N20" s="342"/>
      <c r="O20" s="342"/>
      <c r="P20" s="342"/>
      <c r="Q20" s="342"/>
      <c r="R20" s="350"/>
      <c r="S20" s="350"/>
      <c r="T20" s="1186"/>
      <c r="U20" s="1186"/>
      <c r="V20" s="1186"/>
      <c r="W20" s="1186"/>
      <c r="X20" s="1186"/>
      <c r="Y20" s="1186"/>
      <c r="Z20" s="1186"/>
      <c r="AA20" s="1186"/>
      <c r="AB20" s="1186"/>
      <c r="AC20" s="1186"/>
      <c r="AD20" s="1186"/>
      <c r="AE20" s="1186"/>
      <c r="AF20" s="1186"/>
      <c r="AG20" s="322"/>
    </row>
    <row r="21" spans="1:37" ht="5.0999999999999996" customHeight="1">
      <c r="A21" s="330"/>
      <c r="B21" s="330"/>
      <c r="C21" s="330"/>
      <c r="D21" s="330"/>
      <c r="E21" s="330"/>
      <c r="F21" s="330"/>
      <c r="G21" s="330"/>
      <c r="H21" s="330"/>
      <c r="I21" s="330"/>
      <c r="J21" s="320"/>
      <c r="K21" s="320"/>
      <c r="L21" s="320"/>
      <c r="M21" s="320"/>
      <c r="N21" s="342"/>
      <c r="O21" s="342"/>
      <c r="P21" s="342"/>
      <c r="Q21" s="342"/>
      <c r="R21" s="350"/>
      <c r="S21" s="350"/>
      <c r="T21" s="352"/>
      <c r="U21" s="352"/>
      <c r="V21" s="352"/>
      <c r="W21" s="352"/>
      <c r="X21" s="352"/>
      <c r="Y21" s="352"/>
      <c r="Z21" s="352"/>
      <c r="AA21" s="352"/>
      <c r="AB21" s="352"/>
      <c r="AC21" s="352"/>
      <c r="AD21" s="352"/>
      <c r="AE21" s="352"/>
      <c r="AF21" s="352"/>
      <c r="AG21" s="322"/>
    </row>
    <row r="22" spans="1:37" ht="16.5" customHeight="1">
      <c r="A22" s="341"/>
      <c r="B22" s="341"/>
      <c r="C22" s="341"/>
      <c r="D22" s="341"/>
      <c r="E22" s="341"/>
      <c r="F22" s="341"/>
      <c r="G22" s="341"/>
      <c r="H22" s="341"/>
      <c r="I22" s="341"/>
      <c r="J22" s="342"/>
      <c r="K22" s="342"/>
      <c r="L22" s="342"/>
      <c r="M22" s="342"/>
      <c r="N22" s="342"/>
      <c r="O22" s="342"/>
      <c r="P22" s="342"/>
      <c r="Q22" s="342"/>
      <c r="R22" s="342"/>
      <c r="S22" s="342"/>
      <c r="T22" s="1187"/>
      <c r="U22" s="1187"/>
      <c r="V22" s="1187"/>
      <c r="W22" s="1187"/>
      <c r="X22" s="1187"/>
      <c r="Y22" s="1187"/>
      <c r="Z22" s="1187"/>
      <c r="AA22" s="1187"/>
      <c r="AB22" s="1187"/>
      <c r="AC22" s="1187"/>
      <c r="AD22" s="1187"/>
      <c r="AE22" s="1187"/>
      <c r="AF22" s="1187"/>
      <c r="AG22" s="342"/>
    </row>
    <row r="23" spans="1:37" ht="16.5" customHeight="1">
      <c r="A23" s="342"/>
      <c r="B23" s="342"/>
      <c r="C23" s="342"/>
      <c r="D23" s="342"/>
      <c r="E23" s="342"/>
      <c r="F23" s="342"/>
      <c r="G23" s="342"/>
      <c r="H23" s="342"/>
      <c r="I23" s="342"/>
      <c r="J23" s="342"/>
      <c r="K23" s="342"/>
      <c r="L23" s="342"/>
      <c r="M23" s="342"/>
      <c r="N23" s="342"/>
      <c r="O23" s="342"/>
      <c r="P23" s="342"/>
      <c r="Q23" s="342"/>
      <c r="R23" s="342"/>
      <c r="S23" s="342"/>
      <c r="T23" s="1187"/>
      <c r="U23" s="1187"/>
      <c r="V23" s="1187"/>
      <c r="W23" s="1187"/>
      <c r="X23" s="1187"/>
      <c r="Y23" s="1187"/>
      <c r="Z23" s="1187"/>
      <c r="AA23" s="1187"/>
      <c r="AB23" s="1187"/>
      <c r="AC23" s="1187"/>
      <c r="AD23" s="1187"/>
      <c r="AE23" s="1187"/>
      <c r="AF23" s="1187"/>
      <c r="AG23" s="342"/>
    </row>
    <row r="24" spans="1:37"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37" ht="17.100000000000001" customHeight="1">
      <c r="A25" s="342"/>
      <c r="B25" s="342"/>
      <c r="C25" s="342"/>
      <c r="D25" s="342"/>
      <c r="E25" s="342"/>
      <c r="F25" s="342"/>
      <c r="G25" s="342"/>
      <c r="H25" s="342"/>
      <c r="I25" s="342"/>
      <c r="J25" s="342"/>
      <c r="K25" s="342"/>
      <c r="L25" s="342"/>
      <c r="M25" s="342"/>
      <c r="N25" s="1129" t="s">
        <v>2716</v>
      </c>
      <c r="O25" s="1129"/>
      <c r="P25" s="1129"/>
      <c r="Q25" s="322"/>
      <c r="R25" s="350"/>
      <c r="S25" s="350"/>
      <c r="T25" s="1188" t="str">
        <f>IF(第二面!K24="","",第二面!K24)</f>
        <v/>
      </c>
      <c r="U25" s="1188"/>
      <c r="V25" s="1188"/>
      <c r="W25" s="1188"/>
      <c r="X25" s="1188"/>
      <c r="Y25" s="1188"/>
      <c r="Z25" s="1188"/>
      <c r="AA25" s="1188"/>
      <c r="AB25" s="1188"/>
      <c r="AC25" s="1188"/>
      <c r="AD25" s="1188"/>
      <c r="AE25" s="1188"/>
      <c r="AF25" s="1188"/>
      <c r="AG25" s="1188"/>
    </row>
    <row r="26" spans="1:37" ht="17.100000000000001" customHeight="1">
      <c r="A26" s="330"/>
      <c r="B26" s="330"/>
      <c r="C26" s="330"/>
      <c r="D26" s="330"/>
      <c r="E26" s="330"/>
      <c r="F26" s="330"/>
      <c r="G26" s="330"/>
      <c r="H26" s="330"/>
      <c r="I26" s="330"/>
      <c r="J26" s="320"/>
      <c r="K26" s="320"/>
      <c r="L26" s="320"/>
      <c r="M26" s="320"/>
      <c r="N26" s="342"/>
      <c r="O26" s="342"/>
      <c r="P26" s="342"/>
      <c r="Q26" s="342"/>
      <c r="R26" s="350"/>
      <c r="S26" s="350"/>
      <c r="T26" s="1189" t="str">
        <f>IF(第二面!K22="","",第二面!K22)</f>
        <v/>
      </c>
      <c r="U26" s="1189"/>
      <c r="V26" s="1189"/>
      <c r="W26" s="1189"/>
      <c r="X26" s="1189"/>
      <c r="Y26" s="1189"/>
      <c r="Z26" s="1189"/>
      <c r="AA26" s="1189"/>
      <c r="AB26" s="1189"/>
      <c r="AC26" s="1189"/>
      <c r="AD26" s="1189"/>
      <c r="AE26" s="1189"/>
      <c r="AF26" s="1189"/>
      <c r="AG26" s="1189"/>
    </row>
    <row r="27" spans="1:37" ht="17.100000000000001" customHeigh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row>
    <row r="28" spans="1:37" ht="17.100000000000001" customHeight="1">
      <c r="A28" s="341"/>
      <c r="B28" s="341"/>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row>
    <row r="29" spans="1:37" ht="17.100000000000001" customHeight="1">
      <c r="A29" s="341"/>
      <c r="B29" s="341"/>
      <c r="C29" s="341"/>
      <c r="D29" s="341"/>
      <c r="E29" s="341"/>
      <c r="F29" s="341"/>
      <c r="G29" s="341"/>
      <c r="H29" s="341"/>
      <c r="I29" s="341"/>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row>
    <row r="30" spans="1:37" ht="17.100000000000001" customHeight="1">
      <c r="A30" s="341"/>
      <c r="B30" s="341"/>
      <c r="C30" s="341"/>
      <c r="D30" s="341"/>
      <c r="E30" s="341"/>
      <c r="F30" s="341"/>
      <c r="G30" s="341"/>
      <c r="H30" s="341"/>
      <c r="I30" s="341"/>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row>
    <row r="31" spans="1:37" ht="17.100000000000001" customHeight="1">
      <c r="A31" s="341"/>
      <c r="B31" s="341"/>
      <c r="C31" s="341"/>
      <c r="D31" s="341"/>
      <c r="E31" s="341"/>
      <c r="F31" s="341"/>
      <c r="G31" s="341"/>
      <c r="H31" s="341"/>
      <c r="I31" s="341"/>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row>
    <row r="32" spans="1:37" ht="17.100000000000001" customHeight="1">
      <c r="A32" s="341"/>
      <c r="B32" s="341"/>
      <c r="C32" s="341"/>
      <c r="D32" s="341"/>
      <c r="E32" s="341"/>
      <c r="F32" s="341"/>
      <c r="G32" s="341"/>
      <c r="H32" s="341"/>
      <c r="I32" s="341"/>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row>
    <row r="33" spans="1:33" ht="17.100000000000001" customHeight="1">
      <c r="A33" s="341"/>
      <c r="B33" s="341"/>
      <c r="C33" s="341"/>
      <c r="D33" s="341"/>
      <c r="E33" s="341"/>
      <c r="F33" s="341"/>
      <c r="G33" s="341"/>
      <c r="H33" s="341"/>
      <c r="I33" s="341"/>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row>
    <row r="34" spans="1:33" ht="17.100000000000001" customHeight="1">
      <c r="A34" s="1190" t="s">
        <v>2717</v>
      </c>
      <c r="B34" s="1191"/>
      <c r="C34" s="1191"/>
      <c r="D34" s="1191"/>
      <c r="E34" s="1191"/>
      <c r="F34" s="353"/>
      <c r="G34" s="353"/>
      <c r="H34" s="353"/>
      <c r="I34" s="353"/>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5"/>
    </row>
    <row r="35" spans="1:33" ht="17.100000000000001" customHeight="1">
      <c r="A35" s="1181"/>
      <c r="B35" s="1182"/>
      <c r="C35" s="1182"/>
      <c r="D35" s="1182"/>
      <c r="E35" s="1182"/>
      <c r="F35" s="1182"/>
      <c r="G35" s="1182"/>
      <c r="H35" s="1182"/>
      <c r="I35" s="1182"/>
      <c r="J35" s="1182"/>
      <c r="K35" s="1182"/>
      <c r="L35" s="1182"/>
      <c r="M35" s="1182"/>
      <c r="N35" s="1182"/>
      <c r="O35" s="1182"/>
      <c r="P35" s="1182"/>
      <c r="Q35" s="1182"/>
      <c r="R35" s="1182"/>
      <c r="S35" s="1182"/>
      <c r="T35" s="1182"/>
      <c r="U35" s="1182"/>
      <c r="V35" s="1182"/>
      <c r="W35" s="1182"/>
      <c r="X35" s="1182"/>
      <c r="Y35" s="1182"/>
      <c r="Z35" s="1182"/>
      <c r="AA35" s="1182"/>
      <c r="AB35" s="1182"/>
      <c r="AC35" s="1182"/>
      <c r="AD35" s="1182"/>
      <c r="AE35" s="1182"/>
      <c r="AF35" s="1182"/>
      <c r="AG35" s="1183"/>
    </row>
    <row r="36" spans="1:33" ht="17.100000000000001" customHeight="1">
      <c r="A36" s="1153" t="s">
        <v>2718</v>
      </c>
      <c r="B36" s="1150"/>
      <c r="C36" s="1150"/>
      <c r="D36" s="1150"/>
      <c r="E36" s="1150"/>
      <c r="F36" s="1150"/>
      <c r="G36" s="1150"/>
      <c r="H36" s="1150"/>
      <c r="I36" s="1135"/>
      <c r="J36" s="1138" t="s">
        <v>2719</v>
      </c>
      <c r="K36" s="1139"/>
      <c r="L36" s="1139"/>
      <c r="M36" s="1139"/>
      <c r="N36" s="1139"/>
      <c r="O36" s="1139"/>
      <c r="P36" s="1139"/>
      <c r="Q36" s="1144"/>
      <c r="R36" s="1138" t="s">
        <v>2720</v>
      </c>
      <c r="S36" s="1139"/>
      <c r="T36" s="1139"/>
      <c r="U36" s="1139"/>
      <c r="V36" s="1139"/>
      <c r="W36" s="1139"/>
      <c r="X36" s="1156"/>
      <c r="Y36" s="1161" t="s">
        <v>2721</v>
      </c>
      <c r="Z36" s="1162"/>
      <c r="AA36" s="1162"/>
      <c r="AB36" s="1162"/>
      <c r="AC36" s="1162"/>
      <c r="AD36" s="1163"/>
      <c r="AE36" s="1163"/>
      <c r="AF36" s="1163"/>
      <c r="AG36" s="1164"/>
    </row>
    <row r="37" spans="1:33" ht="17.100000000000001" customHeight="1">
      <c r="A37" s="1154"/>
      <c r="B37" s="1151"/>
      <c r="C37" s="1151"/>
      <c r="D37" s="1151"/>
      <c r="E37" s="1151"/>
      <c r="F37" s="1151"/>
      <c r="G37" s="1151"/>
      <c r="H37" s="1151"/>
      <c r="I37" s="1136"/>
      <c r="J37" s="1140"/>
      <c r="K37" s="1141"/>
      <c r="L37" s="1141"/>
      <c r="M37" s="1141"/>
      <c r="N37" s="1141"/>
      <c r="O37" s="1141"/>
      <c r="P37" s="1141"/>
      <c r="Q37" s="1145"/>
      <c r="R37" s="1140"/>
      <c r="S37" s="1141"/>
      <c r="T37" s="1141"/>
      <c r="U37" s="1141"/>
      <c r="V37" s="1141"/>
      <c r="W37" s="1141"/>
      <c r="X37" s="1157"/>
      <c r="Y37" s="1161"/>
      <c r="Z37" s="1162"/>
      <c r="AA37" s="1162"/>
      <c r="AB37" s="1162"/>
      <c r="AC37" s="1162"/>
      <c r="AD37" s="1163"/>
      <c r="AE37" s="1163"/>
      <c r="AF37" s="1163"/>
      <c r="AG37" s="1164"/>
    </row>
    <row r="38" spans="1:33" ht="17.100000000000001" customHeight="1">
      <c r="A38" s="1155"/>
      <c r="B38" s="1152"/>
      <c r="C38" s="1152"/>
      <c r="D38" s="1152"/>
      <c r="E38" s="1152"/>
      <c r="F38" s="1152"/>
      <c r="G38" s="1152"/>
      <c r="H38" s="1152"/>
      <c r="I38" s="1137"/>
      <c r="J38" s="1142"/>
      <c r="K38" s="1143"/>
      <c r="L38" s="1143"/>
      <c r="M38" s="1143"/>
      <c r="N38" s="1143"/>
      <c r="O38" s="1143"/>
      <c r="P38" s="1143"/>
      <c r="Q38" s="1146"/>
      <c r="R38" s="1158"/>
      <c r="S38" s="1159"/>
      <c r="T38" s="1159"/>
      <c r="U38" s="1159"/>
      <c r="V38" s="1159"/>
      <c r="W38" s="1159"/>
      <c r="X38" s="1160"/>
      <c r="Y38" s="1165"/>
      <c r="Z38" s="1163"/>
      <c r="AA38" s="1163"/>
      <c r="AB38" s="1163"/>
      <c r="AC38" s="1163"/>
      <c r="AD38" s="1163"/>
      <c r="AE38" s="1163"/>
      <c r="AF38" s="1163"/>
      <c r="AG38" s="1164"/>
    </row>
    <row r="39" spans="1:33" ht="17.100000000000001" customHeight="1">
      <c r="A39" s="1166" t="s">
        <v>2722</v>
      </c>
      <c r="B39" s="1167"/>
      <c r="C39" s="1139" t="str">
        <f>IF(AS1="","",TEXT(AS1,"e"))</f>
        <v/>
      </c>
      <c r="D39" s="1139"/>
      <c r="E39" s="1150" t="s">
        <v>5</v>
      </c>
      <c r="F39" s="1139" t="str">
        <f>IF(AS1="","",TEXT(AS1,"m"))</f>
        <v/>
      </c>
      <c r="G39" s="1150" t="s">
        <v>2713</v>
      </c>
      <c r="H39" s="1139" t="str">
        <f>IF(AS1="","",TEXT(AS1,"d"))</f>
        <v/>
      </c>
      <c r="I39" s="1150" t="s">
        <v>2714</v>
      </c>
      <c r="J39" s="1138"/>
      <c r="K39" s="1139"/>
      <c r="L39" s="1139"/>
      <c r="M39" s="1139"/>
      <c r="N39" s="1139"/>
      <c r="O39" s="1139"/>
      <c r="P39" s="1139"/>
      <c r="Q39" s="1144"/>
      <c r="R39" s="1172"/>
      <c r="S39" s="1173"/>
      <c r="T39" s="1173"/>
      <c r="U39" s="1173"/>
      <c r="V39" s="1173"/>
      <c r="W39" s="1173"/>
      <c r="X39" s="1174"/>
      <c r="Y39" s="1166" t="s">
        <v>2722</v>
      </c>
      <c r="Z39" s="1167"/>
      <c r="AA39" s="1139" t="str">
        <f>IF(AS2="","",TEXT(AS2,"e"))</f>
        <v/>
      </c>
      <c r="AB39" s="1139"/>
      <c r="AC39" s="1150" t="s">
        <v>5</v>
      </c>
      <c r="AD39" s="1139" t="str">
        <f>IF(AS2="","",TEXT(AS2,"m"))</f>
        <v/>
      </c>
      <c r="AE39" s="1150" t="s">
        <v>2713</v>
      </c>
      <c r="AF39" s="1139" t="str">
        <f>IF(AS2="","",TEXT(AS2,"d"))</f>
        <v/>
      </c>
      <c r="AG39" s="1135" t="s">
        <v>2714</v>
      </c>
    </row>
    <row r="40" spans="1:33" ht="17.100000000000001" customHeight="1">
      <c r="A40" s="1168"/>
      <c r="B40" s="1169"/>
      <c r="C40" s="1141"/>
      <c r="D40" s="1141"/>
      <c r="E40" s="1151"/>
      <c r="F40" s="1141"/>
      <c r="G40" s="1151"/>
      <c r="H40" s="1141"/>
      <c r="I40" s="1151"/>
      <c r="J40" s="1140"/>
      <c r="K40" s="1141"/>
      <c r="L40" s="1141"/>
      <c r="M40" s="1141"/>
      <c r="N40" s="1141"/>
      <c r="O40" s="1141"/>
      <c r="P40" s="1141"/>
      <c r="Q40" s="1145"/>
      <c r="R40" s="1175"/>
      <c r="S40" s="1176"/>
      <c r="T40" s="1176"/>
      <c r="U40" s="1176"/>
      <c r="V40" s="1176"/>
      <c r="W40" s="1176"/>
      <c r="X40" s="1177"/>
      <c r="Y40" s="1168"/>
      <c r="Z40" s="1169"/>
      <c r="AA40" s="1141"/>
      <c r="AB40" s="1141"/>
      <c r="AC40" s="1151"/>
      <c r="AD40" s="1141"/>
      <c r="AE40" s="1151"/>
      <c r="AF40" s="1141"/>
      <c r="AG40" s="1136"/>
    </row>
    <row r="41" spans="1:33" ht="17.100000000000001" customHeight="1">
      <c r="A41" s="1170"/>
      <c r="B41" s="1171"/>
      <c r="C41" s="1143"/>
      <c r="D41" s="1143"/>
      <c r="E41" s="1152"/>
      <c r="F41" s="1143"/>
      <c r="G41" s="1152"/>
      <c r="H41" s="1143"/>
      <c r="I41" s="1152"/>
      <c r="J41" s="1140"/>
      <c r="K41" s="1141"/>
      <c r="L41" s="1141"/>
      <c r="M41" s="1141"/>
      <c r="N41" s="1141"/>
      <c r="O41" s="1141"/>
      <c r="P41" s="1141"/>
      <c r="Q41" s="1145"/>
      <c r="R41" s="1175"/>
      <c r="S41" s="1176"/>
      <c r="T41" s="1176"/>
      <c r="U41" s="1176"/>
      <c r="V41" s="1176"/>
      <c r="W41" s="1176"/>
      <c r="X41" s="1177"/>
      <c r="Y41" s="1170"/>
      <c r="Z41" s="1171"/>
      <c r="AA41" s="1143"/>
      <c r="AB41" s="1143"/>
      <c r="AC41" s="1152"/>
      <c r="AD41" s="1143"/>
      <c r="AE41" s="1152"/>
      <c r="AF41" s="1143"/>
      <c r="AG41" s="1137"/>
    </row>
    <row r="42" spans="1:33" ht="17.100000000000001" customHeight="1">
      <c r="A42" s="1138" t="s">
        <v>2723</v>
      </c>
      <c r="B42" s="1147" t="str">
        <f>IF(AS1&lt;&gt;"","TKC"&amp;TEXT(AS1,"yy")&amp;"建確"&amp;IF(LEFT(第三面!F4,1)="山","梨",LEFT(第三面!F4,1))&amp;AS4,"TKC"&amp;"  　"&amp;"建確"&amp;IF(LEFT(第三面!F4,1)="山","梨",LEFT(第三面!F4,1)))</f>
        <v>TKC  　建確</v>
      </c>
      <c r="C42" s="1147"/>
      <c r="D42" s="1147"/>
      <c r="E42" s="1147"/>
      <c r="F42" s="1147"/>
      <c r="G42" s="1147"/>
      <c r="H42" s="1147"/>
      <c r="I42" s="1135" t="s">
        <v>17</v>
      </c>
      <c r="J42" s="1140"/>
      <c r="K42" s="1141"/>
      <c r="L42" s="1141"/>
      <c r="M42" s="1141"/>
      <c r="N42" s="1141"/>
      <c r="O42" s="1141"/>
      <c r="P42" s="1141"/>
      <c r="Q42" s="1145"/>
      <c r="R42" s="1175"/>
      <c r="S42" s="1176"/>
      <c r="T42" s="1176"/>
      <c r="U42" s="1176"/>
      <c r="V42" s="1176"/>
      <c r="W42" s="1176"/>
      <c r="X42" s="1177"/>
      <c r="Y42" s="1138" t="s">
        <v>2723</v>
      </c>
      <c r="Z42" s="1147" t="str">
        <f>IF(AS2="","TKC"&amp;"  　"&amp;"建確"&amp;IF(LEFT(第三面!F4,1)="山","梨",LEFT(第三面!F4,1)),B42)</f>
        <v>TKC  　建確</v>
      </c>
      <c r="AA42" s="1147"/>
      <c r="AB42" s="1147"/>
      <c r="AC42" s="1147"/>
      <c r="AD42" s="1147"/>
      <c r="AE42" s="1147"/>
      <c r="AF42" s="1147"/>
      <c r="AG42" s="1135" t="s">
        <v>17</v>
      </c>
    </row>
    <row r="43" spans="1:33" ht="17.100000000000001" customHeight="1">
      <c r="A43" s="1140"/>
      <c r="B43" s="1148"/>
      <c r="C43" s="1148"/>
      <c r="D43" s="1148"/>
      <c r="E43" s="1148"/>
      <c r="F43" s="1148"/>
      <c r="G43" s="1148"/>
      <c r="H43" s="1148"/>
      <c r="I43" s="1136"/>
      <c r="J43" s="1140"/>
      <c r="K43" s="1141"/>
      <c r="L43" s="1141"/>
      <c r="M43" s="1141"/>
      <c r="N43" s="1141"/>
      <c r="O43" s="1141"/>
      <c r="P43" s="1141"/>
      <c r="Q43" s="1145"/>
      <c r="R43" s="1175"/>
      <c r="S43" s="1176"/>
      <c r="T43" s="1176"/>
      <c r="U43" s="1176"/>
      <c r="V43" s="1176"/>
      <c r="W43" s="1176"/>
      <c r="X43" s="1177"/>
      <c r="Y43" s="1140"/>
      <c r="Z43" s="1148"/>
      <c r="AA43" s="1148"/>
      <c r="AB43" s="1148"/>
      <c r="AC43" s="1148"/>
      <c r="AD43" s="1148"/>
      <c r="AE43" s="1148"/>
      <c r="AF43" s="1148"/>
      <c r="AG43" s="1136"/>
    </row>
    <row r="44" spans="1:33" ht="17.100000000000001" customHeight="1">
      <c r="A44" s="1142"/>
      <c r="B44" s="1149"/>
      <c r="C44" s="1149"/>
      <c r="D44" s="1149"/>
      <c r="E44" s="1149"/>
      <c r="F44" s="1149"/>
      <c r="G44" s="1149"/>
      <c r="H44" s="1149"/>
      <c r="I44" s="1137"/>
      <c r="J44" s="1140"/>
      <c r="K44" s="1141"/>
      <c r="L44" s="1141"/>
      <c r="M44" s="1141"/>
      <c r="N44" s="1141"/>
      <c r="O44" s="1141"/>
      <c r="P44" s="1141"/>
      <c r="Q44" s="1145"/>
      <c r="R44" s="1175"/>
      <c r="S44" s="1176"/>
      <c r="T44" s="1176"/>
      <c r="U44" s="1176"/>
      <c r="V44" s="1176"/>
      <c r="W44" s="1176"/>
      <c r="X44" s="1177"/>
      <c r="Y44" s="1142"/>
      <c r="Z44" s="1149"/>
      <c r="AA44" s="1149"/>
      <c r="AB44" s="1149"/>
      <c r="AC44" s="1149"/>
      <c r="AD44" s="1149"/>
      <c r="AE44" s="1149"/>
      <c r="AF44" s="1149"/>
      <c r="AG44" s="1137"/>
    </row>
    <row r="45" spans="1:33" ht="17.100000000000001" customHeight="1">
      <c r="A45" s="1138" t="s">
        <v>2724</v>
      </c>
      <c r="B45" s="1139"/>
      <c r="C45" s="1139"/>
      <c r="D45" s="1139" t="str">
        <f>IF(AS3="","",AS3)</f>
        <v/>
      </c>
      <c r="E45" s="1139"/>
      <c r="F45" s="1139"/>
      <c r="G45" s="1139"/>
      <c r="H45" s="1139"/>
      <c r="I45" s="1144"/>
      <c r="J45" s="1140"/>
      <c r="K45" s="1141"/>
      <c r="L45" s="1141"/>
      <c r="M45" s="1141"/>
      <c r="N45" s="1141"/>
      <c r="O45" s="1141"/>
      <c r="P45" s="1141"/>
      <c r="Q45" s="1145"/>
      <c r="R45" s="1175"/>
      <c r="S45" s="1176"/>
      <c r="T45" s="1176"/>
      <c r="U45" s="1176"/>
      <c r="V45" s="1176"/>
      <c r="W45" s="1176"/>
      <c r="X45" s="1177"/>
      <c r="Y45" s="1138" t="s">
        <v>2724</v>
      </c>
      <c r="Z45" s="1139"/>
      <c r="AA45" s="1139"/>
      <c r="AB45" s="1139" t="str">
        <f>IF(AS2="","",D45)</f>
        <v/>
      </c>
      <c r="AC45" s="1139"/>
      <c r="AD45" s="1139"/>
      <c r="AE45" s="1139"/>
      <c r="AF45" s="1139"/>
      <c r="AG45" s="1144"/>
    </row>
    <row r="46" spans="1:33" ht="17.100000000000001" customHeight="1">
      <c r="A46" s="1140"/>
      <c r="B46" s="1141"/>
      <c r="C46" s="1141"/>
      <c r="D46" s="1141"/>
      <c r="E46" s="1141"/>
      <c r="F46" s="1141"/>
      <c r="G46" s="1141"/>
      <c r="H46" s="1141"/>
      <c r="I46" s="1145"/>
      <c r="J46" s="1140"/>
      <c r="K46" s="1141"/>
      <c r="L46" s="1141"/>
      <c r="M46" s="1141"/>
      <c r="N46" s="1141"/>
      <c r="O46" s="1141"/>
      <c r="P46" s="1141"/>
      <c r="Q46" s="1145"/>
      <c r="R46" s="1175"/>
      <c r="S46" s="1176"/>
      <c r="T46" s="1176"/>
      <c r="U46" s="1176"/>
      <c r="V46" s="1176"/>
      <c r="W46" s="1176"/>
      <c r="X46" s="1177"/>
      <c r="Y46" s="1140"/>
      <c r="Z46" s="1141"/>
      <c r="AA46" s="1141"/>
      <c r="AB46" s="1141"/>
      <c r="AC46" s="1141"/>
      <c r="AD46" s="1141"/>
      <c r="AE46" s="1141"/>
      <c r="AF46" s="1141"/>
      <c r="AG46" s="1145"/>
    </row>
    <row r="47" spans="1:33" ht="17.100000000000001" customHeight="1">
      <c r="A47" s="1142"/>
      <c r="B47" s="1143"/>
      <c r="C47" s="1143"/>
      <c r="D47" s="1143"/>
      <c r="E47" s="1143"/>
      <c r="F47" s="1143"/>
      <c r="G47" s="1143"/>
      <c r="H47" s="1143"/>
      <c r="I47" s="1146"/>
      <c r="J47" s="1142"/>
      <c r="K47" s="1143"/>
      <c r="L47" s="1143"/>
      <c r="M47" s="1143"/>
      <c r="N47" s="1143"/>
      <c r="O47" s="1143"/>
      <c r="P47" s="1143"/>
      <c r="Q47" s="1146"/>
      <c r="R47" s="1178"/>
      <c r="S47" s="1179"/>
      <c r="T47" s="1179"/>
      <c r="U47" s="1179"/>
      <c r="V47" s="1179"/>
      <c r="W47" s="1179"/>
      <c r="X47" s="1180"/>
      <c r="Y47" s="1142"/>
      <c r="Z47" s="1143"/>
      <c r="AA47" s="1143"/>
      <c r="AB47" s="1143"/>
      <c r="AC47" s="1143"/>
      <c r="AD47" s="1143"/>
      <c r="AE47" s="1143"/>
      <c r="AF47" s="1143"/>
      <c r="AG47" s="1146"/>
    </row>
    <row r="48" spans="1:33">
      <c r="A48" s="357"/>
      <c r="B48" s="357"/>
      <c r="C48" s="357"/>
      <c r="D48" s="357"/>
      <c r="E48" s="357"/>
      <c r="F48" s="357"/>
      <c r="G48" s="357"/>
      <c r="H48" s="357"/>
      <c r="I48" s="357"/>
    </row>
    <row r="49" spans="1:9">
      <c r="A49" s="357"/>
      <c r="B49" s="357"/>
      <c r="C49" s="357"/>
      <c r="D49" s="357"/>
      <c r="E49" s="357"/>
      <c r="F49" s="357"/>
      <c r="G49" s="357"/>
      <c r="H49" s="357"/>
      <c r="I49" s="357"/>
    </row>
  </sheetData>
  <mergeCells count="49">
    <mergeCell ref="A16:AG16"/>
    <mergeCell ref="A1:AG1"/>
    <mergeCell ref="A5:AG5"/>
    <mergeCell ref="A8:AG8"/>
    <mergeCell ref="A11:AG13"/>
    <mergeCell ref="A15:AG15"/>
    <mergeCell ref="A35:AG35"/>
    <mergeCell ref="Z18:AA18"/>
    <mergeCell ref="AI18:AJ18"/>
    <mergeCell ref="N19:P19"/>
    <mergeCell ref="T19:AF19"/>
    <mergeCell ref="T20:AF20"/>
    <mergeCell ref="T22:AF22"/>
    <mergeCell ref="T23:AF23"/>
    <mergeCell ref="N25:P25"/>
    <mergeCell ref="T25:AG25"/>
    <mergeCell ref="T26:AG26"/>
    <mergeCell ref="A34:E34"/>
    <mergeCell ref="AA39:AB41"/>
    <mergeCell ref="A36:E38"/>
    <mergeCell ref="F36:I38"/>
    <mergeCell ref="J36:Q38"/>
    <mergeCell ref="R36:X38"/>
    <mergeCell ref="Y36:AG38"/>
    <mergeCell ref="A39:B41"/>
    <mergeCell ref="C39:D41"/>
    <mergeCell ref="E39:E41"/>
    <mergeCell ref="F39:F41"/>
    <mergeCell ref="G39:G41"/>
    <mergeCell ref="H39:H41"/>
    <mergeCell ref="I39:I41"/>
    <mergeCell ref="J39:Q47"/>
    <mergeCell ref="R39:X47"/>
    <mergeCell ref="Y39:Z41"/>
    <mergeCell ref="AC39:AC41"/>
    <mergeCell ref="AD39:AD41"/>
    <mergeCell ref="AE39:AE41"/>
    <mergeCell ref="AF39:AF41"/>
    <mergeCell ref="AG39:AG41"/>
    <mergeCell ref="AG42:AG44"/>
    <mergeCell ref="A45:C47"/>
    <mergeCell ref="D45:I47"/>
    <mergeCell ref="Y45:AA47"/>
    <mergeCell ref="AB45:AG47"/>
    <mergeCell ref="A42:A44"/>
    <mergeCell ref="B42:H44"/>
    <mergeCell ref="I42:I44"/>
    <mergeCell ref="Y42:Y44"/>
    <mergeCell ref="Z42:AF44"/>
  </mergeCells>
  <phoneticPr fontId="1"/>
  <dataValidations count="1">
    <dataValidation imeMode="hiragana" allowBlank="1" showInputMessage="1" showErrorMessage="1" sqref="T19:AF20 JP19:KB20 TL19:TX20 ADH19:ADT20 AND19:ANP20 AWZ19:AXL20 BGV19:BHH20 BQR19:BRD20 CAN19:CAZ20 CKJ19:CKV20 CUF19:CUR20 DEB19:DEN20 DNX19:DOJ20 DXT19:DYF20 EHP19:EIB20 ERL19:ERX20 FBH19:FBT20 FLD19:FLP20 FUZ19:FVL20 GEV19:GFH20 GOR19:GPD20 GYN19:GYZ20 HIJ19:HIV20 HSF19:HSR20 ICB19:ICN20 ILX19:IMJ20 IVT19:IWF20 JFP19:JGB20 JPL19:JPX20 JZH19:JZT20 KJD19:KJP20 KSZ19:KTL20 LCV19:LDH20 LMR19:LND20 LWN19:LWZ20 MGJ19:MGV20 MQF19:MQR20 NAB19:NAN20 NJX19:NKJ20 NTT19:NUF20 ODP19:OEB20 ONL19:ONX20 OXH19:OXT20 PHD19:PHP20 PQZ19:PRL20 QAV19:QBH20 QKR19:QLD20 QUN19:QUZ20 REJ19:REV20 ROF19:ROR20 RYB19:RYN20 SHX19:SIJ20 SRT19:SSF20 TBP19:TCB20 TLL19:TLX20 TVH19:TVT20 UFD19:UFP20 UOZ19:UPL20 UYV19:UZH20 VIR19:VJD20 VSN19:VSZ20 WCJ19:WCV20 WMF19:WMR20 WWB19:WWN20 T65555:AF65556 JP65555:KB65556 TL65555:TX65556 ADH65555:ADT65556 AND65555:ANP65556 AWZ65555:AXL65556 BGV65555:BHH65556 BQR65555:BRD65556 CAN65555:CAZ65556 CKJ65555:CKV65556 CUF65555:CUR65556 DEB65555:DEN65556 DNX65555:DOJ65556 DXT65555:DYF65556 EHP65555:EIB65556 ERL65555:ERX65556 FBH65555:FBT65556 FLD65555:FLP65556 FUZ65555:FVL65556 GEV65555:GFH65556 GOR65555:GPD65556 GYN65555:GYZ65556 HIJ65555:HIV65556 HSF65555:HSR65556 ICB65555:ICN65556 ILX65555:IMJ65556 IVT65555:IWF65556 JFP65555:JGB65556 JPL65555:JPX65556 JZH65555:JZT65556 KJD65555:KJP65556 KSZ65555:KTL65556 LCV65555:LDH65556 LMR65555:LND65556 LWN65555:LWZ65556 MGJ65555:MGV65556 MQF65555:MQR65556 NAB65555:NAN65556 NJX65555:NKJ65556 NTT65555:NUF65556 ODP65555:OEB65556 ONL65555:ONX65556 OXH65555:OXT65556 PHD65555:PHP65556 PQZ65555:PRL65556 QAV65555:QBH65556 QKR65555:QLD65556 QUN65555:QUZ65556 REJ65555:REV65556 ROF65555:ROR65556 RYB65555:RYN65556 SHX65555:SIJ65556 SRT65555:SSF65556 TBP65555:TCB65556 TLL65555:TLX65556 TVH65555:TVT65556 UFD65555:UFP65556 UOZ65555:UPL65556 UYV65555:UZH65556 VIR65555:VJD65556 VSN65555:VSZ65556 WCJ65555:WCV65556 WMF65555:WMR65556 WWB65555:WWN65556 T131091:AF131092 JP131091:KB131092 TL131091:TX131092 ADH131091:ADT131092 AND131091:ANP131092 AWZ131091:AXL131092 BGV131091:BHH131092 BQR131091:BRD131092 CAN131091:CAZ131092 CKJ131091:CKV131092 CUF131091:CUR131092 DEB131091:DEN131092 DNX131091:DOJ131092 DXT131091:DYF131092 EHP131091:EIB131092 ERL131091:ERX131092 FBH131091:FBT131092 FLD131091:FLP131092 FUZ131091:FVL131092 GEV131091:GFH131092 GOR131091:GPD131092 GYN131091:GYZ131092 HIJ131091:HIV131092 HSF131091:HSR131092 ICB131091:ICN131092 ILX131091:IMJ131092 IVT131091:IWF131092 JFP131091:JGB131092 JPL131091:JPX131092 JZH131091:JZT131092 KJD131091:KJP131092 KSZ131091:KTL131092 LCV131091:LDH131092 LMR131091:LND131092 LWN131091:LWZ131092 MGJ131091:MGV131092 MQF131091:MQR131092 NAB131091:NAN131092 NJX131091:NKJ131092 NTT131091:NUF131092 ODP131091:OEB131092 ONL131091:ONX131092 OXH131091:OXT131092 PHD131091:PHP131092 PQZ131091:PRL131092 QAV131091:QBH131092 QKR131091:QLD131092 QUN131091:QUZ131092 REJ131091:REV131092 ROF131091:ROR131092 RYB131091:RYN131092 SHX131091:SIJ131092 SRT131091:SSF131092 TBP131091:TCB131092 TLL131091:TLX131092 TVH131091:TVT131092 UFD131091:UFP131092 UOZ131091:UPL131092 UYV131091:UZH131092 VIR131091:VJD131092 VSN131091:VSZ131092 WCJ131091:WCV131092 WMF131091:WMR131092 WWB131091:WWN131092 T196627:AF196628 JP196627:KB196628 TL196627:TX196628 ADH196627:ADT196628 AND196627:ANP196628 AWZ196627:AXL196628 BGV196627:BHH196628 BQR196627:BRD196628 CAN196627:CAZ196628 CKJ196627:CKV196628 CUF196627:CUR196628 DEB196627:DEN196628 DNX196627:DOJ196628 DXT196627:DYF196628 EHP196627:EIB196628 ERL196627:ERX196628 FBH196627:FBT196628 FLD196627:FLP196628 FUZ196627:FVL196628 GEV196627:GFH196628 GOR196627:GPD196628 GYN196627:GYZ196628 HIJ196627:HIV196628 HSF196627:HSR196628 ICB196627:ICN196628 ILX196627:IMJ196628 IVT196627:IWF196628 JFP196627:JGB196628 JPL196627:JPX196628 JZH196627:JZT196628 KJD196627:KJP196628 KSZ196627:KTL196628 LCV196627:LDH196628 LMR196627:LND196628 LWN196627:LWZ196628 MGJ196627:MGV196628 MQF196627:MQR196628 NAB196627:NAN196628 NJX196627:NKJ196628 NTT196627:NUF196628 ODP196627:OEB196628 ONL196627:ONX196628 OXH196627:OXT196628 PHD196627:PHP196628 PQZ196627:PRL196628 QAV196627:QBH196628 QKR196627:QLD196628 QUN196627:QUZ196628 REJ196627:REV196628 ROF196627:ROR196628 RYB196627:RYN196628 SHX196627:SIJ196628 SRT196627:SSF196628 TBP196627:TCB196628 TLL196627:TLX196628 TVH196627:TVT196628 UFD196627:UFP196628 UOZ196627:UPL196628 UYV196627:UZH196628 VIR196627:VJD196628 VSN196627:VSZ196628 WCJ196627:WCV196628 WMF196627:WMR196628 WWB196627:WWN196628 T262163:AF262164 JP262163:KB262164 TL262163:TX262164 ADH262163:ADT262164 AND262163:ANP262164 AWZ262163:AXL262164 BGV262163:BHH262164 BQR262163:BRD262164 CAN262163:CAZ262164 CKJ262163:CKV262164 CUF262163:CUR262164 DEB262163:DEN262164 DNX262163:DOJ262164 DXT262163:DYF262164 EHP262163:EIB262164 ERL262163:ERX262164 FBH262163:FBT262164 FLD262163:FLP262164 FUZ262163:FVL262164 GEV262163:GFH262164 GOR262163:GPD262164 GYN262163:GYZ262164 HIJ262163:HIV262164 HSF262163:HSR262164 ICB262163:ICN262164 ILX262163:IMJ262164 IVT262163:IWF262164 JFP262163:JGB262164 JPL262163:JPX262164 JZH262163:JZT262164 KJD262163:KJP262164 KSZ262163:KTL262164 LCV262163:LDH262164 LMR262163:LND262164 LWN262163:LWZ262164 MGJ262163:MGV262164 MQF262163:MQR262164 NAB262163:NAN262164 NJX262163:NKJ262164 NTT262163:NUF262164 ODP262163:OEB262164 ONL262163:ONX262164 OXH262163:OXT262164 PHD262163:PHP262164 PQZ262163:PRL262164 QAV262163:QBH262164 QKR262163:QLD262164 QUN262163:QUZ262164 REJ262163:REV262164 ROF262163:ROR262164 RYB262163:RYN262164 SHX262163:SIJ262164 SRT262163:SSF262164 TBP262163:TCB262164 TLL262163:TLX262164 TVH262163:TVT262164 UFD262163:UFP262164 UOZ262163:UPL262164 UYV262163:UZH262164 VIR262163:VJD262164 VSN262163:VSZ262164 WCJ262163:WCV262164 WMF262163:WMR262164 WWB262163:WWN262164 T327699:AF327700 JP327699:KB327700 TL327699:TX327700 ADH327699:ADT327700 AND327699:ANP327700 AWZ327699:AXL327700 BGV327699:BHH327700 BQR327699:BRD327700 CAN327699:CAZ327700 CKJ327699:CKV327700 CUF327699:CUR327700 DEB327699:DEN327700 DNX327699:DOJ327700 DXT327699:DYF327700 EHP327699:EIB327700 ERL327699:ERX327700 FBH327699:FBT327700 FLD327699:FLP327700 FUZ327699:FVL327700 GEV327699:GFH327700 GOR327699:GPD327700 GYN327699:GYZ327700 HIJ327699:HIV327700 HSF327699:HSR327700 ICB327699:ICN327700 ILX327699:IMJ327700 IVT327699:IWF327700 JFP327699:JGB327700 JPL327699:JPX327700 JZH327699:JZT327700 KJD327699:KJP327700 KSZ327699:KTL327700 LCV327699:LDH327700 LMR327699:LND327700 LWN327699:LWZ327700 MGJ327699:MGV327700 MQF327699:MQR327700 NAB327699:NAN327700 NJX327699:NKJ327700 NTT327699:NUF327700 ODP327699:OEB327700 ONL327699:ONX327700 OXH327699:OXT327700 PHD327699:PHP327700 PQZ327699:PRL327700 QAV327699:QBH327700 QKR327699:QLD327700 QUN327699:QUZ327700 REJ327699:REV327700 ROF327699:ROR327700 RYB327699:RYN327700 SHX327699:SIJ327700 SRT327699:SSF327700 TBP327699:TCB327700 TLL327699:TLX327700 TVH327699:TVT327700 UFD327699:UFP327700 UOZ327699:UPL327700 UYV327699:UZH327700 VIR327699:VJD327700 VSN327699:VSZ327700 WCJ327699:WCV327700 WMF327699:WMR327700 WWB327699:WWN327700 T393235:AF393236 JP393235:KB393236 TL393235:TX393236 ADH393235:ADT393236 AND393235:ANP393236 AWZ393235:AXL393236 BGV393235:BHH393236 BQR393235:BRD393236 CAN393235:CAZ393236 CKJ393235:CKV393236 CUF393235:CUR393236 DEB393235:DEN393236 DNX393235:DOJ393236 DXT393235:DYF393236 EHP393235:EIB393236 ERL393235:ERX393236 FBH393235:FBT393236 FLD393235:FLP393236 FUZ393235:FVL393236 GEV393235:GFH393236 GOR393235:GPD393236 GYN393235:GYZ393236 HIJ393235:HIV393236 HSF393235:HSR393236 ICB393235:ICN393236 ILX393235:IMJ393236 IVT393235:IWF393236 JFP393235:JGB393236 JPL393235:JPX393236 JZH393235:JZT393236 KJD393235:KJP393236 KSZ393235:KTL393236 LCV393235:LDH393236 LMR393235:LND393236 LWN393235:LWZ393236 MGJ393235:MGV393236 MQF393235:MQR393236 NAB393235:NAN393236 NJX393235:NKJ393236 NTT393235:NUF393236 ODP393235:OEB393236 ONL393235:ONX393236 OXH393235:OXT393236 PHD393235:PHP393236 PQZ393235:PRL393236 QAV393235:QBH393236 QKR393235:QLD393236 QUN393235:QUZ393236 REJ393235:REV393236 ROF393235:ROR393236 RYB393235:RYN393236 SHX393235:SIJ393236 SRT393235:SSF393236 TBP393235:TCB393236 TLL393235:TLX393236 TVH393235:TVT393236 UFD393235:UFP393236 UOZ393235:UPL393236 UYV393235:UZH393236 VIR393235:VJD393236 VSN393235:VSZ393236 WCJ393235:WCV393236 WMF393235:WMR393236 WWB393235:WWN393236 T458771:AF458772 JP458771:KB458772 TL458771:TX458772 ADH458771:ADT458772 AND458771:ANP458772 AWZ458771:AXL458772 BGV458771:BHH458772 BQR458771:BRD458772 CAN458771:CAZ458772 CKJ458771:CKV458772 CUF458771:CUR458772 DEB458771:DEN458772 DNX458771:DOJ458772 DXT458771:DYF458772 EHP458771:EIB458772 ERL458771:ERX458772 FBH458771:FBT458772 FLD458771:FLP458772 FUZ458771:FVL458772 GEV458771:GFH458772 GOR458771:GPD458772 GYN458771:GYZ458772 HIJ458771:HIV458772 HSF458771:HSR458772 ICB458771:ICN458772 ILX458771:IMJ458772 IVT458771:IWF458772 JFP458771:JGB458772 JPL458771:JPX458772 JZH458771:JZT458772 KJD458771:KJP458772 KSZ458771:KTL458772 LCV458771:LDH458772 LMR458771:LND458772 LWN458771:LWZ458772 MGJ458771:MGV458772 MQF458771:MQR458772 NAB458771:NAN458772 NJX458771:NKJ458772 NTT458771:NUF458772 ODP458771:OEB458772 ONL458771:ONX458772 OXH458771:OXT458772 PHD458771:PHP458772 PQZ458771:PRL458772 QAV458771:QBH458772 QKR458771:QLD458772 QUN458771:QUZ458772 REJ458771:REV458772 ROF458771:ROR458772 RYB458771:RYN458772 SHX458771:SIJ458772 SRT458771:SSF458772 TBP458771:TCB458772 TLL458771:TLX458772 TVH458771:TVT458772 UFD458771:UFP458772 UOZ458771:UPL458772 UYV458771:UZH458772 VIR458771:VJD458772 VSN458771:VSZ458772 WCJ458771:WCV458772 WMF458771:WMR458772 WWB458771:WWN458772 T524307:AF524308 JP524307:KB524308 TL524307:TX524308 ADH524307:ADT524308 AND524307:ANP524308 AWZ524307:AXL524308 BGV524307:BHH524308 BQR524307:BRD524308 CAN524307:CAZ524308 CKJ524307:CKV524308 CUF524307:CUR524308 DEB524307:DEN524308 DNX524307:DOJ524308 DXT524307:DYF524308 EHP524307:EIB524308 ERL524307:ERX524308 FBH524307:FBT524308 FLD524307:FLP524308 FUZ524307:FVL524308 GEV524307:GFH524308 GOR524307:GPD524308 GYN524307:GYZ524308 HIJ524307:HIV524308 HSF524307:HSR524308 ICB524307:ICN524308 ILX524307:IMJ524308 IVT524307:IWF524308 JFP524307:JGB524308 JPL524307:JPX524308 JZH524307:JZT524308 KJD524307:KJP524308 KSZ524307:KTL524308 LCV524307:LDH524308 LMR524307:LND524308 LWN524307:LWZ524308 MGJ524307:MGV524308 MQF524307:MQR524308 NAB524307:NAN524308 NJX524307:NKJ524308 NTT524307:NUF524308 ODP524307:OEB524308 ONL524307:ONX524308 OXH524307:OXT524308 PHD524307:PHP524308 PQZ524307:PRL524308 QAV524307:QBH524308 QKR524307:QLD524308 QUN524307:QUZ524308 REJ524307:REV524308 ROF524307:ROR524308 RYB524307:RYN524308 SHX524307:SIJ524308 SRT524307:SSF524308 TBP524307:TCB524308 TLL524307:TLX524308 TVH524307:TVT524308 UFD524307:UFP524308 UOZ524307:UPL524308 UYV524307:UZH524308 VIR524307:VJD524308 VSN524307:VSZ524308 WCJ524307:WCV524308 WMF524307:WMR524308 WWB524307:WWN524308 T589843:AF589844 JP589843:KB589844 TL589843:TX589844 ADH589843:ADT589844 AND589843:ANP589844 AWZ589843:AXL589844 BGV589843:BHH589844 BQR589843:BRD589844 CAN589843:CAZ589844 CKJ589843:CKV589844 CUF589843:CUR589844 DEB589843:DEN589844 DNX589843:DOJ589844 DXT589843:DYF589844 EHP589843:EIB589844 ERL589843:ERX589844 FBH589843:FBT589844 FLD589843:FLP589844 FUZ589843:FVL589844 GEV589843:GFH589844 GOR589843:GPD589844 GYN589843:GYZ589844 HIJ589843:HIV589844 HSF589843:HSR589844 ICB589843:ICN589844 ILX589843:IMJ589844 IVT589843:IWF589844 JFP589843:JGB589844 JPL589843:JPX589844 JZH589843:JZT589844 KJD589843:KJP589844 KSZ589843:KTL589844 LCV589843:LDH589844 LMR589843:LND589844 LWN589843:LWZ589844 MGJ589843:MGV589844 MQF589843:MQR589844 NAB589843:NAN589844 NJX589843:NKJ589844 NTT589843:NUF589844 ODP589843:OEB589844 ONL589843:ONX589844 OXH589843:OXT589844 PHD589843:PHP589844 PQZ589843:PRL589844 QAV589843:QBH589844 QKR589843:QLD589844 QUN589843:QUZ589844 REJ589843:REV589844 ROF589843:ROR589844 RYB589843:RYN589844 SHX589843:SIJ589844 SRT589843:SSF589844 TBP589843:TCB589844 TLL589843:TLX589844 TVH589843:TVT589844 UFD589843:UFP589844 UOZ589843:UPL589844 UYV589843:UZH589844 VIR589843:VJD589844 VSN589843:VSZ589844 WCJ589843:WCV589844 WMF589843:WMR589844 WWB589843:WWN589844 T655379:AF655380 JP655379:KB655380 TL655379:TX655380 ADH655379:ADT655380 AND655379:ANP655380 AWZ655379:AXL655380 BGV655379:BHH655380 BQR655379:BRD655380 CAN655379:CAZ655380 CKJ655379:CKV655380 CUF655379:CUR655380 DEB655379:DEN655380 DNX655379:DOJ655380 DXT655379:DYF655380 EHP655379:EIB655380 ERL655379:ERX655380 FBH655379:FBT655380 FLD655379:FLP655380 FUZ655379:FVL655380 GEV655379:GFH655380 GOR655379:GPD655380 GYN655379:GYZ655380 HIJ655379:HIV655380 HSF655379:HSR655380 ICB655379:ICN655380 ILX655379:IMJ655380 IVT655379:IWF655380 JFP655379:JGB655380 JPL655379:JPX655380 JZH655379:JZT655380 KJD655379:KJP655380 KSZ655379:KTL655380 LCV655379:LDH655380 LMR655379:LND655380 LWN655379:LWZ655380 MGJ655379:MGV655380 MQF655379:MQR655380 NAB655379:NAN655380 NJX655379:NKJ655380 NTT655379:NUF655380 ODP655379:OEB655380 ONL655379:ONX655380 OXH655379:OXT655380 PHD655379:PHP655380 PQZ655379:PRL655380 QAV655379:QBH655380 QKR655379:QLD655380 QUN655379:QUZ655380 REJ655379:REV655380 ROF655379:ROR655380 RYB655379:RYN655380 SHX655379:SIJ655380 SRT655379:SSF655380 TBP655379:TCB655380 TLL655379:TLX655380 TVH655379:TVT655380 UFD655379:UFP655380 UOZ655379:UPL655380 UYV655379:UZH655380 VIR655379:VJD655380 VSN655379:VSZ655380 WCJ655379:WCV655380 WMF655379:WMR655380 WWB655379:WWN655380 T720915:AF720916 JP720915:KB720916 TL720915:TX720916 ADH720915:ADT720916 AND720915:ANP720916 AWZ720915:AXL720916 BGV720915:BHH720916 BQR720915:BRD720916 CAN720915:CAZ720916 CKJ720915:CKV720916 CUF720915:CUR720916 DEB720915:DEN720916 DNX720915:DOJ720916 DXT720915:DYF720916 EHP720915:EIB720916 ERL720915:ERX720916 FBH720915:FBT720916 FLD720915:FLP720916 FUZ720915:FVL720916 GEV720915:GFH720916 GOR720915:GPD720916 GYN720915:GYZ720916 HIJ720915:HIV720916 HSF720915:HSR720916 ICB720915:ICN720916 ILX720915:IMJ720916 IVT720915:IWF720916 JFP720915:JGB720916 JPL720915:JPX720916 JZH720915:JZT720916 KJD720915:KJP720916 KSZ720915:KTL720916 LCV720915:LDH720916 LMR720915:LND720916 LWN720915:LWZ720916 MGJ720915:MGV720916 MQF720915:MQR720916 NAB720915:NAN720916 NJX720915:NKJ720916 NTT720915:NUF720916 ODP720915:OEB720916 ONL720915:ONX720916 OXH720915:OXT720916 PHD720915:PHP720916 PQZ720915:PRL720916 QAV720915:QBH720916 QKR720915:QLD720916 QUN720915:QUZ720916 REJ720915:REV720916 ROF720915:ROR720916 RYB720915:RYN720916 SHX720915:SIJ720916 SRT720915:SSF720916 TBP720915:TCB720916 TLL720915:TLX720916 TVH720915:TVT720916 UFD720915:UFP720916 UOZ720915:UPL720916 UYV720915:UZH720916 VIR720915:VJD720916 VSN720915:VSZ720916 WCJ720915:WCV720916 WMF720915:WMR720916 WWB720915:WWN720916 T786451:AF786452 JP786451:KB786452 TL786451:TX786452 ADH786451:ADT786452 AND786451:ANP786452 AWZ786451:AXL786452 BGV786451:BHH786452 BQR786451:BRD786452 CAN786451:CAZ786452 CKJ786451:CKV786452 CUF786451:CUR786452 DEB786451:DEN786452 DNX786451:DOJ786452 DXT786451:DYF786452 EHP786451:EIB786452 ERL786451:ERX786452 FBH786451:FBT786452 FLD786451:FLP786452 FUZ786451:FVL786452 GEV786451:GFH786452 GOR786451:GPD786452 GYN786451:GYZ786452 HIJ786451:HIV786452 HSF786451:HSR786452 ICB786451:ICN786452 ILX786451:IMJ786452 IVT786451:IWF786452 JFP786451:JGB786452 JPL786451:JPX786452 JZH786451:JZT786452 KJD786451:KJP786452 KSZ786451:KTL786452 LCV786451:LDH786452 LMR786451:LND786452 LWN786451:LWZ786452 MGJ786451:MGV786452 MQF786451:MQR786452 NAB786451:NAN786452 NJX786451:NKJ786452 NTT786451:NUF786452 ODP786451:OEB786452 ONL786451:ONX786452 OXH786451:OXT786452 PHD786451:PHP786452 PQZ786451:PRL786452 QAV786451:QBH786452 QKR786451:QLD786452 QUN786451:QUZ786452 REJ786451:REV786452 ROF786451:ROR786452 RYB786451:RYN786452 SHX786451:SIJ786452 SRT786451:SSF786452 TBP786451:TCB786452 TLL786451:TLX786452 TVH786451:TVT786452 UFD786451:UFP786452 UOZ786451:UPL786452 UYV786451:UZH786452 VIR786451:VJD786452 VSN786451:VSZ786452 WCJ786451:WCV786452 WMF786451:WMR786452 WWB786451:WWN786452 T851987:AF851988 JP851987:KB851988 TL851987:TX851988 ADH851987:ADT851988 AND851987:ANP851988 AWZ851987:AXL851988 BGV851987:BHH851988 BQR851987:BRD851988 CAN851987:CAZ851988 CKJ851987:CKV851988 CUF851987:CUR851988 DEB851987:DEN851988 DNX851987:DOJ851988 DXT851987:DYF851988 EHP851987:EIB851988 ERL851987:ERX851988 FBH851987:FBT851988 FLD851987:FLP851988 FUZ851987:FVL851988 GEV851987:GFH851988 GOR851987:GPD851988 GYN851987:GYZ851988 HIJ851987:HIV851988 HSF851987:HSR851988 ICB851987:ICN851988 ILX851987:IMJ851988 IVT851987:IWF851988 JFP851987:JGB851988 JPL851987:JPX851988 JZH851987:JZT851988 KJD851987:KJP851988 KSZ851987:KTL851988 LCV851987:LDH851988 LMR851987:LND851988 LWN851987:LWZ851988 MGJ851987:MGV851988 MQF851987:MQR851988 NAB851987:NAN851988 NJX851987:NKJ851988 NTT851987:NUF851988 ODP851987:OEB851988 ONL851987:ONX851988 OXH851987:OXT851988 PHD851987:PHP851988 PQZ851987:PRL851988 QAV851987:QBH851988 QKR851987:QLD851988 QUN851987:QUZ851988 REJ851987:REV851988 ROF851987:ROR851988 RYB851987:RYN851988 SHX851987:SIJ851988 SRT851987:SSF851988 TBP851987:TCB851988 TLL851987:TLX851988 TVH851987:TVT851988 UFD851987:UFP851988 UOZ851987:UPL851988 UYV851987:UZH851988 VIR851987:VJD851988 VSN851987:VSZ851988 WCJ851987:WCV851988 WMF851987:WMR851988 WWB851987:WWN851988 T917523:AF917524 JP917523:KB917524 TL917523:TX917524 ADH917523:ADT917524 AND917523:ANP917524 AWZ917523:AXL917524 BGV917523:BHH917524 BQR917523:BRD917524 CAN917523:CAZ917524 CKJ917523:CKV917524 CUF917523:CUR917524 DEB917523:DEN917524 DNX917523:DOJ917524 DXT917523:DYF917524 EHP917523:EIB917524 ERL917523:ERX917524 FBH917523:FBT917524 FLD917523:FLP917524 FUZ917523:FVL917524 GEV917523:GFH917524 GOR917523:GPD917524 GYN917523:GYZ917524 HIJ917523:HIV917524 HSF917523:HSR917524 ICB917523:ICN917524 ILX917523:IMJ917524 IVT917523:IWF917524 JFP917523:JGB917524 JPL917523:JPX917524 JZH917523:JZT917524 KJD917523:KJP917524 KSZ917523:KTL917524 LCV917523:LDH917524 LMR917523:LND917524 LWN917523:LWZ917524 MGJ917523:MGV917524 MQF917523:MQR917524 NAB917523:NAN917524 NJX917523:NKJ917524 NTT917523:NUF917524 ODP917523:OEB917524 ONL917523:ONX917524 OXH917523:OXT917524 PHD917523:PHP917524 PQZ917523:PRL917524 QAV917523:QBH917524 QKR917523:QLD917524 QUN917523:QUZ917524 REJ917523:REV917524 ROF917523:ROR917524 RYB917523:RYN917524 SHX917523:SIJ917524 SRT917523:SSF917524 TBP917523:TCB917524 TLL917523:TLX917524 TVH917523:TVT917524 UFD917523:UFP917524 UOZ917523:UPL917524 UYV917523:UZH917524 VIR917523:VJD917524 VSN917523:VSZ917524 WCJ917523:WCV917524 WMF917523:WMR917524 WWB917523:WWN917524 T983059:AF983060 JP983059:KB983060 TL983059:TX983060 ADH983059:ADT983060 AND983059:ANP983060 AWZ983059:AXL983060 BGV983059:BHH983060 BQR983059:BRD983060 CAN983059:CAZ983060 CKJ983059:CKV983060 CUF983059:CUR983060 DEB983059:DEN983060 DNX983059:DOJ983060 DXT983059:DYF983060 EHP983059:EIB983060 ERL983059:ERX983060 FBH983059:FBT983060 FLD983059:FLP983060 FUZ983059:FVL983060 GEV983059:GFH983060 GOR983059:GPD983060 GYN983059:GYZ983060 HIJ983059:HIV983060 HSF983059:HSR983060 ICB983059:ICN983060 ILX983059:IMJ983060 IVT983059:IWF983060 JFP983059:JGB983060 JPL983059:JPX983060 JZH983059:JZT983060 KJD983059:KJP983060 KSZ983059:KTL983060 LCV983059:LDH983060 LMR983059:LND983060 LWN983059:LWZ983060 MGJ983059:MGV983060 MQF983059:MQR983060 NAB983059:NAN983060 NJX983059:NKJ983060 NTT983059:NUF983060 ODP983059:OEB983060 ONL983059:ONX983060 OXH983059:OXT983060 PHD983059:PHP983060 PQZ983059:PRL983060 QAV983059:QBH983060 QKR983059:QLD983060 QUN983059:QUZ983060 REJ983059:REV983060 ROF983059:ROR983060 RYB983059:RYN983060 SHX983059:SIJ983060 SRT983059:SSF983060 TBP983059:TCB983060 TLL983059:TLX983060 TVH983059:TVT983060 UFD983059:UFP983060 UOZ983059:UPL983060 UYV983059:UZH983060 VIR983059:VJD983060 VSN983059:VSZ983060 WCJ983059:WCV983060 WMF983059:WMR983060 WWB983059:WWN983060 T22:AF23 JP22:KB23 TL22:TX23 ADH22:ADT23 AND22:ANP23 AWZ22:AXL23 BGV22:BHH23 BQR22:BRD23 CAN22:CAZ23 CKJ22:CKV23 CUF22:CUR23 DEB22:DEN23 DNX22:DOJ23 DXT22:DYF23 EHP22:EIB23 ERL22:ERX23 FBH22:FBT23 FLD22:FLP23 FUZ22:FVL23 GEV22:GFH23 GOR22:GPD23 GYN22:GYZ23 HIJ22:HIV23 HSF22:HSR23 ICB22:ICN23 ILX22:IMJ23 IVT22:IWF23 JFP22:JGB23 JPL22:JPX23 JZH22:JZT23 KJD22:KJP23 KSZ22:KTL23 LCV22:LDH23 LMR22:LND23 LWN22:LWZ23 MGJ22:MGV23 MQF22:MQR23 NAB22:NAN23 NJX22:NKJ23 NTT22:NUF23 ODP22:OEB23 ONL22:ONX23 OXH22:OXT23 PHD22:PHP23 PQZ22:PRL23 QAV22:QBH23 QKR22:QLD23 QUN22:QUZ23 REJ22:REV23 ROF22:ROR23 RYB22:RYN23 SHX22:SIJ23 SRT22:SSF23 TBP22:TCB23 TLL22:TLX23 TVH22:TVT23 UFD22:UFP23 UOZ22:UPL23 UYV22:UZH23 VIR22:VJD23 VSN22:VSZ23 WCJ22:WCV23 WMF22:WMR23 WWB22:WWN23 T65558:AF65559 JP65558:KB65559 TL65558:TX65559 ADH65558:ADT65559 AND65558:ANP65559 AWZ65558:AXL65559 BGV65558:BHH65559 BQR65558:BRD65559 CAN65558:CAZ65559 CKJ65558:CKV65559 CUF65558:CUR65559 DEB65558:DEN65559 DNX65558:DOJ65559 DXT65558:DYF65559 EHP65558:EIB65559 ERL65558:ERX65559 FBH65558:FBT65559 FLD65558:FLP65559 FUZ65558:FVL65559 GEV65558:GFH65559 GOR65558:GPD65559 GYN65558:GYZ65559 HIJ65558:HIV65559 HSF65558:HSR65559 ICB65558:ICN65559 ILX65558:IMJ65559 IVT65558:IWF65559 JFP65558:JGB65559 JPL65558:JPX65559 JZH65558:JZT65559 KJD65558:KJP65559 KSZ65558:KTL65559 LCV65558:LDH65559 LMR65558:LND65559 LWN65558:LWZ65559 MGJ65558:MGV65559 MQF65558:MQR65559 NAB65558:NAN65559 NJX65558:NKJ65559 NTT65558:NUF65559 ODP65558:OEB65559 ONL65558:ONX65559 OXH65558:OXT65559 PHD65558:PHP65559 PQZ65558:PRL65559 QAV65558:QBH65559 QKR65558:QLD65559 QUN65558:QUZ65559 REJ65558:REV65559 ROF65558:ROR65559 RYB65558:RYN65559 SHX65558:SIJ65559 SRT65558:SSF65559 TBP65558:TCB65559 TLL65558:TLX65559 TVH65558:TVT65559 UFD65558:UFP65559 UOZ65558:UPL65559 UYV65558:UZH65559 VIR65558:VJD65559 VSN65558:VSZ65559 WCJ65558:WCV65559 WMF65558:WMR65559 WWB65558:WWN65559 T131094:AF131095 JP131094:KB131095 TL131094:TX131095 ADH131094:ADT131095 AND131094:ANP131095 AWZ131094:AXL131095 BGV131094:BHH131095 BQR131094:BRD131095 CAN131094:CAZ131095 CKJ131094:CKV131095 CUF131094:CUR131095 DEB131094:DEN131095 DNX131094:DOJ131095 DXT131094:DYF131095 EHP131094:EIB131095 ERL131094:ERX131095 FBH131094:FBT131095 FLD131094:FLP131095 FUZ131094:FVL131095 GEV131094:GFH131095 GOR131094:GPD131095 GYN131094:GYZ131095 HIJ131094:HIV131095 HSF131094:HSR131095 ICB131094:ICN131095 ILX131094:IMJ131095 IVT131094:IWF131095 JFP131094:JGB131095 JPL131094:JPX131095 JZH131094:JZT131095 KJD131094:KJP131095 KSZ131094:KTL131095 LCV131094:LDH131095 LMR131094:LND131095 LWN131094:LWZ131095 MGJ131094:MGV131095 MQF131094:MQR131095 NAB131094:NAN131095 NJX131094:NKJ131095 NTT131094:NUF131095 ODP131094:OEB131095 ONL131094:ONX131095 OXH131094:OXT131095 PHD131094:PHP131095 PQZ131094:PRL131095 QAV131094:QBH131095 QKR131094:QLD131095 QUN131094:QUZ131095 REJ131094:REV131095 ROF131094:ROR131095 RYB131094:RYN131095 SHX131094:SIJ131095 SRT131094:SSF131095 TBP131094:TCB131095 TLL131094:TLX131095 TVH131094:TVT131095 UFD131094:UFP131095 UOZ131094:UPL131095 UYV131094:UZH131095 VIR131094:VJD131095 VSN131094:VSZ131095 WCJ131094:WCV131095 WMF131094:WMR131095 WWB131094:WWN131095 T196630:AF196631 JP196630:KB196631 TL196630:TX196631 ADH196630:ADT196631 AND196630:ANP196631 AWZ196630:AXL196631 BGV196630:BHH196631 BQR196630:BRD196631 CAN196630:CAZ196631 CKJ196630:CKV196631 CUF196630:CUR196631 DEB196630:DEN196631 DNX196630:DOJ196631 DXT196630:DYF196631 EHP196630:EIB196631 ERL196630:ERX196631 FBH196630:FBT196631 FLD196630:FLP196631 FUZ196630:FVL196631 GEV196630:GFH196631 GOR196630:GPD196631 GYN196630:GYZ196631 HIJ196630:HIV196631 HSF196630:HSR196631 ICB196630:ICN196631 ILX196630:IMJ196631 IVT196630:IWF196631 JFP196630:JGB196631 JPL196630:JPX196631 JZH196630:JZT196631 KJD196630:KJP196631 KSZ196630:KTL196631 LCV196630:LDH196631 LMR196630:LND196631 LWN196630:LWZ196631 MGJ196630:MGV196631 MQF196630:MQR196631 NAB196630:NAN196631 NJX196630:NKJ196631 NTT196630:NUF196631 ODP196630:OEB196631 ONL196630:ONX196631 OXH196630:OXT196631 PHD196630:PHP196631 PQZ196630:PRL196631 QAV196630:QBH196631 QKR196630:QLD196631 QUN196630:QUZ196631 REJ196630:REV196631 ROF196630:ROR196631 RYB196630:RYN196631 SHX196630:SIJ196631 SRT196630:SSF196631 TBP196630:TCB196631 TLL196630:TLX196631 TVH196630:TVT196631 UFD196630:UFP196631 UOZ196630:UPL196631 UYV196630:UZH196631 VIR196630:VJD196631 VSN196630:VSZ196631 WCJ196630:WCV196631 WMF196630:WMR196631 WWB196630:WWN196631 T262166:AF262167 JP262166:KB262167 TL262166:TX262167 ADH262166:ADT262167 AND262166:ANP262167 AWZ262166:AXL262167 BGV262166:BHH262167 BQR262166:BRD262167 CAN262166:CAZ262167 CKJ262166:CKV262167 CUF262166:CUR262167 DEB262166:DEN262167 DNX262166:DOJ262167 DXT262166:DYF262167 EHP262166:EIB262167 ERL262166:ERX262167 FBH262166:FBT262167 FLD262166:FLP262167 FUZ262166:FVL262167 GEV262166:GFH262167 GOR262166:GPD262167 GYN262166:GYZ262167 HIJ262166:HIV262167 HSF262166:HSR262167 ICB262166:ICN262167 ILX262166:IMJ262167 IVT262166:IWF262167 JFP262166:JGB262167 JPL262166:JPX262167 JZH262166:JZT262167 KJD262166:KJP262167 KSZ262166:KTL262167 LCV262166:LDH262167 LMR262166:LND262167 LWN262166:LWZ262167 MGJ262166:MGV262167 MQF262166:MQR262167 NAB262166:NAN262167 NJX262166:NKJ262167 NTT262166:NUF262167 ODP262166:OEB262167 ONL262166:ONX262167 OXH262166:OXT262167 PHD262166:PHP262167 PQZ262166:PRL262167 QAV262166:QBH262167 QKR262166:QLD262167 QUN262166:QUZ262167 REJ262166:REV262167 ROF262166:ROR262167 RYB262166:RYN262167 SHX262166:SIJ262167 SRT262166:SSF262167 TBP262166:TCB262167 TLL262166:TLX262167 TVH262166:TVT262167 UFD262166:UFP262167 UOZ262166:UPL262167 UYV262166:UZH262167 VIR262166:VJD262167 VSN262166:VSZ262167 WCJ262166:WCV262167 WMF262166:WMR262167 WWB262166:WWN262167 T327702:AF327703 JP327702:KB327703 TL327702:TX327703 ADH327702:ADT327703 AND327702:ANP327703 AWZ327702:AXL327703 BGV327702:BHH327703 BQR327702:BRD327703 CAN327702:CAZ327703 CKJ327702:CKV327703 CUF327702:CUR327703 DEB327702:DEN327703 DNX327702:DOJ327703 DXT327702:DYF327703 EHP327702:EIB327703 ERL327702:ERX327703 FBH327702:FBT327703 FLD327702:FLP327703 FUZ327702:FVL327703 GEV327702:GFH327703 GOR327702:GPD327703 GYN327702:GYZ327703 HIJ327702:HIV327703 HSF327702:HSR327703 ICB327702:ICN327703 ILX327702:IMJ327703 IVT327702:IWF327703 JFP327702:JGB327703 JPL327702:JPX327703 JZH327702:JZT327703 KJD327702:KJP327703 KSZ327702:KTL327703 LCV327702:LDH327703 LMR327702:LND327703 LWN327702:LWZ327703 MGJ327702:MGV327703 MQF327702:MQR327703 NAB327702:NAN327703 NJX327702:NKJ327703 NTT327702:NUF327703 ODP327702:OEB327703 ONL327702:ONX327703 OXH327702:OXT327703 PHD327702:PHP327703 PQZ327702:PRL327703 QAV327702:QBH327703 QKR327702:QLD327703 QUN327702:QUZ327703 REJ327702:REV327703 ROF327702:ROR327703 RYB327702:RYN327703 SHX327702:SIJ327703 SRT327702:SSF327703 TBP327702:TCB327703 TLL327702:TLX327703 TVH327702:TVT327703 UFD327702:UFP327703 UOZ327702:UPL327703 UYV327702:UZH327703 VIR327702:VJD327703 VSN327702:VSZ327703 WCJ327702:WCV327703 WMF327702:WMR327703 WWB327702:WWN327703 T393238:AF393239 JP393238:KB393239 TL393238:TX393239 ADH393238:ADT393239 AND393238:ANP393239 AWZ393238:AXL393239 BGV393238:BHH393239 BQR393238:BRD393239 CAN393238:CAZ393239 CKJ393238:CKV393239 CUF393238:CUR393239 DEB393238:DEN393239 DNX393238:DOJ393239 DXT393238:DYF393239 EHP393238:EIB393239 ERL393238:ERX393239 FBH393238:FBT393239 FLD393238:FLP393239 FUZ393238:FVL393239 GEV393238:GFH393239 GOR393238:GPD393239 GYN393238:GYZ393239 HIJ393238:HIV393239 HSF393238:HSR393239 ICB393238:ICN393239 ILX393238:IMJ393239 IVT393238:IWF393239 JFP393238:JGB393239 JPL393238:JPX393239 JZH393238:JZT393239 KJD393238:KJP393239 KSZ393238:KTL393239 LCV393238:LDH393239 LMR393238:LND393239 LWN393238:LWZ393239 MGJ393238:MGV393239 MQF393238:MQR393239 NAB393238:NAN393239 NJX393238:NKJ393239 NTT393238:NUF393239 ODP393238:OEB393239 ONL393238:ONX393239 OXH393238:OXT393239 PHD393238:PHP393239 PQZ393238:PRL393239 QAV393238:QBH393239 QKR393238:QLD393239 QUN393238:QUZ393239 REJ393238:REV393239 ROF393238:ROR393239 RYB393238:RYN393239 SHX393238:SIJ393239 SRT393238:SSF393239 TBP393238:TCB393239 TLL393238:TLX393239 TVH393238:TVT393239 UFD393238:UFP393239 UOZ393238:UPL393239 UYV393238:UZH393239 VIR393238:VJD393239 VSN393238:VSZ393239 WCJ393238:WCV393239 WMF393238:WMR393239 WWB393238:WWN393239 T458774:AF458775 JP458774:KB458775 TL458774:TX458775 ADH458774:ADT458775 AND458774:ANP458775 AWZ458774:AXL458775 BGV458774:BHH458775 BQR458774:BRD458775 CAN458774:CAZ458775 CKJ458774:CKV458775 CUF458774:CUR458775 DEB458774:DEN458775 DNX458774:DOJ458775 DXT458774:DYF458775 EHP458774:EIB458775 ERL458774:ERX458775 FBH458774:FBT458775 FLD458774:FLP458775 FUZ458774:FVL458775 GEV458774:GFH458775 GOR458774:GPD458775 GYN458774:GYZ458775 HIJ458774:HIV458775 HSF458774:HSR458775 ICB458774:ICN458775 ILX458774:IMJ458775 IVT458774:IWF458775 JFP458774:JGB458775 JPL458774:JPX458775 JZH458774:JZT458775 KJD458774:KJP458775 KSZ458774:KTL458775 LCV458774:LDH458775 LMR458774:LND458775 LWN458774:LWZ458775 MGJ458774:MGV458775 MQF458774:MQR458775 NAB458774:NAN458775 NJX458774:NKJ458775 NTT458774:NUF458775 ODP458774:OEB458775 ONL458774:ONX458775 OXH458774:OXT458775 PHD458774:PHP458775 PQZ458774:PRL458775 QAV458774:QBH458775 QKR458774:QLD458775 QUN458774:QUZ458775 REJ458774:REV458775 ROF458774:ROR458775 RYB458774:RYN458775 SHX458774:SIJ458775 SRT458774:SSF458775 TBP458774:TCB458775 TLL458774:TLX458775 TVH458774:TVT458775 UFD458774:UFP458775 UOZ458774:UPL458775 UYV458774:UZH458775 VIR458774:VJD458775 VSN458774:VSZ458775 WCJ458774:WCV458775 WMF458774:WMR458775 WWB458774:WWN458775 T524310:AF524311 JP524310:KB524311 TL524310:TX524311 ADH524310:ADT524311 AND524310:ANP524311 AWZ524310:AXL524311 BGV524310:BHH524311 BQR524310:BRD524311 CAN524310:CAZ524311 CKJ524310:CKV524311 CUF524310:CUR524311 DEB524310:DEN524311 DNX524310:DOJ524311 DXT524310:DYF524311 EHP524310:EIB524311 ERL524310:ERX524311 FBH524310:FBT524311 FLD524310:FLP524311 FUZ524310:FVL524311 GEV524310:GFH524311 GOR524310:GPD524311 GYN524310:GYZ524311 HIJ524310:HIV524311 HSF524310:HSR524311 ICB524310:ICN524311 ILX524310:IMJ524311 IVT524310:IWF524311 JFP524310:JGB524311 JPL524310:JPX524311 JZH524310:JZT524311 KJD524310:KJP524311 KSZ524310:KTL524311 LCV524310:LDH524311 LMR524310:LND524311 LWN524310:LWZ524311 MGJ524310:MGV524311 MQF524310:MQR524311 NAB524310:NAN524311 NJX524310:NKJ524311 NTT524310:NUF524311 ODP524310:OEB524311 ONL524310:ONX524311 OXH524310:OXT524311 PHD524310:PHP524311 PQZ524310:PRL524311 QAV524310:QBH524311 QKR524310:QLD524311 QUN524310:QUZ524311 REJ524310:REV524311 ROF524310:ROR524311 RYB524310:RYN524311 SHX524310:SIJ524311 SRT524310:SSF524311 TBP524310:TCB524311 TLL524310:TLX524311 TVH524310:TVT524311 UFD524310:UFP524311 UOZ524310:UPL524311 UYV524310:UZH524311 VIR524310:VJD524311 VSN524310:VSZ524311 WCJ524310:WCV524311 WMF524310:WMR524311 WWB524310:WWN524311 T589846:AF589847 JP589846:KB589847 TL589846:TX589847 ADH589846:ADT589847 AND589846:ANP589847 AWZ589846:AXL589847 BGV589846:BHH589847 BQR589846:BRD589847 CAN589846:CAZ589847 CKJ589846:CKV589847 CUF589846:CUR589847 DEB589846:DEN589847 DNX589846:DOJ589847 DXT589846:DYF589847 EHP589846:EIB589847 ERL589846:ERX589847 FBH589846:FBT589847 FLD589846:FLP589847 FUZ589846:FVL589847 GEV589846:GFH589847 GOR589846:GPD589847 GYN589846:GYZ589847 HIJ589846:HIV589847 HSF589846:HSR589847 ICB589846:ICN589847 ILX589846:IMJ589847 IVT589846:IWF589847 JFP589846:JGB589847 JPL589846:JPX589847 JZH589846:JZT589847 KJD589846:KJP589847 KSZ589846:KTL589847 LCV589846:LDH589847 LMR589846:LND589847 LWN589846:LWZ589847 MGJ589846:MGV589847 MQF589846:MQR589847 NAB589846:NAN589847 NJX589846:NKJ589847 NTT589846:NUF589847 ODP589846:OEB589847 ONL589846:ONX589847 OXH589846:OXT589847 PHD589846:PHP589847 PQZ589846:PRL589847 QAV589846:QBH589847 QKR589846:QLD589847 QUN589846:QUZ589847 REJ589846:REV589847 ROF589846:ROR589847 RYB589846:RYN589847 SHX589846:SIJ589847 SRT589846:SSF589847 TBP589846:TCB589847 TLL589846:TLX589847 TVH589846:TVT589847 UFD589846:UFP589847 UOZ589846:UPL589847 UYV589846:UZH589847 VIR589846:VJD589847 VSN589846:VSZ589847 WCJ589846:WCV589847 WMF589846:WMR589847 WWB589846:WWN589847 T655382:AF655383 JP655382:KB655383 TL655382:TX655383 ADH655382:ADT655383 AND655382:ANP655383 AWZ655382:AXL655383 BGV655382:BHH655383 BQR655382:BRD655383 CAN655382:CAZ655383 CKJ655382:CKV655383 CUF655382:CUR655383 DEB655382:DEN655383 DNX655382:DOJ655383 DXT655382:DYF655383 EHP655382:EIB655383 ERL655382:ERX655383 FBH655382:FBT655383 FLD655382:FLP655383 FUZ655382:FVL655383 GEV655382:GFH655383 GOR655382:GPD655383 GYN655382:GYZ655383 HIJ655382:HIV655383 HSF655382:HSR655383 ICB655382:ICN655383 ILX655382:IMJ655383 IVT655382:IWF655383 JFP655382:JGB655383 JPL655382:JPX655383 JZH655382:JZT655383 KJD655382:KJP655383 KSZ655382:KTL655383 LCV655382:LDH655383 LMR655382:LND655383 LWN655382:LWZ655383 MGJ655382:MGV655383 MQF655382:MQR655383 NAB655382:NAN655383 NJX655382:NKJ655383 NTT655382:NUF655383 ODP655382:OEB655383 ONL655382:ONX655383 OXH655382:OXT655383 PHD655382:PHP655383 PQZ655382:PRL655383 QAV655382:QBH655383 QKR655382:QLD655383 QUN655382:QUZ655383 REJ655382:REV655383 ROF655382:ROR655383 RYB655382:RYN655383 SHX655382:SIJ655383 SRT655382:SSF655383 TBP655382:TCB655383 TLL655382:TLX655383 TVH655382:TVT655383 UFD655382:UFP655383 UOZ655382:UPL655383 UYV655382:UZH655383 VIR655382:VJD655383 VSN655382:VSZ655383 WCJ655382:WCV655383 WMF655382:WMR655383 WWB655382:WWN655383 T720918:AF720919 JP720918:KB720919 TL720918:TX720919 ADH720918:ADT720919 AND720918:ANP720919 AWZ720918:AXL720919 BGV720918:BHH720919 BQR720918:BRD720919 CAN720918:CAZ720919 CKJ720918:CKV720919 CUF720918:CUR720919 DEB720918:DEN720919 DNX720918:DOJ720919 DXT720918:DYF720919 EHP720918:EIB720919 ERL720918:ERX720919 FBH720918:FBT720919 FLD720918:FLP720919 FUZ720918:FVL720919 GEV720918:GFH720919 GOR720918:GPD720919 GYN720918:GYZ720919 HIJ720918:HIV720919 HSF720918:HSR720919 ICB720918:ICN720919 ILX720918:IMJ720919 IVT720918:IWF720919 JFP720918:JGB720919 JPL720918:JPX720919 JZH720918:JZT720919 KJD720918:KJP720919 KSZ720918:KTL720919 LCV720918:LDH720919 LMR720918:LND720919 LWN720918:LWZ720919 MGJ720918:MGV720919 MQF720918:MQR720919 NAB720918:NAN720919 NJX720918:NKJ720919 NTT720918:NUF720919 ODP720918:OEB720919 ONL720918:ONX720919 OXH720918:OXT720919 PHD720918:PHP720919 PQZ720918:PRL720919 QAV720918:QBH720919 QKR720918:QLD720919 QUN720918:QUZ720919 REJ720918:REV720919 ROF720918:ROR720919 RYB720918:RYN720919 SHX720918:SIJ720919 SRT720918:SSF720919 TBP720918:TCB720919 TLL720918:TLX720919 TVH720918:TVT720919 UFD720918:UFP720919 UOZ720918:UPL720919 UYV720918:UZH720919 VIR720918:VJD720919 VSN720918:VSZ720919 WCJ720918:WCV720919 WMF720918:WMR720919 WWB720918:WWN720919 T786454:AF786455 JP786454:KB786455 TL786454:TX786455 ADH786454:ADT786455 AND786454:ANP786455 AWZ786454:AXL786455 BGV786454:BHH786455 BQR786454:BRD786455 CAN786454:CAZ786455 CKJ786454:CKV786455 CUF786454:CUR786455 DEB786454:DEN786455 DNX786454:DOJ786455 DXT786454:DYF786455 EHP786454:EIB786455 ERL786454:ERX786455 FBH786454:FBT786455 FLD786454:FLP786455 FUZ786454:FVL786455 GEV786454:GFH786455 GOR786454:GPD786455 GYN786454:GYZ786455 HIJ786454:HIV786455 HSF786454:HSR786455 ICB786454:ICN786455 ILX786454:IMJ786455 IVT786454:IWF786455 JFP786454:JGB786455 JPL786454:JPX786455 JZH786454:JZT786455 KJD786454:KJP786455 KSZ786454:KTL786455 LCV786454:LDH786455 LMR786454:LND786455 LWN786454:LWZ786455 MGJ786454:MGV786455 MQF786454:MQR786455 NAB786454:NAN786455 NJX786454:NKJ786455 NTT786454:NUF786455 ODP786454:OEB786455 ONL786454:ONX786455 OXH786454:OXT786455 PHD786454:PHP786455 PQZ786454:PRL786455 QAV786454:QBH786455 QKR786454:QLD786455 QUN786454:QUZ786455 REJ786454:REV786455 ROF786454:ROR786455 RYB786454:RYN786455 SHX786454:SIJ786455 SRT786454:SSF786455 TBP786454:TCB786455 TLL786454:TLX786455 TVH786454:TVT786455 UFD786454:UFP786455 UOZ786454:UPL786455 UYV786454:UZH786455 VIR786454:VJD786455 VSN786454:VSZ786455 WCJ786454:WCV786455 WMF786454:WMR786455 WWB786454:WWN786455 T851990:AF851991 JP851990:KB851991 TL851990:TX851991 ADH851990:ADT851991 AND851990:ANP851991 AWZ851990:AXL851991 BGV851990:BHH851991 BQR851990:BRD851991 CAN851990:CAZ851991 CKJ851990:CKV851991 CUF851990:CUR851991 DEB851990:DEN851991 DNX851990:DOJ851991 DXT851990:DYF851991 EHP851990:EIB851991 ERL851990:ERX851991 FBH851990:FBT851991 FLD851990:FLP851991 FUZ851990:FVL851991 GEV851990:GFH851991 GOR851990:GPD851991 GYN851990:GYZ851991 HIJ851990:HIV851991 HSF851990:HSR851991 ICB851990:ICN851991 ILX851990:IMJ851991 IVT851990:IWF851991 JFP851990:JGB851991 JPL851990:JPX851991 JZH851990:JZT851991 KJD851990:KJP851991 KSZ851990:KTL851991 LCV851990:LDH851991 LMR851990:LND851991 LWN851990:LWZ851991 MGJ851990:MGV851991 MQF851990:MQR851991 NAB851990:NAN851991 NJX851990:NKJ851991 NTT851990:NUF851991 ODP851990:OEB851991 ONL851990:ONX851991 OXH851990:OXT851991 PHD851990:PHP851991 PQZ851990:PRL851991 QAV851990:QBH851991 QKR851990:QLD851991 QUN851990:QUZ851991 REJ851990:REV851991 ROF851990:ROR851991 RYB851990:RYN851991 SHX851990:SIJ851991 SRT851990:SSF851991 TBP851990:TCB851991 TLL851990:TLX851991 TVH851990:TVT851991 UFD851990:UFP851991 UOZ851990:UPL851991 UYV851990:UZH851991 VIR851990:VJD851991 VSN851990:VSZ851991 WCJ851990:WCV851991 WMF851990:WMR851991 WWB851990:WWN851991 T917526:AF917527 JP917526:KB917527 TL917526:TX917527 ADH917526:ADT917527 AND917526:ANP917527 AWZ917526:AXL917527 BGV917526:BHH917527 BQR917526:BRD917527 CAN917526:CAZ917527 CKJ917526:CKV917527 CUF917526:CUR917527 DEB917526:DEN917527 DNX917526:DOJ917527 DXT917526:DYF917527 EHP917526:EIB917527 ERL917526:ERX917527 FBH917526:FBT917527 FLD917526:FLP917527 FUZ917526:FVL917527 GEV917526:GFH917527 GOR917526:GPD917527 GYN917526:GYZ917527 HIJ917526:HIV917527 HSF917526:HSR917527 ICB917526:ICN917527 ILX917526:IMJ917527 IVT917526:IWF917527 JFP917526:JGB917527 JPL917526:JPX917527 JZH917526:JZT917527 KJD917526:KJP917527 KSZ917526:KTL917527 LCV917526:LDH917527 LMR917526:LND917527 LWN917526:LWZ917527 MGJ917526:MGV917527 MQF917526:MQR917527 NAB917526:NAN917527 NJX917526:NKJ917527 NTT917526:NUF917527 ODP917526:OEB917527 ONL917526:ONX917527 OXH917526:OXT917527 PHD917526:PHP917527 PQZ917526:PRL917527 QAV917526:QBH917527 QKR917526:QLD917527 QUN917526:QUZ917527 REJ917526:REV917527 ROF917526:ROR917527 RYB917526:RYN917527 SHX917526:SIJ917527 SRT917526:SSF917527 TBP917526:TCB917527 TLL917526:TLX917527 TVH917526:TVT917527 UFD917526:UFP917527 UOZ917526:UPL917527 UYV917526:UZH917527 VIR917526:VJD917527 VSN917526:VSZ917527 WCJ917526:WCV917527 WMF917526:WMR917527 WWB917526:WWN917527 T983062:AF983063 JP983062:KB983063 TL983062:TX983063 ADH983062:ADT983063 AND983062:ANP983063 AWZ983062:AXL983063 BGV983062:BHH983063 BQR983062:BRD983063 CAN983062:CAZ983063 CKJ983062:CKV983063 CUF983062:CUR983063 DEB983062:DEN983063 DNX983062:DOJ983063 DXT983062:DYF983063 EHP983062:EIB983063 ERL983062:ERX983063 FBH983062:FBT983063 FLD983062:FLP983063 FUZ983062:FVL983063 GEV983062:GFH983063 GOR983062:GPD983063 GYN983062:GYZ983063 HIJ983062:HIV983063 HSF983062:HSR983063 ICB983062:ICN983063 ILX983062:IMJ983063 IVT983062:IWF983063 JFP983062:JGB983063 JPL983062:JPX983063 JZH983062:JZT983063 KJD983062:KJP983063 KSZ983062:KTL983063 LCV983062:LDH983063 LMR983062:LND983063 LWN983062:LWZ983063 MGJ983062:MGV983063 MQF983062:MQR983063 NAB983062:NAN983063 NJX983062:NKJ983063 NTT983062:NUF983063 ODP983062:OEB983063 ONL983062:ONX983063 OXH983062:OXT983063 PHD983062:PHP983063 PQZ983062:PRL983063 QAV983062:QBH983063 QKR983062:QLD983063 QUN983062:QUZ983063 REJ983062:REV983063 ROF983062:ROR983063 RYB983062:RYN983063 SHX983062:SIJ983063 SRT983062:SSF983063 TBP983062:TCB983063 TLL983062:TLX983063 TVH983062:TVT983063 UFD983062:UFP983063 UOZ983062:UPL983063 UYV983062:UZH983063 VIR983062:VJD983063 VSN983062:VSZ983063 WCJ983062:WCV983063 WMF983062:WMR983063 WWB983062:WWN983063" xr:uid="{8E8BE085-0D7C-4C1E-BF08-D3B90CC69392}"/>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0F28A-3388-4DDD-B677-BCDF3E47C7B7}">
  <sheetPr>
    <tabColor theme="1" tint="0.34998626667073579"/>
  </sheetPr>
  <dimension ref="A1:J4"/>
  <sheetViews>
    <sheetView workbookViewId="0">
      <selection activeCell="AD2" sqref="AD2"/>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4110</v>
      </c>
      <c r="B1" s="899" t="s">
        <v>4111</v>
      </c>
      <c r="C1" s="899" t="s">
        <v>4112</v>
      </c>
      <c r="D1" s="899" t="s">
        <v>4113</v>
      </c>
      <c r="E1" s="899" t="s">
        <v>4114</v>
      </c>
      <c r="F1" s="899" t="s">
        <v>4115</v>
      </c>
      <c r="G1" s="899" t="s">
        <v>4116</v>
      </c>
      <c r="H1" s="899" t="s">
        <v>4117</v>
      </c>
      <c r="I1" s="899" t="s">
        <v>4118</v>
      </c>
      <c r="J1" s="899" t="s">
        <v>4119</v>
      </c>
    </row>
    <row r="2" spans="1:10" s="712" customFormat="1" ht="31.5" customHeight="1">
      <c r="A2" s="900" t="str">
        <f>IF(第二面!K27="","",SUBSTITUTE(第二面!K27,"-",""))</f>
        <v/>
      </c>
      <c r="B2" s="900" t="str">
        <f>第二面!K22</f>
        <v/>
      </c>
      <c r="C2" s="902"/>
      <c r="D2" s="902"/>
      <c r="E2" s="902"/>
      <c r="F2" s="900" t="str">
        <f>第二面!K24</f>
        <v/>
      </c>
      <c r="G2" s="902" t="s">
        <v>4036</v>
      </c>
      <c r="H2" s="900" t="str">
        <f>第二面!K25</f>
        <v/>
      </c>
      <c r="I2" s="901" t="str">
        <f>第二面!K26</f>
        <v/>
      </c>
      <c r="J2" s="901" t="str">
        <f>IF(第二面!K27="","",第二面!K27)</f>
        <v/>
      </c>
    </row>
    <row r="4" spans="1:10">
      <c r="A4" s="769" t="str">
        <f>第二面!K28</f>
        <v/>
      </c>
    </row>
  </sheetData>
  <phoneticPr fontId="1"/>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6B490-7F4C-4CEA-9F2C-3D21E78809D1}">
  <sheetPr>
    <tabColor theme="1" tint="0.34998626667073579"/>
  </sheetPr>
  <dimension ref="A1:J4"/>
  <sheetViews>
    <sheetView workbookViewId="0">
      <selection activeCell="AD2" sqref="AD2"/>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4110</v>
      </c>
      <c r="B1" s="899" t="s">
        <v>4111</v>
      </c>
      <c r="C1" s="899" t="s">
        <v>4112</v>
      </c>
      <c r="D1" s="899" t="s">
        <v>4113</v>
      </c>
      <c r="E1" s="899" t="s">
        <v>4114</v>
      </c>
      <c r="F1" s="899" t="s">
        <v>4115</v>
      </c>
      <c r="G1" s="899" t="s">
        <v>4116</v>
      </c>
      <c r="H1" s="899" t="s">
        <v>4117</v>
      </c>
      <c r="I1" s="899" t="s">
        <v>4118</v>
      </c>
      <c r="J1" s="899" t="s">
        <v>4119</v>
      </c>
    </row>
    <row r="2" spans="1:10" s="712" customFormat="1" ht="31.5" customHeight="1">
      <c r="A2" s="900" t="str">
        <f>IF(第二面!K37="","",第二面!K37)</f>
        <v/>
      </c>
      <c r="B2" s="900" t="str">
        <f>第二面!K32</f>
        <v/>
      </c>
      <c r="C2" s="902"/>
      <c r="D2" s="902"/>
      <c r="E2" s="902"/>
      <c r="F2" s="900" t="str">
        <f>第二面!K34</f>
        <v/>
      </c>
      <c r="G2" s="902"/>
      <c r="H2" s="900" t="str">
        <f>第二面!K35</f>
        <v/>
      </c>
      <c r="I2" s="901" t="str">
        <f>第二面!K36</f>
        <v/>
      </c>
      <c r="J2" s="901" t="str">
        <f>IF(第二面!K37="","",第二面!K37)</f>
        <v/>
      </c>
    </row>
    <row r="4" spans="1:10">
      <c r="A4" s="769" t="str">
        <f>第二面!K38</f>
        <v/>
      </c>
    </row>
  </sheetData>
  <phoneticPr fontId="1"/>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60C0-3BAE-4612-B872-BFFE6DA8D8EE}">
  <sheetPr>
    <tabColor theme="1" tint="0.34998626667073579"/>
  </sheetPr>
  <dimension ref="A1:J4"/>
  <sheetViews>
    <sheetView workbookViewId="0">
      <selection activeCell="AD2" sqref="AD2"/>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4110</v>
      </c>
      <c r="B1" s="899" t="s">
        <v>4111</v>
      </c>
      <c r="C1" s="899" t="s">
        <v>4112</v>
      </c>
      <c r="D1" s="899" t="s">
        <v>4113</v>
      </c>
      <c r="E1" s="899" t="s">
        <v>4114</v>
      </c>
      <c r="F1" s="899" t="s">
        <v>4115</v>
      </c>
      <c r="G1" s="899" t="s">
        <v>4116</v>
      </c>
      <c r="H1" s="899" t="s">
        <v>4117</v>
      </c>
      <c r="I1" s="899" t="s">
        <v>4118</v>
      </c>
      <c r="J1" s="899" t="s">
        <v>4119</v>
      </c>
    </row>
    <row r="2" spans="1:10" s="712" customFormat="1" ht="31.5" customHeight="1">
      <c r="A2" s="900" t="str">
        <f>IF(第二面!K46="","",第二面!K46)</f>
        <v/>
      </c>
      <c r="B2" s="900" t="str">
        <f>第二面!K41</f>
        <v/>
      </c>
      <c r="C2" s="902"/>
      <c r="D2" s="902"/>
      <c r="E2" s="902"/>
      <c r="F2" s="900" t="str">
        <f>第二面!K43</f>
        <v/>
      </c>
      <c r="G2" s="902" t="s">
        <v>4036</v>
      </c>
      <c r="H2" s="900" t="str">
        <f>第二面!K44</f>
        <v/>
      </c>
      <c r="I2" s="901" t="str">
        <f>第二面!K45</f>
        <v/>
      </c>
      <c r="J2" s="901" t="str">
        <f>IF(第二面!K46="","",第二面!K46)</f>
        <v/>
      </c>
    </row>
    <row r="4" spans="1:10">
      <c r="A4" s="769" t="str">
        <f>第二面!K47</f>
        <v/>
      </c>
    </row>
  </sheetData>
  <phoneticPr fontId="1"/>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8BF5-10F6-4060-9B06-A91469EDB3EF}">
  <sheetPr>
    <tabColor theme="1" tint="0.34998626667073579"/>
  </sheetPr>
  <dimension ref="A1:J4"/>
  <sheetViews>
    <sheetView workbookViewId="0">
      <selection activeCell="AD2" sqref="AD2"/>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4110</v>
      </c>
      <c r="B1" s="899" t="s">
        <v>4111</v>
      </c>
      <c r="C1" s="899" t="s">
        <v>4112</v>
      </c>
      <c r="D1" s="899" t="s">
        <v>4113</v>
      </c>
      <c r="E1" s="899" t="s">
        <v>4114</v>
      </c>
      <c r="F1" s="899" t="s">
        <v>4115</v>
      </c>
      <c r="G1" s="899" t="s">
        <v>4116</v>
      </c>
      <c r="H1" s="899" t="s">
        <v>4117</v>
      </c>
      <c r="I1" s="899" t="s">
        <v>4118</v>
      </c>
      <c r="J1" s="899" t="s">
        <v>4119</v>
      </c>
    </row>
    <row r="2" spans="1:10" s="712" customFormat="1" ht="31.5" customHeight="1">
      <c r="A2" s="900" t="str">
        <f>IF(第二面!K55="","",第二面!K55)</f>
        <v/>
      </c>
      <c r="B2" s="900" t="str">
        <f>第二面!K50</f>
        <v/>
      </c>
      <c r="C2" s="902"/>
      <c r="D2" s="902"/>
      <c r="E2" s="902"/>
      <c r="F2" s="900" t="str">
        <f>第二面!K52</f>
        <v/>
      </c>
      <c r="G2" s="902" t="s">
        <v>4036</v>
      </c>
      <c r="H2" s="900" t="str">
        <f>第二面!K53</f>
        <v/>
      </c>
      <c r="I2" s="901" t="str">
        <f>第二面!K54</f>
        <v/>
      </c>
      <c r="J2" s="901" t="str">
        <f>IF(第二面!K55="","",第二面!K55)</f>
        <v/>
      </c>
    </row>
    <row r="4" spans="1:10">
      <c r="A4" s="769" t="str">
        <f>第二面!K56</f>
        <v/>
      </c>
    </row>
  </sheetData>
  <phoneticPr fontId="1"/>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4027E-6734-4409-9684-DC6FCCE8B0D9}">
  <sheetPr>
    <tabColor theme="1" tint="0.34998626667073579"/>
  </sheetPr>
  <dimension ref="A1:J4"/>
  <sheetViews>
    <sheetView workbookViewId="0">
      <selection activeCell="AD2" sqref="AD2"/>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4110</v>
      </c>
      <c r="B1" s="899" t="s">
        <v>4111</v>
      </c>
      <c r="C1" s="899" t="s">
        <v>4112</v>
      </c>
      <c r="D1" s="899" t="s">
        <v>4113</v>
      </c>
      <c r="E1" s="899" t="s">
        <v>4114</v>
      </c>
      <c r="F1" s="899" t="s">
        <v>4115</v>
      </c>
      <c r="G1" s="899" t="s">
        <v>4116</v>
      </c>
      <c r="H1" s="899" t="s">
        <v>4117</v>
      </c>
      <c r="I1" s="899" t="s">
        <v>4118</v>
      </c>
      <c r="J1" s="899" t="s">
        <v>4119</v>
      </c>
    </row>
    <row r="2" spans="1:10" s="712" customFormat="1" ht="31.5" customHeight="1">
      <c r="A2" s="900" t="str">
        <f>IF('第二面-3'!K9="","",SUBSTITUTE('第二面-3'!K9,"-",""))</f>
        <v/>
      </c>
      <c r="B2" s="900" t="str">
        <f>'第二面-3'!K4</f>
        <v/>
      </c>
      <c r="C2" s="902"/>
      <c r="D2" s="902"/>
      <c r="E2" s="902"/>
      <c r="F2" s="900" t="str">
        <f>'第二面-3'!K6</f>
        <v/>
      </c>
      <c r="G2" s="902" t="s">
        <v>4036</v>
      </c>
      <c r="H2" s="900" t="str">
        <f>'第二面-3'!K7</f>
        <v/>
      </c>
      <c r="I2" s="901" t="str">
        <f>'第二面-3'!K8</f>
        <v/>
      </c>
      <c r="J2" s="901" t="str">
        <f>'第二面-3'!K9</f>
        <v/>
      </c>
    </row>
    <row r="4" spans="1:10">
      <c r="A4" s="769" t="str">
        <f>第二面!K56</f>
        <v/>
      </c>
    </row>
  </sheetData>
  <phoneticPr fontId="1"/>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4D573-7996-4EA0-9322-B78F4F76D346}">
  <dimension ref="A1:I6"/>
  <sheetViews>
    <sheetView workbookViewId="0">
      <selection activeCell="J1" sqref="J1"/>
    </sheetView>
  </sheetViews>
  <sheetFormatPr defaultRowHeight="13.5"/>
  <cols>
    <col min="1" max="7" width="9" style="909"/>
    <col min="8" max="8" width="14.875" style="909" bestFit="1" customWidth="1"/>
    <col min="9" max="263" width="9" style="909"/>
    <col min="264" max="264" width="14.875" style="909" bestFit="1" customWidth="1"/>
    <col min="265" max="519" width="9" style="909"/>
    <col min="520" max="520" width="14.875" style="909" bestFit="1" customWidth="1"/>
    <col min="521" max="775" width="9" style="909"/>
    <col min="776" max="776" width="14.875" style="909" bestFit="1" customWidth="1"/>
    <col min="777" max="1031" width="9" style="909"/>
    <col min="1032" max="1032" width="14.875" style="909" bestFit="1" customWidth="1"/>
    <col min="1033" max="1287" width="9" style="909"/>
    <col min="1288" max="1288" width="14.875" style="909" bestFit="1" customWidth="1"/>
    <col min="1289" max="1543" width="9" style="909"/>
    <col min="1544" max="1544" width="14.875" style="909" bestFit="1" customWidth="1"/>
    <col min="1545" max="1799" width="9" style="909"/>
    <col min="1800" max="1800" width="14.875" style="909" bestFit="1" customWidth="1"/>
    <col min="1801" max="2055" width="9" style="909"/>
    <col min="2056" max="2056" width="14.875" style="909" bestFit="1" customWidth="1"/>
    <col min="2057" max="2311" width="9" style="909"/>
    <col min="2312" max="2312" width="14.875" style="909" bestFit="1" customWidth="1"/>
    <col min="2313" max="2567" width="9" style="909"/>
    <col min="2568" max="2568" width="14.875" style="909" bestFit="1" customWidth="1"/>
    <col min="2569" max="2823" width="9" style="909"/>
    <col min="2824" max="2824" width="14.875" style="909" bestFit="1" customWidth="1"/>
    <col min="2825" max="3079" width="9" style="909"/>
    <col min="3080" max="3080" width="14.875" style="909" bestFit="1" customWidth="1"/>
    <col min="3081" max="3335" width="9" style="909"/>
    <col min="3336" max="3336" width="14.875" style="909" bestFit="1" customWidth="1"/>
    <col min="3337" max="3591" width="9" style="909"/>
    <col min="3592" max="3592" width="14.875" style="909" bestFit="1" customWidth="1"/>
    <col min="3593" max="3847" width="9" style="909"/>
    <col min="3848" max="3848" width="14.875" style="909" bestFit="1" customWidth="1"/>
    <col min="3849" max="4103" width="9" style="909"/>
    <col min="4104" max="4104" width="14.875" style="909" bestFit="1" customWidth="1"/>
    <col min="4105" max="4359" width="9" style="909"/>
    <col min="4360" max="4360" width="14.875" style="909" bestFit="1" customWidth="1"/>
    <col min="4361" max="4615" width="9" style="909"/>
    <col min="4616" max="4616" width="14.875" style="909" bestFit="1" customWidth="1"/>
    <col min="4617" max="4871" width="9" style="909"/>
    <col min="4872" max="4872" width="14.875" style="909" bestFit="1" customWidth="1"/>
    <col min="4873" max="5127" width="9" style="909"/>
    <col min="5128" max="5128" width="14.875" style="909" bestFit="1" customWidth="1"/>
    <col min="5129" max="5383" width="9" style="909"/>
    <col min="5384" max="5384" width="14.875" style="909" bestFit="1" customWidth="1"/>
    <col min="5385" max="5639" width="9" style="909"/>
    <col min="5640" max="5640" width="14.875" style="909" bestFit="1" customWidth="1"/>
    <col min="5641" max="5895" width="9" style="909"/>
    <col min="5896" max="5896" width="14.875" style="909" bestFit="1" customWidth="1"/>
    <col min="5897" max="6151" width="9" style="909"/>
    <col min="6152" max="6152" width="14.875" style="909" bestFit="1" customWidth="1"/>
    <col min="6153" max="6407" width="9" style="909"/>
    <col min="6408" max="6408" width="14.875" style="909" bestFit="1" customWidth="1"/>
    <col min="6409" max="6663" width="9" style="909"/>
    <col min="6664" max="6664" width="14.875" style="909" bestFit="1" customWidth="1"/>
    <col min="6665" max="6919" width="9" style="909"/>
    <col min="6920" max="6920" width="14.875" style="909" bestFit="1" customWidth="1"/>
    <col min="6921" max="7175" width="9" style="909"/>
    <col min="7176" max="7176" width="14.875" style="909" bestFit="1" customWidth="1"/>
    <col min="7177" max="7431" width="9" style="909"/>
    <col min="7432" max="7432" width="14.875" style="909" bestFit="1" customWidth="1"/>
    <col min="7433" max="7687" width="9" style="909"/>
    <col min="7688" max="7688" width="14.875" style="909" bestFit="1" customWidth="1"/>
    <col min="7689" max="7943" width="9" style="909"/>
    <col min="7944" max="7944" width="14.875" style="909" bestFit="1" customWidth="1"/>
    <col min="7945" max="8199" width="9" style="909"/>
    <col min="8200" max="8200" width="14.875" style="909" bestFit="1" customWidth="1"/>
    <col min="8201" max="8455" width="9" style="909"/>
    <col min="8456" max="8456" width="14.875" style="909" bestFit="1" customWidth="1"/>
    <col min="8457" max="8711" width="9" style="909"/>
    <col min="8712" max="8712" width="14.875" style="909" bestFit="1" customWidth="1"/>
    <col min="8713" max="8967" width="9" style="909"/>
    <col min="8968" max="8968" width="14.875" style="909" bestFit="1" customWidth="1"/>
    <col min="8969" max="9223" width="9" style="909"/>
    <col min="9224" max="9224" width="14.875" style="909" bestFit="1" customWidth="1"/>
    <col min="9225" max="9479" width="9" style="909"/>
    <col min="9480" max="9480" width="14.875" style="909" bestFit="1" customWidth="1"/>
    <col min="9481" max="9735" width="9" style="909"/>
    <col min="9736" max="9736" width="14.875" style="909" bestFit="1" customWidth="1"/>
    <col min="9737" max="9991" width="9" style="909"/>
    <col min="9992" max="9992" width="14.875" style="909" bestFit="1" customWidth="1"/>
    <col min="9993" max="10247" width="9" style="909"/>
    <col min="10248" max="10248" width="14.875" style="909" bestFit="1" customWidth="1"/>
    <col min="10249" max="10503" width="9" style="909"/>
    <col min="10504" max="10504" width="14.875" style="909" bestFit="1" customWidth="1"/>
    <col min="10505" max="10759" width="9" style="909"/>
    <col min="10760" max="10760" width="14.875" style="909" bestFit="1" customWidth="1"/>
    <col min="10761" max="11015" width="9" style="909"/>
    <col min="11016" max="11016" width="14.875" style="909" bestFit="1" customWidth="1"/>
    <col min="11017" max="11271" width="9" style="909"/>
    <col min="11272" max="11272" width="14.875" style="909" bestFit="1" customWidth="1"/>
    <col min="11273" max="11527" width="9" style="909"/>
    <col min="11528" max="11528" width="14.875" style="909" bestFit="1" customWidth="1"/>
    <col min="11529" max="11783" width="9" style="909"/>
    <col min="11784" max="11784" width="14.875" style="909" bestFit="1" customWidth="1"/>
    <col min="11785" max="12039" width="9" style="909"/>
    <col min="12040" max="12040" width="14.875" style="909" bestFit="1" customWidth="1"/>
    <col min="12041" max="12295" width="9" style="909"/>
    <col min="12296" max="12296" width="14.875" style="909" bestFit="1" customWidth="1"/>
    <col min="12297" max="12551" width="9" style="909"/>
    <col min="12552" max="12552" width="14.875" style="909" bestFit="1" customWidth="1"/>
    <col min="12553" max="12807" width="9" style="909"/>
    <col min="12808" max="12808" width="14.875" style="909" bestFit="1" customWidth="1"/>
    <col min="12809" max="13063" width="9" style="909"/>
    <col min="13064" max="13064" width="14.875" style="909" bestFit="1" customWidth="1"/>
    <col min="13065" max="13319" width="9" style="909"/>
    <col min="13320" max="13320" width="14.875" style="909" bestFit="1" customWidth="1"/>
    <col min="13321" max="13575" width="9" style="909"/>
    <col min="13576" max="13576" width="14.875" style="909" bestFit="1" customWidth="1"/>
    <col min="13577" max="13831" width="9" style="909"/>
    <col min="13832" max="13832" width="14.875" style="909" bestFit="1" customWidth="1"/>
    <col min="13833" max="14087" width="9" style="909"/>
    <col min="14088" max="14088" width="14.875" style="909" bestFit="1" customWidth="1"/>
    <col min="14089" max="14343" width="9" style="909"/>
    <col min="14344" max="14344" width="14.875" style="909" bestFit="1" customWidth="1"/>
    <col min="14345" max="14599" width="9" style="909"/>
    <col min="14600" max="14600" width="14.875" style="909" bestFit="1" customWidth="1"/>
    <col min="14601" max="14855" width="9" style="909"/>
    <col min="14856" max="14856" width="14.875" style="909" bestFit="1" customWidth="1"/>
    <col min="14857" max="15111" width="9" style="909"/>
    <col min="15112" max="15112" width="14.875" style="909" bestFit="1" customWidth="1"/>
    <col min="15113" max="15367" width="9" style="909"/>
    <col min="15368" max="15368" width="14.875" style="909" bestFit="1" customWidth="1"/>
    <col min="15369" max="15623" width="9" style="909"/>
    <col min="15624" max="15624" width="14.875" style="909" bestFit="1" customWidth="1"/>
    <col min="15625" max="15879" width="9" style="909"/>
    <col min="15880" max="15880" width="14.875" style="909" bestFit="1" customWidth="1"/>
    <col min="15881" max="16135" width="9" style="909"/>
    <col min="16136" max="16136" width="14.875" style="909" bestFit="1" customWidth="1"/>
    <col min="16137" max="16384" width="9" style="909"/>
  </cols>
  <sheetData>
    <row r="1" spans="1:9">
      <c r="A1" s="908" t="s">
        <v>4126</v>
      </c>
      <c r="B1" s="908" t="s">
        <v>4127</v>
      </c>
      <c r="C1" s="908" t="s">
        <v>4128</v>
      </c>
      <c r="D1" s="908" t="s">
        <v>4129</v>
      </c>
      <c r="E1" s="908" t="s">
        <v>4130</v>
      </c>
      <c r="F1" s="908" t="s">
        <v>4131</v>
      </c>
      <c r="G1" s="908" t="s">
        <v>4132</v>
      </c>
      <c r="H1" s="908" t="s">
        <v>4133</v>
      </c>
      <c r="I1" s="908" t="s">
        <v>4134</v>
      </c>
    </row>
    <row r="2" spans="1:9">
      <c r="A2" s="877" t="str">
        <f>IF(電申申込書!P18&lt;&gt;"",電申申込書!P18,"")</f>
        <v/>
      </c>
      <c r="B2" s="877"/>
      <c r="C2" s="877" t="str">
        <f>IF(電申申込書!L18&lt;&gt;"",電申申込書!L18,"")</f>
        <v/>
      </c>
      <c r="D2" s="877" t="str">
        <f>IF(電申申込書!V18&lt;&gt;"",電申申込書!V18,"")</f>
        <v/>
      </c>
      <c r="E2" s="877" t="str">
        <f>IF(電申申込書!E18&lt;&gt;"",電申申込書!E18,"")</f>
        <v/>
      </c>
      <c r="F2" s="877" t="str">
        <f>IF(電申申込書!P18&lt;&gt;"","jpn","")</f>
        <v/>
      </c>
      <c r="G2" s="877" t="str">
        <f>IF(電申申込書!P18&lt;&gt;"","Y","")</f>
        <v/>
      </c>
      <c r="H2" s="877" t="str">
        <f>IF(電申申込書!P18&lt;&gt;"","基本設定","")</f>
        <v/>
      </c>
      <c r="I2" s="877" t="str">
        <f>IF(電申申込書!P18&lt;&gt;"","Y","")</f>
        <v/>
      </c>
    </row>
    <row r="3" spans="1:9">
      <c r="A3" s="877" t="str">
        <f>IF(RIGHT(電申申込書!C19,5)="（ゲスト）",電申申込書!P19,"")</f>
        <v/>
      </c>
      <c r="B3" s="877"/>
      <c r="C3" s="877" t="str">
        <f>IF(RIGHT(電申申込書!C19,5)="（ゲスト）",電申申込書!L19,"")</f>
        <v/>
      </c>
      <c r="D3" s="877" t="str">
        <f>IF(RIGHT(電申申込書!C19,5)="（ゲスト）",電申申込書!V19,"")</f>
        <v/>
      </c>
      <c r="E3" s="877" t="str">
        <f>IF(RIGHT(電申申込書!C19,5)="（ゲスト）",電申申込書!E19,"")</f>
        <v/>
      </c>
      <c r="F3" s="877" t="str">
        <f>IF(RIGHT(電申申込書!C19,5)="（ゲスト）","jpn","")</f>
        <v/>
      </c>
      <c r="G3" s="877" t="str">
        <f>IF(RIGHT(電申申込書!C19,5)="（ゲスト）","Y","")</f>
        <v/>
      </c>
      <c r="H3" s="877" t="str">
        <f>IF(RIGHT(電申申込書!C19,5)="（ゲスト）","基本設定","")</f>
        <v/>
      </c>
      <c r="I3" s="877" t="str">
        <f>IF(RIGHT(電申申込書!C19,5)="（ゲスト）","Y","")</f>
        <v/>
      </c>
    </row>
    <row r="4" spans="1:9">
      <c r="A4" s="877" t="str">
        <f>IF(RIGHT(電申申込書!C20,5)="（ゲスト）",電申申込書!P20,"")</f>
        <v/>
      </c>
      <c r="B4" s="877"/>
      <c r="C4" s="877" t="str">
        <f>IF(RIGHT(電申申込書!C20,5)="（ゲスト）",電申申込書!L20,"")</f>
        <v/>
      </c>
      <c r="D4" s="877" t="str">
        <f>IF(RIGHT(電申申込書!C20,5)="（ゲスト）",電申申込書!V20,"")</f>
        <v/>
      </c>
      <c r="E4" s="877" t="str">
        <f>IF(RIGHT(電申申込書!C20,5)="（ゲスト）",電申申込書!E20,"")</f>
        <v/>
      </c>
      <c r="F4" s="877" t="str">
        <f>IF(RIGHT(電申申込書!C20,5)="（ゲスト）","jpn","")</f>
        <v/>
      </c>
      <c r="G4" s="877" t="str">
        <f>IF(RIGHT(電申申込書!C20,5)="（ゲスト）","Y","")</f>
        <v/>
      </c>
      <c r="H4" s="877" t="str">
        <f>IF(RIGHT(電申申込書!C20,5)="（ゲスト）","基本設定","")</f>
        <v/>
      </c>
      <c r="I4" s="877" t="str">
        <f>IF(RIGHT(電申申込書!C20,5)="（ゲスト）","Y","")</f>
        <v/>
      </c>
    </row>
    <row r="5" spans="1:9">
      <c r="A5" s="877" t="str">
        <f>IF(RIGHT(電申申込書!C21,5)="（ゲスト）",電申申込書!P21,"")</f>
        <v/>
      </c>
      <c r="B5" s="877"/>
      <c r="C5" s="877" t="str">
        <f>IF(RIGHT(電申申込書!C21,5)="（ゲスト）",電申申込書!L21,"")</f>
        <v/>
      </c>
      <c r="D5" s="877" t="str">
        <f>IF(RIGHT(電申申込書!C21,5)="（ゲスト）",電申申込書!V21,"")</f>
        <v/>
      </c>
      <c r="E5" s="877" t="str">
        <f>IF(RIGHT(電申申込書!C21,5)="（ゲスト）",電申申込書!E21,"")</f>
        <v/>
      </c>
      <c r="F5" s="877" t="str">
        <f>IF(RIGHT(電申申込書!C21,5)="（ゲスト）","jpn","")</f>
        <v/>
      </c>
      <c r="G5" s="877" t="str">
        <f>IF(RIGHT(電申申込書!C21,5)="（ゲスト）","Y","")</f>
        <v/>
      </c>
      <c r="H5" s="877" t="str">
        <f>IF(RIGHT(電申申込書!C21,5)="（ゲスト）","基本設定","")</f>
        <v/>
      </c>
      <c r="I5" s="877" t="str">
        <f>IF(RIGHT(電申申込書!C21,5)="（ゲスト）","Y","")</f>
        <v/>
      </c>
    </row>
    <row r="6" spans="1:9">
      <c r="A6" s="877" t="str">
        <f>IF(RIGHT(電申申込書!C22,5)="（ゲスト）",電申申込書!P22,"")</f>
        <v/>
      </c>
      <c r="B6" s="877"/>
      <c r="C6" s="877" t="str">
        <f>IF(RIGHT(電申申込書!C22,5)="（ゲスト）",電申申込書!L22,"")</f>
        <v/>
      </c>
      <c r="D6" s="877" t="str">
        <f>IF(RIGHT(電申申込書!C22,5)="（ゲスト）",電申申込書!V22,"")</f>
        <v/>
      </c>
      <c r="E6" s="877" t="str">
        <f>IF(RIGHT(電申申込書!C22,5)="（ゲスト）",電申申込書!E22,"")</f>
        <v/>
      </c>
      <c r="F6" s="877" t="str">
        <f>IF(RIGHT(電申申込書!C22,5)="（ゲスト）","jpn","")</f>
        <v/>
      </c>
      <c r="G6" s="877" t="str">
        <f>IF(RIGHT(電申申込書!C22,5)="（ゲスト）","Y","")</f>
        <v/>
      </c>
      <c r="H6" s="877" t="str">
        <f>IF(RIGHT(電申申込書!C22,5)="（ゲスト）","基本設定","")</f>
        <v/>
      </c>
      <c r="I6" s="877" t="str">
        <f>IF(RIGHT(電申申込書!C22,5)="（ゲスト）","Y","")</f>
        <v/>
      </c>
    </row>
  </sheetData>
  <phoneticPr fontId="1"/>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0CA6-69B1-41B6-9AE5-9AC6AE1FFCD0}">
  <dimension ref="A1:C73"/>
  <sheetViews>
    <sheetView workbookViewId="0">
      <selection activeCell="D6" sqref="D6"/>
    </sheetView>
  </sheetViews>
  <sheetFormatPr defaultRowHeight="13.5"/>
  <sheetData>
    <row r="1" spans="1:3">
      <c r="A1" s="6" t="s">
        <v>2361</v>
      </c>
      <c r="B1" s="6" t="s">
        <v>2311</v>
      </c>
      <c r="C1" s="6" t="s">
        <v>2434</v>
      </c>
    </row>
    <row r="2" spans="1:3">
      <c r="A2" t="s">
        <v>2360</v>
      </c>
      <c r="B2" t="s">
        <v>2362</v>
      </c>
      <c r="C2" t="s">
        <v>2360</v>
      </c>
    </row>
    <row r="3" spans="1:3">
      <c r="A3" t="s">
        <v>2282</v>
      </c>
      <c r="B3" t="s">
        <v>2363</v>
      </c>
      <c r="C3" t="s">
        <v>2282</v>
      </c>
    </row>
    <row r="4" spans="1:3">
      <c r="A4">
        <v>10</v>
      </c>
      <c r="B4" t="s">
        <v>2364</v>
      </c>
      <c r="C4" t="s">
        <v>2320</v>
      </c>
    </row>
    <row r="5" spans="1:3">
      <c r="A5">
        <v>11</v>
      </c>
      <c r="B5" t="s">
        <v>2365</v>
      </c>
      <c r="C5" t="s">
        <v>2321</v>
      </c>
    </row>
    <row r="6" spans="1:3">
      <c r="A6">
        <v>12</v>
      </c>
      <c r="B6" t="s">
        <v>2366</v>
      </c>
      <c r="C6" t="s">
        <v>2322</v>
      </c>
    </row>
    <row r="7" spans="1:3">
      <c r="A7">
        <v>13</v>
      </c>
      <c r="B7" t="s">
        <v>2367</v>
      </c>
      <c r="C7" t="s">
        <v>2323</v>
      </c>
    </row>
    <row r="8" spans="1:3">
      <c r="A8">
        <v>14</v>
      </c>
      <c r="B8" t="s">
        <v>2368</v>
      </c>
    </row>
    <row r="9" spans="1:3">
      <c r="A9">
        <v>15</v>
      </c>
      <c r="B9" t="s">
        <v>2369</v>
      </c>
    </row>
    <row r="10" spans="1:3">
      <c r="A10">
        <v>16</v>
      </c>
      <c r="B10" t="s">
        <v>2370</v>
      </c>
    </row>
    <row r="11" spans="1:3">
      <c r="A11">
        <v>17</v>
      </c>
      <c r="B11" t="s">
        <v>2371</v>
      </c>
    </row>
    <row r="12" spans="1:3">
      <c r="A12">
        <v>18</v>
      </c>
      <c r="B12" t="s">
        <v>2372</v>
      </c>
    </row>
    <row r="13" spans="1:3">
      <c r="A13">
        <v>19</v>
      </c>
      <c r="B13" t="s">
        <v>2373</v>
      </c>
    </row>
    <row r="14" spans="1:3">
      <c r="A14">
        <v>20</v>
      </c>
      <c r="B14" t="s">
        <v>2374</v>
      </c>
    </row>
    <row r="15" spans="1:3">
      <c r="A15">
        <v>21</v>
      </c>
      <c r="B15" t="s">
        <v>2375</v>
      </c>
    </row>
    <row r="16" spans="1:3">
      <c r="A16">
        <v>22</v>
      </c>
      <c r="B16" t="s">
        <v>2376</v>
      </c>
    </row>
    <row r="17" spans="1:2">
      <c r="A17">
        <v>23</v>
      </c>
      <c r="B17" t="s">
        <v>2377</v>
      </c>
    </row>
    <row r="18" spans="1:2">
      <c r="A18">
        <v>24</v>
      </c>
      <c r="B18" t="s">
        <v>2378</v>
      </c>
    </row>
    <row r="19" spans="1:2">
      <c r="A19">
        <v>30</v>
      </c>
      <c r="B19" t="s">
        <v>2379</v>
      </c>
    </row>
    <row r="20" spans="1:2">
      <c r="A20">
        <v>31</v>
      </c>
      <c r="B20" t="s">
        <v>2380</v>
      </c>
    </row>
    <row r="21" spans="1:2">
      <c r="A21">
        <v>32</v>
      </c>
      <c r="B21" t="s">
        <v>2381</v>
      </c>
    </row>
    <row r="22" spans="1:2">
      <c r="A22">
        <v>33</v>
      </c>
      <c r="B22" t="s">
        <v>2382</v>
      </c>
    </row>
    <row r="23" spans="1:2">
      <c r="A23">
        <v>34</v>
      </c>
      <c r="B23" t="s">
        <v>2383</v>
      </c>
    </row>
    <row r="24" spans="1:2">
      <c r="A24">
        <v>35</v>
      </c>
      <c r="B24" t="s">
        <v>2384</v>
      </c>
    </row>
    <row r="25" spans="1:2">
      <c r="A25">
        <v>36</v>
      </c>
      <c r="B25" t="s">
        <v>2385</v>
      </c>
    </row>
    <row r="26" spans="1:2">
      <c r="A26">
        <v>37</v>
      </c>
      <c r="B26" t="s">
        <v>2386</v>
      </c>
    </row>
    <row r="27" spans="1:2">
      <c r="A27">
        <v>38</v>
      </c>
      <c r="B27" t="s">
        <v>2387</v>
      </c>
    </row>
    <row r="28" spans="1:2">
      <c r="A28">
        <v>39</v>
      </c>
      <c r="B28" t="s">
        <v>2388</v>
      </c>
    </row>
    <row r="29" spans="1:2">
      <c r="A29">
        <v>40</v>
      </c>
      <c r="B29" t="s">
        <v>2389</v>
      </c>
    </row>
    <row r="30" spans="1:2">
      <c r="A30">
        <v>41</v>
      </c>
      <c r="B30" t="s">
        <v>2390</v>
      </c>
    </row>
    <row r="31" spans="1:2">
      <c r="A31">
        <v>42</v>
      </c>
      <c r="B31" t="s">
        <v>2391</v>
      </c>
    </row>
    <row r="32" spans="1:2">
      <c r="A32">
        <v>43</v>
      </c>
      <c r="B32" t="s">
        <v>2392</v>
      </c>
    </row>
    <row r="33" spans="1:2">
      <c r="A33">
        <v>44</v>
      </c>
      <c r="B33" t="s">
        <v>2393</v>
      </c>
    </row>
    <row r="34" spans="1:2">
      <c r="B34" t="s">
        <v>2394</v>
      </c>
    </row>
    <row r="35" spans="1:2">
      <c r="B35" t="s">
        <v>2395</v>
      </c>
    </row>
    <row r="36" spans="1:2">
      <c r="B36" t="s">
        <v>2396</v>
      </c>
    </row>
    <row r="37" spans="1:2">
      <c r="B37" t="s">
        <v>2397</v>
      </c>
    </row>
    <row r="38" spans="1:2">
      <c r="B38" t="s">
        <v>2398</v>
      </c>
    </row>
    <row r="39" spans="1:2">
      <c r="B39" t="s">
        <v>2399</v>
      </c>
    </row>
    <row r="40" spans="1:2">
      <c r="B40" t="s">
        <v>2400</v>
      </c>
    </row>
    <row r="41" spans="1:2">
      <c r="B41" t="s">
        <v>2401</v>
      </c>
    </row>
    <row r="42" spans="1:2">
      <c r="B42" t="s">
        <v>2402</v>
      </c>
    </row>
    <row r="43" spans="1:2">
      <c r="B43" t="s">
        <v>2403</v>
      </c>
    </row>
    <row r="44" spans="1:2">
      <c r="B44" t="s">
        <v>2404</v>
      </c>
    </row>
    <row r="45" spans="1:2">
      <c r="B45" t="s">
        <v>2405</v>
      </c>
    </row>
    <row r="46" spans="1:2">
      <c r="B46" t="s">
        <v>2406</v>
      </c>
    </row>
    <row r="47" spans="1:2">
      <c r="B47" t="s">
        <v>2407</v>
      </c>
    </row>
    <row r="48" spans="1:2">
      <c r="B48" t="s">
        <v>2408</v>
      </c>
    </row>
    <row r="49" spans="2:2">
      <c r="B49" t="s">
        <v>2409</v>
      </c>
    </row>
    <row r="50" spans="2:2">
      <c r="B50" t="s">
        <v>2410</v>
      </c>
    </row>
    <row r="51" spans="2:2">
      <c r="B51" t="s">
        <v>2411</v>
      </c>
    </row>
    <row r="52" spans="2:2">
      <c r="B52" t="s">
        <v>2412</v>
      </c>
    </row>
    <row r="53" spans="2:2">
      <c r="B53" t="s">
        <v>2413</v>
      </c>
    </row>
    <row r="54" spans="2:2">
      <c r="B54" t="s">
        <v>2414</v>
      </c>
    </row>
    <row r="55" spans="2:2">
      <c r="B55" t="s">
        <v>2415</v>
      </c>
    </row>
    <row r="56" spans="2:2">
      <c r="B56" t="s">
        <v>2416</v>
      </c>
    </row>
    <row r="57" spans="2:2">
      <c r="B57" t="s">
        <v>2417</v>
      </c>
    </row>
    <row r="58" spans="2:2">
      <c r="B58" t="s">
        <v>2418</v>
      </c>
    </row>
    <row r="59" spans="2:2">
      <c r="B59" t="s">
        <v>2419</v>
      </c>
    </row>
    <row r="60" spans="2:2">
      <c r="B60" t="s">
        <v>2420</v>
      </c>
    </row>
    <row r="61" spans="2:2">
      <c r="B61" t="s">
        <v>2421</v>
      </c>
    </row>
    <row r="62" spans="2:2">
      <c r="B62" t="s">
        <v>2422</v>
      </c>
    </row>
    <row r="63" spans="2:2">
      <c r="B63" t="s">
        <v>2423</v>
      </c>
    </row>
    <row r="64" spans="2:2">
      <c r="B64" t="s">
        <v>2424</v>
      </c>
    </row>
    <row r="65" spans="2:2">
      <c r="B65" t="s">
        <v>2425</v>
      </c>
    </row>
    <row r="66" spans="2:2">
      <c r="B66" t="s">
        <v>2426</v>
      </c>
    </row>
    <row r="67" spans="2:2">
      <c r="B67" t="s">
        <v>2427</v>
      </c>
    </row>
    <row r="68" spans="2:2">
      <c r="B68" t="s">
        <v>2428</v>
      </c>
    </row>
    <row r="69" spans="2:2">
      <c r="B69" t="s">
        <v>2429</v>
      </c>
    </row>
    <row r="70" spans="2:2">
      <c r="B70" t="s">
        <v>2430</v>
      </c>
    </row>
    <row r="71" spans="2:2">
      <c r="B71" t="s">
        <v>2431</v>
      </c>
    </row>
    <row r="72" spans="2:2">
      <c r="B72" t="s">
        <v>2432</v>
      </c>
    </row>
    <row r="73" spans="2:2">
      <c r="B73" t="s">
        <v>2433</v>
      </c>
    </row>
  </sheetData>
  <phoneticPr fontId="1"/>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B95A8-EABF-47FE-9967-444522DB5543}">
  <sheetPr>
    <tabColor theme="0" tint="-0.14999847407452621"/>
    <pageSetUpPr fitToPage="1"/>
  </sheetPr>
  <dimension ref="A1:AS683"/>
  <sheetViews>
    <sheet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16384" width="2.625" style="6"/>
  </cols>
  <sheetData>
    <row r="1" spans="1:39" ht="15" customHeight="1">
      <c r="A1" s="1564" t="s">
        <v>2482</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241"/>
    </row>
    <row r="2" spans="1:39" ht="15" customHeight="1">
      <c r="A2" s="1564"/>
      <c r="B2" s="1564"/>
      <c r="C2" s="1564"/>
      <c r="D2" s="1564"/>
      <c r="E2" s="1564"/>
      <c r="F2" s="1564"/>
      <c r="G2" s="1564"/>
      <c r="H2" s="1564"/>
      <c r="I2" s="1564"/>
      <c r="J2" s="1564"/>
      <c r="K2" s="1564"/>
      <c r="L2" s="1564"/>
      <c r="M2" s="1564"/>
      <c r="N2" s="1564"/>
      <c r="O2" s="1564"/>
      <c r="P2" s="1564"/>
      <c r="Q2" s="1564"/>
      <c r="R2" s="1564"/>
      <c r="S2" s="1564"/>
      <c r="T2" s="1564"/>
      <c r="U2" s="1564"/>
      <c r="V2" s="1564"/>
      <c r="W2" s="1564"/>
      <c r="X2" s="1564"/>
      <c r="Y2" s="1564"/>
      <c r="Z2" s="1564"/>
      <c r="AA2" s="1564"/>
      <c r="AB2" s="1564"/>
      <c r="AC2" s="1564"/>
      <c r="AD2" s="1564"/>
      <c r="AE2" s="1564"/>
      <c r="AF2" s="1564"/>
      <c r="AG2" s="1564"/>
      <c r="AH2" s="1564"/>
      <c r="AI2" s="1564"/>
      <c r="AJ2" s="1564"/>
      <c r="AK2" s="1564"/>
      <c r="AL2" s="1564"/>
      <c r="AM2" s="241"/>
    </row>
    <row r="3" spans="1:39" ht="15" customHeight="1">
      <c r="A3" s="1564"/>
      <c r="B3" s="1564"/>
      <c r="C3" s="1564"/>
      <c r="D3" s="1564"/>
      <c r="E3" s="1564"/>
      <c r="F3" s="1564"/>
      <c r="G3" s="1564"/>
      <c r="H3" s="1564"/>
      <c r="I3" s="1564"/>
      <c r="J3" s="1564"/>
      <c r="K3" s="1564"/>
      <c r="L3" s="1564"/>
      <c r="M3" s="1564"/>
      <c r="N3" s="1564"/>
      <c r="O3" s="1564"/>
      <c r="P3" s="1564"/>
      <c r="Q3" s="1564"/>
      <c r="R3" s="1564"/>
      <c r="S3" s="1564"/>
      <c r="T3" s="1564"/>
      <c r="U3" s="1564"/>
      <c r="V3" s="1564"/>
      <c r="W3" s="1564"/>
      <c r="X3" s="1564"/>
      <c r="Y3" s="1564"/>
      <c r="Z3" s="1564"/>
      <c r="AA3" s="1564"/>
      <c r="AB3" s="1564"/>
      <c r="AC3" s="1564"/>
      <c r="AD3" s="1564"/>
      <c r="AE3" s="1564"/>
      <c r="AF3" s="1564"/>
      <c r="AG3" s="1564"/>
      <c r="AH3" s="1564"/>
      <c r="AI3" s="1564"/>
      <c r="AJ3" s="1564"/>
      <c r="AK3" s="1564"/>
      <c r="AL3" s="1564"/>
      <c r="AM3" s="241"/>
    </row>
    <row r="4" spans="1:39" ht="15" customHeight="1">
      <c r="A4" s="1564"/>
      <c r="B4" s="1564"/>
      <c r="C4" s="1564"/>
      <c r="D4" s="1564"/>
      <c r="E4" s="1564"/>
      <c r="F4" s="1564"/>
      <c r="G4" s="1564"/>
      <c r="H4" s="1564"/>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c r="AF4" s="1564"/>
      <c r="AG4" s="1564"/>
      <c r="AH4" s="1564"/>
      <c r="AI4" s="1564"/>
      <c r="AJ4" s="1564"/>
      <c r="AK4" s="1564"/>
      <c r="AL4" s="1564"/>
      <c r="AM4" s="241"/>
    </row>
    <row r="5" spans="1:39" ht="15" customHeight="1">
      <c r="A5" s="1564"/>
      <c r="B5" s="1564"/>
      <c r="C5" s="1564"/>
      <c r="D5" s="1564"/>
      <c r="E5" s="1564"/>
      <c r="F5" s="1564"/>
      <c r="G5" s="1564"/>
      <c r="H5" s="1564"/>
      <c r="I5" s="1564"/>
      <c r="J5" s="1564"/>
      <c r="K5" s="1564"/>
      <c r="L5" s="1564"/>
      <c r="M5" s="1564"/>
      <c r="N5" s="1564"/>
      <c r="O5" s="1564"/>
      <c r="P5" s="1564"/>
      <c r="Q5" s="1564"/>
      <c r="R5" s="1564"/>
      <c r="S5" s="1564"/>
      <c r="T5" s="1564"/>
      <c r="U5" s="1564"/>
      <c r="V5" s="1564"/>
      <c r="W5" s="1564"/>
      <c r="X5" s="1564"/>
      <c r="Y5" s="1564"/>
      <c r="Z5" s="1564"/>
      <c r="AA5" s="1564"/>
      <c r="AB5" s="1564"/>
      <c r="AC5" s="1564"/>
      <c r="AD5" s="1564"/>
      <c r="AE5" s="1564"/>
      <c r="AF5" s="1564"/>
      <c r="AG5" s="1564"/>
      <c r="AH5" s="1564"/>
      <c r="AI5" s="1564"/>
      <c r="AJ5" s="1564"/>
      <c r="AK5" s="1564"/>
      <c r="AL5" s="1564"/>
      <c r="AM5" s="241"/>
    </row>
    <row r="6" spans="1:39" ht="15" customHeight="1">
      <c r="A6" s="1564"/>
      <c r="B6" s="1564"/>
      <c r="C6" s="1564"/>
      <c r="D6" s="1564"/>
      <c r="E6" s="1564"/>
      <c r="F6" s="1564"/>
      <c r="G6" s="1564"/>
      <c r="H6" s="1564"/>
      <c r="I6" s="1564"/>
      <c r="J6" s="1564"/>
      <c r="K6" s="1564"/>
      <c r="L6" s="1564"/>
      <c r="M6" s="1564"/>
      <c r="N6" s="1564"/>
      <c r="O6" s="1564"/>
      <c r="P6" s="1564"/>
      <c r="Q6" s="1564"/>
      <c r="R6" s="1564"/>
      <c r="S6" s="1564"/>
      <c r="T6" s="1564"/>
      <c r="U6" s="1564"/>
      <c r="V6" s="1564"/>
      <c r="W6" s="1564"/>
      <c r="X6" s="1564"/>
      <c r="Y6" s="1564"/>
      <c r="Z6" s="1564"/>
      <c r="AA6" s="1564"/>
      <c r="AB6" s="1564"/>
      <c r="AC6" s="1564"/>
      <c r="AD6" s="1564"/>
      <c r="AE6" s="1564"/>
      <c r="AF6" s="1564"/>
      <c r="AG6" s="1564"/>
      <c r="AH6" s="1564"/>
      <c r="AI6" s="1564"/>
      <c r="AJ6" s="1564"/>
      <c r="AK6" s="1564"/>
      <c r="AL6" s="1564"/>
      <c r="AM6" s="241"/>
    </row>
    <row r="7" spans="1:39" ht="15" customHeight="1">
      <c r="A7" s="1564"/>
      <c r="B7" s="1564"/>
      <c r="C7" s="1564"/>
      <c r="D7" s="1564"/>
      <c r="E7" s="1564"/>
      <c r="F7" s="1564"/>
      <c r="G7" s="1564"/>
      <c r="H7" s="1564"/>
      <c r="I7" s="1564"/>
      <c r="J7" s="1564"/>
      <c r="K7" s="1564"/>
      <c r="L7" s="1564"/>
      <c r="M7" s="1564"/>
      <c r="N7" s="1564"/>
      <c r="O7" s="1564"/>
      <c r="P7" s="1564"/>
      <c r="Q7" s="1564"/>
      <c r="R7" s="1564"/>
      <c r="S7" s="1564"/>
      <c r="T7" s="1564"/>
      <c r="U7" s="1564"/>
      <c r="V7" s="1564"/>
      <c r="W7" s="1564"/>
      <c r="X7" s="1564"/>
      <c r="Y7" s="1564"/>
      <c r="Z7" s="1564"/>
      <c r="AA7" s="1564"/>
      <c r="AB7" s="1564"/>
      <c r="AC7" s="1564"/>
      <c r="AD7" s="1564"/>
      <c r="AE7" s="1564"/>
      <c r="AF7" s="1564"/>
      <c r="AG7" s="1564"/>
      <c r="AH7" s="1564"/>
      <c r="AI7" s="1564"/>
      <c r="AJ7" s="1564"/>
      <c r="AK7" s="1564"/>
      <c r="AL7" s="1564"/>
      <c r="AM7" s="241"/>
    </row>
    <row r="8" spans="1:39" ht="15" customHeight="1">
      <c r="A8" s="1564"/>
      <c r="B8" s="1564"/>
      <c r="C8" s="1564"/>
      <c r="D8" s="1564"/>
      <c r="E8" s="1564"/>
      <c r="F8" s="1564"/>
      <c r="G8" s="1564"/>
      <c r="H8" s="1564"/>
      <c r="I8" s="1564"/>
      <c r="J8" s="1564"/>
      <c r="K8" s="1564"/>
      <c r="L8" s="1564"/>
      <c r="M8" s="1564"/>
      <c r="N8" s="1564"/>
      <c r="O8" s="1564"/>
      <c r="P8" s="1564"/>
      <c r="Q8" s="1564"/>
      <c r="R8" s="1564"/>
      <c r="S8" s="1564"/>
      <c r="T8" s="1564"/>
      <c r="U8" s="1564"/>
      <c r="V8" s="1564"/>
      <c r="W8" s="1564"/>
      <c r="X8" s="1564"/>
      <c r="Y8" s="1564"/>
      <c r="Z8" s="1564"/>
      <c r="AA8" s="1564"/>
      <c r="AB8" s="1564"/>
      <c r="AC8" s="1564"/>
      <c r="AD8" s="1564"/>
      <c r="AE8" s="1564"/>
      <c r="AF8" s="1564"/>
      <c r="AG8" s="1564"/>
      <c r="AH8" s="1564"/>
      <c r="AI8" s="1564"/>
      <c r="AJ8" s="1564"/>
      <c r="AK8" s="1564"/>
      <c r="AL8" s="1564"/>
      <c r="AM8" s="241"/>
    </row>
    <row r="9" spans="1:39" ht="15" customHeight="1">
      <c r="A9" s="1564"/>
      <c r="B9" s="1564"/>
      <c r="C9" s="1564"/>
      <c r="D9" s="1564"/>
      <c r="E9" s="1564"/>
      <c r="F9" s="1564"/>
      <c r="G9" s="1564"/>
      <c r="H9" s="1564"/>
      <c r="I9" s="1564"/>
      <c r="J9" s="1564"/>
      <c r="K9" s="1564"/>
      <c r="L9" s="1564"/>
      <c r="M9" s="1564"/>
      <c r="N9" s="1564"/>
      <c r="O9" s="1564"/>
      <c r="P9" s="1564"/>
      <c r="Q9" s="1564"/>
      <c r="R9" s="1564"/>
      <c r="S9" s="1564"/>
      <c r="T9" s="1564"/>
      <c r="U9" s="1564"/>
      <c r="V9" s="1564"/>
      <c r="W9" s="1564"/>
      <c r="X9" s="1564"/>
      <c r="Y9" s="1564"/>
      <c r="Z9" s="1564"/>
      <c r="AA9" s="1564"/>
      <c r="AB9" s="1564"/>
      <c r="AC9" s="1564"/>
      <c r="AD9" s="1564"/>
      <c r="AE9" s="1564"/>
      <c r="AF9" s="1564"/>
      <c r="AG9" s="1564"/>
      <c r="AH9" s="1564"/>
      <c r="AI9" s="1564"/>
      <c r="AJ9" s="1564"/>
      <c r="AK9" s="1564"/>
      <c r="AL9" s="1564"/>
      <c r="AM9" s="241"/>
    </row>
    <row r="10" spans="1:39" ht="15" customHeight="1">
      <c r="A10" s="1564"/>
      <c r="B10" s="1564"/>
      <c r="C10" s="1564"/>
      <c r="D10" s="1564"/>
      <c r="E10" s="1564"/>
      <c r="F10" s="1564"/>
      <c r="G10" s="1564"/>
      <c r="H10" s="1564"/>
      <c r="I10" s="1564"/>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241"/>
    </row>
    <row r="11" spans="1:39" ht="15" customHeight="1">
      <c r="A11" s="1564"/>
      <c r="B11" s="1564"/>
      <c r="C11" s="1564"/>
      <c r="D11" s="1564"/>
      <c r="E11" s="1564"/>
      <c r="F11" s="1564"/>
      <c r="G11" s="1564"/>
      <c r="H11" s="1564"/>
      <c r="I11" s="1564"/>
      <c r="J11" s="1564"/>
      <c r="K11" s="1564"/>
      <c r="L11" s="1564"/>
      <c r="M11" s="1564"/>
      <c r="N11" s="1564"/>
      <c r="O11" s="1564"/>
      <c r="P11" s="1564"/>
      <c r="Q11" s="1564"/>
      <c r="R11" s="1564"/>
      <c r="S11" s="1564"/>
      <c r="T11" s="1564"/>
      <c r="U11" s="1564"/>
      <c r="V11" s="1564"/>
      <c r="W11" s="1564"/>
      <c r="X11" s="1564"/>
      <c r="Y11" s="1564"/>
      <c r="Z11" s="1564"/>
      <c r="AA11" s="1564"/>
      <c r="AB11" s="1564"/>
      <c r="AC11" s="1564"/>
      <c r="AD11" s="1564"/>
      <c r="AE11" s="1564"/>
      <c r="AF11" s="1564"/>
      <c r="AG11" s="1564"/>
      <c r="AH11" s="1564"/>
      <c r="AI11" s="1564"/>
      <c r="AJ11" s="1564"/>
      <c r="AK11" s="1564"/>
      <c r="AL11" s="1564"/>
      <c r="AM11" s="241"/>
    </row>
    <row r="12" spans="1:39" ht="15" customHeight="1">
      <c r="A12" s="1564"/>
      <c r="B12" s="1564"/>
      <c r="C12" s="1564"/>
      <c r="D12" s="1564"/>
      <c r="E12" s="1564"/>
      <c r="F12" s="1564"/>
      <c r="G12" s="1564"/>
      <c r="H12" s="1564"/>
      <c r="I12" s="1564"/>
      <c r="J12" s="1564"/>
      <c r="K12" s="1564"/>
      <c r="L12" s="1564"/>
      <c r="M12" s="1564"/>
      <c r="N12" s="1564"/>
      <c r="O12" s="1564"/>
      <c r="P12" s="1564"/>
      <c r="Q12" s="1564"/>
      <c r="R12" s="1564"/>
      <c r="S12" s="1564"/>
      <c r="T12" s="1564"/>
      <c r="U12" s="1564"/>
      <c r="V12" s="1564"/>
      <c r="W12" s="1564"/>
      <c r="X12" s="1564"/>
      <c r="Y12" s="1564"/>
      <c r="Z12" s="1564"/>
      <c r="AA12" s="1564"/>
      <c r="AB12" s="1564"/>
      <c r="AC12" s="1564"/>
      <c r="AD12" s="1564"/>
      <c r="AE12" s="1564"/>
      <c r="AF12" s="1564"/>
      <c r="AG12" s="1564"/>
      <c r="AH12" s="1564"/>
      <c r="AI12" s="1564"/>
      <c r="AJ12" s="1564"/>
      <c r="AK12" s="1564"/>
      <c r="AL12" s="1564"/>
      <c r="AM12" s="241"/>
    </row>
    <row r="13" spans="1:39" ht="15" customHeight="1">
      <c r="A13" s="1564"/>
      <c r="B13" s="1564"/>
      <c r="C13" s="1564"/>
      <c r="D13" s="1564"/>
      <c r="E13" s="1564"/>
      <c r="F13" s="1564"/>
      <c r="G13" s="1564"/>
      <c r="H13" s="1564"/>
      <c r="I13" s="1564"/>
      <c r="J13" s="1564"/>
      <c r="K13" s="1564"/>
      <c r="L13" s="1564"/>
      <c r="M13" s="1564"/>
      <c r="N13" s="1564"/>
      <c r="O13" s="1564"/>
      <c r="P13" s="1564"/>
      <c r="Q13" s="1564"/>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c r="AM13" s="241"/>
    </row>
    <row r="14" spans="1:39" ht="15" customHeight="1">
      <c r="A14" s="1564"/>
      <c r="B14" s="1564"/>
      <c r="C14" s="1564"/>
      <c r="D14" s="1564"/>
      <c r="E14" s="1564"/>
      <c r="F14" s="1564"/>
      <c r="G14" s="1564"/>
      <c r="H14" s="1564"/>
      <c r="I14" s="1564"/>
      <c r="J14" s="1564"/>
      <c r="K14" s="1564"/>
      <c r="L14" s="1564"/>
      <c r="M14" s="1564"/>
      <c r="N14" s="1564"/>
      <c r="O14" s="1564"/>
      <c r="P14" s="1564"/>
      <c r="Q14" s="1564"/>
      <c r="R14" s="1564"/>
      <c r="S14" s="1564"/>
      <c r="T14" s="1564"/>
      <c r="U14" s="1564"/>
      <c r="V14" s="1564"/>
      <c r="W14" s="1564"/>
      <c r="X14" s="1564"/>
      <c r="Y14" s="1564"/>
      <c r="Z14" s="1564"/>
      <c r="AA14" s="1564"/>
      <c r="AB14" s="1564"/>
      <c r="AC14" s="1564"/>
      <c r="AD14" s="1564"/>
      <c r="AE14" s="1564"/>
      <c r="AF14" s="1564"/>
      <c r="AG14" s="1564"/>
      <c r="AH14" s="1564"/>
      <c r="AI14" s="1564"/>
      <c r="AJ14" s="1564"/>
      <c r="AK14" s="1564"/>
      <c r="AL14" s="1564"/>
      <c r="AM14" s="241"/>
    </row>
    <row r="15" spans="1:39" ht="15" customHeight="1">
      <c r="A15" s="1564"/>
      <c r="B15" s="1564"/>
      <c r="C15" s="1564"/>
      <c r="D15" s="1564"/>
      <c r="E15" s="1564"/>
      <c r="F15" s="1564"/>
      <c r="G15" s="1564"/>
      <c r="H15" s="1564"/>
      <c r="I15" s="1564"/>
      <c r="J15" s="1564"/>
      <c r="K15" s="1564"/>
      <c r="L15" s="1564"/>
      <c r="M15" s="1564"/>
      <c r="N15" s="1564"/>
      <c r="O15" s="1564"/>
      <c r="P15" s="1564"/>
      <c r="Q15" s="1564"/>
      <c r="R15" s="1564"/>
      <c r="S15" s="1564"/>
      <c r="T15" s="1564"/>
      <c r="U15" s="1564"/>
      <c r="V15" s="1564"/>
      <c r="W15" s="1564"/>
      <c r="X15" s="1564"/>
      <c r="Y15" s="1564"/>
      <c r="Z15" s="1564"/>
      <c r="AA15" s="1564"/>
      <c r="AB15" s="1564"/>
      <c r="AC15" s="1564"/>
      <c r="AD15" s="1564"/>
      <c r="AE15" s="1564"/>
      <c r="AF15" s="1564"/>
      <c r="AG15" s="1564"/>
      <c r="AH15" s="1564"/>
      <c r="AI15" s="1564"/>
      <c r="AJ15" s="1564"/>
      <c r="AK15" s="1564"/>
      <c r="AL15" s="1564"/>
      <c r="AM15" s="241"/>
    </row>
    <row r="16" spans="1:39" ht="15" customHeight="1">
      <c r="A16" s="1564"/>
      <c r="B16" s="1564"/>
      <c r="C16" s="1564"/>
      <c r="D16" s="1564"/>
      <c r="E16" s="1564"/>
      <c r="F16" s="1564"/>
      <c r="G16" s="1564"/>
      <c r="H16" s="1564"/>
      <c r="I16" s="1564"/>
      <c r="J16" s="1564"/>
      <c r="K16" s="1564"/>
      <c r="L16" s="1564"/>
      <c r="M16" s="1564"/>
      <c r="N16" s="1564"/>
      <c r="O16" s="1564"/>
      <c r="P16" s="1564"/>
      <c r="Q16" s="1564"/>
      <c r="R16" s="1564"/>
      <c r="S16" s="1564"/>
      <c r="T16" s="1564"/>
      <c r="U16" s="1564"/>
      <c r="V16" s="1564"/>
      <c r="W16" s="1564"/>
      <c r="X16" s="1564"/>
      <c r="Y16" s="1564"/>
      <c r="Z16" s="1564"/>
      <c r="AA16" s="1564"/>
      <c r="AB16" s="1564"/>
      <c r="AC16" s="1564"/>
      <c r="AD16" s="1564"/>
      <c r="AE16" s="1564"/>
      <c r="AF16" s="1564"/>
      <c r="AG16" s="1564"/>
      <c r="AH16" s="1564"/>
      <c r="AI16" s="1564"/>
      <c r="AJ16" s="1564"/>
      <c r="AK16" s="1564"/>
      <c r="AL16" s="1564"/>
      <c r="AM16" s="241"/>
    </row>
    <row r="17" spans="1:39" ht="15" customHeight="1">
      <c r="A17" s="1564"/>
      <c r="B17" s="1564"/>
      <c r="C17" s="1564"/>
      <c r="D17" s="1564"/>
      <c r="E17" s="1564"/>
      <c r="F17" s="1564"/>
      <c r="G17" s="1564"/>
      <c r="H17" s="1564"/>
      <c r="I17" s="1564"/>
      <c r="J17" s="1564"/>
      <c r="K17" s="1564"/>
      <c r="L17" s="1564"/>
      <c r="M17" s="1564"/>
      <c r="N17" s="1564"/>
      <c r="O17" s="1564"/>
      <c r="P17" s="1564"/>
      <c r="Q17" s="1564"/>
      <c r="R17" s="1564"/>
      <c r="S17" s="1564"/>
      <c r="T17" s="1564"/>
      <c r="U17" s="1564"/>
      <c r="V17" s="1564"/>
      <c r="W17" s="1564"/>
      <c r="X17" s="1564"/>
      <c r="Y17" s="1564"/>
      <c r="Z17" s="1564"/>
      <c r="AA17" s="1564"/>
      <c r="AB17" s="1564"/>
      <c r="AC17" s="1564"/>
      <c r="AD17" s="1564"/>
      <c r="AE17" s="1564"/>
      <c r="AF17" s="1564"/>
      <c r="AG17" s="1564"/>
      <c r="AH17" s="1564"/>
      <c r="AI17" s="1564"/>
      <c r="AJ17" s="1564"/>
      <c r="AK17" s="1564"/>
      <c r="AL17" s="1564"/>
      <c r="AM17" s="241"/>
    </row>
    <row r="18" spans="1:39" ht="15" customHeight="1">
      <c r="A18" s="1564"/>
      <c r="B18" s="1564"/>
      <c r="C18" s="1564"/>
      <c r="D18" s="1564"/>
      <c r="E18" s="1564"/>
      <c r="F18" s="1564"/>
      <c r="G18" s="1564"/>
      <c r="H18" s="1564"/>
      <c r="I18" s="1564"/>
      <c r="J18" s="1564"/>
      <c r="K18" s="1564"/>
      <c r="L18" s="1564"/>
      <c r="M18" s="1564"/>
      <c r="N18" s="1564"/>
      <c r="O18" s="1564"/>
      <c r="P18" s="1564"/>
      <c r="Q18" s="1564"/>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241"/>
    </row>
    <row r="19" spans="1:39" ht="9.6" customHeight="1">
      <c r="A19" s="1564"/>
      <c r="B19" s="1564"/>
      <c r="C19" s="1564"/>
      <c r="D19" s="1564"/>
      <c r="E19" s="1564"/>
      <c r="F19" s="1564"/>
      <c r="G19" s="1564"/>
      <c r="H19" s="1564"/>
      <c r="I19" s="1564"/>
      <c r="J19" s="1564"/>
      <c r="K19" s="1564"/>
      <c r="L19" s="1564"/>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558" t="s">
        <v>2276</v>
      </c>
      <c r="C21" s="1429"/>
      <c r="D21" s="1429"/>
      <c r="E21" s="1429"/>
      <c r="F21" s="1429"/>
      <c r="G21" s="1429"/>
      <c r="H21" s="1429"/>
      <c r="I21" s="1429"/>
      <c r="J21" s="1429"/>
      <c r="K21" s="1429"/>
      <c r="L21" s="1429"/>
      <c r="M21" s="1429"/>
      <c r="N21" s="1429"/>
      <c r="O21" s="1429"/>
      <c r="P21" s="1429"/>
      <c r="Q21" s="1429"/>
      <c r="R21" s="1429"/>
      <c r="S21" s="1429"/>
      <c r="T21" s="1429"/>
      <c r="U21" s="1429"/>
      <c r="V21" s="1429"/>
      <c r="W21" s="1429"/>
      <c r="X21" s="1429"/>
      <c r="Y21" s="1429"/>
      <c r="Z21" s="1429"/>
      <c r="AA21" s="1429"/>
      <c r="AB21" s="1429"/>
      <c r="AC21" s="1429"/>
      <c r="AD21" s="1429"/>
      <c r="AE21" s="1430"/>
      <c r="AF21" s="1452" t="s">
        <v>2170</v>
      </c>
      <c r="AG21" s="1447"/>
      <c r="AH21" s="1447"/>
      <c r="AI21" s="1447"/>
      <c r="AJ21" s="1447"/>
      <c r="AK21" s="1447"/>
      <c r="AL21" s="177"/>
      <c r="AM21" s="4"/>
    </row>
    <row r="22" spans="1:39" ht="27" customHeight="1">
      <c r="A22" s="4"/>
      <c r="B22" s="1568" t="s">
        <v>2278</v>
      </c>
      <c r="C22" s="1568"/>
      <c r="D22" s="1568"/>
      <c r="E22" s="1568"/>
      <c r="F22" s="1568"/>
      <c r="G22" s="1568"/>
      <c r="H22" s="1568"/>
      <c r="I22" s="1568"/>
      <c r="J22" s="1568" t="s">
        <v>2280</v>
      </c>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58" t="s">
        <v>2281</v>
      </c>
      <c r="AG22" s="1429"/>
      <c r="AH22" s="1429"/>
      <c r="AI22" s="1429"/>
      <c r="AJ22" s="1429"/>
      <c r="AK22" s="1429"/>
      <c r="AL22" s="202"/>
      <c r="AM22" s="4"/>
    </row>
    <row r="23" spans="1:39" ht="27" customHeight="1">
      <c r="A23" s="4"/>
      <c r="B23" s="1568" t="s">
        <v>2279</v>
      </c>
      <c r="C23" s="1568"/>
      <c r="D23" s="1568"/>
      <c r="E23" s="1568"/>
      <c r="F23" s="1568"/>
      <c r="G23" s="1568"/>
      <c r="H23" s="1568"/>
      <c r="I23" s="1568"/>
      <c r="J23" s="1569" t="s">
        <v>2293</v>
      </c>
      <c r="K23" s="1570"/>
      <c r="L23" s="1570"/>
      <c r="M23" s="1570"/>
      <c r="N23" s="1570"/>
      <c r="O23" s="1570"/>
      <c r="P23" s="1570"/>
      <c r="Q23" s="1570"/>
      <c r="R23" s="1570"/>
      <c r="S23" s="1570"/>
      <c r="T23" s="1570"/>
      <c r="U23" s="1570"/>
      <c r="V23" s="1570"/>
      <c r="W23" s="1570"/>
      <c r="X23" s="1570"/>
      <c r="Y23" s="1570"/>
      <c r="Z23" s="1570"/>
      <c r="AA23" s="1570"/>
      <c r="AB23" s="1570"/>
      <c r="AC23" s="1570"/>
      <c r="AD23" s="1570"/>
      <c r="AE23" s="1571"/>
      <c r="AF23" s="1558" t="s">
        <v>2282</v>
      </c>
      <c r="AG23" s="1429"/>
      <c r="AH23" s="1429"/>
      <c r="AI23" s="1429"/>
      <c r="AJ23" s="1429"/>
      <c r="AK23" s="1429"/>
      <c r="AL23" s="202"/>
      <c r="AM23" s="4"/>
    </row>
    <row r="24" spans="1:39" ht="24" customHeight="1">
      <c r="A24" s="1572" t="s">
        <v>2468</v>
      </c>
      <c r="B24" s="1572"/>
      <c r="C24" s="1572"/>
      <c r="D24" s="1572"/>
      <c r="E24" s="1572"/>
      <c r="F24" s="1572"/>
      <c r="G24" s="1572"/>
      <c r="H24" s="1572"/>
      <c r="I24" s="1572"/>
      <c r="J24" s="1572"/>
      <c r="K24" s="1572"/>
      <c r="L24" s="1572"/>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4"/>
    </row>
    <row r="25" spans="1:39" ht="26.1" customHeight="1">
      <c r="A25" s="1572"/>
      <c r="B25" s="1572"/>
      <c r="C25" s="1572"/>
      <c r="D25" s="1572"/>
      <c r="E25" s="1572"/>
      <c r="F25" s="1572"/>
      <c r="G25" s="1572"/>
      <c r="H25" s="1572"/>
      <c r="I25" s="1572"/>
      <c r="J25" s="1572"/>
      <c r="K25" s="1572"/>
      <c r="L25" s="1572"/>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4"/>
    </row>
    <row r="26" spans="1:39" ht="27" customHeight="1">
      <c r="A26" s="4"/>
      <c r="B26" s="1573" t="s">
        <v>2276</v>
      </c>
      <c r="C26" s="1574"/>
      <c r="D26" s="1574"/>
      <c r="E26" s="1574"/>
      <c r="F26" s="1574"/>
      <c r="G26" s="1574"/>
      <c r="H26" s="1574"/>
      <c r="I26" s="1574"/>
      <c r="J26" s="1574"/>
      <c r="K26" s="1574"/>
      <c r="L26" s="1574"/>
      <c r="M26" s="1574"/>
      <c r="N26" s="1574"/>
      <c r="O26" s="1574"/>
      <c r="P26" s="1574"/>
      <c r="Q26" s="1574"/>
      <c r="R26" s="1574"/>
      <c r="S26" s="1574"/>
      <c r="T26" s="1574"/>
      <c r="U26" s="1574"/>
      <c r="V26" s="1574"/>
      <c r="W26" s="1574"/>
      <c r="X26" s="1574"/>
      <c r="Y26" s="1574"/>
      <c r="Z26" s="1574"/>
      <c r="AA26" s="1574"/>
      <c r="AB26" s="1574"/>
      <c r="AC26" s="1574"/>
      <c r="AD26" s="1574"/>
      <c r="AE26" s="1575"/>
      <c r="AF26" s="1452" t="s">
        <v>2170</v>
      </c>
      <c r="AG26" s="1447"/>
      <c r="AH26" s="1447"/>
      <c r="AI26" s="1447"/>
      <c r="AJ26" s="1447"/>
      <c r="AK26" s="1447"/>
      <c r="AL26" s="177"/>
      <c r="AM26" s="4"/>
    </row>
    <row r="27" spans="1:39" ht="42" customHeight="1">
      <c r="A27" s="4"/>
      <c r="B27" s="1576"/>
      <c r="C27" s="1577"/>
      <c r="D27" s="1577"/>
      <c r="E27" s="1577"/>
      <c r="F27" s="1577"/>
      <c r="G27" s="1577"/>
      <c r="H27" s="1577"/>
      <c r="I27" s="1577"/>
      <c r="J27" s="1577"/>
      <c r="K27" s="1577"/>
      <c r="L27" s="1577"/>
      <c r="M27" s="1577"/>
      <c r="N27" s="1577"/>
      <c r="O27" s="1577"/>
      <c r="P27" s="1577"/>
      <c r="Q27" s="1577"/>
      <c r="R27" s="1577"/>
      <c r="S27" s="1577"/>
      <c r="T27" s="1577"/>
      <c r="U27" s="1577"/>
      <c r="V27" s="1577"/>
      <c r="W27" s="1577"/>
      <c r="X27" s="1577"/>
      <c r="Y27" s="1577"/>
      <c r="Z27" s="1577"/>
      <c r="AA27" s="1577"/>
      <c r="AB27" s="1577"/>
      <c r="AC27" s="1577"/>
      <c r="AD27" s="1577"/>
      <c r="AE27" s="1578"/>
      <c r="AF27" s="1558" t="s">
        <v>2303</v>
      </c>
      <c r="AG27" s="1429"/>
      <c r="AH27" s="1430"/>
      <c r="AI27" s="1558" t="s">
        <v>2283</v>
      </c>
      <c r="AJ27" s="1429"/>
      <c r="AK27" s="1429"/>
      <c r="AL27" s="177"/>
      <c r="AM27" s="4"/>
    </row>
    <row r="28" spans="1:39" ht="30" customHeight="1">
      <c r="A28" s="4"/>
      <c r="B28" s="1476" t="s">
        <v>76</v>
      </c>
      <c r="C28" s="1476"/>
      <c r="D28" s="1476"/>
      <c r="E28" s="1476"/>
      <c r="F28" s="1476"/>
      <c r="G28" s="1476"/>
      <c r="H28" s="1476"/>
      <c r="I28" s="1476"/>
      <c r="J28" s="1472" t="s">
        <v>2284</v>
      </c>
      <c r="K28" s="1473"/>
      <c r="L28" s="1473"/>
      <c r="M28" s="1473"/>
      <c r="N28" s="1473"/>
      <c r="O28" s="1473"/>
      <c r="P28" s="1473"/>
      <c r="Q28" s="1473"/>
      <c r="R28" s="1473"/>
      <c r="S28" s="1473"/>
      <c r="T28" s="1473"/>
      <c r="U28" s="1473"/>
      <c r="V28" s="1473"/>
      <c r="W28" s="1473"/>
      <c r="X28" s="1473"/>
      <c r="Y28" s="1473"/>
      <c r="Z28" s="1473"/>
      <c r="AA28" s="1473"/>
      <c r="AB28" s="1473"/>
      <c r="AC28" s="1473"/>
      <c r="AD28" s="1473"/>
      <c r="AE28" s="1530"/>
      <c r="AF28" s="1558">
        <v>10</v>
      </c>
      <c r="AG28" s="1429"/>
      <c r="AH28" s="1430"/>
      <c r="AI28" s="1558">
        <v>30</v>
      </c>
      <c r="AJ28" s="1429"/>
      <c r="AK28" s="1429"/>
      <c r="AL28" s="202"/>
      <c r="AM28" s="4"/>
    </row>
    <row r="29" spans="1:39" ht="30" customHeight="1">
      <c r="A29" s="4"/>
      <c r="B29" s="1569" t="s">
        <v>2285</v>
      </c>
      <c r="C29" s="1570"/>
      <c r="D29" s="1570"/>
      <c r="E29" s="1570"/>
      <c r="F29" s="1570"/>
      <c r="G29" s="1570"/>
      <c r="H29" s="1570"/>
      <c r="I29" s="1570"/>
      <c r="J29" s="1570"/>
      <c r="K29" s="1570"/>
      <c r="L29" s="1570"/>
      <c r="M29" s="1570"/>
      <c r="N29" s="1570"/>
      <c r="O29" s="1570"/>
      <c r="P29" s="1570"/>
      <c r="Q29" s="1570"/>
      <c r="R29" s="1570"/>
      <c r="S29" s="1570"/>
      <c r="T29" s="1570"/>
      <c r="U29" s="1570"/>
      <c r="V29" s="1570"/>
      <c r="W29" s="1570"/>
      <c r="X29" s="1570"/>
      <c r="Y29" s="1570"/>
      <c r="Z29" s="1570"/>
      <c r="AA29" s="1570"/>
      <c r="AB29" s="1570"/>
      <c r="AC29" s="1570"/>
      <c r="AD29" s="1570"/>
      <c r="AE29" s="1571"/>
      <c r="AF29" s="1558">
        <v>11</v>
      </c>
      <c r="AG29" s="1429"/>
      <c r="AH29" s="1430"/>
      <c r="AI29" s="1558">
        <v>31</v>
      </c>
      <c r="AJ29" s="1429"/>
      <c r="AK29" s="1429"/>
      <c r="AL29" s="202"/>
      <c r="AM29" s="4"/>
    </row>
    <row r="30" spans="1:39" ht="129.6" customHeight="1">
      <c r="A30" s="4"/>
      <c r="B30" s="1476" t="s">
        <v>77</v>
      </c>
      <c r="C30" s="1476"/>
      <c r="D30" s="1476"/>
      <c r="E30" s="1476"/>
      <c r="F30" s="1476"/>
      <c r="G30" s="1476"/>
      <c r="H30" s="1476"/>
      <c r="I30" s="1476"/>
      <c r="J30" s="1568" t="s">
        <v>2304</v>
      </c>
      <c r="K30" s="1568"/>
      <c r="L30" s="1568"/>
      <c r="M30" s="1568"/>
      <c r="N30" s="1568"/>
      <c r="O30" s="1568"/>
      <c r="P30" s="1568"/>
      <c r="Q30" s="1568"/>
      <c r="R30" s="1568"/>
      <c r="S30" s="1568"/>
      <c r="T30" s="1568"/>
      <c r="U30" s="1568"/>
      <c r="V30" s="1568"/>
      <c r="W30" s="1568"/>
      <c r="X30" s="1568"/>
      <c r="Y30" s="1568"/>
      <c r="Z30" s="1568"/>
      <c r="AA30" s="1568"/>
      <c r="AB30" s="1568"/>
      <c r="AC30" s="1568"/>
      <c r="AD30" s="1568"/>
      <c r="AE30" s="1568"/>
      <c r="AF30" s="1558">
        <v>12</v>
      </c>
      <c r="AG30" s="1429"/>
      <c r="AH30" s="1430"/>
      <c r="AI30" s="1558">
        <v>32</v>
      </c>
      <c r="AJ30" s="1429"/>
      <c r="AK30" s="1429"/>
      <c r="AL30" s="202"/>
      <c r="AM30" s="4"/>
    </row>
    <row r="31" spans="1:39" ht="30" customHeight="1">
      <c r="A31" s="4"/>
      <c r="B31" s="1569" t="s">
        <v>78</v>
      </c>
      <c r="C31" s="1570"/>
      <c r="D31" s="1570"/>
      <c r="E31" s="1570"/>
      <c r="F31" s="1570"/>
      <c r="G31" s="1570"/>
      <c r="H31" s="1570"/>
      <c r="I31" s="1570"/>
      <c r="J31" s="1570"/>
      <c r="K31" s="1570"/>
      <c r="L31" s="1570"/>
      <c r="M31" s="1570"/>
      <c r="N31" s="1570"/>
      <c r="O31" s="1570"/>
      <c r="P31" s="1570"/>
      <c r="Q31" s="1570"/>
      <c r="R31" s="1570"/>
      <c r="S31" s="1570"/>
      <c r="T31" s="1570"/>
      <c r="U31" s="1570"/>
      <c r="V31" s="1570"/>
      <c r="W31" s="1570"/>
      <c r="X31" s="1570"/>
      <c r="Y31" s="1570"/>
      <c r="Z31" s="1570"/>
      <c r="AA31" s="1570"/>
      <c r="AB31" s="1570"/>
      <c r="AC31" s="1570"/>
      <c r="AD31" s="1570"/>
      <c r="AE31" s="1571"/>
      <c r="AF31" s="1558">
        <v>13</v>
      </c>
      <c r="AG31" s="1429"/>
      <c r="AH31" s="1430"/>
      <c r="AI31" s="1558">
        <v>33</v>
      </c>
      <c r="AJ31" s="1429"/>
      <c r="AK31" s="1429"/>
      <c r="AL31" s="202"/>
      <c r="AM31" s="4"/>
    </row>
    <row r="32" spans="1:39" ht="39.950000000000003" customHeight="1">
      <c r="A32" s="4"/>
      <c r="B32" s="1476" t="s">
        <v>79</v>
      </c>
      <c r="C32" s="1476"/>
      <c r="D32" s="1476"/>
      <c r="E32" s="1476"/>
      <c r="F32" s="1476"/>
      <c r="G32" s="1476"/>
      <c r="H32" s="1476"/>
      <c r="I32" s="1476"/>
      <c r="J32" s="1568" t="s">
        <v>2286</v>
      </c>
      <c r="K32" s="1476"/>
      <c r="L32" s="1476"/>
      <c r="M32" s="1476"/>
      <c r="N32" s="1476"/>
      <c r="O32" s="1476"/>
      <c r="P32" s="1476"/>
      <c r="Q32" s="1476"/>
      <c r="R32" s="1476"/>
      <c r="S32" s="1476"/>
      <c r="T32" s="1476"/>
      <c r="U32" s="1476"/>
      <c r="V32" s="1476"/>
      <c r="W32" s="1476"/>
      <c r="X32" s="1476"/>
      <c r="Y32" s="1476"/>
      <c r="Z32" s="1476"/>
      <c r="AA32" s="1476"/>
      <c r="AB32" s="1476"/>
      <c r="AC32" s="1476"/>
      <c r="AD32" s="1476"/>
      <c r="AE32" s="1476"/>
      <c r="AF32" s="1558">
        <v>14</v>
      </c>
      <c r="AG32" s="1429"/>
      <c r="AH32" s="1430"/>
      <c r="AI32" s="1558">
        <v>34</v>
      </c>
      <c r="AJ32" s="1429"/>
      <c r="AK32" s="1429"/>
      <c r="AL32" s="202"/>
      <c r="AM32" s="4"/>
    </row>
    <row r="33" spans="1:39" ht="39.950000000000003" customHeight="1">
      <c r="A33" s="4"/>
      <c r="B33" s="1476" t="s">
        <v>80</v>
      </c>
      <c r="C33" s="1476"/>
      <c r="D33" s="1476"/>
      <c r="E33" s="1476"/>
      <c r="F33" s="1476"/>
      <c r="G33" s="1476"/>
      <c r="H33" s="1476"/>
      <c r="I33" s="1476"/>
      <c r="J33" s="1568" t="s">
        <v>2287</v>
      </c>
      <c r="K33" s="1568"/>
      <c r="L33" s="1568"/>
      <c r="M33" s="1568"/>
      <c r="N33" s="1568"/>
      <c r="O33" s="1568"/>
      <c r="P33" s="1568"/>
      <c r="Q33" s="1568"/>
      <c r="R33" s="1568"/>
      <c r="S33" s="1568"/>
      <c r="T33" s="1568"/>
      <c r="U33" s="1568"/>
      <c r="V33" s="1568"/>
      <c r="W33" s="1568"/>
      <c r="X33" s="1568"/>
      <c r="Y33" s="1568"/>
      <c r="Z33" s="1568"/>
      <c r="AA33" s="1568"/>
      <c r="AB33" s="1568"/>
      <c r="AC33" s="1568"/>
      <c r="AD33" s="1568"/>
      <c r="AE33" s="1568"/>
      <c r="AF33" s="1558">
        <v>15</v>
      </c>
      <c r="AG33" s="1429"/>
      <c r="AH33" s="1430"/>
      <c r="AI33" s="1558">
        <v>35</v>
      </c>
      <c r="AJ33" s="1429"/>
      <c r="AK33" s="1429"/>
      <c r="AL33" s="202"/>
      <c r="AM33" s="4"/>
    </row>
    <row r="34" spans="1:39" ht="30" customHeight="1">
      <c r="A34" s="4"/>
      <c r="B34" s="1472" t="s">
        <v>81</v>
      </c>
      <c r="C34" s="1473"/>
      <c r="D34" s="1473"/>
      <c r="E34" s="1473"/>
      <c r="F34" s="1473"/>
      <c r="G34" s="1473"/>
      <c r="H34" s="1473"/>
      <c r="I34" s="1473"/>
      <c r="J34" s="1473"/>
      <c r="K34" s="1473"/>
      <c r="L34" s="1473"/>
      <c r="M34" s="1473"/>
      <c r="N34" s="1473"/>
      <c r="O34" s="1473"/>
      <c r="P34" s="1473"/>
      <c r="Q34" s="1473"/>
      <c r="R34" s="1473"/>
      <c r="S34" s="1473"/>
      <c r="T34" s="1473"/>
      <c r="U34" s="1473"/>
      <c r="V34" s="1473"/>
      <c r="W34" s="1473"/>
      <c r="X34" s="1473"/>
      <c r="Y34" s="1473"/>
      <c r="Z34" s="1473"/>
      <c r="AA34" s="1473"/>
      <c r="AB34" s="1473"/>
      <c r="AC34" s="1473"/>
      <c r="AD34" s="1473"/>
      <c r="AE34" s="1530"/>
      <c r="AF34" s="1558">
        <v>16</v>
      </c>
      <c r="AG34" s="1429"/>
      <c r="AH34" s="1430"/>
      <c r="AI34" s="1558">
        <v>36</v>
      </c>
      <c r="AJ34" s="1429"/>
      <c r="AK34" s="1429"/>
      <c r="AL34" s="202"/>
      <c r="AM34" s="4"/>
    </row>
    <row r="35" spans="1:39" ht="30" customHeight="1">
      <c r="A35" s="4"/>
      <c r="B35" s="1472" t="s">
        <v>82</v>
      </c>
      <c r="C35" s="1473"/>
      <c r="D35" s="1473"/>
      <c r="E35" s="1473"/>
      <c r="F35" s="1473"/>
      <c r="G35" s="1473"/>
      <c r="H35" s="1473"/>
      <c r="I35" s="1473"/>
      <c r="J35" s="1473"/>
      <c r="K35" s="1473"/>
      <c r="L35" s="1473"/>
      <c r="M35" s="1473"/>
      <c r="N35" s="1473"/>
      <c r="O35" s="1473"/>
      <c r="P35" s="1473"/>
      <c r="Q35" s="1473"/>
      <c r="R35" s="1473"/>
      <c r="S35" s="1473"/>
      <c r="T35" s="1473"/>
      <c r="U35" s="1473"/>
      <c r="V35" s="1473"/>
      <c r="W35" s="1473"/>
      <c r="X35" s="1473"/>
      <c r="Y35" s="1473"/>
      <c r="Z35" s="1473"/>
      <c r="AA35" s="1473"/>
      <c r="AB35" s="1473"/>
      <c r="AC35" s="1473"/>
      <c r="AD35" s="1473"/>
      <c r="AE35" s="1530"/>
      <c r="AF35" s="1558">
        <v>17</v>
      </c>
      <c r="AG35" s="1429"/>
      <c r="AH35" s="1430"/>
      <c r="AI35" s="1558">
        <v>37</v>
      </c>
      <c r="AJ35" s="1429"/>
      <c r="AK35" s="1429"/>
      <c r="AL35" s="202"/>
      <c r="AM35" s="4"/>
    </row>
    <row r="36" spans="1:39" ht="30" customHeight="1">
      <c r="A36" s="4"/>
      <c r="B36" s="1476" t="s">
        <v>83</v>
      </c>
      <c r="C36" s="1476"/>
      <c r="D36" s="1476"/>
      <c r="E36" s="1476"/>
      <c r="F36" s="1476"/>
      <c r="G36" s="1476"/>
      <c r="H36" s="1476"/>
      <c r="I36" s="1476"/>
      <c r="J36" s="1568" t="s">
        <v>2288</v>
      </c>
      <c r="K36" s="1568"/>
      <c r="L36" s="1568"/>
      <c r="M36" s="1568"/>
      <c r="N36" s="1568"/>
      <c r="O36" s="1568"/>
      <c r="P36" s="1568"/>
      <c r="Q36" s="1568"/>
      <c r="R36" s="1568"/>
      <c r="S36" s="1568"/>
      <c r="T36" s="1568"/>
      <c r="U36" s="1568"/>
      <c r="V36" s="1568"/>
      <c r="W36" s="1568"/>
      <c r="X36" s="1568"/>
      <c r="Y36" s="1568"/>
      <c r="Z36" s="1568"/>
      <c r="AA36" s="1568"/>
      <c r="AB36" s="1568"/>
      <c r="AC36" s="1568"/>
      <c r="AD36" s="1568"/>
      <c r="AE36" s="1568"/>
      <c r="AF36" s="1558">
        <v>18</v>
      </c>
      <c r="AG36" s="1429"/>
      <c r="AH36" s="1430"/>
      <c r="AI36" s="1558">
        <v>38</v>
      </c>
      <c r="AJ36" s="1429"/>
      <c r="AK36" s="1429"/>
      <c r="AL36" s="202"/>
      <c r="AM36" s="4"/>
    </row>
    <row r="37" spans="1:39" ht="39.950000000000003" customHeight="1">
      <c r="A37" s="4"/>
      <c r="B37" s="1568" t="s">
        <v>84</v>
      </c>
      <c r="C37" s="1568"/>
      <c r="D37" s="1568"/>
      <c r="E37" s="1568"/>
      <c r="F37" s="1568"/>
      <c r="G37" s="1568"/>
      <c r="H37" s="1568"/>
      <c r="I37" s="1568"/>
      <c r="J37" s="1476" t="s">
        <v>2289</v>
      </c>
      <c r="K37" s="1476"/>
      <c r="L37" s="1476"/>
      <c r="M37" s="1476"/>
      <c r="N37" s="1476"/>
      <c r="O37" s="1476"/>
      <c r="P37" s="1476"/>
      <c r="Q37" s="1476"/>
      <c r="R37" s="1476"/>
      <c r="S37" s="1476"/>
      <c r="T37" s="1476"/>
      <c r="U37" s="1476"/>
      <c r="V37" s="1476"/>
      <c r="W37" s="1476"/>
      <c r="X37" s="1476"/>
      <c r="Y37" s="1476"/>
      <c r="Z37" s="1476"/>
      <c r="AA37" s="1476"/>
      <c r="AB37" s="1476"/>
      <c r="AC37" s="1476"/>
      <c r="AD37" s="1476"/>
      <c r="AE37" s="1476"/>
      <c r="AF37" s="1558">
        <v>19</v>
      </c>
      <c r="AG37" s="1429"/>
      <c r="AH37" s="1430"/>
      <c r="AI37" s="1558">
        <v>39</v>
      </c>
      <c r="AJ37" s="1429"/>
      <c r="AK37" s="1429"/>
      <c r="AL37" s="202"/>
      <c r="AM37" s="4"/>
    </row>
    <row r="38" spans="1:39" ht="39.950000000000003" customHeight="1">
      <c r="A38" s="4"/>
      <c r="B38" s="1472" t="s">
        <v>85</v>
      </c>
      <c r="C38" s="1473"/>
      <c r="D38" s="1473"/>
      <c r="E38" s="1473"/>
      <c r="F38" s="1473"/>
      <c r="G38" s="1473"/>
      <c r="H38" s="1473"/>
      <c r="I38" s="1530"/>
      <c r="J38" s="1568" t="s">
        <v>2290</v>
      </c>
      <c r="K38" s="1568"/>
      <c r="L38" s="1568"/>
      <c r="M38" s="1568"/>
      <c r="N38" s="1568"/>
      <c r="O38" s="1568"/>
      <c r="P38" s="1568"/>
      <c r="Q38" s="1568"/>
      <c r="R38" s="1568"/>
      <c r="S38" s="1568"/>
      <c r="T38" s="1568"/>
      <c r="U38" s="1568"/>
      <c r="V38" s="1568"/>
      <c r="W38" s="1568"/>
      <c r="X38" s="1568"/>
      <c r="Y38" s="1568"/>
      <c r="Z38" s="1568"/>
      <c r="AA38" s="1568"/>
      <c r="AB38" s="1568"/>
      <c r="AC38" s="1568"/>
      <c r="AD38" s="1568"/>
      <c r="AE38" s="1568"/>
      <c r="AF38" s="1558">
        <v>20</v>
      </c>
      <c r="AG38" s="1429"/>
      <c r="AH38" s="1430"/>
      <c r="AI38" s="1558">
        <v>40</v>
      </c>
      <c r="AJ38" s="1429"/>
      <c r="AK38" s="1429"/>
      <c r="AL38" s="202"/>
      <c r="AM38" s="4"/>
    </row>
    <row r="39" spans="1:39" ht="30" customHeight="1">
      <c r="A39" s="4"/>
      <c r="B39" s="1476" t="s">
        <v>86</v>
      </c>
      <c r="C39" s="1476"/>
      <c r="D39" s="1476"/>
      <c r="E39" s="1476"/>
      <c r="F39" s="1476"/>
      <c r="G39" s="1476"/>
      <c r="H39" s="1476"/>
      <c r="I39" s="1476"/>
      <c r="J39" s="1476" t="s">
        <v>2291</v>
      </c>
      <c r="K39" s="1476"/>
      <c r="L39" s="1476"/>
      <c r="M39" s="1476"/>
      <c r="N39" s="1476"/>
      <c r="O39" s="1476"/>
      <c r="P39" s="1476"/>
      <c r="Q39" s="1476"/>
      <c r="R39" s="1476"/>
      <c r="S39" s="1476"/>
      <c r="T39" s="1476"/>
      <c r="U39" s="1476"/>
      <c r="V39" s="1476"/>
      <c r="W39" s="1476"/>
      <c r="X39" s="1476"/>
      <c r="Y39" s="1476"/>
      <c r="Z39" s="1476"/>
      <c r="AA39" s="1476"/>
      <c r="AB39" s="1476"/>
      <c r="AC39" s="1476"/>
      <c r="AD39" s="1476"/>
      <c r="AE39" s="1476"/>
      <c r="AF39" s="1558">
        <v>21</v>
      </c>
      <c r="AG39" s="1429"/>
      <c r="AH39" s="1430"/>
      <c r="AI39" s="1558">
        <v>41</v>
      </c>
      <c r="AJ39" s="1429"/>
      <c r="AK39" s="1429"/>
      <c r="AL39" s="202"/>
      <c r="AM39" s="4"/>
    </row>
    <row r="40" spans="1:39" ht="69.599999999999994" customHeight="1">
      <c r="A40" s="4"/>
      <c r="B40" s="1476" t="s">
        <v>87</v>
      </c>
      <c r="C40" s="1476"/>
      <c r="D40" s="1476"/>
      <c r="E40" s="1476"/>
      <c r="F40" s="1476"/>
      <c r="G40" s="1476"/>
      <c r="H40" s="1476"/>
      <c r="I40" s="1476"/>
      <c r="J40" s="1568" t="s">
        <v>2292</v>
      </c>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58">
        <v>22</v>
      </c>
      <c r="AG40" s="1429"/>
      <c r="AH40" s="1430"/>
      <c r="AI40" s="1558">
        <v>42</v>
      </c>
      <c r="AJ40" s="1429"/>
      <c r="AK40" s="1429"/>
      <c r="AL40" s="202"/>
      <c r="AM40" s="4"/>
    </row>
    <row r="41" spans="1:39" ht="30" customHeight="1">
      <c r="A41" s="4"/>
      <c r="B41" s="1472" t="s">
        <v>2277</v>
      </c>
      <c r="C41" s="1473"/>
      <c r="D41" s="1473"/>
      <c r="E41" s="1473"/>
      <c r="F41" s="1473"/>
      <c r="G41" s="1473"/>
      <c r="H41" s="1473"/>
      <c r="I41" s="1473"/>
      <c r="J41" s="1473"/>
      <c r="K41" s="1473"/>
      <c r="L41" s="1473"/>
      <c r="M41" s="1473"/>
      <c r="N41" s="1473"/>
      <c r="O41" s="1473"/>
      <c r="P41" s="1473"/>
      <c r="Q41" s="1473"/>
      <c r="R41" s="1473"/>
      <c r="S41" s="1473"/>
      <c r="T41" s="1473"/>
      <c r="U41" s="1473"/>
      <c r="V41" s="1473"/>
      <c r="W41" s="1473"/>
      <c r="X41" s="1473"/>
      <c r="Y41" s="1473"/>
      <c r="Z41" s="1473"/>
      <c r="AA41" s="1473"/>
      <c r="AB41" s="1473"/>
      <c r="AC41" s="1473"/>
      <c r="AD41" s="1473"/>
      <c r="AE41" s="1530"/>
      <c r="AF41" s="1558">
        <v>23</v>
      </c>
      <c r="AG41" s="1429"/>
      <c r="AH41" s="1430"/>
      <c r="AI41" s="1558">
        <v>43</v>
      </c>
      <c r="AJ41" s="1429"/>
      <c r="AK41" s="1429"/>
      <c r="AL41" s="202"/>
      <c r="AM41" s="4"/>
    </row>
    <row r="42" spans="1:39" ht="30" customHeight="1">
      <c r="A42" s="4"/>
      <c r="B42" s="1472" t="s">
        <v>2256</v>
      </c>
      <c r="C42" s="1473"/>
      <c r="D42" s="1473"/>
      <c r="E42" s="1473"/>
      <c r="F42" s="1473"/>
      <c r="G42" s="1473"/>
      <c r="H42" s="1473"/>
      <c r="I42" s="1473"/>
      <c r="J42" s="1473"/>
      <c r="K42" s="1473"/>
      <c r="L42" s="1473"/>
      <c r="M42" s="1473"/>
      <c r="N42" s="1473"/>
      <c r="O42" s="1473"/>
      <c r="P42" s="1473"/>
      <c r="Q42" s="1473"/>
      <c r="R42" s="1473"/>
      <c r="S42" s="1473"/>
      <c r="T42" s="1473"/>
      <c r="U42" s="1473"/>
      <c r="V42" s="1473"/>
      <c r="W42" s="1473"/>
      <c r="X42" s="1473"/>
      <c r="Y42" s="1473"/>
      <c r="Z42" s="1473"/>
      <c r="AA42" s="1473"/>
      <c r="AB42" s="1473"/>
      <c r="AC42" s="1473"/>
      <c r="AD42" s="1473"/>
      <c r="AE42" s="1530"/>
      <c r="AF42" s="1558">
        <v>24</v>
      </c>
      <c r="AG42" s="1429"/>
      <c r="AH42" s="1430"/>
      <c r="AI42" s="1558">
        <v>44</v>
      </c>
      <c r="AJ42" s="1429"/>
      <c r="AK42" s="1429"/>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564" t="s">
        <v>2306</v>
      </c>
      <c r="B44" s="1564"/>
      <c r="C44" s="1564"/>
      <c r="D44" s="1564"/>
      <c r="E44" s="1564"/>
      <c r="F44" s="1564"/>
      <c r="G44" s="1564"/>
      <c r="H44" s="1564"/>
      <c r="I44" s="1564"/>
      <c r="J44" s="1564"/>
      <c r="K44" s="1564"/>
      <c r="L44" s="1564"/>
      <c r="M44" s="1564"/>
      <c r="N44" s="1564"/>
      <c r="O44" s="1564"/>
      <c r="P44" s="1564"/>
      <c r="Q44" s="1564"/>
      <c r="R44" s="1564"/>
      <c r="S44" s="1564"/>
      <c r="T44" s="1564"/>
      <c r="U44" s="1564"/>
      <c r="V44" s="1564"/>
      <c r="W44" s="1564"/>
      <c r="X44" s="1564"/>
      <c r="Y44" s="1564"/>
      <c r="Z44" s="1564"/>
      <c r="AA44" s="1564"/>
      <c r="AB44" s="1564"/>
      <c r="AC44" s="1564"/>
      <c r="AD44" s="1564"/>
      <c r="AE44" s="1564"/>
      <c r="AF44" s="1564"/>
      <c r="AG44" s="1564"/>
      <c r="AH44" s="1564"/>
      <c r="AI44" s="1564"/>
      <c r="AJ44" s="1564"/>
      <c r="AK44" s="1564"/>
      <c r="AL44" s="1564"/>
      <c r="AM44" s="241"/>
    </row>
    <row r="45" spans="1:39" ht="15" customHeight="1">
      <c r="A45" s="1564"/>
      <c r="B45" s="1564"/>
      <c r="C45" s="1564"/>
      <c r="D45" s="1564"/>
      <c r="E45" s="1564"/>
      <c r="F45" s="1564"/>
      <c r="G45" s="1564"/>
      <c r="H45" s="1564"/>
      <c r="I45" s="1564"/>
      <c r="J45" s="1564"/>
      <c r="K45" s="1564"/>
      <c r="L45" s="1564"/>
      <c r="M45" s="1564"/>
      <c r="N45" s="1564"/>
      <c r="O45" s="1564"/>
      <c r="P45" s="1564"/>
      <c r="Q45" s="1564"/>
      <c r="R45" s="1564"/>
      <c r="S45" s="1564"/>
      <c r="T45" s="1564"/>
      <c r="U45" s="1564"/>
      <c r="V45" s="1564"/>
      <c r="W45" s="1564"/>
      <c r="X45" s="1564"/>
      <c r="Y45" s="1564"/>
      <c r="Z45" s="1564"/>
      <c r="AA45" s="1564"/>
      <c r="AB45" s="1564"/>
      <c r="AC45" s="1564"/>
      <c r="AD45" s="1564"/>
      <c r="AE45" s="1564"/>
      <c r="AF45" s="1564"/>
      <c r="AG45" s="1564"/>
      <c r="AH45" s="1564"/>
      <c r="AI45" s="1564"/>
      <c r="AJ45" s="1564"/>
      <c r="AK45" s="1564"/>
      <c r="AL45" s="1564"/>
      <c r="AM45" s="241"/>
    </row>
    <row r="46" spans="1:39" ht="15" customHeight="1">
      <c r="A46" s="1564"/>
      <c r="B46" s="1564"/>
      <c r="C46" s="1564"/>
      <c r="D46" s="1564"/>
      <c r="E46" s="1564"/>
      <c r="F46" s="1564"/>
      <c r="G46" s="1564"/>
      <c r="H46" s="1564"/>
      <c r="I46" s="1564"/>
      <c r="J46" s="1564"/>
      <c r="K46" s="1564"/>
      <c r="L46" s="1564"/>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241"/>
    </row>
    <row r="47" spans="1:39" ht="15" customHeight="1">
      <c r="A47" s="1564"/>
      <c r="B47" s="1564"/>
      <c r="C47" s="1564"/>
      <c r="D47" s="1564"/>
      <c r="E47" s="1564"/>
      <c r="F47" s="1564"/>
      <c r="G47" s="1564"/>
      <c r="H47" s="1564"/>
      <c r="I47" s="1564"/>
      <c r="J47" s="1564"/>
      <c r="K47" s="1564"/>
      <c r="L47" s="1564"/>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c r="AI47" s="1564"/>
      <c r="AJ47" s="1564"/>
      <c r="AK47" s="1564"/>
      <c r="AL47" s="1564"/>
      <c r="AM47" s="241"/>
    </row>
    <row r="48" spans="1:39" ht="15" customHeight="1">
      <c r="A48" s="1564"/>
      <c r="B48" s="1564"/>
      <c r="C48" s="1564"/>
      <c r="D48" s="1564"/>
      <c r="E48" s="1564"/>
      <c r="F48" s="1564"/>
      <c r="G48" s="1564"/>
      <c r="H48" s="1564"/>
      <c r="I48" s="1564"/>
      <c r="J48" s="1564"/>
      <c r="K48" s="1564"/>
      <c r="L48" s="1564"/>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241"/>
    </row>
    <row r="49" spans="1:39" ht="9.6" customHeight="1">
      <c r="A49" s="1564"/>
      <c r="B49" s="1564"/>
      <c r="C49" s="1564"/>
      <c r="D49" s="1564"/>
      <c r="E49" s="1564"/>
      <c r="F49" s="1564"/>
      <c r="G49" s="1564"/>
      <c r="H49" s="1564"/>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241"/>
    </row>
    <row r="50" spans="1:39" ht="15" customHeight="1">
      <c r="A50" s="174"/>
      <c r="B50" s="1579" t="s">
        <v>2302</v>
      </c>
      <c r="C50" s="1580"/>
      <c r="D50" s="1580"/>
      <c r="E50" s="1580"/>
      <c r="F50" s="1580"/>
      <c r="G50" s="1580"/>
      <c r="H50" s="1580"/>
      <c r="I50" s="1580"/>
      <c r="J50" s="1580"/>
      <c r="K50" s="1580"/>
      <c r="L50" s="1580"/>
      <c r="M50" s="1580"/>
      <c r="N50" s="1580"/>
      <c r="O50" s="1580"/>
      <c r="P50" s="1580"/>
      <c r="Q50" s="1580"/>
      <c r="R50" s="1580"/>
      <c r="S50" s="1580"/>
      <c r="T50" s="1580"/>
      <c r="U50" s="1580"/>
      <c r="V50" s="1580"/>
      <c r="W50" s="1580"/>
      <c r="X50" s="1580"/>
      <c r="Y50" s="1580"/>
      <c r="Z50" s="1580"/>
      <c r="AA50" s="1580"/>
      <c r="AB50" s="1580"/>
      <c r="AC50" s="1580"/>
      <c r="AD50" s="1580"/>
      <c r="AE50" s="1580"/>
      <c r="AF50" s="1580"/>
      <c r="AG50" s="1581"/>
      <c r="AH50" s="1579" t="s">
        <v>2170</v>
      </c>
      <c r="AI50" s="1580"/>
      <c r="AJ50" s="1580"/>
      <c r="AK50" s="1581"/>
      <c r="AL50" s="174"/>
      <c r="AM50" s="241"/>
    </row>
    <row r="51" spans="1:39" ht="15" customHeight="1">
      <c r="A51" s="174"/>
      <c r="B51" s="1587" t="s">
        <v>2111</v>
      </c>
      <c r="C51" s="1587"/>
      <c r="D51" s="1587"/>
      <c r="E51" s="1587"/>
      <c r="F51" s="1587"/>
      <c r="G51" s="1587"/>
      <c r="H51" s="1587"/>
      <c r="I51" s="1587"/>
      <c r="J51" s="1587"/>
      <c r="K51" s="1587"/>
      <c r="L51" s="1587"/>
      <c r="M51" s="1587"/>
      <c r="N51" s="1587"/>
      <c r="O51" s="1587"/>
      <c r="P51" s="1587"/>
      <c r="Q51" s="1587"/>
      <c r="R51" s="1587"/>
      <c r="S51" s="1587"/>
      <c r="T51" s="1587"/>
      <c r="U51" s="1587"/>
      <c r="V51" s="1587"/>
      <c r="W51" s="1587"/>
      <c r="X51" s="1587"/>
      <c r="Y51" s="1587"/>
      <c r="Z51" s="1587"/>
      <c r="AA51" s="1587"/>
      <c r="AB51" s="1587"/>
      <c r="AC51" s="1587"/>
      <c r="AD51" s="1587"/>
      <c r="AE51" s="1587"/>
      <c r="AF51" s="1587"/>
      <c r="AG51" s="1587"/>
      <c r="AH51" s="1584" t="s">
        <v>2171</v>
      </c>
      <c r="AI51" s="1585"/>
      <c r="AJ51" s="1585"/>
      <c r="AK51" s="1586"/>
      <c r="AL51" s="174"/>
      <c r="AM51" s="241"/>
    </row>
    <row r="52" spans="1:39" ht="15" customHeight="1">
      <c r="A52" s="174"/>
      <c r="B52" s="1582" t="s">
        <v>2115</v>
      </c>
      <c r="C52" s="1583"/>
      <c r="D52" s="1583"/>
      <c r="E52" s="1583"/>
      <c r="F52" s="1583"/>
      <c r="G52" s="1583"/>
      <c r="H52" s="1583"/>
      <c r="I52" s="1583"/>
      <c r="J52" s="1583"/>
      <c r="K52" s="1583"/>
      <c r="L52" s="1583"/>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4" t="s">
        <v>2172</v>
      </c>
      <c r="AI52" s="1585"/>
      <c r="AJ52" s="1585"/>
      <c r="AK52" s="1586"/>
      <c r="AL52" s="174"/>
      <c r="AM52" s="241"/>
    </row>
    <row r="53" spans="1:39" ht="15" customHeight="1">
      <c r="A53" s="174"/>
      <c r="B53" s="1582" t="s">
        <v>2305</v>
      </c>
      <c r="C53" s="1583"/>
      <c r="D53" s="1583"/>
      <c r="E53" s="1583"/>
      <c r="F53" s="1583"/>
      <c r="G53" s="1583"/>
      <c r="H53" s="1583"/>
      <c r="I53" s="1583"/>
      <c r="J53" s="1583"/>
      <c r="K53" s="1583"/>
      <c r="L53" s="1583"/>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4" t="s">
        <v>2173</v>
      </c>
      <c r="AI53" s="1585"/>
      <c r="AJ53" s="1585"/>
      <c r="AK53" s="1586"/>
      <c r="AL53" s="174"/>
      <c r="AM53" s="241"/>
    </row>
    <row r="54" spans="1:39" ht="15" customHeight="1">
      <c r="A54" s="174"/>
      <c r="B54" s="1582" t="s">
        <v>2113</v>
      </c>
      <c r="C54" s="1583"/>
      <c r="D54" s="1583"/>
      <c r="E54" s="1583"/>
      <c r="F54" s="1583"/>
      <c r="G54" s="1583"/>
      <c r="H54" s="1583"/>
      <c r="I54" s="1583"/>
      <c r="J54" s="1583"/>
      <c r="K54" s="1583"/>
      <c r="L54" s="1583"/>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4" t="s">
        <v>2174</v>
      </c>
      <c r="AI54" s="1585"/>
      <c r="AJ54" s="1585"/>
      <c r="AK54" s="1586"/>
      <c r="AL54" s="174"/>
      <c r="AM54" s="241"/>
    </row>
    <row r="55" spans="1:39" ht="15" customHeight="1">
      <c r="A55" s="174"/>
      <c r="B55" s="1582" t="s">
        <v>2114</v>
      </c>
      <c r="C55" s="1583"/>
      <c r="D55" s="1583"/>
      <c r="E55" s="1583"/>
      <c r="F55" s="1583"/>
      <c r="G55" s="1583"/>
      <c r="H55" s="1583"/>
      <c r="I55" s="1583"/>
      <c r="J55" s="1583"/>
      <c r="K55" s="1583"/>
      <c r="L55" s="1583"/>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4" t="s">
        <v>2175</v>
      </c>
      <c r="AI55" s="1585"/>
      <c r="AJ55" s="1585"/>
      <c r="AK55" s="1586"/>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564" t="s">
        <v>2307</v>
      </c>
      <c r="B57" s="1564"/>
      <c r="C57" s="1564"/>
      <c r="D57" s="1564"/>
      <c r="E57" s="1564"/>
      <c r="F57" s="1564"/>
      <c r="G57" s="1564"/>
      <c r="H57" s="1564"/>
      <c r="I57" s="1564"/>
      <c r="J57" s="1564"/>
      <c r="K57" s="1564"/>
      <c r="L57" s="1564"/>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241"/>
    </row>
    <row r="58" spans="1:39" ht="15" customHeight="1">
      <c r="A58" s="1564"/>
      <c r="B58" s="1564"/>
      <c r="C58" s="1564"/>
      <c r="D58" s="1564"/>
      <c r="E58" s="1564"/>
      <c r="F58" s="1564"/>
      <c r="G58" s="1564"/>
      <c r="H58" s="1564"/>
      <c r="I58" s="1564"/>
      <c r="J58" s="1564"/>
      <c r="K58" s="1564"/>
      <c r="L58" s="1564"/>
      <c r="M58" s="1564"/>
      <c r="N58" s="1564"/>
      <c r="O58" s="1564"/>
      <c r="P58" s="1564"/>
      <c r="Q58" s="1564"/>
      <c r="R58" s="1564"/>
      <c r="S58" s="1564"/>
      <c r="T58" s="1564"/>
      <c r="U58" s="1564"/>
      <c r="V58" s="1564"/>
      <c r="W58" s="1564"/>
      <c r="X58" s="1564"/>
      <c r="Y58" s="1564"/>
      <c r="Z58" s="1564"/>
      <c r="AA58" s="1564"/>
      <c r="AB58" s="1564"/>
      <c r="AC58" s="1564"/>
      <c r="AD58" s="1564"/>
      <c r="AE58" s="1564"/>
      <c r="AF58" s="1564"/>
      <c r="AG58" s="1564"/>
      <c r="AH58" s="1564"/>
      <c r="AI58" s="1564"/>
      <c r="AJ58" s="1564"/>
      <c r="AK58" s="1564"/>
      <c r="AL58" s="1564"/>
      <c r="AM58" s="241"/>
    </row>
    <row r="59" spans="1:39" ht="15" customHeight="1">
      <c r="A59" s="1564"/>
      <c r="B59" s="1564"/>
      <c r="C59" s="1564"/>
      <c r="D59" s="1564"/>
      <c r="E59" s="1564"/>
      <c r="F59" s="1564"/>
      <c r="G59" s="1564"/>
      <c r="H59" s="1564"/>
      <c r="I59" s="1564"/>
      <c r="J59" s="1564"/>
      <c r="K59" s="1564"/>
      <c r="L59" s="1564"/>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1564"/>
      <c r="AM59" s="241"/>
    </row>
    <row r="60" spans="1:39" ht="15" customHeight="1">
      <c r="A60" s="1564"/>
      <c r="B60" s="1564"/>
      <c r="C60" s="1564"/>
      <c r="D60" s="1564"/>
      <c r="E60" s="1564"/>
      <c r="F60" s="1564"/>
      <c r="G60" s="1564"/>
      <c r="H60" s="1564"/>
      <c r="I60" s="1564"/>
      <c r="J60" s="1564"/>
      <c r="K60" s="1564"/>
      <c r="L60" s="1564"/>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241"/>
    </row>
    <row r="61" spans="1:39" ht="15" customHeight="1">
      <c r="A61" s="1564"/>
      <c r="B61" s="1564"/>
      <c r="C61" s="1564"/>
      <c r="D61" s="1564"/>
      <c r="E61" s="1564"/>
      <c r="F61" s="1564"/>
      <c r="G61" s="1564"/>
      <c r="H61" s="1564"/>
      <c r="I61" s="1564"/>
      <c r="J61" s="1564"/>
      <c r="K61" s="1564"/>
      <c r="L61" s="1564"/>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241"/>
    </row>
    <row r="62" spans="1:39" ht="3.95" customHeight="1">
      <c r="A62" s="1564"/>
      <c r="B62" s="1564"/>
      <c r="C62" s="1564"/>
      <c r="D62" s="1564"/>
      <c r="E62" s="1564"/>
      <c r="F62" s="1564"/>
      <c r="G62" s="1564"/>
      <c r="H62" s="1564"/>
      <c r="I62" s="1564"/>
      <c r="J62" s="1564"/>
      <c r="K62" s="1564"/>
      <c r="L62" s="1564"/>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241"/>
    </row>
    <row r="63" spans="1:39" ht="15" customHeight="1">
      <c r="A63" s="174"/>
      <c r="B63" s="1579" t="s">
        <v>2302</v>
      </c>
      <c r="C63" s="1580"/>
      <c r="D63" s="1580"/>
      <c r="E63" s="1580"/>
      <c r="F63" s="1580"/>
      <c r="G63" s="1580"/>
      <c r="H63" s="1580"/>
      <c r="I63" s="1580"/>
      <c r="J63" s="1580"/>
      <c r="K63" s="1580"/>
      <c r="L63" s="1580"/>
      <c r="M63" s="1580"/>
      <c r="N63" s="1580"/>
      <c r="O63" s="1580"/>
      <c r="P63" s="1580"/>
      <c r="Q63" s="1580"/>
      <c r="R63" s="1580"/>
      <c r="S63" s="1580"/>
      <c r="T63" s="1580"/>
      <c r="U63" s="1580"/>
      <c r="V63" s="1580"/>
      <c r="W63" s="1580"/>
      <c r="X63" s="1580"/>
      <c r="Y63" s="1580"/>
      <c r="Z63" s="1580"/>
      <c r="AA63" s="1580"/>
      <c r="AB63" s="1580"/>
      <c r="AC63" s="1580"/>
      <c r="AD63" s="1580"/>
      <c r="AE63" s="1580"/>
      <c r="AF63" s="1580"/>
      <c r="AG63" s="1581"/>
      <c r="AH63" s="1579" t="s">
        <v>2170</v>
      </c>
      <c r="AI63" s="1580"/>
      <c r="AJ63" s="1580"/>
      <c r="AK63" s="1581"/>
      <c r="AL63" s="258"/>
      <c r="AM63" s="241"/>
    </row>
    <row r="64" spans="1:39" ht="15" hidden="1" customHeight="1">
      <c r="A64" s="174"/>
      <c r="B64" s="1582" t="s">
        <v>2111</v>
      </c>
      <c r="C64" s="1583"/>
      <c r="D64" s="1583"/>
      <c r="E64" s="1583"/>
      <c r="F64" s="1583"/>
      <c r="G64" s="1583"/>
      <c r="H64" s="1583"/>
      <c r="I64" s="1583"/>
      <c r="J64" s="1583"/>
      <c r="K64" s="1583"/>
      <c r="L64" s="1583"/>
      <c r="M64" s="1583"/>
      <c r="N64" s="1583"/>
      <c r="O64" s="1583"/>
      <c r="P64" s="1583"/>
      <c r="Q64" s="1583"/>
      <c r="R64" s="1583"/>
      <c r="S64" s="1583"/>
      <c r="T64" s="1583"/>
      <c r="U64" s="1583"/>
      <c r="V64" s="1583"/>
      <c r="W64" s="1583"/>
      <c r="X64" s="1583"/>
      <c r="Y64" s="1583"/>
      <c r="Z64" s="1583"/>
      <c r="AA64" s="1583"/>
      <c r="AB64" s="1583"/>
      <c r="AC64" s="1583"/>
      <c r="AD64" s="1583"/>
      <c r="AE64" s="1588"/>
      <c r="AF64" s="259" t="s">
        <v>2171</v>
      </c>
      <c r="AG64" s="260"/>
      <c r="AH64" s="261" t="s">
        <v>2171</v>
      </c>
      <c r="AI64" s="261"/>
      <c r="AJ64" s="261"/>
      <c r="AK64" s="261"/>
      <c r="AL64" s="262"/>
      <c r="AM64" s="241"/>
    </row>
    <row r="65" spans="1:39" ht="15" hidden="1" customHeight="1">
      <c r="A65" s="174"/>
      <c r="B65" s="1582" t="s">
        <v>2115</v>
      </c>
      <c r="C65" s="1583"/>
      <c r="D65" s="1583"/>
      <c r="E65" s="1583"/>
      <c r="F65" s="1583"/>
      <c r="G65" s="1583"/>
      <c r="H65" s="1583"/>
      <c r="I65" s="1583"/>
      <c r="J65" s="1583"/>
      <c r="K65" s="1583"/>
      <c r="L65" s="1583"/>
      <c r="M65" s="1583"/>
      <c r="N65" s="1583"/>
      <c r="O65" s="1583"/>
      <c r="P65" s="1583"/>
      <c r="Q65" s="1583"/>
      <c r="R65" s="1583"/>
      <c r="S65" s="1583"/>
      <c r="T65" s="1583"/>
      <c r="U65" s="1583"/>
      <c r="V65" s="1583"/>
      <c r="W65" s="1583"/>
      <c r="X65" s="1583"/>
      <c r="Y65" s="1583"/>
      <c r="Z65" s="1583"/>
      <c r="AA65" s="1583"/>
      <c r="AB65" s="1583"/>
      <c r="AC65" s="1583"/>
      <c r="AD65" s="1583"/>
      <c r="AE65" s="1588"/>
      <c r="AF65" s="259" t="s">
        <v>2172</v>
      </c>
      <c r="AG65" s="260"/>
      <c r="AH65" s="261" t="s">
        <v>2172</v>
      </c>
      <c r="AI65" s="261"/>
      <c r="AJ65" s="261"/>
      <c r="AK65" s="261"/>
      <c r="AL65" s="262"/>
      <c r="AM65" s="241"/>
    </row>
    <row r="66" spans="1:39" ht="15" hidden="1" customHeight="1">
      <c r="A66" s="174"/>
      <c r="B66" s="1582" t="s">
        <v>2112</v>
      </c>
      <c r="C66" s="1583"/>
      <c r="D66" s="1583"/>
      <c r="E66" s="1583"/>
      <c r="F66" s="1583"/>
      <c r="G66" s="1583"/>
      <c r="H66" s="1583"/>
      <c r="I66" s="1583"/>
      <c r="J66" s="1583"/>
      <c r="K66" s="1583"/>
      <c r="L66" s="1583"/>
      <c r="M66" s="1583"/>
      <c r="N66" s="1583"/>
      <c r="O66" s="1583"/>
      <c r="P66" s="1583"/>
      <c r="Q66" s="1583"/>
      <c r="R66" s="1583"/>
      <c r="S66" s="1583"/>
      <c r="T66" s="1583"/>
      <c r="U66" s="1583"/>
      <c r="V66" s="1583"/>
      <c r="W66" s="1583"/>
      <c r="X66" s="1583"/>
      <c r="Y66" s="1583"/>
      <c r="Z66" s="1583"/>
      <c r="AA66" s="1583"/>
      <c r="AB66" s="1583"/>
      <c r="AC66" s="1583"/>
      <c r="AD66" s="1583"/>
      <c r="AE66" s="1588"/>
      <c r="AF66" s="259" t="s">
        <v>2173</v>
      </c>
      <c r="AG66" s="260"/>
      <c r="AH66" s="261" t="s">
        <v>2173</v>
      </c>
      <c r="AI66" s="261"/>
      <c r="AJ66" s="261"/>
      <c r="AK66" s="261"/>
      <c r="AL66" s="262"/>
      <c r="AM66" s="241"/>
    </row>
    <row r="67" spans="1:39" ht="15" hidden="1" customHeight="1">
      <c r="A67" s="174"/>
      <c r="B67" s="1582" t="s">
        <v>2113</v>
      </c>
      <c r="C67" s="1583"/>
      <c r="D67" s="1583"/>
      <c r="E67" s="1583"/>
      <c r="F67" s="1583"/>
      <c r="G67" s="1583"/>
      <c r="H67" s="1583"/>
      <c r="I67" s="1583"/>
      <c r="J67" s="1583"/>
      <c r="K67" s="1583"/>
      <c r="L67" s="1583"/>
      <c r="M67" s="1583"/>
      <c r="N67" s="1583"/>
      <c r="O67" s="1583"/>
      <c r="P67" s="1583"/>
      <c r="Q67" s="1583"/>
      <c r="R67" s="1583"/>
      <c r="S67" s="1583"/>
      <c r="T67" s="1583"/>
      <c r="U67" s="1583"/>
      <c r="V67" s="1583"/>
      <c r="W67" s="1583"/>
      <c r="X67" s="1583"/>
      <c r="Y67" s="1583"/>
      <c r="Z67" s="1583"/>
      <c r="AA67" s="1583"/>
      <c r="AB67" s="1583"/>
      <c r="AC67" s="1583"/>
      <c r="AD67" s="1583"/>
      <c r="AE67" s="1588"/>
      <c r="AF67" s="259" t="s">
        <v>2174</v>
      </c>
      <c r="AG67" s="260"/>
      <c r="AH67" s="261" t="s">
        <v>2174</v>
      </c>
      <c r="AI67" s="261"/>
      <c r="AJ67" s="261"/>
      <c r="AK67" s="261"/>
      <c r="AL67" s="262"/>
      <c r="AM67" s="241"/>
    </row>
    <row r="68" spans="1:39" ht="15" hidden="1" customHeight="1">
      <c r="A68" s="174"/>
      <c r="B68" s="1582" t="s">
        <v>2114</v>
      </c>
      <c r="C68" s="1583"/>
      <c r="D68" s="1583"/>
      <c r="E68" s="1583"/>
      <c r="F68" s="1583"/>
      <c r="G68" s="1583"/>
      <c r="H68" s="1583"/>
      <c r="I68" s="1583"/>
      <c r="J68" s="1583"/>
      <c r="K68" s="1583"/>
      <c r="L68" s="1583"/>
      <c r="M68" s="1583"/>
      <c r="N68" s="1583"/>
      <c r="O68" s="1583"/>
      <c r="P68" s="1583"/>
      <c r="Q68" s="1583"/>
      <c r="R68" s="1583"/>
      <c r="S68" s="1583"/>
      <c r="T68" s="1583"/>
      <c r="U68" s="1583"/>
      <c r="V68" s="1583"/>
      <c r="W68" s="1583"/>
      <c r="X68" s="1583"/>
      <c r="Y68" s="1583"/>
      <c r="Z68" s="1583"/>
      <c r="AA68" s="1583"/>
      <c r="AB68" s="1583"/>
      <c r="AC68" s="1583"/>
      <c r="AD68" s="1583"/>
      <c r="AE68" s="1588"/>
      <c r="AF68" s="259" t="s">
        <v>2175</v>
      </c>
      <c r="AG68" s="260"/>
      <c r="AH68" s="261" t="s">
        <v>2175</v>
      </c>
      <c r="AI68" s="261"/>
      <c r="AJ68" s="261"/>
      <c r="AK68" s="261"/>
      <c r="AL68" s="262"/>
      <c r="AM68" s="241"/>
    </row>
    <row r="69" spans="1:39" ht="15" hidden="1" customHeight="1">
      <c r="A69" s="174"/>
      <c r="B69" s="1582" t="s">
        <v>2116</v>
      </c>
      <c r="C69" s="1583"/>
      <c r="D69" s="1583"/>
      <c r="E69" s="1583"/>
      <c r="F69" s="1583"/>
      <c r="G69" s="1583"/>
      <c r="H69" s="1583"/>
      <c r="I69" s="1583"/>
      <c r="J69" s="1583"/>
      <c r="K69" s="1583"/>
      <c r="L69" s="1583"/>
      <c r="M69" s="1583"/>
      <c r="N69" s="1583"/>
      <c r="O69" s="1583"/>
      <c r="P69" s="1583"/>
      <c r="Q69" s="1583"/>
      <c r="R69" s="1583"/>
      <c r="S69" s="1583"/>
      <c r="T69" s="1583"/>
      <c r="U69" s="1583"/>
      <c r="V69" s="1583"/>
      <c r="W69" s="1583"/>
      <c r="X69" s="1583"/>
      <c r="Y69" s="1583"/>
      <c r="Z69" s="1583"/>
      <c r="AA69" s="1583"/>
      <c r="AB69" s="1583"/>
      <c r="AC69" s="1583"/>
      <c r="AD69" s="1583"/>
      <c r="AE69" s="1588"/>
      <c r="AF69" s="259" t="s">
        <v>2176</v>
      </c>
      <c r="AG69" s="260"/>
      <c r="AH69" s="261" t="s">
        <v>2176</v>
      </c>
      <c r="AI69" s="261"/>
      <c r="AJ69" s="261"/>
      <c r="AK69" s="261"/>
      <c r="AL69" s="262"/>
      <c r="AM69" s="241"/>
    </row>
    <row r="70" spans="1:39" ht="15" customHeight="1">
      <c r="A70" s="174"/>
      <c r="B70" s="1587" t="s">
        <v>2117</v>
      </c>
      <c r="C70" s="1587"/>
      <c r="D70" s="1587"/>
      <c r="E70" s="1587"/>
      <c r="F70" s="1587"/>
      <c r="G70" s="1587"/>
      <c r="H70" s="1587"/>
      <c r="I70" s="1587"/>
      <c r="J70" s="1587"/>
      <c r="K70" s="1587"/>
      <c r="L70" s="1587"/>
      <c r="M70" s="1587"/>
      <c r="N70" s="1587"/>
      <c r="O70" s="1587"/>
      <c r="P70" s="1587"/>
      <c r="Q70" s="1587"/>
      <c r="R70" s="1587"/>
      <c r="S70" s="1587"/>
      <c r="T70" s="1587"/>
      <c r="U70" s="1587"/>
      <c r="V70" s="1587"/>
      <c r="W70" s="1587"/>
      <c r="X70" s="1587"/>
      <c r="Y70" s="1587"/>
      <c r="Z70" s="1587"/>
      <c r="AA70" s="1587"/>
      <c r="AB70" s="1587"/>
      <c r="AC70" s="1587"/>
      <c r="AD70" s="1587"/>
      <c r="AE70" s="1587"/>
      <c r="AF70" s="1587"/>
      <c r="AG70" s="1587"/>
      <c r="AH70" s="1584" t="s">
        <v>2177</v>
      </c>
      <c r="AI70" s="1585"/>
      <c r="AJ70" s="1585"/>
      <c r="AK70" s="1586"/>
      <c r="AL70" s="262"/>
      <c r="AM70" s="241"/>
    </row>
    <row r="71" spans="1:39" ht="15" customHeight="1">
      <c r="A71" s="174"/>
      <c r="B71" s="1582" t="s">
        <v>2118</v>
      </c>
      <c r="C71" s="1583"/>
      <c r="D71" s="1583"/>
      <c r="E71" s="1583"/>
      <c r="F71" s="1583"/>
      <c r="G71" s="1583"/>
      <c r="H71" s="1583"/>
      <c r="I71" s="1583"/>
      <c r="J71" s="1583"/>
      <c r="K71" s="1583"/>
      <c r="L71" s="1583"/>
      <c r="M71" s="1583"/>
      <c r="N71" s="1583"/>
      <c r="O71" s="1583"/>
      <c r="P71" s="1583"/>
      <c r="Q71" s="1583"/>
      <c r="R71" s="1583"/>
      <c r="S71" s="1583"/>
      <c r="T71" s="1583"/>
      <c r="U71" s="1583"/>
      <c r="V71" s="1583"/>
      <c r="W71" s="1583"/>
      <c r="X71" s="1583"/>
      <c r="Y71" s="1583"/>
      <c r="Z71" s="1583"/>
      <c r="AA71" s="1583"/>
      <c r="AB71" s="1583"/>
      <c r="AC71" s="1583"/>
      <c r="AD71" s="1583"/>
      <c r="AE71" s="1583"/>
      <c r="AF71" s="1583"/>
      <c r="AG71" s="1583"/>
      <c r="AH71" s="1584" t="s">
        <v>2178</v>
      </c>
      <c r="AI71" s="1585"/>
      <c r="AJ71" s="1585"/>
      <c r="AK71" s="1586"/>
      <c r="AL71" s="262"/>
      <c r="AM71" s="241"/>
    </row>
    <row r="72" spans="1:39" ht="15" customHeight="1">
      <c r="A72" s="174"/>
      <c r="B72" s="1582" t="s">
        <v>2119</v>
      </c>
      <c r="C72" s="1583"/>
      <c r="D72" s="1583"/>
      <c r="E72" s="1583"/>
      <c r="F72" s="1583"/>
      <c r="G72" s="1583"/>
      <c r="H72" s="1583"/>
      <c r="I72" s="1583"/>
      <c r="J72" s="1583"/>
      <c r="K72" s="1583"/>
      <c r="L72" s="1583"/>
      <c r="M72" s="1583"/>
      <c r="N72" s="1583"/>
      <c r="O72" s="1583"/>
      <c r="P72" s="1583"/>
      <c r="Q72" s="1583"/>
      <c r="R72" s="1583"/>
      <c r="S72" s="1583"/>
      <c r="T72" s="1583"/>
      <c r="U72" s="1583"/>
      <c r="V72" s="1583"/>
      <c r="W72" s="1583"/>
      <c r="X72" s="1583"/>
      <c r="Y72" s="1583"/>
      <c r="Z72" s="1583"/>
      <c r="AA72" s="1583"/>
      <c r="AB72" s="1583"/>
      <c r="AC72" s="1583"/>
      <c r="AD72" s="1583"/>
      <c r="AE72" s="1583"/>
      <c r="AF72" s="1583"/>
      <c r="AG72" s="1583"/>
      <c r="AH72" s="1584" t="s">
        <v>2179</v>
      </c>
      <c r="AI72" s="1585"/>
      <c r="AJ72" s="1585"/>
      <c r="AK72" s="1586"/>
      <c r="AL72" s="262"/>
      <c r="AM72" s="241"/>
    </row>
    <row r="73" spans="1:39" ht="15" customHeight="1">
      <c r="A73" s="174"/>
      <c r="B73" s="1582" t="s">
        <v>2120</v>
      </c>
      <c r="C73" s="1583"/>
      <c r="D73" s="1583"/>
      <c r="E73" s="1583"/>
      <c r="F73" s="1583"/>
      <c r="G73" s="1583"/>
      <c r="H73" s="1583"/>
      <c r="I73" s="1583"/>
      <c r="J73" s="1583"/>
      <c r="K73" s="1583"/>
      <c r="L73" s="1583"/>
      <c r="M73" s="1583"/>
      <c r="N73" s="1583"/>
      <c r="O73" s="1583"/>
      <c r="P73" s="1583"/>
      <c r="Q73" s="1583"/>
      <c r="R73" s="1583"/>
      <c r="S73" s="1583"/>
      <c r="T73" s="1583"/>
      <c r="U73" s="1583"/>
      <c r="V73" s="1583"/>
      <c r="W73" s="1583"/>
      <c r="X73" s="1583"/>
      <c r="Y73" s="1583"/>
      <c r="Z73" s="1583"/>
      <c r="AA73" s="1583"/>
      <c r="AB73" s="1583"/>
      <c r="AC73" s="1583"/>
      <c r="AD73" s="1583"/>
      <c r="AE73" s="1583"/>
      <c r="AF73" s="1583"/>
      <c r="AG73" s="1583"/>
      <c r="AH73" s="1584" t="s">
        <v>2180</v>
      </c>
      <c r="AI73" s="1585"/>
      <c r="AJ73" s="1585"/>
      <c r="AK73" s="1586"/>
      <c r="AL73" s="262"/>
      <c r="AM73" s="241"/>
    </row>
    <row r="74" spans="1:39" ht="15" customHeight="1">
      <c r="A74" s="174"/>
      <c r="B74" s="1582" t="s">
        <v>2121</v>
      </c>
      <c r="C74" s="1583"/>
      <c r="D74" s="1583"/>
      <c r="E74" s="1583"/>
      <c r="F74" s="1583"/>
      <c r="G74" s="1583"/>
      <c r="H74" s="1583"/>
      <c r="I74" s="1583"/>
      <c r="J74" s="1583"/>
      <c r="K74" s="1583"/>
      <c r="L74" s="1583"/>
      <c r="M74" s="1583"/>
      <c r="N74" s="1583"/>
      <c r="O74" s="1583"/>
      <c r="P74" s="1583"/>
      <c r="Q74" s="1583"/>
      <c r="R74" s="1583"/>
      <c r="S74" s="1583"/>
      <c r="T74" s="1583"/>
      <c r="U74" s="1583"/>
      <c r="V74" s="1583"/>
      <c r="W74" s="1583"/>
      <c r="X74" s="1583"/>
      <c r="Y74" s="1583"/>
      <c r="Z74" s="1583"/>
      <c r="AA74" s="1583"/>
      <c r="AB74" s="1583"/>
      <c r="AC74" s="1583"/>
      <c r="AD74" s="1583"/>
      <c r="AE74" s="1583"/>
      <c r="AF74" s="1583"/>
      <c r="AG74" s="1583"/>
      <c r="AH74" s="1584" t="s">
        <v>2181</v>
      </c>
      <c r="AI74" s="1585"/>
      <c r="AJ74" s="1585"/>
      <c r="AK74" s="1586"/>
      <c r="AL74" s="262"/>
      <c r="AM74" s="241"/>
    </row>
    <row r="75" spans="1:39" ht="15" customHeight="1">
      <c r="A75" s="174"/>
      <c r="B75" s="1582" t="s">
        <v>2122</v>
      </c>
      <c r="C75" s="1583"/>
      <c r="D75" s="1583"/>
      <c r="E75" s="1583"/>
      <c r="F75" s="1583"/>
      <c r="G75" s="1583"/>
      <c r="H75" s="1583"/>
      <c r="I75" s="1583"/>
      <c r="J75" s="1583"/>
      <c r="K75" s="1583"/>
      <c r="L75" s="1583"/>
      <c r="M75" s="1583"/>
      <c r="N75" s="1583"/>
      <c r="O75" s="1583"/>
      <c r="P75" s="1583"/>
      <c r="Q75" s="1583"/>
      <c r="R75" s="1583"/>
      <c r="S75" s="1583"/>
      <c r="T75" s="1583"/>
      <c r="U75" s="1583"/>
      <c r="V75" s="1583"/>
      <c r="W75" s="1583"/>
      <c r="X75" s="1583"/>
      <c r="Y75" s="1583"/>
      <c r="Z75" s="1583"/>
      <c r="AA75" s="1583"/>
      <c r="AB75" s="1583"/>
      <c r="AC75" s="1583"/>
      <c r="AD75" s="1583"/>
      <c r="AE75" s="1583"/>
      <c r="AF75" s="1583"/>
      <c r="AG75" s="1583"/>
      <c r="AH75" s="1584" t="s">
        <v>2182</v>
      </c>
      <c r="AI75" s="1585"/>
      <c r="AJ75" s="1585"/>
      <c r="AK75" s="1586"/>
      <c r="AL75" s="262"/>
      <c r="AM75" s="241"/>
    </row>
    <row r="76" spans="1:39" ht="15" customHeight="1">
      <c r="A76" s="174"/>
      <c r="B76" s="1582" t="s">
        <v>2123</v>
      </c>
      <c r="C76" s="1583"/>
      <c r="D76" s="1583"/>
      <c r="E76" s="1583"/>
      <c r="F76" s="1583"/>
      <c r="G76" s="1583"/>
      <c r="H76" s="1583"/>
      <c r="I76" s="1583"/>
      <c r="J76" s="1583"/>
      <c r="K76" s="1583"/>
      <c r="L76" s="1583"/>
      <c r="M76" s="1583"/>
      <c r="N76" s="1583"/>
      <c r="O76" s="1583"/>
      <c r="P76" s="1583"/>
      <c r="Q76" s="1583"/>
      <c r="R76" s="1583"/>
      <c r="S76" s="1583"/>
      <c r="T76" s="1583"/>
      <c r="U76" s="1583"/>
      <c r="V76" s="1583"/>
      <c r="W76" s="1583"/>
      <c r="X76" s="1583"/>
      <c r="Y76" s="1583"/>
      <c r="Z76" s="1583"/>
      <c r="AA76" s="1583"/>
      <c r="AB76" s="1583"/>
      <c r="AC76" s="1583"/>
      <c r="AD76" s="1583"/>
      <c r="AE76" s="1583"/>
      <c r="AF76" s="1583"/>
      <c r="AG76" s="1583"/>
      <c r="AH76" s="1584" t="s">
        <v>2183</v>
      </c>
      <c r="AI76" s="1585"/>
      <c r="AJ76" s="1585"/>
      <c r="AK76" s="1586"/>
      <c r="AL76" s="262"/>
      <c r="AM76" s="241"/>
    </row>
    <row r="77" spans="1:39" ht="15" customHeight="1">
      <c r="A77" s="174"/>
      <c r="B77" s="1582" t="s">
        <v>2124</v>
      </c>
      <c r="C77" s="1583"/>
      <c r="D77" s="1583"/>
      <c r="E77" s="1583"/>
      <c r="F77" s="1583"/>
      <c r="G77" s="1583"/>
      <c r="H77" s="1583"/>
      <c r="I77" s="1583"/>
      <c r="J77" s="1583"/>
      <c r="K77" s="1583"/>
      <c r="L77" s="1583"/>
      <c r="M77" s="1583"/>
      <c r="N77" s="1583"/>
      <c r="O77" s="1583"/>
      <c r="P77" s="1583"/>
      <c r="Q77" s="1583"/>
      <c r="R77" s="1583"/>
      <c r="S77" s="1583"/>
      <c r="T77" s="1583"/>
      <c r="U77" s="1583"/>
      <c r="V77" s="1583"/>
      <c r="W77" s="1583"/>
      <c r="X77" s="1583"/>
      <c r="Y77" s="1583"/>
      <c r="Z77" s="1583"/>
      <c r="AA77" s="1583"/>
      <c r="AB77" s="1583"/>
      <c r="AC77" s="1583"/>
      <c r="AD77" s="1583"/>
      <c r="AE77" s="1583"/>
      <c r="AF77" s="1583"/>
      <c r="AG77" s="1583"/>
      <c r="AH77" s="1584" t="s">
        <v>2184</v>
      </c>
      <c r="AI77" s="1585"/>
      <c r="AJ77" s="1585"/>
      <c r="AK77" s="1586"/>
      <c r="AL77" s="262"/>
      <c r="AM77" s="241"/>
    </row>
    <row r="78" spans="1:39" ht="15" customHeight="1">
      <c r="A78" s="174"/>
      <c r="B78" s="1582" t="s">
        <v>2125</v>
      </c>
      <c r="C78" s="1583"/>
      <c r="D78" s="1583"/>
      <c r="E78" s="1583"/>
      <c r="F78" s="1583"/>
      <c r="G78" s="1583"/>
      <c r="H78" s="1583"/>
      <c r="I78" s="1583"/>
      <c r="J78" s="1583"/>
      <c r="K78" s="1583"/>
      <c r="L78" s="1583"/>
      <c r="M78" s="1583"/>
      <c r="N78" s="1583"/>
      <c r="O78" s="1583"/>
      <c r="P78" s="1583"/>
      <c r="Q78" s="1583"/>
      <c r="R78" s="1583"/>
      <c r="S78" s="1583"/>
      <c r="T78" s="1583"/>
      <c r="U78" s="1583"/>
      <c r="V78" s="1583"/>
      <c r="W78" s="1583"/>
      <c r="X78" s="1583"/>
      <c r="Y78" s="1583"/>
      <c r="Z78" s="1583"/>
      <c r="AA78" s="1583"/>
      <c r="AB78" s="1583"/>
      <c r="AC78" s="1583"/>
      <c r="AD78" s="1583"/>
      <c r="AE78" s="1583"/>
      <c r="AF78" s="1583"/>
      <c r="AG78" s="1583"/>
      <c r="AH78" s="1584" t="s">
        <v>2299</v>
      </c>
      <c r="AI78" s="1585"/>
      <c r="AJ78" s="1585"/>
      <c r="AK78" s="1586"/>
      <c r="AL78" s="262"/>
      <c r="AM78" s="241"/>
    </row>
    <row r="79" spans="1:39" ht="15" customHeight="1">
      <c r="A79" s="174"/>
      <c r="B79" s="1582" t="s">
        <v>2126</v>
      </c>
      <c r="C79" s="1583"/>
      <c r="D79" s="1583"/>
      <c r="E79" s="1583"/>
      <c r="F79" s="1583"/>
      <c r="G79" s="1583"/>
      <c r="H79" s="1583"/>
      <c r="I79" s="1583"/>
      <c r="J79" s="1583"/>
      <c r="K79" s="1583"/>
      <c r="L79" s="1583"/>
      <c r="M79" s="1583"/>
      <c r="N79" s="1583"/>
      <c r="O79" s="1583"/>
      <c r="P79" s="1583"/>
      <c r="Q79" s="1583"/>
      <c r="R79" s="1583"/>
      <c r="S79" s="1583"/>
      <c r="T79" s="1583"/>
      <c r="U79" s="1583"/>
      <c r="V79" s="1583"/>
      <c r="W79" s="1583"/>
      <c r="X79" s="1583"/>
      <c r="Y79" s="1583"/>
      <c r="Z79" s="1583"/>
      <c r="AA79" s="1583"/>
      <c r="AB79" s="1583"/>
      <c r="AC79" s="1583"/>
      <c r="AD79" s="1583"/>
      <c r="AE79" s="1583"/>
      <c r="AF79" s="1583"/>
      <c r="AG79" s="1583"/>
      <c r="AH79" s="1584" t="s">
        <v>2185</v>
      </c>
      <c r="AI79" s="1585"/>
      <c r="AJ79" s="1585"/>
      <c r="AK79" s="1586"/>
      <c r="AL79" s="262"/>
      <c r="AM79" s="241"/>
    </row>
    <row r="80" spans="1:39" ht="15" customHeight="1">
      <c r="A80" s="174"/>
      <c r="B80" s="1582" t="s">
        <v>2127</v>
      </c>
      <c r="C80" s="1583"/>
      <c r="D80" s="1583"/>
      <c r="E80" s="1583"/>
      <c r="F80" s="1583"/>
      <c r="G80" s="1583"/>
      <c r="H80" s="1583"/>
      <c r="I80" s="1583"/>
      <c r="J80" s="1583"/>
      <c r="K80" s="1583"/>
      <c r="L80" s="1583"/>
      <c r="M80" s="1583"/>
      <c r="N80" s="1583"/>
      <c r="O80" s="1583"/>
      <c r="P80" s="1583"/>
      <c r="Q80" s="1583"/>
      <c r="R80" s="1583"/>
      <c r="S80" s="1583"/>
      <c r="T80" s="1583"/>
      <c r="U80" s="1583"/>
      <c r="V80" s="1583"/>
      <c r="W80" s="1583"/>
      <c r="X80" s="1583"/>
      <c r="Y80" s="1583"/>
      <c r="Z80" s="1583"/>
      <c r="AA80" s="1583"/>
      <c r="AB80" s="1583"/>
      <c r="AC80" s="1583"/>
      <c r="AD80" s="1583"/>
      <c r="AE80" s="1583"/>
      <c r="AF80" s="1583"/>
      <c r="AG80" s="1583"/>
      <c r="AH80" s="1584" t="s">
        <v>2187</v>
      </c>
      <c r="AI80" s="1585"/>
      <c r="AJ80" s="1585"/>
      <c r="AK80" s="1586"/>
      <c r="AL80" s="262"/>
      <c r="AM80" s="241"/>
    </row>
    <row r="81" spans="1:39" ht="15" customHeight="1">
      <c r="A81" s="174"/>
      <c r="B81" s="1582" t="s">
        <v>2186</v>
      </c>
      <c r="C81" s="1583"/>
      <c r="D81" s="1583"/>
      <c r="E81" s="1583"/>
      <c r="F81" s="1583"/>
      <c r="G81" s="1583"/>
      <c r="H81" s="1583"/>
      <c r="I81" s="1583"/>
      <c r="J81" s="1583"/>
      <c r="K81" s="1583"/>
      <c r="L81" s="1583"/>
      <c r="M81" s="1583"/>
      <c r="N81" s="1583"/>
      <c r="O81" s="1583"/>
      <c r="P81" s="1583"/>
      <c r="Q81" s="1583"/>
      <c r="R81" s="1583"/>
      <c r="S81" s="1583"/>
      <c r="T81" s="1583"/>
      <c r="U81" s="1583"/>
      <c r="V81" s="1583"/>
      <c r="W81" s="1583"/>
      <c r="X81" s="1583"/>
      <c r="Y81" s="1583"/>
      <c r="Z81" s="1583"/>
      <c r="AA81" s="1583"/>
      <c r="AB81" s="1583"/>
      <c r="AC81" s="1583"/>
      <c r="AD81" s="1583"/>
      <c r="AE81" s="1583"/>
      <c r="AF81" s="1583"/>
      <c r="AG81" s="1583"/>
      <c r="AH81" s="1584" t="s">
        <v>2188</v>
      </c>
      <c r="AI81" s="1585"/>
      <c r="AJ81" s="1585"/>
      <c r="AK81" s="1586"/>
      <c r="AL81" s="262"/>
      <c r="AM81" s="241"/>
    </row>
    <row r="82" spans="1:39" ht="15" customHeight="1">
      <c r="A82" s="174"/>
      <c r="B82" s="1582" t="s">
        <v>2128</v>
      </c>
      <c r="C82" s="1583"/>
      <c r="D82" s="1583"/>
      <c r="E82" s="1583"/>
      <c r="F82" s="1583"/>
      <c r="G82" s="1583"/>
      <c r="H82" s="1583"/>
      <c r="I82" s="1583"/>
      <c r="J82" s="1583"/>
      <c r="K82" s="1583"/>
      <c r="L82" s="1583"/>
      <c r="M82" s="1583"/>
      <c r="N82" s="1583"/>
      <c r="O82" s="1583"/>
      <c r="P82" s="1583"/>
      <c r="Q82" s="1583"/>
      <c r="R82" s="1583"/>
      <c r="S82" s="1583"/>
      <c r="T82" s="1583"/>
      <c r="U82" s="1583"/>
      <c r="V82" s="1583"/>
      <c r="W82" s="1583"/>
      <c r="X82" s="1583"/>
      <c r="Y82" s="1583"/>
      <c r="Z82" s="1583"/>
      <c r="AA82" s="1583"/>
      <c r="AB82" s="1583"/>
      <c r="AC82" s="1583"/>
      <c r="AD82" s="1583"/>
      <c r="AE82" s="1583"/>
      <c r="AF82" s="1583"/>
      <c r="AG82" s="1583"/>
      <c r="AH82" s="1584" t="s">
        <v>2189</v>
      </c>
      <c r="AI82" s="1585"/>
      <c r="AJ82" s="1585"/>
      <c r="AK82" s="1586"/>
      <c r="AL82" s="262"/>
      <c r="AM82" s="241"/>
    </row>
    <row r="83" spans="1:39" ht="15" customHeight="1">
      <c r="A83" s="174"/>
      <c r="B83" s="1582" t="s">
        <v>2129</v>
      </c>
      <c r="C83" s="1583"/>
      <c r="D83" s="1583"/>
      <c r="E83" s="1583"/>
      <c r="F83" s="1583"/>
      <c r="G83" s="1583"/>
      <c r="H83" s="1583"/>
      <c r="I83" s="1583"/>
      <c r="J83" s="1583"/>
      <c r="K83" s="1583"/>
      <c r="L83" s="1583"/>
      <c r="M83" s="1583"/>
      <c r="N83" s="1583"/>
      <c r="O83" s="1583"/>
      <c r="P83" s="1583"/>
      <c r="Q83" s="1583"/>
      <c r="R83" s="1583"/>
      <c r="S83" s="1583"/>
      <c r="T83" s="1583"/>
      <c r="U83" s="1583"/>
      <c r="V83" s="1583"/>
      <c r="W83" s="1583"/>
      <c r="X83" s="1583"/>
      <c r="Y83" s="1583"/>
      <c r="Z83" s="1583"/>
      <c r="AA83" s="1583"/>
      <c r="AB83" s="1583"/>
      <c r="AC83" s="1583"/>
      <c r="AD83" s="1583"/>
      <c r="AE83" s="1583"/>
      <c r="AF83" s="1583"/>
      <c r="AG83" s="1583"/>
      <c r="AH83" s="1584" t="s">
        <v>2190</v>
      </c>
      <c r="AI83" s="1585"/>
      <c r="AJ83" s="1585"/>
      <c r="AK83" s="1586"/>
      <c r="AL83" s="262"/>
      <c r="AM83" s="241"/>
    </row>
    <row r="84" spans="1:39" ht="15" customHeight="1">
      <c r="A84" s="174"/>
      <c r="B84" s="1582" t="s">
        <v>2130</v>
      </c>
      <c r="C84" s="1583"/>
      <c r="D84" s="1583"/>
      <c r="E84" s="1583"/>
      <c r="F84" s="1583"/>
      <c r="G84" s="1583"/>
      <c r="H84" s="1583"/>
      <c r="I84" s="1583"/>
      <c r="J84" s="1583"/>
      <c r="K84" s="1583"/>
      <c r="L84" s="1583"/>
      <c r="M84" s="1583"/>
      <c r="N84" s="1583"/>
      <c r="O84" s="1583"/>
      <c r="P84" s="1583"/>
      <c r="Q84" s="1583"/>
      <c r="R84" s="1583"/>
      <c r="S84" s="1583"/>
      <c r="T84" s="1583"/>
      <c r="U84" s="1583"/>
      <c r="V84" s="1583"/>
      <c r="W84" s="1583"/>
      <c r="X84" s="1583"/>
      <c r="Y84" s="1583"/>
      <c r="Z84" s="1583"/>
      <c r="AA84" s="1583"/>
      <c r="AB84" s="1583"/>
      <c r="AC84" s="1583"/>
      <c r="AD84" s="1583"/>
      <c r="AE84" s="1583"/>
      <c r="AF84" s="1583"/>
      <c r="AG84" s="1583"/>
      <c r="AH84" s="1584" t="s">
        <v>2191</v>
      </c>
      <c r="AI84" s="1585"/>
      <c r="AJ84" s="1585"/>
      <c r="AK84" s="1586"/>
      <c r="AL84" s="262"/>
      <c r="AM84" s="241"/>
    </row>
    <row r="85" spans="1:39" ht="15" customHeight="1">
      <c r="A85" s="174"/>
      <c r="B85" s="1582" t="s">
        <v>2295</v>
      </c>
      <c r="C85" s="1583"/>
      <c r="D85" s="1583"/>
      <c r="E85" s="1583"/>
      <c r="F85" s="1583"/>
      <c r="G85" s="1583"/>
      <c r="H85" s="1583"/>
      <c r="I85" s="1583"/>
      <c r="J85" s="1583"/>
      <c r="K85" s="1583"/>
      <c r="L85" s="1583"/>
      <c r="M85" s="1583"/>
      <c r="N85" s="1583"/>
      <c r="O85" s="1583"/>
      <c r="P85" s="1583"/>
      <c r="Q85" s="1583"/>
      <c r="R85" s="1583"/>
      <c r="S85" s="1583"/>
      <c r="T85" s="1583"/>
      <c r="U85" s="1583"/>
      <c r="V85" s="1583"/>
      <c r="W85" s="1583"/>
      <c r="X85" s="1583"/>
      <c r="Y85" s="1583"/>
      <c r="Z85" s="1583"/>
      <c r="AA85" s="1583"/>
      <c r="AB85" s="1583"/>
      <c r="AC85" s="1583"/>
      <c r="AD85" s="1583"/>
      <c r="AE85" s="1583"/>
      <c r="AF85" s="1583"/>
      <c r="AG85" s="1583"/>
      <c r="AH85" s="1584" t="s">
        <v>2192</v>
      </c>
      <c r="AI85" s="1585"/>
      <c r="AJ85" s="1585"/>
      <c r="AK85" s="1586"/>
      <c r="AL85" s="262"/>
      <c r="AM85" s="241"/>
    </row>
    <row r="86" spans="1:39" ht="15" customHeight="1">
      <c r="A86" s="174"/>
      <c r="B86" s="1582" t="s">
        <v>2296</v>
      </c>
      <c r="C86" s="1583"/>
      <c r="D86" s="1583"/>
      <c r="E86" s="1583"/>
      <c r="F86" s="1583"/>
      <c r="G86" s="1583"/>
      <c r="H86" s="1583"/>
      <c r="I86" s="1583"/>
      <c r="J86" s="1583"/>
      <c r="K86" s="1583"/>
      <c r="L86" s="1583"/>
      <c r="M86" s="1583"/>
      <c r="N86" s="1583"/>
      <c r="O86" s="1583"/>
      <c r="P86" s="1583"/>
      <c r="Q86" s="1583"/>
      <c r="R86" s="1583"/>
      <c r="S86" s="1583"/>
      <c r="T86" s="1583"/>
      <c r="U86" s="1583"/>
      <c r="V86" s="1583"/>
      <c r="W86" s="1583"/>
      <c r="X86" s="1583"/>
      <c r="Y86" s="1583"/>
      <c r="Z86" s="1583"/>
      <c r="AA86" s="1583"/>
      <c r="AB86" s="1583"/>
      <c r="AC86" s="1583"/>
      <c r="AD86" s="1583"/>
      <c r="AE86" s="1583"/>
      <c r="AF86" s="1583"/>
      <c r="AG86" s="1583"/>
      <c r="AH86" s="1584" t="s">
        <v>2196</v>
      </c>
      <c r="AI86" s="1585"/>
      <c r="AJ86" s="1585"/>
      <c r="AK86" s="1586"/>
      <c r="AL86" s="262"/>
      <c r="AM86" s="241"/>
    </row>
    <row r="87" spans="1:39" ht="27.6" customHeight="1">
      <c r="A87" s="174"/>
      <c r="B87" s="1582" t="s">
        <v>2297</v>
      </c>
      <c r="C87" s="1583"/>
      <c r="D87" s="1583"/>
      <c r="E87" s="1583"/>
      <c r="F87" s="1583"/>
      <c r="G87" s="1583"/>
      <c r="H87" s="1583"/>
      <c r="I87" s="1583"/>
      <c r="J87" s="1583"/>
      <c r="K87" s="1583"/>
      <c r="L87" s="1583"/>
      <c r="M87" s="1583"/>
      <c r="N87" s="1583"/>
      <c r="O87" s="1583"/>
      <c r="P87" s="1583"/>
      <c r="Q87" s="1583"/>
      <c r="R87" s="1583"/>
      <c r="S87" s="1583"/>
      <c r="T87" s="1583"/>
      <c r="U87" s="1583"/>
      <c r="V87" s="1583"/>
      <c r="W87" s="1583"/>
      <c r="X87" s="1583"/>
      <c r="Y87" s="1583"/>
      <c r="Z87" s="1583"/>
      <c r="AA87" s="1583"/>
      <c r="AB87" s="1583"/>
      <c r="AC87" s="1583"/>
      <c r="AD87" s="1583"/>
      <c r="AE87" s="1583"/>
      <c r="AF87" s="1583"/>
      <c r="AG87" s="1583"/>
      <c r="AH87" s="1589" t="s">
        <v>2195</v>
      </c>
      <c r="AI87" s="1590"/>
      <c r="AJ87" s="1590"/>
      <c r="AK87" s="1591"/>
      <c r="AL87" s="263"/>
      <c r="AM87" s="241"/>
    </row>
    <row r="88" spans="1:39" ht="15" customHeight="1">
      <c r="A88" s="174"/>
      <c r="B88" s="1582" t="s">
        <v>2298</v>
      </c>
      <c r="C88" s="1583"/>
      <c r="D88" s="1583"/>
      <c r="E88" s="1583"/>
      <c r="F88" s="1583"/>
      <c r="G88" s="1583"/>
      <c r="H88" s="1583"/>
      <c r="I88" s="1583"/>
      <c r="J88" s="1583"/>
      <c r="K88" s="1583"/>
      <c r="L88" s="1583"/>
      <c r="M88" s="1583"/>
      <c r="N88" s="1583"/>
      <c r="O88" s="1583"/>
      <c r="P88" s="1583"/>
      <c r="Q88" s="1583"/>
      <c r="R88" s="1583"/>
      <c r="S88" s="1583"/>
      <c r="T88" s="1583"/>
      <c r="U88" s="1583"/>
      <c r="V88" s="1583"/>
      <c r="W88" s="1583"/>
      <c r="X88" s="1583"/>
      <c r="Y88" s="1583"/>
      <c r="Z88" s="1583"/>
      <c r="AA88" s="1583"/>
      <c r="AB88" s="1583"/>
      <c r="AC88" s="1583"/>
      <c r="AD88" s="1583"/>
      <c r="AE88" s="1583"/>
      <c r="AF88" s="1583"/>
      <c r="AG88" s="1583"/>
      <c r="AH88" s="1589" t="s">
        <v>2194</v>
      </c>
      <c r="AI88" s="1590"/>
      <c r="AJ88" s="1590"/>
      <c r="AK88" s="1591"/>
      <c r="AL88" s="263"/>
      <c r="AM88" s="241"/>
    </row>
    <row r="89" spans="1:39" ht="15" customHeight="1">
      <c r="A89" s="174"/>
      <c r="B89" s="1582" t="s">
        <v>2131</v>
      </c>
      <c r="C89" s="1583"/>
      <c r="D89" s="1583"/>
      <c r="E89" s="1583"/>
      <c r="F89" s="1583"/>
      <c r="G89" s="1583"/>
      <c r="H89" s="1583"/>
      <c r="I89" s="1583"/>
      <c r="J89" s="1583"/>
      <c r="K89" s="1583"/>
      <c r="L89" s="1583"/>
      <c r="M89" s="1583"/>
      <c r="N89" s="1583"/>
      <c r="O89" s="1583"/>
      <c r="P89" s="1583"/>
      <c r="Q89" s="1583"/>
      <c r="R89" s="1583"/>
      <c r="S89" s="1583"/>
      <c r="T89" s="1583"/>
      <c r="U89" s="1583"/>
      <c r="V89" s="1583"/>
      <c r="W89" s="1583"/>
      <c r="X89" s="1583"/>
      <c r="Y89" s="1583"/>
      <c r="Z89" s="1583"/>
      <c r="AA89" s="1583"/>
      <c r="AB89" s="1583"/>
      <c r="AC89" s="1583"/>
      <c r="AD89" s="1583"/>
      <c r="AE89" s="1583"/>
      <c r="AF89" s="1583"/>
      <c r="AG89" s="1583"/>
      <c r="AH89" s="1584" t="s">
        <v>2197</v>
      </c>
      <c r="AI89" s="1585"/>
      <c r="AJ89" s="1585"/>
      <c r="AK89" s="1586"/>
      <c r="AL89" s="262"/>
      <c r="AM89" s="241"/>
    </row>
    <row r="90" spans="1:39" ht="15" customHeight="1">
      <c r="A90" s="174"/>
      <c r="B90" s="1582" t="s">
        <v>2132</v>
      </c>
      <c r="C90" s="1583"/>
      <c r="D90" s="1583"/>
      <c r="E90" s="1583"/>
      <c r="F90" s="1583"/>
      <c r="G90" s="1583"/>
      <c r="H90" s="1583"/>
      <c r="I90" s="1583"/>
      <c r="J90" s="1583"/>
      <c r="K90" s="1583"/>
      <c r="L90" s="1583"/>
      <c r="M90" s="1583"/>
      <c r="N90" s="1583"/>
      <c r="O90" s="1583"/>
      <c r="P90" s="1583"/>
      <c r="Q90" s="1583"/>
      <c r="R90" s="1583"/>
      <c r="S90" s="1583"/>
      <c r="T90" s="1583"/>
      <c r="U90" s="1583"/>
      <c r="V90" s="1583"/>
      <c r="W90" s="1583"/>
      <c r="X90" s="1583"/>
      <c r="Y90" s="1583"/>
      <c r="Z90" s="1583"/>
      <c r="AA90" s="1583"/>
      <c r="AB90" s="1583"/>
      <c r="AC90" s="1583"/>
      <c r="AD90" s="1583"/>
      <c r="AE90" s="1583"/>
      <c r="AF90" s="1583"/>
      <c r="AG90" s="1583"/>
      <c r="AH90" s="1584" t="s">
        <v>2198</v>
      </c>
      <c r="AI90" s="1585"/>
      <c r="AJ90" s="1585"/>
      <c r="AK90" s="1586"/>
      <c r="AL90" s="262"/>
      <c r="AM90" s="241"/>
    </row>
    <row r="91" spans="1:39" ht="15" customHeight="1">
      <c r="A91" s="174"/>
      <c r="B91" s="1582" t="s">
        <v>2199</v>
      </c>
      <c r="C91" s="1583"/>
      <c r="D91" s="1583"/>
      <c r="E91" s="1583"/>
      <c r="F91" s="1583"/>
      <c r="G91" s="1583"/>
      <c r="H91" s="1583"/>
      <c r="I91" s="1583"/>
      <c r="J91" s="1583"/>
      <c r="K91" s="1583"/>
      <c r="L91" s="1583"/>
      <c r="M91" s="1583"/>
      <c r="N91" s="1583"/>
      <c r="O91" s="1583"/>
      <c r="P91" s="1583"/>
      <c r="Q91" s="1583"/>
      <c r="R91" s="1583"/>
      <c r="S91" s="1583"/>
      <c r="T91" s="1583"/>
      <c r="U91" s="1583"/>
      <c r="V91" s="1583"/>
      <c r="W91" s="1583"/>
      <c r="X91" s="1583"/>
      <c r="Y91" s="1583"/>
      <c r="Z91" s="1583"/>
      <c r="AA91" s="1583"/>
      <c r="AB91" s="1583"/>
      <c r="AC91" s="1583"/>
      <c r="AD91" s="1583"/>
      <c r="AE91" s="1583"/>
      <c r="AF91" s="1583"/>
      <c r="AG91" s="1583"/>
      <c r="AH91" s="1584" t="s">
        <v>2200</v>
      </c>
      <c r="AI91" s="1585"/>
      <c r="AJ91" s="1585"/>
      <c r="AK91" s="1586"/>
      <c r="AL91" s="262"/>
      <c r="AM91" s="241"/>
    </row>
    <row r="92" spans="1:39" ht="15" customHeight="1">
      <c r="A92" s="174"/>
      <c r="B92" s="1582" t="s">
        <v>2133</v>
      </c>
      <c r="C92" s="1583"/>
      <c r="D92" s="1583"/>
      <c r="E92" s="1583"/>
      <c r="F92" s="1583"/>
      <c r="G92" s="1583"/>
      <c r="H92" s="1583"/>
      <c r="I92" s="1583"/>
      <c r="J92" s="1583"/>
      <c r="K92" s="1583"/>
      <c r="L92" s="1583"/>
      <c r="M92" s="1583"/>
      <c r="N92" s="1583"/>
      <c r="O92" s="1583"/>
      <c r="P92" s="1583"/>
      <c r="Q92" s="1583"/>
      <c r="R92" s="1583"/>
      <c r="S92" s="1583"/>
      <c r="T92" s="1583"/>
      <c r="U92" s="1583"/>
      <c r="V92" s="1583"/>
      <c r="W92" s="1583"/>
      <c r="X92" s="1583"/>
      <c r="Y92" s="1583"/>
      <c r="Z92" s="1583"/>
      <c r="AA92" s="1583"/>
      <c r="AB92" s="1583"/>
      <c r="AC92" s="1583"/>
      <c r="AD92" s="1583"/>
      <c r="AE92" s="1583"/>
      <c r="AF92" s="1583"/>
      <c r="AG92" s="1588"/>
      <c r="AH92" s="1584" t="s">
        <v>2201</v>
      </c>
      <c r="AI92" s="1585"/>
      <c r="AJ92" s="1585"/>
      <c r="AK92" s="1586"/>
      <c r="AL92" s="262"/>
      <c r="AM92" s="241"/>
    </row>
    <row r="93" spans="1:39" ht="15" customHeight="1">
      <c r="A93" s="174"/>
      <c r="B93" s="1582" t="s">
        <v>2134</v>
      </c>
      <c r="C93" s="1583"/>
      <c r="D93" s="1583"/>
      <c r="E93" s="1583"/>
      <c r="F93" s="1583"/>
      <c r="G93" s="1583"/>
      <c r="H93" s="1583"/>
      <c r="I93" s="1583"/>
      <c r="J93" s="1583"/>
      <c r="K93" s="1583"/>
      <c r="L93" s="1583"/>
      <c r="M93" s="1583"/>
      <c r="N93" s="1583"/>
      <c r="O93" s="1583"/>
      <c r="P93" s="1583"/>
      <c r="Q93" s="1583"/>
      <c r="R93" s="1583"/>
      <c r="S93" s="1583"/>
      <c r="T93" s="1583"/>
      <c r="U93" s="1583"/>
      <c r="V93" s="1583"/>
      <c r="W93" s="1583"/>
      <c r="X93" s="1583"/>
      <c r="Y93" s="1583"/>
      <c r="Z93" s="1583"/>
      <c r="AA93" s="1583"/>
      <c r="AB93" s="1583"/>
      <c r="AC93" s="1583"/>
      <c r="AD93" s="1583"/>
      <c r="AE93" s="1583"/>
      <c r="AF93" s="1583"/>
      <c r="AG93" s="1588"/>
      <c r="AH93" s="1584" t="s">
        <v>2202</v>
      </c>
      <c r="AI93" s="1585"/>
      <c r="AJ93" s="1585"/>
      <c r="AK93" s="1586"/>
      <c r="AL93" s="262"/>
      <c r="AM93" s="241"/>
    </row>
    <row r="94" spans="1:39" ht="15" customHeight="1">
      <c r="A94" s="174"/>
      <c r="B94" s="1582" t="s">
        <v>2135</v>
      </c>
      <c r="C94" s="1583"/>
      <c r="D94" s="1583"/>
      <c r="E94" s="1583"/>
      <c r="F94" s="1583"/>
      <c r="G94" s="1583"/>
      <c r="H94" s="1583"/>
      <c r="I94" s="1583"/>
      <c r="J94" s="1583"/>
      <c r="K94" s="1583"/>
      <c r="L94" s="1583"/>
      <c r="M94" s="1583"/>
      <c r="N94" s="1583"/>
      <c r="O94" s="1583"/>
      <c r="P94" s="1583"/>
      <c r="Q94" s="1583"/>
      <c r="R94" s="1583"/>
      <c r="S94" s="1583"/>
      <c r="T94" s="1583"/>
      <c r="U94" s="1583"/>
      <c r="V94" s="1583"/>
      <c r="W94" s="1583"/>
      <c r="X94" s="1583"/>
      <c r="Y94" s="1583"/>
      <c r="Z94" s="1583"/>
      <c r="AA94" s="1583"/>
      <c r="AB94" s="1583"/>
      <c r="AC94" s="1583"/>
      <c r="AD94" s="1583"/>
      <c r="AE94" s="1583"/>
      <c r="AF94" s="1583"/>
      <c r="AG94" s="1588"/>
      <c r="AH94" s="1584" t="s">
        <v>2203</v>
      </c>
      <c r="AI94" s="1585"/>
      <c r="AJ94" s="1585"/>
      <c r="AK94" s="1586"/>
      <c r="AL94" s="262"/>
      <c r="AM94" s="241"/>
    </row>
    <row r="95" spans="1:39" ht="15" customHeight="1">
      <c r="A95" s="174"/>
      <c r="B95" s="1582" t="s">
        <v>2193</v>
      </c>
      <c r="C95" s="1583"/>
      <c r="D95" s="1583"/>
      <c r="E95" s="1583"/>
      <c r="F95" s="1583"/>
      <c r="G95" s="1583"/>
      <c r="H95" s="1583"/>
      <c r="I95" s="1583"/>
      <c r="J95" s="1583"/>
      <c r="K95" s="1583"/>
      <c r="L95" s="1583"/>
      <c r="M95" s="1583"/>
      <c r="N95" s="1583"/>
      <c r="O95" s="1583"/>
      <c r="P95" s="1583"/>
      <c r="Q95" s="1583"/>
      <c r="R95" s="1583"/>
      <c r="S95" s="1583"/>
      <c r="T95" s="1583"/>
      <c r="U95" s="1583"/>
      <c r="V95" s="1583"/>
      <c r="W95" s="1583"/>
      <c r="X95" s="1583"/>
      <c r="Y95" s="1583"/>
      <c r="Z95" s="1583"/>
      <c r="AA95" s="1583"/>
      <c r="AB95" s="1583"/>
      <c r="AC95" s="1583"/>
      <c r="AD95" s="1583"/>
      <c r="AE95" s="1583"/>
      <c r="AF95" s="1583"/>
      <c r="AG95" s="1588"/>
      <c r="AH95" s="1589" t="s">
        <v>2204</v>
      </c>
      <c r="AI95" s="1590"/>
      <c r="AJ95" s="1590"/>
      <c r="AK95" s="1591"/>
      <c r="AL95" s="263"/>
      <c r="AM95" s="241"/>
    </row>
    <row r="96" spans="1:39" ht="15" customHeight="1">
      <c r="A96" s="174"/>
      <c r="B96" s="1582" t="s">
        <v>2136</v>
      </c>
      <c r="C96" s="1583"/>
      <c r="D96" s="1583"/>
      <c r="E96" s="1583"/>
      <c r="F96" s="1583"/>
      <c r="G96" s="1583"/>
      <c r="H96" s="1583"/>
      <c r="I96" s="1583"/>
      <c r="J96" s="1583"/>
      <c r="K96" s="1583"/>
      <c r="L96" s="1583"/>
      <c r="M96" s="1583"/>
      <c r="N96" s="1583"/>
      <c r="O96" s="1583"/>
      <c r="P96" s="1583"/>
      <c r="Q96" s="1583"/>
      <c r="R96" s="1583"/>
      <c r="S96" s="1583"/>
      <c r="T96" s="1583"/>
      <c r="U96" s="1583"/>
      <c r="V96" s="1583"/>
      <c r="W96" s="1583"/>
      <c r="X96" s="1583"/>
      <c r="Y96" s="1583"/>
      <c r="Z96" s="1583"/>
      <c r="AA96" s="1583"/>
      <c r="AB96" s="1583"/>
      <c r="AC96" s="1583"/>
      <c r="AD96" s="1583"/>
      <c r="AE96" s="1583"/>
      <c r="AF96" s="1583"/>
      <c r="AG96" s="1588"/>
      <c r="AH96" s="1589" t="s">
        <v>2205</v>
      </c>
      <c r="AI96" s="1590"/>
      <c r="AJ96" s="1590"/>
      <c r="AK96" s="1591"/>
      <c r="AL96" s="263"/>
      <c r="AM96" s="241"/>
    </row>
    <row r="97" spans="1:39" ht="15" customHeight="1">
      <c r="A97" s="174"/>
      <c r="B97" s="1582" t="s">
        <v>2137</v>
      </c>
      <c r="C97" s="1583"/>
      <c r="D97" s="1583"/>
      <c r="E97" s="1583"/>
      <c r="F97" s="1583"/>
      <c r="G97" s="1583"/>
      <c r="H97" s="1583"/>
      <c r="I97" s="1583"/>
      <c r="J97" s="1583"/>
      <c r="K97" s="1583"/>
      <c r="L97" s="1583"/>
      <c r="M97" s="1583"/>
      <c r="N97" s="1583"/>
      <c r="O97" s="1583"/>
      <c r="P97" s="1583"/>
      <c r="Q97" s="1583"/>
      <c r="R97" s="1583"/>
      <c r="S97" s="1583"/>
      <c r="T97" s="1583"/>
      <c r="U97" s="1583"/>
      <c r="V97" s="1583"/>
      <c r="W97" s="1583"/>
      <c r="X97" s="1583"/>
      <c r="Y97" s="1583"/>
      <c r="Z97" s="1583"/>
      <c r="AA97" s="1583"/>
      <c r="AB97" s="1583"/>
      <c r="AC97" s="1583"/>
      <c r="AD97" s="1583"/>
      <c r="AE97" s="1583"/>
      <c r="AF97" s="1583"/>
      <c r="AG97" s="1588"/>
      <c r="AH97" s="1589" t="s">
        <v>2206</v>
      </c>
      <c r="AI97" s="1590"/>
      <c r="AJ97" s="1590"/>
      <c r="AK97" s="1591"/>
      <c r="AL97" s="263"/>
      <c r="AM97" s="241"/>
    </row>
    <row r="98" spans="1:39" ht="15" customHeight="1">
      <c r="A98" s="174"/>
      <c r="B98" s="1582" t="s">
        <v>2208</v>
      </c>
      <c r="C98" s="1583"/>
      <c r="D98" s="1583"/>
      <c r="E98" s="1583"/>
      <c r="F98" s="1583"/>
      <c r="G98" s="1583"/>
      <c r="H98" s="1583"/>
      <c r="I98" s="1583"/>
      <c r="J98" s="1583"/>
      <c r="K98" s="1583"/>
      <c r="L98" s="1583"/>
      <c r="M98" s="1583"/>
      <c r="N98" s="1583"/>
      <c r="O98" s="1583"/>
      <c r="P98" s="1583"/>
      <c r="Q98" s="1583"/>
      <c r="R98" s="1583"/>
      <c r="S98" s="1583"/>
      <c r="T98" s="1583"/>
      <c r="U98" s="1583"/>
      <c r="V98" s="1583"/>
      <c r="W98" s="1583"/>
      <c r="X98" s="1583"/>
      <c r="Y98" s="1583"/>
      <c r="Z98" s="1583"/>
      <c r="AA98" s="1583"/>
      <c r="AB98" s="1583"/>
      <c r="AC98" s="1583"/>
      <c r="AD98" s="1583"/>
      <c r="AE98" s="1583"/>
      <c r="AF98" s="1583"/>
      <c r="AG98" s="1588"/>
      <c r="AH98" s="1589" t="s">
        <v>2207</v>
      </c>
      <c r="AI98" s="1590"/>
      <c r="AJ98" s="1590"/>
      <c r="AK98" s="1591"/>
      <c r="AL98" s="263"/>
      <c r="AM98" s="241"/>
    </row>
    <row r="99" spans="1:39" ht="15" customHeight="1">
      <c r="A99" s="174"/>
      <c r="B99" s="1582" t="s">
        <v>2138</v>
      </c>
      <c r="C99" s="1583"/>
      <c r="D99" s="1583"/>
      <c r="E99" s="1583"/>
      <c r="F99" s="1583"/>
      <c r="G99" s="1583"/>
      <c r="H99" s="1583"/>
      <c r="I99" s="1583"/>
      <c r="J99" s="1583"/>
      <c r="K99" s="1583"/>
      <c r="L99" s="1583"/>
      <c r="M99" s="1583"/>
      <c r="N99" s="1583"/>
      <c r="O99" s="1583"/>
      <c r="P99" s="1583"/>
      <c r="Q99" s="1583"/>
      <c r="R99" s="1583"/>
      <c r="S99" s="1583"/>
      <c r="T99" s="1583"/>
      <c r="U99" s="1583"/>
      <c r="V99" s="1583"/>
      <c r="W99" s="1583"/>
      <c r="X99" s="1583"/>
      <c r="Y99" s="1583"/>
      <c r="Z99" s="1583"/>
      <c r="AA99" s="1583"/>
      <c r="AB99" s="1583"/>
      <c r="AC99" s="1583"/>
      <c r="AD99" s="1583"/>
      <c r="AE99" s="1583"/>
      <c r="AF99" s="1583"/>
      <c r="AG99" s="1588"/>
      <c r="AH99" s="1589" t="s">
        <v>2209</v>
      </c>
      <c r="AI99" s="1590"/>
      <c r="AJ99" s="1590"/>
      <c r="AK99" s="1591"/>
      <c r="AL99" s="263"/>
      <c r="AM99" s="241"/>
    </row>
    <row r="100" spans="1:39" ht="15" customHeight="1">
      <c r="A100" s="174"/>
      <c r="B100" s="1582" t="s">
        <v>2139</v>
      </c>
      <c r="C100" s="1583"/>
      <c r="D100" s="1583"/>
      <c r="E100" s="1583"/>
      <c r="F100" s="1583"/>
      <c r="G100" s="1583"/>
      <c r="H100" s="1583"/>
      <c r="I100" s="1583"/>
      <c r="J100" s="1583"/>
      <c r="K100" s="1583"/>
      <c r="L100" s="1583"/>
      <c r="M100" s="1583"/>
      <c r="N100" s="1583"/>
      <c r="O100" s="1583"/>
      <c r="P100" s="1583"/>
      <c r="Q100" s="1583"/>
      <c r="R100" s="1583"/>
      <c r="S100" s="1583"/>
      <c r="T100" s="1583"/>
      <c r="U100" s="1583"/>
      <c r="V100" s="1583"/>
      <c r="W100" s="1583"/>
      <c r="X100" s="1583"/>
      <c r="Y100" s="1583"/>
      <c r="Z100" s="1583"/>
      <c r="AA100" s="1583"/>
      <c r="AB100" s="1583"/>
      <c r="AC100" s="1583"/>
      <c r="AD100" s="1583"/>
      <c r="AE100" s="1583"/>
      <c r="AF100" s="1583"/>
      <c r="AG100" s="1588"/>
      <c r="AH100" s="1589" t="s">
        <v>2210</v>
      </c>
      <c r="AI100" s="1590"/>
      <c r="AJ100" s="1590"/>
      <c r="AK100" s="1591"/>
      <c r="AL100" s="263"/>
      <c r="AM100" s="241"/>
    </row>
    <row r="101" spans="1:39" ht="15" customHeight="1">
      <c r="A101" s="174"/>
      <c r="B101" s="1582" t="s">
        <v>2140</v>
      </c>
      <c r="C101" s="1583"/>
      <c r="D101" s="1583"/>
      <c r="E101" s="1583"/>
      <c r="F101" s="1583"/>
      <c r="G101" s="1583"/>
      <c r="H101" s="1583"/>
      <c r="I101" s="1583"/>
      <c r="J101" s="1583"/>
      <c r="K101" s="1583"/>
      <c r="L101" s="1583"/>
      <c r="M101" s="1583"/>
      <c r="N101" s="1583"/>
      <c r="O101" s="1583"/>
      <c r="P101" s="1583"/>
      <c r="Q101" s="1583"/>
      <c r="R101" s="1583"/>
      <c r="S101" s="1583"/>
      <c r="T101" s="1583"/>
      <c r="U101" s="1583"/>
      <c r="V101" s="1583"/>
      <c r="W101" s="1583"/>
      <c r="X101" s="1583"/>
      <c r="Y101" s="1583"/>
      <c r="Z101" s="1583"/>
      <c r="AA101" s="1583"/>
      <c r="AB101" s="1583"/>
      <c r="AC101" s="1583"/>
      <c r="AD101" s="1583"/>
      <c r="AE101" s="1583"/>
      <c r="AF101" s="1583"/>
      <c r="AG101" s="1588"/>
      <c r="AH101" s="1589" t="s">
        <v>2211</v>
      </c>
      <c r="AI101" s="1590"/>
      <c r="AJ101" s="1590"/>
      <c r="AK101" s="1591"/>
      <c r="AL101" s="263"/>
      <c r="AM101" s="241"/>
    </row>
    <row r="102" spans="1:39" ht="15" customHeight="1">
      <c r="A102" s="174"/>
      <c r="B102" s="1582" t="s">
        <v>2141</v>
      </c>
      <c r="C102" s="1583"/>
      <c r="D102" s="1583"/>
      <c r="E102" s="1583"/>
      <c r="F102" s="1583"/>
      <c r="G102" s="1583"/>
      <c r="H102" s="1583"/>
      <c r="I102" s="1583"/>
      <c r="J102" s="1583"/>
      <c r="K102" s="1583"/>
      <c r="L102" s="1583"/>
      <c r="M102" s="1583"/>
      <c r="N102" s="1583"/>
      <c r="O102" s="1583"/>
      <c r="P102" s="1583"/>
      <c r="Q102" s="1583"/>
      <c r="R102" s="1583"/>
      <c r="S102" s="1583"/>
      <c r="T102" s="1583"/>
      <c r="U102" s="1583"/>
      <c r="V102" s="1583"/>
      <c r="W102" s="1583"/>
      <c r="X102" s="1583"/>
      <c r="Y102" s="1583"/>
      <c r="Z102" s="1583"/>
      <c r="AA102" s="1583"/>
      <c r="AB102" s="1583"/>
      <c r="AC102" s="1583"/>
      <c r="AD102" s="1583"/>
      <c r="AE102" s="1583"/>
      <c r="AF102" s="1583"/>
      <c r="AG102" s="1588"/>
      <c r="AH102" s="1589" t="s">
        <v>2212</v>
      </c>
      <c r="AI102" s="1590"/>
      <c r="AJ102" s="1590"/>
      <c r="AK102" s="1591"/>
      <c r="AL102" s="263"/>
      <c r="AM102" s="241"/>
    </row>
    <row r="103" spans="1:39" ht="15" customHeight="1">
      <c r="A103" s="174"/>
      <c r="B103" s="1582" t="s">
        <v>2142</v>
      </c>
      <c r="C103" s="1583"/>
      <c r="D103" s="1583"/>
      <c r="E103" s="1583"/>
      <c r="F103" s="1583"/>
      <c r="G103" s="1583"/>
      <c r="H103" s="1583"/>
      <c r="I103" s="1583"/>
      <c r="J103" s="1583"/>
      <c r="K103" s="1583"/>
      <c r="L103" s="1583"/>
      <c r="M103" s="1583"/>
      <c r="N103" s="1583"/>
      <c r="O103" s="1583"/>
      <c r="P103" s="1583"/>
      <c r="Q103" s="1583"/>
      <c r="R103" s="1583"/>
      <c r="S103" s="1583"/>
      <c r="T103" s="1583"/>
      <c r="U103" s="1583"/>
      <c r="V103" s="1583"/>
      <c r="W103" s="1583"/>
      <c r="X103" s="1583"/>
      <c r="Y103" s="1583"/>
      <c r="Z103" s="1583"/>
      <c r="AA103" s="1583"/>
      <c r="AB103" s="1583"/>
      <c r="AC103" s="1583"/>
      <c r="AD103" s="1583"/>
      <c r="AE103" s="1583"/>
      <c r="AF103" s="1583"/>
      <c r="AG103" s="1588"/>
      <c r="AH103" s="1589" t="s">
        <v>2213</v>
      </c>
      <c r="AI103" s="1590"/>
      <c r="AJ103" s="1590"/>
      <c r="AK103" s="1591"/>
      <c r="AL103" s="263"/>
      <c r="AM103" s="241"/>
    </row>
    <row r="104" spans="1:39" ht="15" customHeight="1">
      <c r="A104" s="174"/>
      <c r="B104" s="1582" t="s">
        <v>2143</v>
      </c>
      <c r="C104" s="1583"/>
      <c r="D104" s="1583"/>
      <c r="E104" s="1583"/>
      <c r="F104" s="1583"/>
      <c r="G104" s="1583"/>
      <c r="H104" s="1583"/>
      <c r="I104" s="1583"/>
      <c r="J104" s="1583"/>
      <c r="K104" s="1583"/>
      <c r="L104" s="1583"/>
      <c r="M104" s="1583"/>
      <c r="N104" s="1583"/>
      <c r="O104" s="1583"/>
      <c r="P104" s="1583"/>
      <c r="Q104" s="1583"/>
      <c r="R104" s="1583"/>
      <c r="S104" s="1583"/>
      <c r="T104" s="1583"/>
      <c r="U104" s="1583"/>
      <c r="V104" s="1583"/>
      <c r="W104" s="1583"/>
      <c r="X104" s="1583"/>
      <c r="Y104" s="1583"/>
      <c r="Z104" s="1583"/>
      <c r="AA104" s="1583"/>
      <c r="AB104" s="1583"/>
      <c r="AC104" s="1583"/>
      <c r="AD104" s="1583"/>
      <c r="AE104" s="1583"/>
      <c r="AF104" s="1583"/>
      <c r="AG104" s="1588"/>
      <c r="AH104" s="1589" t="s">
        <v>2214</v>
      </c>
      <c r="AI104" s="1590"/>
      <c r="AJ104" s="1590"/>
      <c r="AK104" s="1591"/>
      <c r="AL104" s="263"/>
      <c r="AM104" s="241"/>
    </row>
    <row r="105" spans="1:39" ht="30" customHeight="1">
      <c r="A105" s="174"/>
      <c r="B105" s="1582" t="s">
        <v>2144</v>
      </c>
      <c r="C105" s="1583"/>
      <c r="D105" s="1583"/>
      <c r="E105" s="1583"/>
      <c r="F105" s="1583"/>
      <c r="G105" s="1583"/>
      <c r="H105" s="1583"/>
      <c r="I105" s="1583"/>
      <c r="J105" s="1583"/>
      <c r="K105" s="1583"/>
      <c r="L105" s="1583"/>
      <c r="M105" s="1583"/>
      <c r="N105" s="1583"/>
      <c r="O105" s="1583"/>
      <c r="P105" s="1583"/>
      <c r="Q105" s="1583"/>
      <c r="R105" s="1583"/>
      <c r="S105" s="1583"/>
      <c r="T105" s="1583"/>
      <c r="U105" s="1583"/>
      <c r="V105" s="1583"/>
      <c r="W105" s="1583"/>
      <c r="X105" s="1583"/>
      <c r="Y105" s="1583"/>
      <c r="Z105" s="1583"/>
      <c r="AA105" s="1583"/>
      <c r="AB105" s="1583"/>
      <c r="AC105" s="1583"/>
      <c r="AD105" s="1583"/>
      <c r="AE105" s="1583"/>
      <c r="AF105" s="1583"/>
      <c r="AG105" s="1588"/>
      <c r="AH105" s="1589" t="s">
        <v>2215</v>
      </c>
      <c r="AI105" s="1590"/>
      <c r="AJ105" s="1590"/>
      <c r="AK105" s="1591"/>
      <c r="AL105" s="263"/>
      <c r="AM105" s="241"/>
    </row>
    <row r="106" spans="1:39" ht="15" customHeight="1">
      <c r="A106" s="174"/>
      <c r="B106" s="1582" t="s">
        <v>2145</v>
      </c>
      <c r="C106" s="1583"/>
      <c r="D106" s="1583"/>
      <c r="E106" s="1583"/>
      <c r="F106" s="1583"/>
      <c r="G106" s="1583"/>
      <c r="H106" s="1583"/>
      <c r="I106" s="1583"/>
      <c r="J106" s="1583"/>
      <c r="K106" s="1583"/>
      <c r="L106" s="1583"/>
      <c r="M106" s="1583"/>
      <c r="N106" s="1583"/>
      <c r="O106" s="1583"/>
      <c r="P106" s="1583"/>
      <c r="Q106" s="1583"/>
      <c r="R106" s="1583"/>
      <c r="S106" s="1583"/>
      <c r="T106" s="1583"/>
      <c r="U106" s="1583"/>
      <c r="V106" s="1583"/>
      <c r="W106" s="1583"/>
      <c r="X106" s="1583"/>
      <c r="Y106" s="1583"/>
      <c r="Z106" s="1583"/>
      <c r="AA106" s="1583"/>
      <c r="AB106" s="1583"/>
      <c r="AC106" s="1583"/>
      <c r="AD106" s="1583"/>
      <c r="AE106" s="1583"/>
      <c r="AF106" s="1583"/>
      <c r="AG106" s="1588"/>
      <c r="AH106" s="1589" t="s">
        <v>2216</v>
      </c>
      <c r="AI106" s="1590"/>
      <c r="AJ106" s="1590"/>
      <c r="AK106" s="1591"/>
      <c r="AL106" s="263"/>
      <c r="AM106" s="241"/>
    </row>
    <row r="107" spans="1:39" ht="15" customHeight="1">
      <c r="A107" s="174"/>
      <c r="B107" s="1582" t="s">
        <v>2146</v>
      </c>
      <c r="C107" s="1583"/>
      <c r="D107" s="1583"/>
      <c r="E107" s="1583"/>
      <c r="F107" s="1583"/>
      <c r="G107" s="1583"/>
      <c r="H107" s="1583"/>
      <c r="I107" s="1583"/>
      <c r="J107" s="1583"/>
      <c r="K107" s="1583"/>
      <c r="L107" s="1583"/>
      <c r="M107" s="1583"/>
      <c r="N107" s="1583"/>
      <c r="O107" s="1583"/>
      <c r="P107" s="1583"/>
      <c r="Q107" s="1583"/>
      <c r="R107" s="1583"/>
      <c r="S107" s="1583"/>
      <c r="T107" s="1583"/>
      <c r="U107" s="1583"/>
      <c r="V107" s="1583"/>
      <c r="W107" s="1583"/>
      <c r="X107" s="1583"/>
      <c r="Y107" s="1583"/>
      <c r="Z107" s="1583"/>
      <c r="AA107" s="1583"/>
      <c r="AB107" s="1583"/>
      <c r="AC107" s="1583"/>
      <c r="AD107" s="1583"/>
      <c r="AE107" s="1583"/>
      <c r="AF107" s="1583"/>
      <c r="AG107" s="1588"/>
      <c r="AH107" s="1589" t="s">
        <v>2217</v>
      </c>
      <c r="AI107" s="1590"/>
      <c r="AJ107" s="1590"/>
      <c r="AK107" s="1591"/>
      <c r="AL107" s="263"/>
      <c r="AM107" s="241"/>
    </row>
    <row r="108" spans="1:39" ht="15" customHeight="1">
      <c r="A108" s="174"/>
      <c r="B108" s="1582" t="s">
        <v>2147</v>
      </c>
      <c r="C108" s="1583"/>
      <c r="D108" s="1583"/>
      <c r="E108" s="1583"/>
      <c r="F108" s="1583"/>
      <c r="G108" s="1583"/>
      <c r="H108" s="1583"/>
      <c r="I108" s="1583"/>
      <c r="J108" s="1583"/>
      <c r="K108" s="1583"/>
      <c r="L108" s="1583"/>
      <c r="M108" s="1583"/>
      <c r="N108" s="1583"/>
      <c r="O108" s="1583"/>
      <c r="P108" s="1583"/>
      <c r="Q108" s="1583"/>
      <c r="R108" s="1583"/>
      <c r="S108" s="1583"/>
      <c r="T108" s="1583"/>
      <c r="U108" s="1583"/>
      <c r="V108" s="1583"/>
      <c r="W108" s="1583"/>
      <c r="X108" s="1583"/>
      <c r="Y108" s="1583"/>
      <c r="Z108" s="1583"/>
      <c r="AA108" s="1583"/>
      <c r="AB108" s="1583"/>
      <c r="AC108" s="1583"/>
      <c r="AD108" s="1583"/>
      <c r="AE108" s="1583"/>
      <c r="AF108" s="1583"/>
      <c r="AG108" s="1588"/>
      <c r="AH108" s="1589" t="s">
        <v>2218</v>
      </c>
      <c r="AI108" s="1590"/>
      <c r="AJ108" s="1590"/>
      <c r="AK108" s="1591"/>
      <c r="AL108" s="263"/>
      <c r="AM108" s="241"/>
    </row>
    <row r="109" spans="1:39" ht="15" customHeight="1">
      <c r="A109" s="174"/>
      <c r="B109" s="1582" t="s">
        <v>2148</v>
      </c>
      <c r="C109" s="1583"/>
      <c r="D109" s="1583"/>
      <c r="E109" s="1583"/>
      <c r="F109" s="1583"/>
      <c r="G109" s="1583"/>
      <c r="H109" s="1583"/>
      <c r="I109" s="1583"/>
      <c r="J109" s="1583"/>
      <c r="K109" s="1583"/>
      <c r="L109" s="1583"/>
      <c r="M109" s="1583"/>
      <c r="N109" s="1583"/>
      <c r="O109" s="1583"/>
      <c r="P109" s="1583"/>
      <c r="Q109" s="1583"/>
      <c r="R109" s="1583"/>
      <c r="S109" s="1583"/>
      <c r="T109" s="1583"/>
      <c r="U109" s="1583"/>
      <c r="V109" s="1583"/>
      <c r="W109" s="1583"/>
      <c r="X109" s="1583"/>
      <c r="Y109" s="1583"/>
      <c r="Z109" s="1583"/>
      <c r="AA109" s="1583"/>
      <c r="AB109" s="1583"/>
      <c r="AC109" s="1583"/>
      <c r="AD109" s="1583"/>
      <c r="AE109" s="1583"/>
      <c r="AF109" s="1583"/>
      <c r="AG109" s="1588"/>
      <c r="AH109" s="1589" t="s">
        <v>2219</v>
      </c>
      <c r="AI109" s="1590"/>
      <c r="AJ109" s="1590"/>
      <c r="AK109" s="1591"/>
      <c r="AL109" s="263"/>
      <c r="AM109" s="241"/>
    </row>
    <row r="110" spans="1:39" ht="15" customHeight="1">
      <c r="A110" s="174"/>
      <c r="B110" s="1582" t="s">
        <v>2149</v>
      </c>
      <c r="C110" s="1583"/>
      <c r="D110" s="1583"/>
      <c r="E110" s="1583"/>
      <c r="F110" s="1583"/>
      <c r="G110" s="1583"/>
      <c r="H110" s="1583"/>
      <c r="I110" s="1583"/>
      <c r="J110" s="1583"/>
      <c r="K110" s="1583"/>
      <c r="L110" s="1583"/>
      <c r="M110" s="1583"/>
      <c r="N110" s="1583"/>
      <c r="O110" s="1583"/>
      <c r="P110" s="1583"/>
      <c r="Q110" s="1583"/>
      <c r="R110" s="1583"/>
      <c r="S110" s="1583"/>
      <c r="T110" s="1583"/>
      <c r="U110" s="1583"/>
      <c r="V110" s="1583"/>
      <c r="W110" s="1583"/>
      <c r="X110" s="1583"/>
      <c r="Y110" s="1583"/>
      <c r="Z110" s="1583"/>
      <c r="AA110" s="1583"/>
      <c r="AB110" s="1583"/>
      <c r="AC110" s="1583"/>
      <c r="AD110" s="1583"/>
      <c r="AE110" s="1583"/>
      <c r="AF110" s="1583"/>
      <c r="AG110" s="1588"/>
      <c r="AH110" s="1589" t="s">
        <v>2220</v>
      </c>
      <c r="AI110" s="1590"/>
      <c r="AJ110" s="1590"/>
      <c r="AK110" s="1591"/>
      <c r="AL110" s="263"/>
      <c r="AM110" s="241"/>
    </row>
    <row r="111" spans="1:39" ht="45" customHeight="1">
      <c r="A111" s="174"/>
      <c r="B111" s="1582" t="s">
        <v>2327</v>
      </c>
      <c r="C111" s="1583"/>
      <c r="D111" s="1583"/>
      <c r="E111" s="1583"/>
      <c r="F111" s="1583"/>
      <c r="G111" s="1583"/>
      <c r="H111" s="1583"/>
      <c r="I111" s="1583"/>
      <c r="J111" s="1583"/>
      <c r="K111" s="1583"/>
      <c r="L111" s="1583"/>
      <c r="M111" s="1583"/>
      <c r="N111" s="1583"/>
      <c r="O111" s="1583"/>
      <c r="P111" s="1583"/>
      <c r="Q111" s="1583"/>
      <c r="R111" s="1583"/>
      <c r="S111" s="1583"/>
      <c r="T111" s="1583"/>
      <c r="U111" s="1583"/>
      <c r="V111" s="1583"/>
      <c r="W111" s="1583"/>
      <c r="X111" s="1583"/>
      <c r="Y111" s="1583"/>
      <c r="Z111" s="1583"/>
      <c r="AA111" s="1583"/>
      <c r="AB111" s="1583"/>
      <c r="AC111" s="1583"/>
      <c r="AD111" s="1583"/>
      <c r="AE111" s="1583"/>
      <c r="AF111" s="1583"/>
      <c r="AG111" s="1588"/>
      <c r="AH111" s="1589" t="s">
        <v>2221</v>
      </c>
      <c r="AI111" s="1590"/>
      <c r="AJ111" s="1590"/>
      <c r="AK111" s="1591"/>
      <c r="AL111" s="263"/>
      <c r="AM111" s="241"/>
    </row>
    <row r="112" spans="1:39" ht="30" customHeight="1">
      <c r="A112" s="174"/>
      <c r="B112" s="1582" t="s">
        <v>2328</v>
      </c>
      <c r="C112" s="1583"/>
      <c r="D112" s="1583"/>
      <c r="E112" s="1583"/>
      <c r="F112" s="1583"/>
      <c r="G112" s="1583"/>
      <c r="H112" s="1583"/>
      <c r="I112" s="1583"/>
      <c r="J112" s="1583"/>
      <c r="K112" s="1583"/>
      <c r="L112" s="1583"/>
      <c r="M112" s="1583"/>
      <c r="N112" s="1583"/>
      <c r="O112" s="1583"/>
      <c r="P112" s="1583"/>
      <c r="Q112" s="1583"/>
      <c r="R112" s="1583"/>
      <c r="S112" s="1583"/>
      <c r="T112" s="1583"/>
      <c r="U112" s="1583"/>
      <c r="V112" s="1583"/>
      <c r="W112" s="1583"/>
      <c r="X112" s="1583"/>
      <c r="Y112" s="1583"/>
      <c r="Z112" s="1583"/>
      <c r="AA112" s="1583"/>
      <c r="AB112" s="1583"/>
      <c r="AC112" s="1583"/>
      <c r="AD112" s="1583"/>
      <c r="AE112" s="1583"/>
      <c r="AF112" s="1583"/>
      <c r="AG112" s="1588"/>
      <c r="AH112" s="1589" t="s">
        <v>2222</v>
      </c>
      <c r="AI112" s="1590"/>
      <c r="AJ112" s="1590"/>
      <c r="AK112" s="1591"/>
      <c r="AL112" s="263"/>
      <c r="AM112" s="241"/>
    </row>
    <row r="113" spans="1:39" ht="15" customHeight="1">
      <c r="A113" s="174"/>
      <c r="B113" s="1582" t="s">
        <v>2150</v>
      </c>
      <c r="C113" s="1583"/>
      <c r="D113" s="1583"/>
      <c r="E113" s="1583"/>
      <c r="F113" s="1583"/>
      <c r="G113" s="1583"/>
      <c r="H113" s="1583"/>
      <c r="I113" s="1583"/>
      <c r="J113" s="1583"/>
      <c r="K113" s="1583"/>
      <c r="L113" s="1583"/>
      <c r="M113" s="1583"/>
      <c r="N113" s="1583"/>
      <c r="O113" s="1583"/>
      <c r="P113" s="1583"/>
      <c r="Q113" s="1583"/>
      <c r="R113" s="1583"/>
      <c r="S113" s="1583"/>
      <c r="T113" s="1583"/>
      <c r="U113" s="1583"/>
      <c r="V113" s="1583"/>
      <c r="W113" s="1583"/>
      <c r="X113" s="1583"/>
      <c r="Y113" s="1583"/>
      <c r="Z113" s="1583"/>
      <c r="AA113" s="1583"/>
      <c r="AB113" s="1583"/>
      <c r="AC113" s="1583"/>
      <c r="AD113" s="1583"/>
      <c r="AE113" s="1583"/>
      <c r="AF113" s="1583"/>
      <c r="AG113" s="1588"/>
      <c r="AH113" s="1589" t="s">
        <v>2223</v>
      </c>
      <c r="AI113" s="1590"/>
      <c r="AJ113" s="1590"/>
      <c r="AK113" s="1591"/>
      <c r="AL113" s="263"/>
      <c r="AM113" s="241"/>
    </row>
    <row r="114" spans="1:39" ht="120" customHeight="1">
      <c r="A114" s="174"/>
      <c r="B114" s="1582" t="s">
        <v>2326</v>
      </c>
      <c r="C114" s="1583"/>
      <c r="D114" s="1583"/>
      <c r="E114" s="1583"/>
      <c r="F114" s="1583"/>
      <c r="G114" s="1583"/>
      <c r="H114" s="1583"/>
      <c r="I114" s="1583"/>
      <c r="J114" s="1583"/>
      <c r="K114" s="1583"/>
      <c r="L114" s="1583"/>
      <c r="M114" s="1583"/>
      <c r="N114" s="1583"/>
      <c r="O114" s="1583"/>
      <c r="P114" s="1583"/>
      <c r="Q114" s="1583"/>
      <c r="R114" s="1583"/>
      <c r="S114" s="1583"/>
      <c r="T114" s="1583"/>
      <c r="U114" s="1583"/>
      <c r="V114" s="1583"/>
      <c r="W114" s="1583"/>
      <c r="X114" s="1583"/>
      <c r="Y114" s="1583"/>
      <c r="Z114" s="1583"/>
      <c r="AA114" s="1583"/>
      <c r="AB114" s="1583"/>
      <c r="AC114" s="1583"/>
      <c r="AD114" s="1583"/>
      <c r="AE114" s="1583"/>
      <c r="AF114" s="1583"/>
      <c r="AG114" s="1588"/>
      <c r="AH114" s="1589" t="s">
        <v>2224</v>
      </c>
      <c r="AI114" s="1590"/>
      <c r="AJ114" s="1590"/>
      <c r="AK114" s="1591"/>
      <c r="AL114" s="263"/>
      <c r="AM114" s="241"/>
    </row>
    <row r="115" spans="1:39" ht="30" customHeight="1">
      <c r="A115" s="174"/>
      <c r="B115" s="1582" t="s">
        <v>2151</v>
      </c>
      <c r="C115" s="1583"/>
      <c r="D115" s="1583"/>
      <c r="E115" s="1583"/>
      <c r="F115" s="1583"/>
      <c r="G115" s="1583"/>
      <c r="H115" s="1583"/>
      <c r="I115" s="1583"/>
      <c r="J115" s="1583"/>
      <c r="K115" s="1583"/>
      <c r="L115" s="1583"/>
      <c r="M115" s="1583"/>
      <c r="N115" s="1583"/>
      <c r="O115" s="1583"/>
      <c r="P115" s="1583"/>
      <c r="Q115" s="1583"/>
      <c r="R115" s="1583"/>
      <c r="S115" s="1583"/>
      <c r="T115" s="1583"/>
      <c r="U115" s="1583"/>
      <c r="V115" s="1583"/>
      <c r="W115" s="1583"/>
      <c r="X115" s="1583"/>
      <c r="Y115" s="1583"/>
      <c r="Z115" s="1583"/>
      <c r="AA115" s="1583"/>
      <c r="AB115" s="1583"/>
      <c r="AC115" s="1583"/>
      <c r="AD115" s="1583"/>
      <c r="AE115" s="1583"/>
      <c r="AF115" s="1583"/>
      <c r="AG115" s="1588"/>
      <c r="AH115" s="1589" t="s">
        <v>2225</v>
      </c>
      <c r="AI115" s="1590"/>
      <c r="AJ115" s="1590"/>
      <c r="AK115" s="1591"/>
      <c r="AL115" s="263"/>
      <c r="AM115" s="241"/>
    </row>
    <row r="116" spans="1:39" ht="15" customHeight="1">
      <c r="A116" s="174"/>
      <c r="B116" s="1582" t="s">
        <v>2152</v>
      </c>
      <c r="C116" s="1583"/>
      <c r="D116" s="1583"/>
      <c r="E116" s="1583"/>
      <c r="F116" s="1583"/>
      <c r="G116" s="1583"/>
      <c r="H116" s="1583"/>
      <c r="I116" s="1583"/>
      <c r="J116" s="1583"/>
      <c r="K116" s="1583"/>
      <c r="L116" s="1583"/>
      <c r="M116" s="1583"/>
      <c r="N116" s="1583"/>
      <c r="O116" s="1583"/>
      <c r="P116" s="1583"/>
      <c r="Q116" s="1583"/>
      <c r="R116" s="1583"/>
      <c r="S116" s="1583"/>
      <c r="T116" s="1583"/>
      <c r="U116" s="1583"/>
      <c r="V116" s="1583"/>
      <c r="W116" s="1583"/>
      <c r="X116" s="1583"/>
      <c r="Y116" s="1583"/>
      <c r="Z116" s="1583"/>
      <c r="AA116" s="1583"/>
      <c r="AB116" s="1583"/>
      <c r="AC116" s="1583"/>
      <c r="AD116" s="1583"/>
      <c r="AE116" s="1583"/>
      <c r="AF116" s="1583"/>
      <c r="AG116" s="1588"/>
      <c r="AH116" s="1589" t="s">
        <v>2226</v>
      </c>
      <c r="AI116" s="1590"/>
      <c r="AJ116" s="1590"/>
      <c r="AK116" s="1591"/>
      <c r="AL116" s="263"/>
      <c r="AM116" s="241"/>
    </row>
    <row r="117" spans="1:39" ht="15" customHeight="1">
      <c r="A117" s="174"/>
      <c r="B117" s="1582" t="s">
        <v>2153</v>
      </c>
      <c r="C117" s="1583"/>
      <c r="D117" s="1583"/>
      <c r="E117" s="1583"/>
      <c r="F117" s="1583"/>
      <c r="G117" s="1583"/>
      <c r="H117" s="1583"/>
      <c r="I117" s="1583"/>
      <c r="J117" s="1583"/>
      <c r="K117" s="1583"/>
      <c r="L117" s="1583"/>
      <c r="M117" s="1583"/>
      <c r="N117" s="1583"/>
      <c r="O117" s="1583"/>
      <c r="P117" s="1583"/>
      <c r="Q117" s="1583"/>
      <c r="R117" s="1583"/>
      <c r="S117" s="1583"/>
      <c r="T117" s="1583"/>
      <c r="U117" s="1583"/>
      <c r="V117" s="1583"/>
      <c r="W117" s="1583"/>
      <c r="X117" s="1583"/>
      <c r="Y117" s="1583"/>
      <c r="Z117" s="1583"/>
      <c r="AA117" s="1583"/>
      <c r="AB117" s="1583"/>
      <c r="AC117" s="1583"/>
      <c r="AD117" s="1583"/>
      <c r="AE117" s="1583"/>
      <c r="AF117" s="1583"/>
      <c r="AG117" s="1588"/>
      <c r="AH117" s="1589" t="s">
        <v>2227</v>
      </c>
      <c r="AI117" s="1590"/>
      <c r="AJ117" s="1590"/>
      <c r="AK117" s="1591"/>
      <c r="AL117" s="263"/>
      <c r="AM117" s="241"/>
    </row>
    <row r="118" spans="1:39" ht="15" customHeight="1">
      <c r="A118" s="174"/>
      <c r="B118" s="1582" t="s">
        <v>2154</v>
      </c>
      <c r="C118" s="1583"/>
      <c r="D118" s="1583"/>
      <c r="E118" s="1583"/>
      <c r="F118" s="1583"/>
      <c r="G118" s="1583"/>
      <c r="H118" s="1583"/>
      <c r="I118" s="1583"/>
      <c r="J118" s="1583"/>
      <c r="K118" s="1583"/>
      <c r="L118" s="1583"/>
      <c r="M118" s="1583"/>
      <c r="N118" s="1583"/>
      <c r="O118" s="1583"/>
      <c r="P118" s="1583"/>
      <c r="Q118" s="1583"/>
      <c r="R118" s="1583"/>
      <c r="S118" s="1583"/>
      <c r="T118" s="1583"/>
      <c r="U118" s="1583"/>
      <c r="V118" s="1583"/>
      <c r="W118" s="1583"/>
      <c r="X118" s="1583"/>
      <c r="Y118" s="1583"/>
      <c r="Z118" s="1583"/>
      <c r="AA118" s="1583"/>
      <c r="AB118" s="1583"/>
      <c r="AC118" s="1583"/>
      <c r="AD118" s="1583"/>
      <c r="AE118" s="1583"/>
      <c r="AF118" s="1583"/>
      <c r="AG118" s="1588"/>
      <c r="AH118" s="1589" t="s">
        <v>2228</v>
      </c>
      <c r="AI118" s="1590"/>
      <c r="AJ118" s="1590"/>
      <c r="AK118" s="1591"/>
      <c r="AL118" s="263"/>
      <c r="AM118" s="241"/>
    </row>
    <row r="119" spans="1:39" ht="15" customHeight="1">
      <c r="A119" s="174"/>
      <c r="B119" s="1582" t="s">
        <v>2155</v>
      </c>
      <c r="C119" s="1583"/>
      <c r="D119" s="1583"/>
      <c r="E119" s="1583"/>
      <c r="F119" s="1583"/>
      <c r="G119" s="1583"/>
      <c r="H119" s="1583"/>
      <c r="I119" s="1583"/>
      <c r="J119" s="1583"/>
      <c r="K119" s="1583"/>
      <c r="L119" s="1583"/>
      <c r="M119" s="1583"/>
      <c r="N119" s="1583"/>
      <c r="O119" s="1583"/>
      <c r="P119" s="1583"/>
      <c r="Q119" s="1583"/>
      <c r="R119" s="1583"/>
      <c r="S119" s="1583"/>
      <c r="T119" s="1583"/>
      <c r="U119" s="1583"/>
      <c r="V119" s="1583"/>
      <c r="W119" s="1583"/>
      <c r="X119" s="1583"/>
      <c r="Y119" s="1583"/>
      <c r="Z119" s="1583"/>
      <c r="AA119" s="1583"/>
      <c r="AB119" s="1583"/>
      <c r="AC119" s="1583"/>
      <c r="AD119" s="1583"/>
      <c r="AE119" s="1583"/>
      <c r="AF119" s="1583"/>
      <c r="AG119" s="1588"/>
      <c r="AH119" s="1589" t="s">
        <v>2229</v>
      </c>
      <c r="AI119" s="1590"/>
      <c r="AJ119" s="1590"/>
      <c r="AK119" s="1591"/>
      <c r="AL119" s="263"/>
      <c r="AM119" s="241"/>
    </row>
    <row r="120" spans="1:39" ht="15" customHeight="1">
      <c r="A120" s="174"/>
      <c r="B120" s="1582" t="s">
        <v>2156</v>
      </c>
      <c r="C120" s="1583"/>
      <c r="D120" s="1583"/>
      <c r="E120" s="1583"/>
      <c r="F120" s="1583"/>
      <c r="G120" s="1583"/>
      <c r="H120" s="1583"/>
      <c r="I120" s="1583"/>
      <c r="J120" s="1583"/>
      <c r="K120" s="1583"/>
      <c r="L120" s="1583"/>
      <c r="M120" s="1583"/>
      <c r="N120" s="1583"/>
      <c r="O120" s="1583"/>
      <c r="P120" s="1583"/>
      <c r="Q120" s="1583"/>
      <c r="R120" s="1583"/>
      <c r="S120" s="1583"/>
      <c r="T120" s="1583"/>
      <c r="U120" s="1583"/>
      <c r="V120" s="1583"/>
      <c r="W120" s="1583"/>
      <c r="X120" s="1583"/>
      <c r="Y120" s="1583"/>
      <c r="Z120" s="1583"/>
      <c r="AA120" s="1583"/>
      <c r="AB120" s="1583"/>
      <c r="AC120" s="1583"/>
      <c r="AD120" s="1583"/>
      <c r="AE120" s="1583"/>
      <c r="AF120" s="1583"/>
      <c r="AG120" s="1588"/>
      <c r="AH120" s="1589" t="s">
        <v>2230</v>
      </c>
      <c r="AI120" s="1590"/>
      <c r="AJ120" s="1590"/>
      <c r="AK120" s="1591"/>
      <c r="AL120" s="263"/>
      <c r="AM120" s="241"/>
    </row>
    <row r="121" spans="1:39" ht="15" customHeight="1">
      <c r="A121" s="174"/>
      <c r="B121" s="1582" t="s">
        <v>2157</v>
      </c>
      <c r="C121" s="1583"/>
      <c r="D121" s="1583"/>
      <c r="E121" s="1583"/>
      <c r="F121" s="1583"/>
      <c r="G121" s="1583"/>
      <c r="H121" s="1583"/>
      <c r="I121" s="1583"/>
      <c r="J121" s="1583"/>
      <c r="K121" s="1583"/>
      <c r="L121" s="1583"/>
      <c r="M121" s="1583"/>
      <c r="N121" s="1583"/>
      <c r="O121" s="1583"/>
      <c r="P121" s="1583"/>
      <c r="Q121" s="1583"/>
      <c r="R121" s="1583"/>
      <c r="S121" s="1583"/>
      <c r="T121" s="1583"/>
      <c r="U121" s="1583"/>
      <c r="V121" s="1583"/>
      <c r="W121" s="1583"/>
      <c r="X121" s="1583"/>
      <c r="Y121" s="1583"/>
      <c r="Z121" s="1583"/>
      <c r="AA121" s="1583"/>
      <c r="AB121" s="1583"/>
      <c r="AC121" s="1583"/>
      <c r="AD121" s="1583"/>
      <c r="AE121" s="1583"/>
      <c r="AF121" s="1583"/>
      <c r="AG121" s="1588"/>
      <c r="AH121" s="1589" t="s">
        <v>2231</v>
      </c>
      <c r="AI121" s="1590"/>
      <c r="AJ121" s="1590"/>
      <c r="AK121" s="1591"/>
      <c r="AL121" s="263"/>
      <c r="AM121" s="241"/>
    </row>
    <row r="122" spans="1:39" ht="15" customHeight="1">
      <c r="A122" s="174"/>
      <c r="B122" s="1582" t="s">
        <v>2158</v>
      </c>
      <c r="C122" s="1583"/>
      <c r="D122" s="1583"/>
      <c r="E122" s="1583"/>
      <c r="F122" s="1583"/>
      <c r="G122" s="1583"/>
      <c r="H122" s="1583"/>
      <c r="I122" s="1583"/>
      <c r="J122" s="1583"/>
      <c r="K122" s="1583"/>
      <c r="L122" s="1583"/>
      <c r="M122" s="1583"/>
      <c r="N122" s="1583"/>
      <c r="O122" s="1583"/>
      <c r="P122" s="1583"/>
      <c r="Q122" s="1583"/>
      <c r="R122" s="1583"/>
      <c r="S122" s="1583"/>
      <c r="T122" s="1583"/>
      <c r="U122" s="1583"/>
      <c r="V122" s="1583"/>
      <c r="W122" s="1583"/>
      <c r="X122" s="1583"/>
      <c r="Y122" s="1583"/>
      <c r="Z122" s="1583"/>
      <c r="AA122" s="1583"/>
      <c r="AB122" s="1583"/>
      <c r="AC122" s="1583"/>
      <c r="AD122" s="1583"/>
      <c r="AE122" s="1583"/>
      <c r="AF122" s="1583"/>
      <c r="AG122" s="1588"/>
      <c r="AH122" s="1589" t="s">
        <v>2232</v>
      </c>
      <c r="AI122" s="1590"/>
      <c r="AJ122" s="1590"/>
      <c r="AK122" s="1591"/>
      <c r="AL122" s="263"/>
      <c r="AM122" s="241"/>
    </row>
    <row r="123" spans="1:39" ht="15" customHeight="1">
      <c r="A123" s="174"/>
      <c r="B123" s="1582" t="s">
        <v>2159</v>
      </c>
      <c r="C123" s="1583"/>
      <c r="D123" s="1583"/>
      <c r="E123" s="1583"/>
      <c r="F123" s="1583"/>
      <c r="G123" s="1583"/>
      <c r="H123" s="1583"/>
      <c r="I123" s="1583"/>
      <c r="J123" s="1583"/>
      <c r="K123" s="1583"/>
      <c r="L123" s="1583"/>
      <c r="M123" s="1583"/>
      <c r="N123" s="1583"/>
      <c r="O123" s="1583"/>
      <c r="P123" s="1583"/>
      <c r="Q123" s="1583"/>
      <c r="R123" s="1583"/>
      <c r="S123" s="1583"/>
      <c r="T123" s="1583"/>
      <c r="U123" s="1583"/>
      <c r="V123" s="1583"/>
      <c r="W123" s="1583"/>
      <c r="X123" s="1583"/>
      <c r="Y123" s="1583"/>
      <c r="Z123" s="1583"/>
      <c r="AA123" s="1583"/>
      <c r="AB123" s="1583"/>
      <c r="AC123" s="1583"/>
      <c r="AD123" s="1583"/>
      <c r="AE123" s="1583"/>
      <c r="AF123" s="1583"/>
      <c r="AG123" s="1588"/>
      <c r="AH123" s="1589" t="s">
        <v>2233</v>
      </c>
      <c r="AI123" s="1590"/>
      <c r="AJ123" s="1590"/>
      <c r="AK123" s="1591"/>
      <c r="AL123" s="263"/>
      <c r="AM123" s="241"/>
    </row>
    <row r="124" spans="1:39" ht="15" customHeight="1">
      <c r="A124" s="174"/>
      <c r="B124" s="1582" t="s">
        <v>2160</v>
      </c>
      <c r="C124" s="1583"/>
      <c r="D124" s="1583"/>
      <c r="E124" s="1583"/>
      <c r="F124" s="1583"/>
      <c r="G124" s="1583"/>
      <c r="H124" s="1583"/>
      <c r="I124" s="1583"/>
      <c r="J124" s="1583"/>
      <c r="K124" s="1583"/>
      <c r="L124" s="1583"/>
      <c r="M124" s="1583"/>
      <c r="N124" s="1583"/>
      <c r="O124" s="1583"/>
      <c r="P124" s="1583"/>
      <c r="Q124" s="1583"/>
      <c r="R124" s="1583"/>
      <c r="S124" s="1583"/>
      <c r="T124" s="1583"/>
      <c r="U124" s="1583"/>
      <c r="V124" s="1583"/>
      <c r="W124" s="1583"/>
      <c r="X124" s="1583"/>
      <c r="Y124" s="1583"/>
      <c r="Z124" s="1583"/>
      <c r="AA124" s="1583"/>
      <c r="AB124" s="1583"/>
      <c r="AC124" s="1583"/>
      <c r="AD124" s="1583"/>
      <c r="AE124" s="1583"/>
      <c r="AF124" s="1583"/>
      <c r="AG124" s="1588"/>
      <c r="AH124" s="1589" t="s">
        <v>2234</v>
      </c>
      <c r="AI124" s="1590"/>
      <c r="AJ124" s="1590"/>
      <c r="AK124" s="1591"/>
      <c r="AL124" s="263"/>
      <c r="AM124" s="241"/>
    </row>
    <row r="125" spans="1:39" ht="15" customHeight="1">
      <c r="A125" s="174"/>
      <c r="B125" s="1582" t="s">
        <v>2161</v>
      </c>
      <c r="C125" s="1583"/>
      <c r="D125" s="1583"/>
      <c r="E125" s="1583"/>
      <c r="F125" s="1583"/>
      <c r="G125" s="1583"/>
      <c r="H125" s="1583"/>
      <c r="I125" s="1583"/>
      <c r="J125" s="1583"/>
      <c r="K125" s="1583"/>
      <c r="L125" s="1583"/>
      <c r="M125" s="1583"/>
      <c r="N125" s="1583"/>
      <c r="O125" s="1583"/>
      <c r="P125" s="1583"/>
      <c r="Q125" s="1583"/>
      <c r="R125" s="1583"/>
      <c r="S125" s="1583"/>
      <c r="T125" s="1583"/>
      <c r="U125" s="1583"/>
      <c r="V125" s="1583"/>
      <c r="W125" s="1583"/>
      <c r="X125" s="1583"/>
      <c r="Y125" s="1583"/>
      <c r="Z125" s="1583"/>
      <c r="AA125" s="1583"/>
      <c r="AB125" s="1583"/>
      <c r="AC125" s="1583"/>
      <c r="AD125" s="1583"/>
      <c r="AE125" s="1583"/>
      <c r="AF125" s="1583"/>
      <c r="AG125" s="1588"/>
      <c r="AH125" s="1589" t="s">
        <v>2235</v>
      </c>
      <c r="AI125" s="1590"/>
      <c r="AJ125" s="1590"/>
      <c r="AK125" s="1591"/>
      <c r="AL125" s="263"/>
      <c r="AM125" s="241"/>
    </row>
    <row r="126" spans="1:39" ht="15" customHeight="1">
      <c r="A126" s="174"/>
      <c r="B126" s="1582" t="s">
        <v>2162</v>
      </c>
      <c r="C126" s="1583"/>
      <c r="D126" s="1583"/>
      <c r="E126" s="1583"/>
      <c r="F126" s="1583"/>
      <c r="G126" s="1583"/>
      <c r="H126" s="1583"/>
      <c r="I126" s="1583"/>
      <c r="J126" s="1583"/>
      <c r="K126" s="1583"/>
      <c r="L126" s="1583"/>
      <c r="M126" s="1583"/>
      <c r="N126" s="1583"/>
      <c r="O126" s="1583"/>
      <c r="P126" s="1583"/>
      <c r="Q126" s="1583"/>
      <c r="R126" s="1583"/>
      <c r="S126" s="1583"/>
      <c r="T126" s="1583"/>
      <c r="U126" s="1583"/>
      <c r="V126" s="1583"/>
      <c r="W126" s="1583"/>
      <c r="X126" s="1583"/>
      <c r="Y126" s="1583"/>
      <c r="Z126" s="1583"/>
      <c r="AA126" s="1583"/>
      <c r="AB126" s="1583"/>
      <c r="AC126" s="1583"/>
      <c r="AD126" s="1583"/>
      <c r="AE126" s="1583"/>
      <c r="AF126" s="1583"/>
      <c r="AG126" s="1588"/>
      <c r="AH126" s="1589" t="s">
        <v>2236</v>
      </c>
      <c r="AI126" s="1590"/>
      <c r="AJ126" s="1590"/>
      <c r="AK126" s="1591"/>
      <c r="AL126" s="263"/>
      <c r="AM126" s="241"/>
    </row>
    <row r="127" spans="1:39" ht="15" customHeight="1">
      <c r="A127" s="174"/>
      <c r="B127" s="1582" t="s">
        <v>2163</v>
      </c>
      <c r="C127" s="1583"/>
      <c r="D127" s="1583"/>
      <c r="E127" s="1583"/>
      <c r="F127" s="1583"/>
      <c r="G127" s="1583"/>
      <c r="H127" s="1583"/>
      <c r="I127" s="1583"/>
      <c r="J127" s="1583"/>
      <c r="K127" s="1583"/>
      <c r="L127" s="1583"/>
      <c r="M127" s="1583"/>
      <c r="N127" s="1583"/>
      <c r="O127" s="1583"/>
      <c r="P127" s="1583"/>
      <c r="Q127" s="1583"/>
      <c r="R127" s="1583"/>
      <c r="S127" s="1583"/>
      <c r="T127" s="1583"/>
      <c r="U127" s="1583"/>
      <c r="V127" s="1583"/>
      <c r="W127" s="1583"/>
      <c r="X127" s="1583"/>
      <c r="Y127" s="1583"/>
      <c r="Z127" s="1583"/>
      <c r="AA127" s="1583"/>
      <c r="AB127" s="1583"/>
      <c r="AC127" s="1583"/>
      <c r="AD127" s="1583"/>
      <c r="AE127" s="1583"/>
      <c r="AF127" s="1583"/>
      <c r="AG127" s="1588"/>
      <c r="AH127" s="1589" t="s">
        <v>2237</v>
      </c>
      <c r="AI127" s="1590"/>
      <c r="AJ127" s="1590"/>
      <c r="AK127" s="1591"/>
      <c r="AL127" s="263"/>
      <c r="AM127" s="241"/>
    </row>
    <row r="128" spans="1:39" ht="15" customHeight="1">
      <c r="A128" s="174"/>
      <c r="B128" s="1582" t="s">
        <v>2164</v>
      </c>
      <c r="C128" s="1583"/>
      <c r="D128" s="1583"/>
      <c r="E128" s="1583"/>
      <c r="F128" s="1583"/>
      <c r="G128" s="1583"/>
      <c r="H128" s="1583"/>
      <c r="I128" s="1583"/>
      <c r="J128" s="1583"/>
      <c r="K128" s="1583"/>
      <c r="L128" s="1583"/>
      <c r="M128" s="1583"/>
      <c r="N128" s="1583"/>
      <c r="O128" s="1583"/>
      <c r="P128" s="1583"/>
      <c r="Q128" s="1583"/>
      <c r="R128" s="1583"/>
      <c r="S128" s="1583"/>
      <c r="T128" s="1583"/>
      <c r="U128" s="1583"/>
      <c r="V128" s="1583"/>
      <c r="W128" s="1583"/>
      <c r="X128" s="1583"/>
      <c r="Y128" s="1583"/>
      <c r="Z128" s="1583"/>
      <c r="AA128" s="1583"/>
      <c r="AB128" s="1583"/>
      <c r="AC128" s="1583"/>
      <c r="AD128" s="1583"/>
      <c r="AE128" s="1583"/>
      <c r="AF128" s="1583"/>
      <c r="AG128" s="1588"/>
      <c r="AH128" s="1589" t="s">
        <v>2238</v>
      </c>
      <c r="AI128" s="1590"/>
      <c r="AJ128" s="1590"/>
      <c r="AK128" s="1591"/>
      <c r="AL128" s="263"/>
      <c r="AM128" s="241"/>
    </row>
    <row r="129" spans="1:39" ht="15" customHeight="1">
      <c r="A129" s="174"/>
      <c r="B129" s="1582" t="s">
        <v>2165</v>
      </c>
      <c r="C129" s="1583"/>
      <c r="D129" s="1583"/>
      <c r="E129" s="1583"/>
      <c r="F129" s="1583"/>
      <c r="G129" s="1583"/>
      <c r="H129" s="1583"/>
      <c r="I129" s="1583"/>
      <c r="J129" s="1583"/>
      <c r="K129" s="1583"/>
      <c r="L129" s="1583"/>
      <c r="M129" s="1583"/>
      <c r="N129" s="1583"/>
      <c r="O129" s="1583"/>
      <c r="P129" s="1583"/>
      <c r="Q129" s="1583"/>
      <c r="R129" s="1583"/>
      <c r="S129" s="1583"/>
      <c r="T129" s="1583"/>
      <c r="U129" s="1583"/>
      <c r="V129" s="1583"/>
      <c r="W129" s="1583"/>
      <c r="X129" s="1583"/>
      <c r="Y129" s="1583"/>
      <c r="Z129" s="1583"/>
      <c r="AA129" s="1583"/>
      <c r="AB129" s="1583"/>
      <c r="AC129" s="1583"/>
      <c r="AD129" s="1583"/>
      <c r="AE129" s="1583"/>
      <c r="AF129" s="1583"/>
      <c r="AG129" s="1588"/>
      <c r="AH129" s="1589" t="s">
        <v>2239</v>
      </c>
      <c r="AI129" s="1590"/>
      <c r="AJ129" s="1590"/>
      <c r="AK129" s="1591"/>
      <c r="AL129" s="263"/>
      <c r="AM129" s="241"/>
    </row>
    <row r="130" spans="1:39" ht="45" customHeight="1">
      <c r="A130" s="174"/>
      <c r="B130" s="1582" t="s">
        <v>2166</v>
      </c>
      <c r="C130" s="1583"/>
      <c r="D130" s="1583"/>
      <c r="E130" s="1583"/>
      <c r="F130" s="1583"/>
      <c r="G130" s="1583"/>
      <c r="H130" s="1583"/>
      <c r="I130" s="1583"/>
      <c r="J130" s="1583"/>
      <c r="K130" s="1583"/>
      <c r="L130" s="1583"/>
      <c r="M130" s="1583"/>
      <c r="N130" s="1583"/>
      <c r="O130" s="1583"/>
      <c r="P130" s="1583"/>
      <c r="Q130" s="1583"/>
      <c r="R130" s="1583"/>
      <c r="S130" s="1583"/>
      <c r="T130" s="1583"/>
      <c r="U130" s="1583"/>
      <c r="V130" s="1583"/>
      <c r="W130" s="1583"/>
      <c r="X130" s="1583"/>
      <c r="Y130" s="1583"/>
      <c r="Z130" s="1583"/>
      <c r="AA130" s="1583"/>
      <c r="AB130" s="1583"/>
      <c r="AC130" s="1583"/>
      <c r="AD130" s="1583"/>
      <c r="AE130" s="1583"/>
      <c r="AF130" s="1583"/>
      <c r="AG130" s="1588"/>
      <c r="AH130" s="1589" t="s">
        <v>2240</v>
      </c>
      <c r="AI130" s="1590"/>
      <c r="AJ130" s="1590"/>
      <c r="AK130" s="1591"/>
      <c r="AL130" s="263"/>
      <c r="AM130" s="241"/>
    </row>
    <row r="131" spans="1:39" ht="15" customHeight="1">
      <c r="A131" s="174"/>
      <c r="B131" s="1582" t="s">
        <v>2167</v>
      </c>
      <c r="C131" s="1583"/>
      <c r="D131" s="1583"/>
      <c r="E131" s="1583"/>
      <c r="F131" s="1583"/>
      <c r="G131" s="1583"/>
      <c r="H131" s="1583"/>
      <c r="I131" s="1583"/>
      <c r="J131" s="1583"/>
      <c r="K131" s="1583"/>
      <c r="L131" s="1583"/>
      <c r="M131" s="1583"/>
      <c r="N131" s="1583"/>
      <c r="O131" s="1583"/>
      <c r="P131" s="1583"/>
      <c r="Q131" s="1583"/>
      <c r="R131" s="1583"/>
      <c r="S131" s="1583"/>
      <c r="T131" s="1583"/>
      <c r="U131" s="1583"/>
      <c r="V131" s="1583"/>
      <c r="W131" s="1583"/>
      <c r="X131" s="1583"/>
      <c r="Y131" s="1583"/>
      <c r="Z131" s="1583"/>
      <c r="AA131" s="1583"/>
      <c r="AB131" s="1583"/>
      <c r="AC131" s="1583"/>
      <c r="AD131" s="1583"/>
      <c r="AE131" s="1583"/>
      <c r="AF131" s="1583"/>
      <c r="AG131" s="1588"/>
      <c r="AH131" s="1589" t="s">
        <v>2241</v>
      </c>
      <c r="AI131" s="1590"/>
      <c r="AJ131" s="1590"/>
      <c r="AK131" s="1591"/>
      <c r="AL131" s="263"/>
      <c r="AM131" s="241"/>
    </row>
    <row r="132" spans="1:39" ht="15" customHeight="1">
      <c r="A132" s="174"/>
      <c r="B132" s="1582" t="s">
        <v>2168</v>
      </c>
      <c r="C132" s="1583"/>
      <c r="D132" s="1583"/>
      <c r="E132" s="1583"/>
      <c r="F132" s="1583"/>
      <c r="G132" s="1583"/>
      <c r="H132" s="1583"/>
      <c r="I132" s="1583"/>
      <c r="J132" s="1583"/>
      <c r="K132" s="1583"/>
      <c r="L132" s="1583"/>
      <c r="M132" s="1583"/>
      <c r="N132" s="1583"/>
      <c r="O132" s="1583"/>
      <c r="P132" s="1583"/>
      <c r="Q132" s="1583"/>
      <c r="R132" s="1583"/>
      <c r="S132" s="1583"/>
      <c r="T132" s="1583"/>
      <c r="U132" s="1583"/>
      <c r="V132" s="1583"/>
      <c r="W132" s="1583"/>
      <c r="X132" s="1583"/>
      <c r="Y132" s="1583"/>
      <c r="Z132" s="1583"/>
      <c r="AA132" s="1583"/>
      <c r="AB132" s="1583"/>
      <c r="AC132" s="1583"/>
      <c r="AD132" s="1583"/>
      <c r="AE132" s="1583"/>
      <c r="AF132" s="1583"/>
      <c r="AG132" s="1588"/>
      <c r="AH132" s="1589" t="s">
        <v>2242</v>
      </c>
      <c r="AI132" s="1590"/>
      <c r="AJ132" s="1590"/>
      <c r="AK132" s="1591"/>
      <c r="AL132" s="263"/>
      <c r="AM132" s="241"/>
    </row>
    <row r="133" spans="1:39" ht="15" customHeight="1">
      <c r="A133" s="174"/>
      <c r="B133" s="1582" t="s">
        <v>2329</v>
      </c>
      <c r="C133" s="1583"/>
      <c r="D133" s="1583"/>
      <c r="E133" s="1583"/>
      <c r="F133" s="1583"/>
      <c r="G133" s="1583"/>
      <c r="H133" s="1583"/>
      <c r="I133" s="1583"/>
      <c r="J133" s="1583"/>
      <c r="K133" s="1583"/>
      <c r="L133" s="1583"/>
      <c r="M133" s="1583"/>
      <c r="N133" s="1583"/>
      <c r="O133" s="1583"/>
      <c r="P133" s="1583"/>
      <c r="Q133" s="1583"/>
      <c r="R133" s="1583"/>
      <c r="S133" s="1583"/>
      <c r="T133" s="1583"/>
      <c r="U133" s="1583"/>
      <c r="V133" s="1583"/>
      <c r="W133" s="1583"/>
      <c r="X133" s="1583"/>
      <c r="Y133" s="1583"/>
      <c r="Z133" s="1583"/>
      <c r="AA133" s="1583"/>
      <c r="AB133" s="1583"/>
      <c r="AC133" s="1583"/>
      <c r="AD133" s="1583"/>
      <c r="AE133" s="1583"/>
      <c r="AF133" s="1583"/>
      <c r="AG133" s="1588"/>
      <c r="AH133" s="1589" t="s">
        <v>2243</v>
      </c>
      <c r="AI133" s="1590"/>
      <c r="AJ133" s="1590"/>
      <c r="AK133" s="1591"/>
      <c r="AL133" s="263"/>
      <c r="AM133" s="241"/>
    </row>
    <row r="134" spans="1:39" ht="15" customHeight="1">
      <c r="A134" s="174"/>
      <c r="B134" s="1582" t="s">
        <v>2330</v>
      </c>
      <c r="C134" s="1583"/>
      <c r="D134" s="1583"/>
      <c r="E134" s="1583"/>
      <c r="F134" s="1583"/>
      <c r="G134" s="1583"/>
      <c r="H134" s="1583"/>
      <c r="I134" s="1583"/>
      <c r="J134" s="1583"/>
      <c r="K134" s="1583"/>
      <c r="L134" s="1583"/>
      <c r="M134" s="1583"/>
      <c r="N134" s="1583"/>
      <c r="O134" s="1583"/>
      <c r="P134" s="1583"/>
      <c r="Q134" s="1583"/>
      <c r="R134" s="1583"/>
      <c r="S134" s="1583"/>
      <c r="T134" s="1583"/>
      <c r="U134" s="1583"/>
      <c r="V134" s="1583"/>
      <c r="W134" s="1583"/>
      <c r="X134" s="1583"/>
      <c r="Y134" s="1583"/>
      <c r="Z134" s="1583"/>
      <c r="AA134" s="1583"/>
      <c r="AB134" s="1583"/>
      <c r="AC134" s="1583"/>
      <c r="AD134" s="1583"/>
      <c r="AE134" s="1583"/>
      <c r="AF134" s="1583"/>
      <c r="AG134" s="1588"/>
      <c r="AH134" s="1589" t="s">
        <v>2244</v>
      </c>
      <c r="AI134" s="1590"/>
      <c r="AJ134" s="1590"/>
      <c r="AK134" s="1591"/>
      <c r="AL134" s="263"/>
      <c r="AM134" s="241"/>
    </row>
    <row r="135" spans="1:39" ht="84.95" customHeight="1">
      <c r="A135" s="174"/>
      <c r="B135" s="1582" t="s">
        <v>2331</v>
      </c>
      <c r="C135" s="1583"/>
      <c r="D135" s="1583"/>
      <c r="E135" s="1583"/>
      <c r="F135" s="1583"/>
      <c r="G135" s="1583"/>
      <c r="H135" s="1583"/>
      <c r="I135" s="1583"/>
      <c r="J135" s="1583"/>
      <c r="K135" s="1583"/>
      <c r="L135" s="1583"/>
      <c r="M135" s="1583"/>
      <c r="N135" s="1583"/>
      <c r="O135" s="1583"/>
      <c r="P135" s="1583"/>
      <c r="Q135" s="1583"/>
      <c r="R135" s="1583"/>
      <c r="S135" s="1583"/>
      <c r="T135" s="1583"/>
      <c r="U135" s="1583"/>
      <c r="V135" s="1583"/>
      <c r="W135" s="1583"/>
      <c r="X135" s="1583"/>
      <c r="Y135" s="1583"/>
      <c r="Z135" s="1583"/>
      <c r="AA135" s="1583"/>
      <c r="AB135" s="1583"/>
      <c r="AC135" s="1583"/>
      <c r="AD135" s="1583"/>
      <c r="AE135" s="1583"/>
      <c r="AF135" s="1583"/>
      <c r="AG135" s="1588"/>
      <c r="AH135" s="1589" t="s">
        <v>2245</v>
      </c>
      <c r="AI135" s="1590"/>
      <c r="AJ135" s="1590"/>
      <c r="AK135" s="1591"/>
      <c r="AL135" s="263"/>
      <c r="AM135" s="241"/>
    </row>
    <row r="136" spans="1:39" ht="15" customHeight="1">
      <c r="A136" s="174"/>
      <c r="B136" s="1582" t="s">
        <v>2169</v>
      </c>
      <c r="C136" s="1583"/>
      <c r="D136" s="1583"/>
      <c r="E136" s="1583"/>
      <c r="F136" s="1583"/>
      <c r="G136" s="1583"/>
      <c r="H136" s="1583"/>
      <c r="I136" s="1583"/>
      <c r="J136" s="1583"/>
      <c r="K136" s="1583"/>
      <c r="L136" s="1583"/>
      <c r="M136" s="1583"/>
      <c r="N136" s="1583"/>
      <c r="O136" s="1583"/>
      <c r="P136" s="1583"/>
      <c r="Q136" s="1583"/>
      <c r="R136" s="1583"/>
      <c r="S136" s="1583"/>
      <c r="T136" s="1583"/>
      <c r="U136" s="1583"/>
      <c r="V136" s="1583"/>
      <c r="W136" s="1583"/>
      <c r="X136" s="1583"/>
      <c r="Y136" s="1583"/>
      <c r="Z136" s="1583"/>
      <c r="AA136" s="1583"/>
      <c r="AB136" s="1583"/>
      <c r="AC136" s="1583"/>
      <c r="AD136" s="1583"/>
      <c r="AE136" s="1583"/>
      <c r="AF136" s="1583"/>
      <c r="AG136" s="1588"/>
      <c r="AH136" s="1589" t="s">
        <v>2246</v>
      </c>
      <c r="AI136" s="1590"/>
      <c r="AJ136" s="1590"/>
      <c r="AK136" s="1591"/>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564" t="s">
        <v>2469</v>
      </c>
      <c r="B138" s="1564"/>
      <c r="C138" s="1564"/>
      <c r="D138" s="1564"/>
      <c r="E138" s="1564"/>
      <c r="F138" s="1564"/>
      <c r="G138" s="1564"/>
      <c r="H138" s="1564"/>
      <c r="I138" s="1564"/>
      <c r="J138" s="1564"/>
      <c r="K138" s="1564"/>
      <c r="L138" s="1564"/>
      <c r="M138" s="1564"/>
      <c r="N138" s="1564"/>
      <c r="O138" s="1564"/>
      <c r="P138" s="1564"/>
      <c r="Q138" s="1564"/>
      <c r="R138" s="1564"/>
      <c r="S138" s="1564"/>
      <c r="T138" s="1564"/>
      <c r="U138" s="1564"/>
      <c r="V138" s="1564"/>
      <c r="W138" s="1564"/>
      <c r="X138" s="1564"/>
      <c r="Y138" s="1564"/>
      <c r="Z138" s="1564"/>
      <c r="AA138" s="1564"/>
      <c r="AB138" s="1564"/>
      <c r="AC138" s="1564"/>
      <c r="AD138" s="1564"/>
      <c r="AE138" s="1564"/>
      <c r="AF138" s="1564"/>
      <c r="AG138" s="1564"/>
      <c r="AH138" s="1564"/>
      <c r="AI138" s="1564"/>
      <c r="AJ138" s="1564"/>
      <c r="AK138" s="1564"/>
      <c r="AL138" s="1564"/>
      <c r="AM138" s="241"/>
    </row>
    <row r="139" spans="1:39" ht="12.6" customHeight="1">
      <c r="A139" s="1564"/>
      <c r="B139" s="1564"/>
      <c r="C139" s="1564"/>
      <c r="D139" s="1564"/>
      <c r="E139" s="1564"/>
      <c r="F139" s="1564"/>
      <c r="G139" s="1564"/>
      <c r="H139" s="1564"/>
      <c r="I139" s="1564"/>
      <c r="J139" s="1564"/>
      <c r="K139" s="1564"/>
      <c r="L139" s="1564"/>
      <c r="M139" s="1564"/>
      <c r="N139" s="1564"/>
      <c r="O139" s="1564"/>
      <c r="P139" s="1564"/>
      <c r="Q139" s="1564"/>
      <c r="R139" s="1564"/>
      <c r="S139" s="1564"/>
      <c r="T139" s="1564"/>
      <c r="U139" s="1564"/>
      <c r="V139" s="1564"/>
      <c r="W139" s="1564"/>
      <c r="X139" s="1564"/>
      <c r="Y139" s="1564"/>
      <c r="Z139" s="1564"/>
      <c r="AA139" s="1564"/>
      <c r="AB139" s="1564"/>
      <c r="AC139" s="1564"/>
      <c r="AD139" s="1564"/>
      <c r="AE139" s="1564"/>
      <c r="AF139" s="1564"/>
      <c r="AG139" s="1564"/>
      <c r="AH139" s="1564"/>
      <c r="AI139" s="1564"/>
      <c r="AJ139" s="1564"/>
      <c r="AK139" s="1564"/>
      <c r="AL139" s="1564"/>
      <c r="AM139" s="241"/>
    </row>
    <row r="140" spans="1:39" ht="15" customHeight="1">
      <c r="A140" s="174"/>
      <c r="B140" s="1592" t="s">
        <v>2314</v>
      </c>
      <c r="C140" s="1592"/>
      <c r="D140" s="1592"/>
      <c r="E140" s="1592"/>
      <c r="F140" s="1592"/>
      <c r="G140" s="1592"/>
      <c r="H140" s="1592"/>
      <c r="I140" s="1592"/>
      <c r="J140" s="1592"/>
      <c r="K140" s="1592"/>
      <c r="L140" s="1592"/>
      <c r="M140" s="1592"/>
      <c r="N140" s="1592"/>
      <c r="O140" s="1592"/>
      <c r="P140" s="1592"/>
      <c r="Q140" s="1592"/>
      <c r="R140" s="1592"/>
      <c r="S140" s="1592"/>
      <c r="T140" s="1592"/>
      <c r="U140" s="1592"/>
      <c r="V140" s="1592"/>
      <c r="W140" s="1592"/>
      <c r="X140" s="1592"/>
      <c r="Y140" s="1592"/>
      <c r="Z140" s="1592"/>
      <c r="AA140" s="1592"/>
      <c r="AB140" s="1592"/>
      <c r="AC140" s="1592"/>
      <c r="AD140" s="1592"/>
      <c r="AE140" s="1592"/>
      <c r="AF140" s="1592"/>
      <c r="AG140" s="1592"/>
      <c r="AH140" s="1592" t="s">
        <v>2170</v>
      </c>
      <c r="AI140" s="1592"/>
      <c r="AJ140" s="1592"/>
      <c r="AK140" s="1592"/>
      <c r="AL140" s="174"/>
      <c r="AM140" s="241"/>
    </row>
    <row r="141" spans="1:39" ht="15" customHeight="1">
      <c r="A141" s="174"/>
      <c r="B141" s="1587" t="s">
        <v>2315</v>
      </c>
      <c r="C141" s="1587"/>
      <c r="D141" s="1587"/>
      <c r="E141" s="1587"/>
      <c r="F141" s="1587"/>
      <c r="G141" s="1587"/>
      <c r="H141" s="1587"/>
      <c r="I141" s="1587"/>
      <c r="J141" s="1587"/>
      <c r="K141" s="1587"/>
      <c r="L141" s="1587"/>
      <c r="M141" s="1587"/>
      <c r="N141" s="1587"/>
      <c r="O141" s="1587"/>
      <c r="P141" s="1587"/>
      <c r="Q141" s="1587"/>
      <c r="R141" s="1587"/>
      <c r="S141" s="1587"/>
      <c r="T141" s="1587"/>
      <c r="U141" s="1587"/>
      <c r="V141" s="1587"/>
      <c r="W141" s="1587"/>
      <c r="X141" s="1587"/>
      <c r="Y141" s="1587"/>
      <c r="Z141" s="1587"/>
      <c r="AA141" s="1587"/>
      <c r="AB141" s="1587"/>
      <c r="AC141" s="1587"/>
      <c r="AD141" s="1587"/>
      <c r="AE141" s="1587"/>
      <c r="AF141" s="1587"/>
      <c r="AG141" s="1587"/>
      <c r="AH141" s="1584" t="s">
        <v>2281</v>
      </c>
      <c r="AI141" s="1585"/>
      <c r="AJ141" s="1585"/>
      <c r="AK141" s="1586"/>
      <c r="AL141" s="174"/>
      <c r="AM141" s="241"/>
    </row>
    <row r="142" spans="1:39" ht="15" customHeight="1">
      <c r="A142" s="174"/>
      <c r="B142" s="1587" t="s">
        <v>2316</v>
      </c>
      <c r="C142" s="1587"/>
      <c r="D142" s="1587"/>
      <c r="E142" s="1587"/>
      <c r="F142" s="1587"/>
      <c r="G142" s="1587"/>
      <c r="H142" s="1587"/>
      <c r="I142" s="1587"/>
      <c r="J142" s="1587"/>
      <c r="K142" s="1587"/>
      <c r="L142" s="1587"/>
      <c r="M142" s="1587"/>
      <c r="N142" s="1587"/>
      <c r="O142" s="1587"/>
      <c r="P142" s="1587"/>
      <c r="Q142" s="1587"/>
      <c r="R142" s="1587"/>
      <c r="S142" s="1587"/>
      <c r="T142" s="1587"/>
      <c r="U142" s="1587"/>
      <c r="V142" s="1587"/>
      <c r="W142" s="1587"/>
      <c r="X142" s="1587"/>
      <c r="Y142" s="1587"/>
      <c r="Z142" s="1587"/>
      <c r="AA142" s="1587"/>
      <c r="AB142" s="1587"/>
      <c r="AC142" s="1587"/>
      <c r="AD142" s="1587"/>
      <c r="AE142" s="1587"/>
      <c r="AF142" s="1587"/>
      <c r="AG142" s="1587"/>
      <c r="AH142" s="1584" t="s">
        <v>2319</v>
      </c>
      <c r="AI142" s="1585"/>
      <c r="AJ142" s="1585"/>
      <c r="AK142" s="1586"/>
      <c r="AL142" s="174"/>
      <c r="AM142" s="241"/>
    </row>
    <row r="143" spans="1:39" ht="15" customHeight="1">
      <c r="A143" s="174"/>
      <c r="B143" s="1587" t="s">
        <v>2317</v>
      </c>
      <c r="C143" s="1587"/>
      <c r="D143" s="1587"/>
      <c r="E143" s="1587"/>
      <c r="F143" s="1587"/>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4" t="s">
        <v>2320</v>
      </c>
      <c r="AI143" s="1585"/>
      <c r="AJ143" s="1585"/>
      <c r="AK143" s="1586"/>
      <c r="AL143" s="174"/>
      <c r="AM143" s="241"/>
    </row>
    <row r="144" spans="1:39" ht="15" customHeight="1">
      <c r="A144" s="174"/>
      <c r="B144" s="1587" t="s">
        <v>2318</v>
      </c>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4" t="s">
        <v>2321</v>
      </c>
      <c r="AI144" s="1585"/>
      <c r="AJ144" s="1585"/>
      <c r="AK144" s="1586"/>
      <c r="AL144" s="174"/>
      <c r="AM144" s="241"/>
    </row>
    <row r="145" spans="1:44" ht="15" customHeight="1">
      <c r="A145" s="174"/>
      <c r="B145" s="1587" t="s">
        <v>2333</v>
      </c>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4" t="s">
        <v>2322</v>
      </c>
      <c r="AI145" s="1585"/>
      <c r="AJ145" s="1585"/>
      <c r="AK145" s="1586"/>
      <c r="AL145" s="174"/>
      <c r="AM145" s="241"/>
    </row>
    <row r="146" spans="1:44" ht="15" customHeight="1">
      <c r="A146" s="174"/>
      <c r="B146" s="1587" t="s">
        <v>2169</v>
      </c>
      <c r="C146" s="1587"/>
      <c r="D146" s="1587"/>
      <c r="E146" s="1587"/>
      <c r="F146" s="1587"/>
      <c r="G146" s="1587"/>
      <c r="H146" s="1587"/>
      <c r="I146" s="1587"/>
      <c r="J146" s="1587"/>
      <c r="K146" s="1587"/>
      <c r="L146" s="1587"/>
      <c r="M146" s="1587"/>
      <c r="N146" s="1587"/>
      <c r="O146" s="1587"/>
      <c r="P146" s="1587"/>
      <c r="Q146" s="1587"/>
      <c r="R146" s="1587"/>
      <c r="S146" s="1587"/>
      <c r="T146" s="1587"/>
      <c r="U146" s="1587"/>
      <c r="V146" s="1587"/>
      <c r="W146" s="1587"/>
      <c r="X146" s="1587"/>
      <c r="Y146" s="1587"/>
      <c r="Z146" s="1587"/>
      <c r="AA146" s="1587"/>
      <c r="AB146" s="1587"/>
      <c r="AC146" s="1587"/>
      <c r="AD146" s="1587"/>
      <c r="AE146" s="1587"/>
      <c r="AF146" s="1587"/>
      <c r="AG146" s="1587"/>
      <c r="AH146" s="1584" t="s">
        <v>2323</v>
      </c>
      <c r="AI146" s="1585"/>
      <c r="AJ146" s="1585"/>
      <c r="AK146" s="1586"/>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564" t="s">
        <v>2470</v>
      </c>
      <c r="B148" s="1564"/>
      <c r="C148" s="1564"/>
      <c r="D148" s="1564"/>
      <c r="E148" s="1564"/>
      <c r="F148" s="1564"/>
      <c r="G148" s="1564"/>
      <c r="H148" s="1564"/>
      <c r="I148" s="1564"/>
      <c r="J148" s="1564"/>
      <c r="K148" s="1564"/>
      <c r="L148" s="1564"/>
      <c r="M148" s="1564"/>
      <c r="N148" s="1564"/>
      <c r="O148" s="1564"/>
      <c r="P148" s="1564"/>
      <c r="Q148" s="1564"/>
      <c r="R148" s="1564"/>
      <c r="S148" s="1564"/>
      <c r="T148" s="1564"/>
      <c r="U148" s="1564"/>
      <c r="V148" s="1564"/>
      <c r="W148" s="1564"/>
      <c r="X148" s="1564"/>
      <c r="Y148" s="1564"/>
      <c r="Z148" s="1564"/>
      <c r="AA148" s="1564"/>
      <c r="AB148" s="1564"/>
      <c r="AC148" s="1564"/>
      <c r="AD148" s="1564"/>
      <c r="AE148" s="1564"/>
      <c r="AF148" s="1564"/>
      <c r="AG148" s="1564"/>
      <c r="AH148" s="1564"/>
      <c r="AI148" s="1564"/>
      <c r="AJ148" s="1564"/>
      <c r="AK148" s="1564"/>
      <c r="AL148" s="1564"/>
      <c r="AM148" s="4"/>
      <c r="AN148" s="4"/>
      <c r="AO148" s="4"/>
      <c r="AP148" s="4"/>
      <c r="AQ148" s="4"/>
      <c r="AR148" s="4"/>
    </row>
    <row r="149" spans="1:44" ht="15" customHeight="1">
      <c r="A149" s="1564"/>
      <c r="B149" s="1564"/>
      <c r="C149" s="1564"/>
      <c r="D149" s="1564"/>
      <c r="E149" s="1564"/>
      <c r="F149" s="1564"/>
      <c r="G149" s="1564"/>
      <c r="H149" s="1564"/>
      <c r="I149" s="1564"/>
      <c r="J149" s="1564"/>
      <c r="K149" s="1564"/>
      <c r="L149" s="1564"/>
      <c r="M149" s="1564"/>
      <c r="N149" s="1564"/>
      <c r="O149" s="1564"/>
      <c r="P149" s="1564"/>
      <c r="Q149" s="1564"/>
      <c r="R149" s="1564"/>
      <c r="S149" s="1564"/>
      <c r="T149" s="1564"/>
      <c r="U149" s="1564"/>
      <c r="V149" s="1564"/>
      <c r="W149" s="1564"/>
      <c r="X149" s="1564"/>
      <c r="Y149" s="1564"/>
      <c r="Z149" s="1564"/>
      <c r="AA149" s="1564"/>
      <c r="AB149" s="1564"/>
      <c r="AC149" s="1564"/>
      <c r="AD149" s="1564"/>
      <c r="AE149" s="1564"/>
      <c r="AF149" s="1564"/>
      <c r="AG149" s="1564"/>
      <c r="AH149" s="1564"/>
      <c r="AI149" s="1564"/>
      <c r="AJ149" s="1564"/>
      <c r="AK149" s="1564"/>
      <c r="AL149" s="1564"/>
      <c r="AM149" s="4"/>
      <c r="AN149" s="4"/>
      <c r="AO149" s="4"/>
      <c r="AP149" s="4"/>
      <c r="AQ149" s="4"/>
      <c r="AR149" s="4"/>
    </row>
    <row r="150" spans="1:44" ht="15" customHeight="1">
      <c r="A150" s="1564"/>
      <c r="B150" s="1564"/>
      <c r="C150" s="1564"/>
      <c r="D150" s="1564"/>
      <c r="E150" s="1564"/>
      <c r="F150" s="1564"/>
      <c r="G150" s="1564"/>
      <c r="H150" s="1564"/>
      <c r="I150" s="1564"/>
      <c r="J150" s="1564"/>
      <c r="K150" s="1564"/>
      <c r="L150" s="1564"/>
      <c r="M150" s="1564"/>
      <c r="N150" s="1564"/>
      <c r="O150" s="1564"/>
      <c r="P150" s="1564"/>
      <c r="Q150" s="1564"/>
      <c r="R150" s="1564"/>
      <c r="S150" s="1564"/>
      <c r="T150" s="1564"/>
      <c r="U150" s="1564"/>
      <c r="V150" s="1564"/>
      <c r="W150" s="1564"/>
      <c r="X150" s="1564"/>
      <c r="Y150" s="1564"/>
      <c r="Z150" s="1564"/>
      <c r="AA150" s="1564"/>
      <c r="AB150" s="1564"/>
      <c r="AC150" s="1564"/>
      <c r="AD150" s="1564"/>
      <c r="AE150" s="1564"/>
      <c r="AF150" s="1564"/>
      <c r="AG150" s="1564"/>
      <c r="AH150" s="1564"/>
      <c r="AI150" s="1564"/>
      <c r="AJ150" s="1564"/>
      <c r="AK150" s="1564"/>
      <c r="AL150" s="1564"/>
      <c r="AM150" s="4"/>
      <c r="AN150" s="4"/>
      <c r="AO150" s="4"/>
      <c r="AP150" s="4"/>
      <c r="AQ150" s="4"/>
      <c r="AR150" s="4"/>
    </row>
    <row r="151" spans="1:44" ht="15" customHeight="1">
      <c r="A151" s="1564"/>
      <c r="B151" s="1564"/>
      <c r="C151" s="1564"/>
      <c r="D151" s="1564"/>
      <c r="E151" s="1564"/>
      <c r="F151" s="1564"/>
      <c r="G151" s="1564"/>
      <c r="H151" s="1564"/>
      <c r="I151" s="1564"/>
      <c r="J151" s="1564"/>
      <c r="K151" s="1564"/>
      <c r="L151" s="1564"/>
      <c r="M151" s="1564"/>
      <c r="N151" s="1564"/>
      <c r="O151" s="1564"/>
      <c r="P151" s="1564"/>
      <c r="Q151" s="1564"/>
      <c r="R151" s="1564"/>
      <c r="S151" s="1564"/>
      <c r="T151" s="1564"/>
      <c r="U151" s="1564"/>
      <c r="V151" s="1564"/>
      <c r="W151" s="1564"/>
      <c r="X151" s="1564"/>
      <c r="Y151" s="1564"/>
      <c r="Z151" s="1564"/>
      <c r="AA151" s="1564"/>
      <c r="AB151" s="1564"/>
      <c r="AC151" s="1564"/>
      <c r="AD151" s="1564"/>
      <c r="AE151" s="1564"/>
      <c r="AF151" s="1564"/>
      <c r="AG151" s="1564"/>
      <c r="AH151" s="1564"/>
      <c r="AI151" s="1564"/>
      <c r="AJ151" s="1564"/>
      <c r="AK151" s="1564"/>
      <c r="AL151" s="1564"/>
      <c r="AM151" s="4"/>
      <c r="AN151" s="4"/>
      <c r="AO151" s="4"/>
      <c r="AP151" s="4"/>
      <c r="AQ151" s="4"/>
      <c r="AR151" s="4"/>
    </row>
    <row r="152" spans="1:44" ht="7.5" customHeight="1">
      <c r="A152" s="1564"/>
      <c r="B152" s="1564"/>
      <c r="C152" s="1564"/>
      <c r="D152" s="1564"/>
      <c r="E152" s="1564"/>
      <c r="F152" s="1564"/>
      <c r="G152" s="1564"/>
      <c r="H152" s="1564"/>
      <c r="I152" s="1564"/>
      <c r="J152" s="1564"/>
      <c r="K152" s="1564"/>
      <c r="L152" s="1564"/>
      <c r="M152" s="1564"/>
      <c r="N152" s="1564"/>
      <c r="O152" s="1564"/>
      <c r="P152" s="1564"/>
      <c r="Q152" s="1564"/>
      <c r="R152" s="1564"/>
      <c r="S152" s="1564"/>
      <c r="T152" s="1564"/>
      <c r="U152" s="1564"/>
      <c r="V152" s="1564"/>
      <c r="W152" s="1564"/>
      <c r="X152" s="1564"/>
      <c r="Y152" s="1564"/>
      <c r="Z152" s="1564"/>
      <c r="AA152" s="1564"/>
      <c r="AB152" s="1564"/>
      <c r="AC152" s="1564"/>
      <c r="AD152" s="1564"/>
      <c r="AE152" s="1564"/>
      <c r="AF152" s="1564"/>
      <c r="AG152" s="1564"/>
      <c r="AH152" s="1564"/>
      <c r="AI152" s="1564"/>
      <c r="AJ152" s="1564"/>
      <c r="AK152" s="1564"/>
      <c r="AL152" s="1564"/>
      <c r="AM152" s="4"/>
      <c r="AN152" s="4"/>
      <c r="AO152" s="4"/>
      <c r="AP152" s="4"/>
      <c r="AQ152" s="4"/>
      <c r="AR152" s="4"/>
    </row>
    <row r="153" spans="1:44" ht="15" customHeight="1">
      <c r="A153" s="1564" t="s">
        <v>2471</v>
      </c>
      <c r="B153" s="1564"/>
      <c r="C153" s="1564"/>
      <c r="D153" s="1564"/>
      <c r="E153" s="1564"/>
      <c r="F153" s="1564"/>
      <c r="G153" s="1564"/>
      <c r="H153" s="1564"/>
      <c r="I153" s="1564"/>
      <c r="J153" s="1564"/>
      <c r="K153" s="1564"/>
      <c r="L153" s="1564"/>
      <c r="M153" s="1564"/>
      <c r="N153" s="1564"/>
      <c r="O153" s="1564"/>
      <c r="P153" s="1564"/>
      <c r="Q153" s="1564"/>
      <c r="R153" s="1564"/>
      <c r="S153" s="1564"/>
      <c r="T153" s="1564"/>
      <c r="U153" s="1564"/>
      <c r="V153" s="1564"/>
      <c r="W153" s="1564"/>
      <c r="X153" s="1564"/>
      <c r="Y153" s="1564"/>
      <c r="Z153" s="1564"/>
      <c r="AA153" s="1564"/>
      <c r="AB153" s="1564"/>
      <c r="AC153" s="1564"/>
      <c r="AD153" s="1564"/>
      <c r="AE153" s="1564"/>
      <c r="AF153" s="1564"/>
      <c r="AG153" s="1564"/>
      <c r="AH153" s="1564"/>
      <c r="AI153" s="1564"/>
      <c r="AJ153" s="1564"/>
      <c r="AK153" s="1564"/>
      <c r="AL153" s="1564"/>
      <c r="AM153" s="241"/>
    </row>
    <row r="154" spans="1:44" ht="15" customHeight="1">
      <c r="A154" s="1564"/>
      <c r="B154" s="1564"/>
      <c r="C154" s="1564"/>
      <c r="D154" s="1564"/>
      <c r="E154" s="1564"/>
      <c r="F154" s="1564"/>
      <c r="G154" s="1564"/>
      <c r="H154" s="1564"/>
      <c r="I154" s="1564"/>
      <c r="J154" s="1564"/>
      <c r="K154" s="1564"/>
      <c r="L154" s="1564"/>
      <c r="M154" s="1564"/>
      <c r="N154" s="1564"/>
      <c r="O154" s="1564"/>
      <c r="P154" s="1564"/>
      <c r="Q154" s="1564"/>
      <c r="R154" s="1564"/>
      <c r="S154" s="1564"/>
      <c r="T154" s="1564"/>
      <c r="U154" s="1564"/>
      <c r="V154" s="1564"/>
      <c r="W154" s="1564"/>
      <c r="X154" s="1564"/>
      <c r="Y154" s="1564"/>
      <c r="Z154" s="1564"/>
      <c r="AA154" s="1564"/>
      <c r="AB154" s="1564"/>
      <c r="AC154" s="1564"/>
      <c r="AD154" s="1564"/>
      <c r="AE154" s="1564"/>
      <c r="AF154" s="1564"/>
      <c r="AG154" s="1564"/>
      <c r="AH154" s="1564"/>
      <c r="AI154" s="1564"/>
      <c r="AJ154" s="1564"/>
      <c r="AK154" s="1564"/>
      <c r="AL154" s="1564"/>
      <c r="AM154" s="241"/>
    </row>
    <row r="155" spans="1:44" ht="15" customHeight="1">
      <c r="A155" s="1564"/>
      <c r="B155" s="1564"/>
      <c r="C155" s="1564"/>
      <c r="D155" s="1564"/>
      <c r="E155" s="1564"/>
      <c r="F155" s="1564"/>
      <c r="G155" s="1564"/>
      <c r="H155" s="1564"/>
      <c r="I155" s="1564"/>
      <c r="J155" s="1564"/>
      <c r="K155" s="1564"/>
      <c r="L155" s="1564"/>
      <c r="M155" s="1564"/>
      <c r="N155" s="1564"/>
      <c r="O155" s="1564"/>
      <c r="P155" s="1564"/>
      <c r="Q155" s="1564"/>
      <c r="R155" s="1564"/>
      <c r="S155" s="1564"/>
      <c r="T155" s="1564"/>
      <c r="U155" s="1564"/>
      <c r="V155" s="1564"/>
      <c r="W155" s="1564"/>
      <c r="X155" s="1564"/>
      <c r="Y155" s="1564"/>
      <c r="Z155" s="1564"/>
      <c r="AA155" s="1564"/>
      <c r="AB155" s="1564"/>
      <c r="AC155" s="1564"/>
      <c r="AD155" s="1564"/>
      <c r="AE155" s="1564"/>
      <c r="AF155" s="1564"/>
      <c r="AG155" s="1564"/>
      <c r="AH155" s="1564"/>
      <c r="AI155" s="1564"/>
      <c r="AJ155" s="1564"/>
      <c r="AK155" s="1564"/>
      <c r="AL155" s="1564"/>
      <c r="AM155" s="241"/>
    </row>
    <row r="156" spans="1:44" ht="15" customHeight="1">
      <c r="A156" s="1564"/>
      <c r="B156" s="1564"/>
      <c r="C156" s="1564"/>
      <c r="D156" s="1564"/>
      <c r="E156" s="1564"/>
      <c r="F156" s="1564"/>
      <c r="G156" s="1564"/>
      <c r="H156" s="1564"/>
      <c r="I156" s="1564"/>
      <c r="J156" s="1564"/>
      <c r="K156" s="1564"/>
      <c r="L156" s="1564"/>
      <c r="M156" s="1564"/>
      <c r="N156" s="1564"/>
      <c r="O156" s="1564"/>
      <c r="P156" s="1564"/>
      <c r="Q156" s="1564"/>
      <c r="R156" s="1564"/>
      <c r="S156" s="1564"/>
      <c r="T156" s="1564"/>
      <c r="U156" s="1564"/>
      <c r="V156" s="1564"/>
      <c r="W156" s="1564"/>
      <c r="X156" s="1564"/>
      <c r="Y156" s="1564"/>
      <c r="Z156" s="1564"/>
      <c r="AA156" s="1564"/>
      <c r="AB156" s="1564"/>
      <c r="AC156" s="1564"/>
      <c r="AD156" s="1564"/>
      <c r="AE156" s="1564"/>
      <c r="AF156" s="1564"/>
      <c r="AG156" s="1564"/>
      <c r="AH156" s="1564"/>
      <c r="AI156" s="1564"/>
      <c r="AJ156" s="1564"/>
      <c r="AK156" s="1564"/>
      <c r="AL156" s="1564"/>
      <c r="AM156" s="241"/>
    </row>
    <row r="157" spans="1:44" ht="15" customHeight="1">
      <c r="A157" s="1564"/>
      <c r="B157" s="1564"/>
      <c r="C157" s="1564"/>
      <c r="D157" s="1564"/>
      <c r="E157" s="1564"/>
      <c r="F157" s="1564"/>
      <c r="G157" s="1564"/>
      <c r="H157" s="1564"/>
      <c r="I157" s="1564"/>
      <c r="J157" s="1564"/>
      <c r="K157" s="1564"/>
      <c r="L157" s="1564"/>
      <c r="M157" s="1564"/>
      <c r="N157" s="1564"/>
      <c r="O157" s="1564"/>
      <c r="P157" s="1564"/>
      <c r="Q157" s="1564"/>
      <c r="R157" s="1564"/>
      <c r="S157" s="1564"/>
      <c r="T157" s="1564"/>
      <c r="U157" s="1564"/>
      <c r="V157" s="1564"/>
      <c r="W157" s="1564"/>
      <c r="X157" s="1564"/>
      <c r="Y157" s="1564"/>
      <c r="Z157" s="1564"/>
      <c r="AA157" s="1564"/>
      <c r="AB157" s="1564"/>
      <c r="AC157" s="1564"/>
      <c r="AD157" s="1564"/>
      <c r="AE157" s="1564"/>
      <c r="AF157" s="1564"/>
      <c r="AG157" s="1564"/>
      <c r="AH157" s="1564"/>
      <c r="AI157" s="1564"/>
      <c r="AJ157" s="1564"/>
      <c r="AK157" s="1564"/>
      <c r="AL157" s="1564"/>
      <c r="AM157" s="241"/>
    </row>
    <row r="158" spans="1:44" ht="15" customHeight="1">
      <c r="A158" s="1564"/>
      <c r="B158" s="1564"/>
      <c r="C158" s="1564"/>
      <c r="D158" s="1564"/>
      <c r="E158" s="1564"/>
      <c r="F158" s="1564"/>
      <c r="G158" s="1564"/>
      <c r="H158" s="1564"/>
      <c r="I158" s="1564"/>
      <c r="J158" s="1564"/>
      <c r="K158" s="1564"/>
      <c r="L158" s="1564"/>
      <c r="M158" s="1564"/>
      <c r="N158" s="1564"/>
      <c r="O158" s="1564"/>
      <c r="P158" s="1564"/>
      <c r="Q158" s="1564"/>
      <c r="R158" s="1564"/>
      <c r="S158" s="1564"/>
      <c r="T158" s="1564"/>
      <c r="U158" s="1564"/>
      <c r="V158" s="1564"/>
      <c r="W158" s="1564"/>
      <c r="X158" s="1564"/>
      <c r="Y158" s="1564"/>
      <c r="Z158" s="1564"/>
      <c r="AA158" s="1564"/>
      <c r="AB158" s="1564"/>
      <c r="AC158" s="1564"/>
      <c r="AD158" s="1564"/>
      <c r="AE158" s="1564"/>
      <c r="AF158" s="1564"/>
      <c r="AG158" s="1564"/>
      <c r="AH158" s="1564"/>
      <c r="AI158" s="1564"/>
      <c r="AJ158" s="1564"/>
      <c r="AK158" s="1564"/>
      <c r="AL158" s="1564"/>
      <c r="AM158" s="241"/>
    </row>
    <row r="159" spans="1:44" ht="15" customHeight="1">
      <c r="A159" s="1564"/>
      <c r="B159" s="1564"/>
      <c r="C159" s="1564"/>
      <c r="D159" s="1564"/>
      <c r="E159" s="1564"/>
      <c r="F159" s="1564"/>
      <c r="G159" s="1564"/>
      <c r="H159" s="1564"/>
      <c r="I159" s="1564"/>
      <c r="J159" s="1564"/>
      <c r="K159" s="1564"/>
      <c r="L159" s="1564"/>
      <c r="M159" s="1564"/>
      <c r="N159" s="1564"/>
      <c r="O159" s="1564"/>
      <c r="P159" s="1564"/>
      <c r="Q159" s="1564"/>
      <c r="R159" s="1564"/>
      <c r="S159" s="1564"/>
      <c r="T159" s="1564"/>
      <c r="U159" s="1564"/>
      <c r="V159" s="1564"/>
      <c r="W159" s="1564"/>
      <c r="X159" s="1564"/>
      <c r="Y159" s="1564"/>
      <c r="Z159" s="1564"/>
      <c r="AA159" s="1564"/>
      <c r="AB159" s="1564"/>
      <c r="AC159" s="1564"/>
      <c r="AD159" s="1564"/>
      <c r="AE159" s="1564"/>
      <c r="AF159" s="1564"/>
      <c r="AG159" s="1564"/>
      <c r="AH159" s="1564"/>
      <c r="AI159" s="1564"/>
      <c r="AJ159" s="1564"/>
      <c r="AK159" s="1564"/>
      <c r="AL159" s="1564"/>
      <c r="AM159" s="241"/>
    </row>
    <row r="160" spans="1:44" ht="15" customHeight="1">
      <c r="A160" s="1564"/>
      <c r="B160" s="1564"/>
      <c r="C160" s="1564"/>
      <c r="D160" s="1564"/>
      <c r="E160" s="1564"/>
      <c r="F160" s="1564"/>
      <c r="G160" s="1564"/>
      <c r="H160" s="1564"/>
      <c r="I160" s="1564"/>
      <c r="J160" s="1564"/>
      <c r="K160" s="1564"/>
      <c r="L160" s="1564"/>
      <c r="M160" s="1564"/>
      <c r="N160" s="1564"/>
      <c r="O160" s="1564"/>
      <c r="P160" s="1564"/>
      <c r="Q160" s="1564"/>
      <c r="R160" s="1564"/>
      <c r="S160" s="1564"/>
      <c r="T160" s="1564"/>
      <c r="U160" s="1564"/>
      <c r="V160" s="1564"/>
      <c r="W160" s="1564"/>
      <c r="X160" s="1564"/>
      <c r="Y160" s="1564"/>
      <c r="Z160" s="1564"/>
      <c r="AA160" s="1564"/>
      <c r="AB160" s="1564"/>
      <c r="AC160" s="1564"/>
      <c r="AD160" s="1564"/>
      <c r="AE160" s="1564"/>
      <c r="AF160" s="1564"/>
      <c r="AG160" s="1564"/>
      <c r="AH160" s="1564"/>
      <c r="AI160" s="1564"/>
      <c r="AJ160" s="1564"/>
      <c r="AK160" s="1564"/>
      <c r="AL160" s="1564"/>
      <c r="AM160" s="241"/>
    </row>
    <row r="161" spans="1:39" ht="15" customHeight="1">
      <c r="A161" s="1564"/>
      <c r="B161" s="1564"/>
      <c r="C161" s="1564"/>
      <c r="D161" s="1564"/>
      <c r="E161" s="1564"/>
      <c r="F161" s="1564"/>
      <c r="G161" s="1564"/>
      <c r="H161" s="1564"/>
      <c r="I161" s="1564"/>
      <c r="J161" s="1564"/>
      <c r="K161" s="1564"/>
      <c r="L161" s="1564"/>
      <c r="M161" s="1564"/>
      <c r="N161" s="1564"/>
      <c r="O161" s="1564"/>
      <c r="P161" s="1564"/>
      <c r="Q161" s="1564"/>
      <c r="R161" s="1564"/>
      <c r="S161" s="1564"/>
      <c r="T161" s="1564"/>
      <c r="U161" s="1564"/>
      <c r="V161" s="1564"/>
      <c r="W161" s="1564"/>
      <c r="X161" s="1564"/>
      <c r="Y161" s="1564"/>
      <c r="Z161" s="1564"/>
      <c r="AA161" s="1564"/>
      <c r="AB161" s="1564"/>
      <c r="AC161" s="1564"/>
      <c r="AD161" s="1564"/>
      <c r="AE161" s="1564"/>
      <c r="AF161" s="1564"/>
      <c r="AG161" s="1564"/>
      <c r="AH161" s="1564"/>
      <c r="AI161" s="1564"/>
      <c r="AJ161" s="1564"/>
      <c r="AK161" s="1564"/>
      <c r="AL161" s="1564"/>
      <c r="AM161" s="241"/>
    </row>
    <row r="162" spans="1:39" ht="15" customHeight="1">
      <c r="A162" s="1564"/>
      <c r="B162" s="1564"/>
      <c r="C162" s="1564"/>
      <c r="D162" s="1564"/>
      <c r="E162" s="1564"/>
      <c r="F162" s="1564"/>
      <c r="G162" s="1564"/>
      <c r="H162" s="1564"/>
      <c r="I162" s="1564"/>
      <c r="J162" s="1564"/>
      <c r="K162" s="1564"/>
      <c r="L162" s="1564"/>
      <c r="M162" s="1564"/>
      <c r="N162" s="1564"/>
      <c r="O162" s="1564"/>
      <c r="P162" s="1564"/>
      <c r="Q162" s="1564"/>
      <c r="R162" s="1564"/>
      <c r="S162" s="1564"/>
      <c r="T162" s="1564"/>
      <c r="U162" s="1564"/>
      <c r="V162" s="1564"/>
      <c r="W162" s="1564"/>
      <c r="X162" s="1564"/>
      <c r="Y162" s="1564"/>
      <c r="Z162" s="1564"/>
      <c r="AA162" s="1564"/>
      <c r="AB162" s="1564"/>
      <c r="AC162" s="1564"/>
      <c r="AD162" s="1564"/>
      <c r="AE162" s="1564"/>
      <c r="AF162" s="1564"/>
      <c r="AG162" s="1564"/>
      <c r="AH162" s="1564"/>
      <c r="AI162" s="1564"/>
      <c r="AJ162" s="1564"/>
      <c r="AK162" s="1564"/>
      <c r="AL162" s="1564"/>
      <c r="AM162" s="241"/>
    </row>
    <row r="163" spans="1:39" ht="15" customHeight="1">
      <c r="A163" s="1564"/>
      <c r="B163" s="1564"/>
      <c r="C163" s="1564"/>
      <c r="D163" s="1564"/>
      <c r="E163" s="1564"/>
      <c r="F163" s="1564"/>
      <c r="G163" s="1564"/>
      <c r="H163" s="1564"/>
      <c r="I163" s="1564"/>
      <c r="J163" s="1564"/>
      <c r="K163" s="1564"/>
      <c r="L163" s="1564"/>
      <c r="M163" s="1564"/>
      <c r="N163" s="1564"/>
      <c r="O163" s="1564"/>
      <c r="P163" s="1564"/>
      <c r="Q163" s="1564"/>
      <c r="R163" s="1564"/>
      <c r="S163" s="1564"/>
      <c r="T163" s="1564"/>
      <c r="U163" s="1564"/>
      <c r="V163" s="1564"/>
      <c r="W163" s="1564"/>
      <c r="X163" s="1564"/>
      <c r="Y163" s="1564"/>
      <c r="Z163" s="1564"/>
      <c r="AA163" s="1564"/>
      <c r="AB163" s="1564"/>
      <c r="AC163" s="1564"/>
      <c r="AD163" s="1564"/>
      <c r="AE163" s="1564"/>
      <c r="AF163" s="1564"/>
      <c r="AG163" s="1564"/>
      <c r="AH163" s="1564"/>
      <c r="AI163" s="1564"/>
      <c r="AJ163" s="1564"/>
      <c r="AK163" s="1564"/>
      <c r="AL163" s="1564"/>
      <c r="AM163" s="241"/>
    </row>
    <row r="164" spans="1:39" ht="15" customHeight="1">
      <c r="A164" s="1564"/>
      <c r="B164" s="1564"/>
      <c r="C164" s="1564"/>
      <c r="D164" s="1564"/>
      <c r="E164" s="1564"/>
      <c r="F164" s="1564"/>
      <c r="G164" s="1564"/>
      <c r="H164" s="1564"/>
      <c r="I164" s="1564"/>
      <c r="J164" s="1564"/>
      <c r="K164" s="1564"/>
      <c r="L164" s="1564"/>
      <c r="M164" s="1564"/>
      <c r="N164" s="1564"/>
      <c r="O164" s="1564"/>
      <c r="P164" s="1564"/>
      <c r="Q164" s="1564"/>
      <c r="R164" s="1564"/>
      <c r="S164" s="1564"/>
      <c r="T164" s="1564"/>
      <c r="U164" s="1564"/>
      <c r="V164" s="1564"/>
      <c r="W164" s="1564"/>
      <c r="X164" s="1564"/>
      <c r="Y164" s="1564"/>
      <c r="Z164" s="1564"/>
      <c r="AA164" s="1564"/>
      <c r="AB164" s="1564"/>
      <c r="AC164" s="1564"/>
      <c r="AD164" s="1564"/>
      <c r="AE164" s="1564"/>
      <c r="AF164" s="1564"/>
      <c r="AG164" s="1564"/>
      <c r="AH164" s="1564"/>
      <c r="AI164" s="1564"/>
      <c r="AJ164" s="1564"/>
      <c r="AK164" s="1564"/>
      <c r="AL164" s="1564"/>
      <c r="AM164" s="241"/>
    </row>
    <row r="165" spans="1:39" ht="15" customHeight="1">
      <c r="A165" s="1564"/>
      <c r="B165" s="1564"/>
      <c r="C165" s="1564"/>
      <c r="D165" s="1564"/>
      <c r="E165" s="1564"/>
      <c r="F165" s="1564"/>
      <c r="G165" s="1564"/>
      <c r="H165" s="1564"/>
      <c r="I165" s="1564"/>
      <c r="J165" s="1564"/>
      <c r="K165" s="1564"/>
      <c r="L165" s="1564"/>
      <c r="M165" s="1564"/>
      <c r="N165" s="1564"/>
      <c r="O165" s="1564"/>
      <c r="P165" s="1564"/>
      <c r="Q165" s="1564"/>
      <c r="R165" s="1564"/>
      <c r="S165" s="1564"/>
      <c r="T165" s="1564"/>
      <c r="U165" s="1564"/>
      <c r="V165" s="1564"/>
      <c r="W165" s="1564"/>
      <c r="X165" s="1564"/>
      <c r="Y165" s="1564"/>
      <c r="Z165" s="1564"/>
      <c r="AA165" s="1564"/>
      <c r="AB165" s="1564"/>
      <c r="AC165" s="1564"/>
      <c r="AD165" s="1564"/>
      <c r="AE165" s="1564"/>
      <c r="AF165" s="1564"/>
      <c r="AG165" s="1564"/>
      <c r="AH165" s="1564"/>
      <c r="AI165" s="1564"/>
      <c r="AJ165" s="1564"/>
      <c r="AK165" s="1564"/>
      <c r="AL165" s="1564"/>
      <c r="AM165" s="241"/>
    </row>
    <row r="166" spans="1:39" ht="15" customHeight="1">
      <c r="A166" s="1564"/>
      <c r="B166" s="1564"/>
      <c r="C166" s="1564"/>
      <c r="D166" s="1564"/>
      <c r="E166" s="1564"/>
      <c r="F166" s="1564"/>
      <c r="G166" s="1564"/>
      <c r="H166" s="1564"/>
      <c r="I166" s="1564"/>
      <c r="J166" s="1564"/>
      <c r="K166" s="1564"/>
      <c r="L166" s="1564"/>
      <c r="M166" s="1564"/>
      <c r="N166" s="1564"/>
      <c r="O166" s="1564"/>
      <c r="P166" s="1564"/>
      <c r="Q166" s="1564"/>
      <c r="R166" s="1564"/>
      <c r="S166" s="1564"/>
      <c r="T166" s="1564"/>
      <c r="U166" s="1564"/>
      <c r="V166" s="1564"/>
      <c r="W166" s="1564"/>
      <c r="X166" s="1564"/>
      <c r="Y166" s="1564"/>
      <c r="Z166" s="1564"/>
      <c r="AA166" s="1564"/>
      <c r="AB166" s="1564"/>
      <c r="AC166" s="1564"/>
      <c r="AD166" s="1564"/>
      <c r="AE166" s="1564"/>
      <c r="AF166" s="1564"/>
      <c r="AG166" s="1564"/>
      <c r="AH166" s="1564"/>
      <c r="AI166" s="1564"/>
      <c r="AJ166" s="1564"/>
      <c r="AK166" s="1564"/>
      <c r="AL166" s="1564"/>
      <c r="AM166" s="241"/>
    </row>
    <row r="167" spans="1:39" ht="2.4500000000000002" customHeight="1">
      <c r="A167" s="1564"/>
      <c r="B167" s="1564"/>
      <c r="C167" s="1564"/>
      <c r="D167" s="1564"/>
      <c r="E167" s="1564"/>
      <c r="F167" s="1564"/>
      <c r="G167" s="1564"/>
      <c r="H167" s="1564"/>
      <c r="I167" s="1564"/>
      <c r="J167" s="1564"/>
      <c r="K167" s="1564"/>
      <c r="L167" s="1564"/>
      <c r="M167" s="1564"/>
      <c r="N167" s="1564"/>
      <c r="O167" s="1564"/>
      <c r="P167" s="1564"/>
      <c r="Q167" s="1564"/>
      <c r="R167" s="1564"/>
      <c r="S167" s="1564"/>
      <c r="T167" s="1564"/>
      <c r="U167" s="1564"/>
      <c r="V167" s="1564"/>
      <c r="W167" s="1564"/>
      <c r="X167" s="1564"/>
      <c r="Y167" s="1564"/>
      <c r="Z167" s="1564"/>
      <c r="AA167" s="1564"/>
      <c r="AB167" s="1564"/>
      <c r="AC167" s="1564"/>
      <c r="AD167" s="1564"/>
      <c r="AE167" s="1564"/>
      <c r="AF167" s="1564"/>
      <c r="AG167" s="1564"/>
      <c r="AH167" s="1564"/>
      <c r="AI167" s="1564"/>
      <c r="AJ167" s="1564"/>
      <c r="AK167" s="1564"/>
      <c r="AL167" s="1564"/>
      <c r="AM167" s="241"/>
    </row>
    <row r="168" spans="1:39" ht="15" customHeight="1">
      <c r="A168" s="1564" t="s">
        <v>2472</v>
      </c>
      <c r="B168" s="1564"/>
      <c r="C168" s="1564"/>
      <c r="D168" s="1564"/>
      <c r="E168" s="1564"/>
      <c r="F168" s="1564"/>
      <c r="G168" s="1564"/>
      <c r="H168" s="1564"/>
      <c r="I168" s="1564"/>
      <c r="J168" s="1564"/>
      <c r="K168" s="1564"/>
      <c r="L168" s="1564"/>
      <c r="M168" s="1564"/>
      <c r="N168" s="1564"/>
      <c r="O168" s="1564"/>
      <c r="P168" s="1564"/>
      <c r="Q168" s="1564"/>
      <c r="R168" s="1564"/>
      <c r="S168" s="1564"/>
      <c r="T168" s="1564"/>
      <c r="U168" s="1564"/>
      <c r="V168" s="1564"/>
      <c r="W168" s="1564"/>
      <c r="X168" s="1564"/>
      <c r="Y168" s="1564"/>
      <c r="Z168" s="1564"/>
      <c r="AA168" s="1564"/>
      <c r="AB168" s="1564"/>
      <c r="AC168" s="1564"/>
      <c r="AD168" s="1564"/>
      <c r="AE168" s="1564"/>
      <c r="AF168" s="1564"/>
      <c r="AG168" s="1564"/>
      <c r="AH168" s="1564"/>
      <c r="AI168" s="1564"/>
      <c r="AJ168" s="1564"/>
      <c r="AK168" s="1564"/>
      <c r="AL168" s="1564"/>
      <c r="AM168" s="241"/>
    </row>
    <row r="169" spans="1:39" ht="15" customHeight="1">
      <c r="A169" s="1564"/>
      <c r="B169" s="1564"/>
      <c r="C169" s="1564"/>
      <c r="D169" s="1564"/>
      <c r="E169" s="1564"/>
      <c r="F169" s="1564"/>
      <c r="G169" s="1564"/>
      <c r="H169" s="1564"/>
      <c r="I169" s="1564"/>
      <c r="J169" s="1564"/>
      <c r="K169" s="1564"/>
      <c r="L169" s="1564"/>
      <c r="M169" s="1564"/>
      <c r="N169" s="1564"/>
      <c r="O169" s="1564"/>
      <c r="P169" s="1564"/>
      <c r="Q169" s="1564"/>
      <c r="R169" s="1564"/>
      <c r="S169" s="1564"/>
      <c r="T169" s="1564"/>
      <c r="U169" s="1564"/>
      <c r="V169" s="1564"/>
      <c r="W169" s="1564"/>
      <c r="X169" s="1564"/>
      <c r="Y169" s="1564"/>
      <c r="Z169" s="1564"/>
      <c r="AA169" s="1564"/>
      <c r="AB169" s="1564"/>
      <c r="AC169" s="1564"/>
      <c r="AD169" s="1564"/>
      <c r="AE169" s="1564"/>
      <c r="AF169" s="1564"/>
      <c r="AG169" s="1564"/>
      <c r="AH169" s="1564"/>
      <c r="AI169" s="1564"/>
      <c r="AJ169" s="1564"/>
      <c r="AK169" s="1564"/>
      <c r="AL169" s="1564"/>
      <c r="AM169" s="241"/>
    </row>
    <row r="170" spans="1:39" ht="15" customHeight="1">
      <c r="A170" s="1564"/>
      <c r="B170" s="1564"/>
      <c r="C170" s="1564"/>
      <c r="D170" s="1564"/>
      <c r="E170" s="1564"/>
      <c r="F170" s="1564"/>
      <c r="G170" s="1564"/>
      <c r="H170" s="1564"/>
      <c r="I170" s="1564"/>
      <c r="J170" s="1564"/>
      <c r="K170" s="1564"/>
      <c r="L170" s="1564"/>
      <c r="M170" s="1564"/>
      <c r="N170" s="1564"/>
      <c r="O170" s="1564"/>
      <c r="P170" s="1564"/>
      <c r="Q170" s="1564"/>
      <c r="R170" s="1564"/>
      <c r="S170" s="1564"/>
      <c r="T170" s="1564"/>
      <c r="U170" s="1564"/>
      <c r="V170" s="1564"/>
      <c r="W170" s="1564"/>
      <c r="X170" s="1564"/>
      <c r="Y170" s="1564"/>
      <c r="Z170" s="1564"/>
      <c r="AA170" s="1564"/>
      <c r="AB170" s="1564"/>
      <c r="AC170" s="1564"/>
      <c r="AD170" s="1564"/>
      <c r="AE170" s="1564"/>
      <c r="AF170" s="1564"/>
      <c r="AG170" s="1564"/>
      <c r="AH170" s="1564"/>
      <c r="AI170" s="1564"/>
      <c r="AJ170" s="1564"/>
      <c r="AK170" s="1564"/>
      <c r="AL170" s="1564"/>
      <c r="AM170" s="241"/>
    </row>
    <row r="171" spans="1:39" ht="15" customHeight="1">
      <c r="A171" s="1564"/>
      <c r="B171" s="1564"/>
      <c r="C171" s="1564"/>
      <c r="D171" s="1564"/>
      <c r="E171" s="1564"/>
      <c r="F171" s="1564"/>
      <c r="G171" s="1564"/>
      <c r="H171" s="1564"/>
      <c r="I171" s="1564"/>
      <c r="J171" s="1564"/>
      <c r="K171" s="1564"/>
      <c r="L171" s="1564"/>
      <c r="M171" s="1564"/>
      <c r="N171" s="1564"/>
      <c r="O171" s="1564"/>
      <c r="P171" s="1564"/>
      <c r="Q171" s="1564"/>
      <c r="R171" s="1564"/>
      <c r="S171" s="1564"/>
      <c r="T171" s="1564"/>
      <c r="U171" s="1564"/>
      <c r="V171" s="1564"/>
      <c r="W171" s="1564"/>
      <c r="X171" s="1564"/>
      <c r="Y171" s="1564"/>
      <c r="Z171" s="1564"/>
      <c r="AA171" s="1564"/>
      <c r="AB171" s="1564"/>
      <c r="AC171" s="1564"/>
      <c r="AD171" s="1564"/>
      <c r="AE171" s="1564"/>
      <c r="AF171" s="1564"/>
      <c r="AG171" s="1564"/>
      <c r="AH171" s="1564"/>
      <c r="AI171" s="1564"/>
      <c r="AJ171" s="1564"/>
      <c r="AK171" s="1564"/>
      <c r="AL171" s="1564"/>
      <c r="AM171" s="241"/>
    </row>
    <row r="172" spans="1:39" ht="15" customHeight="1">
      <c r="A172" s="1564"/>
      <c r="B172" s="1564"/>
      <c r="C172" s="1564"/>
      <c r="D172" s="1564"/>
      <c r="E172" s="1564"/>
      <c r="F172" s="1564"/>
      <c r="G172" s="1564"/>
      <c r="H172" s="1564"/>
      <c r="I172" s="1564"/>
      <c r="J172" s="1564"/>
      <c r="K172" s="1564"/>
      <c r="L172" s="1564"/>
      <c r="M172" s="1564"/>
      <c r="N172" s="1564"/>
      <c r="O172" s="1564"/>
      <c r="P172" s="1564"/>
      <c r="Q172" s="1564"/>
      <c r="R172" s="1564"/>
      <c r="S172" s="1564"/>
      <c r="T172" s="1564"/>
      <c r="U172" s="1564"/>
      <c r="V172" s="1564"/>
      <c r="W172" s="1564"/>
      <c r="X172" s="1564"/>
      <c r="Y172" s="1564"/>
      <c r="Z172" s="1564"/>
      <c r="AA172" s="1564"/>
      <c r="AB172" s="1564"/>
      <c r="AC172" s="1564"/>
      <c r="AD172" s="1564"/>
      <c r="AE172" s="1564"/>
      <c r="AF172" s="1564"/>
      <c r="AG172" s="1564"/>
      <c r="AH172" s="1564"/>
      <c r="AI172" s="1564"/>
      <c r="AJ172" s="1564"/>
      <c r="AK172" s="1564"/>
      <c r="AL172" s="1564"/>
      <c r="AM172" s="241"/>
    </row>
    <row r="173" spans="1:39" ht="15" customHeight="1">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c r="AA173" s="1564"/>
      <c r="AB173" s="1564"/>
      <c r="AC173" s="1564"/>
      <c r="AD173" s="1564"/>
      <c r="AE173" s="1564"/>
      <c r="AF173" s="1564"/>
      <c r="AG173" s="1564"/>
      <c r="AH173" s="1564"/>
      <c r="AI173" s="1564"/>
      <c r="AJ173" s="1564"/>
      <c r="AK173" s="1564"/>
      <c r="AL173" s="1564"/>
      <c r="AM173" s="241"/>
    </row>
    <row r="174" spans="1:39" ht="15" customHeight="1">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c r="AA174" s="1564"/>
      <c r="AB174" s="1564"/>
      <c r="AC174" s="1564"/>
      <c r="AD174" s="1564"/>
      <c r="AE174" s="1564"/>
      <c r="AF174" s="1564"/>
      <c r="AG174" s="1564"/>
      <c r="AH174" s="1564"/>
      <c r="AI174" s="1564"/>
      <c r="AJ174" s="1564"/>
      <c r="AK174" s="1564"/>
      <c r="AL174" s="1564"/>
      <c r="AM174" s="241"/>
    </row>
    <row r="175" spans="1:39" ht="15" customHeight="1">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c r="AA175" s="1564"/>
      <c r="AB175" s="1564"/>
      <c r="AC175" s="1564"/>
      <c r="AD175" s="1564"/>
      <c r="AE175" s="1564"/>
      <c r="AF175" s="1564"/>
      <c r="AG175" s="1564"/>
      <c r="AH175" s="1564"/>
      <c r="AI175" s="1564"/>
      <c r="AJ175" s="1564"/>
      <c r="AK175" s="1564"/>
      <c r="AL175" s="1564"/>
      <c r="AM175" s="241"/>
    </row>
    <row r="176" spans="1:39" ht="15" customHeight="1">
      <c r="A176" s="1564"/>
      <c r="B176" s="1564"/>
      <c r="C176" s="1564"/>
      <c r="D176" s="1564"/>
      <c r="E176" s="1564"/>
      <c r="F176" s="1564"/>
      <c r="G176" s="1564"/>
      <c r="H176" s="1564"/>
      <c r="I176" s="1564"/>
      <c r="J176" s="1564"/>
      <c r="K176" s="1564"/>
      <c r="L176" s="1564"/>
      <c r="M176" s="1564"/>
      <c r="N176" s="1564"/>
      <c r="O176" s="1564"/>
      <c r="P176" s="1564"/>
      <c r="Q176" s="1564"/>
      <c r="R176" s="1564"/>
      <c r="S176" s="1564"/>
      <c r="T176" s="1564"/>
      <c r="U176" s="1564"/>
      <c r="V176" s="1564"/>
      <c r="W176" s="1564"/>
      <c r="X176" s="1564"/>
      <c r="Y176" s="1564"/>
      <c r="Z176" s="1564"/>
      <c r="AA176" s="1564"/>
      <c r="AB176" s="1564"/>
      <c r="AC176" s="1564"/>
      <c r="AD176" s="1564"/>
      <c r="AE176" s="1564"/>
      <c r="AF176" s="1564"/>
      <c r="AG176" s="1564"/>
      <c r="AH176" s="1564"/>
      <c r="AI176" s="1564"/>
      <c r="AJ176" s="1564"/>
      <c r="AK176" s="1564"/>
      <c r="AL176" s="1564"/>
      <c r="AM176" s="241"/>
    </row>
    <row r="177" spans="1:39" ht="15" customHeight="1">
      <c r="A177" s="1564"/>
      <c r="B177" s="1564"/>
      <c r="C177" s="1564"/>
      <c r="D177" s="1564"/>
      <c r="E177" s="1564"/>
      <c r="F177" s="1564"/>
      <c r="G177" s="1564"/>
      <c r="H177" s="1564"/>
      <c r="I177" s="1564"/>
      <c r="J177" s="1564"/>
      <c r="K177" s="1564"/>
      <c r="L177" s="1564"/>
      <c r="M177" s="1564"/>
      <c r="N177" s="1564"/>
      <c r="O177" s="1564"/>
      <c r="P177" s="1564"/>
      <c r="Q177" s="1564"/>
      <c r="R177" s="1564"/>
      <c r="S177" s="1564"/>
      <c r="T177" s="1564"/>
      <c r="U177" s="1564"/>
      <c r="V177" s="1564"/>
      <c r="W177" s="1564"/>
      <c r="X177" s="1564"/>
      <c r="Y177" s="1564"/>
      <c r="Z177" s="1564"/>
      <c r="AA177" s="1564"/>
      <c r="AB177" s="1564"/>
      <c r="AC177" s="1564"/>
      <c r="AD177" s="1564"/>
      <c r="AE177" s="1564"/>
      <c r="AF177" s="1564"/>
      <c r="AG177" s="1564"/>
      <c r="AH177" s="1564"/>
      <c r="AI177" s="1564"/>
      <c r="AJ177" s="1564"/>
      <c r="AK177" s="1564"/>
      <c r="AL177" s="1564"/>
      <c r="AM177" s="241"/>
    </row>
    <row r="178" spans="1:39" ht="15" customHeight="1">
      <c r="A178" s="1564"/>
      <c r="B178" s="1564"/>
      <c r="C178" s="1564"/>
      <c r="D178" s="1564"/>
      <c r="E178" s="1564"/>
      <c r="F178" s="1564"/>
      <c r="G178" s="1564"/>
      <c r="H178" s="1564"/>
      <c r="I178" s="1564"/>
      <c r="J178" s="1564"/>
      <c r="K178" s="1564"/>
      <c r="L178" s="1564"/>
      <c r="M178" s="1564"/>
      <c r="N178" s="1564"/>
      <c r="O178" s="1564"/>
      <c r="P178" s="1564"/>
      <c r="Q178" s="1564"/>
      <c r="R178" s="1564"/>
      <c r="S178" s="1564"/>
      <c r="T178" s="1564"/>
      <c r="U178" s="1564"/>
      <c r="V178" s="1564"/>
      <c r="W178" s="1564"/>
      <c r="X178" s="1564"/>
      <c r="Y178" s="1564"/>
      <c r="Z178" s="1564"/>
      <c r="AA178" s="1564"/>
      <c r="AB178" s="1564"/>
      <c r="AC178" s="1564"/>
      <c r="AD178" s="1564"/>
      <c r="AE178" s="1564"/>
      <c r="AF178" s="1564"/>
      <c r="AG178" s="1564"/>
      <c r="AH178" s="1564"/>
      <c r="AI178" s="1564"/>
      <c r="AJ178" s="1564"/>
      <c r="AK178" s="1564"/>
      <c r="AL178" s="1564"/>
      <c r="AM178" s="241"/>
    </row>
    <row r="179" spans="1:39" ht="15" customHeight="1">
      <c r="A179" s="1564"/>
      <c r="B179" s="1564"/>
      <c r="C179" s="1564"/>
      <c r="D179" s="1564"/>
      <c r="E179" s="1564"/>
      <c r="F179" s="1564"/>
      <c r="G179" s="1564"/>
      <c r="H179" s="1564"/>
      <c r="I179" s="1564"/>
      <c r="J179" s="1564"/>
      <c r="K179" s="1564"/>
      <c r="L179" s="1564"/>
      <c r="M179" s="1564"/>
      <c r="N179" s="1564"/>
      <c r="O179" s="1564"/>
      <c r="P179" s="1564"/>
      <c r="Q179" s="1564"/>
      <c r="R179" s="1564"/>
      <c r="S179" s="1564"/>
      <c r="T179" s="1564"/>
      <c r="U179" s="1564"/>
      <c r="V179" s="1564"/>
      <c r="W179" s="1564"/>
      <c r="X179" s="1564"/>
      <c r="Y179" s="1564"/>
      <c r="Z179" s="1564"/>
      <c r="AA179" s="1564"/>
      <c r="AB179" s="1564"/>
      <c r="AC179" s="1564"/>
      <c r="AD179" s="1564"/>
      <c r="AE179" s="1564"/>
      <c r="AF179" s="1564"/>
      <c r="AG179" s="1564"/>
      <c r="AH179" s="1564"/>
      <c r="AI179" s="1564"/>
      <c r="AJ179" s="1564"/>
      <c r="AK179" s="1564"/>
      <c r="AL179" s="1564"/>
      <c r="AM179" s="241"/>
    </row>
    <row r="180" spans="1:39" ht="15" customHeight="1">
      <c r="A180" s="1564"/>
      <c r="B180" s="1564"/>
      <c r="C180" s="1564"/>
      <c r="D180" s="1564"/>
      <c r="E180" s="1564"/>
      <c r="F180" s="1564"/>
      <c r="G180" s="1564"/>
      <c r="H180" s="1564"/>
      <c r="I180" s="1564"/>
      <c r="J180" s="1564"/>
      <c r="K180" s="1564"/>
      <c r="L180" s="1564"/>
      <c r="M180" s="1564"/>
      <c r="N180" s="1564"/>
      <c r="O180" s="1564"/>
      <c r="P180" s="1564"/>
      <c r="Q180" s="1564"/>
      <c r="R180" s="1564"/>
      <c r="S180" s="1564"/>
      <c r="T180" s="1564"/>
      <c r="U180" s="1564"/>
      <c r="V180" s="1564"/>
      <c r="W180" s="1564"/>
      <c r="X180" s="1564"/>
      <c r="Y180" s="1564"/>
      <c r="Z180" s="1564"/>
      <c r="AA180" s="1564"/>
      <c r="AB180" s="1564"/>
      <c r="AC180" s="1564"/>
      <c r="AD180" s="1564"/>
      <c r="AE180" s="1564"/>
      <c r="AF180" s="1564"/>
      <c r="AG180" s="1564"/>
      <c r="AH180" s="1564"/>
      <c r="AI180" s="1564"/>
      <c r="AJ180" s="1564"/>
      <c r="AK180" s="1564"/>
      <c r="AL180" s="1564"/>
      <c r="AM180" s="241"/>
    </row>
    <row r="181" spans="1:39" ht="15" customHeight="1">
      <c r="A181" s="1564"/>
      <c r="B181" s="1564"/>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241"/>
    </row>
    <row r="182" spans="1:39" ht="6" customHeight="1">
      <c r="A182" s="1564"/>
      <c r="B182" s="1564"/>
      <c r="C182" s="1564"/>
      <c r="D182" s="1564"/>
      <c r="E182" s="1564"/>
      <c r="F182" s="1564"/>
      <c r="G182" s="1564"/>
      <c r="H182" s="1564"/>
      <c r="I182" s="1564"/>
      <c r="J182" s="1564"/>
      <c r="K182" s="1564"/>
      <c r="L182" s="1564"/>
      <c r="M182" s="1564"/>
      <c r="N182" s="1564"/>
      <c r="O182" s="1564"/>
      <c r="P182" s="1564"/>
      <c r="Q182" s="1564"/>
      <c r="R182" s="1564"/>
      <c r="S182" s="1564"/>
      <c r="T182" s="1564"/>
      <c r="U182" s="1564"/>
      <c r="V182" s="1564"/>
      <c r="W182" s="1564"/>
      <c r="X182" s="1564"/>
      <c r="Y182" s="1564"/>
      <c r="Z182" s="1564"/>
      <c r="AA182" s="1564"/>
      <c r="AB182" s="1564"/>
      <c r="AC182" s="1564"/>
      <c r="AD182" s="1564"/>
      <c r="AE182" s="1564"/>
      <c r="AF182" s="1564"/>
      <c r="AG182" s="1564"/>
      <c r="AH182" s="1564"/>
      <c r="AI182" s="1564"/>
      <c r="AJ182" s="1564"/>
      <c r="AK182" s="1564"/>
      <c r="AL182" s="1564"/>
      <c r="AM182" s="241"/>
    </row>
    <row r="183" spans="1:39" ht="15" customHeight="1">
      <c r="A183" s="1564" t="s">
        <v>2473</v>
      </c>
      <c r="B183" s="1564"/>
      <c r="C183" s="1564"/>
      <c r="D183" s="1564"/>
      <c r="E183" s="1564"/>
      <c r="F183" s="1564"/>
      <c r="G183" s="1564"/>
      <c r="H183" s="1564"/>
      <c r="I183" s="1564"/>
      <c r="J183" s="1564"/>
      <c r="K183" s="1564"/>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241"/>
    </row>
    <row r="184" spans="1:39" ht="15" customHeight="1">
      <c r="A184" s="1564"/>
      <c r="B184" s="1564"/>
      <c r="C184" s="1564"/>
      <c r="D184" s="1564"/>
      <c r="E184" s="1564"/>
      <c r="F184" s="1564"/>
      <c r="G184" s="1564"/>
      <c r="H184" s="1564"/>
      <c r="I184" s="1564"/>
      <c r="J184" s="1564"/>
      <c r="K184" s="1564"/>
      <c r="L184" s="1564"/>
      <c r="M184" s="1564"/>
      <c r="N184" s="1564"/>
      <c r="O184" s="1564"/>
      <c r="P184" s="1564"/>
      <c r="Q184" s="1564"/>
      <c r="R184" s="1564"/>
      <c r="S184" s="1564"/>
      <c r="T184" s="1564"/>
      <c r="U184" s="1564"/>
      <c r="V184" s="1564"/>
      <c r="W184" s="1564"/>
      <c r="X184" s="1564"/>
      <c r="Y184" s="1564"/>
      <c r="Z184" s="1564"/>
      <c r="AA184" s="1564"/>
      <c r="AB184" s="1564"/>
      <c r="AC184" s="1564"/>
      <c r="AD184" s="1564"/>
      <c r="AE184" s="1564"/>
      <c r="AF184" s="1564"/>
      <c r="AG184" s="1564"/>
      <c r="AH184" s="1564"/>
      <c r="AI184" s="1564"/>
      <c r="AJ184" s="1564"/>
      <c r="AK184" s="1564"/>
      <c r="AL184" s="1564"/>
      <c r="AM184" s="241"/>
    </row>
    <row r="185" spans="1:39" ht="15" customHeight="1">
      <c r="A185" s="1564"/>
      <c r="B185" s="1564"/>
      <c r="C185" s="1564"/>
      <c r="D185" s="1564"/>
      <c r="E185" s="1564"/>
      <c r="F185" s="1564"/>
      <c r="G185" s="1564"/>
      <c r="H185" s="1564"/>
      <c r="I185" s="1564"/>
      <c r="J185" s="1564"/>
      <c r="K185" s="1564"/>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241"/>
    </row>
    <row r="186" spans="1:39" ht="15" customHeight="1">
      <c r="A186" s="1564"/>
      <c r="B186" s="1564"/>
      <c r="C186" s="1564"/>
      <c r="D186" s="1564"/>
      <c r="E186" s="1564"/>
      <c r="F186" s="1564"/>
      <c r="G186" s="1564"/>
      <c r="H186" s="1564"/>
      <c r="I186" s="1564"/>
      <c r="J186" s="1564"/>
      <c r="K186" s="1564"/>
      <c r="L186" s="1564"/>
      <c r="M186" s="1564"/>
      <c r="N186" s="1564"/>
      <c r="O186" s="1564"/>
      <c r="P186" s="1564"/>
      <c r="Q186" s="1564"/>
      <c r="R186" s="1564"/>
      <c r="S186" s="1564"/>
      <c r="T186" s="1564"/>
      <c r="U186" s="1564"/>
      <c r="V186" s="1564"/>
      <c r="W186" s="1564"/>
      <c r="X186" s="1564"/>
      <c r="Y186" s="1564"/>
      <c r="Z186" s="1564"/>
      <c r="AA186" s="1564"/>
      <c r="AB186" s="1564"/>
      <c r="AC186" s="1564"/>
      <c r="AD186" s="1564"/>
      <c r="AE186" s="1564"/>
      <c r="AF186" s="1564"/>
      <c r="AG186" s="1564"/>
      <c r="AH186" s="1564"/>
      <c r="AI186" s="1564"/>
      <c r="AJ186" s="1564"/>
      <c r="AK186" s="1564"/>
      <c r="AL186" s="1564"/>
      <c r="AM186" s="241"/>
    </row>
    <row r="187" spans="1:39" ht="18" customHeight="1">
      <c r="A187" s="1564"/>
      <c r="B187" s="1564"/>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241"/>
    </row>
    <row r="188" spans="1:39" ht="15" customHeight="1">
      <c r="A188" s="1564"/>
      <c r="B188" s="1564"/>
      <c r="C188" s="1564"/>
      <c r="D188" s="1564"/>
      <c r="E188" s="1564"/>
      <c r="F188" s="1564"/>
      <c r="G188" s="1564"/>
      <c r="H188" s="1564"/>
      <c r="I188" s="1564"/>
      <c r="J188" s="1564"/>
      <c r="K188" s="1564"/>
      <c r="L188" s="1564"/>
      <c r="M188" s="1564"/>
      <c r="N188" s="1564"/>
      <c r="O188" s="1564"/>
      <c r="P188" s="1564"/>
      <c r="Q188" s="1564"/>
      <c r="R188" s="1564"/>
      <c r="S188" s="1564"/>
      <c r="T188" s="1564"/>
      <c r="U188" s="1564"/>
      <c r="V188" s="1564"/>
      <c r="W188" s="1564"/>
      <c r="X188" s="1564"/>
      <c r="Y188" s="1564"/>
      <c r="Z188" s="1564"/>
      <c r="AA188" s="1564"/>
      <c r="AB188" s="1564"/>
      <c r="AC188" s="1564"/>
      <c r="AD188" s="1564"/>
      <c r="AE188" s="1564"/>
      <c r="AF188" s="1564"/>
      <c r="AG188" s="1564"/>
      <c r="AH188" s="1564"/>
      <c r="AI188" s="1564"/>
      <c r="AJ188" s="1564"/>
      <c r="AK188" s="1564"/>
      <c r="AL188" s="1564"/>
      <c r="AM188" s="241"/>
    </row>
    <row r="189" spans="1:39" ht="15" customHeight="1">
      <c r="A189" s="1564"/>
      <c r="B189" s="1564"/>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241"/>
    </row>
    <row r="190" spans="1:39" ht="15" customHeight="1">
      <c r="A190" s="1564"/>
      <c r="B190" s="1564"/>
      <c r="C190" s="1564"/>
      <c r="D190" s="1564"/>
      <c r="E190" s="1564"/>
      <c r="F190" s="1564"/>
      <c r="G190" s="1564"/>
      <c r="H190" s="1564"/>
      <c r="I190" s="1564"/>
      <c r="J190" s="1564"/>
      <c r="K190" s="1564"/>
      <c r="L190" s="1564"/>
      <c r="M190" s="1564"/>
      <c r="N190" s="1564"/>
      <c r="O190" s="1564"/>
      <c r="P190" s="1564"/>
      <c r="Q190" s="1564"/>
      <c r="R190" s="1564"/>
      <c r="S190" s="1564"/>
      <c r="T190" s="1564"/>
      <c r="U190" s="1564"/>
      <c r="V190" s="1564"/>
      <c r="W190" s="1564"/>
      <c r="X190" s="1564"/>
      <c r="Y190" s="1564"/>
      <c r="Z190" s="1564"/>
      <c r="AA190" s="1564"/>
      <c r="AB190" s="1564"/>
      <c r="AC190" s="1564"/>
      <c r="AD190" s="1564"/>
      <c r="AE190" s="1564"/>
      <c r="AF190" s="1564"/>
      <c r="AG190" s="1564"/>
      <c r="AH190" s="1564"/>
      <c r="AI190" s="1564"/>
      <c r="AJ190" s="1564"/>
      <c r="AK190" s="1564"/>
      <c r="AL190" s="1564"/>
      <c r="AM190" s="241"/>
    </row>
    <row r="191" spans="1:39" ht="15" customHeight="1">
      <c r="A191" s="1564"/>
      <c r="B191" s="1564"/>
      <c r="C191" s="1564"/>
      <c r="D191" s="1564"/>
      <c r="E191" s="1564"/>
      <c r="F191" s="1564"/>
      <c r="G191" s="1564"/>
      <c r="H191" s="1564"/>
      <c r="I191" s="1564"/>
      <c r="J191" s="1564"/>
      <c r="K191" s="1564"/>
      <c r="L191" s="1564"/>
      <c r="M191" s="1564"/>
      <c r="N191" s="1564"/>
      <c r="O191" s="1564"/>
      <c r="P191" s="1564"/>
      <c r="Q191" s="1564"/>
      <c r="R191" s="1564"/>
      <c r="S191" s="1564"/>
      <c r="T191" s="1564"/>
      <c r="U191" s="1564"/>
      <c r="V191" s="1564"/>
      <c r="W191" s="1564"/>
      <c r="X191" s="1564"/>
      <c r="Y191" s="1564"/>
      <c r="Z191" s="1564"/>
      <c r="AA191" s="1564"/>
      <c r="AB191" s="1564"/>
      <c r="AC191" s="1564"/>
      <c r="AD191" s="1564"/>
      <c r="AE191" s="1564"/>
      <c r="AF191" s="1564"/>
      <c r="AG191" s="1564"/>
      <c r="AH191" s="1564"/>
      <c r="AI191" s="1564"/>
      <c r="AJ191" s="1564"/>
      <c r="AK191" s="1564"/>
      <c r="AL191" s="1564"/>
      <c r="AM191" s="241"/>
    </row>
    <row r="192" spans="1:39" ht="15" customHeight="1">
      <c r="A192" s="1564"/>
      <c r="B192" s="1564"/>
      <c r="C192" s="1564"/>
      <c r="D192" s="1564"/>
      <c r="E192" s="1564"/>
      <c r="F192" s="1564"/>
      <c r="G192" s="1564"/>
      <c r="H192" s="1564"/>
      <c r="I192" s="1564"/>
      <c r="J192" s="1564"/>
      <c r="K192" s="1564"/>
      <c r="L192" s="1564"/>
      <c r="M192" s="1564"/>
      <c r="N192" s="1564"/>
      <c r="O192" s="1564"/>
      <c r="P192" s="1564"/>
      <c r="Q192" s="1564"/>
      <c r="R192" s="1564"/>
      <c r="S192" s="1564"/>
      <c r="T192" s="1564"/>
      <c r="U192" s="1564"/>
      <c r="V192" s="1564"/>
      <c r="W192" s="1564"/>
      <c r="X192" s="1564"/>
      <c r="Y192" s="1564"/>
      <c r="Z192" s="1564"/>
      <c r="AA192" s="1564"/>
      <c r="AB192" s="1564"/>
      <c r="AC192" s="1564"/>
      <c r="AD192" s="1564"/>
      <c r="AE192" s="1564"/>
      <c r="AF192" s="1564"/>
      <c r="AG192" s="1564"/>
      <c r="AH192" s="1564"/>
      <c r="AI192" s="1564"/>
      <c r="AJ192" s="1564"/>
      <c r="AK192" s="1564"/>
      <c r="AL192" s="1564"/>
      <c r="AM192" s="241"/>
    </row>
    <row r="193" spans="1:39" ht="15" customHeight="1">
      <c r="A193" s="1564"/>
      <c r="B193" s="1564"/>
      <c r="C193" s="1564"/>
      <c r="D193" s="1564"/>
      <c r="E193" s="1564"/>
      <c r="F193" s="1564"/>
      <c r="G193" s="1564"/>
      <c r="H193" s="1564"/>
      <c r="I193" s="1564"/>
      <c r="J193" s="1564"/>
      <c r="K193" s="1564"/>
      <c r="L193" s="1564"/>
      <c r="M193" s="1564"/>
      <c r="N193" s="1564"/>
      <c r="O193" s="1564"/>
      <c r="P193" s="1564"/>
      <c r="Q193" s="1564"/>
      <c r="R193" s="1564"/>
      <c r="S193" s="1564"/>
      <c r="T193" s="1564"/>
      <c r="U193" s="1564"/>
      <c r="V193" s="1564"/>
      <c r="W193" s="1564"/>
      <c r="X193" s="1564"/>
      <c r="Y193" s="1564"/>
      <c r="Z193" s="1564"/>
      <c r="AA193" s="1564"/>
      <c r="AB193" s="1564"/>
      <c r="AC193" s="1564"/>
      <c r="AD193" s="1564"/>
      <c r="AE193" s="1564"/>
      <c r="AF193" s="1564"/>
      <c r="AG193" s="1564"/>
      <c r="AH193" s="1564"/>
      <c r="AI193" s="1564"/>
      <c r="AJ193" s="1564"/>
      <c r="AK193" s="1564"/>
      <c r="AL193" s="1564"/>
      <c r="AM193" s="241"/>
    </row>
    <row r="194" spans="1:39" ht="15" customHeight="1">
      <c r="A194" s="1564"/>
      <c r="B194" s="1564"/>
      <c r="C194" s="1564"/>
      <c r="D194" s="1564"/>
      <c r="E194" s="1564"/>
      <c r="F194" s="1564"/>
      <c r="G194" s="1564"/>
      <c r="H194" s="1564"/>
      <c r="I194" s="1564"/>
      <c r="J194" s="1564"/>
      <c r="K194" s="1564"/>
      <c r="L194" s="1564"/>
      <c r="M194" s="1564"/>
      <c r="N194" s="1564"/>
      <c r="O194" s="1564"/>
      <c r="P194" s="1564"/>
      <c r="Q194" s="1564"/>
      <c r="R194" s="1564"/>
      <c r="S194" s="1564"/>
      <c r="T194" s="1564"/>
      <c r="U194" s="1564"/>
      <c r="V194" s="1564"/>
      <c r="W194" s="1564"/>
      <c r="X194" s="1564"/>
      <c r="Y194" s="1564"/>
      <c r="Z194" s="1564"/>
      <c r="AA194" s="1564"/>
      <c r="AB194" s="1564"/>
      <c r="AC194" s="1564"/>
      <c r="AD194" s="1564"/>
      <c r="AE194" s="1564"/>
      <c r="AF194" s="1564"/>
      <c r="AG194" s="1564"/>
      <c r="AH194" s="1564"/>
      <c r="AI194" s="1564"/>
      <c r="AJ194" s="1564"/>
      <c r="AK194" s="1564"/>
      <c r="AL194" s="1564"/>
      <c r="AM194" s="241"/>
    </row>
    <row r="195" spans="1:39" ht="15" customHeight="1">
      <c r="A195" s="1564"/>
      <c r="B195" s="1564"/>
      <c r="C195" s="1564"/>
      <c r="D195" s="1564"/>
      <c r="E195" s="1564"/>
      <c r="F195" s="1564"/>
      <c r="G195" s="1564"/>
      <c r="H195" s="1564"/>
      <c r="I195" s="1564"/>
      <c r="J195" s="1564"/>
      <c r="K195" s="1564"/>
      <c r="L195" s="1564"/>
      <c r="M195" s="1564"/>
      <c r="N195" s="1564"/>
      <c r="O195" s="1564"/>
      <c r="P195" s="1564"/>
      <c r="Q195" s="1564"/>
      <c r="R195" s="1564"/>
      <c r="S195" s="1564"/>
      <c r="T195" s="1564"/>
      <c r="U195" s="1564"/>
      <c r="V195" s="1564"/>
      <c r="W195" s="1564"/>
      <c r="X195" s="1564"/>
      <c r="Y195" s="1564"/>
      <c r="Z195" s="1564"/>
      <c r="AA195" s="1564"/>
      <c r="AB195" s="1564"/>
      <c r="AC195" s="1564"/>
      <c r="AD195" s="1564"/>
      <c r="AE195" s="1564"/>
      <c r="AF195" s="1564"/>
      <c r="AG195" s="1564"/>
      <c r="AH195" s="1564"/>
      <c r="AI195" s="1564"/>
      <c r="AJ195" s="1564"/>
      <c r="AK195" s="1564"/>
      <c r="AL195" s="1564"/>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94:AG94"/>
    <mergeCell ref="AH94:AK94"/>
    <mergeCell ref="B95:AG95"/>
    <mergeCell ref="AH95:AK95"/>
    <mergeCell ref="B96:AG96"/>
    <mergeCell ref="AH96:AK96"/>
    <mergeCell ref="B91:AG91"/>
    <mergeCell ref="AH91:AK91"/>
    <mergeCell ref="B92:AG92"/>
    <mergeCell ref="AH92:AK92"/>
    <mergeCell ref="B93:AG93"/>
    <mergeCell ref="AH93:AK93"/>
    <mergeCell ref="B88:AG88"/>
    <mergeCell ref="AH88:AK88"/>
    <mergeCell ref="B89:AG89"/>
    <mergeCell ref="AH89:AK89"/>
    <mergeCell ref="B90:AG90"/>
    <mergeCell ref="AH90:AK90"/>
    <mergeCell ref="B85:AG85"/>
    <mergeCell ref="AH85:AK85"/>
    <mergeCell ref="B86:AG86"/>
    <mergeCell ref="AH86:AK86"/>
    <mergeCell ref="B87:AG87"/>
    <mergeCell ref="AH87:AK87"/>
    <mergeCell ref="B82:AG82"/>
    <mergeCell ref="AH82:AK82"/>
    <mergeCell ref="B83:AG83"/>
    <mergeCell ref="AH83:AK83"/>
    <mergeCell ref="B84:AG84"/>
    <mergeCell ref="AH84:AK84"/>
    <mergeCell ref="B79:AG79"/>
    <mergeCell ref="AH79:AK79"/>
    <mergeCell ref="B80:AG80"/>
    <mergeCell ref="AH80:AK80"/>
    <mergeCell ref="B81:AG81"/>
    <mergeCell ref="AH81:AK81"/>
    <mergeCell ref="B76:AG76"/>
    <mergeCell ref="AH76:AK76"/>
    <mergeCell ref="B77:AG77"/>
    <mergeCell ref="AH77:AK77"/>
    <mergeCell ref="B78:AG78"/>
    <mergeCell ref="AH78:AK78"/>
    <mergeCell ref="B73:AG73"/>
    <mergeCell ref="AH73:AK73"/>
    <mergeCell ref="B74:AG74"/>
    <mergeCell ref="AH74:AK74"/>
    <mergeCell ref="B75:AG75"/>
    <mergeCell ref="AH75:AK75"/>
    <mergeCell ref="B70:AG70"/>
    <mergeCell ref="AH70:AK70"/>
    <mergeCell ref="B71:AG71"/>
    <mergeCell ref="AH71:AK71"/>
    <mergeCell ref="B72:AG72"/>
    <mergeCell ref="AH72:AK72"/>
    <mergeCell ref="B64:AE64"/>
    <mergeCell ref="B65:AE65"/>
    <mergeCell ref="B66:AE66"/>
    <mergeCell ref="B67:AE67"/>
    <mergeCell ref="B68:AE68"/>
    <mergeCell ref="B69:AE69"/>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EEE1-5406-4F6B-8F51-3AC2A4B15CBF}">
  <sheetPr>
    <tabColor rgb="FF00B0F0"/>
  </sheetPr>
  <dimension ref="A1:GR522"/>
  <sheetViews>
    <sheetView view="pageBreakPreview" zoomScale="118" zoomScaleNormal="96" zoomScaleSheetLayoutView="118" workbookViewId="0"/>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51" width="0" style="6" hidden="1" customWidth="1"/>
    <col min="52" max="52" width="2.625" style="6"/>
    <col min="53" max="53" width="1.625" style="6" customWidth="1"/>
    <col min="54" max="60" width="2.625" style="6"/>
    <col min="61" max="61" width="3" style="6" customWidth="1"/>
    <col min="62" max="86" width="2.625" style="6"/>
    <col min="87" max="89" width="2.5" style="6" customWidth="1"/>
    <col min="90" max="90" width="0.875" style="6" customWidth="1"/>
    <col min="91" max="96" width="6.625" style="6" hidden="1" customWidth="1"/>
    <col min="97" max="103" width="0" style="6" hidden="1" customWidth="1"/>
    <col min="104" max="142" width="2.625" style="6"/>
    <col min="143" max="143" width="0" style="6" hidden="1" customWidth="1"/>
    <col min="144" max="145" width="7.375" style="6" hidden="1" customWidth="1"/>
    <col min="146" max="146" width="7.125" style="6" hidden="1" customWidth="1"/>
    <col min="147" max="147" width="7" style="6" hidden="1" customWidth="1"/>
    <col min="148" max="155" width="0" style="6" hidden="1" customWidth="1"/>
    <col min="156" max="194" width="2.625" style="6"/>
    <col min="195" max="195" width="0" style="6" hidden="1" customWidth="1"/>
    <col min="196" max="196" width="9.375" style="6" hidden="1" customWidth="1"/>
    <col min="197" max="197" width="8.5" style="6" hidden="1" customWidth="1"/>
    <col min="198" max="198" width="8.125" style="6" hidden="1" customWidth="1"/>
    <col min="199" max="199" width="6.625" style="6" hidden="1" customWidth="1"/>
    <col min="200" max="200" width="0" style="6" hidden="1" customWidth="1"/>
    <col min="201" max="16384" width="2.625" style="6"/>
  </cols>
  <sheetData>
    <row r="1" spans="1:200" ht="15" customHeight="1">
      <c r="A1" s="267" t="s">
        <v>2476</v>
      </c>
      <c r="B1" s="267"/>
      <c r="C1" s="4"/>
      <c r="D1" s="2150" t="s">
        <v>2475</v>
      </c>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4"/>
      <c r="AK1" s="4"/>
      <c r="AL1" s="231"/>
      <c r="AM1" s="4"/>
      <c r="BA1" s="267" t="s">
        <v>2477</v>
      </c>
      <c r="BB1" s="267"/>
      <c r="BC1" s="4"/>
      <c r="BD1" s="2150" t="s">
        <v>2475</v>
      </c>
      <c r="BE1" s="2150"/>
      <c r="BF1" s="2150"/>
      <c r="BG1" s="2150"/>
      <c r="BH1" s="2150"/>
      <c r="BI1" s="2150"/>
      <c r="BJ1" s="2150"/>
      <c r="BK1" s="2150"/>
      <c r="BL1" s="2150"/>
      <c r="BM1" s="2150"/>
      <c r="BN1" s="2150"/>
      <c r="BO1" s="2150"/>
      <c r="BP1" s="2150"/>
      <c r="BQ1" s="2150"/>
      <c r="BR1" s="2150"/>
      <c r="BS1" s="2150"/>
      <c r="BT1" s="2150"/>
      <c r="BU1" s="2150"/>
      <c r="BV1" s="2150"/>
      <c r="BW1" s="2150"/>
      <c r="BX1" s="2150"/>
      <c r="BY1" s="2150"/>
      <c r="BZ1" s="2150"/>
      <c r="CA1" s="2150"/>
      <c r="CB1" s="2150"/>
      <c r="CC1" s="2150"/>
      <c r="CD1" s="2150"/>
      <c r="CE1" s="2150"/>
      <c r="CF1" s="2150"/>
      <c r="CG1" s="2150"/>
      <c r="CH1" s="2150"/>
      <c r="CI1" s="2150"/>
      <c r="CJ1" s="4"/>
      <c r="CK1" s="231"/>
      <c r="CL1" s="231"/>
      <c r="CM1" s="4"/>
      <c r="DA1" s="267" t="s">
        <v>2478</v>
      </c>
      <c r="DB1" s="267"/>
      <c r="DC1" s="4"/>
      <c r="DD1" s="2150" t="s">
        <v>2475</v>
      </c>
      <c r="DE1" s="2150"/>
      <c r="DF1" s="2150"/>
      <c r="DG1" s="2150"/>
      <c r="DH1" s="2150"/>
      <c r="DI1" s="2150"/>
      <c r="DJ1" s="2150"/>
      <c r="DK1" s="2150"/>
      <c r="DL1" s="2150"/>
      <c r="DM1" s="2150"/>
      <c r="DN1" s="2150"/>
      <c r="DO1" s="2150"/>
      <c r="DP1" s="2150"/>
      <c r="DQ1" s="2150"/>
      <c r="DR1" s="2150"/>
      <c r="DS1" s="2150"/>
      <c r="DT1" s="2150"/>
      <c r="DU1" s="2150"/>
      <c r="DV1" s="2150"/>
      <c r="DW1" s="2150"/>
      <c r="DX1" s="2150"/>
      <c r="DY1" s="2150"/>
      <c r="DZ1" s="2150"/>
      <c r="EA1" s="2150"/>
      <c r="EB1" s="2150"/>
      <c r="EC1" s="2150"/>
      <c r="ED1" s="2150"/>
      <c r="EE1" s="2150"/>
      <c r="EF1" s="2150"/>
      <c r="EG1" s="2150"/>
      <c r="EH1" s="2150"/>
      <c r="EI1" s="2150"/>
      <c r="EJ1" s="4"/>
      <c r="EK1" s="231"/>
      <c r="EL1" s="231"/>
      <c r="EM1" s="4"/>
      <c r="FA1" s="267" t="s">
        <v>2479</v>
      </c>
      <c r="FB1" s="267"/>
      <c r="FC1" s="4"/>
      <c r="FD1" s="2150" t="s">
        <v>2475</v>
      </c>
      <c r="FE1" s="2150"/>
      <c r="FF1" s="2150"/>
      <c r="FG1" s="2150"/>
      <c r="FH1" s="2150"/>
      <c r="FI1" s="2150"/>
      <c r="FJ1" s="2150"/>
      <c r="FK1" s="2150"/>
      <c r="FL1" s="2150"/>
      <c r="FM1" s="2150"/>
      <c r="FN1" s="2150"/>
      <c r="FO1" s="2150"/>
      <c r="FP1" s="2150"/>
      <c r="FQ1" s="2150"/>
      <c r="FR1" s="2150"/>
      <c r="FS1" s="2150"/>
      <c r="FT1" s="2150"/>
      <c r="FU1" s="2150"/>
      <c r="FV1" s="2150"/>
      <c r="FW1" s="2150"/>
      <c r="FX1" s="2150"/>
      <c r="FY1" s="2150"/>
      <c r="FZ1" s="2150"/>
      <c r="GA1" s="2150"/>
      <c r="GB1" s="2150"/>
      <c r="GC1" s="2150"/>
      <c r="GD1" s="2150"/>
      <c r="GE1" s="2150"/>
      <c r="GF1" s="2150"/>
      <c r="GG1" s="2150"/>
      <c r="GH1" s="2150"/>
      <c r="GI1" s="2150"/>
      <c r="GJ1" s="4"/>
      <c r="GK1" s="231"/>
      <c r="GL1" s="231"/>
      <c r="GM1" s="4"/>
    </row>
    <row r="2" spans="1:200" ht="3.95" customHeight="1">
      <c r="A2" s="188"/>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231"/>
      <c r="AL2" s="231"/>
      <c r="AM2" s="4"/>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88"/>
      <c r="CC2" s="188"/>
      <c r="CD2" s="188"/>
      <c r="CE2" s="188"/>
      <c r="CF2" s="188"/>
      <c r="CG2" s="188"/>
      <c r="CH2" s="188"/>
      <c r="CI2" s="188"/>
      <c r="CJ2" s="188"/>
      <c r="CK2" s="231"/>
      <c r="CL2" s="231"/>
      <c r="CM2" s="4"/>
      <c r="DA2" s="188"/>
      <c r="DB2" s="188"/>
      <c r="DC2" s="188"/>
      <c r="DD2" s="188"/>
      <c r="DE2" s="188"/>
      <c r="DF2" s="188"/>
      <c r="DG2" s="188"/>
      <c r="DH2" s="188"/>
      <c r="DI2" s="188"/>
      <c r="DJ2" s="188"/>
      <c r="DK2" s="188"/>
      <c r="DL2" s="188"/>
      <c r="DM2" s="188"/>
      <c r="DN2" s="188"/>
      <c r="DO2" s="188"/>
      <c r="DP2" s="188"/>
      <c r="DQ2" s="188"/>
      <c r="DR2" s="188"/>
      <c r="DS2" s="188"/>
      <c r="DT2" s="188"/>
      <c r="DU2" s="188"/>
      <c r="DV2" s="188"/>
      <c r="DW2" s="188"/>
      <c r="DX2" s="188"/>
      <c r="DY2" s="188"/>
      <c r="DZ2" s="188"/>
      <c r="EA2" s="188"/>
      <c r="EB2" s="188"/>
      <c r="EC2" s="188"/>
      <c r="ED2" s="188"/>
      <c r="EE2" s="188"/>
      <c r="EF2" s="188"/>
      <c r="EG2" s="188"/>
      <c r="EH2" s="188"/>
      <c r="EI2" s="188"/>
      <c r="EJ2" s="188"/>
      <c r="EK2" s="231"/>
      <c r="EL2" s="231"/>
      <c r="EM2" s="4"/>
      <c r="FA2" s="188"/>
      <c r="FB2" s="188"/>
      <c r="FC2" s="188"/>
      <c r="FD2" s="188"/>
      <c r="FE2" s="188"/>
      <c r="FF2" s="188"/>
      <c r="FG2" s="188"/>
      <c r="FH2" s="188"/>
      <c r="FI2" s="188"/>
      <c r="FJ2" s="188"/>
      <c r="FK2" s="188"/>
      <c r="FL2" s="188"/>
      <c r="FM2" s="188"/>
      <c r="FN2" s="188"/>
      <c r="FO2" s="188"/>
      <c r="FP2" s="188"/>
      <c r="FQ2" s="188"/>
      <c r="FR2" s="188"/>
      <c r="FS2" s="188"/>
      <c r="FT2" s="188"/>
      <c r="FU2" s="188"/>
      <c r="FV2" s="188"/>
      <c r="FW2" s="188"/>
      <c r="FX2" s="188"/>
      <c r="FY2" s="188"/>
      <c r="FZ2" s="188"/>
      <c r="GA2" s="188"/>
      <c r="GB2" s="188"/>
      <c r="GC2" s="188"/>
      <c r="GD2" s="188"/>
      <c r="GE2" s="188"/>
      <c r="GF2" s="188"/>
      <c r="GG2" s="188"/>
      <c r="GH2" s="188"/>
      <c r="GI2" s="188"/>
      <c r="GJ2" s="188"/>
      <c r="GK2" s="231"/>
      <c r="GL2" s="231"/>
      <c r="GM2" s="4"/>
    </row>
    <row r="3" spans="1:200" ht="3.95" customHeight="1">
      <c r="A3" s="187"/>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1"/>
      <c r="AM3" s="4"/>
      <c r="BA3" s="187"/>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1"/>
      <c r="CM3" s="4"/>
      <c r="DA3" s="187"/>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1"/>
      <c r="EM3" s="4"/>
      <c r="FA3" s="187"/>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1"/>
      <c r="GM3" s="4"/>
    </row>
    <row r="4" spans="1:200" ht="17.45" customHeight="1">
      <c r="A4" s="177" t="s">
        <v>41</v>
      </c>
      <c r="B4" s="4"/>
      <c r="C4" s="4"/>
      <c r="D4" s="4"/>
      <c r="E4" s="4"/>
      <c r="F4" s="4"/>
      <c r="G4" s="4"/>
      <c r="H4" s="4"/>
      <c r="I4" s="248"/>
      <c r="J4" s="182"/>
      <c r="K4" s="229" t="s">
        <v>42</v>
      </c>
      <c r="L4" s="229"/>
      <c r="M4" s="229"/>
      <c r="N4" s="229"/>
      <c r="O4" s="183"/>
      <c r="P4" s="229" t="s">
        <v>43</v>
      </c>
      <c r="Q4" s="229"/>
      <c r="R4" s="229"/>
      <c r="S4" s="229"/>
      <c r="T4" s="183"/>
      <c r="U4" s="229" t="s">
        <v>44</v>
      </c>
      <c r="V4" s="229"/>
      <c r="W4" s="229"/>
      <c r="X4" s="229"/>
      <c r="Y4" s="183"/>
      <c r="Z4" s="229" t="s">
        <v>45</v>
      </c>
      <c r="AA4" s="229"/>
      <c r="AB4" s="229"/>
      <c r="AC4" s="229"/>
      <c r="AD4" s="175"/>
      <c r="AE4" s="4"/>
      <c r="AF4" s="4"/>
      <c r="AL4" s="248"/>
      <c r="AM4" s="4" t="str">
        <f>IF(COUNTIF(AN4:AQ4,TRUE)&gt;1,"複数選択",IF(COUNTIF(AN4:AQ4,TRUE)=0,"未入力",""))</f>
        <v>未入力</v>
      </c>
      <c r="AN4" s="6" t="b">
        <v>0</v>
      </c>
      <c r="AO4" s="6" t="b">
        <v>0</v>
      </c>
      <c r="AP4" s="6" t="b">
        <v>0</v>
      </c>
      <c r="AQ4" s="6" t="b">
        <v>0</v>
      </c>
      <c r="AS4" s="225">
        <f>COUNTIF(AN4:AQ4, TRUE)</f>
        <v>0</v>
      </c>
      <c r="AT4" s="224" t="str">
        <f>IF(AS4&gt;=2, "選択は1つまでです。",IF(COUNTIF(AN4:AQ4,TRUE)=0,"未入力です。",""))</f>
        <v>未入力です。</v>
      </c>
      <c r="AU4" s="224"/>
      <c r="AV4" s="224"/>
      <c r="AW4" s="224"/>
      <c r="AX4" s="224"/>
      <c r="AY4" s="224"/>
      <c r="BA4" s="177" t="s">
        <v>41</v>
      </c>
      <c r="BB4" s="4"/>
      <c r="BC4" s="4"/>
      <c r="BD4" s="4"/>
      <c r="BE4" s="4"/>
      <c r="BF4" s="4"/>
      <c r="BG4" s="4"/>
      <c r="BH4" s="4"/>
      <c r="BI4" s="248"/>
      <c r="BJ4" s="182"/>
      <c r="BK4" s="229" t="s">
        <v>42</v>
      </c>
      <c r="BL4" s="229"/>
      <c r="BM4" s="229"/>
      <c r="BN4" s="229"/>
      <c r="BO4" s="183"/>
      <c r="BP4" s="229" t="s">
        <v>43</v>
      </c>
      <c r="BQ4" s="229"/>
      <c r="BR4" s="229"/>
      <c r="BS4" s="229"/>
      <c r="BT4" s="183"/>
      <c r="BU4" s="229" t="s">
        <v>44</v>
      </c>
      <c r="BV4" s="229"/>
      <c r="BW4" s="229"/>
      <c r="BX4" s="229"/>
      <c r="BY4" s="183"/>
      <c r="BZ4" s="229" t="s">
        <v>45</v>
      </c>
      <c r="CA4" s="229"/>
      <c r="CB4" s="229"/>
      <c r="CC4" s="229"/>
      <c r="CD4" s="175"/>
      <c r="CE4" s="4"/>
      <c r="CF4" s="4"/>
      <c r="CL4" s="248"/>
      <c r="CM4" s="4" t="str">
        <f>IF(COUNTIF(CN4:CQ4,TRUE)&gt;1,"複数選択",IF(COUNTIF(CN4:CQ4,TRUE)=0,"未入力",""))</f>
        <v>未入力</v>
      </c>
      <c r="CN4" s="6" t="b">
        <v>0</v>
      </c>
      <c r="CO4" s="6" t="b">
        <v>0</v>
      </c>
      <c r="CP4" s="6" t="b">
        <v>0</v>
      </c>
      <c r="CQ4" s="6" t="b">
        <v>0</v>
      </c>
      <c r="CS4" s="225">
        <f>COUNTIF(CN4:CQ4, TRUE)</f>
        <v>0</v>
      </c>
      <c r="CT4" s="224" t="str">
        <f>IF(CS4&gt;=2, "選択は1つまでです。",IF(COUNTIF(CN4:CQ4,TRUE)=0,"未入力です。",""))</f>
        <v>未入力です。</v>
      </c>
      <c r="CU4" s="224"/>
      <c r="CV4" s="224"/>
      <c r="CW4" s="224"/>
      <c r="CX4" s="224"/>
      <c r="CY4" s="224"/>
      <c r="DA4" s="177" t="s">
        <v>41</v>
      </c>
      <c r="DB4" s="4"/>
      <c r="DC4" s="4"/>
      <c r="DD4" s="4"/>
      <c r="DE4" s="4"/>
      <c r="DF4" s="4"/>
      <c r="DG4" s="4"/>
      <c r="DH4" s="4"/>
      <c r="DI4" s="248"/>
      <c r="DJ4" s="182"/>
      <c r="DK4" s="229" t="s">
        <v>42</v>
      </c>
      <c r="DL4" s="229"/>
      <c r="DM4" s="229"/>
      <c r="DN4" s="229"/>
      <c r="DO4" s="183"/>
      <c r="DP4" s="229" t="s">
        <v>43</v>
      </c>
      <c r="DQ4" s="229"/>
      <c r="DR4" s="229"/>
      <c r="DS4" s="229"/>
      <c r="DT4" s="183"/>
      <c r="DU4" s="229" t="s">
        <v>44</v>
      </c>
      <c r="DV4" s="229"/>
      <c r="DW4" s="229"/>
      <c r="DX4" s="229"/>
      <c r="DY4" s="183"/>
      <c r="DZ4" s="229" t="s">
        <v>45</v>
      </c>
      <c r="EA4" s="229"/>
      <c r="EB4" s="229"/>
      <c r="EC4" s="229"/>
      <c r="ED4" s="175"/>
      <c r="EE4" s="4"/>
      <c r="EF4" s="4"/>
      <c r="EL4" s="248"/>
      <c r="EM4" s="4" t="str">
        <f>IF(COUNTIF(EN4:EQ4,TRUE)&gt;1,"複数選択",IF(COUNTIF(EN4:EQ4,TRUE)=0,"未入力",""))</f>
        <v>未入力</v>
      </c>
      <c r="EN4" s="6" t="b">
        <v>0</v>
      </c>
      <c r="EO4" s="6" t="b">
        <v>0</v>
      </c>
      <c r="EP4" s="6" t="b">
        <v>0</v>
      </c>
      <c r="EQ4" s="6" t="b">
        <v>0</v>
      </c>
      <c r="ES4" s="225">
        <f>COUNTIF(EN4:EQ4, TRUE)</f>
        <v>0</v>
      </c>
      <c r="ET4" s="224" t="str">
        <f>IF(ES4&gt;=2, "選択は1つまでです。",IF(COUNTIF(EN4:EQ4,TRUE)=0,"未入力です。",""))</f>
        <v>未入力です。</v>
      </c>
      <c r="FA4" s="177" t="s">
        <v>41</v>
      </c>
      <c r="FB4" s="4"/>
      <c r="FC4" s="4"/>
      <c r="FD4" s="4"/>
      <c r="FE4" s="4"/>
      <c r="FF4" s="4"/>
      <c r="FG4" s="4"/>
      <c r="FH4" s="4"/>
      <c r="FI4" s="248"/>
      <c r="FJ4" s="182"/>
      <c r="FK4" s="229" t="s">
        <v>42</v>
      </c>
      <c r="FL4" s="229"/>
      <c r="FM4" s="229"/>
      <c r="FN4" s="229"/>
      <c r="FO4" s="183"/>
      <c r="FP4" s="229" t="s">
        <v>43</v>
      </c>
      <c r="FQ4" s="229"/>
      <c r="FR4" s="229"/>
      <c r="FS4" s="229"/>
      <c r="FT4" s="183"/>
      <c r="FU4" s="229" t="s">
        <v>44</v>
      </c>
      <c r="FV4" s="229"/>
      <c r="FW4" s="229"/>
      <c r="FX4" s="229"/>
      <c r="FY4" s="183"/>
      <c r="FZ4" s="229" t="s">
        <v>45</v>
      </c>
      <c r="GA4" s="229"/>
      <c r="GB4" s="229"/>
      <c r="GC4" s="229"/>
      <c r="GD4" s="175"/>
      <c r="GE4" s="4"/>
      <c r="GF4" s="4"/>
      <c r="GL4" s="248"/>
      <c r="GM4" s="4" t="str">
        <f>IF(COUNTIF(GN4:GQ4,TRUE)&gt;1,"複数選択",IF(COUNTIF(GN4:GQ4,TRUE)=0,"未入力",""))</f>
        <v>未入力</v>
      </c>
      <c r="GN4" s="6" t="b">
        <v>0</v>
      </c>
      <c r="GO4" s="6" t="b">
        <v>0</v>
      </c>
      <c r="GP4" s="6" t="b">
        <v>0</v>
      </c>
      <c r="GQ4" s="6" t="b">
        <v>0</v>
      </c>
    </row>
    <row r="5" spans="1:200" ht="3.95" customHeight="1">
      <c r="A5" s="177"/>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178"/>
      <c r="AM5" s="4"/>
      <c r="AS5" s="225"/>
      <c r="BA5" s="177"/>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178"/>
      <c r="CM5" s="4"/>
      <c r="CS5" s="225"/>
      <c r="DA5" s="177"/>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178"/>
      <c r="EM5" s="4"/>
      <c r="ES5" s="225"/>
      <c r="FA5" s="177"/>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178"/>
      <c r="GM5" s="4"/>
    </row>
    <row r="6" spans="1:200" ht="3.6" customHeight="1">
      <c r="A6" s="177"/>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78"/>
      <c r="AM6" s="4"/>
      <c r="AS6" s="225"/>
      <c r="BA6" s="177"/>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178"/>
      <c r="CM6" s="4"/>
      <c r="CS6" s="225"/>
      <c r="DA6" s="177"/>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178"/>
      <c r="EM6" s="4"/>
      <c r="ES6" s="225"/>
      <c r="FA6" s="177"/>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178"/>
      <c r="GM6" s="4"/>
    </row>
    <row r="7" spans="1:200" ht="23.1" customHeight="1">
      <c r="A7" s="1528" t="s">
        <v>2264</v>
      </c>
      <c r="B7" s="1529"/>
      <c r="C7" s="1529"/>
      <c r="D7" s="1529"/>
      <c r="E7" s="1529"/>
      <c r="F7" s="1529"/>
      <c r="G7" s="1529"/>
      <c r="H7" s="1529"/>
      <c r="I7" s="1533"/>
      <c r="J7" s="1472"/>
      <c r="K7" s="1473"/>
      <c r="L7" s="1473"/>
      <c r="M7" s="1473"/>
      <c r="N7" s="1473"/>
      <c r="O7" s="1473"/>
      <c r="P7" s="1473"/>
      <c r="Q7" s="1473"/>
      <c r="R7" s="1530"/>
      <c r="S7" s="4" t="s">
        <v>2324</v>
      </c>
      <c r="T7" s="4"/>
      <c r="U7" s="4"/>
      <c r="V7" s="4"/>
      <c r="W7" s="4"/>
      <c r="X7" s="4"/>
      <c r="Y7" s="4"/>
      <c r="Z7" s="4"/>
      <c r="AA7" s="4"/>
      <c r="AB7" s="4"/>
      <c r="AC7" s="4"/>
      <c r="AD7" s="4"/>
      <c r="AE7" s="4"/>
      <c r="AF7" s="4"/>
      <c r="AG7" s="4"/>
      <c r="AH7" s="4"/>
      <c r="AI7" s="4"/>
      <c r="AJ7" s="4"/>
      <c r="AK7" s="4"/>
      <c r="AL7" s="178"/>
      <c r="AM7" s="6" t="str">
        <f>IF(COUNTA(J7)=0,"未入力","")</f>
        <v>未入力</v>
      </c>
      <c r="AN7" s="8"/>
      <c r="AO7" s="8"/>
      <c r="AP7" s="8"/>
      <c r="AQ7" s="8"/>
      <c r="AR7" s="8"/>
      <c r="AS7" s="225"/>
      <c r="AT7" s="6" t="str">
        <f>IF(COUNTA(J7)=0,"未入力です。","")</f>
        <v>未入力です。</v>
      </c>
      <c r="BA7" s="1528" t="s">
        <v>2264</v>
      </c>
      <c r="BB7" s="1529"/>
      <c r="BC7" s="1529"/>
      <c r="BD7" s="1529"/>
      <c r="BE7" s="1529"/>
      <c r="BF7" s="1529"/>
      <c r="BG7" s="1529"/>
      <c r="BH7" s="1529"/>
      <c r="BI7" s="1533"/>
      <c r="BJ7" s="1472"/>
      <c r="BK7" s="1473"/>
      <c r="BL7" s="1473"/>
      <c r="BM7" s="1473"/>
      <c r="BN7" s="1473"/>
      <c r="BO7" s="1473"/>
      <c r="BP7" s="1473"/>
      <c r="BQ7" s="1473"/>
      <c r="BR7" s="1530"/>
      <c r="BS7" s="4" t="s">
        <v>2324</v>
      </c>
      <c r="BT7" s="4"/>
      <c r="BU7" s="4"/>
      <c r="BV7" s="4"/>
      <c r="BW7" s="4"/>
      <c r="BX7" s="4"/>
      <c r="BY7" s="4"/>
      <c r="BZ7" s="4"/>
      <c r="CA7" s="4"/>
      <c r="CB7" s="4"/>
      <c r="CC7" s="4"/>
      <c r="CD7" s="4"/>
      <c r="CE7" s="4"/>
      <c r="CF7" s="4"/>
      <c r="CG7" s="4"/>
      <c r="CH7" s="4"/>
      <c r="CI7" s="4"/>
      <c r="CJ7" s="4"/>
      <c r="CK7" s="4"/>
      <c r="CL7" s="178"/>
      <c r="CM7" s="6" t="str">
        <f>IF(COUNTA(BJ7)=0,"未入力","")</f>
        <v>未入力</v>
      </c>
      <c r="CN7" s="8"/>
      <c r="CO7" s="8"/>
      <c r="CP7" s="8"/>
      <c r="CQ7" s="8"/>
      <c r="CR7" s="8"/>
      <c r="CS7" s="225"/>
      <c r="CT7" s="6" t="str">
        <f>IF(COUNTA(BJ7)=0,"未入力です。","")</f>
        <v>未入力です。</v>
      </c>
      <c r="DA7" s="1528" t="s">
        <v>2264</v>
      </c>
      <c r="DB7" s="1529"/>
      <c r="DC7" s="1529"/>
      <c r="DD7" s="1529"/>
      <c r="DE7" s="1529"/>
      <c r="DF7" s="1529"/>
      <c r="DG7" s="1529"/>
      <c r="DH7" s="1529"/>
      <c r="DI7" s="1533"/>
      <c r="DJ7" s="1472"/>
      <c r="DK7" s="1473"/>
      <c r="DL7" s="1473"/>
      <c r="DM7" s="1473"/>
      <c r="DN7" s="1473"/>
      <c r="DO7" s="1473"/>
      <c r="DP7" s="1473"/>
      <c r="DQ7" s="1473"/>
      <c r="DR7" s="1530"/>
      <c r="DS7" s="4" t="s">
        <v>2324</v>
      </c>
      <c r="DT7" s="4"/>
      <c r="DU7" s="4"/>
      <c r="DV7" s="4"/>
      <c r="DW7" s="4"/>
      <c r="DX7" s="4"/>
      <c r="DY7" s="4"/>
      <c r="DZ7" s="4"/>
      <c r="EA7" s="4"/>
      <c r="EB7" s="4"/>
      <c r="EC7" s="4"/>
      <c r="ED7" s="4"/>
      <c r="EE7" s="4"/>
      <c r="EF7" s="4"/>
      <c r="EG7" s="4"/>
      <c r="EH7" s="4"/>
      <c r="EI7" s="4"/>
      <c r="EJ7" s="4"/>
      <c r="EK7" s="4"/>
      <c r="EL7" s="178"/>
      <c r="EM7" s="6" t="str">
        <f>IF(COUNTA(DJ7)=0,"未入力","")</f>
        <v>未入力</v>
      </c>
      <c r="EN7" s="8"/>
      <c r="EO7" s="8"/>
      <c r="EP7" s="8"/>
      <c r="EQ7" s="8"/>
      <c r="ER7" s="8"/>
      <c r="ES7" s="225"/>
      <c r="ET7" s="6" t="str">
        <f>IF(COUNTA(DJ7)=0,"未入力です。","")</f>
        <v>未入力です。</v>
      </c>
      <c r="FA7" s="1528" t="s">
        <v>2264</v>
      </c>
      <c r="FB7" s="1529"/>
      <c r="FC7" s="1529"/>
      <c r="FD7" s="1529"/>
      <c r="FE7" s="1529"/>
      <c r="FF7" s="1529"/>
      <c r="FG7" s="1529"/>
      <c r="FH7" s="1529"/>
      <c r="FI7" s="1533"/>
      <c r="FJ7" s="1472"/>
      <c r="FK7" s="1473"/>
      <c r="FL7" s="1473"/>
      <c r="FM7" s="1473"/>
      <c r="FN7" s="1473"/>
      <c r="FO7" s="1473"/>
      <c r="FP7" s="1473"/>
      <c r="FQ7" s="1473"/>
      <c r="FR7" s="1530"/>
      <c r="FS7" s="4" t="s">
        <v>2324</v>
      </c>
      <c r="FT7" s="4"/>
      <c r="FU7" s="4"/>
      <c r="FV7" s="4"/>
      <c r="FW7" s="4"/>
      <c r="FX7" s="4"/>
      <c r="FY7" s="4"/>
      <c r="FZ7" s="4"/>
      <c r="GA7" s="4"/>
      <c r="GB7" s="4"/>
      <c r="GC7" s="4"/>
      <c r="GD7" s="4"/>
      <c r="GE7" s="4"/>
      <c r="GF7" s="4"/>
      <c r="GG7" s="4"/>
      <c r="GH7" s="4"/>
      <c r="GI7" s="4"/>
      <c r="GJ7" s="4"/>
      <c r="GK7" s="4"/>
      <c r="GL7" s="178"/>
      <c r="GM7" s="6" t="str">
        <f>IF(COUNTA(FJ7)=0,"未入力","")</f>
        <v>未入力</v>
      </c>
      <c r="GN7" s="8"/>
      <c r="GO7" s="8"/>
      <c r="GP7" s="8"/>
      <c r="GQ7" s="8"/>
      <c r="GR7" s="8"/>
    </row>
    <row r="8" spans="1:200" ht="5.0999999999999996" customHeight="1">
      <c r="A8" s="177"/>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178"/>
      <c r="AM8" s="4"/>
      <c r="AS8" s="225"/>
      <c r="BA8" s="177"/>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178"/>
      <c r="CM8" s="4"/>
      <c r="CS8" s="225"/>
      <c r="DA8" s="177"/>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178"/>
      <c r="EM8" s="4"/>
      <c r="ES8" s="225"/>
      <c r="FA8" s="177"/>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178"/>
      <c r="GM8" s="4"/>
    </row>
    <row r="9" spans="1:200" ht="18" customHeight="1">
      <c r="A9" s="1528" t="s">
        <v>2294</v>
      </c>
      <c r="B9" s="1529"/>
      <c r="C9" s="1529"/>
      <c r="D9" s="1529"/>
      <c r="E9" s="1529"/>
      <c r="F9" s="1529"/>
      <c r="G9" s="1529"/>
      <c r="H9" s="1529"/>
      <c r="I9" s="1529"/>
      <c r="J9" s="1529"/>
      <c r="K9" s="1529"/>
      <c r="L9" s="4"/>
      <c r="M9" s="4"/>
      <c r="N9" s="4"/>
      <c r="O9" s="4"/>
      <c r="P9" s="4"/>
      <c r="Q9" s="4"/>
      <c r="R9" s="4"/>
      <c r="S9" s="4"/>
      <c r="T9" s="4"/>
      <c r="U9" s="4"/>
      <c r="V9" s="4"/>
      <c r="W9" s="4"/>
      <c r="X9" s="4"/>
      <c r="Y9" s="4"/>
      <c r="Z9" s="4"/>
      <c r="AA9" s="4"/>
      <c r="AB9" s="4"/>
      <c r="AC9" s="4"/>
      <c r="AD9" s="4"/>
      <c r="AE9" s="4"/>
      <c r="AF9" s="4"/>
      <c r="AG9" s="4"/>
      <c r="AH9" s="4"/>
      <c r="AI9" s="4"/>
      <c r="AJ9" s="4"/>
      <c r="AK9" s="4"/>
      <c r="AL9" s="178"/>
      <c r="AM9" s="4"/>
      <c r="AS9" s="225"/>
      <c r="BA9" s="1528" t="s">
        <v>2294</v>
      </c>
      <c r="BB9" s="1529"/>
      <c r="BC9" s="1529"/>
      <c r="BD9" s="1529"/>
      <c r="BE9" s="1529"/>
      <c r="BF9" s="1529"/>
      <c r="BG9" s="1529"/>
      <c r="BH9" s="1529"/>
      <c r="BI9" s="1529"/>
      <c r="BJ9" s="1529"/>
      <c r="BK9" s="1529"/>
      <c r="BL9" s="4"/>
      <c r="BM9" s="4"/>
      <c r="BN9" s="4"/>
      <c r="BO9" s="4"/>
      <c r="BP9" s="4"/>
      <c r="BQ9" s="4"/>
      <c r="BR9" s="4"/>
      <c r="BS9" s="4"/>
      <c r="BT9" s="4"/>
      <c r="BU9" s="4"/>
      <c r="BV9" s="4"/>
      <c r="BW9" s="4"/>
      <c r="BX9" s="4"/>
      <c r="BY9" s="4"/>
      <c r="BZ9" s="4"/>
      <c r="CA9" s="4"/>
      <c r="CB9" s="4"/>
      <c r="CC9" s="4"/>
      <c r="CD9" s="4"/>
      <c r="CE9" s="4"/>
      <c r="CF9" s="4"/>
      <c r="CG9" s="4"/>
      <c r="CH9" s="4"/>
      <c r="CI9" s="4"/>
      <c r="CJ9" s="4"/>
      <c r="CK9" s="4"/>
      <c r="CL9" s="178"/>
      <c r="CM9" s="4"/>
      <c r="CS9" s="225"/>
      <c r="DA9" s="1528" t="s">
        <v>2294</v>
      </c>
      <c r="DB9" s="1529"/>
      <c r="DC9" s="1529"/>
      <c r="DD9" s="1529"/>
      <c r="DE9" s="1529"/>
      <c r="DF9" s="1529"/>
      <c r="DG9" s="1529"/>
      <c r="DH9" s="1529"/>
      <c r="DI9" s="1529"/>
      <c r="DJ9" s="1529"/>
      <c r="DK9" s="1529"/>
      <c r="DL9" s="4"/>
      <c r="DM9" s="4"/>
      <c r="DN9" s="4"/>
      <c r="DO9" s="4"/>
      <c r="DP9" s="4"/>
      <c r="DQ9" s="4"/>
      <c r="DR9" s="4"/>
      <c r="DS9" s="4"/>
      <c r="DT9" s="4"/>
      <c r="DU9" s="4"/>
      <c r="DV9" s="4"/>
      <c r="DW9" s="4"/>
      <c r="DX9" s="4"/>
      <c r="DY9" s="4"/>
      <c r="DZ9" s="4"/>
      <c r="EA9" s="4"/>
      <c r="EB9" s="4"/>
      <c r="EC9" s="4"/>
      <c r="ED9" s="4"/>
      <c r="EE9" s="4"/>
      <c r="EF9" s="4"/>
      <c r="EG9" s="4"/>
      <c r="EH9" s="4"/>
      <c r="EI9" s="4"/>
      <c r="EJ9" s="4"/>
      <c r="EK9" s="4"/>
      <c r="EL9" s="178"/>
      <c r="EM9" s="4"/>
      <c r="ES9" s="225"/>
      <c r="FA9" s="1528" t="s">
        <v>2294</v>
      </c>
      <c r="FB9" s="1529"/>
      <c r="FC9" s="1529"/>
      <c r="FD9" s="1529"/>
      <c r="FE9" s="1529"/>
      <c r="FF9" s="1529"/>
      <c r="FG9" s="1529"/>
      <c r="FH9" s="1529"/>
      <c r="FI9" s="1529"/>
      <c r="FJ9" s="1529"/>
      <c r="FK9" s="1529"/>
      <c r="FL9" s="4"/>
      <c r="FM9" s="4"/>
      <c r="FN9" s="4"/>
      <c r="FO9" s="4"/>
      <c r="FP9" s="4"/>
      <c r="FQ9" s="4"/>
      <c r="FR9" s="4"/>
      <c r="FS9" s="4"/>
      <c r="FT9" s="4"/>
      <c r="FU9" s="4"/>
      <c r="FV9" s="4"/>
      <c r="FW9" s="4"/>
      <c r="FX9" s="4"/>
      <c r="FY9" s="4"/>
      <c r="FZ9" s="4"/>
      <c r="GA9" s="4"/>
      <c r="GB9" s="4"/>
      <c r="GC9" s="4"/>
      <c r="GD9" s="4"/>
      <c r="GE9" s="4"/>
      <c r="GF9" s="4"/>
      <c r="GG9" s="4"/>
      <c r="GH9" s="4"/>
      <c r="GI9" s="4"/>
      <c r="GJ9" s="4"/>
      <c r="GK9" s="4"/>
      <c r="GL9" s="178"/>
      <c r="GM9" s="4"/>
    </row>
    <row r="10" spans="1:200" ht="23.1" customHeight="1">
      <c r="A10" s="177"/>
      <c r="B10" s="1569" t="s">
        <v>2262</v>
      </c>
      <c r="C10" s="1570"/>
      <c r="D10" s="1570"/>
      <c r="E10" s="1570"/>
      <c r="F10" s="1570"/>
      <c r="G10" s="1570"/>
      <c r="H10" s="1570"/>
      <c r="I10" s="1570"/>
      <c r="J10" s="1558"/>
      <c r="K10" s="1429"/>
      <c r="L10" s="1429"/>
      <c r="M10" s="1429"/>
      <c r="N10" s="1429"/>
      <c r="O10" s="1429"/>
      <c r="P10" s="1429"/>
      <c r="Q10" s="1429"/>
      <c r="R10" s="1510"/>
      <c r="S10" s="1428"/>
      <c r="T10" s="1429"/>
      <c r="U10" s="1429"/>
      <c r="V10" s="1429"/>
      <c r="W10" s="1429"/>
      <c r="X10" s="1429"/>
      <c r="Y10" s="1429"/>
      <c r="Z10" s="1429"/>
      <c r="AA10" s="1510"/>
      <c r="AB10" s="1428"/>
      <c r="AC10" s="1429"/>
      <c r="AD10" s="1429"/>
      <c r="AE10" s="1429"/>
      <c r="AF10" s="1429"/>
      <c r="AG10" s="1429"/>
      <c r="AH10" s="1429"/>
      <c r="AI10" s="1429"/>
      <c r="AJ10" s="1430"/>
      <c r="AK10" s="203"/>
      <c r="AL10" s="198"/>
      <c r="AM10" s="4" t="str">
        <f>IF(COUNTA(J10,S10,AB10)=0,"未入力","")</f>
        <v>未入力</v>
      </c>
      <c r="AN10" s="6" t="str">
        <f>IF(T10&lt;&gt;"","1"&amp;TEXT(T10,"00"),
IF(T11&lt;&gt;"","2"&amp;TEXT(T11,"00"),
IF(T12&lt;&gt;"","3"&amp;TEXT(T12,"00"),"")))</f>
        <v/>
      </c>
      <c r="AS10" s="225"/>
      <c r="AT10" s="224" t="str">
        <f>IF(COUNTA(J10,S10,AB10)=0,"未入力です。","")</f>
        <v>未入力です。</v>
      </c>
      <c r="AU10" s="224"/>
      <c r="AV10" s="224"/>
      <c r="AW10" s="224"/>
      <c r="AX10" s="224"/>
      <c r="AY10" s="224"/>
      <c r="BA10" s="177"/>
      <c r="BB10" s="1569" t="s">
        <v>2262</v>
      </c>
      <c r="BC10" s="1570"/>
      <c r="BD10" s="1570"/>
      <c r="BE10" s="1570"/>
      <c r="BF10" s="1570"/>
      <c r="BG10" s="1570"/>
      <c r="BH10" s="1570"/>
      <c r="BI10" s="1570"/>
      <c r="BJ10" s="1558"/>
      <c r="BK10" s="1429"/>
      <c r="BL10" s="1429"/>
      <c r="BM10" s="1429"/>
      <c r="BN10" s="1429"/>
      <c r="BO10" s="1429"/>
      <c r="BP10" s="1429"/>
      <c r="BQ10" s="1429"/>
      <c r="BR10" s="1510"/>
      <c r="BS10" s="1428"/>
      <c r="BT10" s="1429"/>
      <c r="BU10" s="1429"/>
      <c r="BV10" s="1429"/>
      <c r="BW10" s="1429"/>
      <c r="BX10" s="1429"/>
      <c r="BY10" s="1429"/>
      <c r="BZ10" s="1429"/>
      <c r="CA10" s="1510"/>
      <c r="CB10" s="1428"/>
      <c r="CC10" s="1429"/>
      <c r="CD10" s="1429"/>
      <c r="CE10" s="1429"/>
      <c r="CF10" s="1429"/>
      <c r="CG10" s="1429"/>
      <c r="CH10" s="1429"/>
      <c r="CI10" s="1429"/>
      <c r="CJ10" s="1430"/>
      <c r="CK10" s="203"/>
      <c r="CL10" s="198"/>
      <c r="CM10" s="4" t="str">
        <f>IF(COUNTA(BJ10,BS10,CB10)=0,"未入力","")</f>
        <v>未入力</v>
      </c>
      <c r="CN10" s="6" t="str">
        <f>IF(BT10&lt;&gt;"","1"&amp;TEXT(BT10,"00"),
IF(BT11&lt;&gt;"","2"&amp;TEXT(BT11,"00"),
IF(BT12&lt;&gt;"","3"&amp;TEXT(BT12,"00"),"")))</f>
        <v/>
      </c>
      <c r="CS10" s="225"/>
      <c r="CT10" s="224" t="str">
        <f>IF(COUNTA(BJ10,BS10,CB10)=0,"未入力です。","")</f>
        <v>未入力です。</v>
      </c>
      <c r="CU10" s="224"/>
      <c r="CV10" s="224"/>
      <c r="CW10" s="224"/>
      <c r="CX10" s="224"/>
      <c r="CY10" s="224"/>
      <c r="DA10" s="177"/>
      <c r="DB10" s="1569" t="s">
        <v>2262</v>
      </c>
      <c r="DC10" s="1570"/>
      <c r="DD10" s="1570"/>
      <c r="DE10" s="1570"/>
      <c r="DF10" s="1570"/>
      <c r="DG10" s="1570"/>
      <c r="DH10" s="1570"/>
      <c r="DI10" s="1570"/>
      <c r="DJ10" s="1558"/>
      <c r="DK10" s="1429"/>
      <c r="DL10" s="1429"/>
      <c r="DM10" s="1429"/>
      <c r="DN10" s="1429"/>
      <c r="DO10" s="1429"/>
      <c r="DP10" s="1429"/>
      <c r="DQ10" s="1429"/>
      <c r="DR10" s="1510"/>
      <c r="DS10" s="1428"/>
      <c r="DT10" s="1429"/>
      <c r="DU10" s="1429"/>
      <c r="DV10" s="1429"/>
      <c r="DW10" s="1429"/>
      <c r="DX10" s="1429"/>
      <c r="DY10" s="1429"/>
      <c r="DZ10" s="1429"/>
      <c r="EA10" s="1510"/>
      <c r="EB10" s="1428"/>
      <c r="EC10" s="1429"/>
      <c r="ED10" s="1429"/>
      <c r="EE10" s="1429"/>
      <c r="EF10" s="1429"/>
      <c r="EG10" s="1429"/>
      <c r="EH10" s="1429"/>
      <c r="EI10" s="1429"/>
      <c r="EJ10" s="1430"/>
      <c r="EK10" s="203"/>
      <c r="EL10" s="198"/>
      <c r="EM10" s="4" t="str">
        <f>IF(COUNTA(DJ10,DS10,EB10)=0,"未入力","")</f>
        <v>未入力</v>
      </c>
      <c r="EN10" s="6" t="str">
        <f>IF(DT10&lt;&gt;"","1"&amp;TEXT(DT10,"00"),
IF(DT11&lt;&gt;"","2"&amp;TEXT(DT11,"00"),
IF(DT12&lt;&gt;"","3"&amp;TEXT(DT12,"00"),"")))</f>
        <v/>
      </c>
      <c r="ES10" s="225"/>
      <c r="ET10" s="224" t="str">
        <f>IF(COUNTA(DJ10,DS10,EB10)=0,"未入力です。","")</f>
        <v>未入力です。</v>
      </c>
      <c r="FA10" s="177"/>
      <c r="FB10" s="1569" t="s">
        <v>2262</v>
      </c>
      <c r="FC10" s="1570"/>
      <c r="FD10" s="1570"/>
      <c r="FE10" s="1570"/>
      <c r="FF10" s="1570"/>
      <c r="FG10" s="1570"/>
      <c r="FH10" s="1570"/>
      <c r="FI10" s="1570"/>
      <c r="FJ10" s="1558"/>
      <c r="FK10" s="1429"/>
      <c r="FL10" s="1429"/>
      <c r="FM10" s="1429"/>
      <c r="FN10" s="1429"/>
      <c r="FO10" s="1429"/>
      <c r="FP10" s="1429"/>
      <c r="FQ10" s="1429"/>
      <c r="FR10" s="1510"/>
      <c r="FS10" s="1428"/>
      <c r="FT10" s="1429"/>
      <c r="FU10" s="1429"/>
      <c r="FV10" s="1429"/>
      <c r="FW10" s="1429"/>
      <c r="FX10" s="1429"/>
      <c r="FY10" s="1429"/>
      <c r="FZ10" s="1429"/>
      <c r="GA10" s="1510"/>
      <c r="GB10" s="1428"/>
      <c r="GC10" s="1429"/>
      <c r="GD10" s="1429"/>
      <c r="GE10" s="1429"/>
      <c r="GF10" s="1429"/>
      <c r="GG10" s="1429"/>
      <c r="GH10" s="1429"/>
      <c r="GI10" s="1429"/>
      <c r="GJ10" s="1430"/>
      <c r="GK10" s="203"/>
      <c r="GL10" s="198"/>
      <c r="GM10" s="4" t="str">
        <f>IF(COUNTA(FJ10,FS10,GB10)=0,"未入力","")</f>
        <v>未入力</v>
      </c>
      <c r="GN10" s="6" t="str">
        <f>IF(FT10&lt;&gt;"","1"&amp;TEXT(FT10,"00"),
IF(FT11&lt;&gt;"","2"&amp;TEXT(FT11,"00"),
IF(FT12&lt;&gt;"","3"&amp;TEXT(FT12,"00"),"")))</f>
        <v/>
      </c>
    </row>
    <row r="11" spans="1:200" ht="39" customHeight="1">
      <c r="A11" s="177"/>
      <c r="B11" s="1472" t="s">
        <v>2263</v>
      </c>
      <c r="C11" s="1473"/>
      <c r="D11" s="1473"/>
      <c r="E11" s="1473"/>
      <c r="F11" s="1473"/>
      <c r="G11" s="1473"/>
      <c r="H11" s="1473"/>
      <c r="I11" s="1473"/>
      <c r="J11" s="1558"/>
      <c r="K11" s="1429"/>
      <c r="L11" s="1429"/>
      <c r="M11" s="1429"/>
      <c r="N11" s="1429"/>
      <c r="O11" s="1429"/>
      <c r="P11" s="1429"/>
      <c r="Q11" s="1429"/>
      <c r="R11" s="1510"/>
      <c r="S11" s="1428"/>
      <c r="T11" s="1429"/>
      <c r="U11" s="1429"/>
      <c r="V11" s="1429"/>
      <c r="W11" s="1429"/>
      <c r="X11" s="1429"/>
      <c r="Y11" s="1429"/>
      <c r="Z11" s="1429"/>
      <c r="AA11" s="1510"/>
      <c r="AB11" s="1428"/>
      <c r="AC11" s="1429"/>
      <c r="AD11" s="1429"/>
      <c r="AE11" s="1429"/>
      <c r="AF11" s="1429"/>
      <c r="AG11" s="1429"/>
      <c r="AH11" s="1429"/>
      <c r="AI11" s="1429"/>
      <c r="AJ11" s="1430"/>
      <c r="AK11" s="203"/>
      <c r="AL11" s="198"/>
      <c r="AM11" s="4"/>
      <c r="AN11" s="6" t="str">
        <f>IFERROR(IF(AND($J$10&lt;&gt;"",J11=""),"未入力があります（1列目）。",IF(AND($J$10="",J11&lt;&gt;""),"棟番号を入力してください（1列目）。","")),"")</f>
        <v/>
      </c>
      <c r="AO11" s="6" t="str">
        <f>IFERROR(IF(AND($S$10&lt;&gt;"",S11=""),"未入力があります（2列目）。",IF(AND($S$10="",S11&lt;&gt;""),"棟番号を入力してください（2列目）。","")),"")</f>
        <v/>
      </c>
      <c r="AP11" s="6" t="str">
        <f>IFERROR(IF(AND($AB$10&lt;&gt;"",AB11=""),"未入力があります（3列目）。",IF(AND($AB$10="",AB11&lt;&gt;""),"棟番号を入力してください（3列目）。","")),"")</f>
        <v/>
      </c>
      <c r="AS11" s="225"/>
      <c r="AT11" s="224" t="str">
        <f>IF(OR(AND(J$10&lt;&gt;"",COUNTA(J11)=0),
AND(S$10&lt;&gt;"",COUNTA(S11)=0),
AND(AB$10&lt;&gt;"",COUNTA(AB11)=0)),"未入力があります。",
IF(OR(AND(J$10="",COUNTA(J11)=1),AND(S$10="",COUNTA(S11)=1),
AND(AB$10="",COUNTA(AB11)=1)),"棟番号を入力してください。","")
)</f>
        <v/>
      </c>
      <c r="AU11" s="224"/>
      <c r="AV11" s="224"/>
      <c r="AW11" s="224"/>
      <c r="AX11" s="224"/>
      <c r="AY11" s="224"/>
      <c r="BA11" s="177"/>
      <c r="BB11" s="1472" t="s">
        <v>2263</v>
      </c>
      <c r="BC11" s="1473"/>
      <c r="BD11" s="1473"/>
      <c r="BE11" s="1473"/>
      <c r="BF11" s="1473"/>
      <c r="BG11" s="1473"/>
      <c r="BH11" s="1473"/>
      <c r="BI11" s="1473"/>
      <c r="BJ11" s="1558"/>
      <c r="BK11" s="1429"/>
      <c r="BL11" s="1429"/>
      <c r="BM11" s="1429"/>
      <c r="BN11" s="1429"/>
      <c r="BO11" s="1429"/>
      <c r="BP11" s="1429"/>
      <c r="BQ11" s="1429"/>
      <c r="BR11" s="1510"/>
      <c r="BS11" s="1428"/>
      <c r="BT11" s="1429"/>
      <c r="BU11" s="1429"/>
      <c r="BV11" s="1429"/>
      <c r="BW11" s="1429"/>
      <c r="BX11" s="1429"/>
      <c r="BY11" s="1429"/>
      <c r="BZ11" s="1429"/>
      <c r="CA11" s="1510"/>
      <c r="CB11" s="1428"/>
      <c r="CC11" s="1429"/>
      <c r="CD11" s="1429"/>
      <c r="CE11" s="1429"/>
      <c r="CF11" s="1429"/>
      <c r="CG11" s="1429"/>
      <c r="CH11" s="1429"/>
      <c r="CI11" s="1429"/>
      <c r="CJ11" s="1430"/>
      <c r="CK11" s="203"/>
      <c r="CL11" s="198"/>
      <c r="CM11" s="4"/>
      <c r="CN11" s="6" t="str">
        <f>IFERROR(IF(AND($J$10&lt;&gt;"",BJ11=""),"未入力があります（1列目）。",IF(AND($J$10="",BJ11&lt;&gt;""),"棟番号を入力してください（1列目）。","")),"")</f>
        <v/>
      </c>
      <c r="CO11" s="6" t="str">
        <f>IFERROR(IF(AND($S$10&lt;&gt;"",BS11=""),"未入力があります（2列目）。",IF(AND($S$10="",BS11&lt;&gt;""),"棟番号を入力してください（2列目）。","")),"")</f>
        <v/>
      </c>
      <c r="CP11" s="6" t="str">
        <f>IFERROR(IF(AND($AB$10&lt;&gt;"",CB11=""),"未入力があります（3列目）。",IF(AND($AB$10="",CB11&lt;&gt;""),"棟番号を入力してください（3列目）。","")),"")</f>
        <v/>
      </c>
      <c r="CS11" s="225"/>
      <c r="CT11" s="224" t="str">
        <f>IF(OR(AND(BJ$10&lt;&gt;"",COUNTA(BJ11)=0),
AND(BS$10&lt;&gt;"",COUNTA(BS11)=0),
AND(CB$10&lt;&gt;"",COUNTA(CB11)=0)),"未入力があります。",
IF(OR(AND(BJ$10="",COUNTA(BJ11)=1),AND(BS$10="",COUNTA(BS11)=1),
AND(CB$10="",COUNTA(CB11)=1)),"棟番号を入力してください。","")
)</f>
        <v/>
      </c>
      <c r="CU11" s="224"/>
      <c r="CV11" s="224"/>
      <c r="CW11" s="224"/>
      <c r="CX11" s="224"/>
      <c r="CY11" s="224"/>
      <c r="DA11" s="177"/>
      <c r="DB11" s="1472" t="s">
        <v>2263</v>
      </c>
      <c r="DC11" s="1473"/>
      <c r="DD11" s="1473"/>
      <c r="DE11" s="1473"/>
      <c r="DF11" s="1473"/>
      <c r="DG11" s="1473"/>
      <c r="DH11" s="1473"/>
      <c r="DI11" s="1473"/>
      <c r="DJ11" s="1558"/>
      <c r="DK11" s="1429"/>
      <c r="DL11" s="1429"/>
      <c r="DM11" s="1429"/>
      <c r="DN11" s="1429"/>
      <c r="DO11" s="1429"/>
      <c r="DP11" s="1429"/>
      <c r="DQ11" s="1429"/>
      <c r="DR11" s="1510"/>
      <c r="DS11" s="1428"/>
      <c r="DT11" s="1429"/>
      <c r="DU11" s="1429"/>
      <c r="DV11" s="1429"/>
      <c r="DW11" s="1429"/>
      <c r="DX11" s="1429"/>
      <c r="DY11" s="1429"/>
      <c r="DZ11" s="1429"/>
      <c r="EA11" s="1510"/>
      <c r="EB11" s="1428"/>
      <c r="EC11" s="1429"/>
      <c r="ED11" s="1429"/>
      <c r="EE11" s="1429"/>
      <c r="EF11" s="1429"/>
      <c r="EG11" s="1429"/>
      <c r="EH11" s="1429"/>
      <c r="EI11" s="1429"/>
      <c r="EJ11" s="1430"/>
      <c r="EK11" s="203"/>
      <c r="EL11" s="198"/>
      <c r="EM11" s="4"/>
      <c r="EN11" s="6" t="str">
        <f>IFERROR(IF(AND($J$10&lt;&gt;"",DJ11=""),"未入力があります（1列目）。",IF(AND($J$10="",DJ11&lt;&gt;""),"棟番号を入力してください（1列目）。","")),"")</f>
        <v/>
      </c>
      <c r="EO11" s="6" t="str">
        <f>IFERROR(IF(AND($S$10&lt;&gt;"",DS11=""),"未入力があります（2列目）。",IF(AND($S$10="",DS11&lt;&gt;""),"棟番号を入力してください（2列目）。","")),"")</f>
        <v/>
      </c>
      <c r="EP11" s="6" t="str">
        <f>IFERROR(IF(AND($AB$10&lt;&gt;"",EB11=""),"未入力があります（3列目）。",IF(AND($AB$10="",EB11&lt;&gt;""),"棟番号を入力してください（3列目）。","")),"")</f>
        <v/>
      </c>
      <c r="ES11" s="225"/>
      <c r="ET11" s="224" t="str">
        <f>IF(OR(AND(DJ$10&lt;&gt;"",COUNTA(DJ11)=0),
AND(DS$10&lt;&gt;"",COUNTA(DS11)=0),
AND(EB$10&lt;&gt;"",COUNTA(EB11)=0)),"未入力があります。",
IF(OR(AND(DJ$10="",COUNTA(DJ11)=1),AND(DS$10="",COUNTA(DS11)=1),
AND(EB$10="",COUNTA(EB11)=1)),"棟番号を入力してください。","")
)</f>
        <v/>
      </c>
      <c r="FA11" s="177"/>
      <c r="FB11" s="1472" t="s">
        <v>2263</v>
      </c>
      <c r="FC11" s="1473"/>
      <c r="FD11" s="1473"/>
      <c r="FE11" s="1473"/>
      <c r="FF11" s="1473"/>
      <c r="FG11" s="1473"/>
      <c r="FH11" s="1473"/>
      <c r="FI11" s="1473"/>
      <c r="FJ11" s="1558"/>
      <c r="FK11" s="1429"/>
      <c r="FL11" s="1429"/>
      <c r="FM11" s="1429"/>
      <c r="FN11" s="1429"/>
      <c r="FO11" s="1429"/>
      <c r="FP11" s="1429"/>
      <c r="FQ11" s="1429"/>
      <c r="FR11" s="1510"/>
      <c r="FS11" s="1428"/>
      <c r="FT11" s="1429"/>
      <c r="FU11" s="1429"/>
      <c r="FV11" s="1429"/>
      <c r="FW11" s="1429"/>
      <c r="FX11" s="1429"/>
      <c r="FY11" s="1429"/>
      <c r="FZ11" s="1429"/>
      <c r="GA11" s="1510"/>
      <c r="GB11" s="1428"/>
      <c r="GC11" s="1429"/>
      <c r="GD11" s="1429"/>
      <c r="GE11" s="1429"/>
      <c r="GF11" s="1429"/>
      <c r="GG11" s="1429"/>
      <c r="GH11" s="1429"/>
      <c r="GI11" s="1429"/>
      <c r="GJ11" s="1430"/>
      <c r="GK11" s="203"/>
      <c r="GL11" s="198"/>
      <c r="GM11" s="4"/>
      <c r="GN11" s="6" t="str">
        <f>IFERROR(IF(AND($J$10&lt;&gt;"",FJ11=""),"未入力があります（1列目）。",IF(AND($J$10="",FJ11&lt;&gt;""),"棟番号を入力してください（1列目）。","")),"")</f>
        <v/>
      </c>
      <c r="GO11" s="6" t="str">
        <f>IFERROR(IF(AND($S$10&lt;&gt;"",FS11=""),"未入力があります（2列目）。",IF(AND($S$10="",FS11&lt;&gt;""),"棟番号を入力してください（2列目）。","")),"")</f>
        <v/>
      </c>
      <c r="GP11" s="6" t="str">
        <f>IFERROR(IF(AND($AB$10&lt;&gt;"",GB11=""),"未入力があります（3列目）。",IF(AND($AB$10="",GB11&lt;&gt;""),"棟番号を入力してください（3列目）。","")),"")</f>
        <v/>
      </c>
    </row>
    <row r="12" spans="1:200" ht="23.1" customHeight="1">
      <c r="A12" s="177"/>
      <c r="B12" s="1486" t="s">
        <v>2445</v>
      </c>
      <c r="C12" s="1481"/>
      <c r="D12" s="1481"/>
      <c r="E12" s="1481"/>
      <c r="F12" s="1481"/>
      <c r="G12" s="1481"/>
      <c r="H12" s="1481"/>
      <c r="I12" s="1481"/>
      <c r="J12" s="1558"/>
      <c r="K12" s="1429"/>
      <c r="L12" s="1429"/>
      <c r="M12" s="1429"/>
      <c r="N12" s="1429"/>
      <c r="O12" s="1429"/>
      <c r="P12" s="1429"/>
      <c r="Q12" s="1429"/>
      <c r="R12" s="1510"/>
      <c r="S12" s="1428"/>
      <c r="T12" s="1429"/>
      <c r="U12" s="1429"/>
      <c r="V12" s="1429"/>
      <c r="W12" s="1429"/>
      <c r="X12" s="1429"/>
      <c r="Y12" s="1429"/>
      <c r="Z12" s="1429"/>
      <c r="AA12" s="1510"/>
      <c r="AB12" s="1428"/>
      <c r="AC12" s="1429"/>
      <c r="AD12" s="1429"/>
      <c r="AE12" s="1429"/>
      <c r="AF12" s="1429"/>
      <c r="AG12" s="1429"/>
      <c r="AH12" s="1429"/>
      <c r="AI12" s="1429"/>
      <c r="AJ12" s="1430"/>
      <c r="AK12" s="203"/>
      <c r="AL12" s="198"/>
      <c r="AM12" s="4"/>
      <c r="AS12" s="225"/>
      <c r="AT12" s="224" t="str">
        <f>IF(OR(AND(J$10&lt;&gt;"",COUNTA(J12)=0),
AND(S$10&lt;&gt;"",COUNTA(S12)=0),
AND(AB$10&lt;&gt;"",COUNTA(AB12)=0)),"未入力があります。",
IF(OR(AND(J$10="",COUNTA(J12)=1),AND(S$10="",COUNTA(S12)=1),
AND(AB$10="",COUNTA(AB12)=1)),"棟番号を入力してください。","")
)</f>
        <v/>
      </c>
      <c r="AU12" s="224"/>
      <c r="AV12" s="224"/>
      <c r="AW12" s="224"/>
      <c r="AX12" s="224"/>
      <c r="AY12" s="224"/>
      <c r="BA12" s="177"/>
      <c r="BB12" s="1486" t="s">
        <v>2445</v>
      </c>
      <c r="BC12" s="1481"/>
      <c r="BD12" s="1481"/>
      <c r="BE12" s="1481"/>
      <c r="BF12" s="1481"/>
      <c r="BG12" s="1481"/>
      <c r="BH12" s="1481"/>
      <c r="BI12" s="1481"/>
      <c r="BJ12" s="1558"/>
      <c r="BK12" s="1429"/>
      <c r="BL12" s="1429"/>
      <c r="BM12" s="1429"/>
      <c r="BN12" s="1429"/>
      <c r="BO12" s="1429"/>
      <c r="BP12" s="1429"/>
      <c r="BQ12" s="1429"/>
      <c r="BR12" s="1510"/>
      <c r="BS12" s="1428"/>
      <c r="BT12" s="1429"/>
      <c r="BU12" s="1429"/>
      <c r="BV12" s="1429"/>
      <c r="BW12" s="1429"/>
      <c r="BX12" s="1429"/>
      <c r="BY12" s="1429"/>
      <c r="BZ12" s="1429"/>
      <c r="CA12" s="1510"/>
      <c r="CB12" s="1428"/>
      <c r="CC12" s="1429"/>
      <c r="CD12" s="1429"/>
      <c r="CE12" s="1429"/>
      <c r="CF12" s="1429"/>
      <c r="CG12" s="1429"/>
      <c r="CH12" s="1429"/>
      <c r="CI12" s="1429"/>
      <c r="CJ12" s="1430"/>
      <c r="CK12" s="203"/>
      <c r="CL12" s="198"/>
      <c r="CM12" s="4"/>
      <c r="CS12" s="225"/>
      <c r="CT12" s="224" t="str">
        <f>IF(OR(AND(BJ$10&lt;&gt;"",COUNTA(BJ12)=0),
AND(BS$10&lt;&gt;"",COUNTA(BS12)=0),
AND(CB$10&lt;&gt;"",COUNTA(CB12)=0)),"未入力があります。",
IF(OR(AND(BJ$10="",COUNTA(BJ12)=1),AND(BS$10="",COUNTA(BS12)=1),
AND(CB$10="",COUNTA(CB12)=1)),"棟番号を入力してください。","")
)</f>
        <v/>
      </c>
      <c r="CU12" s="224"/>
      <c r="CV12" s="224"/>
      <c r="CW12" s="224"/>
      <c r="CX12" s="224"/>
      <c r="CY12" s="224"/>
      <c r="DA12" s="177"/>
      <c r="DB12" s="1486" t="s">
        <v>2445</v>
      </c>
      <c r="DC12" s="1481"/>
      <c r="DD12" s="1481"/>
      <c r="DE12" s="1481"/>
      <c r="DF12" s="1481"/>
      <c r="DG12" s="1481"/>
      <c r="DH12" s="1481"/>
      <c r="DI12" s="1481"/>
      <c r="DJ12" s="1558"/>
      <c r="DK12" s="1429"/>
      <c r="DL12" s="1429"/>
      <c r="DM12" s="1429"/>
      <c r="DN12" s="1429"/>
      <c r="DO12" s="1429"/>
      <c r="DP12" s="1429"/>
      <c r="DQ12" s="1429"/>
      <c r="DR12" s="1510"/>
      <c r="DS12" s="1428"/>
      <c r="DT12" s="1429"/>
      <c r="DU12" s="1429"/>
      <c r="DV12" s="1429"/>
      <c r="DW12" s="1429"/>
      <c r="DX12" s="1429"/>
      <c r="DY12" s="1429"/>
      <c r="DZ12" s="1429"/>
      <c r="EA12" s="1510"/>
      <c r="EB12" s="1428"/>
      <c r="EC12" s="1429"/>
      <c r="ED12" s="1429"/>
      <c r="EE12" s="1429"/>
      <c r="EF12" s="1429"/>
      <c r="EG12" s="1429"/>
      <c r="EH12" s="1429"/>
      <c r="EI12" s="1429"/>
      <c r="EJ12" s="1430"/>
      <c r="EK12" s="203"/>
      <c r="EL12" s="198"/>
      <c r="EM12" s="4"/>
      <c r="ES12" s="225"/>
      <c r="ET12" s="224" t="str">
        <f>IF(OR(AND(DJ$10&lt;&gt;"",COUNTA(DJ12)=0),
AND(DS$10&lt;&gt;"",COUNTA(DS12)=0),
AND(EB$10&lt;&gt;"",COUNTA(EB12)=0)),"未入力があります。",
IF(OR(AND(DJ$10="",COUNTA(DJ12)=1),AND(DS$10="",COUNTA(DS12)=1),
AND(EB$10="",COUNTA(EB12)=1)),"棟番号を入力してください。","")
)</f>
        <v/>
      </c>
      <c r="FA12" s="177"/>
      <c r="FB12" s="1486" t="s">
        <v>2445</v>
      </c>
      <c r="FC12" s="1481"/>
      <c r="FD12" s="1481"/>
      <c r="FE12" s="1481"/>
      <c r="FF12" s="1481"/>
      <c r="FG12" s="1481"/>
      <c r="FH12" s="1481"/>
      <c r="FI12" s="1481"/>
      <c r="FJ12" s="1558"/>
      <c r="FK12" s="1429"/>
      <c r="FL12" s="1429"/>
      <c r="FM12" s="1429"/>
      <c r="FN12" s="1429"/>
      <c r="FO12" s="1429"/>
      <c r="FP12" s="1429"/>
      <c r="FQ12" s="1429"/>
      <c r="FR12" s="1510"/>
      <c r="FS12" s="1428"/>
      <c r="FT12" s="1429"/>
      <c r="FU12" s="1429"/>
      <c r="FV12" s="1429"/>
      <c r="FW12" s="1429"/>
      <c r="FX12" s="1429"/>
      <c r="FY12" s="1429"/>
      <c r="FZ12" s="1429"/>
      <c r="GA12" s="1510"/>
      <c r="GB12" s="1428"/>
      <c r="GC12" s="1429"/>
      <c r="GD12" s="1429"/>
      <c r="GE12" s="1429"/>
      <c r="GF12" s="1429"/>
      <c r="GG12" s="1429"/>
      <c r="GH12" s="1429"/>
      <c r="GI12" s="1429"/>
      <c r="GJ12" s="1430"/>
      <c r="GK12" s="203"/>
      <c r="GL12" s="198"/>
      <c r="GM12" s="4"/>
    </row>
    <row r="13" spans="1:200" ht="17.100000000000001" customHeight="1">
      <c r="A13" s="177"/>
      <c r="B13" s="1483"/>
      <c r="C13" s="1484"/>
      <c r="D13" s="1484"/>
      <c r="E13" s="1484"/>
      <c r="F13" s="1484"/>
      <c r="G13" s="1484"/>
      <c r="H13" s="1484"/>
      <c r="I13" s="1484"/>
      <c r="J13" s="1558" t="s">
        <v>2444</v>
      </c>
      <c r="K13" s="1429"/>
      <c r="L13" s="1429"/>
      <c r="M13" s="1429"/>
      <c r="N13" s="1429"/>
      <c r="O13" s="1429"/>
      <c r="P13" s="1429"/>
      <c r="Q13" s="1429"/>
      <c r="R13" s="1510"/>
      <c r="S13" s="1428" t="s">
        <v>2444</v>
      </c>
      <c r="T13" s="1429"/>
      <c r="U13" s="1429"/>
      <c r="V13" s="1429"/>
      <c r="W13" s="1429"/>
      <c r="X13" s="1429"/>
      <c r="Y13" s="1429"/>
      <c r="Z13" s="1429"/>
      <c r="AA13" s="1510"/>
      <c r="AB13" s="1428" t="s">
        <v>2444</v>
      </c>
      <c r="AC13" s="1429"/>
      <c r="AD13" s="1429"/>
      <c r="AE13" s="1429"/>
      <c r="AF13" s="1429"/>
      <c r="AG13" s="1429"/>
      <c r="AH13" s="1429"/>
      <c r="AI13" s="1429"/>
      <c r="AJ13" s="1430"/>
      <c r="AK13" s="204"/>
      <c r="AL13" s="198"/>
      <c r="AM13" s="4"/>
      <c r="AN13" s="6" t="b">
        <v>0</v>
      </c>
      <c r="AO13" s="6" t="b">
        <v>0</v>
      </c>
      <c r="AP13" s="6" t="b">
        <v>0</v>
      </c>
      <c r="AS13" s="225"/>
      <c r="BA13" s="177"/>
      <c r="BB13" s="1483"/>
      <c r="BC13" s="1484"/>
      <c r="BD13" s="1484"/>
      <c r="BE13" s="1484"/>
      <c r="BF13" s="1484"/>
      <c r="BG13" s="1484"/>
      <c r="BH13" s="1484"/>
      <c r="BI13" s="1484"/>
      <c r="BJ13" s="1558" t="s">
        <v>2444</v>
      </c>
      <c r="BK13" s="1429"/>
      <c r="BL13" s="1429"/>
      <c r="BM13" s="1429"/>
      <c r="BN13" s="1429"/>
      <c r="BO13" s="1429"/>
      <c r="BP13" s="1429"/>
      <c r="BQ13" s="1429"/>
      <c r="BR13" s="1510"/>
      <c r="BS13" s="1428" t="s">
        <v>2444</v>
      </c>
      <c r="BT13" s="1429"/>
      <c r="BU13" s="1429"/>
      <c r="BV13" s="1429"/>
      <c r="BW13" s="1429"/>
      <c r="BX13" s="1429"/>
      <c r="BY13" s="1429"/>
      <c r="BZ13" s="1429"/>
      <c r="CA13" s="1510"/>
      <c r="CB13" s="1428" t="s">
        <v>2444</v>
      </c>
      <c r="CC13" s="1429"/>
      <c r="CD13" s="1429"/>
      <c r="CE13" s="1429"/>
      <c r="CF13" s="1429"/>
      <c r="CG13" s="1429"/>
      <c r="CH13" s="1429"/>
      <c r="CI13" s="1429"/>
      <c r="CJ13" s="1430"/>
      <c r="CK13" s="204"/>
      <c r="CL13" s="198"/>
      <c r="CM13" s="4"/>
      <c r="CN13" s="6" t="b">
        <v>0</v>
      </c>
      <c r="CO13" s="6" t="b">
        <v>0</v>
      </c>
      <c r="CP13" s="6" t="b">
        <v>0</v>
      </c>
      <c r="CS13" s="225"/>
      <c r="DA13" s="177"/>
      <c r="DB13" s="1483"/>
      <c r="DC13" s="1484"/>
      <c r="DD13" s="1484"/>
      <c r="DE13" s="1484"/>
      <c r="DF13" s="1484"/>
      <c r="DG13" s="1484"/>
      <c r="DH13" s="1484"/>
      <c r="DI13" s="1484"/>
      <c r="DJ13" s="1558" t="s">
        <v>2444</v>
      </c>
      <c r="DK13" s="1429"/>
      <c r="DL13" s="1429"/>
      <c r="DM13" s="1429"/>
      <c r="DN13" s="1429"/>
      <c r="DO13" s="1429"/>
      <c r="DP13" s="1429"/>
      <c r="DQ13" s="1429"/>
      <c r="DR13" s="1510"/>
      <c r="DS13" s="1428" t="s">
        <v>2444</v>
      </c>
      <c r="DT13" s="1429"/>
      <c r="DU13" s="1429"/>
      <c r="DV13" s="1429"/>
      <c r="DW13" s="1429"/>
      <c r="DX13" s="1429"/>
      <c r="DY13" s="1429"/>
      <c r="DZ13" s="1429"/>
      <c r="EA13" s="1510"/>
      <c r="EB13" s="1428" t="s">
        <v>2444</v>
      </c>
      <c r="EC13" s="1429"/>
      <c r="ED13" s="1429"/>
      <c r="EE13" s="1429"/>
      <c r="EF13" s="1429"/>
      <c r="EG13" s="1429"/>
      <c r="EH13" s="1429"/>
      <c r="EI13" s="1429"/>
      <c r="EJ13" s="1430"/>
      <c r="EK13" s="204"/>
      <c r="EL13" s="198"/>
      <c r="EM13" s="4"/>
      <c r="EN13" s="6" t="b">
        <v>0</v>
      </c>
      <c r="EO13" s="6" t="b">
        <v>0</v>
      </c>
      <c r="EP13" s="6" t="b">
        <v>0</v>
      </c>
      <c r="ES13" s="225"/>
      <c r="FA13" s="177"/>
      <c r="FB13" s="1483"/>
      <c r="FC13" s="1484"/>
      <c r="FD13" s="1484"/>
      <c r="FE13" s="1484"/>
      <c r="FF13" s="1484"/>
      <c r="FG13" s="1484"/>
      <c r="FH13" s="1484"/>
      <c r="FI13" s="1484"/>
      <c r="FJ13" s="1558" t="s">
        <v>2444</v>
      </c>
      <c r="FK13" s="1429"/>
      <c r="FL13" s="1429"/>
      <c r="FM13" s="1429"/>
      <c r="FN13" s="1429"/>
      <c r="FO13" s="1429"/>
      <c r="FP13" s="1429"/>
      <c r="FQ13" s="1429"/>
      <c r="FR13" s="1510"/>
      <c r="FS13" s="1428" t="s">
        <v>2444</v>
      </c>
      <c r="FT13" s="1429"/>
      <c r="FU13" s="1429"/>
      <c r="FV13" s="1429"/>
      <c r="FW13" s="1429"/>
      <c r="FX13" s="1429"/>
      <c r="FY13" s="1429"/>
      <c r="FZ13" s="1429"/>
      <c r="GA13" s="1510"/>
      <c r="GB13" s="1428" t="s">
        <v>2444</v>
      </c>
      <c r="GC13" s="1429"/>
      <c r="GD13" s="1429"/>
      <c r="GE13" s="1429"/>
      <c r="GF13" s="1429"/>
      <c r="GG13" s="1429"/>
      <c r="GH13" s="1429"/>
      <c r="GI13" s="1429"/>
      <c r="GJ13" s="1430"/>
      <c r="GK13" s="204"/>
      <c r="GL13" s="198"/>
      <c r="GM13" s="4"/>
      <c r="GN13" s="6" t="b">
        <v>0</v>
      </c>
      <c r="GO13" s="6" t="b">
        <v>0</v>
      </c>
      <c r="GP13" s="6" t="b">
        <v>0</v>
      </c>
    </row>
    <row r="14" spans="1:200" ht="20.100000000000001" customHeight="1">
      <c r="A14" s="177"/>
      <c r="B14" s="1557" t="s">
        <v>2446</v>
      </c>
      <c r="C14" s="1494"/>
      <c r="D14" s="1494"/>
      <c r="E14" s="1494"/>
      <c r="F14" s="1494"/>
      <c r="G14" s="1494"/>
      <c r="H14" s="1494"/>
      <c r="I14" s="1494"/>
      <c r="J14" s="2169"/>
      <c r="K14" s="2155"/>
      <c r="L14" s="2155"/>
      <c r="M14" s="2155"/>
      <c r="N14" s="2155"/>
      <c r="O14" s="2155"/>
      <c r="P14" s="2155"/>
      <c r="Q14" s="2155"/>
      <c r="R14" s="2170"/>
      <c r="S14" s="2173"/>
      <c r="T14" s="2155"/>
      <c r="U14" s="2155"/>
      <c r="V14" s="2155"/>
      <c r="W14" s="2155"/>
      <c r="X14" s="2155"/>
      <c r="Y14" s="2155"/>
      <c r="Z14" s="2155"/>
      <c r="AA14" s="2170"/>
      <c r="AB14" s="2173"/>
      <c r="AC14" s="2155"/>
      <c r="AD14" s="2155"/>
      <c r="AE14" s="2155"/>
      <c r="AF14" s="2155"/>
      <c r="AG14" s="2155"/>
      <c r="AH14" s="2155"/>
      <c r="AI14" s="2155"/>
      <c r="AJ14" s="2175"/>
      <c r="AK14" s="230"/>
      <c r="AL14" s="186"/>
      <c r="AM14" s="4"/>
      <c r="AS14" s="225"/>
      <c r="AT14" s="224" t="str">
        <f>IF(OR(AND(J$10&lt;&gt;"",COUNTA(J14)=0),
AND(S$10&lt;&gt;"",COUNTA(S14)=0),
AND(AB$10&lt;&gt;"",COUNTA(AB14)=0)),"未入力があります。",
IF(OR(AND(J$10="",COUNTA(J14)=1),AND(S$10="",COUNTA(S14)=1),
AND(AB$10="",COUNTA(AB14)=1)),"棟番号を入力してください。","")
)</f>
        <v/>
      </c>
      <c r="AU14" s="224"/>
      <c r="AV14" s="224"/>
      <c r="AW14" s="224"/>
      <c r="AX14" s="224"/>
      <c r="AY14" s="224"/>
      <c r="BA14" s="177"/>
      <c r="BB14" s="1557" t="s">
        <v>2446</v>
      </c>
      <c r="BC14" s="1494"/>
      <c r="BD14" s="1494"/>
      <c r="BE14" s="1494"/>
      <c r="BF14" s="1494"/>
      <c r="BG14" s="1494"/>
      <c r="BH14" s="1494"/>
      <c r="BI14" s="1494"/>
      <c r="BJ14" s="2169"/>
      <c r="BK14" s="2155"/>
      <c r="BL14" s="2155"/>
      <c r="BM14" s="2155"/>
      <c r="BN14" s="2155"/>
      <c r="BO14" s="2155"/>
      <c r="BP14" s="2155"/>
      <c r="BQ14" s="2155"/>
      <c r="BR14" s="2170"/>
      <c r="BS14" s="2173"/>
      <c r="BT14" s="2155"/>
      <c r="BU14" s="2155"/>
      <c r="BV14" s="2155"/>
      <c r="BW14" s="2155"/>
      <c r="BX14" s="2155"/>
      <c r="BY14" s="2155"/>
      <c r="BZ14" s="2155"/>
      <c r="CA14" s="2170"/>
      <c r="CB14" s="2173"/>
      <c r="CC14" s="2155"/>
      <c r="CD14" s="2155"/>
      <c r="CE14" s="2155"/>
      <c r="CF14" s="2155"/>
      <c r="CG14" s="2155"/>
      <c r="CH14" s="2155"/>
      <c r="CI14" s="2155"/>
      <c r="CJ14" s="2175"/>
      <c r="CK14" s="230"/>
      <c r="CL14" s="186"/>
      <c r="CM14" s="4"/>
      <c r="CS14" s="225"/>
      <c r="CT14" s="224" t="str">
        <f>IF(OR(AND(BJ$10&lt;&gt;"",COUNTA(BJ14)=0),
AND(BS$10&lt;&gt;"",COUNTA(BS14)=0),
AND(CB$10&lt;&gt;"",COUNTA(CB14)=0)),"未入力があります。",
IF(OR(AND(BJ$10="",COUNTA(BJ14)=1),AND(BS$10="",COUNTA(BS14)=1),
AND(CB$10="",COUNTA(CB14)=1)),"棟番号を入力してください。","")
)</f>
        <v/>
      </c>
      <c r="CU14" s="224"/>
      <c r="CV14" s="224"/>
      <c r="CW14" s="224"/>
      <c r="CX14" s="224"/>
      <c r="CY14" s="224"/>
      <c r="DA14" s="177"/>
      <c r="DB14" s="1557" t="s">
        <v>2446</v>
      </c>
      <c r="DC14" s="1494"/>
      <c r="DD14" s="1494"/>
      <c r="DE14" s="1494"/>
      <c r="DF14" s="1494"/>
      <c r="DG14" s="1494"/>
      <c r="DH14" s="1494"/>
      <c r="DI14" s="1494"/>
      <c r="DJ14" s="2169"/>
      <c r="DK14" s="2155"/>
      <c r="DL14" s="2155"/>
      <c r="DM14" s="2155"/>
      <c r="DN14" s="2155"/>
      <c r="DO14" s="2155"/>
      <c r="DP14" s="2155"/>
      <c r="DQ14" s="2155"/>
      <c r="DR14" s="2170"/>
      <c r="DS14" s="2173"/>
      <c r="DT14" s="2155"/>
      <c r="DU14" s="2155"/>
      <c r="DV14" s="2155"/>
      <c r="DW14" s="2155"/>
      <c r="DX14" s="2155"/>
      <c r="DY14" s="2155"/>
      <c r="DZ14" s="2155"/>
      <c r="EA14" s="2170"/>
      <c r="EB14" s="2173"/>
      <c r="EC14" s="2155"/>
      <c r="ED14" s="2155"/>
      <c r="EE14" s="2155"/>
      <c r="EF14" s="2155"/>
      <c r="EG14" s="2155"/>
      <c r="EH14" s="2155"/>
      <c r="EI14" s="2155"/>
      <c r="EJ14" s="2175"/>
      <c r="EK14" s="230"/>
      <c r="EL14" s="186"/>
      <c r="EM14" s="4"/>
      <c r="ES14" s="225"/>
      <c r="ET14" s="224" t="str">
        <f>IF(OR(AND(DJ$10&lt;&gt;"",COUNTA(DJ14)=0),
AND(DS$10&lt;&gt;"",COUNTA(DS14)=0),
AND(EB$10&lt;&gt;"",COUNTA(EB14)=0)),"未入力があります。",
IF(OR(AND(DJ$10="",COUNTA(DJ14)=1),AND(DS$10="",COUNTA(DS14)=1),
AND(EB$10="",COUNTA(EB14)=1)),"棟番号を入力してください。","")
)</f>
        <v/>
      </c>
      <c r="FA14" s="177"/>
      <c r="FB14" s="1557" t="s">
        <v>2446</v>
      </c>
      <c r="FC14" s="1494"/>
      <c r="FD14" s="1494"/>
      <c r="FE14" s="1494"/>
      <c r="FF14" s="1494"/>
      <c r="FG14" s="1494"/>
      <c r="FH14" s="1494"/>
      <c r="FI14" s="1494"/>
      <c r="FJ14" s="2169"/>
      <c r="FK14" s="2155"/>
      <c r="FL14" s="2155"/>
      <c r="FM14" s="2155"/>
      <c r="FN14" s="2155"/>
      <c r="FO14" s="2155"/>
      <c r="FP14" s="2155"/>
      <c r="FQ14" s="2155"/>
      <c r="FR14" s="2170"/>
      <c r="FS14" s="2173"/>
      <c r="FT14" s="2155"/>
      <c r="FU14" s="2155"/>
      <c r="FV14" s="2155"/>
      <c r="FW14" s="2155"/>
      <c r="FX14" s="2155"/>
      <c r="FY14" s="2155"/>
      <c r="FZ14" s="2155"/>
      <c r="GA14" s="2170"/>
      <c r="GB14" s="2173"/>
      <c r="GC14" s="2155"/>
      <c r="GD14" s="2155"/>
      <c r="GE14" s="2155"/>
      <c r="GF14" s="2155"/>
      <c r="GG14" s="2155"/>
      <c r="GH14" s="2155"/>
      <c r="GI14" s="2155"/>
      <c r="GJ14" s="2175"/>
      <c r="GK14" s="230"/>
      <c r="GL14" s="186"/>
      <c r="GM14" s="4"/>
    </row>
    <row r="15" spans="1:200" ht="15.95" customHeight="1">
      <c r="A15" s="177"/>
      <c r="B15" s="1495"/>
      <c r="C15" s="1496"/>
      <c r="D15" s="1496"/>
      <c r="E15" s="1496"/>
      <c r="F15" s="1496"/>
      <c r="G15" s="1496"/>
      <c r="H15" s="1496"/>
      <c r="I15" s="1496"/>
      <c r="J15" s="2171"/>
      <c r="K15" s="2167"/>
      <c r="L15" s="2167"/>
      <c r="M15" s="2167"/>
      <c r="N15" s="2167"/>
      <c r="O15" s="2167"/>
      <c r="P15" s="2167"/>
      <c r="Q15" s="2167"/>
      <c r="R15" s="2172"/>
      <c r="S15" s="2174"/>
      <c r="T15" s="2167"/>
      <c r="U15" s="2167"/>
      <c r="V15" s="2167"/>
      <c r="W15" s="2167"/>
      <c r="X15" s="2167"/>
      <c r="Y15" s="2167"/>
      <c r="Z15" s="2167"/>
      <c r="AA15" s="2172"/>
      <c r="AB15" s="2174"/>
      <c r="AC15" s="2167"/>
      <c r="AD15" s="2167"/>
      <c r="AE15" s="2167"/>
      <c r="AF15" s="2167"/>
      <c r="AG15" s="2167"/>
      <c r="AH15" s="2167"/>
      <c r="AI15" s="2167"/>
      <c r="AJ15" s="2176"/>
      <c r="AK15" s="237"/>
      <c r="AL15" s="199"/>
      <c r="AM15" s="4"/>
      <c r="AS15" s="225"/>
      <c r="BA15" s="177"/>
      <c r="BB15" s="1495"/>
      <c r="BC15" s="1496"/>
      <c r="BD15" s="1496"/>
      <c r="BE15" s="1496"/>
      <c r="BF15" s="1496"/>
      <c r="BG15" s="1496"/>
      <c r="BH15" s="1496"/>
      <c r="BI15" s="1496"/>
      <c r="BJ15" s="2171"/>
      <c r="BK15" s="2167"/>
      <c r="BL15" s="2167"/>
      <c r="BM15" s="2167"/>
      <c r="BN15" s="2167"/>
      <c r="BO15" s="2167"/>
      <c r="BP15" s="2167"/>
      <c r="BQ15" s="2167"/>
      <c r="BR15" s="2172"/>
      <c r="BS15" s="2174"/>
      <c r="BT15" s="2167"/>
      <c r="BU15" s="2167"/>
      <c r="BV15" s="2167"/>
      <c r="BW15" s="2167"/>
      <c r="BX15" s="2167"/>
      <c r="BY15" s="2167"/>
      <c r="BZ15" s="2167"/>
      <c r="CA15" s="2172"/>
      <c r="CB15" s="2174"/>
      <c r="CC15" s="2167"/>
      <c r="CD15" s="2167"/>
      <c r="CE15" s="2167"/>
      <c r="CF15" s="2167"/>
      <c r="CG15" s="2167"/>
      <c r="CH15" s="2167"/>
      <c r="CI15" s="2167"/>
      <c r="CJ15" s="2176"/>
      <c r="CK15" s="237"/>
      <c r="CL15" s="199"/>
      <c r="CM15" s="4"/>
      <c r="CS15" s="225"/>
      <c r="DA15" s="177"/>
      <c r="DB15" s="1495"/>
      <c r="DC15" s="1496"/>
      <c r="DD15" s="1496"/>
      <c r="DE15" s="1496"/>
      <c r="DF15" s="1496"/>
      <c r="DG15" s="1496"/>
      <c r="DH15" s="1496"/>
      <c r="DI15" s="1496"/>
      <c r="DJ15" s="2171"/>
      <c r="DK15" s="2167"/>
      <c r="DL15" s="2167"/>
      <c r="DM15" s="2167"/>
      <c r="DN15" s="2167"/>
      <c r="DO15" s="2167"/>
      <c r="DP15" s="2167"/>
      <c r="DQ15" s="2167"/>
      <c r="DR15" s="2172"/>
      <c r="DS15" s="2174"/>
      <c r="DT15" s="2167"/>
      <c r="DU15" s="2167"/>
      <c r="DV15" s="2167"/>
      <c r="DW15" s="2167"/>
      <c r="DX15" s="2167"/>
      <c r="DY15" s="2167"/>
      <c r="DZ15" s="2167"/>
      <c r="EA15" s="2172"/>
      <c r="EB15" s="2174"/>
      <c r="EC15" s="2167"/>
      <c r="ED15" s="2167"/>
      <c r="EE15" s="2167"/>
      <c r="EF15" s="2167"/>
      <c r="EG15" s="2167"/>
      <c r="EH15" s="2167"/>
      <c r="EI15" s="2167"/>
      <c r="EJ15" s="2176"/>
      <c r="EK15" s="237"/>
      <c r="EL15" s="199"/>
      <c r="EM15" s="4"/>
      <c r="ES15" s="225"/>
      <c r="FA15" s="177"/>
      <c r="FB15" s="1495"/>
      <c r="FC15" s="1496"/>
      <c r="FD15" s="1496"/>
      <c r="FE15" s="1496"/>
      <c r="FF15" s="1496"/>
      <c r="FG15" s="1496"/>
      <c r="FH15" s="1496"/>
      <c r="FI15" s="1496"/>
      <c r="FJ15" s="2171"/>
      <c r="FK15" s="2167"/>
      <c r="FL15" s="2167"/>
      <c r="FM15" s="2167"/>
      <c r="FN15" s="2167"/>
      <c r="FO15" s="2167"/>
      <c r="FP15" s="2167"/>
      <c r="FQ15" s="2167"/>
      <c r="FR15" s="2172"/>
      <c r="FS15" s="2174"/>
      <c r="FT15" s="2167"/>
      <c r="FU15" s="2167"/>
      <c r="FV15" s="2167"/>
      <c r="FW15" s="2167"/>
      <c r="FX15" s="2167"/>
      <c r="FY15" s="2167"/>
      <c r="FZ15" s="2167"/>
      <c r="GA15" s="2172"/>
      <c r="GB15" s="2174"/>
      <c r="GC15" s="2167"/>
      <c r="GD15" s="2167"/>
      <c r="GE15" s="2167"/>
      <c r="GF15" s="2167"/>
      <c r="GG15" s="2167"/>
      <c r="GH15" s="2167"/>
      <c r="GI15" s="2167"/>
      <c r="GJ15" s="2176"/>
      <c r="GK15" s="237"/>
      <c r="GL15" s="199"/>
      <c r="GM15" s="4"/>
    </row>
    <row r="16" spans="1:200" ht="23.1" customHeight="1">
      <c r="A16" s="177"/>
      <c r="B16" s="1508" t="s">
        <v>2447</v>
      </c>
      <c r="C16" s="1509"/>
      <c r="D16" s="1509"/>
      <c r="E16" s="1509"/>
      <c r="F16" s="1509"/>
      <c r="G16" s="1509"/>
      <c r="H16" s="1509"/>
      <c r="I16" s="1509"/>
      <c r="J16" s="182"/>
      <c r="K16" s="1455"/>
      <c r="L16" s="1455"/>
      <c r="M16" s="1455"/>
      <c r="N16" s="1455"/>
      <c r="O16" s="1455"/>
      <c r="P16" s="1447" t="s">
        <v>46</v>
      </c>
      <c r="Q16" s="1447"/>
      <c r="R16" s="190"/>
      <c r="S16" s="189"/>
      <c r="T16" s="1455"/>
      <c r="U16" s="1455"/>
      <c r="V16" s="1455"/>
      <c r="W16" s="1455"/>
      <c r="X16" s="1455"/>
      <c r="Y16" s="1447" t="s">
        <v>46</v>
      </c>
      <c r="Z16" s="1447"/>
      <c r="AA16" s="190"/>
      <c r="AB16" s="189"/>
      <c r="AC16" s="1455"/>
      <c r="AD16" s="1455"/>
      <c r="AE16" s="1455"/>
      <c r="AF16" s="1455"/>
      <c r="AG16" s="1455"/>
      <c r="AH16" s="1447" t="s">
        <v>46</v>
      </c>
      <c r="AI16" s="1447"/>
      <c r="AJ16" s="175"/>
      <c r="AK16" s="4"/>
      <c r="AL16" s="178"/>
      <c r="AM16" s="4" t="str">
        <f>IF(COUNTA(K16,T16,AC16)=0,"未入力","")</f>
        <v>未入力</v>
      </c>
      <c r="AN16" s="4"/>
      <c r="AS16" s="225"/>
      <c r="AT16" s="224" t="str">
        <f>IF(OR(AND(J$10&lt;&gt;"",COUNTA(K16)=0),
AND(S$10&lt;&gt;"",COUNTA(T16)=0),
AND(AB$10&lt;&gt;"",COUNTA(AC16)=0)),"未入力があります。",
IF(OR(AND(J$10="",COUNTA(K16)=1),AND(S$10="",COUNTA(T16)=1),
AND(AB$10="",COUNTA(AC16)=1)),"棟番号を入力してください。","")
)</f>
        <v/>
      </c>
      <c r="AU16" s="224"/>
      <c r="AV16" s="224"/>
      <c r="AW16" s="224"/>
      <c r="AX16" s="224"/>
      <c r="AY16" s="224"/>
      <c r="BA16" s="177"/>
      <c r="BB16" s="1508" t="s">
        <v>2447</v>
      </c>
      <c r="BC16" s="1509"/>
      <c r="BD16" s="1509"/>
      <c r="BE16" s="1509"/>
      <c r="BF16" s="1509"/>
      <c r="BG16" s="1509"/>
      <c r="BH16" s="1509"/>
      <c r="BI16" s="1509"/>
      <c r="BJ16" s="182"/>
      <c r="BK16" s="1455"/>
      <c r="BL16" s="1455"/>
      <c r="BM16" s="1455"/>
      <c r="BN16" s="1455"/>
      <c r="BO16" s="1455"/>
      <c r="BP16" s="1447" t="s">
        <v>46</v>
      </c>
      <c r="BQ16" s="1447"/>
      <c r="BR16" s="190"/>
      <c r="BS16" s="189"/>
      <c r="BT16" s="1455"/>
      <c r="BU16" s="1455"/>
      <c r="BV16" s="1455"/>
      <c r="BW16" s="1455"/>
      <c r="BX16" s="1455"/>
      <c r="BY16" s="1447" t="s">
        <v>46</v>
      </c>
      <c r="BZ16" s="1447"/>
      <c r="CA16" s="190"/>
      <c r="CB16" s="189"/>
      <c r="CC16" s="1455"/>
      <c r="CD16" s="1455"/>
      <c r="CE16" s="1455"/>
      <c r="CF16" s="1455"/>
      <c r="CG16" s="1455"/>
      <c r="CH16" s="1447" t="s">
        <v>46</v>
      </c>
      <c r="CI16" s="1447"/>
      <c r="CJ16" s="175"/>
      <c r="CK16" s="4"/>
      <c r="CL16" s="178"/>
      <c r="CM16" s="4" t="str">
        <f>IF(COUNTA(BK16,BT16,CC16)=0,"未入力","")</f>
        <v>未入力</v>
      </c>
      <c r="CN16" s="4"/>
      <c r="CS16" s="225"/>
      <c r="CT16" s="224" t="str">
        <f>IF(OR(AND(BJ$10&lt;&gt;"",COUNTA(BK16)=0),
AND(BS$10&lt;&gt;"",COUNTA(BT16)=0),
AND(CB$10&lt;&gt;"",COUNTA(CC16)=0)),"未入力があります。",
IF(OR(AND(BJ$10="",COUNTA(BK16)=1),AND(BS$10="",COUNTA(BT16)=1),
AND(CB$10="",COUNTA(CC16)=1)),"棟番号を入力してください。","")
)</f>
        <v/>
      </c>
      <c r="CU16" s="224"/>
      <c r="CV16" s="224"/>
      <c r="CW16" s="224"/>
      <c r="CX16" s="224"/>
      <c r="CY16" s="224"/>
      <c r="DA16" s="177"/>
      <c r="DB16" s="1508" t="s">
        <v>2447</v>
      </c>
      <c r="DC16" s="1509"/>
      <c r="DD16" s="1509"/>
      <c r="DE16" s="1509"/>
      <c r="DF16" s="1509"/>
      <c r="DG16" s="1509"/>
      <c r="DH16" s="1509"/>
      <c r="DI16" s="1509"/>
      <c r="DJ16" s="182"/>
      <c r="DK16" s="1455"/>
      <c r="DL16" s="1455"/>
      <c r="DM16" s="1455"/>
      <c r="DN16" s="1455"/>
      <c r="DO16" s="1455"/>
      <c r="DP16" s="1447" t="s">
        <v>46</v>
      </c>
      <c r="DQ16" s="1447"/>
      <c r="DR16" s="190"/>
      <c r="DS16" s="189"/>
      <c r="DT16" s="1455"/>
      <c r="DU16" s="1455"/>
      <c r="DV16" s="1455"/>
      <c r="DW16" s="1455"/>
      <c r="DX16" s="1455"/>
      <c r="DY16" s="1447" t="s">
        <v>46</v>
      </c>
      <c r="DZ16" s="1447"/>
      <c r="EA16" s="190"/>
      <c r="EB16" s="189"/>
      <c r="EC16" s="1455"/>
      <c r="ED16" s="1455"/>
      <c r="EE16" s="1455"/>
      <c r="EF16" s="1455"/>
      <c r="EG16" s="1455"/>
      <c r="EH16" s="1447" t="s">
        <v>46</v>
      </c>
      <c r="EI16" s="1447"/>
      <c r="EJ16" s="175"/>
      <c r="EK16" s="4"/>
      <c r="EL16" s="178"/>
      <c r="EM16" s="4" t="str">
        <f>IF(COUNTA(DK16,DT16,EC16)=0,"未入力","")</f>
        <v>未入力</v>
      </c>
      <c r="EN16" s="4"/>
      <c r="ES16" s="225"/>
      <c r="ET16" s="224" t="str">
        <f>IF(OR(AND(DJ$10&lt;&gt;"",COUNTA(DK16)=0),
AND(DS$10&lt;&gt;"",COUNTA(DT16)=0),
AND(EB$10&lt;&gt;"",COUNTA(EC16)=0)),"未入力があります。",
IF(OR(AND(DJ$10="",COUNTA(DK16)=1),AND(DS$10="",COUNTA(DT16)=1),
AND(EB$10="",COUNTA(EC16)=1)),"棟番号を入力してください。","")
)</f>
        <v/>
      </c>
      <c r="FA16" s="177"/>
      <c r="FB16" s="1508" t="s">
        <v>2447</v>
      </c>
      <c r="FC16" s="1509"/>
      <c r="FD16" s="1509"/>
      <c r="FE16" s="1509"/>
      <c r="FF16" s="1509"/>
      <c r="FG16" s="1509"/>
      <c r="FH16" s="1509"/>
      <c r="FI16" s="1509"/>
      <c r="FJ16" s="182"/>
      <c r="FK16" s="1455"/>
      <c r="FL16" s="1455"/>
      <c r="FM16" s="1455"/>
      <c r="FN16" s="1455"/>
      <c r="FO16" s="1455"/>
      <c r="FP16" s="1447" t="s">
        <v>46</v>
      </c>
      <c r="FQ16" s="1447"/>
      <c r="FR16" s="190"/>
      <c r="FS16" s="189"/>
      <c r="FT16" s="1455"/>
      <c r="FU16" s="1455"/>
      <c r="FV16" s="1455"/>
      <c r="FW16" s="1455"/>
      <c r="FX16" s="1455"/>
      <c r="FY16" s="1447" t="s">
        <v>46</v>
      </c>
      <c r="FZ16" s="1447"/>
      <c r="GA16" s="190"/>
      <c r="GB16" s="189"/>
      <c r="GC16" s="1455"/>
      <c r="GD16" s="1455"/>
      <c r="GE16" s="1455"/>
      <c r="GF16" s="1455"/>
      <c r="GG16" s="1455"/>
      <c r="GH16" s="1447" t="s">
        <v>46</v>
      </c>
      <c r="GI16" s="1447"/>
      <c r="GJ16" s="175"/>
      <c r="GK16" s="4"/>
      <c r="GL16" s="178"/>
      <c r="GM16" s="4" t="str">
        <f>IF(COUNTA(FK16,FT16,GC16)=0,"未入力","")</f>
        <v>未入力</v>
      </c>
      <c r="GN16" s="4"/>
    </row>
    <row r="17" spans="1:198" ht="12" customHeight="1">
      <c r="A17" s="177"/>
      <c r="B17" s="1486" t="s">
        <v>2448</v>
      </c>
      <c r="C17" s="1487"/>
      <c r="D17" s="1487"/>
      <c r="E17" s="1487"/>
      <c r="F17" s="1487"/>
      <c r="G17" s="1487"/>
      <c r="H17" s="1487"/>
      <c r="I17" s="1487"/>
      <c r="J17" s="181"/>
      <c r="K17" s="3"/>
      <c r="L17" s="3"/>
      <c r="M17" s="3"/>
      <c r="N17" s="3"/>
      <c r="O17" s="3"/>
      <c r="P17" s="3"/>
      <c r="Q17" s="3"/>
      <c r="R17" s="192"/>
      <c r="S17" s="191"/>
      <c r="T17" s="2166"/>
      <c r="U17" s="2166"/>
      <c r="V17" s="2166"/>
      <c r="W17" s="2166"/>
      <c r="X17" s="2166"/>
      <c r="Y17" s="3"/>
      <c r="Z17" s="3"/>
      <c r="AA17" s="192"/>
      <c r="AB17" s="191"/>
      <c r="AC17" s="3"/>
      <c r="AD17" s="3"/>
      <c r="AE17" s="3"/>
      <c r="AF17" s="3"/>
      <c r="AG17" s="3"/>
      <c r="AH17" s="3"/>
      <c r="AI17" s="3"/>
      <c r="AJ17" s="176"/>
      <c r="AK17" s="4"/>
      <c r="AL17" s="178"/>
      <c r="AM17" s="4"/>
      <c r="AN17" s="8"/>
      <c r="AO17" s="8"/>
      <c r="AP17" s="8"/>
      <c r="AS17" s="225">
        <f>COUNTIF(AN17:AN23, TRUE)</f>
        <v>0</v>
      </c>
      <c r="BA17" s="177"/>
      <c r="BB17" s="1486" t="s">
        <v>2448</v>
      </c>
      <c r="BC17" s="1487"/>
      <c r="BD17" s="1487"/>
      <c r="BE17" s="1487"/>
      <c r="BF17" s="1487"/>
      <c r="BG17" s="1487"/>
      <c r="BH17" s="1487"/>
      <c r="BI17" s="1487"/>
      <c r="BJ17" s="181"/>
      <c r="BK17" s="3"/>
      <c r="BL17" s="3"/>
      <c r="BM17" s="3"/>
      <c r="BN17" s="3"/>
      <c r="BO17" s="3"/>
      <c r="BP17" s="3"/>
      <c r="BQ17" s="3"/>
      <c r="BR17" s="192"/>
      <c r="BS17" s="191"/>
      <c r="BT17" s="2166"/>
      <c r="BU17" s="2166"/>
      <c r="BV17" s="2166"/>
      <c r="BW17" s="2166"/>
      <c r="BX17" s="2166"/>
      <c r="BY17" s="3"/>
      <c r="BZ17" s="3"/>
      <c r="CA17" s="192"/>
      <c r="CB17" s="191"/>
      <c r="CC17" s="3"/>
      <c r="CD17" s="3"/>
      <c r="CE17" s="3"/>
      <c r="CF17" s="3"/>
      <c r="CG17" s="3"/>
      <c r="CH17" s="3"/>
      <c r="CI17" s="3"/>
      <c r="CJ17" s="176"/>
      <c r="CK17" s="4"/>
      <c r="CL17" s="178"/>
      <c r="CM17" s="4"/>
      <c r="CN17" s="8"/>
      <c r="CO17" s="8"/>
      <c r="CP17" s="8"/>
      <c r="CS17" s="225">
        <f>COUNTIF(CN17:CN23, TRUE)</f>
        <v>0</v>
      </c>
      <c r="DA17" s="177"/>
      <c r="DB17" s="1486" t="s">
        <v>2448</v>
      </c>
      <c r="DC17" s="1487"/>
      <c r="DD17" s="1487"/>
      <c r="DE17" s="1487"/>
      <c r="DF17" s="1487"/>
      <c r="DG17" s="1487"/>
      <c r="DH17" s="1487"/>
      <c r="DI17" s="1487"/>
      <c r="DJ17" s="181"/>
      <c r="DK17" s="3"/>
      <c r="DL17" s="3"/>
      <c r="DM17" s="3"/>
      <c r="DN17" s="3"/>
      <c r="DO17" s="3"/>
      <c r="DP17" s="3"/>
      <c r="DQ17" s="3"/>
      <c r="DR17" s="192"/>
      <c r="DS17" s="191"/>
      <c r="DT17" s="2166"/>
      <c r="DU17" s="2166"/>
      <c r="DV17" s="2166"/>
      <c r="DW17" s="2166"/>
      <c r="DX17" s="2166"/>
      <c r="DY17" s="3"/>
      <c r="DZ17" s="3"/>
      <c r="EA17" s="192"/>
      <c r="EB17" s="191"/>
      <c r="EC17" s="3"/>
      <c r="ED17" s="3"/>
      <c r="EE17" s="3"/>
      <c r="EF17" s="3"/>
      <c r="EG17" s="3"/>
      <c r="EH17" s="3"/>
      <c r="EI17" s="3"/>
      <c r="EJ17" s="176"/>
      <c r="EK17" s="4"/>
      <c r="EL17" s="178"/>
      <c r="EM17" s="4"/>
      <c r="EN17" s="8"/>
      <c r="EO17" s="8"/>
      <c r="EP17" s="8"/>
      <c r="ES17" s="225">
        <f>COUNTIF(EN17:EN23, TRUE)</f>
        <v>0</v>
      </c>
      <c r="FA17" s="177"/>
      <c r="FB17" s="1486" t="s">
        <v>2448</v>
      </c>
      <c r="FC17" s="1487"/>
      <c r="FD17" s="1487"/>
      <c r="FE17" s="1487"/>
      <c r="FF17" s="1487"/>
      <c r="FG17" s="1487"/>
      <c r="FH17" s="1487"/>
      <c r="FI17" s="1487"/>
      <c r="FJ17" s="181"/>
      <c r="FK17" s="3"/>
      <c r="FL17" s="3"/>
      <c r="FM17" s="3"/>
      <c r="FN17" s="3"/>
      <c r="FO17" s="3"/>
      <c r="FP17" s="3"/>
      <c r="FQ17" s="3"/>
      <c r="FR17" s="192"/>
      <c r="FS17" s="191"/>
      <c r="FT17" s="2166"/>
      <c r="FU17" s="2166"/>
      <c r="FV17" s="2166"/>
      <c r="FW17" s="2166"/>
      <c r="FX17" s="2166"/>
      <c r="FY17" s="3"/>
      <c r="FZ17" s="3"/>
      <c r="GA17" s="192"/>
      <c r="GB17" s="191"/>
      <c r="GC17" s="3"/>
      <c r="GD17" s="3"/>
      <c r="GE17" s="3"/>
      <c r="GF17" s="3"/>
      <c r="GG17" s="3"/>
      <c r="GH17" s="3"/>
      <c r="GI17" s="3"/>
      <c r="GJ17" s="176"/>
      <c r="GK17" s="4"/>
      <c r="GL17" s="178"/>
      <c r="GM17" s="4"/>
      <c r="GN17" s="8"/>
      <c r="GO17" s="8"/>
      <c r="GP17" s="8"/>
    </row>
    <row r="18" spans="1:198" ht="18.95" customHeight="1">
      <c r="A18" s="177"/>
      <c r="B18" s="1489"/>
      <c r="C18" s="1490"/>
      <c r="D18" s="1490"/>
      <c r="E18" s="1490"/>
      <c r="F18" s="1490"/>
      <c r="G18" s="1490"/>
      <c r="H18" s="1490"/>
      <c r="I18" s="1490"/>
      <c r="J18" s="179"/>
      <c r="K18" s="1423"/>
      <c r="L18" s="1423"/>
      <c r="M18" s="1423"/>
      <c r="N18" s="1423"/>
      <c r="O18" s="1423"/>
      <c r="P18" s="2167" t="s">
        <v>47</v>
      </c>
      <c r="Q18" s="2167"/>
      <c r="R18" s="194"/>
      <c r="S18" s="193"/>
      <c r="T18" s="2168"/>
      <c r="U18" s="2168"/>
      <c r="V18" s="2168"/>
      <c r="W18" s="2168"/>
      <c r="X18" s="2168"/>
      <c r="Y18" s="2167" t="s">
        <v>2301</v>
      </c>
      <c r="Z18" s="2167"/>
      <c r="AA18" s="194"/>
      <c r="AB18" s="193"/>
      <c r="AC18" s="1423"/>
      <c r="AD18" s="1423"/>
      <c r="AE18" s="1423"/>
      <c r="AF18" s="1423"/>
      <c r="AG18" s="1423"/>
      <c r="AH18" s="2167" t="s">
        <v>2301</v>
      </c>
      <c r="AI18" s="2167"/>
      <c r="AJ18" s="180"/>
      <c r="AK18" s="4"/>
      <c r="AL18" s="178"/>
      <c r="AM18" s="203"/>
      <c r="AN18" s="8"/>
      <c r="AO18" s="8"/>
      <c r="AP18" s="8"/>
      <c r="AS18" s="225">
        <f>COUNTIF(AO17:AO23, TRUE)</f>
        <v>0</v>
      </c>
      <c r="AT18" s="224" t="str">
        <f>IF(OR(AND(J$10&lt;&gt;"",COUNTA(K18)=0),
AND(S$10&lt;&gt;"",COUNTA(T18)=0),
AND(AB$10&lt;&gt;"",COUNTA(AC18)=0)),"未入力があります。",
IF(OR(AND(J$10="",COUNTA(K18)=1),AND(S$10="",COUNTA(T18)=1),
AND(AB$10="",COUNTA(AC18)=1)),"棟番号を入力してください。",IF(AND(K18&lt;&gt;"",K18&lt;10),"10㎡未満の場合は届出不要です。",IF(AND(T18&lt;&gt;"",T18&lt;10),"10㎡未満の場合は届出不要です。",IF(AND(AC18&lt;&gt;"",AC18&lt;10),"10㎡以下の場合は届出不要です。","")))
))</f>
        <v/>
      </c>
      <c r="AU18" s="224"/>
      <c r="AV18" s="224"/>
      <c r="AW18" s="224"/>
      <c r="AX18" s="224"/>
      <c r="AY18" s="224"/>
      <c r="BA18" s="177"/>
      <c r="BB18" s="1489"/>
      <c r="BC18" s="1490"/>
      <c r="BD18" s="1490"/>
      <c r="BE18" s="1490"/>
      <c r="BF18" s="1490"/>
      <c r="BG18" s="1490"/>
      <c r="BH18" s="1490"/>
      <c r="BI18" s="1490"/>
      <c r="BJ18" s="179"/>
      <c r="BK18" s="1423"/>
      <c r="BL18" s="1423"/>
      <c r="BM18" s="1423"/>
      <c r="BN18" s="1423"/>
      <c r="BO18" s="1423"/>
      <c r="BP18" s="2167" t="s">
        <v>47</v>
      </c>
      <c r="BQ18" s="2167"/>
      <c r="BR18" s="194"/>
      <c r="BS18" s="193"/>
      <c r="BT18" s="2168"/>
      <c r="BU18" s="2168"/>
      <c r="BV18" s="2168"/>
      <c r="BW18" s="2168"/>
      <c r="BX18" s="2168"/>
      <c r="BY18" s="2167" t="s">
        <v>2301</v>
      </c>
      <c r="BZ18" s="2167"/>
      <c r="CA18" s="194"/>
      <c r="CB18" s="193"/>
      <c r="CC18" s="1423"/>
      <c r="CD18" s="1423"/>
      <c r="CE18" s="1423"/>
      <c r="CF18" s="1423"/>
      <c r="CG18" s="1423"/>
      <c r="CH18" s="2167" t="s">
        <v>2301</v>
      </c>
      <c r="CI18" s="2167"/>
      <c r="CJ18" s="180"/>
      <c r="CK18" s="4"/>
      <c r="CL18" s="178"/>
      <c r="CM18" s="203"/>
      <c r="CN18" s="8"/>
      <c r="CO18" s="8"/>
      <c r="CP18" s="8"/>
      <c r="CS18" s="225">
        <f>COUNTIF(CO17:CO23, TRUE)</f>
        <v>0</v>
      </c>
      <c r="CT18" s="224" t="str">
        <f>IF(OR(AND(BJ$10&lt;&gt;"",COUNTA(BK18)=0),
AND(BS$10&lt;&gt;"",COUNTA(BT18)=0),
AND(CB$10&lt;&gt;"",COUNTA(CC18)=0)),"未入力があります。",
IF(OR(AND(BJ$10="",COUNTA(BK18)=1),AND(BS$10="",COUNTA(BT18)=1),
AND(CB$10="",COUNTA(CC18)=1)),"棟番号を入力してください。",IF(AND(BK18&lt;&gt;"",BK18&lt;10),"10㎡未満の場合は届出不要です。",IF(AND(BT18&lt;&gt;"",BT18&lt;10),"10㎡未満の場合は届出不要です。",IF(AND(CC18&lt;&gt;"",CC18&lt;10),"10㎡以下の場合は届出不要です。","")))
))</f>
        <v/>
      </c>
      <c r="CU18" s="224"/>
      <c r="CV18" s="224"/>
      <c r="CW18" s="224"/>
      <c r="CX18" s="224"/>
      <c r="CY18" s="224"/>
      <c r="DA18" s="177"/>
      <c r="DB18" s="1489"/>
      <c r="DC18" s="1490"/>
      <c r="DD18" s="1490"/>
      <c r="DE18" s="1490"/>
      <c r="DF18" s="1490"/>
      <c r="DG18" s="1490"/>
      <c r="DH18" s="1490"/>
      <c r="DI18" s="1490"/>
      <c r="DJ18" s="179"/>
      <c r="DK18" s="1423"/>
      <c r="DL18" s="1423"/>
      <c r="DM18" s="1423"/>
      <c r="DN18" s="1423"/>
      <c r="DO18" s="1423"/>
      <c r="DP18" s="2167" t="s">
        <v>47</v>
      </c>
      <c r="DQ18" s="2167"/>
      <c r="DR18" s="194"/>
      <c r="DS18" s="193"/>
      <c r="DT18" s="2168"/>
      <c r="DU18" s="2168"/>
      <c r="DV18" s="2168"/>
      <c r="DW18" s="2168"/>
      <c r="DX18" s="2168"/>
      <c r="DY18" s="2167" t="s">
        <v>2301</v>
      </c>
      <c r="DZ18" s="2167"/>
      <c r="EA18" s="194"/>
      <c r="EB18" s="193"/>
      <c r="EC18" s="1423"/>
      <c r="ED18" s="1423"/>
      <c r="EE18" s="1423"/>
      <c r="EF18" s="1423"/>
      <c r="EG18" s="1423"/>
      <c r="EH18" s="2167" t="s">
        <v>2301</v>
      </c>
      <c r="EI18" s="2167"/>
      <c r="EJ18" s="180"/>
      <c r="EK18" s="4"/>
      <c r="EL18" s="178"/>
      <c r="EM18" s="203"/>
      <c r="EN18" s="8"/>
      <c r="EO18" s="8"/>
      <c r="EP18" s="8"/>
      <c r="ES18" s="225">
        <f>COUNTIF(EO17:EO23, TRUE)</f>
        <v>0</v>
      </c>
      <c r="ET18" s="224" t="str">
        <f>IF(OR(AND(DJ$10&lt;&gt;"",COUNTA(DK18)=0),
AND(DS$10&lt;&gt;"",COUNTA(DT18)=0),
AND(EB$10&lt;&gt;"",COUNTA(EC18)=0)),"未入力があります。",
IF(OR(AND(DJ$10="",COUNTA(DK18)=1),AND(DS$10="",COUNTA(DT18)=1),
AND(EB$10="",COUNTA(EC18)=1)),"棟番号を入力してください。",IF(AND(DK18&lt;&gt;"",DK18&lt;10),"10㎡未満の場合は届出不要です。",IF(AND(DT18&lt;&gt;"",DT18&lt;10),"10㎡未満の場合は届出不要です。",IF(AND(EC18&lt;&gt;"",EC18&lt;10),"10㎡以下の場合は届出不要です。","")))
))</f>
        <v/>
      </c>
      <c r="FA18" s="177"/>
      <c r="FB18" s="1489"/>
      <c r="FC18" s="1490"/>
      <c r="FD18" s="1490"/>
      <c r="FE18" s="1490"/>
      <c r="FF18" s="1490"/>
      <c r="FG18" s="1490"/>
      <c r="FH18" s="1490"/>
      <c r="FI18" s="1490"/>
      <c r="FJ18" s="179"/>
      <c r="FK18" s="1423"/>
      <c r="FL18" s="1423"/>
      <c r="FM18" s="1423"/>
      <c r="FN18" s="1423"/>
      <c r="FO18" s="1423"/>
      <c r="FP18" s="2167" t="s">
        <v>47</v>
      </c>
      <c r="FQ18" s="2167"/>
      <c r="FR18" s="194"/>
      <c r="FS18" s="193"/>
      <c r="FT18" s="2168"/>
      <c r="FU18" s="2168"/>
      <c r="FV18" s="2168"/>
      <c r="FW18" s="2168"/>
      <c r="FX18" s="2168"/>
      <c r="FY18" s="2167" t="s">
        <v>2301</v>
      </c>
      <c r="FZ18" s="2167"/>
      <c r="GA18" s="194"/>
      <c r="GB18" s="193"/>
      <c r="GC18" s="1423"/>
      <c r="GD18" s="1423"/>
      <c r="GE18" s="1423"/>
      <c r="GF18" s="1423"/>
      <c r="GG18" s="1423"/>
      <c r="GH18" s="2167" t="s">
        <v>2301</v>
      </c>
      <c r="GI18" s="2167"/>
      <c r="GJ18" s="180"/>
      <c r="GK18" s="4"/>
      <c r="GL18" s="178"/>
      <c r="GM18" s="203"/>
      <c r="GN18" s="8"/>
      <c r="GO18" s="8"/>
      <c r="GP18" s="8"/>
    </row>
    <row r="19" spans="1:198" ht="8.4499999999999993" hidden="1" customHeight="1">
      <c r="A19" s="177"/>
      <c r="B19" s="234"/>
      <c r="C19" s="234"/>
      <c r="D19" s="234"/>
      <c r="E19" s="234"/>
      <c r="F19" s="234"/>
      <c r="G19" s="234"/>
      <c r="H19" s="234"/>
      <c r="I19" s="233"/>
      <c r="J19" s="177"/>
      <c r="K19" s="184"/>
      <c r="L19" s="184"/>
      <c r="M19" s="184"/>
      <c r="N19" s="184"/>
      <c r="O19" s="231"/>
      <c r="P19" s="231"/>
      <c r="Q19" s="4"/>
      <c r="R19" s="196"/>
      <c r="S19" s="195"/>
      <c r="T19" s="184"/>
      <c r="U19" s="184"/>
      <c r="V19" s="184"/>
      <c r="W19" s="184"/>
      <c r="X19" s="231"/>
      <c r="Y19" s="231"/>
      <c r="Z19" s="4"/>
      <c r="AA19" s="196"/>
      <c r="AB19" s="195"/>
      <c r="AC19" s="184"/>
      <c r="AD19" s="184"/>
      <c r="AE19" s="184"/>
      <c r="AF19" s="184"/>
      <c r="AG19" s="231"/>
      <c r="AH19" s="231"/>
      <c r="AI19" s="4"/>
      <c r="AJ19" s="178"/>
      <c r="AK19" s="4"/>
      <c r="AL19" s="178"/>
      <c r="AM19" s="230"/>
      <c r="AN19" s="8" t="b">
        <v>0</v>
      </c>
      <c r="AO19" s="8" t="b">
        <v>0</v>
      </c>
      <c r="AP19" s="8" t="b">
        <v>0</v>
      </c>
      <c r="AS19" s="225">
        <f>COUNTIF(AP17:AP23, TRUE)</f>
        <v>0</v>
      </c>
      <c r="AT19" s="224" t="str">
        <f>IF(OR(AND(J$10&lt;&gt;"",COUNTA(K19)=0),
AND(S$10&lt;&gt;"",COUNTA(T19)=0),
AND(AB$10&lt;&gt;"",COUNTA(AC19)=0)),"未入力があります。",
IF(OR(AND(J$10="",COUNTA(K19)=1),AND(S$10="",COUNTA(T19)=1),
AND(AB$10="",COUNTA(AC19)=1)),"棟番号を入力してください。","")
)</f>
        <v/>
      </c>
      <c r="AU19" s="224"/>
      <c r="AV19" s="224"/>
      <c r="AW19" s="224"/>
      <c r="AX19" s="224"/>
      <c r="AY19" s="224"/>
      <c r="BA19" s="177"/>
      <c r="BB19" s="234"/>
      <c r="BC19" s="234"/>
      <c r="BD19" s="234"/>
      <c r="BE19" s="234"/>
      <c r="BF19" s="234"/>
      <c r="BG19" s="234"/>
      <c r="BH19" s="234"/>
      <c r="BI19" s="233"/>
      <c r="BJ19" s="177"/>
      <c r="BK19" s="184"/>
      <c r="BL19" s="184"/>
      <c r="BM19" s="184"/>
      <c r="BN19" s="184"/>
      <c r="BO19" s="231"/>
      <c r="BP19" s="231"/>
      <c r="BQ19" s="4"/>
      <c r="BR19" s="196"/>
      <c r="BS19" s="195"/>
      <c r="BT19" s="184"/>
      <c r="BU19" s="184"/>
      <c r="BV19" s="184"/>
      <c r="BW19" s="184"/>
      <c r="BX19" s="231"/>
      <c r="BY19" s="231"/>
      <c r="BZ19" s="4"/>
      <c r="CA19" s="196"/>
      <c r="CB19" s="195"/>
      <c r="CC19" s="184"/>
      <c r="CD19" s="184"/>
      <c r="CE19" s="184"/>
      <c r="CF19" s="184"/>
      <c r="CG19" s="231"/>
      <c r="CH19" s="231"/>
      <c r="CI19" s="4"/>
      <c r="CJ19" s="178"/>
      <c r="CK19" s="4"/>
      <c r="CL19" s="178"/>
      <c r="CM19" s="230"/>
      <c r="CN19" s="8" t="b">
        <v>0</v>
      </c>
      <c r="CO19" s="8" t="b">
        <v>0</v>
      </c>
      <c r="CP19" s="8" t="b">
        <v>0</v>
      </c>
      <c r="CS19" s="225">
        <f>COUNTIF(CP17:CP23, TRUE)</f>
        <v>0</v>
      </c>
      <c r="CT19" s="224" t="str">
        <f>IF(OR(AND(BJ$10&lt;&gt;"",COUNTA(BK19)=0),
AND(BS$10&lt;&gt;"",COUNTA(BT19)=0),
AND(CB$10&lt;&gt;"",COUNTA(CC19)=0)),"未入力があります。",
IF(OR(AND(BJ$10="",COUNTA(BK19)=1),AND(BS$10="",COUNTA(BT19)=1),
AND(CB$10="",COUNTA(CC19)=1)),"棟番号を入力してください。","")
)</f>
        <v/>
      </c>
      <c r="CU19" s="224"/>
      <c r="CV19" s="224"/>
      <c r="CW19" s="224"/>
      <c r="CX19" s="224"/>
      <c r="CY19" s="224"/>
      <c r="DA19" s="177"/>
      <c r="DB19" s="234"/>
      <c r="DC19" s="234"/>
      <c r="DD19" s="234"/>
      <c r="DE19" s="234"/>
      <c r="DF19" s="234"/>
      <c r="DG19" s="234"/>
      <c r="DH19" s="234"/>
      <c r="DI19" s="233"/>
      <c r="DJ19" s="177"/>
      <c r="DK19" s="184"/>
      <c r="DL19" s="184"/>
      <c r="DM19" s="184"/>
      <c r="DN19" s="184"/>
      <c r="DO19" s="231"/>
      <c r="DP19" s="231"/>
      <c r="DQ19" s="4"/>
      <c r="DR19" s="196"/>
      <c r="DS19" s="195"/>
      <c r="DT19" s="184"/>
      <c r="DU19" s="184"/>
      <c r="DV19" s="184"/>
      <c r="DW19" s="184"/>
      <c r="DX19" s="231"/>
      <c r="DY19" s="231"/>
      <c r="DZ19" s="4"/>
      <c r="EA19" s="196"/>
      <c r="EB19" s="195"/>
      <c r="EC19" s="184"/>
      <c r="ED19" s="184"/>
      <c r="EE19" s="184"/>
      <c r="EF19" s="184"/>
      <c r="EG19" s="231"/>
      <c r="EH19" s="231"/>
      <c r="EI19" s="4"/>
      <c r="EJ19" s="178"/>
      <c r="EK19" s="4"/>
      <c r="EL19" s="178"/>
      <c r="EM19" s="230"/>
      <c r="EN19" s="8" t="b">
        <v>0</v>
      </c>
      <c r="EO19" s="8" t="b">
        <v>0</v>
      </c>
      <c r="EP19" s="8" t="b">
        <v>0</v>
      </c>
      <c r="ES19" s="225">
        <f>COUNTIF(EP17:EP23, TRUE)</f>
        <v>0</v>
      </c>
      <c r="ET19" s="224" t="str">
        <f>IF(OR(AND(DJ$10&lt;&gt;"",COUNTA(DK19)=0),
AND(DS$10&lt;&gt;"",COUNTA(DT19)=0),
AND(EB$10&lt;&gt;"",COUNTA(EC19)=0)),"未入力があります。",
IF(OR(AND(DJ$10="",COUNTA(DK19)=1),AND(DS$10="",COUNTA(DT19)=1),
AND(EB$10="",COUNTA(EC19)=1)),"棟番号を入力してください。","")
)</f>
        <v/>
      </c>
      <c r="FA19" s="177"/>
      <c r="FB19" s="234"/>
      <c r="FC19" s="234"/>
      <c r="FD19" s="234"/>
      <c r="FE19" s="234"/>
      <c r="FF19" s="234"/>
      <c r="FG19" s="234"/>
      <c r="FH19" s="234"/>
      <c r="FI19" s="233"/>
      <c r="FJ19" s="177"/>
      <c r="FK19" s="184"/>
      <c r="FL19" s="184"/>
      <c r="FM19" s="184"/>
      <c r="FN19" s="184"/>
      <c r="FO19" s="231"/>
      <c r="FP19" s="231"/>
      <c r="FQ19" s="4"/>
      <c r="FR19" s="196"/>
      <c r="FS19" s="195"/>
      <c r="FT19" s="184"/>
      <c r="FU19" s="184"/>
      <c r="FV19" s="184"/>
      <c r="FW19" s="184"/>
      <c r="FX19" s="231"/>
      <c r="FY19" s="231"/>
      <c r="FZ19" s="4"/>
      <c r="GA19" s="196"/>
      <c r="GB19" s="195"/>
      <c r="GC19" s="184"/>
      <c r="GD19" s="184"/>
      <c r="GE19" s="184"/>
      <c r="GF19" s="184"/>
      <c r="GG19" s="231"/>
      <c r="GH19" s="231"/>
      <c r="GI19" s="4"/>
      <c r="GJ19" s="178"/>
      <c r="GK19" s="4"/>
      <c r="GL19" s="178"/>
      <c r="GM19" s="230"/>
      <c r="GN19" s="8" t="b">
        <v>0</v>
      </c>
      <c r="GO19" s="8" t="b">
        <v>0</v>
      </c>
      <c r="GP19" s="8" t="b">
        <v>0</v>
      </c>
    </row>
    <row r="20" spans="1:198" ht="23.1" customHeight="1">
      <c r="A20" s="177"/>
      <c r="B20" s="1486" t="s">
        <v>2449</v>
      </c>
      <c r="C20" s="1487"/>
      <c r="D20" s="1487"/>
      <c r="E20" s="1487"/>
      <c r="F20" s="1487"/>
      <c r="G20" s="1487"/>
      <c r="H20" s="1487"/>
      <c r="I20" s="1488"/>
      <c r="J20" s="249" t="s">
        <v>2308</v>
      </c>
      <c r="K20" s="2157" t="s">
        <v>2311</v>
      </c>
      <c r="L20" s="2158"/>
      <c r="M20" s="2159"/>
      <c r="N20" s="2160"/>
      <c r="O20" s="2160"/>
      <c r="P20" s="2160"/>
      <c r="Q20" s="2160"/>
      <c r="R20" s="2161"/>
      <c r="S20" s="176" t="s">
        <v>2308</v>
      </c>
      <c r="T20" s="2157" t="s">
        <v>2311</v>
      </c>
      <c r="U20" s="2158"/>
      <c r="V20" s="2159"/>
      <c r="W20" s="2162"/>
      <c r="X20" s="2160"/>
      <c r="Y20" s="2160"/>
      <c r="Z20" s="2160"/>
      <c r="AA20" s="2161"/>
      <c r="AB20" s="176" t="s">
        <v>2308</v>
      </c>
      <c r="AC20" s="2157" t="s">
        <v>2311</v>
      </c>
      <c r="AD20" s="2158"/>
      <c r="AE20" s="2159"/>
      <c r="AF20" s="2162"/>
      <c r="AG20" s="2160"/>
      <c r="AH20" s="2160"/>
      <c r="AI20" s="2160"/>
      <c r="AJ20" s="2163"/>
      <c r="AK20" s="4"/>
      <c r="AL20" s="178"/>
      <c r="AM20" s="230" t="str">
        <f>AT20&amp;AT21&amp;AT22&amp;AT23&amp;AT24&amp;AT25</f>
        <v/>
      </c>
      <c r="AN20" s="8"/>
      <c r="AO20" s="8"/>
      <c r="AP20" s="8"/>
      <c r="AS20" s="225"/>
      <c r="AT20" s="224" t="str">
        <f>IF(OR(AND(N20="",COUNTA(N21)=1),
AND(W20="",COUNTA(W21)=1),
AND(AF20="",COUNTA(AF21)=1)),"未入力です。",
IF(OR(AND(J$10="",COUNTA(N20)=1),AND(S$10="",COUNTA(W20)=1),
AND(AB$10="",COUNTA(AF20)=1)),"棟番号を入力してください。",""))</f>
        <v/>
      </c>
      <c r="AU20" s="224"/>
      <c r="AV20" s="224"/>
      <c r="AW20" s="224"/>
      <c r="AX20" s="224"/>
      <c r="AY20" s="224"/>
      <c r="BA20" s="177"/>
      <c r="BB20" s="1486" t="s">
        <v>2449</v>
      </c>
      <c r="BC20" s="1487"/>
      <c r="BD20" s="1487"/>
      <c r="BE20" s="1487"/>
      <c r="BF20" s="1487"/>
      <c r="BG20" s="1487"/>
      <c r="BH20" s="1487"/>
      <c r="BI20" s="1488"/>
      <c r="BJ20" s="249" t="s">
        <v>2308</v>
      </c>
      <c r="BK20" s="2157" t="s">
        <v>2311</v>
      </c>
      <c r="BL20" s="2158"/>
      <c r="BM20" s="2159"/>
      <c r="BN20" s="2160"/>
      <c r="BO20" s="2160"/>
      <c r="BP20" s="2160"/>
      <c r="BQ20" s="2160"/>
      <c r="BR20" s="2161"/>
      <c r="BS20" s="176" t="s">
        <v>2308</v>
      </c>
      <c r="BT20" s="2157" t="s">
        <v>2311</v>
      </c>
      <c r="BU20" s="2158"/>
      <c r="BV20" s="2159"/>
      <c r="BW20" s="2162"/>
      <c r="BX20" s="2160"/>
      <c r="BY20" s="2160"/>
      <c r="BZ20" s="2160"/>
      <c r="CA20" s="2161"/>
      <c r="CB20" s="176" t="s">
        <v>2308</v>
      </c>
      <c r="CC20" s="2157" t="s">
        <v>2311</v>
      </c>
      <c r="CD20" s="2158"/>
      <c r="CE20" s="2159"/>
      <c r="CF20" s="2162"/>
      <c r="CG20" s="2160"/>
      <c r="CH20" s="2160"/>
      <c r="CI20" s="2160"/>
      <c r="CJ20" s="2163"/>
      <c r="CK20" s="4"/>
      <c r="CL20" s="178"/>
      <c r="CM20" s="230" t="str">
        <f>CT20&amp;CT21&amp;CT22&amp;CT23&amp;CT24&amp;CT25</f>
        <v/>
      </c>
      <c r="CN20" s="8"/>
      <c r="CO20" s="8"/>
      <c r="CP20" s="8"/>
      <c r="CS20" s="225"/>
      <c r="CT20" s="224" t="str">
        <f>IF(OR(AND(BN20="",COUNTA(BN21)=1),
AND(BW20="",COUNTA(BW21)=1),
AND(CF20="",COUNTA(CF21)=1)),"未入力です。",
IF(OR(AND(BJ$10="",COUNTA(BN20)=1),AND(BS$10="",COUNTA(BW20)=1),
AND(CB$10="",COUNTA(CF20)=1)),"棟番号を入力してください。",""))</f>
        <v/>
      </c>
      <c r="CU20" s="224"/>
      <c r="CV20" s="224"/>
      <c r="CW20" s="224"/>
      <c r="CX20" s="224"/>
      <c r="CY20" s="224"/>
      <c r="DA20" s="177"/>
      <c r="DB20" s="1486" t="s">
        <v>2449</v>
      </c>
      <c r="DC20" s="1487"/>
      <c r="DD20" s="1487"/>
      <c r="DE20" s="1487"/>
      <c r="DF20" s="1487"/>
      <c r="DG20" s="1487"/>
      <c r="DH20" s="1487"/>
      <c r="DI20" s="1488"/>
      <c r="DJ20" s="249" t="s">
        <v>2308</v>
      </c>
      <c r="DK20" s="2157" t="s">
        <v>2311</v>
      </c>
      <c r="DL20" s="2158"/>
      <c r="DM20" s="2159"/>
      <c r="DN20" s="2160"/>
      <c r="DO20" s="2160"/>
      <c r="DP20" s="2160"/>
      <c r="DQ20" s="2160"/>
      <c r="DR20" s="2161"/>
      <c r="DS20" s="176" t="s">
        <v>2308</v>
      </c>
      <c r="DT20" s="2157" t="s">
        <v>2311</v>
      </c>
      <c r="DU20" s="2158"/>
      <c r="DV20" s="2159"/>
      <c r="DW20" s="2162"/>
      <c r="DX20" s="2160"/>
      <c r="DY20" s="2160"/>
      <c r="DZ20" s="2160"/>
      <c r="EA20" s="2161"/>
      <c r="EB20" s="176" t="s">
        <v>2308</v>
      </c>
      <c r="EC20" s="2157" t="s">
        <v>2311</v>
      </c>
      <c r="ED20" s="2158"/>
      <c r="EE20" s="2159"/>
      <c r="EF20" s="2162"/>
      <c r="EG20" s="2160"/>
      <c r="EH20" s="2160"/>
      <c r="EI20" s="2160"/>
      <c r="EJ20" s="2163"/>
      <c r="EK20" s="4"/>
      <c r="EL20" s="178"/>
      <c r="EM20" s="230" t="str">
        <f>ET20&amp;ET21&amp;ET22&amp;ET23&amp;ET24&amp;ET25</f>
        <v/>
      </c>
      <c r="EN20" s="8"/>
      <c r="EO20" s="8"/>
      <c r="EP20" s="8"/>
      <c r="ES20" s="225"/>
      <c r="ET20" s="224" t="str">
        <f>IF(OR(AND(DN20="",COUNTA(DN21)=1),
AND(DW20="",COUNTA(DW21)=1),
AND(EF20="",COUNTA(EF21)=1)),"未入力です。",
IF(OR(AND(DJ$10="",COUNTA(DN20)=1),AND(DS$10="",COUNTA(DW20)=1),
AND(EB$10="",COUNTA(EF20)=1)),"棟番号を入力してください。",""))</f>
        <v/>
      </c>
      <c r="FA20" s="177"/>
      <c r="FB20" s="1486" t="s">
        <v>2449</v>
      </c>
      <c r="FC20" s="1487"/>
      <c r="FD20" s="1487"/>
      <c r="FE20" s="1487"/>
      <c r="FF20" s="1487"/>
      <c r="FG20" s="1487"/>
      <c r="FH20" s="1487"/>
      <c r="FI20" s="1488"/>
      <c r="FJ20" s="249" t="s">
        <v>2308</v>
      </c>
      <c r="FK20" s="2157" t="s">
        <v>2311</v>
      </c>
      <c r="FL20" s="2158"/>
      <c r="FM20" s="2159"/>
      <c r="FN20" s="2160"/>
      <c r="FO20" s="2160"/>
      <c r="FP20" s="2160"/>
      <c r="FQ20" s="2160"/>
      <c r="FR20" s="2161"/>
      <c r="FS20" s="176" t="s">
        <v>2308</v>
      </c>
      <c r="FT20" s="2157" t="s">
        <v>2311</v>
      </c>
      <c r="FU20" s="2158"/>
      <c r="FV20" s="2159"/>
      <c r="FW20" s="2162"/>
      <c r="FX20" s="2160"/>
      <c r="FY20" s="2160"/>
      <c r="FZ20" s="2160"/>
      <c r="GA20" s="2161"/>
      <c r="GB20" s="176" t="s">
        <v>2308</v>
      </c>
      <c r="GC20" s="2157" t="s">
        <v>2311</v>
      </c>
      <c r="GD20" s="2158"/>
      <c r="GE20" s="2159"/>
      <c r="GF20" s="2162"/>
      <c r="GG20" s="2160"/>
      <c r="GH20" s="2160"/>
      <c r="GI20" s="2160"/>
      <c r="GJ20" s="2163"/>
      <c r="GK20" s="4"/>
      <c r="GL20" s="178"/>
      <c r="GM20" s="230" t="str">
        <f>GT20&amp;GT21&amp;GT22&amp;GT23&amp;GT24&amp;GT25</f>
        <v/>
      </c>
      <c r="GN20" s="8"/>
      <c r="GO20" s="8"/>
      <c r="GP20" s="8"/>
    </row>
    <row r="21" spans="1:198" ht="23.1" customHeight="1">
      <c r="A21" s="177"/>
      <c r="B21" s="2164"/>
      <c r="C21" s="1572"/>
      <c r="D21" s="1572"/>
      <c r="E21" s="1572"/>
      <c r="F21" s="1572"/>
      <c r="G21" s="1572"/>
      <c r="H21" s="1572"/>
      <c r="I21" s="2165"/>
      <c r="J21" s="250"/>
      <c r="K21" s="2157" t="s">
        <v>2312</v>
      </c>
      <c r="L21" s="2158"/>
      <c r="M21" s="2159"/>
      <c r="N21" s="1544"/>
      <c r="O21" s="1544"/>
      <c r="P21" s="1544"/>
      <c r="Q21" s="1544"/>
      <c r="R21" s="190" t="s">
        <v>47</v>
      </c>
      <c r="S21" s="180"/>
      <c r="T21" s="2157" t="s">
        <v>2312</v>
      </c>
      <c r="U21" s="2158"/>
      <c r="V21" s="2158"/>
      <c r="W21" s="1452"/>
      <c r="X21" s="1447"/>
      <c r="Y21" s="1447"/>
      <c r="Z21" s="1447"/>
      <c r="AA21" s="190" t="s">
        <v>47</v>
      </c>
      <c r="AB21" s="180"/>
      <c r="AC21" s="2157" t="s">
        <v>2312</v>
      </c>
      <c r="AD21" s="2158"/>
      <c r="AE21" s="2158"/>
      <c r="AF21" s="1452"/>
      <c r="AG21" s="1447"/>
      <c r="AH21" s="1447"/>
      <c r="AI21" s="1447"/>
      <c r="AJ21" s="175" t="s">
        <v>47</v>
      </c>
      <c r="AK21" s="4"/>
      <c r="AL21" s="178"/>
      <c r="AM21" s="230"/>
      <c r="AN21" s="8"/>
      <c r="AO21" s="8"/>
      <c r="AP21" s="8"/>
      <c r="AS21" s="225"/>
      <c r="AT21" s="224" t="str">
        <f>IF(OR(AND(N$20&lt;&gt;"",COUNTA(N21)=0),
AND(W$20&lt;&gt;"",COUNTA(W21)=0),
AND(AF$20&lt;&gt;"",COUNTA(AF21)=0)),"未入力があります。",
IF(OR(AND(J$10="",N20="",COUNTA(N21)=1),AND(S$10="",W20="",COUNTA(W21)=1),
AND(AB$10="",AF20="",COUNTA(AF21)=1)),"棟番号及び用途を入力してください。",
IF(OR(AND(J$10&lt;&gt;"",N20="",COUNTA(N21)=1),AND(S$10&lt;&gt;"",W20="",COUNTA(W21)=1),
AND(AB$10&lt;&gt;"",AF20="",COUNTA(AF21)=1)),"用途を入力してください。",
IF(OR(AND(J$10="",COUNTA(N21)=1),AND(S$10="",COUNTA(W21)=1),
AND(AB$10="",COUNTA(AF21)=1)),"棟番号を入力してください。",""))))</f>
        <v/>
      </c>
      <c r="AU21" s="224"/>
      <c r="AV21" s="224"/>
      <c r="AW21" s="224"/>
      <c r="AX21" s="224"/>
      <c r="AY21" s="224"/>
      <c r="BA21" s="177"/>
      <c r="BB21" s="2164"/>
      <c r="BC21" s="1572"/>
      <c r="BD21" s="1572"/>
      <c r="BE21" s="1572"/>
      <c r="BF21" s="1572"/>
      <c r="BG21" s="1572"/>
      <c r="BH21" s="1572"/>
      <c r="BI21" s="2165"/>
      <c r="BJ21" s="250"/>
      <c r="BK21" s="2157" t="s">
        <v>2312</v>
      </c>
      <c r="BL21" s="2158"/>
      <c r="BM21" s="2159"/>
      <c r="BN21" s="1544"/>
      <c r="BO21" s="1544"/>
      <c r="BP21" s="1544"/>
      <c r="BQ21" s="1544"/>
      <c r="BR21" s="190" t="s">
        <v>47</v>
      </c>
      <c r="BS21" s="180"/>
      <c r="BT21" s="2157" t="s">
        <v>2312</v>
      </c>
      <c r="BU21" s="2158"/>
      <c r="BV21" s="2158"/>
      <c r="BW21" s="1452"/>
      <c r="BX21" s="1447"/>
      <c r="BY21" s="1447"/>
      <c r="BZ21" s="1447"/>
      <c r="CA21" s="190" t="s">
        <v>47</v>
      </c>
      <c r="CB21" s="180"/>
      <c r="CC21" s="2157" t="s">
        <v>2312</v>
      </c>
      <c r="CD21" s="2158"/>
      <c r="CE21" s="2158"/>
      <c r="CF21" s="1452"/>
      <c r="CG21" s="1447"/>
      <c r="CH21" s="1447"/>
      <c r="CI21" s="1447"/>
      <c r="CJ21" s="175" t="s">
        <v>47</v>
      </c>
      <c r="CK21" s="4"/>
      <c r="CL21" s="178"/>
      <c r="CM21" s="230"/>
      <c r="CN21" s="8"/>
      <c r="CO21" s="8"/>
      <c r="CP21" s="8"/>
      <c r="CS21" s="225"/>
      <c r="CT21" s="224" t="str">
        <f>IF(OR(AND(BN$20&lt;&gt;"",COUNTA(BN21)=0),
AND(BW$20&lt;&gt;"",COUNTA(BW21)=0),
AND(CF$20&lt;&gt;"",COUNTA(CF21)=0)),"未入力があります。",
IF(OR(AND(BJ$10="",BN20="",COUNTA(BN21)=1),AND(BS$10="",BW20="",COUNTA(BW21)=1),
AND(CB$10="",CF20="",COUNTA(CF21)=1)),"棟番号及び用途を入力してください。",
IF(OR(AND(BJ$10&lt;&gt;"",BN20="",COUNTA(BN21)=1),AND(BS$10&lt;&gt;"",BW20="",COUNTA(BW21)=1),
AND(CB$10&lt;&gt;"",CF20="",COUNTA(CF21)=1)),"用途を入力してください。",
IF(OR(AND(BJ$10="",COUNTA(BN21)=1),AND(BS$10="",COUNTA(BW21)=1),
AND(CB$10="",COUNTA(CF21)=1)),"棟番号を入力してください。",""))))</f>
        <v/>
      </c>
      <c r="CU21" s="224"/>
      <c r="CV21" s="224"/>
      <c r="CW21" s="224"/>
      <c r="CX21" s="224"/>
      <c r="CY21" s="224"/>
      <c r="DA21" s="177"/>
      <c r="DB21" s="2164"/>
      <c r="DC21" s="1572"/>
      <c r="DD21" s="1572"/>
      <c r="DE21" s="1572"/>
      <c r="DF21" s="1572"/>
      <c r="DG21" s="1572"/>
      <c r="DH21" s="1572"/>
      <c r="DI21" s="2165"/>
      <c r="DJ21" s="250"/>
      <c r="DK21" s="2157" t="s">
        <v>2312</v>
      </c>
      <c r="DL21" s="2158"/>
      <c r="DM21" s="2159"/>
      <c r="DN21" s="1544"/>
      <c r="DO21" s="1544"/>
      <c r="DP21" s="1544"/>
      <c r="DQ21" s="1544"/>
      <c r="DR21" s="190" t="s">
        <v>47</v>
      </c>
      <c r="DS21" s="180"/>
      <c r="DT21" s="2157" t="s">
        <v>2312</v>
      </c>
      <c r="DU21" s="2158"/>
      <c r="DV21" s="2158"/>
      <c r="DW21" s="1452"/>
      <c r="DX21" s="1447"/>
      <c r="DY21" s="1447"/>
      <c r="DZ21" s="1447"/>
      <c r="EA21" s="190" t="s">
        <v>47</v>
      </c>
      <c r="EB21" s="180"/>
      <c r="EC21" s="2157" t="s">
        <v>2312</v>
      </c>
      <c r="ED21" s="2158"/>
      <c r="EE21" s="2158"/>
      <c r="EF21" s="1452"/>
      <c r="EG21" s="1447"/>
      <c r="EH21" s="1447"/>
      <c r="EI21" s="1447"/>
      <c r="EJ21" s="175" t="s">
        <v>47</v>
      </c>
      <c r="EK21" s="4"/>
      <c r="EL21" s="178"/>
      <c r="EM21" s="230"/>
      <c r="EN21" s="8"/>
      <c r="EO21" s="8"/>
      <c r="EP21" s="8"/>
      <c r="ES21" s="225"/>
      <c r="ET21" s="224" t="str">
        <f>IF(OR(AND(DN$20&lt;&gt;"",COUNTA(DN21)=0),
AND(DW$20&lt;&gt;"",COUNTA(DW21)=0),
AND(EF$20&lt;&gt;"",COUNTA(EF21)=0)),"未入力があります。",
IF(OR(AND(DJ$10="",DN20="",COUNTA(DN21)=1),AND(DS$10="",DW20="",COUNTA(DW21)=1),
AND(EB$10="",EF20="",COUNTA(EF21)=1)),"棟番号及び用途を入力してください。",
IF(OR(AND(DJ$10&lt;&gt;"",DN20="",COUNTA(DN21)=1),AND(DS$10&lt;&gt;"",DW20="",COUNTA(DW21)=1),
AND(EB$10&lt;&gt;"",EF20="",COUNTA(EF21)=1)),"用途を入力してください。",
IF(OR(AND(DJ$10="",COUNTA(DN21)=1),AND(DS$10="",COUNTA(DW21)=1),
AND(EB$10="",COUNTA(EF21)=1)),"棟番号を入力してください。",""))))</f>
        <v/>
      </c>
      <c r="FA21" s="177"/>
      <c r="FB21" s="2164"/>
      <c r="FC21" s="1572"/>
      <c r="FD21" s="1572"/>
      <c r="FE21" s="1572"/>
      <c r="FF21" s="1572"/>
      <c r="FG21" s="1572"/>
      <c r="FH21" s="1572"/>
      <c r="FI21" s="2165"/>
      <c r="FJ21" s="250"/>
      <c r="FK21" s="2157" t="s">
        <v>2312</v>
      </c>
      <c r="FL21" s="2158"/>
      <c r="FM21" s="2159"/>
      <c r="FN21" s="1544"/>
      <c r="FO21" s="1544"/>
      <c r="FP21" s="1544"/>
      <c r="FQ21" s="1544"/>
      <c r="FR21" s="190" t="s">
        <v>47</v>
      </c>
      <c r="FS21" s="180"/>
      <c r="FT21" s="2157" t="s">
        <v>2312</v>
      </c>
      <c r="FU21" s="2158"/>
      <c r="FV21" s="2158"/>
      <c r="FW21" s="1452"/>
      <c r="FX21" s="1447"/>
      <c r="FY21" s="1447"/>
      <c r="FZ21" s="1447"/>
      <c r="GA21" s="190" t="s">
        <v>47</v>
      </c>
      <c r="GB21" s="180"/>
      <c r="GC21" s="2157" t="s">
        <v>2312</v>
      </c>
      <c r="GD21" s="2158"/>
      <c r="GE21" s="2158"/>
      <c r="GF21" s="1452"/>
      <c r="GG21" s="1447"/>
      <c r="GH21" s="1447"/>
      <c r="GI21" s="1447"/>
      <c r="GJ21" s="175" t="s">
        <v>47</v>
      </c>
      <c r="GK21" s="4"/>
      <c r="GL21" s="178"/>
      <c r="GM21" s="230"/>
      <c r="GN21" s="8"/>
      <c r="GO21" s="8"/>
      <c r="GP21" s="8"/>
    </row>
    <row r="22" spans="1:198" ht="23.1" customHeight="1">
      <c r="A22" s="177"/>
      <c r="B22" s="2164"/>
      <c r="C22" s="1572"/>
      <c r="D22" s="1572"/>
      <c r="E22" s="1572"/>
      <c r="F22" s="1572"/>
      <c r="G22" s="1572"/>
      <c r="H22" s="1572"/>
      <c r="I22" s="2165"/>
      <c r="J22" s="249" t="s">
        <v>2309</v>
      </c>
      <c r="K22" s="2157" t="s">
        <v>2311</v>
      </c>
      <c r="L22" s="2158"/>
      <c r="M22" s="2159"/>
      <c r="N22" s="2160"/>
      <c r="O22" s="2160"/>
      <c r="P22" s="2160"/>
      <c r="Q22" s="2160"/>
      <c r="R22" s="2161"/>
      <c r="S22" s="176" t="s">
        <v>2309</v>
      </c>
      <c r="T22" s="2157" t="s">
        <v>2311</v>
      </c>
      <c r="U22" s="2158"/>
      <c r="V22" s="2159"/>
      <c r="W22" s="2162"/>
      <c r="X22" s="2160"/>
      <c r="Y22" s="2160"/>
      <c r="Z22" s="2160"/>
      <c r="AA22" s="2161"/>
      <c r="AB22" s="176" t="s">
        <v>2309</v>
      </c>
      <c r="AC22" s="2157" t="s">
        <v>2311</v>
      </c>
      <c r="AD22" s="2158"/>
      <c r="AE22" s="2159"/>
      <c r="AF22" s="2162"/>
      <c r="AG22" s="2160"/>
      <c r="AH22" s="2160"/>
      <c r="AI22" s="2160"/>
      <c r="AJ22" s="2163"/>
      <c r="AK22" s="4"/>
      <c r="AL22" s="178"/>
      <c r="AM22" s="230"/>
      <c r="AN22" s="8"/>
      <c r="AO22" s="8"/>
      <c r="AP22" s="8"/>
      <c r="AS22" s="225"/>
      <c r="AT22" s="224" t="str">
        <f>IF(OR(AND(N22="",COUNTA(N23)=1),
AND(W22="",COUNTA(W23)=1),
AND(AF22="",COUNTA(AF23)=1)),"未入力です。",
IF(OR(AND(J$10="",COUNTA(N22)=1),AND(S$10="",COUNTA(W22)=1),
AND(AB$10="",COUNTA(AF22)=1)),"棟番号を入力してください。",""))</f>
        <v/>
      </c>
      <c r="AU22" s="224"/>
      <c r="AV22" s="224"/>
      <c r="AW22" s="224"/>
      <c r="AX22" s="224"/>
      <c r="AY22" s="224"/>
      <c r="BA22" s="177"/>
      <c r="BB22" s="2164"/>
      <c r="BC22" s="1572"/>
      <c r="BD22" s="1572"/>
      <c r="BE22" s="1572"/>
      <c r="BF22" s="1572"/>
      <c r="BG22" s="1572"/>
      <c r="BH22" s="1572"/>
      <c r="BI22" s="2165"/>
      <c r="BJ22" s="249" t="s">
        <v>2309</v>
      </c>
      <c r="BK22" s="2157" t="s">
        <v>2311</v>
      </c>
      <c r="BL22" s="2158"/>
      <c r="BM22" s="2159"/>
      <c r="BN22" s="2160"/>
      <c r="BO22" s="2160"/>
      <c r="BP22" s="2160"/>
      <c r="BQ22" s="2160"/>
      <c r="BR22" s="2161"/>
      <c r="BS22" s="176" t="s">
        <v>2309</v>
      </c>
      <c r="BT22" s="2157" t="s">
        <v>2311</v>
      </c>
      <c r="BU22" s="2158"/>
      <c r="BV22" s="2159"/>
      <c r="BW22" s="2162"/>
      <c r="BX22" s="2160"/>
      <c r="BY22" s="2160"/>
      <c r="BZ22" s="2160"/>
      <c r="CA22" s="2161"/>
      <c r="CB22" s="176" t="s">
        <v>2309</v>
      </c>
      <c r="CC22" s="2157" t="s">
        <v>2311</v>
      </c>
      <c r="CD22" s="2158"/>
      <c r="CE22" s="2159"/>
      <c r="CF22" s="2162"/>
      <c r="CG22" s="2160"/>
      <c r="CH22" s="2160"/>
      <c r="CI22" s="2160"/>
      <c r="CJ22" s="2163"/>
      <c r="CK22" s="4"/>
      <c r="CL22" s="178"/>
      <c r="CM22" s="230"/>
      <c r="CN22" s="8"/>
      <c r="CO22" s="8"/>
      <c r="CP22" s="8"/>
      <c r="CS22" s="225"/>
      <c r="CT22" s="224" t="str">
        <f>IF(OR(AND(BN22="",COUNTA(BN23)=1),
AND(BW22="",COUNTA(BW23)=1),
AND(CF22="",COUNTA(CF23)=1)),"未入力です。",
IF(OR(AND(BJ$10="",COUNTA(BN22)=1),AND(BS$10="",COUNTA(BW22)=1),
AND(CB$10="",COUNTA(CF22)=1)),"棟番号を入力してください。",""))</f>
        <v/>
      </c>
      <c r="CU22" s="224"/>
      <c r="CV22" s="224"/>
      <c r="CW22" s="224"/>
      <c r="CX22" s="224"/>
      <c r="CY22" s="224"/>
      <c r="DA22" s="177"/>
      <c r="DB22" s="2164"/>
      <c r="DC22" s="1572"/>
      <c r="DD22" s="1572"/>
      <c r="DE22" s="1572"/>
      <c r="DF22" s="1572"/>
      <c r="DG22" s="1572"/>
      <c r="DH22" s="1572"/>
      <c r="DI22" s="2165"/>
      <c r="DJ22" s="249" t="s">
        <v>2309</v>
      </c>
      <c r="DK22" s="2157" t="s">
        <v>2311</v>
      </c>
      <c r="DL22" s="2158"/>
      <c r="DM22" s="2159"/>
      <c r="DN22" s="2160"/>
      <c r="DO22" s="2160"/>
      <c r="DP22" s="2160"/>
      <c r="DQ22" s="2160"/>
      <c r="DR22" s="2161"/>
      <c r="DS22" s="176" t="s">
        <v>2309</v>
      </c>
      <c r="DT22" s="2157" t="s">
        <v>2311</v>
      </c>
      <c r="DU22" s="2158"/>
      <c r="DV22" s="2159"/>
      <c r="DW22" s="2162"/>
      <c r="DX22" s="2160"/>
      <c r="DY22" s="2160"/>
      <c r="DZ22" s="2160"/>
      <c r="EA22" s="2161"/>
      <c r="EB22" s="176" t="s">
        <v>2309</v>
      </c>
      <c r="EC22" s="2157" t="s">
        <v>2311</v>
      </c>
      <c r="ED22" s="2158"/>
      <c r="EE22" s="2159"/>
      <c r="EF22" s="2162"/>
      <c r="EG22" s="2160"/>
      <c r="EH22" s="2160"/>
      <c r="EI22" s="2160"/>
      <c r="EJ22" s="2163"/>
      <c r="EK22" s="4"/>
      <c r="EL22" s="178"/>
      <c r="EM22" s="230"/>
      <c r="EN22" s="8"/>
      <c r="EO22" s="8"/>
      <c r="EP22" s="8"/>
      <c r="ES22" s="225"/>
      <c r="ET22" s="224" t="str">
        <f>IF(OR(AND(DN22="",COUNTA(DN23)=1),
AND(DW22="",COUNTA(DW23)=1),
AND(EF22="",COUNTA(EF23)=1)),"未入力です。",
IF(OR(AND(DJ$10="",COUNTA(DN22)=1),AND(DS$10="",COUNTA(DW22)=1),
AND(EB$10="",COUNTA(EF22)=1)),"棟番号を入力してください。",""))</f>
        <v/>
      </c>
      <c r="FA22" s="177"/>
      <c r="FB22" s="2164"/>
      <c r="FC22" s="1572"/>
      <c r="FD22" s="1572"/>
      <c r="FE22" s="1572"/>
      <c r="FF22" s="1572"/>
      <c r="FG22" s="1572"/>
      <c r="FH22" s="1572"/>
      <c r="FI22" s="2165"/>
      <c r="FJ22" s="249" t="s">
        <v>2309</v>
      </c>
      <c r="FK22" s="2157" t="s">
        <v>2311</v>
      </c>
      <c r="FL22" s="2158"/>
      <c r="FM22" s="2159"/>
      <c r="FN22" s="2160"/>
      <c r="FO22" s="2160"/>
      <c r="FP22" s="2160"/>
      <c r="FQ22" s="2160"/>
      <c r="FR22" s="2161"/>
      <c r="FS22" s="176" t="s">
        <v>2309</v>
      </c>
      <c r="FT22" s="2157" t="s">
        <v>2311</v>
      </c>
      <c r="FU22" s="2158"/>
      <c r="FV22" s="2159"/>
      <c r="FW22" s="2162"/>
      <c r="FX22" s="2160"/>
      <c r="FY22" s="2160"/>
      <c r="FZ22" s="2160"/>
      <c r="GA22" s="2161"/>
      <c r="GB22" s="176" t="s">
        <v>2309</v>
      </c>
      <c r="GC22" s="2157" t="s">
        <v>2311</v>
      </c>
      <c r="GD22" s="2158"/>
      <c r="GE22" s="2159"/>
      <c r="GF22" s="2162"/>
      <c r="GG22" s="2160"/>
      <c r="GH22" s="2160"/>
      <c r="GI22" s="2160"/>
      <c r="GJ22" s="2163"/>
      <c r="GK22" s="4"/>
      <c r="GL22" s="178"/>
      <c r="GM22" s="230"/>
      <c r="GN22" s="8"/>
      <c r="GO22" s="8"/>
      <c r="GP22" s="8"/>
    </row>
    <row r="23" spans="1:198" ht="23.1" customHeight="1">
      <c r="A23" s="177"/>
      <c r="B23" s="2164"/>
      <c r="C23" s="1572"/>
      <c r="D23" s="1572"/>
      <c r="E23" s="1572"/>
      <c r="F23" s="1572"/>
      <c r="G23" s="1572"/>
      <c r="H23" s="1572"/>
      <c r="I23" s="2165"/>
      <c r="J23" s="250"/>
      <c r="K23" s="2157" t="s">
        <v>2312</v>
      </c>
      <c r="L23" s="2158"/>
      <c r="M23" s="2159"/>
      <c r="N23" s="1544"/>
      <c r="O23" s="1544"/>
      <c r="P23" s="1544"/>
      <c r="Q23" s="1544"/>
      <c r="R23" s="190" t="s">
        <v>47</v>
      </c>
      <c r="S23" s="180"/>
      <c r="T23" s="2157" t="s">
        <v>2312</v>
      </c>
      <c r="U23" s="2158"/>
      <c r="V23" s="2158"/>
      <c r="W23" s="1452"/>
      <c r="X23" s="1447"/>
      <c r="Y23" s="1447"/>
      <c r="Z23" s="1447"/>
      <c r="AA23" s="190" t="s">
        <v>47</v>
      </c>
      <c r="AB23" s="180"/>
      <c r="AC23" s="2157" t="s">
        <v>2312</v>
      </c>
      <c r="AD23" s="2158"/>
      <c r="AE23" s="2158"/>
      <c r="AF23" s="1452"/>
      <c r="AG23" s="1447"/>
      <c r="AH23" s="1447"/>
      <c r="AI23" s="1447"/>
      <c r="AJ23" s="175" t="s">
        <v>47</v>
      </c>
      <c r="AK23" s="4"/>
      <c r="AL23" s="178"/>
      <c r="AM23" s="230"/>
      <c r="AN23" s="8"/>
      <c r="AO23" s="8"/>
      <c r="AP23" s="8"/>
      <c r="AS23" s="225"/>
      <c r="AT23" s="224" t="str">
        <f>IF(OR(AND(N$22&lt;&gt;"",COUNTA(N23)=0),
AND(W$22&lt;&gt;"",COUNTA(W23)=0),
AND(AF$22&lt;&gt;"",COUNTA(AF23)=0)),"未入力があります。",
IF(OR(AND(J$10="",N22="",COUNTA(N23)=1),AND(S$10="",W22="",COUNTA(W23)=1),
AND(AB$10="",AF22="",COUNTA(AF23)=1)),"棟番号及び用途を入力してください。",
IF(OR(AND(J$10&lt;&gt;"",N22="",COUNTA(N23)=1),AND(S$10&lt;&gt;"",W22="",COUNTA(W23)=1),
AND(AB$10&lt;&gt;"",AF22="",COUNTA(AF23)=1)),"用途を入力してください。",
IF(OR(AND(J$10="",COUNTA(N23)=1),AND(S$10="",COUNTA(W23)=1),
AND(AB$10="",COUNTA(AF23)=1)),"棟番号を入力してください。",""))))</f>
        <v/>
      </c>
      <c r="AU23" s="224"/>
      <c r="AV23" s="224"/>
      <c r="AW23" s="224"/>
      <c r="AX23" s="224"/>
      <c r="AY23" s="224"/>
      <c r="BA23" s="177"/>
      <c r="BB23" s="2164"/>
      <c r="BC23" s="1572"/>
      <c r="BD23" s="1572"/>
      <c r="BE23" s="1572"/>
      <c r="BF23" s="1572"/>
      <c r="BG23" s="1572"/>
      <c r="BH23" s="1572"/>
      <c r="BI23" s="2165"/>
      <c r="BJ23" s="250"/>
      <c r="BK23" s="2157" t="s">
        <v>2312</v>
      </c>
      <c r="BL23" s="2158"/>
      <c r="BM23" s="2159"/>
      <c r="BN23" s="1544"/>
      <c r="BO23" s="1544"/>
      <c r="BP23" s="1544"/>
      <c r="BQ23" s="1544"/>
      <c r="BR23" s="190" t="s">
        <v>47</v>
      </c>
      <c r="BS23" s="180"/>
      <c r="BT23" s="2157" t="s">
        <v>2312</v>
      </c>
      <c r="BU23" s="2158"/>
      <c r="BV23" s="2158"/>
      <c r="BW23" s="1452"/>
      <c r="BX23" s="1447"/>
      <c r="BY23" s="1447"/>
      <c r="BZ23" s="1447"/>
      <c r="CA23" s="190" t="s">
        <v>47</v>
      </c>
      <c r="CB23" s="180"/>
      <c r="CC23" s="2157" t="s">
        <v>2312</v>
      </c>
      <c r="CD23" s="2158"/>
      <c r="CE23" s="2158"/>
      <c r="CF23" s="1452"/>
      <c r="CG23" s="1447"/>
      <c r="CH23" s="1447"/>
      <c r="CI23" s="1447"/>
      <c r="CJ23" s="175" t="s">
        <v>47</v>
      </c>
      <c r="CK23" s="4"/>
      <c r="CL23" s="178"/>
      <c r="CM23" s="230"/>
      <c r="CN23" s="8"/>
      <c r="CO23" s="8"/>
      <c r="CP23" s="8"/>
      <c r="CS23" s="225"/>
      <c r="CT23" s="224" t="str">
        <f>IF(OR(AND(BN$22&lt;&gt;"",COUNTA(BN23)=0),
AND(BW$22&lt;&gt;"",COUNTA(BW23)=0),
AND(CF$22&lt;&gt;"",COUNTA(CF23)=0)),"未入力があります。",
IF(OR(AND(BJ$10="",BN22="",COUNTA(BN23)=1),AND(BS$10="",BW22="",COUNTA(BW23)=1),
AND(CB$10="",CF22="",COUNTA(CF23)=1)),"棟番号及び用途を入力してください。",
IF(OR(AND(BJ$10&lt;&gt;"",BN22="",COUNTA(BN23)=1),AND(BS$10&lt;&gt;"",BW22="",COUNTA(BW23)=1),
AND(CB$10&lt;&gt;"",CF22="",COUNTA(CF23)=1)),"用途を入力してください。",
IF(OR(AND(BJ$10="",COUNTA(BN23)=1),AND(BS$10="",COUNTA(BW23)=1),
AND(CB$10="",COUNTA(CF23)=1)),"棟番号を入力してください。",""))))</f>
        <v/>
      </c>
      <c r="CU23" s="224"/>
      <c r="CV23" s="224"/>
      <c r="CW23" s="224"/>
      <c r="CX23" s="224"/>
      <c r="CY23" s="224"/>
      <c r="DA23" s="177"/>
      <c r="DB23" s="2164"/>
      <c r="DC23" s="1572"/>
      <c r="DD23" s="1572"/>
      <c r="DE23" s="1572"/>
      <c r="DF23" s="1572"/>
      <c r="DG23" s="1572"/>
      <c r="DH23" s="1572"/>
      <c r="DI23" s="2165"/>
      <c r="DJ23" s="250"/>
      <c r="DK23" s="2157" t="s">
        <v>2312</v>
      </c>
      <c r="DL23" s="2158"/>
      <c r="DM23" s="2159"/>
      <c r="DN23" s="1544"/>
      <c r="DO23" s="1544"/>
      <c r="DP23" s="1544"/>
      <c r="DQ23" s="1544"/>
      <c r="DR23" s="190" t="s">
        <v>47</v>
      </c>
      <c r="DS23" s="180"/>
      <c r="DT23" s="2157" t="s">
        <v>2312</v>
      </c>
      <c r="DU23" s="2158"/>
      <c r="DV23" s="2158"/>
      <c r="DW23" s="1452"/>
      <c r="DX23" s="1447"/>
      <c r="DY23" s="1447"/>
      <c r="DZ23" s="1447"/>
      <c r="EA23" s="190" t="s">
        <v>47</v>
      </c>
      <c r="EB23" s="180"/>
      <c r="EC23" s="2157" t="s">
        <v>2312</v>
      </c>
      <c r="ED23" s="2158"/>
      <c r="EE23" s="2158"/>
      <c r="EF23" s="1452"/>
      <c r="EG23" s="1447"/>
      <c r="EH23" s="1447"/>
      <c r="EI23" s="1447"/>
      <c r="EJ23" s="175" t="s">
        <v>47</v>
      </c>
      <c r="EK23" s="4"/>
      <c r="EL23" s="178"/>
      <c r="EM23" s="230"/>
      <c r="EN23" s="8"/>
      <c r="EO23" s="8"/>
      <c r="EP23" s="8"/>
      <c r="ES23" s="225"/>
      <c r="ET23" s="224" t="str">
        <f>IF(OR(AND(DN$22&lt;&gt;"",COUNTA(DN23)=0),
AND(DW$22&lt;&gt;"",COUNTA(DW23)=0),
AND(EF$22&lt;&gt;"",COUNTA(EF23)=0)),"未入力があります。",
IF(OR(AND(DJ$10="",DN22="",COUNTA(DN23)=1),AND(DS$10="",DW22="",COUNTA(DW23)=1),
AND(EB$10="",EF22="",COUNTA(EF23)=1)),"棟番号及び用途を入力してください。",
IF(OR(AND(DJ$10&lt;&gt;"",DN22="",COUNTA(DN23)=1),AND(DS$10&lt;&gt;"",DW22="",COUNTA(DW23)=1),
AND(EB$10&lt;&gt;"",EF22="",COUNTA(EF23)=1)),"用途を入力してください。",
IF(OR(AND(DJ$10="",COUNTA(DN23)=1),AND(DS$10="",COUNTA(DW23)=1),
AND(EB$10="",COUNTA(EF23)=1)),"棟番号を入力してください。",""))))</f>
        <v/>
      </c>
      <c r="FA23" s="177"/>
      <c r="FB23" s="2164"/>
      <c r="FC23" s="1572"/>
      <c r="FD23" s="1572"/>
      <c r="FE23" s="1572"/>
      <c r="FF23" s="1572"/>
      <c r="FG23" s="1572"/>
      <c r="FH23" s="1572"/>
      <c r="FI23" s="2165"/>
      <c r="FJ23" s="250"/>
      <c r="FK23" s="2157" t="s">
        <v>2312</v>
      </c>
      <c r="FL23" s="2158"/>
      <c r="FM23" s="2159"/>
      <c r="FN23" s="1544"/>
      <c r="FO23" s="1544"/>
      <c r="FP23" s="1544"/>
      <c r="FQ23" s="1544"/>
      <c r="FR23" s="190" t="s">
        <v>47</v>
      </c>
      <c r="FS23" s="180"/>
      <c r="FT23" s="2157" t="s">
        <v>2312</v>
      </c>
      <c r="FU23" s="2158"/>
      <c r="FV23" s="2158"/>
      <c r="FW23" s="1452"/>
      <c r="FX23" s="1447"/>
      <c r="FY23" s="1447"/>
      <c r="FZ23" s="1447"/>
      <c r="GA23" s="190" t="s">
        <v>47</v>
      </c>
      <c r="GB23" s="180"/>
      <c r="GC23" s="2157" t="s">
        <v>2312</v>
      </c>
      <c r="GD23" s="2158"/>
      <c r="GE23" s="2158"/>
      <c r="GF23" s="1452"/>
      <c r="GG23" s="1447"/>
      <c r="GH23" s="1447"/>
      <c r="GI23" s="1447"/>
      <c r="GJ23" s="175" t="s">
        <v>47</v>
      </c>
      <c r="GK23" s="4"/>
      <c r="GL23" s="178"/>
      <c r="GM23" s="230"/>
      <c r="GN23" s="8"/>
      <c r="GO23" s="8"/>
      <c r="GP23" s="8"/>
    </row>
    <row r="24" spans="1:198" ht="23.1" customHeight="1">
      <c r="A24" s="177"/>
      <c r="B24" s="2164"/>
      <c r="C24" s="1572"/>
      <c r="D24" s="1572"/>
      <c r="E24" s="1572"/>
      <c r="F24" s="1572"/>
      <c r="G24" s="1572"/>
      <c r="H24" s="1572"/>
      <c r="I24" s="2165"/>
      <c r="J24" s="181" t="s">
        <v>2310</v>
      </c>
      <c r="K24" s="2157" t="s">
        <v>2311</v>
      </c>
      <c r="L24" s="2158"/>
      <c r="M24" s="2159"/>
      <c r="N24" s="2160"/>
      <c r="O24" s="2160"/>
      <c r="P24" s="2160"/>
      <c r="Q24" s="2160"/>
      <c r="R24" s="2161"/>
      <c r="S24" s="3" t="s">
        <v>2310</v>
      </c>
      <c r="T24" s="2157" t="s">
        <v>2311</v>
      </c>
      <c r="U24" s="2158"/>
      <c r="V24" s="2159"/>
      <c r="W24" s="2162"/>
      <c r="X24" s="2160"/>
      <c r="Y24" s="2160"/>
      <c r="Z24" s="2160"/>
      <c r="AA24" s="2161"/>
      <c r="AB24" s="3" t="s">
        <v>2310</v>
      </c>
      <c r="AC24" s="2157" t="s">
        <v>2311</v>
      </c>
      <c r="AD24" s="2158"/>
      <c r="AE24" s="2159"/>
      <c r="AF24" s="2162"/>
      <c r="AG24" s="2160"/>
      <c r="AH24" s="2160"/>
      <c r="AI24" s="2160"/>
      <c r="AJ24" s="2163"/>
      <c r="AK24" s="4"/>
      <c r="AL24" s="178"/>
      <c r="AM24" s="230"/>
      <c r="AN24" s="8"/>
      <c r="AO24" s="8"/>
      <c r="AP24" s="8"/>
      <c r="AS24" s="225"/>
      <c r="AT24" s="224" t="str">
        <f>IF(OR(AND(N24="",COUNTA(N25)=1),
AND(W24="",COUNTA(W25)=1),
AND(AF24="",COUNTA(AF25)=1)),"未入力です。",
IF(OR(AND(J$10="",COUNTA(N24)=1),AND(S$10="",COUNTA(W24)=1),
AND(AB$10="",COUNTA(AF24)=1)),"棟番号を入力してください。",""))</f>
        <v/>
      </c>
      <c r="AU24" s="224"/>
      <c r="AV24" s="224"/>
      <c r="AW24" s="224"/>
      <c r="AX24" s="224"/>
      <c r="AY24" s="224"/>
      <c r="BA24" s="177"/>
      <c r="BB24" s="2164"/>
      <c r="BC24" s="1572"/>
      <c r="BD24" s="1572"/>
      <c r="BE24" s="1572"/>
      <c r="BF24" s="1572"/>
      <c r="BG24" s="1572"/>
      <c r="BH24" s="1572"/>
      <c r="BI24" s="2165"/>
      <c r="BJ24" s="181" t="s">
        <v>2310</v>
      </c>
      <c r="BK24" s="2157" t="s">
        <v>2311</v>
      </c>
      <c r="BL24" s="2158"/>
      <c r="BM24" s="2159"/>
      <c r="BN24" s="2160"/>
      <c r="BO24" s="2160"/>
      <c r="BP24" s="2160"/>
      <c r="BQ24" s="2160"/>
      <c r="BR24" s="2161"/>
      <c r="BS24" s="3" t="s">
        <v>2310</v>
      </c>
      <c r="BT24" s="2157" t="s">
        <v>2311</v>
      </c>
      <c r="BU24" s="2158"/>
      <c r="BV24" s="2159"/>
      <c r="BW24" s="2162"/>
      <c r="BX24" s="2160"/>
      <c r="BY24" s="2160"/>
      <c r="BZ24" s="2160"/>
      <c r="CA24" s="2161"/>
      <c r="CB24" s="3" t="s">
        <v>2310</v>
      </c>
      <c r="CC24" s="2157" t="s">
        <v>2311</v>
      </c>
      <c r="CD24" s="2158"/>
      <c r="CE24" s="2159"/>
      <c r="CF24" s="2162"/>
      <c r="CG24" s="2160"/>
      <c r="CH24" s="2160"/>
      <c r="CI24" s="2160"/>
      <c r="CJ24" s="2163"/>
      <c r="CK24" s="4"/>
      <c r="CL24" s="178"/>
      <c r="CM24" s="230"/>
      <c r="CN24" s="8"/>
      <c r="CO24" s="8"/>
      <c r="CP24" s="8"/>
      <c r="CS24" s="225"/>
      <c r="CT24" s="224" t="str">
        <f>IF(OR(AND(BN24="",COUNTA(BN25)=1),
AND(BW24="",COUNTA(BW25)=1),
AND(CF24="",COUNTA(CF25)=1)),"未入力です。",
IF(OR(AND(BJ$10="",COUNTA(BN24)=1),AND(BS$10="",COUNTA(BW24)=1),
AND(CB$10="",COUNTA(CF24)=1)),"棟番号を入力してください。",""))</f>
        <v/>
      </c>
      <c r="CU24" s="224"/>
      <c r="CV24" s="224"/>
      <c r="CW24" s="224"/>
      <c r="CX24" s="224"/>
      <c r="CY24" s="224"/>
      <c r="DA24" s="177"/>
      <c r="DB24" s="2164"/>
      <c r="DC24" s="1572"/>
      <c r="DD24" s="1572"/>
      <c r="DE24" s="1572"/>
      <c r="DF24" s="1572"/>
      <c r="DG24" s="1572"/>
      <c r="DH24" s="1572"/>
      <c r="DI24" s="2165"/>
      <c r="DJ24" s="181" t="s">
        <v>2310</v>
      </c>
      <c r="DK24" s="2157" t="s">
        <v>2311</v>
      </c>
      <c r="DL24" s="2158"/>
      <c r="DM24" s="2159"/>
      <c r="DN24" s="2160"/>
      <c r="DO24" s="2160"/>
      <c r="DP24" s="2160"/>
      <c r="DQ24" s="2160"/>
      <c r="DR24" s="2161"/>
      <c r="DS24" s="3" t="s">
        <v>2310</v>
      </c>
      <c r="DT24" s="2157" t="s">
        <v>2311</v>
      </c>
      <c r="DU24" s="2158"/>
      <c r="DV24" s="2159"/>
      <c r="DW24" s="2162"/>
      <c r="DX24" s="2160"/>
      <c r="DY24" s="2160"/>
      <c r="DZ24" s="2160"/>
      <c r="EA24" s="2161"/>
      <c r="EB24" s="3" t="s">
        <v>2310</v>
      </c>
      <c r="EC24" s="2157" t="s">
        <v>2311</v>
      </c>
      <c r="ED24" s="2158"/>
      <c r="EE24" s="2159"/>
      <c r="EF24" s="2162"/>
      <c r="EG24" s="2160"/>
      <c r="EH24" s="2160"/>
      <c r="EI24" s="2160"/>
      <c r="EJ24" s="2163"/>
      <c r="EK24" s="4"/>
      <c r="EL24" s="178"/>
      <c r="EM24" s="230"/>
      <c r="EN24" s="8"/>
      <c r="EO24" s="8"/>
      <c r="EP24" s="8"/>
      <c r="ES24" s="225"/>
      <c r="ET24" s="224" t="str">
        <f>IF(OR(AND(DN24="",COUNTA(DN25)=1),
AND(DW24="",COUNTA(DW25)=1),
AND(EF24="",COUNTA(EF25)=1)),"未入力です。",
IF(OR(AND(DJ$10="",COUNTA(DN24)=1),AND(DS$10="",COUNTA(DW24)=1),
AND(EB$10="",COUNTA(EF24)=1)),"棟番号を入力してください。",""))</f>
        <v/>
      </c>
      <c r="FA24" s="177"/>
      <c r="FB24" s="2164"/>
      <c r="FC24" s="1572"/>
      <c r="FD24" s="1572"/>
      <c r="FE24" s="1572"/>
      <c r="FF24" s="1572"/>
      <c r="FG24" s="1572"/>
      <c r="FH24" s="1572"/>
      <c r="FI24" s="2165"/>
      <c r="FJ24" s="181" t="s">
        <v>2310</v>
      </c>
      <c r="FK24" s="2157" t="s">
        <v>2311</v>
      </c>
      <c r="FL24" s="2158"/>
      <c r="FM24" s="2159"/>
      <c r="FN24" s="2160"/>
      <c r="FO24" s="2160"/>
      <c r="FP24" s="2160"/>
      <c r="FQ24" s="2160"/>
      <c r="FR24" s="2161"/>
      <c r="FS24" s="3" t="s">
        <v>2310</v>
      </c>
      <c r="FT24" s="2157" t="s">
        <v>2311</v>
      </c>
      <c r="FU24" s="2158"/>
      <c r="FV24" s="2159"/>
      <c r="FW24" s="2162"/>
      <c r="FX24" s="2160"/>
      <c r="FY24" s="2160"/>
      <c r="FZ24" s="2160"/>
      <c r="GA24" s="2161"/>
      <c r="GB24" s="3" t="s">
        <v>2310</v>
      </c>
      <c r="GC24" s="2157" t="s">
        <v>2311</v>
      </c>
      <c r="GD24" s="2158"/>
      <c r="GE24" s="2159"/>
      <c r="GF24" s="2162"/>
      <c r="GG24" s="2160"/>
      <c r="GH24" s="2160"/>
      <c r="GI24" s="2160"/>
      <c r="GJ24" s="2163"/>
      <c r="GK24" s="4"/>
      <c r="GL24" s="178"/>
      <c r="GM24" s="230"/>
      <c r="GN24" s="8"/>
      <c r="GO24" s="8"/>
      <c r="GP24" s="8"/>
    </row>
    <row r="25" spans="1:198" ht="23.1" customHeight="1">
      <c r="A25" s="177"/>
      <c r="B25" s="1489"/>
      <c r="C25" s="1490"/>
      <c r="D25" s="1490"/>
      <c r="E25" s="1490"/>
      <c r="F25" s="1490"/>
      <c r="G25" s="1490"/>
      <c r="H25" s="1490"/>
      <c r="I25" s="1491"/>
      <c r="J25" s="179"/>
      <c r="K25" s="2157" t="s">
        <v>2312</v>
      </c>
      <c r="L25" s="2158"/>
      <c r="M25" s="2159"/>
      <c r="N25" s="1447"/>
      <c r="O25" s="1447"/>
      <c r="P25" s="1447"/>
      <c r="Q25" s="1447"/>
      <c r="R25" s="190" t="s">
        <v>47</v>
      </c>
      <c r="S25" s="7"/>
      <c r="T25" s="2157" t="s">
        <v>2312</v>
      </c>
      <c r="U25" s="2158"/>
      <c r="V25" s="2158"/>
      <c r="W25" s="1452"/>
      <c r="X25" s="1447"/>
      <c r="Y25" s="1447"/>
      <c r="Z25" s="1447"/>
      <c r="AA25" s="190" t="s">
        <v>47</v>
      </c>
      <c r="AB25" s="7"/>
      <c r="AC25" s="2157" t="s">
        <v>2312</v>
      </c>
      <c r="AD25" s="2158"/>
      <c r="AE25" s="2158"/>
      <c r="AF25" s="1452"/>
      <c r="AG25" s="1447"/>
      <c r="AH25" s="1447"/>
      <c r="AI25" s="1447"/>
      <c r="AJ25" s="175" t="s">
        <v>47</v>
      </c>
      <c r="AK25" s="4"/>
      <c r="AL25" s="178"/>
      <c r="AM25" s="4"/>
      <c r="AN25" s="8"/>
      <c r="AO25" s="8"/>
      <c r="AP25" s="8"/>
      <c r="AS25" s="225"/>
      <c r="AT25" s="224" t="str">
        <f>IF(OR(AND(N$24&lt;&gt;"",COUNTA(N25)=0),
AND(W$24&lt;&gt;"",COUNTA(W25)=0),
AND(AF$24&lt;&gt;"",COUNTA(AF25)=0)),"未入力があります。",
IF(OR(AND(J$10="",N24="",COUNTA(N25)=1),AND(S$10="",W24="",COUNTA(W25)=1),
AND(AB$10="",AF24="",COUNTA(AF25)=1)),"棟番号及び用途を入力してください。",
IF(OR(AND(J$10&lt;&gt;"",N24="",COUNTA(N25)=1),AND(S$10&lt;&gt;"",W24="",COUNTA(W25)=1),
AND(AB$10&lt;&gt;"",AF24="",COUNTA(AF25)=1)),"用途を入力してください。",
IF(OR(AND(J$10="",COUNTA(N25)=1),AND(S$10="",COUNTA(W25)=1),
AND(AB$10="",COUNTA(AF25)=1)),"棟番号を入力してください。",""))))</f>
        <v/>
      </c>
      <c r="AU25" s="224"/>
      <c r="AV25" s="224"/>
      <c r="AW25" s="224"/>
      <c r="AX25" s="224"/>
      <c r="AY25" s="224"/>
      <c r="BA25" s="177"/>
      <c r="BB25" s="1489"/>
      <c r="BC25" s="1490"/>
      <c r="BD25" s="1490"/>
      <c r="BE25" s="1490"/>
      <c r="BF25" s="1490"/>
      <c r="BG25" s="1490"/>
      <c r="BH25" s="1490"/>
      <c r="BI25" s="1491"/>
      <c r="BJ25" s="179"/>
      <c r="BK25" s="2157" t="s">
        <v>2312</v>
      </c>
      <c r="BL25" s="2158"/>
      <c r="BM25" s="2159"/>
      <c r="BN25" s="1447"/>
      <c r="BO25" s="1447"/>
      <c r="BP25" s="1447"/>
      <c r="BQ25" s="1447"/>
      <c r="BR25" s="190" t="s">
        <v>47</v>
      </c>
      <c r="BS25" s="7"/>
      <c r="BT25" s="2157" t="s">
        <v>2312</v>
      </c>
      <c r="BU25" s="2158"/>
      <c r="BV25" s="2158"/>
      <c r="BW25" s="1452"/>
      <c r="BX25" s="1447"/>
      <c r="BY25" s="1447"/>
      <c r="BZ25" s="1447"/>
      <c r="CA25" s="190" t="s">
        <v>47</v>
      </c>
      <c r="CB25" s="7"/>
      <c r="CC25" s="2157" t="s">
        <v>2312</v>
      </c>
      <c r="CD25" s="2158"/>
      <c r="CE25" s="2158"/>
      <c r="CF25" s="1452"/>
      <c r="CG25" s="1447"/>
      <c r="CH25" s="1447"/>
      <c r="CI25" s="1447"/>
      <c r="CJ25" s="175" t="s">
        <v>47</v>
      </c>
      <c r="CK25" s="4"/>
      <c r="CL25" s="178"/>
      <c r="CM25" s="4"/>
      <c r="CN25" s="8"/>
      <c r="CO25" s="8"/>
      <c r="CP25" s="8"/>
      <c r="CS25" s="225"/>
      <c r="CT25" s="224" t="str">
        <f>IF(OR(AND(BN$24&lt;&gt;"",COUNTA(BN25)=0),
AND(BW$24&lt;&gt;"",COUNTA(BW25)=0),
AND(CF$24&lt;&gt;"",COUNTA(CF25)=0)),"未入力があります。",
IF(OR(AND(BJ$10="",BN24="",COUNTA(BN25)=1),AND(BS$10="",BW24="",COUNTA(BW25)=1),
AND(CB$10="",CF24="",COUNTA(CF25)=1)),"棟番号及び用途を入力してください。",
IF(OR(AND(BJ$10&lt;&gt;"",BN24="",COUNTA(BN25)=1),AND(BS$10&lt;&gt;"",BW24="",COUNTA(BW25)=1),
AND(CB$10&lt;&gt;"",CF24="",COUNTA(CF25)=1)),"用途を入力してください。",
IF(OR(AND(BJ$10="",COUNTA(BN25)=1),AND(BS$10="",COUNTA(BW25)=1),
AND(CB$10="",COUNTA(CF25)=1)),"棟番号を入力してください。",""))))</f>
        <v/>
      </c>
      <c r="CU25" s="224"/>
      <c r="CV25" s="224"/>
      <c r="CW25" s="224"/>
      <c r="CX25" s="224"/>
      <c r="CY25" s="224"/>
      <c r="DA25" s="177"/>
      <c r="DB25" s="1489"/>
      <c r="DC25" s="1490"/>
      <c r="DD25" s="1490"/>
      <c r="DE25" s="1490"/>
      <c r="DF25" s="1490"/>
      <c r="DG25" s="1490"/>
      <c r="DH25" s="1490"/>
      <c r="DI25" s="1491"/>
      <c r="DJ25" s="179"/>
      <c r="DK25" s="2157" t="s">
        <v>2312</v>
      </c>
      <c r="DL25" s="2158"/>
      <c r="DM25" s="2159"/>
      <c r="DN25" s="1447"/>
      <c r="DO25" s="1447"/>
      <c r="DP25" s="1447"/>
      <c r="DQ25" s="1447"/>
      <c r="DR25" s="190" t="s">
        <v>47</v>
      </c>
      <c r="DS25" s="7"/>
      <c r="DT25" s="2157" t="s">
        <v>2312</v>
      </c>
      <c r="DU25" s="2158"/>
      <c r="DV25" s="2158"/>
      <c r="DW25" s="1452"/>
      <c r="DX25" s="1447"/>
      <c r="DY25" s="1447"/>
      <c r="DZ25" s="1447"/>
      <c r="EA25" s="190" t="s">
        <v>47</v>
      </c>
      <c r="EB25" s="7"/>
      <c r="EC25" s="2157" t="s">
        <v>2312</v>
      </c>
      <c r="ED25" s="2158"/>
      <c r="EE25" s="2158"/>
      <c r="EF25" s="1452"/>
      <c r="EG25" s="1447"/>
      <c r="EH25" s="1447"/>
      <c r="EI25" s="1447"/>
      <c r="EJ25" s="175" t="s">
        <v>47</v>
      </c>
      <c r="EK25" s="4"/>
      <c r="EL25" s="178"/>
      <c r="EM25" s="4"/>
      <c r="EN25" s="8"/>
      <c r="EO25" s="8"/>
      <c r="EP25" s="8"/>
      <c r="ES25" s="225"/>
      <c r="ET25" s="224" t="str">
        <f>IF(OR(AND(DN$24&lt;&gt;"",COUNTA(DN25)=0),
AND(DW$24&lt;&gt;"",COUNTA(DW25)=0),
AND(EF$24&lt;&gt;"",COUNTA(EF25)=0)),"未入力があります。",
IF(OR(AND(DJ$10="",DN24="",COUNTA(DN25)=1),AND(DS$10="",DW24="",COUNTA(DW25)=1),
AND(EB$10="",EF24="",COUNTA(EF25)=1)),"棟番号及び用途を入力してください。",
IF(OR(AND(DJ$10&lt;&gt;"",DN24="",COUNTA(DN25)=1),AND(DS$10&lt;&gt;"",DW24="",COUNTA(DW25)=1),
AND(EB$10&lt;&gt;"",EF24="",COUNTA(EF25)=1)),"用途を入力してください。",
IF(OR(AND(DJ$10="",COUNTA(DN25)=1),AND(DS$10="",COUNTA(DW25)=1),
AND(EB$10="",COUNTA(EF25)=1)),"棟番号を入力してください。",""))))</f>
        <v/>
      </c>
      <c r="FA25" s="177"/>
      <c r="FB25" s="1489"/>
      <c r="FC25" s="1490"/>
      <c r="FD25" s="1490"/>
      <c r="FE25" s="1490"/>
      <c r="FF25" s="1490"/>
      <c r="FG25" s="1490"/>
      <c r="FH25" s="1490"/>
      <c r="FI25" s="1491"/>
      <c r="FJ25" s="179"/>
      <c r="FK25" s="2157" t="s">
        <v>2312</v>
      </c>
      <c r="FL25" s="2158"/>
      <c r="FM25" s="2159"/>
      <c r="FN25" s="1447"/>
      <c r="FO25" s="1447"/>
      <c r="FP25" s="1447"/>
      <c r="FQ25" s="1447"/>
      <c r="FR25" s="190" t="s">
        <v>47</v>
      </c>
      <c r="FS25" s="7"/>
      <c r="FT25" s="2157" t="s">
        <v>2312</v>
      </c>
      <c r="FU25" s="2158"/>
      <c r="FV25" s="2158"/>
      <c r="FW25" s="1452"/>
      <c r="FX25" s="1447"/>
      <c r="FY25" s="1447"/>
      <c r="FZ25" s="1447"/>
      <c r="GA25" s="190" t="s">
        <v>47</v>
      </c>
      <c r="GB25" s="7"/>
      <c r="GC25" s="2157" t="s">
        <v>2312</v>
      </c>
      <c r="GD25" s="2158"/>
      <c r="GE25" s="2158"/>
      <c r="GF25" s="1452"/>
      <c r="GG25" s="1447"/>
      <c r="GH25" s="1447"/>
      <c r="GI25" s="1447"/>
      <c r="GJ25" s="175" t="s">
        <v>47</v>
      </c>
      <c r="GK25" s="4"/>
      <c r="GL25" s="178"/>
      <c r="GM25" s="4"/>
      <c r="GN25" s="8"/>
      <c r="GO25" s="8"/>
      <c r="GP25" s="8"/>
    </row>
    <row r="26" spans="1:198" ht="23.1" customHeight="1">
      <c r="A26" s="177"/>
      <c r="B26" s="1493" t="s">
        <v>2450</v>
      </c>
      <c r="C26" s="1494"/>
      <c r="D26" s="1494"/>
      <c r="E26" s="1494"/>
      <c r="F26" s="1494"/>
      <c r="G26" s="1494"/>
      <c r="H26" s="1494"/>
      <c r="I26" s="1494"/>
      <c r="J26" s="182"/>
      <c r="K26" s="1455"/>
      <c r="L26" s="1455"/>
      <c r="M26" s="1455"/>
      <c r="N26" s="1455"/>
      <c r="O26" s="1455"/>
      <c r="P26" s="1447" t="s">
        <v>48</v>
      </c>
      <c r="Q26" s="1447"/>
      <c r="R26" s="190"/>
      <c r="S26" s="189"/>
      <c r="T26" s="1455"/>
      <c r="U26" s="1455"/>
      <c r="V26" s="1455"/>
      <c r="W26" s="1455"/>
      <c r="X26" s="1455"/>
      <c r="Y26" s="1447" t="s">
        <v>48</v>
      </c>
      <c r="Z26" s="1447"/>
      <c r="AA26" s="190"/>
      <c r="AB26" s="189"/>
      <c r="AC26" s="1455"/>
      <c r="AD26" s="1455"/>
      <c r="AE26" s="1455"/>
      <c r="AF26" s="1455"/>
      <c r="AG26" s="1455"/>
      <c r="AH26" s="1447" t="s">
        <v>48</v>
      </c>
      <c r="AI26" s="1447"/>
      <c r="AJ26" s="175"/>
      <c r="AK26" s="4"/>
      <c r="AL26" s="178"/>
      <c r="AM26" s="230"/>
      <c r="AN26" s="8"/>
      <c r="AO26" s="8"/>
      <c r="AP26" s="8"/>
      <c r="AS26" s="225">
        <f>COUNTIF(AN25:AN30, TRUE)</f>
        <v>0</v>
      </c>
      <c r="AT26" s="224" t="str">
        <f>IF(OR(AND(J$10&lt;&gt;"",COUNTA(K26)=0),
AND(S$10&lt;&gt;"",COUNTA(T26)=0),
AND(AB$10&lt;&gt;"",COUNTA(AC26)=0)),"未入力があります。",
IF(OR(AND(J$10="",COUNTA(K26)=1),AND(S$10="",COUNTA(T26)=1),
AND(AB$10="",COUNTA(AC26)=1)),"棟番号を入力してください。","")
)</f>
        <v/>
      </c>
      <c r="AU26" s="224"/>
      <c r="AV26" s="224"/>
      <c r="AW26" s="224"/>
      <c r="AX26" s="224"/>
      <c r="AY26" s="224"/>
      <c r="BA26" s="177"/>
      <c r="BB26" s="1493" t="s">
        <v>2450</v>
      </c>
      <c r="BC26" s="1494"/>
      <c r="BD26" s="1494"/>
      <c r="BE26" s="1494"/>
      <c r="BF26" s="1494"/>
      <c r="BG26" s="1494"/>
      <c r="BH26" s="1494"/>
      <c r="BI26" s="1494"/>
      <c r="BJ26" s="182"/>
      <c r="BK26" s="1455"/>
      <c r="BL26" s="1455"/>
      <c r="BM26" s="1455"/>
      <c r="BN26" s="1455"/>
      <c r="BO26" s="1455"/>
      <c r="BP26" s="1447" t="s">
        <v>48</v>
      </c>
      <c r="BQ26" s="1447"/>
      <c r="BR26" s="190"/>
      <c r="BS26" s="189"/>
      <c r="BT26" s="1455"/>
      <c r="BU26" s="1455"/>
      <c r="BV26" s="1455"/>
      <c r="BW26" s="1455"/>
      <c r="BX26" s="1455"/>
      <c r="BY26" s="1447" t="s">
        <v>48</v>
      </c>
      <c r="BZ26" s="1447"/>
      <c r="CA26" s="190"/>
      <c r="CB26" s="189"/>
      <c r="CC26" s="1455"/>
      <c r="CD26" s="1455"/>
      <c r="CE26" s="1455"/>
      <c r="CF26" s="1455"/>
      <c r="CG26" s="1455"/>
      <c r="CH26" s="1447" t="s">
        <v>48</v>
      </c>
      <c r="CI26" s="1447"/>
      <c r="CJ26" s="175"/>
      <c r="CK26" s="4"/>
      <c r="CL26" s="178"/>
      <c r="CM26" s="230"/>
      <c r="CN26" s="8"/>
      <c r="CO26" s="8"/>
      <c r="CP26" s="8"/>
      <c r="CS26" s="225">
        <f>COUNTIF(CN25:CN30, TRUE)</f>
        <v>0</v>
      </c>
      <c r="CT26" s="224" t="str">
        <f>IF(OR(AND(BJ$10&lt;&gt;"",COUNTA(BK26)=0),
AND(BS$10&lt;&gt;"",COUNTA(BT26)=0),
AND(CB$10&lt;&gt;"",COUNTA(CC26)=0)),"未入力があります。",
IF(OR(AND(BJ$10="",COUNTA(BK26)=1),AND(BS$10="",COUNTA(BT26)=1),
AND(CB$10="",COUNTA(CC26)=1)),"棟番号を入力してください。","")
)</f>
        <v/>
      </c>
      <c r="CU26" s="224"/>
      <c r="CV26" s="224"/>
      <c r="CW26" s="224"/>
      <c r="CX26" s="224"/>
      <c r="CY26" s="224"/>
      <c r="DA26" s="177"/>
      <c r="DB26" s="1493" t="s">
        <v>2450</v>
      </c>
      <c r="DC26" s="1494"/>
      <c r="DD26" s="1494"/>
      <c r="DE26" s="1494"/>
      <c r="DF26" s="1494"/>
      <c r="DG26" s="1494"/>
      <c r="DH26" s="1494"/>
      <c r="DI26" s="1494"/>
      <c r="DJ26" s="182"/>
      <c r="DK26" s="1455"/>
      <c r="DL26" s="1455"/>
      <c r="DM26" s="1455"/>
      <c r="DN26" s="1455"/>
      <c r="DO26" s="1455"/>
      <c r="DP26" s="1447" t="s">
        <v>48</v>
      </c>
      <c r="DQ26" s="1447"/>
      <c r="DR26" s="190"/>
      <c r="DS26" s="189"/>
      <c r="DT26" s="1455"/>
      <c r="DU26" s="1455"/>
      <c r="DV26" s="1455"/>
      <c r="DW26" s="1455"/>
      <c r="DX26" s="1455"/>
      <c r="DY26" s="1447" t="s">
        <v>48</v>
      </c>
      <c r="DZ26" s="1447"/>
      <c r="EA26" s="190"/>
      <c r="EB26" s="189"/>
      <c r="EC26" s="1455"/>
      <c r="ED26" s="1455"/>
      <c r="EE26" s="1455"/>
      <c r="EF26" s="1455"/>
      <c r="EG26" s="1455"/>
      <c r="EH26" s="1447" t="s">
        <v>48</v>
      </c>
      <c r="EI26" s="1447"/>
      <c r="EJ26" s="175"/>
      <c r="EK26" s="4"/>
      <c r="EL26" s="178"/>
      <c r="EM26" s="230"/>
      <c r="EN26" s="8"/>
      <c r="EO26" s="8"/>
      <c r="EP26" s="8"/>
      <c r="ES26" s="225">
        <f>COUNTIF(EN25:EN30, TRUE)</f>
        <v>0</v>
      </c>
      <c r="ET26" s="224" t="str">
        <f>IF(OR(AND(DJ$10&lt;&gt;"",COUNTA(DK26)=0),
AND(DS$10&lt;&gt;"",COUNTA(DT26)=0),
AND(EB$10&lt;&gt;"",COUNTA(EC26)=0)),"未入力があります。",
IF(OR(AND(DJ$10="",COUNTA(DK26)=1),AND(DS$10="",COUNTA(DT26)=1),
AND(EB$10="",COUNTA(EC26)=1)),"棟番号を入力してください。","")
)</f>
        <v/>
      </c>
      <c r="FA26" s="177"/>
      <c r="FB26" s="1493" t="s">
        <v>2450</v>
      </c>
      <c r="FC26" s="1494"/>
      <c r="FD26" s="1494"/>
      <c r="FE26" s="1494"/>
      <c r="FF26" s="1494"/>
      <c r="FG26" s="1494"/>
      <c r="FH26" s="1494"/>
      <c r="FI26" s="1494"/>
      <c r="FJ26" s="182"/>
      <c r="FK26" s="1455"/>
      <c r="FL26" s="1455"/>
      <c r="FM26" s="1455"/>
      <c r="FN26" s="1455"/>
      <c r="FO26" s="1455"/>
      <c r="FP26" s="1447" t="s">
        <v>48</v>
      </c>
      <c r="FQ26" s="1447"/>
      <c r="FR26" s="190"/>
      <c r="FS26" s="189"/>
      <c r="FT26" s="1455"/>
      <c r="FU26" s="1455"/>
      <c r="FV26" s="1455"/>
      <c r="FW26" s="1455"/>
      <c r="FX26" s="1455"/>
      <c r="FY26" s="1447" t="s">
        <v>48</v>
      </c>
      <c r="FZ26" s="1447"/>
      <c r="GA26" s="190"/>
      <c r="GB26" s="189"/>
      <c r="GC26" s="1455"/>
      <c r="GD26" s="1455"/>
      <c r="GE26" s="1455"/>
      <c r="GF26" s="1455"/>
      <c r="GG26" s="1455"/>
      <c r="GH26" s="1447" t="s">
        <v>48</v>
      </c>
      <c r="GI26" s="1447"/>
      <c r="GJ26" s="175"/>
      <c r="GK26" s="4"/>
      <c r="GL26" s="178"/>
      <c r="GM26" s="230"/>
      <c r="GN26" s="8"/>
      <c r="GO26" s="8"/>
      <c r="GP26" s="8"/>
    </row>
    <row r="27" spans="1:198" ht="8.4499999999999993" hidden="1" customHeight="1">
      <c r="A27" s="177"/>
      <c r="B27" s="1495"/>
      <c r="C27" s="1496"/>
      <c r="D27" s="1496"/>
      <c r="E27" s="1496"/>
      <c r="F27" s="1496"/>
      <c r="G27" s="1496"/>
      <c r="H27" s="1496"/>
      <c r="I27" s="1496"/>
      <c r="J27" s="177"/>
      <c r="K27" s="240"/>
      <c r="L27" s="240"/>
      <c r="M27" s="240"/>
      <c r="N27" s="240"/>
      <c r="O27" s="231"/>
      <c r="P27" s="231"/>
      <c r="Q27" s="4"/>
      <c r="R27" s="196"/>
      <c r="S27" s="195"/>
      <c r="T27" s="240"/>
      <c r="U27" s="240"/>
      <c r="V27" s="240"/>
      <c r="W27" s="240"/>
      <c r="X27" s="231"/>
      <c r="Y27" s="231"/>
      <c r="Z27" s="4"/>
      <c r="AA27" s="196"/>
      <c r="AB27" s="195"/>
      <c r="AC27" s="240"/>
      <c r="AD27" s="240"/>
      <c r="AE27" s="240"/>
      <c r="AF27" s="240"/>
      <c r="AG27" s="231"/>
      <c r="AH27" s="231"/>
      <c r="AI27" s="4"/>
      <c r="AJ27" s="178"/>
      <c r="AK27" s="4"/>
      <c r="AL27" s="178"/>
      <c r="AM27" s="230"/>
      <c r="AN27" s="8"/>
      <c r="AO27" s="8"/>
      <c r="AP27" s="8"/>
      <c r="AS27" s="225">
        <f>COUNTIF(AO25:AO30, TRUE)</f>
        <v>0</v>
      </c>
      <c r="AT27" s="224" t="str">
        <f>IFERROR(IF(AND($T$22&lt;&gt;"",AS27&gt;=2),"選択は1つまでです（2列目）。",IF(AND($T$22&lt;&gt;"",AS27=0),"未入力があります（2列目）。",IF(AND($T$22="",AS27&gt;0),"棟番号を入力してください（2列目）。",""))),"")</f>
        <v>未入力があります（2列目）。</v>
      </c>
      <c r="AU27" s="224"/>
      <c r="AV27" s="224"/>
      <c r="AW27" s="224"/>
      <c r="AX27" s="224"/>
      <c r="AY27" s="224"/>
      <c r="BA27" s="177"/>
      <c r="BB27" s="1495"/>
      <c r="BC27" s="1496"/>
      <c r="BD27" s="1496"/>
      <c r="BE27" s="1496"/>
      <c r="BF27" s="1496"/>
      <c r="BG27" s="1496"/>
      <c r="BH27" s="1496"/>
      <c r="BI27" s="1496"/>
      <c r="BJ27" s="177"/>
      <c r="BK27" s="240"/>
      <c r="BL27" s="240"/>
      <c r="BM27" s="240"/>
      <c r="BN27" s="240"/>
      <c r="BO27" s="231"/>
      <c r="BP27" s="231"/>
      <c r="BQ27" s="4"/>
      <c r="BR27" s="196"/>
      <c r="BS27" s="195"/>
      <c r="BT27" s="240"/>
      <c r="BU27" s="240"/>
      <c r="BV27" s="240"/>
      <c r="BW27" s="240"/>
      <c r="BX27" s="231"/>
      <c r="BY27" s="231"/>
      <c r="BZ27" s="4"/>
      <c r="CA27" s="196"/>
      <c r="CB27" s="195"/>
      <c r="CC27" s="240"/>
      <c r="CD27" s="240"/>
      <c r="CE27" s="240"/>
      <c r="CF27" s="240"/>
      <c r="CG27" s="231"/>
      <c r="CH27" s="231"/>
      <c r="CI27" s="4"/>
      <c r="CJ27" s="178"/>
      <c r="CK27" s="4"/>
      <c r="CL27" s="178"/>
      <c r="CM27" s="230"/>
      <c r="CN27" s="8"/>
      <c r="CO27" s="8"/>
      <c r="CP27" s="8"/>
      <c r="CS27" s="225">
        <f>COUNTIF(CO25:CO30, TRUE)</f>
        <v>0</v>
      </c>
      <c r="CT27" s="224" t="str">
        <f>IFERROR(IF(AND($T$22&lt;&gt;"",CS27&gt;=2),"選択は1つまでです（2列目）。",IF(AND($T$22&lt;&gt;"",CS27=0),"未入力があります（2列目）。",IF(AND($T$22="",CS27&gt;0),"棟番号を入力してください（2列目）。",""))),"")</f>
        <v>未入力があります（2列目）。</v>
      </c>
      <c r="CU27" s="224"/>
      <c r="CV27" s="224"/>
      <c r="CW27" s="224"/>
      <c r="CX27" s="224"/>
      <c r="CY27" s="224"/>
      <c r="DA27" s="177"/>
      <c r="DB27" s="1495"/>
      <c r="DC27" s="1496"/>
      <c r="DD27" s="1496"/>
      <c r="DE27" s="1496"/>
      <c r="DF27" s="1496"/>
      <c r="DG27" s="1496"/>
      <c r="DH27" s="1496"/>
      <c r="DI27" s="1496"/>
      <c r="DJ27" s="177"/>
      <c r="DK27" s="240"/>
      <c r="DL27" s="240"/>
      <c r="DM27" s="240"/>
      <c r="DN27" s="240"/>
      <c r="DO27" s="231"/>
      <c r="DP27" s="231"/>
      <c r="DQ27" s="4"/>
      <c r="DR27" s="196"/>
      <c r="DS27" s="195"/>
      <c r="DT27" s="240"/>
      <c r="DU27" s="240"/>
      <c r="DV27" s="240"/>
      <c r="DW27" s="240"/>
      <c r="DX27" s="231"/>
      <c r="DY27" s="231"/>
      <c r="DZ27" s="4"/>
      <c r="EA27" s="196"/>
      <c r="EB27" s="195"/>
      <c r="EC27" s="240"/>
      <c r="ED27" s="240"/>
      <c r="EE27" s="240"/>
      <c r="EF27" s="240"/>
      <c r="EG27" s="231"/>
      <c r="EH27" s="231"/>
      <c r="EI27" s="4"/>
      <c r="EJ27" s="178"/>
      <c r="EK27" s="4"/>
      <c r="EL27" s="178"/>
      <c r="EM27" s="230"/>
      <c r="EN27" s="8"/>
      <c r="EO27" s="8"/>
      <c r="EP27" s="8"/>
      <c r="ES27" s="225">
        <f>COUNTIF(EO25:EO30, TRUE)</f>
        <v>0</v>
      </c>
      <c r="ET27" s="224" t="str">
        <f>IFERROR(IF(AND($T$22&lt;&gt;"",ES27&gt;=2),"選択は1つまでです（2列目）。",IF(AND($T$22&lt;&gt;"",ES27=0),"未入力があります（2列目）。",IF(AND($T$22="",ES27&gt;0),"棟番号を入力してください（2列目）。",""))),"")</f>
        <v>未入力があります（2列目）。</v>
      </c>
      <c r="FA27" s="177"/>
      <c r="FB27" s="1495"/>
      <c r="FC27" s="1496"/>
      <c r="FD27" s="1496"/>
      <c r="FE27" s="1496"/>
      <c r="FF27" s="1496"/>
      <c r="FG27" s="1496"/>
      <c r="FH27" s="1496"/>
      <c r="FI27" s="1496"/>
      <c r="FJ27" s="177"/>
      <c r="FK27" s="240"/>
      <c r="FL27" s="240"/>
      <c r="FM27" s="240"/>
      <c r="FN27" s="240"/>
      <c r="FO27" s="231"/>
      <c r="FP27" s="231"/>
      <c r="FQ27" s="4"/>
      <c r="FR27" s="196"/>
      <c r="FS27" s="195"/>
      <c r="FT27" s="240"/>
      <c r="FU27" s="240"/>
      <c r="FV27" s="240"/>
      <c r="FW27" s="240"/>
      <c r="FX27" s="231"/>
      <c r="FY27" s="231"/>
      <c r="FZ27" s="4"/>
      <c r="GA27" s="196"/>
      <c r="GB27" s="195"/>
      <c r="GC27" s="240"/>
      <c r="GD27" s="240"/>
      <c r="GE27" s="240"/>
      <c r="GF27" s="240"/>
      <c r="GG27" s="231"/>
      <c r="GH27" s="231"/>
      <c r="GI27" s="4"/>
      <c r="GJ27" s="178"/>
      <c r="GK27" s="4"/>
      <c r="GL27" s="178"/>
      <c r="GM27" s="230"/>
      <c r="GN27" s="8"/>
      <c r="GO27" s="8"/>
      <c r="GP27" s="8"/>
    </row>
    <row r="28" spans="1:198" ht="17.45" customHeight="1">
      <c r="A28" s="177"/>
      <c r="B28" s="1497"/>
      <c r="C28" s="1498"/>
      <c r="D28" s="1498"/>
      <c r="E28" s="1498"/>
      <c r="F28" s="1498"/>
      <c r="G28" s="1498"/>
      <c r="H28" s="1498"/>
      <c r="I28" s="1498"/>
      <c r="J28" s="179"/>
      <c r="K28" s="236"/>
      <c r="M28" s="236"/>
      <c r="N28" s="251" t="s">
        <v>2265</v>
      </c>
      <c r="O28" s="188"/>
      <c r="P28" s="188"/>
      <c r="Q28" s="7"/>
      <c r="R28" s="194"/>
      <c r="S28" s="193"/>
      <c r="T28" s="236"/>
      <c r="V28" s="236"/>
      <c r="W28" s="251" t="s">
        <v>2265</v>
      </c>
      <c r="X28" s="188"/>
      <c r="Y28" s="188"/>
      <c r="Z28" s="7"/>
      <c r="AA28" s="194"/>
      <c r="AB28" s="193"/>
      <c r="AC28" s="236"/>
      <c r="AE28" s="236"/>
      <c r="AF28" s="251" t="s">
        <v>2265</v>
      </c>
      <c r="AG28" s="188"/>
      <c r="AH28" s="188"/>
      <c r="AI28" s="7"/>
      <c r="AJ28" s="180"/>
      <c r="AK28" s="4"/>
      <c r="AL28" s="178"/>
      <c r="AM28" s="230"/>
      <c r="AN28" s="8" t="b">
        <v>0</v>
      </c>
      <c r="AO28" s="8" t="b">
        <v>0</v>
      </c>
      <c r="AP28" s="8" t="b">
        <v>0</v>
      </c>
      <c r="AS28" s="225"/>
      <c r="BA28" s="177"/>
      <c r="BB28" s="1497"/>
      <c r="BC28" s="1498"/>
      <c r="BD28" s="1498"/>
      <c r="BE28" s="1498"/>
      <c r="BF28" s="1498"/>
      <c r="BG28" s="1498"/>
      <c r="BH28" s="1498"/>
      <c r="BI28" s="1498"/>
      <c r="BJ28" s="179"/>
      <c r="BK28" s="236"/>
      <c r="BM28" s="236"/>
      <c r="BN28" s="251" t="s">
        <v>2265</v>
      </c>
      <c r="BO28" s="188"/>
      <c r="BP28" s="188"/>
      <c r="BQ28" s="7"/>
      <c r="BR28" s="194"/>
      <c r="BS28" s="193"/>
      <c r="BT28" s="236"/>
      <c r="BV28" s="236"/>
      <c r="BW28" s="251" t="s">
        <v>2265</v>
      </c>
      <c r="BX28" s="188"/>
      <c r="BY28" s="188"/>
      <c r="BZ28" s="7"/>
      <c r="CA28" s="194"/>
      <c r="CB28" s="193"/>
      <c r="CC28" s="236"/>
      <c r="CE28" s="236"/>
      <c r="CF28" s="251" t="s">
        <v>2265</v>
      </c>
      <c r="CG28" s="188"/>
      <c r="CH28" s="188"/>
      <c r="CI28" s="7"/>
      <c r="CJ28" s="180"/>
      <c r="CK28" s="4"/>
      <c r="CL28" s="178"/>
      <c r="CM28" s="230"/>
      <c r="CN28" s="8" t="b">
        <v>0</v>
      </c>
      <c r="CO28" s="8" t="b">
        <v>0</v>
      </c>
      <c r="CP28" s="8" t="b">
        <v>0</v>
      </c>
      <c r="CS28" s="225"/>
      <c r="DA28" s="177"/>
      <c r="DB28" s="1497"/>
      <c r="DC28" s="1498"/>
      <c r="DD28" s="1498"/>
      <c r="DE28" s="1498"/>
      <c r="DF28" s="1498"/>
      <c r="DG28" s="1498"/>
      <c r="DH28" s="1498"/>
      <c r="DI28" s="1498"/>
      <c r="DJ28" s="179"/>
      <c r="DK28" s="236"/>
      <c r="DM28" s="236"/>
      <c r="DN28" s="251" t="s">
        <v>2265</v>
      </c>
      <c r="DO28" s="188"/>
      <c r="DP28" s="188"/>
      <c r="DQ28" s="7"/>
      <c r="DR28" s="194"/>
      <c r="DS28" s="193"/>
      <c r="DT28" s="236"/>
      <c r="DV28" s="236"/>
      <c r="DW28" s="251" t="s">
        <v>2265</v>
      </c>
      <c r="DX28" s="188"/>
      <c r="DY28" s="188"/>
      <c r="DZ28" s="7"/>
      <c r="EA28" s="194"/>
      <c r="EB28" s="193"/>
      <c r="EC28" s="236"/>
      <c r="EE28" s="236"/>
      <c r="EF28" s="251" t="s">
        <v>2265</v>
      </c>
      <c r="EG28" s="188"/>
      <c r="EH28" s="188"/>
      <c r="EI28" s="7"/>
      <c r="EJ28" s="180"/>
      <c r="EK28" s="4"/>
      <c r="EL28" s="178"/>
      <c r="EM28" s="230"/>
      <c r="EN28" s="8" t="b">
        <v>0</v>
      </c>
      <c r="EO28" s="8" t="b">
        <v>0</v>
      </c>
      <c r="EP28" s="8" t="b">
        <v>0</v>
      </c>
      <c r="ES28" s="225"/>
      <c r="FA28" s="177"/>
      <c r="FB28" s="1497"/>
      <c r="FC28" s="1498"/>
      <c r="FD28" s="1498"/>
      <c r="FE28" s="1498"/>
      <c r="FF28" s="1498"/>
      <c r="FG28" s="1498"/>
      <c r="FH28" s="1498"/>
      <c r="FI28" s="1498"/>
      <c r="FJ28" s="179"/>
      <c r="FK28" s="236"/>
      <c r="FM28" s="236"/>
      <c r="FN28" s="251" t="s">
        <v>2265</v>
      </c>
      <c r="FO28" s="188"/>
      <c r="FP28" s="188"/>
      <c r="FQ28" s="7"/>
      <c r="FR28" s="194"/>
      <c r="FS28" s="193"/>
      <c r="FT28" s="236"/>
      <c r="FV28" s="236"/>
      <c r="FW28" s="251" t="s">
        <v>2265</v>
      </c>
      <c r="FX28" s="188"/>
      <c r="FY28" s="188"/>
      <c r="FZ28" s="7"/>
      <c r="GA28" s="194"/>
      <c r="GB28" s="193"/>
      <c r="GC28" s="236"/>
      <c r="GE28" s="236"/>
      <c r="GF28" s="251" t="s">
        <v>2265</v>
      </c>
      <c r="GG28" s="188"/>
      <c r="GH28" s="188"/>
      <c r="GI28" s="7"/>
      <c r="GJ28" s="180"/>
      <c r="GK28" s="4"/>
      <c r="GL28" s="178"/>
      <c r="GM28" s="230"/>
      <c r="GN28" s="8" t="b">
        <v>0</v>
      </c>
      <c r="GO28" s="8" t="b">
        <v>0</v>
      </c>
      <c r="GP28" s="8" t="b">
        <v>0</v>
      </c>
    </row>
    <row r="29" spans="1:198" ht="11.45" customHeight="1">
      <c r="A29" s="177"/>
      <c r="B29" s="1486" t="s">
        <v>2451</v>
      </c>
      <c r="C29" s="1487"/>
      <c r="D29" s="1487"/>
      <c r="E29" s="1487"/>
      <c r="F29" s="1487"/>
      <c r="G29" s="1487"/>
      <c r="H29" s="1487"/>
      <c r="I29" s="1487"/>
      <c r="J29" s="181"/>
      <c r="K29" s="185"/>
      <c r="L29" s="185"/>
      <c r="M29" s="185"/>
      <c r="N29" s="185"/>
      <c r="O29" s="185"/>
      <c r="P29" s="185"/>
      <c r="Q29" s="3"/>
      <c r="R29" s="192"/>
      <c r="S29" s="191"/>
      <c r="T29" s="185"/>
      <c r="U29" s="185"/>
      <c r="V29" s="185"/>
      <c r="W29" s="185"/>
      <c r="X29" s="185"/>
      <c r="Y29" s="185"/>
      <c r="Z29" s="3"/>
      <c r="AA29" s="192"/>
      <c r="AB29" s="191"/>
      <c r="AC29" s="185"/>
      <c r="AD29" s="185"/>
      <c r="AE29" s="185"/>
      <c r="AF29" s="185"/>
      <c r="AG29" s="185"/>
      <c r="AH29" s="185"/>
      <c r="AI29" s="3"/>
      <c r="AJ29" s="176"/>
      <c r="AK29" s="4"/>
      <c r="AL29" s="178"/>
      <c r="AM29" s="230"/>
      <c r="AN29" s="8"/>
      <c r="AO29" s="8"/>
      <c r="AP29" s="8"/>
      <c r="AS29" s="225"/>
      <c r="BA29" s="177"/>
      <c r="BB29" s="1486" t="s">
        <v>2451</v>
      </c>
      <c r="BC29" s="1487"/>
      <c r="BD29" s="1487"/>
      <c r="BE29" s="1487"/>
      <c r="BF29" s="1487"/>
      <c r="BG29" s="1487"/>
      <c r="BH29" s="1487"/>
      <c r="BI29" s="1487"/>
      <c r="BJ29" s="181"/>
      <c r="BK29" s="185"/>
      <c r="BL29" s="185"/>
      <c r="BM29" s="185"/>
      <c r="BN29" s="185"/>
      <c r="BO29" s="185"/>
      <c r="BP29" s="185"/>
      <c r="BQ29" s="3"/>
      <c r="BR29" s="192"/>
      <c r="BS29" s="191"/>
      <c r="BT29" s="185"/>
      <c r="BU29" s="185"/>
      <c r="BV29" s="185"/>
      <c r="BW29" s="185"/>
      <c r="BX29" s="185"/>
      <c r="BY29" s="185"/>
      <c r="BZ29" s="3"/>
      <c r="CA29" s="192"/>
      <c r="CB29" s="191"/>
      <c r="CC29" s="185"/>
      <c r="CD29" s="185"/>
      <c r="CE29" s="185"/>
      <c r="CF29" s="185"/>
      <c r="CG29" s="185"/>
      <c r="CH29" s="185"/>
      <c r="CI29" s="3"/>
      <c r="CJ29" s="176"/>
      <c r="CK29" s="4"/>
      <c r="CL29" s="178"/>
      <c r="CM29" s="230"/>
      <c r="CN29" s="8"/>
      <c r="CO29" s="8"/>
      <c r="CP29" s="8"/>
      <c r="CS29" s="225"/>
      <c r="DA29" s="177"/>
      <c r="DB29" s="1486" t="s">
        <v>2451</v>
      </c>
      <c r="DC29" s="1487"/>
      <c r="DD29" s="1487"/>
      <c r="DE29" s="1487"/>
      <c r="DF29" s="1487"/>
      <c r="DG29" s="1487"/>
      <c r="DH29" s="1487"/>
      <c r="DI29" s="1487"/>
      <c r="DJ29" s="181"/>
      <c r="DK29" s="185"/>
      <c r="DL29" s="185"/>
      <c r="DM29" s="185"/>
      <c r="DN29" s="185"/>
      <c r="DO29" s="185"/>
      <c r="DP29" s="185"/>
      <c r="DQ29" s="3"/>
      <c r="DR29" s="192"/>
      <c r="DS29" s="191"/>
      <c r="DT29" s="185"/>
      <c r="DU29" s="185"/>
      <c r="DV29" s="185"/>
      <c r="DW29" s="185"/>
      <c r="DX29" s="185"/>
      <c r="DY29" s="185"/>
      <c r="DZ29" s="3"/>
      <c r="EA29" s="192"/>
      <c r="EB29" s="191"/>
      <c r="EC29" s="185"/>
      <c r="ED29" s="185"/>
      <c r="EE29" s="185"/>
      <c r="EF29" s="185"/>
      <c r="EG29" s="185"/>
      <c r="EH29" s="185"/>
      <c r="EI29" s="3"/>
      <c r="EJ29" s="176"/>
      <c r="EK29" s="4"/>
      <c r="EL29" s="178"/>
      <c r="EM29" s="230"/>
      <c r="EN29" s="8"/>
      <c r="EO29" s="8"/>
      <c r="EP29" s="8"/>
      <c r="ES29" s="225"/>
      <c r="FA29" s="177"/>
      <c r="FB29" s="1486" t="s">
        <v>2451</v>
      </c>
      <c r="FC29" s="1487"/>
      <c r="FD29" s="1487"/>
      <c r="FE29" s="1487"/>
      <c r="FF29" s="1487"/>
      <c r="FG29" s="1487"/>
      <c r="FH29" s="1487"/>
      <c r="FI29" s="1487"/>
      <c r="FJ29" s="181"/>
      <c r="FK29" s="185"/>
      <c r="FL29" s="185"/>
      <c r="FM29" s="185"/>
      <c r="FN29" s="185"/>
      <c r="FO29" s="185"/>
      <c r="FP29" s="185"/>
      <c r="FQ29" s="3"/>
      <c r="FR29" s="192"/>
      <c r="FS29" s="191"/>
      <c r="FT29" s="185"/>
      <c r="FU29" s="185"/>
      <c r="FV29" s="185"/>
      <c r="FW29" s="185"/>
      <c r="FX29" s="185"/>
      <c r="FY29" s="185"/>
      <c r="FZ29" s="3"/>
      <c r="GA29" s="192"/>
      <c r="GB29" s="191"/>
      <c r="GC29" s="185"/>
      <c r="GD29" s="185"/>
      <c r="GE29" s="185"/>
      <c r="GF29" s="185"/>
      <c r="GG29" s="185"/>
      <c r="GH29" s="185"/>
      <c r="GI29" s="3"/>
      <c r="GJ29" s="176"/>
      <c r="GK29" s="4"/>
      <c r="GL29" s="178"/>
      <c r="GM29" s="230"/>
      <c r="GN29" s="8"/>
      <c r="GO29" s="8"/>
      <c r="GP29" s="8"/>
    </row>
    <row r="30" spans="1:198" ht="18.95" customHeight="1">
      <c r="A30" s="177"/>
      <c r="B30" s="1489"/>
      <c r="C30" s="1490"/>
      <c r="D30" s="1490"/>
      <c r="E30" s="1490"/>
      <c r="F30" s="1490"/>
      <c r="G30" s="1490"/>
      <c r="H30" s="1490"/>
      <c r="I30" s="1490"/>
      <c r="J30" s="179"/>
      <c r="K30" s="1423"/>
      <c r="L30" s="1423"/>
      <c r="M30" s="1423"/>
      <c r="N30" s="1423"/>
      <c r="O30" s="1423"/>
      <c r="P30" s="1423" t="s">
        <v>2109</v>
      </c>
      <c r="Q30" s="1423"/>
      <c r="R30" s="194"/>
      <c r="S30" s="193"/>
      <c r="T30" s="1423"/>
      <c r="U30" s="1423"/>
      <c r="V30" s="1423"/>
      <c r="W30" s="1423"/>
      <c r="X30" s="1423"/>
      <c r="Y30" s="1423" t="s">
        <v>2109</v>
      </c>
      <c r="Z30" s="1423"/>
      <c r="AA30" s="194"/>
      <c r="AB30" s="193"/>
      <c r="AC30" s="1423"/>
      <c r="AD30" s="1423"/>
      <c r="AE30" s="1423"/>
      <c r="AF30" s="1423"/>
      <c r="AG30" s="1423"/>
      <c r="AH30" s="1423" t="s">
        <v>2109</v>
      </c>
      <c r="AI30" s="1423"/>
      <c r="AJ30" s="180"/>
      <c r="AK30" s="4"/>
      <c r="AL30" s="178"/>
      <c r="AM30" s="230"/>
      <c r="AN30" s="8"/>
      <c r="AO30" s="8"/>
      <c r="AP30" s="8"/>
      <c r="AS30" s="225"/>
      <c r="AT30" s="224" t="str">
        <f>IF(OR(AND(J$10&lt;&gt;"",COUNTA(K30)=0),
AND(S$10&lt;&gt;"",COUNTA(T30)=0),
AND(AB$10&lt;&gt;"",COUNTA(AC30)=0)),"未入力があります。",
IF(OR(AND(J$10="",COUNTA(K30)=1),AND(S$10="",COUNTA(T30)=1),
AND(AB$10="",COUNTA(AC30)=1)),"棟番号を入力してください。","")
)</f>
        <v/>
      </c>
      <c r="AU30" s="224"/>
      <c r="AV30" s="224"/>
      <c r="AW30" s="224"/>
      <c r="AX30" s="224"/>
      <c r="AY30" s="224"/>
      <c r="BA30" s="177"/>
      <c r="BB30" s="1489"/>
      <c r="BC30" s="1490"/>
      <c r="BD30" s="1490"/>
      <c r="BE30" s="1490"/>
      <c r="BF30" s="1490"/>
      <c r="BG30" s="1490"/>
      <c r="BH30" s="1490"/>
      <c r="BI30" s="1490"/>
      <c r="BJ30" s="179"/>
      <c r="BK30" s="1423"/>
      <c r="BL30" s="1423"/>
      <c r="BM30" s="1423"/>
      <c r="BN30" s="1423"/>
      <c r="BO30" s="1423"/>
      <c r="BP30" s="1423" t="s">
        <v>2109</v>
      </c>
      <c r="BQ30" s="1423"/>
      <c r="BR30" s="194"/>
      <c r="BS30" s="193"/>
      <c r="BT30" s="1423"/>
      <c r="BU30" s="1423"/>
      <c r="BV30" s="1423"/>
      <c r="BW30" s="1423"/>
      <c r="BX30" s="1423"/>
      <c r="BY30" s="1423" t="s">
        <v>2109</v>
      </c>
      <c r="BZ30" s="1423"/>
      <c r="CA30" s="194"/>
      <c r="CB30" s="193"/>
      <c r="CC30" s="1423"/>
      <c r="CD30" s="1423"/>
      <c r="CE30" s="1423"/>
      <c r="CF30" s="1423"/>
      <c r="CG30" s="1423"/>
      <c r="CH30" s="1423" t="s">
        <v>2109</v>
      </c>
      <c r="CI30" s="1423"/>
      <c r="CJ30" s="180"/>
      <c r="CK30" s="4"/>
      <c r="CL30" s="178"/>
      <c r="CM30" s="230"/>
      <c r="CN30" s="8"/>
      <c r="CO30" s="8"/>
      <c r="CP30" s="8"/>
      <c r="CS30" s="225"/>
      <c r="CT30" s="224" t="str">
        <f>IF(OR(AND(BJ$10&lt;&gt;"",COUNTA(BK30)=0),
AND(BS$10&lt;&gt;"",COUNTA(BT30)=0),
AND(CB$10&lt;&gt;"",COUNTA(CC30)=0)),"未入力があります。",
IF(OR(AND(BJ$10="",COUNTA(BK30)=1),AND(BS$10="",COUNTA(BT30)=1),
AND(CB$10="",COUNTA(CC30)=1)),"棟番号を入力してください。","")
)</f>
        <v/>
      </c>
      <c r="CU30" s="224"/>
      <c r="CV30" s="224"/>
      <c r="CW30" s="224"/>
      <c r="CX30" s="224"/>
      <c r="CY30" s="224"/>
      <c r="DA30" s="177"/>
      <c r="DB30" s="1489"/>
      <c r="DC30" s="1490"/>
      <c r="DD30" s="1490"/>
      <c r="DE30" s="1490"/>
      <c r="DF30" s="1490"/>
      <c r="DG30" s="1490"/>
      <c r="DH30" s="1490"/>
      <c r="DI30" s="1490"/>
      <c r="DJ30" s="179"/>
      <c r="DK30" s="1423"/>
      <c r="DL30" s="1423"/>
      <c r="DM30" s="1423"/>
      <c r="DN30" s="1423"/>
      <c r="DO30" s="1423"/>
      <c r="DP30" s="1423" t="s">
        <v>2109</v>
      </c>
      <c r="DQ30" s="1423"/>
      <c r="DR30" s="194"/>
      <c r="DS30" s="193"/>
      <c r="DT30" s="1423"/>
      <c r="DU30" s="1423"/>
      <c r="DV30" s="1423"/>
      <c r="DW30" s="1423"/>
      <c r="DX30" s="1423"/>
      <c r="DY30" s="1423" t="s">
        <v>2109</v>
      </c>
      <c r="DZ30" s="1423"/>
      <c r="EA30" s="194"/>
      <c r="EB30" s="193"/>
      <c r="EC30" s="1423"/>
      <c r="ED30" s="1423"/>
      <c r="EE30" s="1423"/>
      <c r="EF30" s="1423"/>
      <c r="EG30" s="1423"/>
      <c r="EH30" s="1423" t="s">
        <v>2109</v>
      </c>
      <c r="EI30" s="1423"/>
      <c r="EJ30" s="180"/>
      <c r="EK30" s="4"/>
      <c r="EL30" s="178"/>
      <c r="EM30" s="230"/>
      <c r="EN30" s="8"/>
      <c r="EO30" s="8"/>
      <c r="EP30" s="8"/>
      <c r="ES30" s="225"/>
      <c r="ET30" s="224" t="str">
        <f>IF(OR(AND(DJ$10&lt;&gt;"",COUNTA(DK30)=0),
AND(DS$10&lt;&gt;"",COUNTA(DT30)=0),
AND(EB$10&lt;&gt;"",COUNTA(EC30)=0)),"未入力があります。",
IF(OR(AND(DJ$10="",COUNTA(DK30)=1),AND(DS$10="",COUNTA(DT30)=1),
AND(EB$10="",COUNTA(EC30)=1)),"棟番号を入力してください。","")
)</f>
        <v/>
      </c>
      <c r="FA30" s="177"/>
      <c r="FB30" s="1489"/>
      <c r="FC30" s="1490"/>
      <c r="FD30" s="1490"/>
      <c r="FE30" s="1490"/>
      <c r="FF30" s="1490"/>
      <c r="FG30" s="1490"/>
      <c r="FH30" s="1490"/>
      <c r="FI30" s="1490"/>
      <c r="FJ30" s="179"/>
      <c r="FK30" s="1423"/>
      <c r="FL30" s="1423"/>
      <c r="FM30" s="1423"/>
      <c r="FN30" s="1423"/>
      <c r="FO30" s="1423"/>
      <c r="FP30" s="1423" t="s">
        <v>2109</v>
      </c>
      <c r="FQ30" s="1423"/>
      <c r="FR30" s="194"/>
      <c r="FS30" s="193"/>
      <c r="FT30" s="1423"/>
      <c r="FU30" s="1423"/>
      <c r="FV30" s="1423"/>
      <c r="FW30" s="1423"/>
      <c r="FX30" s="1423"/>
      <c r="FY30" s="1423" t="s">
        <v>2109</v>
      </c>
      <c r="FZ30" s="1423"/>
      <c r="GA30" s="194"/>
      <c r="GB30" s="193"/>
      <c r="GC30" s="1423"/>
      <c r="GD30" s="1423"/>
      <c r="GE30" s="1423"/>
      <c r="GF30" s="1423"/>
      <c r="GG30" s="1423"/>
      <c r="GH30" s="1423" t="s">
        <v>2109</v>
      </c>
      <c r="GI30" s="1423"/>
      <c r="GJ30" s="180"/>
      <c r="GK30" s="4"/>
      <c r="GL30" s="178"/>
      <c r="GM30" s="230"/>
      <c r="GN30" s="8"/>
      <c r="GO30" s="8"/>
      <c r="GP30" s="8"/>
    </row>
    <row r="31" spans="1:198" ht="12" customHeight="1">
      <c r="A31" s="177"/>
      <c r="B31" s="1486" t="s">
        <v>2452</v>
      </c>
      <c r="C31" s="1487"/>
      <c r="D31" s="1487"/>
      <c r="E31" s="1487"/>
      <c r="F31" s="1487"/>
      <c r="G31" s="1487"/>
      <c r="H31" s="1487"/>
      <c r="I31" s="1487"/>
      <c r="J31" s="181"/>
      <c r="K31" s="2156"/>
      <c r="L31" s="2156"/>
      <c r="M31" s="2156"/>
      <c r="N31" s="2156"/>
      <c r="O31" s="2156"/>
      <c r="P31" s="2156"/>
      <c r="Q31" s="3"/>
      <c r="R31" s="192"/>
      <c r="S31" s="191"/>
      <c r="T31" s="2156"/>
      <c r="U31" s="2156"/>
      <c r="V31" s="2156"/>
      <c r="W31" s="2156"/>
      <c r="X31" s="2156"/>
      <c r="Y31" s="2156"/>
      <c r="Z31" s="3"/>
      <c r="AA31" s="192"/>
      <c r="AB31" s="191"/>
      <c r="AC31" s="2156"/>
      <c r="AD31" s="2156"/>
      <c r="AE31" s="2156"/>
      <c r="AF31" s="2156"/>
      <c r="AG31" s="2156"/>
      <c r="AH31" s="2156"/>
      <c r="AI31" s="3"/>
      <c r="AJ31" s="176"/>
      <c r="AK31" s="4"/>
      <c r="AL31" s="178"/>
      <c r="AM31" s="4">
        <f>AT31</f>
        <v>0</v>
      </c>
      <c r="AS31" s="225"/>
      <c r="AT31" s="224"/>
      <c r="AU31" s="224"/>
      <c r="AV31" s="224"/>
      <c r="AW31" s="224"/>
      <c r="AX31" s="224"/>
      <c r="AY31" s="224"/>
      <c r="BA31" s="177"/>
      <c r="BB31" s="1486" t="s">
        <v>2452</v>
      </c>
      <c r="BC31" s="1487"/>
      <c r="BD31" s="1487"/>
      <c r="BE31" s="1487"/>
      <c r="BF31" s="1487"/>
      <c r="BG31" s="1487"/>
      <c r="BH31" s="1487"/>
      <c r="BI31" s="1487"/>
      <c r="BJ31" s="181"/>
      <c r="BK31" s="2156"/>
      <c r="BL31" s="2156"/>
      <c r="BM31" s="2156"/>
      <c r="BN31" s="2156"/>
      <c r="BO31" s="2156"/>
      <c r="BP31" s="2156"/>
      <c r="BQ31" s="3"/>
      <c r="BR31" s="192"/>
      <c r="BS31" s="191"/>
      <c r="BT31" s="2156"/>
      <c r="BU31" s="2156"/>
      <c r="BV31" s="2156"/>
      <c r="BW31" s="2156"/>
      <c r="BX31" s="2156"/>
      <c r="BY31" s="2156"/>
      <c r="BZ31" s="3"/>
      <c r="CA31" s="192"/>
      <c r="CB31" s="191"/>
      <c r="CC31" s="2156"/>
      <c r="CD31" s="2156"/>
      <c r="CE31" s="2156"/>
      <c r="CF31" s="2156"/>
      <c r="CG31" s="2156"/>
      <c r="CH31" s="2156"/>
      <c r="CI31" s="3"/>
      <c r="CJ31" s="176"/>
      <c r="CK31" s="4"/>
      <c r="CL31" s="178"/>
      <c r="CM31" s="4">
        <f>CT31</f>
        <v>0</v>
      </c>
      <c r="CS31" s="225"/>
      <c r="CT31" s="224"/>
      <c r="CU31" s="224"/>
      <c r="CV31" s="224"/>
      <c r="CW31" s="224"/>
      <c r="CX31" s="224"/>
      <c r="CY31" s="224"/>
      <c r="DA31" s="177"/>
      <c r="DB31" s="1486" t="s">
        <v>2452</v>
      </c>
      <c r="DC31" s="1487"/>
      <c r="DD31" s="1487"/>
      <c r="DE31" s="1487"/>
      <c r="DF31" s="1487"/>
      <c r="DG31" s="1487"/>
      <c r="DH31" s="1487"/>
      <c r="DI31" s="1487"/>
      <c r="DJ31" s="181"/>
      <c r="DK31" s="2156"/>
      <c r="DL31" s="2156"/>
      <c r="DM31" s="2156"/>
      <c r="DN31" s="2156"/>
      <c r="DO31" s="2156"/>
      <c r="DP31" s="2156"/>
      <c r="DQ31" s="3"/>
      <c r="DR31" s="192"/>
      <c r="DS31" s="191"/>
      <c r="DT31" s="2156"/>
      <c r="DU31" s="2156"/>
      <c r="DV31" s="2156"/>
      <c r="DW31" s="2156"/>
      <c r="DX31" s="2156"/>
      <c r="DY31" s="2156"/>
      <c r="DZ31" s="3"/>
      <c r="EA31" s="192"/>
      <c r="EB31" s="191"/>
      <c r="EC31" s="2156"/>
      <c r="ED31" s="2156"/>
      <c r="EE31" s="2156"/>
      <c r="EF31" s="2156"/>
      <c r="EG31" s="2156"/>
      <c r="EH31" s="2156"/>
      <c r="EI31" s="3"/>
      <c r="EJ31" s="176"/>
      <c r="EK31" s="4"/>
      <c r="EL31" s="178"/>
      <c r="EM31" s="4">
        <f>ET31</f>
        <v>0</v>
      </c>
      <c r="ES31" s="225"/>
      <c r="ET31" s="224"/>
      <c r="FA31" s="177"/>
      <c r="FB31" s="1486" t="s">
        <v>2452</v>
      </c>
      <c r="FC31" s="1487"/>
      <c r="FD31" s="1487"/>
      <c r="FE31" s="1487"/>
      <c r="FF31" s="1487"/>
      <c r="FG31" s="1487"/>
      <c r="FH31" s="1487"/>
      <c r="FI31" s="1487"/>
      <c r="FJ31" s="181"/>
      <c r="FK31" s="2156"/>
      <c r="FL31" s="2156"/>
      <c r="FM31" s="2156"/>
      <c r="FN31" s="2156"/>
      <c r="FO31" s="2156"/>
      <c r="FP31" s="2156"/>
      <c r="FQ31" s="3"/>
      <c r="FR31" s="192"/>
      <c r="FS31" s="191"/>
      <c r="FT31" s="2156"/>
      <c r="FU31" s="2156"/>
      <c r="FV31" s="2156"/>
      <c r="FW31" s="2156"/>
      <c r="FX31" s="2156"/>
      <c r="FY31" s="2156"/>
      <c r="FZ31" s="3"/>
      <c r="GA31" s="192"/>
      <c r="GB31" s="191"/>
      <c r="GC31" s="2156"/>
      <c r="GD31" s="2156"/>
      <c r="GE31" s="2156"/>
      <c r="GF31" s="2156"/>
      <c r="GG31" s="2156"/>
      <c r="GH31" s="2156"/>
      <c r="GI31" s="3"/>
      <c r="GJ31" s="176"/>
      <c r="GK31" s="4"/>
      <c r="GL31" s="178"/>
      <c r="GM31" s="4">
        <f>GT31</f>
        <v>0</v>
      </c>
    </row>
    <row r="32" spans="1:198" ht="18.95" customHeight="1">
      <c r="A32" s="177"/>
      <c r="B32" s="1489"/>
      <c r="C32" s="1490"/>
      <c r="D32" s="1490"/>
      <c r="E32" s="1490"/>
      <c r="F32" s="1490"/>
      <c r="G32" s="1490"/>
      <c r="H32" s="1490"/>
      <c r="I32" s="1490"/>
      <c r="J32" s="179"/>
      <c r="K32" s="7" t="s">
        <v>2110</v>
      </c>
      <c r="L32" s="7"/>
      <c r="M32" s="1423"/>
      <c r="N32" s="1423"/>
      <c r="O32" s="1423"/>
      <c r="P32" s="1423" t="s">
        <v>2109</v>
      </c>
      <c r="Q32" s="1423"/>
      <c r="R32" s="194"/>
      <c r="S32" s="193"/>
      <c r="T32" s="7" t="s">
        <v>2110</v>
      </c>
      <c r="U32" s="7"/>
      <c r="V32" s="1423"/>
      <c r="W32" s="1423"/>
      <c r="X32" s="1423"/>
      <c r="Y32" s="1423" t="s">
        <v>2109</v>
      </c>
      <c r="Z32" s="1423"/>
      <c r="AA32" s="194"/>
      <c r="AB32" s="193"/>
      <c r="AC32" s="7" t="s">
        <v>2110</v>
      </c>
      <c r="AD32" s="7"/>
      <c r="AE32" s="1423"/>
      <c r="AF32" s="1423"/>
      <c r="AG32" s="1423"/>
      <c r="AH32" s="1423" t="s">
        <v>2109</v>
      </c>
      <c r="AI32" s="1423"/>
      <c r="AJ32" s="180"/>
      <c r="AK32" s="4"/>
      <c r="AL32" s="178"/>
      <c r="AM32" s="4"/>
      <c r="AS32" s="225"/>
      <c r="AT32" s="224" t="str">
        <f>IF(OR(AND(J$10&lt;&gt;"",COUNTA(M32)=0),
AND(S$10&lt;&gt;"",COUNTA(V32)=0),
AND(AB$10&lt;&gt;"",COUNTA(AE32)=0)),"未入力があります。",
IF(OR(AND(J$10="",COUNTA(M32)=1),AND(S$10="",COUNTA(V32)=1),
AND(AB$10="",COUNTA(AE32)=1)),"棟番号を入力してください。","")
)</f>
        <v/>
      </c>
      <c r="AU32" s="224"/>
      <c r="AV32" s="224"/>
      <c r="AW32" s="224"/>
      <c r="AX32" s="224"/>
      <c r="AY32" s="224"/>
      <c r="BA32" s="177"/>
      <c r="BB32" s="1489"/>
      <c r="BC32" s="1490"/>
      <c r="BD32" s="1490"/>
      <c r="BE32" s="1490"/>
      <c r="BF32" s="1490"/>
      <c r="BG32" s="1490"/>
      <c r="BH32" s="1490"/>
      <c r="BI32" s="1490"/>
      <c r="BJ32" s="179"/>
      <c r="BK32" s="7" t="s">
        <v>2110</v>
      </c>
      <c r="BL32" s="7"/>
      <c r="BM32" s="1423"/>
      <c r="BN32" s="1423"/>
      <c r="BO32" s="1423"/>
      <c r="BP32" s="1423" t="s">
        <v>2109</v>
      </c>
      <c r="BQ32" s="1423"/>
      <c r="BR32" s="194"/>
      <c r="BS32" s="193"/>
      <c r="BT32" s="7" t="s">
        <v>2110</v>
      </c>
      <c r="BU32" s="7"/>
      <c r="BV32" s="1423"/>
      <c r="BW32" s="1423"/>
      <c r="BX32" s="1423"/>
      <c r="BY32" s="1423" t="s">
        <v>2109</v>
      </c>
      <c r="BZ32" s="1423"/>
      <c r="CA32" s="194"/>
      <c r="CB32" s="193"/>
      <c r="CC32" s="7" t="s">
        <v>2110</v>
      </c>
      <c r="CD32" s="7"/>
      <c r="CE32" s="1423"/>
      <c r="CF32" s="1423"/>
      <c r="CG32" s="1423"/>
      <c r="CH32" s="1423" t="s">
        <v>2109</v>
      </c>
      <c r="CI32" s="1423"/>
      <c r="CJ32" s="180"/>
      <c r="CK32" s="4"/>
      <c r="CL32" s="178"/>
      <c r="CM32" s="4"/>
      <c r="CS32" s="225"/>
      <c r="CT32" s="224" t="str">
        <f>IF(OR(AND(BJ$10&lt;&gt;"",COUNTA(BM32)=0),
AND(BS$10&lt;&gt;"",COUNTA(BV32)=0),
AND(CB$10&lt;&gt;"",COUNTA(CE32)=0)),"未入力があります。",
IF(OR(AND(BJ$10="",COUNTA(BM32)=1),AND(BS$10="",COUNTA(BV32)=1),
AND(CB$10="",COUNTA(CE32)=1)),"棟番号を入力してください。","")
)</f>
        <v/>
      </c>
      <c r="CU32" s="224"/>
      <c r="CV32" s="224"/>
      <c r="CW32" s="224"/>
      <c r="CX32" s="224"/>
      <c r="CY32" s="224"/>
      <c r="DA32" s="177"/>
      <c r="DB32" s="1489"/>
      <c r="DC32" s="1490"/>
      <c r="DD32" s="1490"/>
      <c r="DE32" s="1490"/>
      <c r="DF32" s="1490"/>
      <c r="DG32" s="1490"/>
      <c r="DH32" s="1490"/>
      <c r="DI32" s="1490"/>
      <c r="DJ32" s="179"/>
      <c r="DK32" s="7" t="s">
        <v>2110</v>
      </c>
      <c r="DL32" s="7"/>
      <c r="DM32" s="1423"/>
      <c r="DN32" s="1423"/>
      <c r="DO32" s="1423"/>
      <c r="DP32" s="1423" t="s">
        <v>2109</v>
      </c>
      <c r="DQ32" s="1423"/>
      <c r="DR32" s="194"/>
      <c r="DS32" s="193"/>
      <c r="DT32" s="7" t="s">
        <v>2110</v>
      </c>
      <c r="DU32" s="7"/>
      <c r="DV32" s="1423"/>
      <c r="DW32" s="1423"/>
      <c r="DX32" s="1423"/>
      <c r="DY32" s="1423" t="s">
        <v>2109</v>
      </c>
      <c r="DZ32" s="1423"/>
      <c r="EA32" s="194"/>
      <c r="EB32" s="193"/>
      <c r="EC32" s="7" t="s">
        <v>2110</v>
      </c>
      <c r="ED32" s="7"/>
      <c r="EE32" s="1423"/>
      <c r="EF32" s="1423"/>
      <c r="EG32" s="1423"/>
      <c r="EH32" s="1423" t="s">
        <v>2109</v>
      </c>
      <c r="EI32" s="1423"/>
      <c r="EJ32" s="180"/>
      <c r="EK32" s="4"/>
      <c r="EL32" s="178"/>
      <c r="EM32" s="4"/>
      <c r="ES32" s="225"/>
      <c r="ET32" s="224" t="str">
        <f>IF(OR(AND(DJ$10&lt;&gt;"",COUNTA(DM32)=0),
AND(DS$10&lt;&gt;"",COUNTA(DV32)=0),
AND(EB$10&lt;&gt;"",COUNTA(EE32)=0)),"未入力があります。",
IF(OR(AND(DJ$10="",COUNTA(DM32)=1),AND(DS$10="",COUNTA(DV32)=1),
AND(EB$10="",COUNTA(EE32)=1)),"棟番号を入力してください。","")
)</f>
        <v/>
      </c>
      <c r="FA32" s="177"/>
      <c r="FB32" s="1489"/>
      <c r="FC32" s="1490"/>
      <c r="FD32" s="1490"/>
      <c r="FE32" s="1490"/>
      <c r="FF32" s="1490"/>
      <c r="FG32" s="1490"/>
      <c r="FH32" s="1490"/>
      <c r="FI32" s="1490"/>
      <c r="FJ32" s="179"/>
      <c r="FK32" s="7" t="s">
        <v>2110</v>
      </c>
      <c r="FL32" s="7"/>
      <c r="FM32" s="1423"/>
      <c r="FN32" s="1423"/>
      <c r="FO32" s="1423"/>
      <c r="FP32" s="1423" t="s">
        <v>2109</v>
      </c>
      <c r="FQ32" s="1423"/>
      <c r="FR32" s="194"/>
      <c r="FS32" s="193"/>
      <c r="FT32" s="7" t="s">
        <v>2110</v>
      </c>
      <c r="FU32" s="7"/>
      <c r="FV32" s="1423"/>
      <c r="FW32" s="1423"/>
      <c r="FX32" s="1423"/>
      <c r="FY32" s="1423" t="s">
        <v>2109</v>
      </c>
      <c r="FZ32" s="1423"/>
      <c r="GA32" s="194"/>
      <c r="GB32" s="193"/>
      <c r="GC32" s="7" t="s">
        <v>2110</v>
      </c>
      <c r="GD32" s="7"/>
      <c r="GE32" s="1423"/>
      <c r="GF32" s="1423"/>
      <c r="GG32" s="1423"/>
      <c r="GH32" s="1423" t="s">
        <v>2109</v>
      </c>
      <c r="GI32" s="1423"/>
      <c r="GJ32" s="180"/>
      <c r="GK32" s="4"/>
      <c r="GL32" s="178"/>
      <c r="GM32" s="4"/>
    </row>
    <row r="33" spans="1:200" ht="3.95" customHeight="1">
      <c r="A33" s="177"/>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178"/>
      <c r="AM33" s="4"/>
      <c r="AS33" s="225"/>
      <c r="BA33" s="177"/>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178"/>
      <c r="CM33" s="4"/>
      <c r="CS33" s="225"/>
      <c r="DA33" s="177"/>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178"/>
      <c r="EM33" s="4"/>
      <c r="ES33" s="225"/>
      <c r="FA33" s="177"/>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178"/>
      <c r="GM33" s="4"/>
    </row>
    <row r="34" spans="1:200" ht="3.95" customHeight="1">
      <c r="A34" s="17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178"/>
      <c r="AM34" s="4"/>
      <c r="AS34" s="225"/>
      <c r="BA34" s="177"/>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178"/>
      <c r="CM34" s="4"/>
      <c r="CS34" s="225"/>
      <c r="DA34" s="177"/>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178"/>
      <c r="EM34" s="4"/>
      <c r="ES34" s="225"/>
      <c r="FA34" s="177"/>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178"/>
      <c r="GM34" s="4"/>
    </row>
    <row r="35" spans="1:200" ht="2.4500000000000002" customHeight="1">
      <c r="A35" s="179"/>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180"/>
      <c r="AM35" s="4"/>
      <c r="AS35" s="225"/>
      <c r="BA35" s="179"/>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180"/>
      <c r="CM35" s="4"/>
      <c r="CS35" s="225"/>
      <c r="DA35" s="179"/>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180"/>
      <c r="EM35" s="4"/>
      <c r="ES35" s="225"/>
      <c r="FA35" s="179"/>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180"/>
      <c r="GM35" s="4"/>
    </row>
    <row r="36" spans="1:200" ht="3.9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S36" s="225"/>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S36" s="225"/>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S36" s="225"/>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row>
    <row r="37" spans="1:200" ht="15" customHeight="1">
      <c r="A37" s="2150" t="s">
        <v>50</v>
      </c>
      <c r="B37" s="2150"/>
      <c r="C37" s="2150"/>
      <c r="D37" s="2150"/>
      <c r="E37" s="2150"/>
      <c r="F37" s="2150"/>
      <c r="G37" s="2150"/>
      <c r="H37" s="2150"/>
      <c r="I37" s="2150"/>
      <c r="J37" s="2150"/>
      <c r="K37" s="2150"/>
      <c r="L37" s="2150"/>
      <c r="M37" s="2150"/>
      <c r="N37" s="2150"/>
      <c r="O37" s="2150"/>
      <c r="P37" s="2150"/>
      <c r="Q37" s="2150"/>
      <c r="R37" s="2150"/>
      <c r="S37" s="2150"/>
      <c r="T37" s="2150"/>
      <c r="U37" s="2150"/>
      <c r="V37" s="2150"/>
      <c r="W37" s="2150"/>
      <c r="X37" s="2150"/>
      <c r="Y37" s="2150"/>
      <c r="Z37" s="2150"/>
      <c r="AA37" s="2150"/>
      <c r="AB37" s="2150"/>
      <c r="AC37" s="2150"/>
      <c r="AD37" s="2150"/>
      <c r="AE37" s="2150"/>
      <c r="AF37" s="2150"/>
      <c r="AG37" s="2150"/>
      <c r="AH37" s="2150"/>
      <c r="AI37" s="2150"/>
      <c r="AJ37" s="2150"/>
      <c r="AK37" s="231"/>
      <c r="AL37" s="231"/>
      <c r="AM37" s="4"/>
      <c r="AS37" s="225"/>
      <c r="BA37" s="2150" t="s">
        <v>50</v>
      </c>
      <c r="BB37" s="2150"/>
      <c r="BC37" s="2150"/>
      <c r="BD37" s="2150"/>
      <c r="BE37" s="2150"/>
      <c r="BF37" s="2150"/>
      <c r="BG37" s="2150"/>
      <c r="BH37" s="2150"/>
      <c r="BI37" s="2150"/>
      <c r="BJ37" s="2150"/>
      <c r="BK37" s="2150"/>
      <c r="BL37" s="2150"/>
      <c r="BM37" s="2150"/>
      <c r="BN37" s="2150"/>
      <c r="BO37" s="2150"/>
      <c r="BP37" s="2150"/>
      <c r="BQ37" s="2150"/>
      <c r="BR37" s="2150"/>
      <c r="BS37" s="2150"/>
      <c r="BT37" s="2150"/>
      <c r="BU37" s="2150"/>
      <c r="BV37" s="2150"/>
      <c r="BW37" s="2150"/>
      <c r="BX37" s="2150"/>
      <c r="BY37" s="2150"/>
      <c r="BZ37" s="2150"/>
      <c r="CA37" s="2150"/>
      <c r="CB37" s="2150"/>
      <c r="CC37" s="2150"/>
      <c r="CD37" s="2150"/>
      <c r="CE37" s="2150"/>
      <c r="CF37" s="2150"/>
      <c r="CG37" s="2150"/>
      <c r="CH37" s="2150"/>
      <c r="CI37" s="2150"/>
      <c r="CJ37" s="2150"/>
      <c r="CK37" s="231"/>
      <c r="CL37" s="231"/>
      <c r="CM37" s="4"/>
      <c r="CS37" s="225"/>
      <c r="DA37" s="2150" t="s">
        <v>50</v>
      </c>
      <c r="DB37" s="2150"/>
      <c r="DC37" s="2150"/>
      <c r="DD37" s="2150"/>
      <c r="DE37" s="2150"/>
      <c r="DF37" s="2150"/>
      <c r="DG37" s="2150"/>
      <c r="DH37" s="2150"/>
      <c r="DI37" s="2150"/>
      <c r="DJ37" s="2150"/>
      <c r="DK37" s="2150"/>
      <c r="DL37" s="2150"/>
      <c r="DM37" s="2150"/>
      <c r="DN37" s="2150"/>
      <c r="DO37" s="2150"/>
      <c r="DP37" s="2150"/>
      <c r="DQ37" s="2150"/>
      <c r="DR37" s="2150"/>
      <c r="DS37" s="2150"/>
      <c r="DT37" s="2150"/>
      <c r="DU37" s="2150"/>
      <c r="DV37" s="2150"/>
      <c r="DW37" s="2150"/>
      <c r="DX37" s="2150"/>
      <c r="DY37" s="2150"/>
      <c r="DZ37" s="2150"/>
      <c r="EA37" s="2150"/>
      <c r="EB37" s="2150"/>
      <c r="EC37" s="2150"/>
      <c r="ED37" s="2150"/>
      <c r="EE37" s="2150"/>
      <c r="EF37" s="2150"/>
      <c r="EG37" s="2150"/>
      <c r="EH37" s="2150"/>
      <c r="EI37" s="2150"/>
      <c r="EJ37" s="2150"/>
      <c r="EK37" s="231"/>
      <c r="EL37" s="231"/>
      <c r="EM37" s="4"/>
      <c r="ES37" s="225"/>
      <c r="FA37" s="2150" t="s">
        <v>50</v>
      </c>
      <c r="FB37" s="2150"/>
      <c r="FC37" s="2150"/>
      <c r="FD37" s="2150"/>
      <c r="FE37" s="2150"/>
      <c r="FF37" s="2150"/>
      <c r="FG37" s="2150"/>
      <c r="FH37" s="2150"/>
      <c r="FI37" s="2150"/>
      <c r="FJ37" s="2150"/>
      <c r="FK37" s="2150"/>
      <c r="FL37" s="2150"/>
      <c r="FM37" s="2150"/>
      <c r="FN37" s="2150"/>
      <c r="FO37" s="2150"/>
      <c r="FP37" s="2150"/>
      <c r="FQ37" s="2150"/>
      <c r="FR37" s="2150"/>
      <c r="FS37" s="2150"/>
      <c r="FT37" s="2150"/>
      <c r="FU37" s="2150"/>
      <c r="FV37" s="2150"/>
      <c r="FW37" s="2150"/>
      <c r="FX37" s="2150"/>
      <c r="FY37" s="2150"/>
      <c r="FZ37" s="2150"/>
      <c r="GA37" s="2150"/>
      <c r="GB37" s="2150"/>
      <c r="GC37" s="2150"/>
      <c r="GD37" s="2150"/>
      <c r="GE37" s="2150"/>
      <c r="GF37" s="2150"/>
      <c r="GG37" s="2150"/>
      <c r="GH37" s="2150"/>
      <c r="GI37" s="2150"/>
      <c r="GJ37" s="2150"/>
      <c r="GK37" s="231"/>
      <c r="GL37" s="231"/>
      <c r="GM37" s="4"/>
    </row>
    <row r="38" spans="1:200" ht="2.2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t="str">
        <f>IF(AND($AL$13=TRUE,R38=""),"未入力",IF(AND($AL$13=FALSE,R38&lt;&gt;""),"入力不要",""))</f>
        <v/>
      </c>
      <c r="AS38" s="225"/>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t="str">
        <f>IF(AND($AL$13=TRUE,BR38=""),"未入力",IF(AND($AL$13=FALSE,BR38&lt;&gt;""),"入力不要",""))</f>
        <v/>
      </c>
      <c r="CS38" s="225"/>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t="str">
        <f>IF(AND($AL$13=TRUE,DR38=""),"未入力",IF(AND($AL$13=FALSE,DR38&lt;&gt;""),"入力不要",""))</f>
        <v/>
      </c>
      <c r="ES38" s="225"/>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t="str">
        <f>IF(AND($AL$13=TRUE,FR38=""),"未入力",IF(AND($AL$13=FALSE,FR38&lt;&gt;""),"入力不要",""))</f>
        <v/>
      </c>
    </row>
    <row r="39" spans="1:200" ht="2.25" customHeight="1">
      <c r="A39" s="18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176"/>
      <c r="AM39" s="4"/>
      <c r="AS39" s="225"/>
      <c r="BA39" s="181"/>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176"/>
      <c r="CM39" s="4"/>
      <c r="CS39" s="225"/>
      <c r="DA39" s="181"/>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176"/>
      <c r="EM39" s="4"/>
      <c r="ES39" s="225"/>
      <c r="FA39" s="181"/>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176"/>
      <c r="GM39" s="4"/>
    </row>
    <row r="40" spans="1:200" ht="14.45" customHeight="1">
      <c r="A40" s="177" t="s">
        <v>51</v>
      </c>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178"/>
      <c r="AM40" s="4"/>
      <c r="AS40" s="225"/>
      <c r="BA40" s="177" t="s">
        <v>51</v>
      </c>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178"/>
      <c r="CM40" s="4"/>
      <c r="CS40" s="225"/>
      <c r="DA40" s="177" t="s">
        <v>51</v>
      </c>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178"/>
      <c r="EM40" s="4"/>
      <c r="ES40" s="225"/>
      <c r="FA40" s="177" t="s">
        <v>51</v>
      </c>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178"/>
      <c r="GM40" s="4"/>
    </row>
    <row r="41" spans="1:200" ht="18" customHeight="1">
      <c r="A41" s="177"/>
      <c r="B41" s="1472" t="s">
        <v>2262</v>
      </c>
      <c r="C41" s="1473"/>
      <c r="D41" s="1473"/>
      <c r="E41" s="1473"/>
      <c r="F41" s="1473"/>
      <c r="G41" s="1473"/>
      <c r="H41" s="1473"/>
      <c r="I41" s="1473"/>
      <c r="J41" s="1464"/>
      <c r="K41" s="1465"/>
      <c r="L41" s="1465"/>
      <c r="M41" s="1465"/>
      <c r="N41" s="1465"/>
      <c r="O41" s="1465"/>
      <c r="P41" s="1466"/>
      <c r="Q41" s="173"/>
      <c r="R41" s="173"/>
      <c r="S41" s="173"/>
      <c r="T41" s="173"/>
      <c r="U41" s="173"/>
      <c r="V41" s="173"/>
      <c r="W41" s="173"/>
      <c r="X41" s="173"/>
      <c r="Y41" s="173"/>
      <c r="Z41" s="173"/>
      <c r="AA41" s="173"/>
      <c r="AB41" s="173"/>
      <c r="AC41" s="173"/>
      <c r="AD41" s="173"/>
      <c r="AE41" s="173"/>
      <c r="AF41" s="173"/>
      <c r="AG41" s="173"/>
      <c r="AH41" s="173"/>
      <c r="AI41" s="173"/>
      <c r="AJ41" s="4"/>
      <c r="AK41" s="4"/>
      <c r="AL41" s="178"/>
      <c r="AM41" s="11"/>
      <c r="AN41" s="252"/>
      <c r="AO41" s="252"/>
      <c r="AP41" s="252"/>
      <c r="AQ41" s="252"/>
      <c r="AR41" s="252"/>
      <c r="AS41" s="225"/>
      <c r="BA41" s="177"/>
      <c r="BB41" s="1472" t="s">
        <v>2262</v>
      </c>
      <c r="BC41" s="1473"/>
      <c r="BD41" s="1473"/>
      <c r="BE41" s="1473"/>
      <c r="BF41" s="1473"/>
      <c r="BG41" s="1473"/>
      <c r="BH41" s="1473"/>
      <c r="BI41" s="1473"/>
      <c r="BJ41" s="1464"/>
      <c r="BK41" s="1465"/>
      <c r="BL41" s="1465"/>
      <c r="BM41" s="1465"/>
      <c r="BN41" s="1465"/>
      <c r="BO41" s="1465"/>
      <c r="BP41" s="1466"/>
      <c r="BQ41" s="173"/>
      <c r="BR41" s="173"/>
      <c r="BS41" s="173"/>
      <c r="BT41" s="173"/>
      <c r="BU41" s="173"/>
      <c r="BV41" s="173"/>
      <c r="BW41" s="173"/>
      <c r="BX41" s="173"/>
      <c r="BY41" s="173"/>
      <c r="BZ41" s="173"/>
      <c r="CA41" s="173"/>
      <c r="CB41" s="173"/>
      <c r="CC41" s="173"/>
      <c r="CD41" s="173"/>
      <c r="CE41" s="173"/>
      <c r="CF41" s="173"/>
      <c r="CG41" s="173"/>
      <c r="CH41" s="173"/>
      <c r="CI41" s="173"/>
      <c r="CJ41" s="4"/>
      <c r="CK41" s="4"/>
      <c r="CL41" s="178"/>
      <c r="CM41" s="11"/>
      <c r="CN41" s="252"/>
      <c r="CO41" s="252"/>
      <c r="CP41" s="252"/>
      <c r="CQ41" s="252"/>
      <c r="CR41" s="252"/>
      <c r="CS41" s="225"/>
      <c r="DA41" s="177"/>
      <c r="DB41" s="1472" t="s">
        <v>2262</v>
      </c>
      <c r="DC41" s="1473"/>
      <c r="DD41" s="1473"/>
      <c r="DE41" s="1473"/>
      <c r="DF41" s="1473"/>
      <c r="DG41" s="1473"/>
      <c r="DH41" s="1473"/>
      <c r="DI41" s="1473"/>
      <c r="DJ41" s="1464"/>
      <c r="DK41" s="1465"/>
      <c r="DL41" s="1465"/>
      <c r="DM41" s="1465"/>
      <c r="DN41" s="1465"/>
      <c r="DO41" s="1465"/>
      <c r="DP41" s="1466"/>
      <c r="DQ41" s="173"/>
      <c r="DR41" s="173"/>
      <c r="DS41" s="173"/>
      <c r="DT41" s="173"/>
      <c r="DU41" s="173"/>
      <c r="DV41" s="173"/>
      <c r="DW41" s="173"/>
      <c r="DX41" s="173"/>
      <c r="DY41" s="173"/>
      <c r="DZ41" s="173"/>
      <c r="EA41" s="173"/>
      <c r="EB41" s="173"/>
      <c r="EC41" s="173"/>
      <c r="ED41" s="173"/>
      <c r="EE41" s="173"/>
      <c r="EF41" s="173"/>
      <c r="EG41" s="173"/>
      <c r="EH41" s="173"/>
      <c r="EI41" s="173"/>
      <c r="EJ41" s="4"/>
      <c r="EK41" s="4"/>
      <c r="EL41" s="178"/>
      <c r="EM41" s="11"/>
      <c r="EN41" s="252"/>
      <c r="EO41" s="252"/>
      <c r="EP41" s="252"/>
      <c r="EQ41" s="252"/>
      <c r="ER41" s="252"/>
      <c r="ES41" s="225"/>
      <c r="FA41" s="177"/>
      <c r="FB41" s="1472" t="s">
        <v>2262</v>
      </c>
      <c r="FC41" s="1473"/>
      <c r="FD41" s="1473"/>
      <c r="FE41" s="1473"/>
      <c r="FF41" s="1473"/>
      <c r="FG41" s="1473"/>
      <c r="FH41" s="1473"/>
      <c r="FI41" s="1473"/>
      <c r="FJ41" s="1464"/>
      <c r="FK41" s="1465"/>
      <c r="FL41" s="1465"/>
      <c r="FM41" s="1465"/>
      <c r="FN41" s="1465"/>
      <c r="FO41" s="1465"/>
      <c r="FP41" s="1466"/>
      <c r="FQ41" s="173"/>
      <c r="FR41" s="173"/>
      <c r="FS41" s="173"/>
      <c r="FT41" s="173"/>
      <c r="FU41" s="173"/>
      <c r="FV41" s="173"/>
      <c r="FW41" s="173"/>
      <c r="FX41" s="173"/>
      <c r="FY41" s="173"/>
      <c r="FZ41" s="173"/>
      <c r="GA41" s="173"/>
      <c r="GB41" s="173"/>
      <c r="GC41" s="173"/>
      <c r="GD41" s="173"/>
      <c r="GE41" s="173"/>
      <c r="GF41" s="173"/>
      <c r="GG41" s="173"/>
      <c r="GH41" s="173"/>
      <c r="GI41" s="173"/>
      <c r="GJ41" s="4"/>
      <c r="GK41" s="4"/>
      <c r="GL41" s="178"/>
      <c r="GM41" s="11"/>
      <c r="GN41" s="252"/>
      <c r="GO41" s="252"/>
      <c r="GP41" s="252"/>
      <c r="GQ41" s="252"/>
      <c r="GR41" s="252"/>
    </row>
    <row r="42" spans="1:200" ht="30.95" customHeight="1">
      <c r="A42" s="177"/>
      <c r="B42" s="1486" t="s">
        <v>2267</v>
      </c>
      <c r="C42" s="1487"/>
      <c r="D42" s="1487"/>
      <c r="E42" s="1487"/>
      <c r="F42" s="1487"/>
      <c r="G42" s="1487"/>
      <c r="H42" s="1487"/>
      <c r="I42" s="1488"/>
      <c r="J42" s="181"/>
      <c r="K42" s="232" t="s">
        <v>52</v>
      </c>
      <c r="L42" s="232"/>
      <c r="M42" s="232"/>
      <c r="N42" s="232"/>
      <c r="O42" s="3"/>
      <c r="P42" s="230"/>
      <c r="Q42" s="253" t="s">
        <v>53</v>
      </c>
      <c r="R42" s="200"/>
      <c r="S42" s="200"/>
      <c r="T42" s="3"/>
      <c r="U42" s="200"/>
      <c r="V42" s="200"/>
      <c r="W42" s="3"/>
      <c r="X42" s="200"/>
      <c r="Y42" s="200"/>
      <c r="Z42" s="176"/>
      <c r="AB42" s="4"/>
      <c r="AC42" s="4"/>
      <c r="AD42" s="4"/>
      <c r="AE42" s="4"/>
      <c r="AF42" s="4"/>
      <c r="AG42" s="4"/>
      <c r="AH42" s="4"/>
      <c r="AI42" s="4"/>
      <c r="AJ42" s="4"/>
      <c r="AK42" s="4"/>
      <c r="AL42" s="178"/>
      <c r="AM42" s="226"/>
      <c r="AN42" s="252" t="b">
        <v>0</v>
      </c>
      <c r="AO42" s="252" t="b">
        <v>0</v>
      </c>
      <c r="AP42" s="252"/>
      <c r="AQ42" s="252"/>
      <c r="AR42" s="252"/>
      <c r="AS42" s="225">
        <f>COUNTIF(AN42:AO42, TRUE)</f>
        <v>0</v>
      </c>
      <c r="AT42" s="224" t="str">
        <f>IF(AND($J41&lt;&gt;"",COUNTIF(AN42:AP42,TRUE)=0),"未入力です。",
  IF(AND($J41&lt;&gt;"",COUNTIF(AN42:AP42,TRUE)&gt;1),"選択は1つまでです。",""))</f>
        <v/>
      </c>
      <c r="AU42" s="224"/>
      <c r="AV42" s="224"/>
      <c r="AW42" s="224"/>
      <c r="AX42" s="224"/>
      <c r="AY42" s="224"/>
      <c r="BA42" s="177"/>
      <c r="BB42" s="1486" t="s">
        <v>2267</v>
      </c>
      <c r="BC42" s="1487"/>
      <c r="BD42" s="1487"/>
      <c r="BE42" s="1487"/>
      <c r="BF42" s="1487"/>
      <c r="BG42" s="1487"/>
      <c r="BH42" s="1487"/>
      <c r="BI42" s="1488"/>
      <c r="BJ42" s="181"/>
      <c r="BK42" s="232" t="s">
        <v>52</v>
      </c>
      <c r="BL42" s="232"/>
      <c r="BM42" s="232"/>
      <c r="BN42" s="232"/>
      <c r="BO42" s="3"/>
      <c r="BP42" s="230"/>
      <c r="BQ42" s="253" t="s">
        <v>53</v>
      </c>
      <c r="BR42" s="200"/>
      <c r="BS42" s="200"/>
      <c r="BT42" s="3"/>
      <c r="BU42" s="200"/>
      <c r="BV42" s="200"/>
      <c r="BW42" s="3"/>
      <c r="BX42" s="200"/>
      <c r="BY42" s="200"/>
      <c r="BZ42" s="176"/>
      <c r="CB42" s="4"/>
      <c r="CC42" s="4"/>
      <c r="CD42" s="4"/>
      <c r="CE42" s="4"/>
      <c r="CF42" s="4"/>
      <c r="CG42" s="4"/>
      <c r="CH42" s="4"/>
      <c r="CI42" s="4"/>
      <c r="CJ42" s="4"/>
      <c r="CK42" s="4"/>
      <c r="CL42" s="178"/>
      <c r="CM42" s="226"/>
      <c r="CN42" s="252" t="b">
        <v>0</v>
      </c>
      <c r="CO42" s="252" t="b">
        <v>0</v>
      </c>
      <c r="CP42" s="252"/>
      <c r="CQ42" s="252"/>
      <c r="CR42" s="252"/>
      <c r="CS42" s="225">
        <f>COUNTIF(CN42:CO42, TRUE)</f>
        <v>0</v>
      </c>
      <c r="CT42" s="224" t="str">
        <f>IF(AND($J41&lt;&gt;"",COUNTIF(CN42:CP42,TRUE)=0),"未入力です。",
  IF(AND($J41&lt;&gt;"",COUNTIF(CN42:CP42,TRUE)&gt;1),"選択は1つまでです。",""))</f>
        <v/>
      </c>
      <c r="CU42" s="224"/>
      <c r="CV42" s="224"/>
      <c r="CW42" s="224"/>
      <c r="CX42" s="224"/>
      <c r="CY42" s="224"/>
      <c r="DA42" s="177"/>
      <c r="DB42" s="1486" t="s">
        <v>2267</v>
      </c>
      <c r="DC42" s="1487"/>
      <c r="DD42" s="1487"/>
      <c r="DE42" s="1487"/>
      <c r="DF42" s="1487"/>
      <c r="DG42" s="1487"/>
      <c r="DH42" s="1487"/>
      <c r="DI42" s="1488"/>
      <c r="DJ42" s="181"/>
      <c r="DK42" s="232" t="s">
        <v>52</v>
      </c>
      <c r="DL42" s="232"/>
      <c r="DM42" s="232"/>
      <c r="DN42" s="232"/>
      <c r="DO42" s="3"/>
      <c r="DP42" s="230"/>
      <c r="DQ42" s="253" t="s">
        <v>53</v>
      </c>
      <c r="DR42" s="200"/>
      <c r="DS42" s="200"/>
      <c r="DT42" s="3"/>
      <c r="DU42" s="200"/>
      <c r="DV42" s="200"/>
      <c r="DW42" s="3"/>
      <c r="DX42" s="200"/>
      <c r="DY42" s="200"/>
      <c r="DZ42" s="176"/>
      <c r="EB42" s="4"/>
      <c r="EC42" s="4"/>
      <c r="ED42" s="4"/>
      <c r="EE42" s="4"/>
      <c r="EF42" s="4"/>
      <c r="EG42" s="4"/>
      <c r="EH42" s="4"/>
      <c r="EI42" s="4"/>
      <c r="EJ42" s="4"/>
      <c r="EK42" s="4"/>
      <c r="EL42" s="178"/>
      <c r="EM42" s="226"/>
      <c r="EN42" s="252" t="b">
        <v>0</v>
      </c>
      <c r="EO42" s="252" t="b">
        <v>0</v>
      </c>
      <c r="EP42" s="252"/>
      <c r="EQ42" s="252"/>
      <c r="ER42" s="252"/>
      <c r="ES42" s="225">
        <f>COUNTIF(EN42:EO42, TRUE)</f>
        <v>0</v>
      </c>
      <c r="ET42" s="224" t="str">
        <f>IF(AND($J41&lt;&gt;"",COUNTIF(EN42:EP42,TRUE)=0),"未入力です。",
  IF(AND($J41&lt;&gt;"",COUNTIF(EN42:EP42,TRUE)&gt;1),"選択は1つまでです。",""))</f>
        <v/>
      </c>
      <c r="FA42" s="177"/>
      <c r="FB42" s="1486" t="s">
        <v>2267</v>
      </c>
      <c r="FC42" s="1487"/>
      <c r="FD42" s="1487"/>
      <c r="FE42" s="1487"/>
      <c r="FF42" s="1487"/>
      <c r="FG42" s="1487"/>
      <c r="FH42" s="1487"/>
      <c r="FI42" s="1488"/>
      <c r="FJ42" s="181"/>
      <c r="FK42" s="232" t="s">
        <v>52</v>
      </c>
      <c r="FL42" s="232"/>
      <c r="FM42" s="232"/>
      <c r="FN42" s="232"/>
      <c r="FO42" s="3"/>
      <c r="FP42" s="230"/>
      <c r="FQ42" s="253" t="s">
        <v>53</v>
      </c>
      <c r="FR42" s="200"/>
      <c r="FS42" s="200"/>
      <c r="FT42" s="3"/>
      <c r="FU42" s="200"/>
      <c r="FV42" s="200"/>
      <c r="FW42" s="3"/>
      <c r="FX42" s="200"/>
      <c r="FY42" s="200"/>
      <c r="FZ42" s="176"/>
      <c r="GB42" s="4"/>
      <c r="GC42" s="4"/>
      <c r="GD42" s="4"/>
      <c r="GE42" s="4"/>
      <c r="GF42" s="4"/>
      <c r="GG42" s="4"/>
      <c r="GH42" s="4"/>
      <c r="GI42" s="4"/>
      <c r="GJ42" s="4"/>
      <c r="GK42" s="4"/>
      <c r="GL42" s="178"/>
      <c r="GM42" s="226"/>
      <c r="GN42" s="252" t="b">
        <v>0</v>
      </c>
      <c r="GO42" s="252" t="b">
        <v>0</v>
      </c>
      <c r="GP42" s="252"/>
      <c r="GQ42" s="252"/>
      <c r="GR42" s="252"/>
    </row>
    <row r="43" spans="1:200" ht="17.100000000000001" customHeight="1">
      <c r="A43" s="177"/>
      <c r="B43" s="1493" t="s">
        <v>2268</v>
      </c>
      <c r="C43" s="1494"/>
      <c r="D43" s="1494"/>
      <c r="E43" s="1494"/>
      <c r="F43" s="1494"/>
      <c r="G43" s="1494"/>
      <c r="H43" s="1494"/>
      <c r="I43" s="2153"/>
      <c r="J43" s="181"/>
      <c r="K43" s="3" t="s">
        <v>54</v>
      </c>
      <c r="L43" s="3"/>
      <c r="M43" s="3"/>
      <c r="N43" s="3"/>
      <c r="O43" s="3"/>
      <c r="P43" s="3"/>
      <c r="Q43" s="3"/>
      <c r="R43" s="3"/>
      <c r="S43" s="1481" t="s">
        <v>55</v>
      </c>
      <c r="T43" s="1481"/>
      <c r="U43" s="1481"/>
      <c r="V43" s="1481"/>
      <c r="W43" s="1481"/>
      <c r="X43" s="3"/>
      <c r="Y43" s="3"/>
      <c r="Z43" s="1481" t="s">
        <v>56</v>
      </c>
      <c r="AA43" s="1481"/>
      <c r="AB43" s="1481"/>
      <c r="AC43" s="1481"/>
      <c r="AD43" s="1481"/>
      <c r="AE43" s="1481"/>
      <c r="AF43" s="1481"/>
      <c r="AG43" s="1481"/>
      <c r="AH43" s="1481"/>
      <c r="AI43" s="1482"/>
      <c r="AJ43" s="4"/>
      <c r="AK43" s="4"/>
      <c r="AL43" s="178"/>
      <c r="AM43" s="11" t="str">
        <f>IF(AND($I45&lt;&gt;"",COUNTIF(AN43:AP44,TRUE)=0),"未入力",
  IF(AND($I45&lt;&gt;"",COUNTIF(AN43:AP44,TRUE)&gt;1),"複数選択",""))</f>
        <v/>
      </c>
      <c r="AN43" s="254" t="b">
        <v>0</v>
      </c>
      <c r="AO43" s="254" t="b">
        <v>0</v>
      </c>
      <c r="AP43" s="254" t="b">
        <v>0</v>
      </c>
      <c r="AQ43" s="254"/>
      <c r="AR43" s="254"/>
      <c r="AS43" s="225">
        <f>COUNTIF(AN43:AP43, TRUE)</f>
        <v>0</v>
      </c>
      <c r="AT43" s="224" t="str">
        <f>IF(AND($J$41&lt;&gt;"",COUNTIF(AN43:AP44,TRUE)=0),"未入力です。",
  IF(AND($J$41&lt;&gt;"",COUNTIF(AN43:AP44,TRUE)&gt;1),"選択は1つまでです。",""))</f>
        <v/>
      </c>
      <c r="AU43" s="224"/>
      <c r="AV43" s="224"/>
      <c r="AW43" s="224"/>
      <c r="AX43" s="224"/>
      <c r="AY43" s="224"/>
      <c r="BA43" s="177"/>
      <c r="BB43" s="1493" t="s">
        <v>2268</v>
      </c>
      <c r="BC43" s="1494"/>
      <c r="BD43" s="1494"/>
      <c r="BE43" s="1494"/>
      <c r="BF43" s="1494"/>
      <c r="BG43" s="1494"/>
      <c r="BH43" s="1494"/>
      <c r="BI43" s="2153"/>
      <c r="BJ43" s="181"/>
      <c r="BK43" s="3" t="s">
        <v>54</v>
      </c>
      <c r="BL43" s="3"/>
      <c r="BM43" s="3"/>
      <c r="BN43" s="3"/>
      <c r="BO43" s="3"/>
      <c r="BP43" s="3"/>
      <c r="BQ43" s="3"/>
      <c r="BR43" s="3"/>
      <c r="BS43" s="1481" t="s">
        <v>55</v>
      </c>
      <c r="BT43" s="1481"/>
      <c r="BU43" s="1481"/>
      <c r="BV43" s="1481"/>
      <c r="BW43" s="1481"/>
      <c r="BX43" s="3"/>
      <c r="BY43" s="3"/>
      <c r="BZ43" s="1481" t="s">
        <v>56</v>
      </c>
      <c r="CA43" s="1481"/>
      <c r="CB43" s="1481"/>
      <c r="CC43" s="1481"/>
      <c r="CD43" s="1481"/>
      <c r="CE43" s="1481"/>
      <c r="CF43" s="1481"/>
      <c r="CG43" s="1481"/>
      <c r="CH43" s="1481"/>
      <c r="CI43" s="1482"/>
      <c r="CJ43" s="4"/>
      <c r="CK43" s="4"/>
      <c r="CL43" s="178"/>
      <c r="CM43" s="11" t="str">
        <f>IF(AND($I45&lt;&gt;"",COUNTIF(CN43:CP44,TRUE)=0),"未入力",
  IF(AND($I45&lt;&gt;"",COUNTIF(CN43:CP44,TRUE)&gt;1),"複数選択",""))</f>
        <v/>
      </c>
      <c r="CN43" s="254" t="b">
        <v>0</v>
      </c>
      <c r="CO43" s="254" t="b">
        <v>0</v>
      </c>
      <c r="CP43" s="254" t="b">
        <v>0</v>
      </c>
      <c r="CQ43" s="254"/>
      <c r="CR43" s="254"/>
      <c r="CS43" s="225">
        <f>COUNTIF(CN43:CP43, TRUE)</f>
        <v>0</v>
      </c>
      <c r="CT43" s="224" t="str">
        <f>IF(AND($J$41&lt;&gt;"",COUNTIF(CN43:CP44,TRUE)=0),"未入力です。",
  IF(AND($J$41&lt;&gt;"",COUNTIF(CN43:CP44,TRUE)&gt;1),"選択は1つまでです。",""))</f>
        <v/>
      </c>
      <c r="CU43" s="224"/>
      <c r="CV43" s="224"/>
      <c r="CW43" s="224"/>
      <c r="CX43" s="224"/>
      <c r="CY43" s="224"/>
      <c r="DA43" s="177"/>
      <c r="DB43" s="1493" t="s">
        <v>2268</v>
      </c>
      <c r="DC43" s="1494"/>
      <c r="DD43" s="1494"/>
      <c r="DE43" s="1494"/>
      <c r="DF43" s="1494"/>
      <c r="DG43" s="1494"/>
      <c r="DH43" s="1494"/>
      <c r="DI43" s="2153"/>
      <c r="DJ43" s="181"/>
      <c r="DK43" s="3" t="s">
        <v>54</v>
      </c>
      <c r="DL43" s="3"/>
      <c r="DM43" s="3"/>
      <c r="DN43" s="3"/>
      <c r="DO43" s="3"/>
      <c r="DP43" s="3"/>
      <c r="DQ43" s="3"/>
      <c r="DR43" s="3"/>
      <c r="DS43" s="1481" t="s">
        <v>55</v>
      </c>
      <c r="DT43" s="1481"/>
      <c r="DU43" s="1481"/>
      <c r="DV43" s="1481"/>
      <c r="DW43" s="1481"/>
      <c r="DX43" s="3"/>
      <c r="DY43" s="3"/>
      <c r="DZ43" s="1481" t="s">
        <v>56</v>
      </c>
      <c r="EA43" s="1481"/>
      <c r="EB43" s="1481"/>
      <c r="EC43" s="1481"/>
      <c r="ED43" s="1481"/>
      <c r="EE43" s="1481"/>
      <c r="EF43" s="1481"/>
      <c r="EG43" s="1481"/>
      <c r="EH43" s="1481"/>
      <c r="EI43" s="1482"/>
      <c r="EJ43" s="4"/>
      <c r="EK43" s="4"/>
      <c r="EL43" s="178"/>
      <c r="EM43" s="11" t="str">
        <f>IF(AND($I45&lt;&gt;"",COUNTIF(EN43:EP44,TRUE)=0),"未入力",
  IF(AND($I45&lt;&gt;"",COUNTIF(EN43:EP44,TRUE)&gt;1),"複数選択",""))</f>
        <v/>
      </c>
      <c r="EN43" s="252" t="b">
        <v>0</v>
      </c>
      <c r="EO43" s="252" t="b">
        <v>0</v>
      </c>
      <c r="EP43" s="254" t="b">
        <v>0</v>
      </c>
      <c r="EQ43" s="254"/>
      <c r="ER43" s="254"/>
      <c r="ES43" s="225">
        <f>COUNTIF(EN43:EP43, TRUE)</f>
        <v>0</v>
      </c>
      <c r="ET43" s="224" t="str">
        <f>IF(AND($J$41&lt;&gt;"",COUNTIF(EN43:EP44,TRUE)=0),"未入力です。",
  IF(AND($J$41&lt;&gt;"",COUNTIF(EN43:EP44,TRUE)&gt;1),"選択は1つまでです。",""))</f>
        <v/>
      </c>
      <c r="FA43" s="177"/>
      <c r="FB43" s="1493" t="s">
        <v>2268</v>
      </c>
      <c r="FC43" s="1494"/>
      <c r="FD43" s="1494"/>
      <c r="FE43" s="1494"/>
      <c r="FF43" s="1494"/>
      <c r="FG43" s="1494"/>
      <c r="FH43" s="1494"/>
      <c r="FI43" s="2153"/>
      <c r="FJ43" s="181"/>
      <c r="FK43" s="3" t="s">
        <v>54</v>
      </c>
      <c r="FL43" s="3"/>
      <c r="FM43" s="3"/>
      <c r="FN43" s="3"/>
      <c r="FO43" s="3"/>
      <c r="FP43" s="3"/>
      <c r="FQ43" s="3"/>
      <c r="FR43" s="3"/>
      <c r="FS43" s="1481" t="s">
        <v>55</v>
      </c>
      <c r="FT43" s="1481"/>
      <c r="FU43" s="1481"/>
      <c r="FV43" s="1481"/>
      <c r="FW43" s="1481"/>
      <c r="FX43" s="3"/>
      <c r="FY43" s="3"/>
      <c r="FZ43" s="1481" t="s">
        <v>56</v>
      </c>
      <c r="GA43" s="1481"/>
      <c r="GB43" s="1481"/>
      <c r="GC43" s="1481"/>
      <c r="GD43" s="1481"/>
      <c r="GE43" s="1481"/>
      <c r="GF43" s="1481"/>
      <c r="GG43" s="1481"/>
      <c r="GH43" s="1481"/>
      <c r="GI43" s="1482"/>
      <c r="GJ43" s="4"/>
      <c r="GK43" s="4"/>
      <c r="GL43" s="178"/>
      <c r="GM43" s="11" t="str">
        <f>IF(AND($I45&lt;&gt;"",COUNTIF(GN43:GP44,TRUE)=0),"未入力",
  IF(AND($I45&lt;&gt;"",COUNTIF(GN43:GP44,TRUE)&gt;1),"複数選択",""))</f>
        <v/>
      </c>
      <c r="GN43" s="252" t="b">
        <v>0</v>
      </c>
      <c r="GO43" s="252" t="b">
        <v>0</v>
      </c>
      <c r="GP43" s="254" t="b">
        <v>0</v>
      </c>
      <c r="GQ43" s="254"/>
      <c r="GR43" s="254"/>
    </row>
    <row r="44" spans="1:200" ht="17.100000000000001" customHeight="1">
      <c r="A44" s="177"/>
      <c r="B44" s="1497"/>
      <c r="C44" s="1498"/>
      <c r="D44" s="1498"/>
      <c r="E44" s="1498"/>
      <c r="F44" s="1498"/>
      <c r="G44" s="1498"/>
      <c r="H44" s="1498"/>
      <c r="I44" s="2154"/>
      <c r="J44" s="179"/>
      <c r="K44" s="1484" t="s">
        <v>57</v>
      </c>
      <c r="L44" s="1484"/>
      <c r="M44" s="1484"/>
      <c r="N44" s="1484"/>
      <c r="O44" s="1484"/>
      <c r="P44" s="1484"/>
      <c r="Q44" s="1484"/>
      <c r="R44" s="1484"/>
      <c r="S44" s="7"/>
      <c r="T44" s="7"/>
      <c r="U44" s="1484" t="s">
        <v>58</v>
      </c>
      <c r="V44" s="1484"/>
      <c r="W44" s="1484"/>
      <c r="X44" s="1484"/>
      <c r="Y44" s="7"/>
      <c r="Z44" s="7"/>
      <c r="AA44" s="7"/>
      <c r="AB44" s="7"/>
      <c r="AC44" s="7"/>
      <c r="AD44" s="7"/>
      <c r="AE44" s="7"/>
      <c r="AF44" s="7"/>
      <c r="AG44" s="7"/>
      <c r="AH44" s="7"/>
      <c r="AI44" s="180"/>
      <c r="AJ44" s="4"/>
      <c r="AK44" s="4"/>
      <c r="AL44" s="178"/>
      <c r="AM44" s="11"/>
      <c r="AN44" s="254" t="b">
        <v>0</v>
      </c>
      <c r="AO44" s="254" t="b">
        <v>0</v>
      </c>
      <c r="AP44" s="254"/>
      <c r="AQ44" s="254"/>
      <c r="AR44" s="254"/>
      <c r="AS44" s="225">
        <f>COUNTIF(AN44:AO44, TRUE)</f>
        <v>0</v>
      </c>
      <c r="BA44" s="177"/>
      <c r="BB44" s="1497"/>
      <c r="BC44" s="1498"/>
      <c r="BD44" s="1498"/>
      <c r="BE44" s="1498"/>
      <c r="BF44" s="1498"/>
      <c r="BG44" s="1498"/>
      <c r="BH44" s="1498"/>
      <c r="BI44" s="2154"/>
      <c r="BJ44" s="179"/>
      <c r="BK44" s="1484" t="s">
        <v>57</v>
      </c>
      <c r="BL44" s="1484"/>
      <c r="BM44" s="1484"/>
      <c r="BN44" s="1484"/>
      <c r="BO44" s="1484"/>
      <c r="BP44" s="1484"/>
      <c r="BQ44" s="1484"/>
      <c r="BR44" s="1484"/>
      <c r="BS44" s="7"/>
      <c r="BT44" s="7"/>
      <c r="BU44" s="1484" t="s">
        <v>58</v>
      </c>
      <c r="BV44" s="1484"/>
      <c r="BW44" s="1484"/>
      <c r="BX44" s="1484"/>
      <c r="BY44" s="7"/>
      <c r="BZ44" s="7"/>
      <c r="CA44" s="7"/>
      <c r="CB44" s="7"/>
      <c r="CC44" s="7"/>
      <c r="CD44" s="7"/>
      <c r="CE44" s="7"/>
      <c r="CF44" s="7"/>
      <c r="CG44" s="7"/>
      <c r="CH44" s="7"/>
      <c r="CI44" s="180"/>
      <c r="CJ44" s="4"/>
      <c r="CK44" s="4"/>
      <c r="CL44" s="178"/>
      <c r="CM44" s="11"/>
      <c r="CN44" s="254" t="b">
        <v>0</v>
      </c>
      <c r="CO44" s="254" t="b">
        <v>0</v>
      </c>
      <c r="CP44" s="254"/>
      <c r="CQ44" s="254"/>
      <c r="CR44" s="254"/>
      <c r="CS44" s="225">
        <f>COUNTIF(CN44:CO44, TRUE)</f>
        <v>0</v>
      </c>
      <c r="DA44" s="177"/>
      <c r="DB44" s="1497"/>
      <c r="DC44" s="1498"/>
      <c r="DD44" s="1498"/>
      <c r="DE44" s="1498"/>
      <c r="DF44" s="1498"/>
      <c r="DG44" s="1498"/>
      <c r="DH44" s="1498"/>
      <c r="DI44" s="2154"/>
      <c r="DJ44" s="179"/>
      <c r="DK44" s="1484" t="s">
        <v>57</v>
      </c>
      <c r="DL44" s="1484"/>
      <c r="DM44" s="1484"/>
      <c r="DN44" s="1484"/>
      <c r="DO44" s="1484"/>
      <c r="DP44" s="1484"/>
      <c r="DQ44" s="1484"/>
      <c r="DR44" s="1484"/>
      <c r="DS44" s="7"/>
      <c r="DT44" s="7"/>
      <c r="DU44" s="1484" t="s">
        <v>58</v>
      </c>
      <c r="DV44" s="1484"/>
      <c r="DW44" s="1484"/>
      <c r="DX44" s="1484"/>
      <c r="DY44" s="7"/>
      <c r="DZ44" s="7"/>
      <c r="EA44" s="7"/>
      <c r="EB44" s="7"/>
      <c r="EC44" s="7"/>
      <c r="ED44" s="7"/>
      <c r="EE44" s="7"/>
      <c r="EF44" s="7"/>
      <c r="EG44" s="7"/>
      <c r="EH44" s="7"/>
      <c r="EI44" s="180"/>
      <c r="EJ44" s="4"/>
      <c r="EK44" s="4"/>
      <c r="EL44" s="178"/>
      <c r="EM44" s="11"/>
      <c r="EN44" s="252" t="b">
        <v>0</v>
      </c>
      <c r="EO44" s="252" t="b">
        <v>0</v>
      </c>
      <c r="EP44" s="254"/>
      <c r="EQ44" s="254"/>
      <c r="ER44" s="254"/>
      <c r="ES44" s="225">
        <f>COUNTIF(EN44:EO44, TRUE)</f>
        <v>0</v>
      </c>
      <c r="FA44" s="177"/>
      <c r="FB44" s="1497"/>
      <c r="FC44" s="1498"/>
      <c r="FD44" s="1498"/>
      <c r="FE44" s="1498"/>
      <c r="FF44" s="1498"/>
      <c r="FG44" s="1498"/>
      <c r="FH44" s="1498"/>
      <c r="FI44" s="2154"/>
      <c r="FJ44" s="179"/>
      <c r="FK44" s="1484" t="s">
        <v>57</v>
      </c>
      <c r="FL44" s="1484"/>
      <c r="FM44" s="1484"/>
      <c r="FN44" s="1484"/>
      <c r="FO44" s="1484"/>
      <c r="FP44" s="1484"/>
      <c r="FQ44" s="1484"/>
      <c r="FR44" s="1484"/>
      <c r="FS44" s="7"/>
      <c r="FT44" s="7"/>
      <c r="FU44" s="1484" t="s">
        <v>58</v>
      </c>
      <c r="FV44" s="1484"/>
      <c r="FW44" s="1484"/>
      <c r="FX44" s="1484"/>
      <c r="FY44" s="7"/>
      <c r="FZ44" s="7"/>
      <c r="GA44" s="7"/>
      <c r="GB44" s="7"/>
      <c r="GC44" s="7"/>
      <c r="GD44" s="7"/>
      <c r="GE44" s="7"/>
      <c r="GF44" s="7"/>
      <c r="GG44" s="7"/>
      <c r="GH44" s="7"/>
      <c r="GI44" s="180"/>
      <c r="GJ44" s="4"/>
      <c r="GK44" s="4"/>
      <c r="GL44" s="178"/>
      <c r="GM44" s="11"/>
      <c r="GN44" s="252" t="b">
        <v>0</v>
      </c>
      <c r="GO44" s="252" t="b">
        <v>0</v>
      </c>
      <c r="GP44" s="254"/>
      <c r="GQ44" s="254"/>
      <c r="GR44" s="254"/>
    </row>
    <row r="45" spans="1:200" ht="17.100000000000001" customHeight="1">
      <c r="A45" s="177"/>
      <c r="B45" s="1508" t="s">
        <v>2269</v>
      </c>
      <c r="C45" s="1509"/>
      <c r="D45" s="1509"/>
      <c r="E45" s="1509"/>
      <c r="F45" s="1509"/>
      <c r="G45" s="1509"/>
      <c r="H45" s="1509"/>
      <c r="I45" s="2152"/>
      <c r="J45" s="182"/>
      <c r="K45" s="1473" t="s">
        <v>59</v>
      </c>
      <c r="L45" s="1473"/>
      <c r="M45" s="1473"/>
      <c r="N45" s="1473"/>
      <c r="O45" s="1473"/>
      <c r="P45" s="255"/>
      <c r="Q45" s="183"/>
      <c r="R45" s="1509" t="s">
        <v>60</v>
      </c>
      <c r="S45" s="1509"/>
      <c r="T45" s="1509"/>
      <c r="U45" s="1509"/>
      <c r="V45" s="1509"/>
      <c r="W45" s="1509"/>
      <c r="X45" s="183"/>
      <c r="Y45" s="1473" t="s">
        <v>61</v>
      </c>
      <c r="Z45" s="1473"/>
      <c r="AA45" s="1473"/>
      <c r="AB45" s="1473"/>
      <c r="AC45" s="1473"/>
      <c r="AD45" s="1530"/>
      <c r="AE45" s="4"/>
      <c r="AF45" s="4"/>
      <c r="AG45" s="4"/>
      <c r="AH45" s="4"/>
      <c r="AJ45" s="4"/>
      <c r="AK45" s="4"/>
      <c r="AL45" s="178"/>
      <c r="AM45" s="11" t="str">
        <f>IF(AND($I45&lt;&gt;"",COUNTIF(AN45:AP46,TRUE)=0),"未入力",
  IF(AND($I45&lt;&gt;"",COUNTIF(AN45:AP46,TRUE)&gt;1),"複数選択",""))</f>
        <v/>
      </c>
      <c r="AN45" s="254" t="b">
        <v>0</v>
      </c>
      <c r="AO45" s="254" t="b">
        <v>0</v>
      </c>
      <c r="AP45" s="254" t="b">
        <v>0</v>
      </c>
      <c r="AQ45" s="254"/>
      <c r="AR45" s="254"/>
      <c r="AS45" s="225">
        <f>COUNTIF(AN45:AP45, TRUE)</f>
        <v>0</v>
      </c>
      <c r="AT45" s="224" t="str">
        <f>IF(AND($J$41&lt;&gt;"",COUNTIF(AN45:AP45,TRUE)=0),"未入力です。",
  IF(AND($J$41&lt;&gt;"",COUNTIF(AN45:AP45,TRUE)&gt;1),"選択は1つまでです。",""))</f>
        <v/>
      </c>
      <c r="AU45" s="224"/>
      <c r="AV45" s="224"/>
      <c r="AW45" s="224"/>
      <c r="AX45" s="224"/>
      <c r="AY45" s="224"/>
      <c r="BA45" s="177"/>
      <c r="BB45" s="1508" t="s">
        <v>2269</v>
      </c>
      <c r="BC45" s="1509"/>
      <c r="BD45" s="1509"/>
      <c r="BE45" s="1509"/>
      <c r="BF45" s="1509"/>
      <c r="BG45" s="1509"/>
      <c r="BH45" s="1509"/>
      <c r="BI45" s="2152"/>
      <c r="BJ45" s="182"/>
      <c r="BK45" s="1473" t="s">
        <v>59</v>
      </c>
      <c r="BL45" s="1473"/>
      <c r="BM45" s="1473"/>
      <c r="BN45" s="1473"/>
      <c r="BO45" s="1473"/>
      <c r="BP45" s="255"/>
      <c r="BQ45" s="183"/>
      <c r="BR45" s="1509" t="s">
        <v>60</v>
      </c>
      <c r="BS45" s="1509"/>
      <c r="BT45" s="1509"/>
      <c r="BU45" s="1509"/>
      <c r="BV45" s="1509"/>
      <c r="BW45" s="1509"/>
      <c r="BX45" s="183"/>
      <c r="BY45" s="1473" t="s">
        <v>61</v>
      </c>
      <c r="BZ45" s="1473"/>
      <c r="CA45" s="1473"/>
      <c r="CB45" s="1473"/>
      <c r="CC45" s="1473"/>
      <c r="CD45" s="1530"/>
      <c r="CE45" s="4"/>
      <c r="CF45" s="4"/>
      <c r="CG45" s="4"/>
      <c r="CH45" s="4"/>
      <c r="CJ45" s="4"/>
      <c r="CK45" s="4"/>
      <c r="CL45" s="178"/>
      <c r="CM45" s="11" t="str">
        <f>IF(AND($I45&lt;&gt;"",COUNTIF(CN45:CP46,TRUE)=0),"未入力",
  IF(AND($I45&lt;&gt;"",COUNTIF(CN45:CP46,TRUE)&gt;1),"複数選択",""))</f>
        <v/>
      </c>
      <c r="CN45" s="254" t="b">
        <v>0</v>
      </c>
      <c r="CO45" s="254" t="b">
        <v>0</v>
      </c>
      <c r="CP45" s="254" t="b">
        <v>0</v>
      </c>
      <c r="CQ45" s="254"/>
      <c r="CR45" s="254"/>
      <c r="CS45" s="225">
        <f>COUNTIF(CN45:CP45, TRUE)</f>
        <v>0</v>
      </c>
      <c r="CT45" s="224" t="str">
        <f>IF(AND($J$41&lt;&gt;"",COUNTIF(CN45:CP45,TRUE)=0),"未入力です。",
  IF(AND($J$41&lt;&gt;"",COUNTIF(CN45:CP45,TRUE)&gt;1),"選択は1つまでです。",""))</f>
        <v/>
      </c>
      <c r="CU45" s="224"/>
      <c r="CV45" s="224"/>
      <c r="CW45" s="224"/>
      <c r="CX45" s="224"/>
      <c r="CY45" s="224"/>
      <c r="DA45" s="177"/>
      <c r="DB45" s="1508" t="s">
        <v>2269</v>
      </c>
      <c r="DC45" s="1509"/>
      <c r="DD45" s="1509"/>
      <c r="DE45" s="1509"/>
      <c r="DF45" s="1509"/>
      <c r="DG45" s="1509"/>
      <c r="DH45" s="1509"/>
      <c r="DI45" s="2152"/>
      <c r="DJ45" s="182"/>
      <c r="DK45" s="1473" t="s">
        <v>59</v>
      </c>
      <c r="DL45" s="1473"/>
      <c r="DM45" s="1473"/>
      <c r="DN45" s="1473"/>
      <c r="DO45" s="1473"/>
      <c r="DP45" s="255"/>
      <c r="DQ45" s="183"/>
      <c r="DR45" s="1509" t="s">
        <v>60</v>
      </c>
      <c r="DS45" s="1509"/>
      <c r="DT45" s="1509"/>
      <c r="DU45" s="1509"/>
      <c r="DV45" s="1509"/>
      <c r="DW45" s="1509"/>
      <c r="DX45" s="183"/>
      <c r="DY45" s="1473" t="s">
        <v>61</v>
      </c>
      <c r="DZ45" s="1473"/>
      <c r="EA45" s="1473"/>
      <c r="EB45" s="1473"/>
      <c r="EC45" s="1473"/>
      <c r="ED45" s="1530"/>
      <c r="EE45" s="4"/>
      <c r="EF45" s="4"/>
      <c r="EG45" s="4"/>
      <c r="EH45" s="4"/>
      <c r="EJ45" s="4"/>
      <c r="EK45" s="4"/>
      <c r="EL45" s="178"/>
      <c r="EM45" s="11" t="str">
        <f>IF(AND($I45&lt;&gt;"",COUNTIF(EN45:EP46,TRUE)=0),"未入力",
  IF(AND($I45&lt;&gt;"",COUNTIF(EN45:EP46,TRUE)&gt;1),"複数選択",""))</f>
        <v/>
      </c>
      <c r="EN45" s="252" t="b">
        <v>0</v>
      </c>
      <c r="EO45" s="252" t="b">
        <v>0</v>
      </c>
      <c r="EP45" s="254" t="b">
        <v>0</v>
      </c>
      <c r="EQ45" s="254"/>
      <c r="ER45" s="254"/>
      <c r="ES45" s="225">
        <f>COUNTIF(EN45:EP45, TRUE)</f>
        <v>0</v>
      </c>
      <c r="ET45" s="224" t="str">
        <f>IF(AND($J$41&lt;&gt;"",COUNTIF(EN45:EP45,TRUE)=0),"未入力です。",
  IF(AND($J$41&lt;&gt;"",COUNTIF(EN45:EP45,TRUE)&gt;1),"選択は1つまでです。",""))</f>
        <v/>
      </c>
      <c r="FA45" s="177"/>
      <c r="FB45" s="1508" t="s">
        <v>2269</v>
      </c>
      <c r="FC45" s="1509"/>
      <c r="FD45" s="1509"/>
      <c r="FE45" s="1509"/>
      <c r="FF45" s="1509"/>
      <c r="FG45" s="1509"/>
      <c r="FH45" s="1509"/>
      <c r="FI45" s="2152"/>
      <c r="FJ45" s="182"/>
      <c r="FK45" s="1473" t="s">
        <v>59</v>
      </c>
      <c r="FL45" s="1473"/>
      <c r="FM45" s="1473"/>
      <c r="FN45" s="1473"/>
      <c r="FO45" s="1473"/>
      <c r="FP45" s="255"/>
      <c r="FQ45" s="183"/>
      <c r="FR45" s="1509" t="s">
        <v>60</v>
      </c>
      <c r="FS45" s="1509"/>
      <c r="FT45" s="1509"/>
      <c r="FU45" s="1509"/>
      <c r="FV45" s="1509"/>
      <c r="FW45" s="1509"/>
      <c r="FX45" s="183"/>
      <c r="FY45" s="1473" t="s">
        <v>61</v>
      </c>
      <c r="FZ45" s="1473"/>
      <c r="GA45" s="1473"/>
      <c r="GB45" s="1473"/>
      <c r="GC45" s="1473"/>
      <c r="GD45" s="1530"/>
      <c r="GE45" s="4"/>
      <c r="GF45" s="4"/>
      <c r="GG45" s="4"/>
      <c r="GH45" s="4"/>
      <c r="GJ45" s="4"/>
      <c r="GK45" s="4"/>
      <c r="GL45" s="178"/>
      <c r="GM45" s="11" t="str">
        <f>IF(AND($I45&lt;&gt;"",COUNTIF(GN45:GP46,TRUE)=0),"未入力",
  IF(AND($I45&lt;&gt;"",COUNTIF(GN45:GP46,TRUE)&gt;1),"複数選択",""))</f>
        <v/>
      </c>
      <c r="GN45" s="252" t="b">
        <v>0</v>
      </c>
      <c r="GO45" s="252" t="b">
        <v>0</v>
      </c>
      <c r="GP45" s="254" t="b">
        <v>0</v>
      </c>
      <c r="GQ45" s="254"/>
      <c r="GR45" s="254"/>
    </row>
    <row r="46" spans="1:200" ht="17.100000000000001" customHeight="1">
      <c r="A46" s="177"/>
      <c r="B46" s="1472" t="s">
        <v>2270</v>
      </c>
      <c r="C46" s="1473"/>
      <c r="D46" s="1473"/>
      <c r="E46" s="1473"/>
      <c r="F46" s="1473"/>
      <c r="G46" s="1473"/>
      <c r="H46" s="1473"/>
      <c r="I46" s="1530"/>
      <c r="J46" s="182"/>
      <c r="K46" s="1473" t="s">
        <v>62</v>
      </c>
      <c r="L46" s="1473"/>
      <c r="M46" s="1473"/>
      <c r="N46" s="1473"/>
      <c r="O46" s="1473"/>
      <c r="P46" s="255"/>
      <c r="Q46" s="183"/>
      <c r="R46" s="1473" t="s">
        <v>63</v>
      </c>
      <c r="S46" s="1473"/>
      <c r="T46" s="1473"/>
      <c r="U46" s="1473"/>
      <c r="V46" s="1473"/>
      <c r="W46" s="1473"/>
      <c r="X46" s="183"/>
      <c r="Y46" s="1509" t="s">
        <v>64</v>
      </c>
      <c r="Z46" s="1509"/>
      <c r="AA46" s="1509"/>
      <c r="AB46" s="1509"/>
      <c r="AC46" s="1509"/>
      <c r="AD46" s="2152"/>
      <c r="AE46" s="4"/>
      <c r="AF46" s="4"/>
      <c r="AG46" s="4"/>
      <c r="AH46" s="4"/>
      <c r="AJ46" s="4"/>
      <c r="AK46" s="4"/>
      <c r="AL46" s="178"/>
      <c r="AM46" s="11"/>
      <c r="AN46" s="254" t="b">
        <v>0</v>
      </c>
      <c r="AO46" s="254" t="b">
        <v>0</v>
      </c>
      <c r="AP46" s="254" t="b">
        <v>0</v>
      </c>
      <c r="AQ46" s="254"/>
      <c r="AR46" s="254"/>
      <c r="AS46" s="225">
        <f>COUNTIF(AN46:AP46, TRUE)</f>
        <v>0</v>
      </c>
      <c r="AT46" s="224" t="str">
        <f>IF(AND(AND(J7&gt;=30,J7&lt;&gt;"01",J7&lt;&gt;"02"),AP46=FALSE,J41&lt;&gt;""),"【５．主要用途】が産業専用建築物の場合、住宅の種類は（３）のみです",
IF(AND($J$41&lt;&gt;"",COUNTIF(AN46:AP46,TRUE)=0),"未入力です。",
  IF(AND($J$41&lt;&gt;"",COUNTIF(AN46:AP46,TRUE)&gt;1),"選択は1つまでです。","")))</f>
        <v/>
      </c>
      <c r="AU46" s="224"/>
      <c r="AV46" s="224"/>
      <c r="AW46" s="224"/>
      <c r="AX46" s="224"/>
      <c r="AY46" s="224"/>
      <c r="BA46" s="177"/>
      <c r="BB46" s="1472" t="s">
        <v>2270</v>
      </c>
      <c r="BC46" s="1473"/>
      <c r="BD46" s="1473"/>
      <c r="BE46" s="1473"/>
      <c r="BF46" s="1473"/>
      <c r="BG46" s="1473"/>
      <c r="BH46" s="1473"/>
      <c r="BI46" s="1530"/>
      <c r="BJ46" s="182"/>
      <c r="BK46" s="1473" t="s">
        <v>62</v>
      </c>
      <c r="BL46" s="1473"/>
      <c r="BM46" s="1473"/>
      <c r="BN46" s="1473"/>
      <c r="BO46" s="1473"/>
      <c r="BP46" s="255"/>
      <c r="BQ46" s="183"/>
      <c r="BR46" s="1473" t="s">
        <v>63</v>
      </c>
      <c r="BS46" s="1473"/>
      <c r="BT46" s="1473"/>
      <c r="BU46" s="1473"/>
      <c r="BV46" s="1473"/>
      <c r="BW46" s="1473"/>
      <c r="BX46" s="183"/>
      <c r="BY46" s="1509" t="s">
        <v>64</v>
      </c>
      <c r="BZ46" s="1509"/>
      <c r="CA46" s="1509"/>
      <c r="CB46" s="1509"/>
      <c r="CC46" s="1509"/>
      <c r="CD46" s="2152"/>
      <c r="CE46" s="4"/>
      <c r="CG46" s="4"/>
      <c r="CH46" s="4"/>
      <c r="CJ46" s="4"/>
      <c r="CK46" s="4"/>
      <c r="CL46" s="178"/>
      <c r="CM46" s="11"/>
      <c r="CN46" s="254" t="b">
        <v>0</v>
      </c>
      <c r="CO46" s="254" t="b">
        <v>0</v>
      </c>
      <c r="CP46" s="254" t="b">
        <v>0</v>
      </c>
      <c r="CQ46" s="254"/>
      <c r="CR46" s="254"/>
      <c r="CS46" s="225">
        <f>COUNTIF(CN46:CP46, TRUE)</f>
        <v>0</v>
      </c>
      <c r="CT46" s="224" t="str">
        <f>IF(AND(AND(BJ7&gt;=30,BJ7&lt;&gt;"01",BJ7&lt;&gt;"02"),CP46=FALSE,BJ41&lt;&gt;""),"【５．主要用途】が産業専用建築物の場合、住宅の種類は（３）のみです",
IF(AND($J$41&lt;&gt;"",COUNTIF(CN46:CP46,TRUE)=0),"未入力です。",
  IF(AND($J$41&lt;&gt;"",COUNTIF(CN46:CP46,TRUE)&gt;1),"選択は1つまでです。","")))</f>
        <v/>
      </c>
      <c r="CU46" s="224"/>
      <c r="CV46" s="224"/>
      <c r="CW46" s="224"/>
      <c r="CX46" s="224"/>
      <c r="CY46" s="224"/>
      <c r="DA46" s="177"/>
      <c r="DB46" s="1472" t="s">
        <v>2270</v>
      </c>
      <c r="DC46" s="1473"/>
      <c r="DD46" s="1473"/>
      <c r="DE46" s="1473"/>
      <c r="DF46" s="1473"/>
      <c r="DG46" s="1473"/>
      <c r="DH46" s="1473"/>
      <c r="DI46" s="1530"/>
      <c r="DJ46" s="182"/>
      <c r="DK46" s="1473" t="s">
        <v>62</v>
      </c>
      <c r="DL46" s="1473"/>
      <c r="DM46" s="1473"/>
      <c r="DN46" s="1473"/>
      <c r="DO46" s="1473"/>
      <c r="DP46" s="255"/>
      <c r="DQ46" s="183"/>
      <c r="DR46" s="1473" t="s">
        <v>63</v>
      </c>
      <c r="DS46" s="1473"/>
      <c r="DT46" s="1473"/>
      <c r="DU46" s="1473"/>
      <c r="DV46" s="1473"/>
      <c r="DW46" s="1473"/>
      <c r="DX46" s="183"/>
      <c r="DY46" s="1509" t="s">
        <v>64</v>
      </c>
      <c r="DZ46" s="1509"/>
      <c r="EA46" s="1509"/>
      <c r="EB46" s="1509"/>
      <c r="EC46" s="1509"/>
      <c r="ED46" s="2152"/>
      <c r="EE46" s="4"/>
      <c r="EG46" s="4"/>
      <c r="EH46" s="4"/>
      <c r="EJ46" s="4"/>
      <c r="EK46" s="4"/>
      <c r="EL46" s="178"/>
      <c r="EM46" s="11"/>
      <c r="EN46" s="252" t="b">
        <v>0</v>
      </c>
      <c r="EO46" s="252" t="b">
        <v>0</v>
      </c>
      <c r="EP46" s="254" t="b">
        <v>0</v>
      </c>
      <c r="EQ46" s="254"/>
      <c r="ER46" s="254"/>
      <c r="ES46" s="225">
        <f>COUNTIF(EN46:EP46, TRUE)</f>
        <v>0</v>
      </c>
      <c r="ET46" s="224" t="str">
        <f>IF(AND(AND(DJ7&gt;=30,DJ7&lt;&gt;"01",DJ7&lt;&gt;"02"),EP46=FALSE,DJ41&lt;&gt;""),"【５．主要用途】が産業専用建築物の場合、住宅の種類は（３）のみです",
IF(AND($J$41&lt;&gt;"",COUNTIF(EN46:EP46,TRUE)=0),"未入力です。",
  IF(AND($J$41&lt;&gt;"",COUNTIF(EN46:EP46,TRUE)&gt;1),"選択は1つまでです。","")))</f>
        <v/>
      </c>
      <c r="FA46" s="177"/>
      <c r="FB46" s="1472" t="s">
        <v>2270</v>
      </c>
      <c r="FC46" s="1473"/>
      <c r="FD46" s="1473"/>
      <c r="FE46" s="1473"/>
      <c r="FF46" s="1473"/>
      <c r="FG46" s="1473"/>
      <c r="FH46" s="1473"/>
      <c r="FI46" s="1530"/>
      <c r="FJ46" s="182"/>
      <c r="FK46" s="1473" t="s">
        <v>62</v>
      </c>
      <c r="FL46" s="1473"/>
      <c r="FM46" s="1473"/>
      <c r="FN46" s="1473"/>
      <c r="FO46" s="1473"/>
      <c r="FP46" s="255"/>
      <c r="FQ46" s="183"/>
      <c r="FR46" s="1473" t="s">
        <v>63</v>
      </c>
      <c r="FS46" s="1473"/>
      <c r="FT46" s="1473"/>
      <c r="FU46" s="1473"/>
      <c r="FV46" s="1473"/>
      <c r="FW46" s="1473"/>
      <c r="FX46" s="183"/>
      <c r="FY46" s="1509" t="s">
        <v>64</v>
      </c>
      <c r="FZ46" s="1509"/>
      <c r="GA46" s="1509"/>
      <c r="GB46" s="1509"/>
      <c r="GC46" s="1509"/>
      <c r="GD46" s="2152"/>
      <c r="GE46" s="4"/>
      <c r="GG46" s="4"/>
      <c r="GH46" s="4"/>
      <c r="GJ46" s="4"/>
      <c r="GK46" s="4"/>
      <c r="GL46" s="178"/>
      <c r="GM46" s="11"/>
      <c r="GN46" s="252" t="b">
        <v>0</v>
      </c>
      <c r="GO46" s="252" t="b">
        <v>0</v>
      </c>
      <c r="GP46" s="254" t="b">
        <v>0</v>
      </c>
      <c r="GQ46" s="254"/>
      <c r="GR46" s="254"/>
    </row>
    <row r="47" spans="1:200" ht="17.100000000000001" customHeight="1">
      <c r="A47" s="177"/>
      <c r="B47" s="1472" t="s">
        <v>2271</v>
      </c>
      <c r="C47" s="1473"/>
      <c r="D47" s="1473"/>
      <c r="E47" s="1473"/>
      <c r="F47" s="1473"/>
      <c r="G47" s="1473"/>
      <c r="H47" s="1473"/>
      <c r="I47" s="1530"/>
      <c r="J47" s="181"/>
      <c r="K47" s="1509" t="s">
        <v>65</v>
      </c>
      <c r="L47" s="1509"/>
      <c r="M47" s="1509"/>
      <c r="N47" s="1509"/>
      <c r="O47" s="1509"/>
      <c r="P47" s="1509"/>
      <c r="Q47" s="3"/>
      <c r="R47" s="1481" t="s">
        <v>66</v>
      </c>
      <c r="S47" s="1481"/>
      <c r="T47" s="1481"/>
      <c r="U47" s="1481"/>
      <c r="V47" s="1481"/>
      <c r="W47" s="1481"/>
      <c r="X47" s="3"/>
      <c r="Y47" s="1481" t="s">
        <v>67</v>
      </c>
      <c r="Z47" s="1481"/>
      <c r="AA47" s="1481"/>
      <c r="AB47" s="1481"/>
      <c r="AC47" s="1481"/>
      <c r="AD47" s="176"/>
      <c r="AE47" s="2150"/>
      <c r="AF47" s="2150"/>
      <c r="AG47" s="2150"/>
      <c r="AH47" s="2150"/>
      <c r="AI47" s="2150"/>
      <c r="AJ47" s="4"/>
      <c r="AK47" s="4"/>
      <c r="AL47" s="178"/>
      <c r="AM47" s="11" t="str">
        <f>IF(AND($I45&lt;&gt;"",COUNTIF(AN47:AP47,TRUE)=0),"未入力",
  IF(AND($I45&lt;&gt;"",COUNTIF(AN47:AP47,TRUE)&gt;1),"複数選択",""))</f>
        <v/>
      </c>
      <c r="AN47" s="254" t="b">
        <v>0</v>
      </c>
      <c r="AO47" s="254" t="b">
        <v>0</v>
      </c>
      <c r="AP47" s="254" t="b">
        <v>0</v>
      </c>
      <c r="AQ47" s="254"/>
      <c r="AR47" s="254"/>
      <c r="AS47" s="225">
        <f>COUNTIF(AN47:AP47, TRUE)</f>
        <v>0</v>
      </c>
      <c r="AT47" s="224" t="str">
        <f>IF(AND($J$41&lt;&gt;"",COUNTIF(AN47:AP47,TRUE)=0),"未入力です。",
  IF(AND($J$41&lt;&gt;"",COUNTIF(AN47:AP47,TRUE)&gt;1),"選択は1つまでです。",""))</f>
        <v/>
      </c>
      <c r="AU47" s="224"/>
      <c r="AV47" s="224"/>
      <c r="AW47" s="224"/>
      <c r="AX47" s="224"/>
      <c r="AY47" s="224"/>
      <c r="BA47" s="177"/>
      <c r="BB47" s="1472" t="s">
        <v>2271</v>
      </c>
      <c r="BC47" s="1473"/>
      <c r="BD47" s="1473"/>
      <c r="BE47" s="1473"/>
      <c r="BF47" s="1473"/>
      <c r="BG47" s="1473"/>
      <c r="BH47" s="1473"/>
      <c r="BI47" s="1530"/>
      <c r="BJ47" s="181"/>
      <c r="BK47" s="1509" t="s">
        <v>65</v>
      </c>
      <c r="BL47" s="1509"/>
      <c r="BM47" s="1509"/>
      <c r="BN47" s="1509"/>
      <c r="BO47" s="1509"/>
      <c r="BP47" s="1509"/>
      <c r="BQ47" s="3"/>
      <c r="BR47" s="1481" t="s">
        <v>66</v>
      </c>
      <c r="BS47" s="1481"/>
      <c r="BT47" s="1481"/>
      <c r="BU47" s="1481"/>
      <c r="BV47" s="1481"/>
      <c r="BW47" s="1481"/>
      <c r="BX47" s="3"/>
      <c r="BY47" s="1481" t="s">
        <v>67</v>
      </c>
      <c r="BZ47" s="1481"/>
      <c r="CA47" s="1481"/>
      <c r="CB47" s="1481"/>
      <c r="CC47" s="1481"/>
      <c r="CD47" s="176"/>
      <c r="CE47" s="2150"/>
      <c r="CF47" s="2150"/>
      <c r="CG47" s="2150"/>
      <c r="CH47" s="2150"/>
      <c r="CI47" s="2150"/>
      <c r="CJ47" s="4"/>
      <c r="CK47" s="4"/>
      <c r="CL47" s="178"/>
      <c r="CM47" s="11" t="str">
        <f>IF(AND($I45&lt;&gt;"",COUNTIF(CN47:CP47,TRUE)=0),"未入力",
  IF(AND($I45&lt;&gt;"",COUNTIF(CN47:CP47,TRUE)&gt;1),"複数選択",""))</f>
        <v/>
      </c>
      <c r="CN47" s="254" t="b">
        <v>0</v>
      </c>
      <c r="CO47" s="254" t="b">
        <v>0</v>
      </c>
      <c r="CP47" s="254" t="b">
        <v>0</v>
      </c>
      <c r="CQ47" s="254"/>
      <c r="CR47" s="254"/>
      <c r="CS47" s="225">
        <f>COUNTIF(CN47:CP47, TRUE)</f>
        <v>0</v>
      </c>
      <c r="CT47" s="224" t="str">
        <f>IF(AND($J$41&lt;&gt;"",COUNTIF(CN47:CP47,TRUE)=0),"未入力です。",
  IF(AND($J$41&lt;&gt;"",COUNTIF(CN47:CP47,TRUE)&gt;1),"選択は1つまでです。",""))</f>
        <v/>
      </c>
      <c r="CU47" s="224"/>
      <c r="CV47" s="224"/>
      <c r="CW47" s="224"/>
      <c r="CX47" s="224"/>
      <c r="CY47" s="224"/>
      <c r="DA47" s="177"/>
      <c r="DB47" s="1472" t="s">
        <v>2271</v>
      </c>
      <c r="DC47" s="1473"/>
      <c r="DD47" s="1473"/>
      <c r="DE47" s="1473"/>
      <c r="DF47" s="1473"/>
      <c r="DG47" s="1473"/>
      <c r="DH47" s="1473"/>
      <c r="DI47" s="1530"/>
      <c r="DJ47" s="181"/>
      <c r="DK47" s="1509" t="s">
        <v>65</v>
      </c>
      <c r="DL47" s="1509"/>
      <c r="DM47" s="1509"/>
      <c r="DN47" s="1509"/>
      <c r="DO47" s="1509"/>
      <c r="DP47" s="1509"/>
      <c r="DQ47" s="3"/>
      <c r="DR47" s="1481" t="s">
        <v>66</v>
      </c>
      <c r="DS47" s="1481"/>
      <c r="DT47" s="1481"/>
      <c r="DU47" s="1481"/>
      <c r="DV47" s="1481"/>
      <c r="DW47" s="1481"/>
      <c r="DX47" s="3"/>
      <c r="DY47" s="1481" t="s">
        <v>67</v>
      </c>
      <c r="DZ47" s="1481"/>
      <c r="EA47" s="1481"/>
      <c r="EB47" s="1481"/>
      <c r="EC47" s="1481"/>
      <c r="ED47" s="176"/>
      <c r="EE47" s="2150"/>
      <c r="EF47" s="2150"/>
      <c r="EG47" s="2150"/>
      <c r="EH47" s="2150"/>
      <c r="EI47" s="2150"/>
      <c r="EJ47" s="4"/>
      <c r="EK47" s="4"/>
      <c r="EL47" s="178"/>
      <c r="EM47" s="11" t="str">
        <f>IF(AND($I45&lt;&gt;"",COUNTIF(EN47:EP47,TRUE)=0),"未入力",
  IF(AND($I45&lt;&gt;"",COUNTIF(EN47:EP47,TRUE)&gt;1),"複数選択",""))</f>
        <v/>
      </c>
      <c r="EN47" s="252" t="b">
        <v>0</v>
      </c>
      <c r="EO47" s="252" t="b">
        <v>0</v>
      </c>
      <c r="EP47" s="254" t="b">
        <v>0</v>
      </c>
      <c r="EQ47" s="254"/>
      <c r="ER47" s="254"/>
      <c r="ES47" s="225">
        <f>COUNTIF(EN47:EP47, TRUE)</f>
        <v>0</v>
      </c>
      <c r="ET47" s="224" t="str">
        <f>IF(AND($J$41&lt;&gt;"",COUNTIF(EN47:EP47,TRUE)=0),"未入力です。",
  IF(AND($J$41&lt;&gt;"",COUNTIF(EN47:EP47,TRUE)&gt;1),"選択は1つまでです。",""))</f>
        <v/>
      </c>
      <c r="FA47" s="177"/>
      <c r="FB47" s="1472" t="s">
        <v>2271</v>
      </c>
      <c r="FC47" s="1473"/>
      <c r="FD47" s="1473"/>
      <c r="FE47" s="1473"/>
      <c r="FF47" s="1473"/>
      <c r="FG47" s="1473"/>
      <c r="FH47" s="1473"/>
      <c r="FI47" s="1530"/>
      <c r="FJ47" s="181"/>
      <c r="FK47" s="1509" t="s">
        <v>65</v>
      </c>
      <c r="FL47" s="1509"/>
      <c r="FM47" s="1509"/>
      <c r="FN47" s="1509"/>
      <c r="FO47" s="1509"/>
      <c r="FP47" s="1509"/>
      <c r="FQ47" s="3"/>
      <c r="FR47" s="1481" t="s">
        <v>66</v>
      </c>
      <c r="FS47" s="1481"/>
      <c r="FT47" s="1481"/>
      <c r="FU47" s="1481"/>
      <c r="FV47" s="1481"/>
      <c r="FW47" s="1481"/>
      <c r="FX47" s="3"/>
      <c r="FY47" s="1481" t="s">
        <v>67</v>
      </c>
      <c r="FZ47" s="1481"/>
      <c r="GA47" s="1481"/>
      <c r="GB47" s="1481"/>
      <c r="GC47" s="1481"/>
      <c r="GD47" s="176"/>
      <c r="GE47" s="2150"/>
      <c r="GF47" s="2150"/>
      <c r="GG47" s="2150"/>
      <c r="GH47" s="2150"/>
      <c r="GI47" s="2150"/>
      <c r="GJ47" s="4"/>
      <c r="GK47" s="4"/>
      <c r="GL47" s="178"/>
      <c r="GM47" s="11" t="str">
        <f>IF(AND($I45&lt;&gt;"",COUNTIF(GN47:GP47,TRUE)=0),"未入力",
  IF(AND($I45&lt;&gt;"",COUNTIF(GN47:GP47,TRUE)&gt;1),"複数選択",""))</f>
        <v/>
      </c>
      <c r="GN47" s="252" t="b">
        <v>0</v>
      </c>
      <c r="GO47" s="252" t="b">
        <v>0</v>
      </c>
      <c r="GP47" s="254" t="b">
        <v>0</v>
      </c>
      <c r="GQ47" s="254"/>
      <c r="GR47" s="254"/>
    </row>
    <row r="48" spans="1:200" ht="17.100000000000001" customHeight="1">
      <c r="A48" s="177"/>
      <c r="B48" s="1472" t="s">
        <v>2272</v>
      </c>
      <c r="C48" s="1473"/>
      <c r="D48" s="1473"/>
      <c r="E48" s="1473"/>
      <c r="F48" s="1473"/>
      <c r="G48" s="1473"/>
      <c r="H48" s="1473"/>
      <c r="I48" s="1530"/>
      <c r="J48" s="182"/>
      <c r="K48" s="1473" t="s">
        <v>68</v>
      </c>
      <c r="L48" s="1473"/>
      <c r="M48" s="1473"/>
      <c r="N48" s="1473"/>
      <c r="O48" s="1473"/>
      <c r="P48" s="2151"/>
      <c r="Q48" s="189"/>
      <c r="R48" s="1473" t="s">
        <v>69</v>
      </c>
      <c r="S48" s="1473"/>
      <c r="T48" s="1473"/>
      <c r="U48" s="1473"/>
      <c r="V48" s="1473"/>
      <c r="W48" s="183"/>
      <c r="X48" s="189"/>
      <c r="Y48" s="1473" t="s">
        <v>70</v>
      </c>
      <c r="Z48" s="1473"/>
      <c r="AA48" s="1473"/>
      <c r="AB48" s="1473"/>
      <c r="AC48" s="1473"/>
      <c r="AD48" s="183"/>
      <c r="AE48" s="191"/>
      <c r="AF48" s="1481" t="s">
        <v>71</v>
      </c>
      <c r="AG48" s="1481"/>
      <c r="AH48" s="1481"/>
      <c r="AI48" s="1481"/>
      <c r="AJ48" s="1481"/>
      <c r="AK48" s="232"/>
      <c r="AL48" s="205"/>
      <c r="AM48" s="11"/>
      <c r="AN48" s="254" t="b">
        <v>0</v>
      </c>
      <c r="AO48" s="254" t="b">
        <v>0</v>
      </c>
      <c r="AP48" s="254" t="b">
        <v>0</v>
      </c>
      <c r="AQ48" s="254" t="b">
        <v>0</v>
      </c>
      <c r="AR48" s="254"/>
      <c r="AS48" s="225">
        <f>COUNTIF(AN48:AQ48, TRUE)</f>
        <v>0</v>
      </c>
      <c r="AT48" s="224" t="str">
        <f>IF(AND($J41&lt;&gt;"",COUNTIF(AN48:AQ48,TRUE)=0),"未入力です。","")</f>
        <v/>
      </c>
      <c r="AU48" s="224"/>
      <c r="AV48" s="224"/>
      <c r="AW48" s="224"/>
      <c r="AX48" s="224"/>
      <c r="AY48" s="224"/>
      <c r="BA48" s="177"/>
      <c r="BB48" s="1472" t="s">
        <v>2272</v>
      </c>
      <c r="BC48" s="1473"/>
      <c r="BD48" s="1473"/>
      <c r="BE48" s="1473"/>
      <c r="BF48" s="1473"/>
      <c r="BG48" s="1473"/>
      <c r="BH48" s="1473"/>
      <c r="BI48" s="1530"/>
      <c r="BJ48" s="182"/>
      <c r="BK48" s="1473" t="s">
        <v>68</v>
      </c>
      <c r="BL48" s="1473"/>
      <c r="BM48" s="1473"/>
      <c r="BN48" s="1473"/>
      <c r="BO48" s="1473"/>
      <c r="BP48" s="2151"/>
      <c r="BQ48" s="189"/>
      <c r="BR48" s="1473" t="s">
        <v>69</v>
      </c>
      <c r="BS48" s="1473"/>
      <c r="BT48" s="1473"/>
      <c r="BU48" s="1473"/>
      <c r="BV48" s="1473"/>
      <c r="BW48" s="183"/>
      <c r="BX48" s="189"/>
      <c r="BY48" s="1473" t="s">
        <v>70</v>
      </c>
      <c r="BZ48" s="1473"/>
      <c r="CA48" s="1473"/>
      <c r="CB48" s="1473"/>
      <c r="CC48" s="1473"/>
      <c r="CD48" s="183"/>
      <c r="CE48" s="191"/>
      <c r="CF48" s="1481" t="s">
        <v>71</v>
      </c>
      <c r="CG48" s="1481"/>
      <c r="CH48" s="1481"/>
      <c r="CI48" s="1481"/>
      <c r="CJ48" s="1481"/>
      <c r="CK48" s="232"/>
      <c r="CL48" s="205"/>
      <c r="CM48" s="11"/>
      <c r="CN48" s="254" t="b">
        <v>0</v>
      </c>
      <c r="CO48" s="254" t="b">
        <v>0</v>
      </c>
      <c r="CP48" s="254" t="b">
        <v>0</v>
      </c>
      <c r="CQ48" s="254" t="b">
        <v>0</v>
      </c>
      <c r="CR48" s="254"/>
      <c r="CS48" s="225">
        <f>COUNTIF(CN48:CQ48, TRUE)</f>
        <v>0</v>
      </c>
      <c r="CT48" s="224" t="str">
        <f>IF(AND($J41&lt;&gt;"",COUNTIF(CN48:CQ48,TRUE)=0),"未入力です。","")</f>
        <v/>
      </c>
      <c r="CU48" s="224"/>
      <c r="CV48" s="224"/>
      <c r="CW48" s="224"/>
      <c r="CX48" s="224"/>
      <c r="CY48" s="224"/>
      <c r="DA48" s="177"/>
      <c r="DB48" s="1472" t="s">
        <v>2272</v>
      </c>
      <c r="DC48" s="1473"/>
      <c r="DD48" s="1473"/>
      <c r="DE48" s="1473"/>
      <c r="DF48" s="1473"/>
      <c r="DG48" s="1473"/>
      <c r="DH48" s="1473"/>
      <c r="DI48" s="1530"/>
      <c r="DJ48" s="182"/>
      <c r="DK48" s="1473" t="s">
        <v>68</v>
      </c>
      <c r="DL48" s="1473"/>
      <c r="DM48" s="1473"/>
      <c r="DN48" s="1473"/>
      <c r="DO48" s="1473"/>
      <c r="DP48" s="2151"/>
      <c r="DQ48" s="189"/>
      <c r="DR48" s="1473" t="s">
        <v>69</v>
      </c>
      <c r="DS48" s="1473"/>
      <c r="DT48" s="1473"/>
      <c r="DU48" s="1473"/>
      <c r="DV48" s="1473"/>
      <c r="DW48" s="183"/>
      <c r="DX48" s="189"/>
      <c r="DY48" s="1473" t="s">
        <v>70</v>
      </c>
      <c r="DZ48" s="1473"/>
      <c r="EA48" s="1473"/>
      <c r="EB48" s="1473"/>
      <c r="EC48" s="1473"/>
      <c r="ED48" s="183"/>
      <c r="EE48" s="191"/>
      <c r="EF48" s="1481" t="s">
        <v>71</v>
      </c>
      <c r="EG48" s="1481"/>
      <c r="EH48" s="1481"/>
      <c r="EI48" s="1481"/>
      <c r="EJ48" s="1481"/>
      <c r="EK48" s="232"/>
      <c r="EL48" s="205"/>
      <c r="EM48" s="11"/>
      <c r="EN48" s="252" t="b">
        <v>0</v>
      </c>
      <c r="EO48" s="252" t="b">
        <v>0</v>
      </c>
      <c r="EP48" s="254" t="b">
        <v>0</v>
      </c>
      <c r="EQ48" s="254" t="b">
        <v>0</v>
      </c>
      <c r="ER48" s="254"/>
      <c r="ES48" s="225">
        <f>COUNTIF(EN48:EQ48, TRUE)</f>
        <v>0</v>
      </c>
      <c r="ET48" s="224" t="str">
        <f>IF(AND($J41&lt;&gt;"",COUNTIF(EN48:EQ48,TRUE)=0),"未入力です。","")</f>
        <v/>
      </c>
      <c r="FA48" s="177"/>
      <c r="FB48" s="1472" t="s">
        <v>2272</v>
      </c>
      <c r="FC48" s="1473"/>
      <c r="FD48" s="1473"/>
      <c r="FE48" s="1473"/>
      <c r="FF48" s="1473"/>
      <c r="FG48" s="1473"/>
      <c r="FH48" s="1473"/>
      <c r="FI48" s="1530"/>
      <c r="FJ48" s="182"/>
      <c r="FK48" s="1473" t="s">
        <v>68</v>
      </c>
      <c r="FL48" s="1473"/>
      <c r="FM48" s="1473"/>
      <c r="FN48" s="1473"/>
      <c r="FO48" s="1473"/>
      <c r="FP48" s="2151"/>
      <c r="FQ48" s="189"/>
      <c r="FR48" s="1473" t="s">
        <v>69</v>
      </c>
      <c r="FS48" s="1473"/>
      <c r="FT48" s="1473"/>
      <c r="FU48" s="1473"/>
      <c r="FV48" s="1473"/>
      <c r="FW48" s="183"/>
      <c r="FX48" s="189"/>
      <c r="FY48" s="1473" t="s">
        <v>70</v>
      </c>
      <c r="FZ48" s="1473"/>
      <c r="GA48" s="1473"/>
      <c r="GB48" s="1473"/>
      <c r="GC48" s="1473"/>
      <c r="GD48" s="183"/>
      <c r="GE48" s="191"/>
      <c r="GF48" s="1481" t="s">
        <v>71</v>
      </c>
      <c r="GG48" s="1481"/>
      <c r="GH48" s="1481"/>
      <c r="GI48" s="1481"/>
      <c r="GJ48" s="1481"/>
      <c r="GK48" s="232"/>
      <c r="GL48" s="205"/>
      <c r="GM48" s="11"/>
      <c r="GN48" s="252" t="b">
        <v>0</v>
      </c>
      <c r="GO48" s="252" t="b">
        <v>0</v>
      </c>
      <c r="GP48" s="254" t="b">
        <v>0</v>
      </c>
      <c r="GQ48" s="254" t="b">
        <v>0</v>
      </c>
      <c r="GR48" s="254"/>
    </row>
    <row r="49" spans="1:200" ht="20.100000000000001" customHeight="1">
      <c r="A49" s="177"/>
      <c r="B49" s="1472" t="s">
        <v>2273</v>
      </c>
      <c r="C49" s="1473"/>
      <c r="D49" s="1473"/>
      <c r="E49" s="1473"/>
      <c r="F49" s="1473"/>
      <c r="G49" s="1473"/>
      <c r="H49" s="1473"/>
      <c r="I49" s="1530"/>
      <c r="J49" s="1452"/>
      <c r="K49" s="1447"/>
      <c r="L49" s="1447"/>
      <c r="M49" s="1447"/>
      <c r="N49" s="1447"/>
      <c r="O49" s="183" t="s">
        <v>72</v>
      </c>
      <c r="P49" s="183"/>
      <c r="Q49" s="1526"/>
      <c r="R49" s="1447"/>
      <c r="S49" s="1447"/>
      <c r="T49" s="1447"/>
      <c r="U49" s="1447"/>
      <c r="V49" s="183" t="s">
        <v>72</v>
      </c>
      <c r="W49" s="183"/>
      <c r="X49" s="1526"/>
      <c r="Y49" s="1447"/>
      <c r="Z49" s="1447"/>
      <c r="AA49" s="1447"/>
      <c r="AB49" s="1447"/>
      <c r="AC49" s="183" t="s">
        <v>72</v>
      </c>
      <c r="AD49" s="183"/>
      <c r="AE49" s="1526"/>
      <c r="AF49" s="1447"/>
      <c r="AG49" s="1447"/>
      <c r="AH49" s="1447"/>
      <c r="AI49" s="1447"/>
      <c r="AJ49" s="3" t="s">
        <v>72</v>
      </c>
      <c r="AK49" s="3"/>
      <c r="AL49" s="205"/>
      <c r="AM49" s="11" t="str">
        <f>IF(AND($I45&lt;&gt;"",COUNTIF(AN49:AP49,TRUE)=0),"未入力",
  IF(AND($I45&lt;&gt;"",COUNTIF(AN49:AP49,TRUE)&gt;1),"複数選択",""))</f>
        <v/>
      </c>
      <c r="AN49" s="254"/>
      <c r="AO49" s="254"/>
      <c r="AP49" s="254"/>
      <c r="AQ49" s="254"/>
      <c r="AR49" s="254"/>
      <c r="AS49" s="256"/>
      <c r="AT49" s="224" t="str">
        <f>IF(AND($J41&lt;&gt;"",OR($J$7="01",$J$7="02",$J$7&lt;=24)),
  IF(AND($J41&lt;&gt;"",COUNTA(J49,Q49,X49,AE49)=0),"未入力です。",""),"")</f>
        <v/>
      </c>
      <c r="AU49" s="224"/>
      <c r="AV49" s="224"/>
      <c r="AW49" s="224"/>
      <c r="AX49" s="224"/>
      <c r="AY49" s="224"/>
      <c r="BA49" s="177"/>
      <c r="BB49" s="1472" t="s">
        <v>2273</v>
      </c>
      <c r="BC49" s="1473"/>
      <c r="BD49" s="1473"/>
      <c r="BE49" s="1473"/>
      <c r="BF49" s="1473"/>
      <c r="BG49" s="1473"/>
      <c r="BH49" s="1473"/>
      <c r="BI49" s="1530"/>
      <c r="BJ49" s="1452"/>
      <c r="BK49" s="1447"/>
      <c r="BL49" s="1447"/>
      <c r="BM49" s="1447"/>
      <c r="BN49" s="1447"/>
      <c r="BO49" s="183" t="s">
        <v>72</v>
      </c>
      <c r="BP49" s="183"/>
      <c r="BQ49" s="1526"/>
      <c r="BR49" s="1447"/>
      <c r="BS49" s="1447"/>
      <c r="BT49" s="1447"/>
      <c r="BU49" s="1447"/>
      <c r="BV49" s="183" t="s">
        <v>72</v>
      </c>
      <c r="BW49" s="183"/>
      <c r="BX49" s="1526"/>
      <c r="BY49" s="1447"/>
      <c r="BZ49" s="1447"/>
      <c r="CA49" s="1447"/>
      <c r="CB49" s="1447"/>
      <c r="CC49" s="183" t="s">
        <v>72</v>
      </c>
      <c r="CD49" s="183"/>
      <c r="CE49" s="1526"/>
      <c r="CF49" s="1447"/>
      <c r="CG49" s="1447"/>
      <c r="CH49" s="1447"/>
      <c r="CI49" s="1447"/>
      <c r="CJ49" s="3" t="s">
        <v>72</v>
      </c>
      <c r="CK49" s="3"/>
      <c r="CL49" s="205"/>
      <c r="CM49" s="11" t="str">
        <f>IF(AND($I45&lt;&gt;"",COUNTIF(CN49:CP49,TRUE)=0),"未入力",
  IF(AND($I45&lt;&gt;"",COUNTIF(CN49:CP49,TRUE)&gt;1),"複数選択",""))</f>
        <v/>
      </c>
      <c r="CN49" s="254"/>
      <c r="CO49" s="254"/>
      <c r="CP49" s="254"/>
      <c r="CQ49" s="254"/>
      <c r="CR49" s="254"/>
      <c r="CS49" s="256"/>
      <c r="CT49" s="224" t="str">
        <f>IF(AND($J41&lt;&gt;"",OR($J$7="01",$J$7="02",$J$7&lt;=24)),
  IF(AND($J41&lt;&gt;"",COUNTA(BJ49,BQ49,BX49,CE49)=0),"未入力です。",""),"")</f>
        <v/>
      </c>
      <c r="CU49" s="224"/>
      <c r="CV49" s="224"/>
      <c r="CW49" s="224"/>
      <c r="CX49" s="224"/>
      <c r="CY49" s="224"/>
      <c r="DA49" s="177"/>
      <c r="DB49" s="1472" t="s">
        <v>2273</v>
      </c>
      <c r="DC49" s="1473"/>
      <c r="DD49" s="1473"/>
      <c r="DE49" s="1473"/>
      <c r="DF49" s="1473"/>
      <c r="DG49" s="1473"/>
      <c r="DH49" s="1473"/>
      <c r="DI49" s="1530"/>
      <c r="DJ49" s="1452"/>
      <c r="DK49" s="1447"/>
      <c r="DL49" s="1447"/>
      <c r="DM49" s="1447"/>
      <c r="DN49" s="1447"/>
      <c r="DO49" s="183" t="s">
        <v>72</v>
      </c>
      <c r="DP49" s="183"/>
      <c r="DQ49" s="1526"/>
      <c r="DR49" s="1447"/>
      <c r="DS49" s="1447"/>
      <c r="DT49" s="1447"/>
      <c r="DU49" s="1447"/>
      <c r="DV49" s="183" t="s">
        <v>72</v>
      </c>
      <c r="DW49" s="183"/>
      <c r="DX49" s="1526"/>
      <c r="DY49" s="1447"/>
      <c r="DZ49" s="1447"/>
      <c r="EA49" s="1447"/>
      <c r="EB49" s="1447"/>
      <c r="EC49" s="183" t="s">
        <v>72</v>
      </c>
      <c r="ED49" s="183"/>
      <c r="EE49" s="1526"/>
      <c r="EF49" s="1447"/>
      <c r="EG49" s="1447"/>
      <c r="EH49" s="1447"/>
      <c r="EI49" s="1447"/>
      <c r="EJ49" s="3" t="s">
        <v>72</v>
      </c>
      <c r="EK49" s="3"/>
      <c r="EL49" s="205"/>
      <c r="EM49" s="11" t="str">
        <f>IF(AND($I45&lt;&gt;"",COUNTIF(EN49:EP49,TRUE)=0),"未入力",
  IF(AND($I45&lt;&gt;"",COUNTIF(EN49:EP49,TRUE)&gt;1),"複数選択",""))</f>
        <v/>
      </c>
      <c r="EN49" s="254"/>
      <c r="EO49" s="254"/>
      <c r="EP49" s="254"/>
      <c r="EQ49" s="254"/>
      <c r="ER49" s="254"/>
      <c r="ES49" s="256"/>
      <c r="ET49" s="224" t="str">
        <f>IF(AND($J41&lt;&gt;"",OR($J$7="01",$J$7="02",$J$7&lt;=24)),
  IF(AND($J41&lt;&gt;"",COUNTA(DJ49,DQ49,DX49,EE49)=0),"未入力です。",""),"")</f>
        <v/>
      </c>
      <c r="FA49" s="177"/>
      <c r="FB49" s="1472" t="s">
        <v>2273</v>
      </c>
      <c r="FC49" s="1473"/>
      <c r="FD49" s="1473"/>
      <c r="FE49" s="1473"/>
      <c r="FF49" s="1473"/>
      <c r="FG49" s="1473"/>
      <c r="FH49" s="1473"/>
      <c r="FI49" s="1530"/>
      <c r="FJ49" s="1452"/>
      <c r="FK49" s="1447"/>
      <c r="FL49" s="1447"/>
      <c r="FM49" s="1447"/>
      <c r="FN49" s="1447"/>
      <c r="FO49" s="183" t="s">
        <v>72</v>
      </c>
      <c r="FP49" s="183"/>
      <c r="FQ49" s="1526"/>
      <c r="FR49" s="1447"/>
      <c r="FS49" s="1447"/>
      <c r="FT49" s="1447"/>
      <c r="FU49" s="1447"/>
      <c r="FV49" s="183" t="s">
        <v>72</v>
      </c>
      <c r="FW49" s="183"/>
      <c r="FX49" s="1526"/>
      <c r="FY49" s="1447"/>
      <c r="FZ49" s="1447"/>
      <c r="GA49" s="1447"/>
      <c r="GB49" s="1447"/>
      <c r="GC49" s="183" t="s">
        <v>72</v>
      </c>
      <c r="GD49" s="183"/>
      <c r="GE49" s="1526"/>
      <c r="GF49" s="1447"/>
      <c r="GG49" s="1447"/>
      <c r="GH49" s="1447"/>
      <c r="GI49" s="1447"/>
      <c r="GJ49" s="3" t="s">
        <v>72</v>
      </c>
      <c r="GK49" s="3"/>
      <c r="GL49" s="205"/>
      <c r="GM49" s="11" t="str">
        <f>IF(AND($I45&lt;&gt;"",COUNTIF(GN49:GP49,TRUE)=0),"未入力",
  IF(AND($I45&lt;&gt;"",COUNTIF(GN49:GP49,TRUE)&gt;1),"複数選択",""))</f>
        <v/>
      </c>
      <c r="GN49" s="254"/>
      <c r="GO49" s="254"/>
      <c r="GP49" s="254"/>
      <c r="GQ49" s="254"/>
      <c r="GR49" s="254"/>
    </row>
    <row r="50" spans="1:200" ht="27" customHeight="1">
      <c r="A50" s="177"/>
      <c r="B50" s="1568" t="s">
        <v>2274</v>
      </c>
      <c r="C50" s="1568"/>
      <c r="D50" s="1568"/>
      <c r="E50" s="1568"/>
      <c r="F50" s="1568"/>
      <c r="G50" s="1568"/>
      <c r="H50" s="1568"/>
      <c r="I50" s="1568"/>
      <c r="J50" s="1452"/>
      <c r="K50" s="1447"/>
      <c r="L50" s="1447"/>
      <c r="M50" s="1447"/>
      <c r="N50" s="1447"/>
      <c r="O50" s="183" t="s">
        <v>47</v>
      </c>
      <c r="P50" s="183"/>
      <c r="Q50" s="1526"/>
      <c r="R50" s="1447"/>
      <c r="S50" s="1447"/>
      <c r="T50" s="1447"/>
      <c r="U50" s="1447"/>
      <c r="V50" s="183" t="s">
        <v>47</v>
      </c>
      <c r="W50" s="183"/>
      <c r="X50" s="1526"/>
      <c r="Y50" s="1447"/>
      <c r="Z50" s="1447"/>
      <c r="AA50" s="1447"/>
      <c r="AB50" s="1447"/>
      <c r="AC50" s="183" t="s">
        <v>47</v>
      </c>
      <c r="AD50" s="183"/>
      <c r="AE50" s="1526"/>
      <c r="AF50" s="1447"/>
      <c r="AG50" s="1447"/>
      <c r="AH50" s="1447"/>
      <c r="AI50" s="1447"/>
      <c r="AJ50" s="183" t="s">
        <v>47</v>
      </c>
      <c r="AK50" s="183"/>
      <c r="AL50" s="205"/>
      <c r="AM50" s="11" t="str">
        <f>IF(AND($I45&lt;&gt;"",COUNTIF(AN50:AQ50,TRUE)=0),"未入力","")</f>
        <v/>
      </c>
      <c r="AN50" s="254"/>
      <c r="AO50" s="254"/>
      <c r="AP50" s="254"/>
      <c r="AQ50" s="254"/>
      <c r="AR50" s="254"/>
      <c r="AS50" s="225">
        <f>COUNTIF(AN47:AP47, TRUE)</f>
        <v>0</v>
      </c>
      <c r="AT50" s="224" t="str">
        <f>IF(AND($J41&lt;&gt;"",COUNTA(J50,Q50,X50,AE50)=0),"未入力です。","")</f>
        <v/>
      </c>
      <c r="AU50" s="224"/>
      <c r="AV50" s="224"/>
      <c r="AW50" s="224"/>
      <c r="AX50" s="224"/>
      <c r="AY50" s="224"/>
      <c r="BA50" s="177"/>
      <c r="BB50" s="1568" t="s">
        <v>2274</v>
      </c>
      <c r="BC50" s="1568"/>
      <c r="BD50" s="1568"/>
      <c r="BE50" s="1568"/>
      <c r="BF50" s="1568"/>
      <c r="BG50" s="1568"/>
      <c r="BH50" s="1568"/>
      <c r="BI50" s="1568"/>
      <c r="BJ50" s="1452"/>
      <c r="BK50" s="1447"/>
      <c r="BL50" s="1447"/>
      <c r="BM50" s="1447"/>
      <c r="BN50" s="1447"/>
      <c r="BO50" s="183" t="s">
        <v>47</v>
      </c>
      <c r="BP50" s="183"/>
      <c r="BQ50" s="1526"/>
      <c r="BR50" s="1447"/>
      <c r="BS50" s="1447"/>
      <c r="BT50" s="1447"/>
      <c r="BU50" s="1447"/>
      <c r="BV50" s="183" t="s">
        <v>47</v>
      </c>
      <c r="BW50" s="183"/>
      <c r="BX50" s="1526"/>
      <c r="BY50" s="1447"/>
      <c r="BZ50" s="1447"/>
      <c r="CA50" s="1447"/>
      <c r="CB50" s="1447"/>
      <c r="CC50" s="183" t="s">
        <v>47</v>
      </c>
      <c r="CD50" s="183"/>
      <c r="CE50" s="1526"/>
      <c r="CF50" s="1447"/>
      <c r="CG50" s="1447"/>
      <c r="CH50" s="1447"/>
      <c r="CI50" s="1447"/>
      <c r="CJ50" s="183" t="s">
        <v>47</v>
      </c>
      <c r="CK50" s="183"/>
      <c r="CL50" s="205"/>
      <c r="CM50" s="11" t="str">
        <f>IF(AND($I45&lt;&gt;"",COUNTIF(CN50:CQ50,TRUE)=0),"未入力","")</f>
        <v/>
      </c>
      <c r="CN50" s="254"/>
      <c r="CO50" s="254"/>
      <c r="CP50" s="254"/>
      <c r="CQ50" s="254"/>
      <c r="CR50" s="254"/>
      <c r="CS50" s="225">
        <f>COUNTIF(CN47:CP47, TRUE)</f>
        <v>0</v>
      </c>
      <c r="CT50" s="224" t="str">
        <f>IF(AND($J41&lt;&gt;"",COUNTA(BJ50,BQ50,BX50,CE50)=0),"未入力です。","")</f>
        <v/>
      </c>
      <c r="CU50" s="224"/>
      <c r="CV50" s="224"/>
      <c r="CW50" s="224"/>
      <c r="CX50" s="224"/>
      <c r="CY50" s="224"/>
      <c r="DA50" s="177"/>
      <c r="DB50" s="1568" t="s">
        <v>2274</v>
      </c>
      <c r="DC50" s="1568"/>
      <c r="DD50" s="1568"/>
      <c r="DE50" s="1568"/>
      <c r="DF50" s="1568"/>
      <c r="DG50" s="1568"/>
      <c r="DH50" s="1568"/>
      <c r="DI50" s="1568"/>
      <c r="DJ50" s="1452"/>
      <c r="DK50" s="1447"/>
      <c r="DL50" s="1447"/>
      <c r="DM50" s="1447"/>
      <c r="DN50" s="1447"/>
      <c r="DO50" s="183" t="s">
        <v>47</v>
      </c>
      <c r="DP50" s="183"/>
      <c r="DQ50" s="1526"/>
      <c r="DR50" s="1447"/>
      <c r="DS50" s="1447"/>
      <c r="DT50" s="1447"/>
      <c r="DU50" s="1447"/>
      <c r="DV50" s="183" t="s">
        <v>47</v>
      </c>
      <c r="DW50" s="183"/>
      <c r="DX50" s="1526"/>
      <c r="DY50" s="1447"/>
      <c r="DZ50" s="1447"/>
      <c r="EA50" s="1447"/>
      <c r="EB50" s="1447"/>
      <c r="EC50" s="183" t="s">
        <v>47</v>
      </c>
      <c r="ED50" s="183"/>
      <c r="EE50" s="1526"/>
      <c r="EF50" s="1447"/>
      <c r="EG50" s="1447"/>
      <c r="EH50" s="1447"/>
      <c r="EI50" s="1447"/>
      <c r="EJ50" s="183" t="s">
        <v>47</v>
      </c>
      <c r="EK50" s="183"/>
      <c r="EL50" s="205"/>
      <c r="EM50" s="11" t="str">
        <f>IF(AND($I45&lt;&gt;"",COUNTIF(EN50:EQ50,TRUE)=0),"未入力","")</f>
        <v/>
      </c>
      <c r="EN50" s="254"/>
      <c r="EO50" s="254"/>
      <c r="EP50" s="254"/>
      <c r="EQ50" s="254"/>
      <c r="ER50" s="254"/>
      <c r="ES50" s="225">
        <f>COUNTIF(EN47:EP47, TRUE)</f>
        <v>0</v>
      </c>
      <c r="ET50" s="224" t="str">
        <f>IF(AND($J41&lt;&gt;"",COUNTA(DJ50,DQ50,DX50,EE50)=0),"未入力です。","")</f>
        <v/>
      </c>
      <c r="FA50" s="177"/>
      <c r="FB50" s="1568" t="s">
        <v>2274</v>
      </c>
      <c r="FC50" s="1568"/>
      <c r="FD50" s="1568"/>
      <c r="FE50" s="1568"/>
      <c r="FF50" s="1568"/>
      <c r="FG50" s="1568"/>
      <c r="FH50" s="1568"/>
      <c r="FI50" s="1568"/>
      <c r="FJ50" s="1452"/>
      <c r="FK50" s="1447"/>
      <c r="FL50" s="1447"/>
      <c r="FM50" s="1447"/>
      <c r="FN50" s="1447"/>
      <c r="FO50" s="183" t="s">
        <v>47</v>
      </c>
      <c r="FP50" s="183"/>
      <c r="FQ50" s="1526"/>
      <c r="FR50" s="1447"/>
      <c r="FS50" s="1447"/>
      <c r="FT50" s="1447"/>
      <c r="FU50" s="1447"/>
      <c r="FV50" s="183" t="s">
        <v>47</v>
      </c>
      <c r="FW50" s="183"/>
      <c r="FX50" s="1526"/>
      <c r="FY50" s="1447"/>
      <c r="FZ50" s="1447"/>
      <c r="GA50" s="1447"/>
      <c r="GB50" s="1447"/>
      <c r="GC50" s="183" t="s">
        <v>47</v>
      </c>
      <c r="GD50" s="183"/>
      <c r="GE50" s="1526"/>
      <c r="GF50" s="1447"/>
      <c r="GG50" s="1447"/>
      <c r="GH50" s="1447"/>
      <c r="GI50" s="1447"/>
      <c r="GJ50" s="183" t="s">
        <v>47</v>
      </c>
      <c r="GK50" s="183"/>
      <c r="GL50" s="205"/>
      <c r="GM50" s="11" t="str">
        <f>IF(AND($I45&lt;&gt;"",COUNTIF(GN50:GQ50,TRUE)=0),"未入力","")</f>
        <v/>
      </c>
      <c r="GN50" s="254"/>
      <c r="GO50" s="254"/>
      <c r="GP50" s="254"/>
      <c r="GQ50" s="254"/>
      <c r="GR50" s="254"/>
    </row>
    <row r="51" spans="1:200" ht="3.95" customHeight="1">
      <c r="A51" s="177"/>
      <c r="B51" s="230"/>
      <c r="C51" s="230"/>
      <c r="D51" s="230"/>
      <c r="E51" s="230"/>
      <c r="F51" s="230"/>
      <c r="G51" s="230"/>
      <c r="H51" s="230"/>
      <c r="I51" s="230"/>
      <c r="AJ51" s="4"/>
      <c r="AK51" s="4"/>
      <c r="AL51" s="178"/>
      <c r="AM51" s="4" t="str">
        <f>IF(AND($I45="",COUNTA(M54,S54,Z54,AG54)&gt;0),"回答不要",
  IF(AND($I45&lt;&gt;"",OR($R$16&lt;&gt;"",$R$17&lt;&gt;""),COUNTIF(AN43:AP43,TRUE)&gt;0),
  IF(AND($I45&lt;&gt;"",COUNTA(M54,S54,Z54,AG54)=0),"未入力",""),""))</f>
        <v/>
      </c>
      <c r="AS51" s="225"/>
      <c r="BA51" s="177"/>
      <c r="BB51" s="230"/>
      <c r="BC51" s="230"/>
      <c r="BD51" s="230"/>
      <c r="BE51" s="230"/>
      <c r="BF51" s="230"/>
      <c r="BG51" s="230"/>
      <c r="BH51" s="230"/>
      <c r="BI51" s="230"/>
      <c r="CJ51" s="4"/>
      <c r="CK51" s="4"/>
      <c r="CL51" s="178"/>
      <c r="CM51" s="4" t="str">
        <f>IF(AND($I45="",COUNTA(BM54,BS54,BZ54,CG54)&gt;0),"回答不要",
  IF(AND($I45&lt;&gt;"",OR($R$16&lt;&gt;"",$R$17&lt;&gt;""),COUNTIF(CN43:CP43,TRUE)&gt;0),
  IF(AND($I45&lt;&gt;"",COUNTA(BM54,BS54,BZ54,CG54)=0),"未入力",""),""))</f>
        <v/>
      </c>
      <c r="CS51" s="225"/>
      <c r="DA51" s="177"/>
      <c r="DB51" s="230"/>
      <c r="DC51" s="230"/>
      <c r="DD51" s="230"/>
      <c r="DE51" s="230"/>
      <c r="DF51" s="230"/>
      <c r="DG51" s="230"/>
      <c r="DH51" s="230"/>
      <c r="DI51" s="230"/>
      <c r="EJ51" s="4"/>
      <c r="EK51" s="4"/>
      <c r="EL51" s="178"/>
      <c r="EM51" s="4" t="str">
        <f>IF(AND($I45="",COUNTA(DM54,DS54,DZ54,EG54)&gt;0),"回答不要",
  IF(AND($I45&lt;&gt;"",OR($R$16&lt;&gt;"",$R$17&lt;&gt;""),COUNTIF(EN43:EP43,TRUE)&gt;0),
  IF(AND($I45&lt;&gt;"",COUNTA(DM54,DS54,DZ54,EG54)=0),"未入力",""),""))</f>
        <v/>
      </c>
      <c r="ES51" s="225"/>
      <c r="FA51" s="177"/>
      <c r="FB51" s="230"/>
      <c r="FC51" s="230"/>
      <c r="FD51" s="230"/>
      <c r="FE51" s="230"/>
      <c r="FF51" s="230"/>
      <c r="FG51" s="230"/>
      <c r="FH51" s="230"/>
      <c r="FI51" s="230"/>
      <c r="GJ51" s="4"/>
      <c r="GK51" s="4"/>
      <c r="GL51" s="178"/>
      <c r="GM51" s="4" t="str">
        <f>IF(AND($I45="",COUNTA(FM54,FS54,FZ54,GG54)&gt;0),"回答不要",
  IF(AND($I45&lt;&gt;"",OR($R$16&lt;&gt;"",$R$17&lt;&gt;""),COUNTIF(GN43:GP43,TRUE)&gt;0),
  IF(AND($I45&lt;&gt;"",COUNTA(FM54,FS54,FZ54,GG54)=0),"未入力",""),""))</f>
        <v/>
      </c>
    </row>
    <row r="52" spans="1:200" ht="3.95" customHeight="1">
      <c r="A52" s="177"/>
      <c r="B52" s="230"/>
      <c r="C52" s="230"/>
      <c r="D52" s="230"/>
      <c r="E52" s="230"/>
      <c r="F52" s="230"/>
      <c r="G52" s="230"/>
      <c r="H52" s="230"/>
      <c r="I52" s="230"/>
      <c r="AJ52" s="4"/>
      <c r="AK52" s="4"/>
      <c r="AL52" s="178"/>
      <c r="AM52" s="4" t="str">
        <f>IF(AND($I45&lt;&gt;"",COUNTA(M55,S55,Z55,AG55)=0),"未入力","")</f>
        <v/>
      </c>
      <c r="AS52" s="225"/>
      <c r="BA52" s="177"/>
      <c r="BB52" s="230"/>
      <c r="BC52" s="230"/>
      <c r="BD52" s="230"/>
      <c r="BE52" s="230"/>
      <c r="BF52" s="230"/>
      <c r="BG52" s="230"/>
      <c r="BH52" s="230"/>
      <c r="BI52" s="230"/>
      <c r="CJ52" s="4"/>
      <c r="CK52" s="4"/>
      <c r="CL52" s="178"/>
      <c r="CM52" s="4" t="str">
        <f>IF(AND($I45&lt;&gt;"",COUNTA(BM55,BS55,BZ55,CG55)=0),"未入力","")</f>
        <v/>
      </c>
      <c r="CS52" s="225"/>
      <c r="DA52" s="177"/>
      <c r="DB52" s="230"/>
      <c r="DC52" s="230"/>
      <c r="DD52" s="230"/>
      <c r="DE52" s="230"/>
      <c r="DF52" s="230"/>
      <c r="DG52" s="230"/>
      <c r="DH52" s="230"/>
      <c r="DI52" s="230"/>
      <c r="EJ52" s="4"/>
      <c r="EK52" s="4"/>
      <c r="EL52" s="178"/>
      <c r="EM52" s="4" t="str">
        <f>IF(AND($I45&lt;&gt;"",COUNTA(DM55,DS55,DZ55,EG55)=0),"未入力","")</f>
        <v/>
      </c>
      <c r="ES52" s="225"/>
      <c r="FA52" s="177"/>
      <c r="FB52" s="230"/>
      <c r="FC52" s="230"/>
      <c r="FD52" s="230"/>
      <c r="FE52" s="230"/>
      <c r="FF52" s="230"/>
      <c r="FG52" s="230"/>
      <c r="FH52" s="230"/>
      <c r="FI52" s="230"/>
      <c r="GJ52" s="4"/>
      <c r="GK52" s="4"/>
      <c r="GL52" s="178"/>
      <c r="GM52" s="4" t="str">
        <f>IF(AND($I45&lt;&gt;"",COUNTA(FM55,FS55,FZ55,GG55)=0),"未入力","")</f>
        <v/>
      </c>
    </row>
    <row r="53" spans="1:200" ht="18" customHeight="1">
      <c r="A53" s="177"/>
      <c r="B53" s="1472" t="s">
        <v>2262</v>
      </c>
      <c r="C53" s="1473"/>
      <c r="D53" s="1473"/>
      <c r="E53" s="1473"/>
      <c r="F53" s="1473"/>
      <c r="G53" s="1473"/>
      <c r="H53" s="1473"/>
      <c r="I53" s="1473"/>
      <c r="J53" s="1464"/>
      <c r="K53" s="1465"/>
      <c r="L53" s="1465"/>
      <c r="M53" s="1465"/>
      <c r="N53" s="1465"/>
      <c r="O53" s="1465"/>
      <c r="P53" s="1466"/>
      <c r="Q53" s="173"/>
      <c r="R53" s="173"/>
      <c r="S53" s="173"/>
      <c r="T53" s="173"/>
      <c r="U53" s="173"/>
      <c r="V53" s="173"/>
      <c r="W53" s="173"/>
      <c r="X53" s="173"/>
      <c r="Y53" s="173"/>
      <c r="Z53" s="173"/>
      <c r="AA53" s="173"/>
      <c r="AB53" s="173"/>
      <c r="AC53" s="173"/>
      <c r="AD53" s="173"/>
      <c r="AE53" s="173"/>
      <c r="AF53" s="173"/>
      <c r="AG53" s="173"/>
      <c r="AH53" s="173"/>
      <c r="AI53" s="173"/>
      <c r="AJ53" s="4"/>
      <c r="AK53" s="4"/>
      <c r="AL53" s="178"/>
      <c r="AM53" s="4"/>
      <c r="AS53" s="225"/>
      <c r="BA53" s="177"/>
      <c r="BB53" s="1472" t="s">
        <v>2262</v>
      </c>
      <c r="BC53" s="1473"/>
      <c r="BD53" s="1473"/>
      <c r="BE53" s="1473"/>
      <c r="BF53" s="1473"/>
      <c r="BG53" s="1473"/>
      <c r="BH53" s="1473"/>
      <c r="BI53" s="1473"/>
      <c r="BJ53" s="1464"/>
      <c r="BK53" s="1465"/>
      <c r="BL53" s="1465"/>
      <c r="BM53" s="1465"/>
      <c r="BN53" s="1465"/>
      <c r="BO53" s="1465"/>
      <c r="BP53" s="1466"/>
      <c r="BQ53" s="173"/>
      <c r="BR53" s="173"/>
      <c r="BS53" s="173"/>
      <c r="BT53" s="173"/>
      <c r="BU53" s="173"/>
      <c r="BV53" s="173"/>
      <c r="BW53" s="173"/>
      <c r="BX53" s="173"/>
      <c r="BY53" s="173"/>
      <c r="BZ53" s="173"/>
      <c r="CA53" s="173"/>
      <c r="CB53" s="173"/>
      <c r="CC53" s="173"/>
      <c r="CD53" s="173"/>
      <c r="CE53" s="173"/>
      <c r="CF53" s="173"/>
      <c r="CG53" s="173"/>
      <c r="CH53" s="173"/>
      <c r="CI53" s="173"/>
      <c r="CJ53" s="4"/>
      <c r="CK53" s="4"/>
      <c r="CL53" s="178"/>
      <c r="CM53" s="4"/>
      <c r="CS53" s="225"/>
      <c r="DA53" s="177"/>
      <c r="DB53" s="1472" t="s">
        <v>2262</v>
      </c>
      <c r="DC53" s="1473"/>
      <c r="DD53" s="1473"/>
      <c r="DE53" s="1473"/>
      <c r="DF53" s="1473"/>
      <c r="DG53" s="1473"/>
      <c r="DH53" s="1473"/>
      <c r="DI53" s="1473"/>
      <c r="DJ53" s="1464"/>
      <c r="DK53" s="1465"/>
      <c r="DL53" s="1465"/>
      <c r="DM53" s="1465"/>
      <c r="DN53" s="1465"/>
      <c r="DO53" s="1465"/>
      <c r="DP53" s="1466"/>
      <c r="DQ53" s="173"/>
      <c r="DR53" s="173"/>
      <c r="DS53" s="173"/>
      <c r="DT53" s="173"/>
      <c r="DU53" s="173"/>
      <c r="DV53" s="173"/>
      <c r="DW53" s="173"/>
      <c r="DX53" s="173"/>
      <c r="DY53" s="173"/>
      <c r="DZ53" s="173"/>
      <c r="EA53" s="173"/>
      <c r="EB53" s="173"/>
      <c r="EC53" s="173"/>
      <c r="ED53" s="173"/>
      <c r="EE53" s="173"/>
      <c r="EF53" s="173"/>
      <c r="EG53" s="173"/>
      <c r="EH53" s="173"/>
      <c r="EI53" s="173"/>
      <c r="EJ53" s="4"/>
      <c r="EK53" s="4"/>
      <c r="EL53" s="178"/>
      <c r="EM53" s="4"/>
      <c r="ES53" s="225"/>
      <c r="FA53" s="177"/>
      <c r="FB53" s="1472" t="s">
        <v>2262</v>
      </c>
      <c r="FC53" s="1473"/>
      <c r="FD53" s="1473"/>
      <c r="FE53" s="1473"/>
      <c r="FF53" s="1473"/>
      <c r="FG53" s="1473"/>
      <c r="FH53" s="1473"/>
      <c r="FI53" s="1473"/>
      <c r="FJ53" s="1464"/>
      <c r="FK53" s="1465"/>
      <c r="FL53" s="1465"/>
      <c r="FM53" s="1465"/>
      <c r="FN53" s="1465"/>
      <c r="FO53" s="1465"/>
      <c r="FP53" s="1466"/>
      <c r="FQ53" s="173"/>
      <c r="FR53" s="173"/>
      <c r="FS53" s="173"/>
      <c r="FT53" s="173"/>
      <c r="FU53" s="173"/>
      <c r="FV53" s="173"/>
      <c r="FW53" s="173"/>
      <c r="FX53" s="173"/>
      <c r="FY53" s="173"/>
      <c r="FZ53" s="173"/>
      <c r="GA53" s="173"/>
      <c r="GB53" s="173"/>
      <c r="GC53" s="173"/>
      <c r="GD53" s="173"/>
      <c r="GE53" s="173"/>
      <c r="GF53" s="173"/>
      <c r="GG53" s="173"/>
      <c r="GH53" s="173"/>
      <c r="GI53" s="173"/>
      <c r="GJ53" s="4"/>
      <c r="GK53" s="4"/>
      <c r="GL53" s="178"/>
      <c r="GM53" s="4"/>
    </row>
    <row r="54" spans="1:200" ht="30.95" customHeight="1">
      <c r="A54" s="177"/>
      <c r="B54" s="1486" t="s">
        <v>2267</v>
      </c>
      <c r="C54" s="1487"/>
      <c r="D54" s="1487"/>
      <c r="E54" s="1487"/>
      <c r="F54" s="1487"/>
      <c r="G54" s="1487"/>
      <c r="H54" s="1487"/>
      <c r="I54" s="1488"/>
      <c r="J54" s="181"/>
      <c r="K54" s="232" t="s">
        <v>52</v>
      </c>
      <c r="L54" s="232"/>
      <c r="M54" s="232"/>
      <c r="N54" s="232"/>
      <c r="O54" s="3"/>
      <c r="P54" s="230"/>
      <c r="Q54" s="253" t="s">
        <v>53</v>
      </c>
      <c r="R54" s="200"/>
      <c r="S54" s="200"/>
      <c r="T54" s="3"/>
      <c r="U54" s="200"/>
      <c r="V54" s="200"/>
      <c r="W54" s="3"/>
      <c r="X54" s="200"/>
      <c r="Y54" s="200"/>
      <c r="Z54" s="176"/>
      <c r="AA54" s="177"/>
      <c r="AB54" s="4"/>
      <c r="AC54" s="4"/>
      <c r="AD54" s="4"/>
      <c r="AE54" s="4"/>
      <c r="AF54" s="4"/>
      <c r="AG54" s="4"/>
      <c r="AH54" s="4"/>
      <c r="AI54" s="4"/>
      <c r="AJ54" s="4"/>
      <c r="AK54" s="4"/>
      <c r="AL54" s="178"/>
      <c r="AM54" s="4"/>
      <c r="AN54" s="6" t="b">
        <v>0</v>
      </c>
      <c r="AO54" s="6" t="b">
        <v>0</v>
      </c>
      <c r="AS54" s="225"/>
      <c r="BA54" s="177"/>
      <c r="BB54" s="1486" t="s">
        <v>2267</v>
      </c>
      <c r="BC54" s="1487"/>
      <c r="BD54" s="1487"/>
      <c r="BE54" s="1487"/>
      <c r="BF54" s="1487"/>
      <c r="BG54" s="1487"/>
      <c r="BH54" s="1487"/>
      <c r="BI54" s="1488"/>
      <c r="BJ54" s="181"/>
      <c r="BK54" s="232" t="s">
        <v>52</v>
      </c>
      <c r="BL54" s="232"/>
      <c r="BM54" s="232"/>
      <c r="BN54" s="232"/>
      <c r="BO54" s="3"/>
      <c r="BP54" s="230"/>
      <c r="BQ54" s="253" t="s">
        <v>53</v>
      </c>
      <c r="BR54" s="200"/>
      <c r="BS54" s="200"/>
      <c r="BT54" s="3"/>
      <c r="BU54" s="200"/>
      <c r="BV54" s="200"/>
      <c r="BW54" s="3"/>
      <c r="BX54" s="200"/>
      <c r="BY54" s="200"/>
      <c r="BZ54" s="176"/>
      <c r="CA54" s="177"/>
      <c r="CB54" s="4"/>
      <c r="CC54" s="4"/>
      <c r="CD54" s="4"/>
      <c r="CE54" s="4"/>
      <c r="CF54" s="4"/>
      <c r="CG54" s="4"/>
      <c r="CH54" s="4"/>
      <c r="CI54" s="4"/>
      <c r="CJ54" s="4"/>
      <c r="CK54" s="4"/>
      <c r="CL54" s="178"/>
      <c r="CM54" s="4"/>
      <c r="CN54" s="6" t="b">
        <v>0</v>
      </c>
      <c r="CO54" s="6" t="b">
        <v>0</v>
      </c>
      <c r="CS54" s="225"/>
      <c r="DA54" s="177"/>
      <c r="DB54" s="1486" t="s">
        <v>2267</v>
      </c>
      <c r="DC54" s="1487"/>
      <c r="DD54" s="1487"/>
      <c r="DE54" s="1487"/>
      <c r="DF54" s="1487"/>
      <c r="DG54" s="1487"/>
      <c r="DH54" s="1487"/>
      <c r="DI54" s="1488"/>
      <c r="DJ54" s="181"/>
      <c r="DK54" s="232" t="s">
        <v>52</v>
      </c>
      <c r="DL54" s="232"/>
      <c r="DM54" s="232"/>
      <c r="DN54" s="232"/>
      <c r="DO54" s="3"/>
      <c r="DP54" s="230"/>
      <c r="DQ54" s="253" t="s">
        <v>53</v>
      </c>
      <c r="DR54" s="200"/>
      <c r="DS54" s="200"/>
      <c r="DT54" s="3"/>
      <c r="DU54" s="200"/>
      <c r="DV54" s="200"/>
      <c r="DW54" s="3"/>
      <c r="DX54" s="200"/>
      <c r="DY54" s="200"/>
      <c r="DZ54" s="176"/>
      <c r="EA54" s="177"/>
      <c r="EB54" s="4"/>
      <c r="EC54" s="4"/>
      <c r="ED54" s="4"/>
      <c r="EE54" s="4"/>
      <c r="EF54" s="4"/>
      <c r="EG54" s="4"/>
      <c r="EH54" s="4"/>
      <c r="EI54" s="4"/>
      <c r="EJ54" s="4"/>
      <c r="EK54" s="4"/>
      <c r="EL54" s="178"/>
      <c r="EM54" s="4"/>
      <c r="EN54" s="6" t="b">
        <v>0</v>
      </c>
      <c r="EO54" s="6" t="b">
        <v>0</v>
      </c>
      <c r="ES54" s="225"/>
      <c r="FA54" s="177"/>
      <c r="FB54" s="1486" t="s">
        <v>2267</v>
      </c>
      <c r="FC54" s="1487"/>
      <c r="FD54" s="1487"/>
      <c r="FE54" s="1487"/>
      <c r="FF54" s="1487"/>
      <c r="FG54" s="1487"/>
      <c r="FH54" s="1487"/>
      <c r="FI54" s="1488"/>
      <c r="FJ54" s="181"/>
      <c r="FK54" s="232" t="s">
        <v>52</v>
      </c>
      <c r="FL54" s="232"/>
      <c r="FM54" s="232"/>
      <c r="FN54" s="232"/>
      <c r="FO54" s="3"/>
      <c r="FP54" s="230"/>
      <c r="FQ54" s="253" t="s">
        <v>53</v>
      </c>
      <c r="FR54" s="200"/>
      <c r="FS54" s="200"/>
      <c r="FT54" s="3"/>
      <c r="FU54" s="200"/>
      <c r="FV54" s="200"/>
      <c r="FW54" s="3"/>
      <c r="FX54" s="200"/>
      <c r="FY54" s="200"/>
      <c r="FZ54" s="176"/>
      <c r="GA54" s="177"/>
      <c r="GB54" s="4"/>
      <c r="GC54" s="4"/>
      <c r="GD54" s="4"/>
      <c r="GE54" s="4"/>
      <c r="GF54" s="4"/>
      <c r="GG54" s="4"/>
      <c r="GH54" s="4"/>
      <c r="GI54" s="4"/>
      <c r="GJ54" s="4"/>
      <c r="GK54" s="4"/>
      <c r="GL54" s="178"/>
      <c r="GM54" s="4"/>
      <c r="GN54" s="6" t="b">
        <v>0</v>
      </c>
      <c r="GO54" s="6" t="b">
        <v>0</v>
      </c>
    </row>
    <row r="55" spans="1:200" ht="17.100000000000001" customHeight="1">
      <c r="A55" s="177"/>
      <c r="B55" s="1493" t="s">
        <v>2268</v>
      </c>
      <c r="C55" s="1494"/>
      <c r="D55" s="1494"/>
      <c r="E55" s="1494"/>
      <c r="F55" s="1494"/>
      <c r="G55" s="1494"/>
      <c r="H55" s="1494"/>
      <c r="I55" s="2153"/>
      <c r="J55" s="181"/>
      <c r="K55" s="3" t="s">
        <v>54</v>
      </c>
      <c r="L55" s="3"/>
      <c r="M55" s="3"/>
      <c r="N55" s="3"/>
      <c r="O55" s="3"/>
      <c r="P55" s="3"/>
      <c r="Q55" s="3"/>
      <c r="R55" s="3"/>
      <c r="S55" s="2155" t="s">
        <v>2435</v>
      </c>
      <c r="T55" s="2155"/>
      <c r="U55" s="2155"/>
      <c r="V55" s="2155"/>
      <c r="W55" s="2155"/>
      <c r="X55" s="3"/>
      <c r="Y55" s="3"/>
      <c r="Z55" s="1481" t="s">
        <v>56</v>
      </c>
      <c r="AA55" s="1481"/>
      <c r="AB55" s="1481"/>
      <c r="AC55" s="1481"/>
      <c r="AD55" s="1481"/>
      <c r="AE55" s="1481"/>
      <c r="AF55" s="1481"/>
      <c r="AG55" s="1481"/>
      <c r="AH55" s="1481"/>
      <c r="AI55" s="1482"/>
      <c r="AJ55" s="4"/>
      <c r="AK55" s="4"/>
      <c r="AL55" s="178"/>
      <c r="AN55" s="6" t="b">
        <v>0</v>
      </c>
      <c r="AO55" s="6" t="b">
        <v>0</v>
      </c>
      <c r="AP55" s="6" t="b">
        <v>0</v>
      </c>
      <c r="AS55" s="225"/>
      <c r="BA55" s="177"/>
      <c r="BB55" s="1493" t="s">
        <v>2268</v>
      </c>
      <c r="BC55" s="1494"/>
      <c r="BD55" s="1494"/>
      <c r="BE55" s="1494"/>
      <c r="BF55" s="1494"/>
      <c r="BG55" s="1494"/>
      <c r="BH55" s="1494"/>
      <c r="BI55" s="2153"/>
      <c r="BJ55" s="181"/>
      <c r="BK55" s="3" t="s">
        <v>54</v>
      </c>
      <c r="BL55" s="3"/>
      <c r="BM55" s="3"/>
      <c r="BN55" s="3"/>
      <c r="BO55" s="3"/>
      <c r="BP55" s="3"/>
      <c r="BQ55" s="3"/>
      <c r="BR55" s="3"/>
      <c r="BS55" s="2155" t="s">
        <v>2435</v>
      </c>
      <c r="BT55" s="2155"/>
      <c r="BU55" s="2155"/>
      <c r="BV55" s="2155"/>
      <c r="BW55" s="2155"/>
      <c r="BX55" s="3"/>
      <c r="BY55" s="3"/>
      <c r="BZ55" s="1481" t="s">
        <v>56</v>
      </c>
      <c r="CA55" s="1481"/>
      <c r="CB55" s="1481"/>
      <c r="CC55" s="1481"/>
      <c r="CD55" s="1481"/>
      <c r="CE55" s="1481"/>
      <c r="CF55" s="1481"/>
      <c r="CG55" s="1481"/>
      <c r="CH55" s="1481"/>
      <c r="CI55" s="1482"/>
      <c r="CJ55" s="4"/>
      <c r="CK55" s="4"/>
      <c r="CL55" s="178"/>
      <c r="CN55" s="6" t="b">
        <v>0</v>
      </c>
      <c r="CO55" s="6" t="b">
        <v>0</v>
      </c>
      <c r="CP55" s="6" t="b">
        <v>0</v>
      </c>
      <c r="CS55" s="225"/>
      <c r="DA55" s="177"/>
      <c r="DB55" s="1493" t="s">
        <v>2268</v>
      </c>
      <c r="DC55" s="1494"/>
      <c r="DD55" s="1494"/>
      <c r="DE55" s="1494"/>
      <c r="DF55" s="1494"/>
      <c r="DG55" s="1494"/>
      <c r="DH55" s="1494"/>
      <c r="DI55" s="2153"/>
      <c r="DJ55" s="181"/>
      <c r="DK55" s="3" t="s">
        <v>54</v>
      </c>
      <c r="DL55" s="3"/>
      <c r="DM55" s="3"/>
      <c r="DN55" s="3"/>
      <c r="DO55" s="3"/>
      <c r="DP55" s="3"/>
      <c r="DQ55" s="3"/>
      <c r="DR55" s="3"/>
      <c r="DS55" s="2155" t="s">
        <v>2435</v>
      </c>
      <c r="DT55" s="2155"/>
      <c r="DU55" s="2155"/>
      <c r="DV55" s="2155"/>
      <c r="DW55" s="2155"/>
      <c r="DX55" s="3"/>
      <c r="DY55" s="3"/>
      <c r="DZ55" s="1481" t="s">
        <v>56</v>
      </c>
      <c r="EA55" s="1481"/>
      <c r="EB55" s="1481"/>
      <c r="EC55" s="1481"/>
      <c r="ED55" s="1481"/>
      <c r="EE55" s="1481"/>
      <c r="EF55" s="1481"/>
      <c r="EG55" s="1481"/>
      <c r="EH55" s="1481"/>
      <c r="EI55" s="1482"/>
      <c r="EJ55" s="4"/>
      <c r="EK55" s="4"/>
      <c r="EL55" s="178"/>
      <c r="EN55" s="6" t="b">
        <v>0</v>
      </c>
      <c r="EO55" s="6" t="b">
        <v>0</v>
      </c>
      <c r="EP55" s="6" t="b">
        <v>0</v>
      </c>
      <c r="ES55" s="225"/>
      <c r="FA55" s="177"/>
      <c r="FB55" s="1493" t="s">
        <v>2268</v>
      </c>
      <c r="FC55" s="1494"/>
      <c r="FD55" s="1494"/>
      <c r="FE55" s="1494"/>
      <c r="FF55" s="1494"/>
      <c r="FG55" s="1494"/>
      <c r="FH55" s="1494"/>
      <c r="FI55" s="2153"/>
      <c r="FJ55" s="181"/>
      <c r="FK55" s="3" t="s">
        <v>54</v>
      </c>
      <c r="FL55" s="3"/>
      <c r="FM55" s="3"/>
      <c r="FN55" s="3"/>
      <c r="FO55" s="3"/>
      <c r="FP55" s="3"/>
      <c r="FQ55" s="3"/>
      <c r="FR55" s="3"/>
      <c r="FS55" s="2155" t="s">
        <v>2435</v>
      </c>
      <c r="FT55" s="2155"/>
      <c r="FU55" s="2155"/>
      <c r="FV55" s="2155"/>
      <c r="FW55" s="2155"/>
      <c r="FX55" s="3"/>
      <c r="FY55" s="3"/>
      <c r="FZ55" s="1481" t="s">
        <v>56</v>
      </c>
      <c r="GA55" s="1481"/>
      <c r="GB55" s="1481"/>
      <c r="GC55" s="1481"/>
      <c r="GD55" s="1481"/>
      <c r="GE55" s="1481"/>
      <c r="GF55" s="1481"/>
      <c r="GG55" s="1481"/>
      <c r="GH55" s="1481"/>
      <c r="GI55" s="1482"/>
      <c r="GJ55" s="4"/>
      <c r="GK55" s="4"/>
      <c r="GL55" s="178"/>
      <c r="GN55" s="6" t="b">
        <v>0</v>
      </c>
      <c r="GO55" s="6" t="b">
        <v>0</v>
      </c>
      <c r="GP55" s="6" t="b">
        <v>0</v>
      </c>
    </row>
    <row r="56" spans="1:200" ht="17.100000000000001" customHeight="1">
      <c r="A56" s="177"/>
      <c r="B56" s="1497"/>
      <c r="C56" s="1498"/>
      <c r="D56" s="1498"/>
      <c r="E56" s="1498"/>
      <c r="F56" s="1498"/>
      <c r="G56" s="1498"/>
      <c r="H56" s="1498"/>
      <c r="I56" s="2154"/>
      <c r="J56" s="179"/>
      <c r="K56" s="1484" t="s">
        <v>57</v>
      </c>
      <c r="L56" s="1484"/>
      <c r="M56" s="1484"/>
      <c r="N56" s="1484"/>
      <c r="O56" s="1484"/>
      <c r="P56" s="1484"/>
      <c r="Q56" s="1484"/>
      <c r="R56" s="1484"/>
      <c r="S56" s="7"/>
      <c r="T56" s="7"/>
      <c r="U56" s="1484" t="s">
        <v>58</v>
      </c>
      <c r="V56" s="1484"/>
      <c r="W56" s="1484"/>
      <c r="X56" s="1484"/>
      <c r="Y56" s="7"/>
      <c r="Z56" s="7"/>
      <c r="AA56" s="7"/>
      <c r="AB56" s="7"/>
      <c r="AC56" s="7"/>
      <c r="AD56" s="7"/>
      <c r="AE56" s="7"/>
      <c r="AF56" s="7"/>
      <c r="AG56" s="7"/>
      <c r="AH56" s="7"/>
      <c r="AI56" s="180"/>
      <c r="AJ56" s="4"/>
      <c r="AK56" s="4"/>
      <c r="AL56" s="178"/>
      <c r="AN56" s="6" t="b">
        <v>0</v>
      </c>
      <c r="AO56" s="6" t="b">
        <v>0</v>
      </c>
      <c r="AS56" s="225"/>
      <c r="BA56" s="177"/>
      <c r="BB56" s="1497"/>
      <c r="BC56" s="1498"/>
      <c r="BD56" s="1498"/>
      <c r="BE56" s="1498"/>
      <c r="BF56" s="1498"/>
      <c r="BG56" s="1498"/>
      <c r="BH56" s="1498"/>
      <c r="BI56" s="2154"/>
      <c r="BJ56" s="179"/>
      <c r="BK56" s="1484" t="s">
        <v>57</v>
      </c>
      <c r="BL56" s="1484"/>
      <c r="BM56" s="1484"/>
      <c r="BN56" s="1484"/>
      <c r="BO56" s="1484"/>
      <c r="BP56" s="1484"/>
      <c r="BQ56" s="1484"/>
      <c r="BR56" s="1484"/>
      <c r="BS56" s="7"/>
      <c r="BT56" s="7"/>
      <c r="BU56" s="1484" t="s">
        <v>58</v>
      </c>
      <c r="BV56" s="1484"/>
      <c r="BW56" s="1484"/>
      <c r="BX56" s="1484"/>
      <c r="BY56" s="7"/>
      <c r="BZ56" s="7"/>
      <c r="CA56" s="7"/>
      <c r="CB56" s="7"/>
      <c r="CC56" s="7"/>
      <c r="CD56" s="7"/>
      <c r="CE56" s="7"/>
      <c r="CF56" s="7"/>
      <c r="CG56" s="7"/>
      <c r="CH56" s="7"/>
      <c r="CI56" s="180"/>
      <c r="CJ56" s="4"/>
      <c r="CK56" s="4"/>
      <c r="CL56" s="178"/>
      <c r="CN56" s="6" t="b">
        <v>0</v>
      </c>
      <c r="CO56" s="6" t="b">
        <v>0</v>
      </c>
      <c r="CS56" s="225"/>
      <c r="DA56" s="177"/>
      <c r="DB56" s="1497"/>
      <c r="DC56" s="1498"/>
      <c r="DD56" s="1498"/>
      <c r="DE56" s="1498"/>
      <c r="DF56" s="1498"/>
      <c r="DG56" s="1498"/>
      <c r="DH56" s="1498"/>
      <c r="DI56" s="2154"/>
      <c r="DJ56" s="179"/>
      <c r="DK56" s="1484" t="s">
        <v>57</v>
      </c>
      <c r="DL56" s="1484"/>
      <c r="DM56" s="1484"/>
      <c r="DN56" s="1484"/>
      <c r="DO56" s="1484"/>
      <c r="DP56" s="1484"/>
      <c r="DQ56" s="1484"/>
      <c r="DR56" s="1484"/>
      <c r="DS56" s="7"/>
      <c r="DT56" s="7"/>
      <c r="DU56" s="1484" t="s">
        <v>58</v>
      </c>
      <c r="DV56" s="1484"/>
      <c r="DW56" s="1484"/>
      <c r="DX56" s="1484"/>
      <c r="DY56" s="7"/>
      <c r="DZ56" s="7"/>
      <c r="EA56" s="7"/>
      <c r="EB56" s="7"/>
      <c r="EC56" s="7"/>
      <c r="ED56" s="7"/>
      <c r="EE56" s="7"/>
      <c r="EF56" s="7"/>
      <c r="EG56" s="7"/>
      <c r="EH56" s="7"/>
      <c r="EI56" s="180"/>
      <c r="EJ56" s="4"/>
      <c r="EK56" s="4"/>
      <c r="EL56" s="178"/>
      <c r="EN56" s="6" t="b">
        <v>0</v>
      </c>
      <c r="EO56" s="6" t="b">
        <v>0</v>
      </c>
      <c r="ES56" s="225"/>
      <c r="FA56" s="177"/>
      <c r="FB56" s="1497"/>
      <c r="FC56" s="1498"/>
      <c r="FD56" s="1498"/>
      <c r="FE56" s="1498"/>
      <c r="FF56" s="1498"/>
      <c r="FG56" s="1498"/>
      <c r="FH56" s="1498"/>
      <c r="FI56" s="2154"/>
      <c r="FJ56" s="179"/>
      <c r="FK56" s="1484" t="s">
        <v>57</v>
      </c>
      <c r="FL56" s="1484"/>
      <c r="FM56" s="1484"/>
      <c r="FN56" s="1484"/>
      <c r="FO56" s="1484"/>
      <c r="FP56" s="1484"/>
      <c r="FQ56" s="1484"/>
      <c r="FR56" s="1484"/>
      <c r="FS56" s="7"/>
      <c r="FT56" s="7"/>
      <c r="FU56" s="1484" t="s">
        <v>58</v>
      </c>
      <c r="FV56" s="1484"/>
      <c r="FW56" s="1484"/>
      <c r="FX56" s="1484"/>
      <c r="FY56" s="7"/>
      <c r="FZ56" s="7"/>
      <c r="GA56" s="7"/>
      <c r="GB56" s="7"/>
      <c r="GC56" s="7"/>
      <c r="GD56" s="7"/>
      <c r="GE56" s="7"/>
      <c r="GF56" s="7"/>
      <c r="GG56" s="7"/>
      <c r="GH56" s="7"/>
      <c r="GI56" s="180"/>
      <c r="GJ56" s="4"/>
      <c r="GK56" s="4"/>
      <c r="GL56" s="178"/>
      <c r="GN56" s="6" t="b">
        <v>0</v>
      </c>
      <c r="GO56" s="6" t="b">
        <v>0</v>
      </c>
    </row>
    <row r="57" spans="1:200" ht="17.100000000000001" customHeight="1">
      <c r="A57" s="177"/>
      <c r="B57" s="1508" t="s">
        <v>2269</v>
      </c>
      <c r="C57" s="1509"/>
      <c r="D57" s="1509"/>
      <c r="E57" s="1509"/>
      <c r="F57" s="1509"/>
      <c r="G57" s="1509"/>
      <c r="H57" s="1509"/>
      <c r="I57" s="2152"/>
      <c r="J57" s="182"/>
      <c r="K57" s="1473" t="s">
        <v>59</v>
      </c>
      <c r="L57" s="1473"/>
      <c r="M57" s="1473"/>
      <c r="N57" s="1473"/>
      <c r="O57" s="1473"/>
      <c r="P57" s="255"/>
      <c r="Q57" s="183"/>
      <c r="R57" s="1509" t="s">
        <v>60</v>
      </c>
      <c r="S57" s="1509"/>
      <c r="T57" s="1509"/>
      <c r="U57" s="1509"/>
      <c r="V57" s="1509"/>
      <c r="W57" s="1509"/>
      <c r="X57" s="183"/>
      <c r="Y57" s="1473" t="s">
        <v>61</v>
      </c>
      <c r="Z57" s="1473"/>
      <c r="AA57" s="1473"/>
      <c r="AB57" s="1473"/>
      <c r="AC57" s="1473"/>
      <c r="AD57" s="1530"/>
      <c r="AE57" s="4"/>
      <c r="AF57" s="4"/>
      <c r="AG57" s="4"/>
      <c r="AH57" s="4"/>
      <c r="AJ57" s="4"/>
      <c r="AK57" s="4"/>
      <c r="AL57" s="178"/>
      <c r="AN57" s="6" t="b">
        <v>0</v>
      </c>
      <c r="AO57" s="6" t="b">
        <v>0</v>
      </c>
      <c r="AP57" s="6" t="b">
        <v>0</v>
      </c>
      <c r="AS57" s="225"/>
      <c r="BA57" s="177"/>
      <c r="BB57" s="1508" t="s">
        <v>2269</v>
      </c>
      <c r="BC57" s="1509"/>
      <c r="BD57" s="1509"/>
      <c r="BE57" s="1509"/>
      <c r="BF57" s="1509"/>
      <c r="BG57" s="1509"/>
      <c r="BH57" s="1509"/>
      <c r="BI57" s="2152"/>
      <c r="BJ57" s="182"/>
      <c r="BK57" s="1473" t="s">
        <v>59</v>
      </c>
      <c r="BL57" s="1473"/>
      <c r="BM57" s="1473"/>
      <c r="BN57" s="1473"/>
      <c r="BO57" s="1473"/>
      <c r="BP57" s="255"/>
      <c r="BQ57" s="183"/>
      <c r="BR57" s="1509" t="s">
        <v>60</v>
      </c>
      <c r="BS57" s="1509"/>
      <c r="BT57" s="1509"/>
      <c r="BU57" s="1509"/>
      <c r="BV57" s="1509"/>
      <c r="BW57" s="1509"/>
      <c r="BX57" s="183"/>
      <c r="BY57" s="1473" t="s">
        <v>61</v>
      </c>
      <c r="BZ57" s="1473"/>
      <c r="CA57" s="1473"/>
      <c r="CB57" s="1473"/>
      <c r="CC57" s="1473"/>
      <c r="CD57" s="1530"/>
      <c r="CE57" s="4"/>
      <c r="CF57" s="4"/>
      <c r="CG57" s="4"/>
      <c r="CH57" s="4"/>
      <c r="CJ57" s="4"/>
      <c r="CK57" s="4"/>
      <c r="CL57" s="178"/>
      <c r="CN57" s="6" t="b">
        <v>0</v>
      </c>
      <c r="CO57" s="6" t="b">
        <v>0</v>
      </c>
      <c r="CP57" s="6" t="b">
        <v>0</v>
      </c>
      <c r="CS57" s="225"/>
      <c r="DA57" s="177"/>
      <c r="DB57" s="1508" t="s">
        <v>2269</v>
      </c>
      <c r="DC57" s="1509"/>
      <c r="DD57" s="1509"/>
      <c r="DE57" s="1509"/>
      <c r="DF57" s="1509"/>
      <c r="DG57" s="1509"/>
      <c r="DH57" s="1509"/>
      <c r="DI57" s="2152"/>
      <c r="DJ57" s="182"/>
      <c r="DK57" s="1473" t="s">
        <v>59</v>
      </c>
      <c r="DL57" s="1473"/>
      <c r="DM57" s="1473"/>
      <c r="DN57" s="1473"/>
      <c r="DO57" s="1473"/>
      <c r="DP57" s="255"/>
      <c r="DQ57" s="183"/>
      <c r="DR57" s="1509" t="s">
        <v>60</v>
      </c>
      <c r="DS57" s="1509"/>
      <c r="DT57" s="1509"/>
      <c r="DU57" s="1509"/>
      <c r="DV57" s="1509"/>
      <c r="DW57" s="1509"/>
      <c r="DX57" s="183"/>
      <c r="DY57" s="1473" t="s">
        <v>61</v>
      </c>
      <c r="DZ57" s="1473"/>
      <c r="EA57" s="1473"/>
      <c r="EB57" s="1473"/>
      <c r="EC57" s="1473"/>
      <c r="ED57" s="1530"/>
      <c r="EE57" s="4"/>
      <c r="EF57" s="4"/>
      <c r="EG57" s="4"/>
      <c r="EH57" s="4"/>
      <c r="EJ57" s="4"/>
      <c r="EK57" s="4"/>
      <c r="EL57" s="178"/>
      <c r="EN57" s="6" t="b">
        <v>0</v>
      </c>
      <c r="EO57" s="6" t="b">
        <v>0</v>
      </c>
      <c r="EP57" s="6" t="b">
        <v>0</v>
      </c>
      <c r="ES57" s="225"/>
      <c r="FA57" s="177"/>
      <c r="FB57" s="1508" t="s">
        <v>2269</v>
      </c>
      <c r="FC57" s="1509"/>
      <c r="FD57" s="1509"/>
      <c r="FE57" s="1509"/>
      <c r="FF57" s="1509"/>
      <c r="FG57" s="1509"/>
      <c r="FH57" s="1509"/>
      <c r="FI57" s="2152"/>
      <c r="FJ57" s="182"/>
      <c r="FK57" s="1473" t="s">
        <v>59</v>
      </c>
      <c r="FL57" s="1473"/>
      <c r="FM57" s="1473"/>
      <c r="FN57" s="1473"/>
      <c r="FO57" s="1473"/>
      <c r="FP57" s="255"/>
      <c r="FQ57" s="183"/>
      <c r="FR57" s="1509" t="s">
        <v>60</v>
      </c>
      <c r="FS57" s="1509"/>
      <c r="FT57" s="1509"/>
      <c r="FU57" s="1509"/>
      <c r="FV57" s="1509"/>
      <c r="FW57" s="1509"/>
      <c r="FX57" s="183"/>
      <c r="FY57" s="1473" t="s">
        <v>61</v>
      </c>
      <c r="FZ57" s="1473"/>
      <c r="GA57" s="1473"/>
      <c r="GB57" s="1473"/>
      <c r="GC57" s="1473"/>
      <c r="GD57" s="1530"/>
      <c r="GE57" s="4"/>
      <c r="GF57" s="4"/>
      <c r="GG57" s="4"/>
      <c r="GH57" s="4"/>
      <c r="GJ57" s="4"/>
      <c r="GK57" s="4"/>
      <c r="GL57" s="178"/>
      <c r="GN57" s="6" t="b">
        <v>0</v>
      </c>
      <c r="GO57" s="6" t="b">
        <v>0</v>
      </c>
      <c r="GP57" s="6" t="b">
        <v>0</v>
      </c>
    </row>
    <row r="58" spans="1:200" ht="17.100000000000001" customHeight="1">
      <c r="A58" s="177"/>
      <c r="B58" s="1472" t="s">
        <v>2270</v>
      </c>
      <c r="C58" s="1473"/>
      <c r="D58" s="1473"/>
      <c r="E58" s="1473"/>
      <c r="F58" s="1473"/>
      <c r="G58" s="1473"/>
      <c r="H58" s="1473"/>
      <c r="I58" s="1530"/>
      <c r="J58" s="182"/>
      <c r="K58" s="1473" t="s">
        <v>62</v>
      </c>
      <c r="L58" s="1473"/>
      <c r="M58" s="1473"/>
      <c r="N58" s="1473"/>
      <c r="O58" s="1473"/>
      <c r="P58" s="255"/>
      <c r="Q58" s="183"/>
      <c r="R58" s="1473" t="s">
        <v>63</v>
      </c>
      <c r="S58" s="1473"/>
      <c r="T58" s="1473"/>
      <c r="U58" s="1473"/>
      <c r="V58" s="1473"/>
      <c r="W58" s="1473"/>
      <c r="X58" s="183"/>
      <c r="Y58" s="1509" t="s">
        <v>64</v>
      </c>
      <c r="Z58" s="1509"/>
      <c r="AA58" s="1509"/>
      <c r="AB58" s="1509"/>
      <c r="AC58" s="1509"/>
      <c r="AD58" s="2152"/>
      <c r="AE58" s="4"/>
      <c r="AF58" s="4"/>
      <c r="AG58" s="4"/>
      <c r="AH58" s="4"/>
      <c r="AJ58" s="4"/>
      <c r="AK58" s="4"/>
      <c r="AL58" s="178"/>
      <c r="AM58" s="4"/>
      <c r="AN58" s="6" t="b">
        <v>0</v>
      </c>
      <c r="AO58" s="6" t="b">
        <v>0</v>
      </c>
      <c r="AP58" s="6" t="b">
        <v>0</v>
      </c>
      <c r="AS58" s="225"/>
      <c r="BA58" s="177"/>
      <c r="BB58" s="1472" t="s">
        <v>2270</v>
      </c>
      <c r="BC58" s="1473"/>
      <c r="BD58" s="1473"/>
      <c r="BE58" s="1473"/>
      <c r="BF58" s="1473"/>
      <c r="BG58" s="1473"/>
      <c r="BH58" s="1473"/>
      <c r="BI58" s="1530"/>
      <c r="BJ58" s="182"/>
      <c r="BK58" s="1473" t="s">
        <v>62</v>
      </c>
      <c r="BL58" s="1473"/>
      <c r="BM58" s="1473"/>
      <c r="BN58" s="1473"/>
      <c r="BO58" s="1473"/>
      <c r="BP58" s="255"/>
      <c r="BQ58" s="183"/>
      <c r="BR58" s="1473" t="s">
        <v>63</v>
      </c>
      <c r="BS58" s="1473"/>
      <c r="BT58" s="1473"/>
      <c r="BU58" s="1473"/>
      <c r="BV58" s="1473"/>
      <c r="BW58" s="1473"/>
      <c r="BX58" s="183"/>
      <c r="BY58" s="1509" t="s">
        <v>64</v>
      </c>
      <c r="BZ58" s="1509"/>
      <c r="CA58" s="1509"/>
      <c r="CB58" s="1509"/>
      <c r="CC58" s="1509"/>
      <c r="CD58" s="2152"/>
      <c r="CE58" s="4"/>
      <c r="CF58" s="4"/>
      <c r="CG58" s="4"/>
      <c r="CH58" s="4"/>
      <c r="CJ58" s="4"/>
      <c r="CK58" s="4"/>
      <c r="CL58" s="178"/>
      <c r="CM58" s="4"/>
      <c r="CN58" s="6" t="b">
        <v>0</v>
      </c>
      <c r="CO58" s="6" t="b">
        <v>0</v>
      </c>
      <c r="CP58" s="6" t="b">
        <v>0</v>
      </c>
      <c r="CS58" s="225"/>
      <c r="DA58" s="177"/>
      <c r="DB58" s="1472" t="s">
        <v>2270</v>
      </c>
      <c r="DC58" s="1473"/>
      <c r="DD58" s="1473"/>
      <c r="DE58" s="1473"/>
      <c r="DF58" s="1473"/>
      <c r="DG58" s="1473"/>
      <c r="DH58" s="1473"/>
      <c r="DI58" s="1530"/>
      <c r="DJ58" s="182"/>
      <c r="DK58" s="1473" t="s">
        <v>62</v>
      </c>
      <c r="DL58" s="1473"/>
      <c r="DM58" s="1473"/>
      <c r="DN58" s="1473"/>
      <c r="DO58" s="1473"/>
      <c r="DP58" s="255"/>
      <c r="DQ58" s="183"/>
      <c r="DR58" s="1473" t="s">
        <v>63</v>
      </c>
      <c r="DS58" s="1473"/>
      <c r="DT58" s="1473"/>
      <c r="DU58" s="1473"/>
      <c r="DV58" s="1473"/>
      <c r="DW58" s="1473"/>
      <c r="DX58" s="183"/>
      <c r="DY58" s="1509" t="s">
        <v>64</v>
      </c>
      <c r="DZ58" s="1509"/>
      <c r="EA58" s="1509"/>
      <c r="EB58" s="1509"/>
      <c r="EC58" s="1509"/>
      <c r="ED58" s="2152"/>
      <c r="EE58" s="4"/>
      <c r="EF58" s="4"/>
      <c r="EG58" s="4"/>
      <c r="EH58" s="4"/>
      <c r="EJ58" s="4"/>
      <c r="EK58" s="4"/>
      <c r="EL58" s="178"/>
      <c r="EM58" s="4"/>
      <c r="EN58" s="6" t="b">
        <v>0</v>
      </c>
      <c r="EO58" s="6" t="b">
        <v>0</v>
      </c>
      <c r="EP58" s="6" t="b">
        <v>0</v>
      </c>
      <c r="ES58" s="225"/>
      <c r="FA58" s="177"/>
      <c r="FB58" s="1472" t="s">
        <v>2270</v>
      </c>
      <c r="FC58" s="1473"/>
      <c r="FD58" s="1473"/>
      <c r="FE58" s="1473"/>
      <c r="FF58" s="1473"/>
      <c r="FG58" s="1473"/>
      <c r="FH58" s="1473"/>
      <c r="FI58" s="1530"/>
      <c r="FJ58" s="182"/>
      <c r="FK58" s="1473" t="s">
        <v>62</v>
      </c>
      <c r="FL58" s="1473"/>
      <c r="FM58" s="1473"/>
      <c r="FN58" s="1473"/>
      <c r="FO58" s="1473"/>
      <c r="FP58" s="255"/>
      <c r="FQ58" s="183"/>
      <c r="FR58" s="1473" t="s">
        <v>63</v>
      </c>
      <c r="FS58" s="1473"/>
      <c r="FT58" s="1473"/>
      <c r="FU58" s="1473"/>
      <c r="FV58" s="1473"/>
      <c r="FW58" s="1473"/>
      <c r="FX58" s="183"/>
      <c r="FY58" s="1509" t="s">
        <v>64</v>
      </c>
      <c r="FZ58" s="1509"/>
      <c r="GA58" s="1509"/>
      <c r="GB58" s="1509"/>
      <c r="GC58" s="1509"/>
      <c r="GD58" s="2152"/>
      <c r="GE58" s="4"/>
      <c r="GF58" s="4"/>
      <c r="GG58" s="4"/>
      <c r="GH58" s="4"/>
      <c r="GJ58" s="4"/>
      <c r="GK58" s="4"/>
      <c r="GL58" s="178"/>
      <c r="GM58" s="4"/>
      <c r="GN58" s="6" t="b">
        <v>0</v>
      </c>
      <c r="GO58" s="6" t="b">
        <v>0</v>
      </c>
      <c r="GP58" s="6" t="b">
        <v>0</v>
      </c>
    </row>
    <row r="59" spans="1:200" ht="17.100000000000001" customHeight="1">
      <c r="A59" s="177"/>
      <c r="B59" s="1472" t="s">
        <v>2271</v>
      </c>
      <c r="C59" s="1473"/>
      <c r="D59" s="1473"/>
      <c r="E59" s="1473"/>
      <c r="F59" s="1473"/>
      <c r="G59" s="1473"/>
      <c r="H59" s="1473"/>
      <c r="I59" s="1530"/>
      <c r="J59" s="181"/>
      <c r="K59" s="1509" t="s">
        <v>65</v>
      </c>
      <c r="L59" s="1509"/>
      <c r="M59" s="1509"/>
      <c r="N59" s="1509"/>
      <c r="O59" s="1509"/>
      <c r="P59" s="1509"/>
      <c r="Q59" s="3"/>
      <c r="R59" s="1481" t="s">
        <v>66</v>
      </c>
      <c r="S59" s="1481"/>
      <c r="T59" s="1481"/>
      <c r="U59" s="1481"/>
      <c r="V59" s="1481"/>
      <c r="W59" s="1481"/>
      <c r="X59" s="3"/>
      <c r="Y59" s="1481" t="s">
        <v>67</v>
      </c>
      <c r="Z59" s="1481"/>
      <c r="AA59" s="1481"/>
      <c r="AB59" s="1481"/>
      <c r="AC59" s="1481"/>
      <c r="AD59" s="176"/>
      <c r="AE59" s="2150"/>
      <c r="AF59" s="2150"/>
      <c r="AG59" s="2150"/>
      <c r="AH59" s="2150"/>
      <c r="AI59" s="2150"/>
      <c r="AJ59" s="4"/>
      <c r="AK59" s="4"/>
      <c r="AL59" s="178"/>
      <c r="AM59" s="4"/>
      <c r="AN59" s="6" t="b">
        <v>0</v>
      </c>
      <c r="AO59" s="6" t="b">
        <v>0</v>
      </c>
      <c r="AP59" s="6" t="b">
        <v>0</v>
      </c>
      <c r="AS59" s="225"/>
      <c r="AT59" s="227"/>
      <c r="AU59" s="227"/>
      <c r="AV59" s="227"/>
      <c r="AW59" s="227"/>
      <c r="AX59" s="227"/>
      <c r="AY59" s="227"/>
      <c r="BA59" s="177"/>
      <c r="BB59" s="1472" t="s">
        <v>2271</v>
      </c>
      <c r="BC59" s="1473"/>
      <c r="BD59" s="1473"/>
      <c r="BE59" s="1473"/>
      <c r="BF59" s="1473"/>
      <c r="BG59" s="1473"/>
      <c r="BH59" s="1473"/>
      <c r="BI59" s="1530"/>
      <c r="BJ59" s="181"/>
      <c r="BK59" s="1509" t="s">
        <v>65</v>
      </c>
      <c r="BL59" s="1509"/>
      <c r="BM59" s="1509"/>
      <c r="BN59" s="1509"/>
      <c r="BO59" s="1509"/>
      <c r="BP59" s="1509"/>
      <c r="BQ59" s="3"/>
      <c r="BR59" s="1481" t="s">
        <v>66</v>
      </c>
      <c r="BS59" s="1481"/>
      <c r="BT59" s="1481"/>
      <c r="BU59" s="1481"/>
      <c r="BV59" s="1481"/>
      <c r="BW59" s="1481"/>
      <c r="BX59" s="3"/>
      <c r="BY59" s="1481" t="s">
        <v>67</v>
      </c>
      <c r="BZ59" s="1481"/>
      <c r="CA59" s="1481"/>
      <c r="CB59" s="1481"/>
      <c r="CC59" s="1481"/>
      <c r="CD59" s="176"/>
      <c r="CE59" s="2150"/>
      <c r="CF59" s="2150"/>
      <c r="CG59" s="2150"/>
      <c r="CH59" s="2150"/>
      <c r="CI59" s="2150"/>
      <c r="CJ59" s="4"/>
      <c r="CK59" s="4"/>
      <c r="CL59" s="178"/>
      <c r="CM59" s="4"/>
      <c r="CN59" s="6" t="b">
        <v>0</v>
      </c>
      <c r="CO59" s="6" t="b">
        <v>0</v>
      </c>
      <c r="CP59" s="6" t="b">
        <v>0</v>
      </c>
      <c r="CS59" s="225"/>
      <c r="CT59" s="227"/>
      <c r="CU59" s="227"/>
      <c r="CV59" s="227"/>
      <c r="CW59" s="227"/>
      <c r="CX59" s="227"/>
      <c r="CY59" s="227"/>
      <c r="DA59" s="177"/>
      <c r="DB59" s="1472" t="s">
        <v>2271</v>
      </c>
      <c r="DC59" s="1473"/>
      <c r="DD59" s="1473"/>
      <c r="DE59" s="1473"/>
      <c r="DF59" s="1473"/>
      <c r="DG59" s="1473"/>
      <c r="DH59" s="1473"/>
      <c r="DI59" s="1530"/>
      <c r="DJ59" s="181"/>
      <c r="DK59" s="1509" t="s">
        <v>65</v>
      </c>
      <c r="DL59" s="1509"/>
      <c r="DM59" s="1509"/>
      <c r="DN59" s="1509"/>
      <c r="DO59" s="1509"/>
      <c r="DP59" s="1509"/>
      <c r="DQ59" s="3"/>
      <c r="DR59" s="1481" t="s">
        <v>66</v>
      </c>
      <c r="DS59" s="1481"/>
      <c r="DT59" s="1481"/>
      <c r="DU59" s="1481"/>
      <c r="DV59" s="1481"/>
      <c r="DW59" s="1481"/>
      <c r="DX59" s="3"/>
      <c r="DY59" s="1481" t="s">
        <v>67</v>
      </c>
      <c r="DZ59" s="1481"/>
      <c r="EA59" s="1481"/>
      <c r="EB59" s="1481"/>
      <c r="EC59" s="1481"/>
      <c r="ED59" s="176"/>
      <c r="EE59" s="2150"/>
      <c r="EF59" s="2150"/>
      <c r="EG59" s="2150"/>
      <c r="EH59" s="2150"/>
      <c r="EI59" s="2150"/>
      <c r="EJ59" s="4"/>
      <c r="EK59" s="4"/>
      <c r="EL59" s="178"/>
      <c r="EM59" s="4"/>
      <c r="EN59" s="6" t="b">
        <v>0</v>
      </c>
      <c r="EO59" s="6" t="b">
        <v>0</v>
      </c>
      <c r="EP59" s="6" t="b">
        <v>0</v>
      </c>
      <c r="ES59" s="225"/>
      <c r="ET59" s="227"/>
      <c r="FA59" s="177"/>
      <c r="FB59" s="1472" t="s">
        <v>2271</v>
      </c>
      <c r="FC59" s="1473"/>
      <c r="FD59" s="1473"/>
      <c r="FE59" s="1473"/>
      <c r="FF59" s="1473"/>
      <c r="FG59" s="1473"/>
      <c r="FH59" s="1473"/>
      <c r="FI59" s="1530"/>
      <c r="FJ59" s="181"/>
      <c r="FK59" s="1509" t="s">
        <v>65</v>
      </c>
      <c r="FL59" s="1509"/>
      <c r="FM59" s="1509"/>
      <c r="FN59" s="1509"/>
      <c r="FO59" s="1509"/>
      <c r="FP59" s="1509"/>
      <c r="FQ59" s="3"/>
      <c r="FR59" s="1481" t="s">
        <v>66</v>
      </c>
      <c r="FS59" s="1481"/>
      <c r="FT59" s="1481"/>
      <c r="FU59" s="1481"/>
      <c r="FV59" s="1481"/>
      <c r="FW59" s="1481"/>
      <c r="FX59" s="3"/>
      <c r="FY59" s="1481" t="s">
        <v>67</v>
      </c>
      <c r="FZ59" s="1481"/>
      <c r="GA59" s="1481"/>
      <c r="GB59" s="1481"/>
      <c r="GC59" s="1481"/>
      <c r="GD59" s="176"/>
      <c r="GE59" s="2150"/>
      <c r="GF59" s="2150"/>
      <c r="GG59" s="2150"/>
      <c r="GH59" s="2150"/>
      <c r="GI59" s="2150"/>
      <c r="GJ59" s="4"/>
      <c r="GK59" s="4"/>
      <c r="GL59" s="178"/>
      <c r="GM59" s="4"/>
      <c r="GN59" s="6" t="b">
        <v>0</v>
      </c>
      <c r="GO59" s="6" t="b">
        <v>0</v>
      </c>
      <c r="GP59" s="6" t="b">
        <v>0</v>
      </c>
    </row>
    <row r="60" spans="1:200" ht="17.100000000000001" customHeight="1">
      <c r="A60" s="177"/>
      <c r="B60" s="1472" t="s">
        <v>2272</v>
      </c>
      <c r="C60" s="1473"/>
      <c r="D60" s="1473"/>
      <c r="E60" s="1473"/>
      <c r="F60" s="1473"/>
      <c r="G60" s="1473"/>
      <c r="H60" s="1473"/>
      <c r="I60" s="1530"/>
      <c r="J60" s="182"/>
      <c r="K60" s="1473" t="s">
        <v>68</v>
      </c>
      <c r="L60" s="1473"/>
      <c r="M60" s="1473"/>
      <c r="N60" s="1473"/>
      <c r="O60" s="1473"/>
      <c r="P60" s="2151"/>
      <c r="Q60" s="189"/>
      <c r="R60" s="1473" t="s">
        <v>69</v>
      </c>
      <c r="S60" s="1473"/>
      <c r="T60" s="1473"/>
      <c r="U60" s="1473"/>
      <c r="V60" s="1473"/>
      <c r="W60" s="183"/>
      <c r="X60" s="189"/>
      <c r="Y60" s="1473" t="s">
        <v>70</v>
      </c>
      <c r="Z60" s="1473"/>
      <c r="AA60" s="1473"/>
      <c r="AB60" s="1473"/>
      <c r="AC60" s="1473"/>
      <c r="AD60" s="183"/>
      <c r="AE60" s="191"/>
      <c r="AF60" s="1481" t="s">
        <v>71</v>
      </c>
      <c r="AG60" s="1481"/>
      <c r="AH60" s="1481"/>
      <c r="AI60" s="1481"/>
      <c r="AJ60" s="1481"/>
      <c r="AK60" s="232"/>
      <c r="AL60" s="205"/>
      <c r="AM60" s="231"/>
      <c r="AN60" s="6" t="b">
        <v>0</v>
      </c>
      <c r="AO60" s="6" t="b">
        <v>0</v>
      </c>
      <c r="AP60" s="6" t="b">
        <v>0</v>
      </c>
      <c r="AQ60" s="6" t="b">
        <v>0</v>
      </c>
      <c r="AS60" s="225"/>
      <c r="BA60" s="177"/>
      <c r="BB60" s="1472" t="s">
        <v>2272</v>
      </c>
      <c r="BC60" s="1473"/>
      <c r="BD60" s="1473"/>
      <c r="BE60" s="1473"/>
      <c r="BF60" s="1473"/>
      <c r="BG60" s="1473"/>
      <c r="BH60" s="1473"/>
      <c r="BI60" s="1530"/>
      <c r="BJ60" s="182"/>
      <c r="BK60" s="1473" t="s">
        <v>68</v>
      </c>
      <c r="BL60" s="1473"/>
      <c r="BM60" s="1473"/>
      <c r="BN60" s="1473"/>
      <c r="BO60" s="1473"/>
      <c r="BP60" s="2151"/>
      <c r="BQ60" s="189"/>
      <c r="BR60" s="1473" t="s">
        <v>69</v>
      </c>
      <c r="BS60" s="1473"/>
      <c r="BT60" s="1473"/>
      <c r="BU60" s="1473"/>
      <c r="BV60" s="1473"/>
      <c r="BW60" s="183"/>
      <c r="BX60" s="189"/>
      <c r="BY60" s="1473" t="s">
        <v>70</v>
      </c>
      <c r="BZ60" s="1473"/>
      <c r="CA60" s="1473"/>
      <c r="CB60" s="1473"/>
      <c r="CC60" s="1473"/>
      <c r="CD60" s="183"/>
      <c r="CE60" s="191"/>
      <c r="CF60" s="1481" t="s">
        <v>71</v>
      </c>
      <c r="CG60" s="1481"/>
      <c r="CH60" s="1481"/>
      <c r="CI60" s="1481"/>
      <c r="CJ60" s="1481"/>
      <c r="CK60" s="232"/>
      <c r="CL60" s="205"/>
      <c r="CM60" s="231"/>
      <c r="CN60" s="6" t="b">
        <v>0</v>
      </c>
      <c r="CO60" s="6" t="b">
        <v>0</v>
      </c>
      <c r="CP60" s="6" t="b">
        <v>0</v>
      </c>
      <c r="CQ60" s="6" t="b">
        <v>0</v>
      </c>
      <c r="CS60" s="225"/>
      <c r="DA60" s="177"/>
      <c r="DB60" s="1472" t="s">
        <v>2272</v>
      </c>
      <c r="DC60" s="1473"/>
      <c r="DD60" s="1473"/>
      <c r="DE60" s="1473"/>
      <c r="DF60" s="1473"/>
      <c r="DG60" s="1473"/>
      <c r="DH60" s="1473"/>
      <c r="DI60" s="1530"/>
      <c r="DJ60" s="182"/>
      <c r="DK60" s="1473" t="s">
        <v>68</v>
      </c>
      <c r="DL60" s="1473"/>
      <c r="DM60" s="1473"/>
      <c r="DN60" s="1473"/>
      <c r="DO60" s="1473"/>
      <c r="DP60" s="2151"/>
      <c r="DQ60" s="189"/>
      <c r="DR60" s="1473" t="s">
        <v>69</v>
      </c>
      <c r="DS60" s="1473"/>
      <c r="DT60" s="1473"/>
      <c r="DU60" s="1473"/>
      <c r="DV60" s="1473"/>
      <c r="DW60" s="183"/>
      <c r="DX60" s="189"/>
      <c r="DY60" s="1473" t="s">
        <v>70</v>
      </c>
      <c r="DZ60" s="1473"/>
      <c r="EA60" s="1473"/>
      <c r="EB60" s="1473"/>
      <c r="EC60" s="1473"/>
      <c r="ED60" s="183"/>
      <c r="EE60" s="191"/>
      <c r="EF60" s="1481" t="s">
        <v>71</v>
      </c>
      <c r="EG60" s="1481"/>
      <c r="EH60" s="1481"/>
      <c r="EI60" s="1481"/>
      <c r="EJ60" s="1481"/>
      <c r="EK60" s="232"/>
      <c r="EL60" s="205"/>
      <c r="EM60" s="231"/>
      <c r="EN60" s="6" t="b">
        <v>0</v>
      </c>
      <c r="EO60" s="6" t="b">
        <v>0</v>
      </c>
      <c r="EP60" s="6" t="b">
        <v>0</v>
      </c>
      <c r="EQ60" s="6" t="b">
        <v>0</v>
      </c>
      <c r="ES60" s="225"/>
      <c r="FA60" s="177"/>
      <c r="FB60" s="1472" t="s">
        <v>2272</v>
      </c>
      <c r="FC60" s="1473"/>
      <c r="FD60" s="1473"/>
      <c r="FE60" s="1473"/>
      <c r="FF60" s="1473"/>
      <c r="FG60" s="1473"/>
      <c r="FH60" s="1473"/>
      <c r="FI60" s="1530"/>
      <c r="FJ60" s="182"/>
      <c r="FK60" s="1473" t="s">
        <v>68</v>
      </c>
      <c r="FL60" s="1473"/>
      <c r="FM60" s="1473"/>
      <c r="FN60" s="1473"/>
      <c r="FO60" s="1473"/>
      <c r="FP60" s="2151"/>
      <c r="FQ60" s="189"/>
      <c r="FR60" s="1473" t="s">
        <v>69</v>
      </c>
      <c r="FS60" s="1473"/>
      <c r="FT60" s="1473"/>
      <c r="FU60" s="1473"/>
      <c r="FV60" s="1473"/>
      <c r="FW60" s="183"/>
      <c r="FX60" s="189"/>
      <c r="FY60" s="1473" t="s">
        <v>70</v>
      </c>
      <c r="FZ60" s="1473"/>
      <c r="GA60" s="1473"/>
      <c r="GB60" s="1473"/>
      <c r="GC60" s="1473"/>
      <c r="GD60" s="183"/>
      <c r="GE60" s="191"/>
      <c r="GF60" s="1481" t="s">
        <v>71</v>
      </c>
      <c r="GG60" s="1481"/>
      <c r="GH60" s="1481"/>
      <c r="GI60" s="1481"/>
      <c r="GJ60" s="1481"/>
      <c r="GK60" s="232"/>
      <c r="GL60" s="205"/>
      <c r="GM60" s="231"/>
      <c r="GN60" s="6" t="b">
        <v>0</v>
      </c>
      <c r="GO60" s="6" t="b">
        <v>0</v>
      </c>
      <c r="GP60" s="6" t="b">
        <v>0</v>
      </c>
      <c r="GQ60" s="6" t="b">
        <v>0</v>
      </c>
    </row>
    <row r="61" spans="1:200" ht="20.100000000000001" customHeight="1">
      <c r="A61" s="177"/>
      <c r="B61" s="1472" t="s">
        <v>2273</v>
      </c>
      <c r="C61" s="1473"/>
      <c r="D61" s="1473"/>
      <c r="E61" s="1473"/>
      <c r="F61" s="1473"/>
      <c r="G61" s="1473"/>
      <c r="H61" s="1473"/>
      <c r="I61" s="1530"/>
      <c r="J61" s="1464"/>
      <c r="K61" s="1465"/>
      <c r="L61" s="1465"/>
      <c r="M61" s="1465"/>
      <c r="N61" s="1465"/>
      <c r="O61" s="183" t="s">
        <v>72</v>
      </c>
      <c r="P61" s="183"/>
      <c r="Q61" s="1562"/>
      <c r="R61" s="1465"/>
      <c r="S61" s="1465"/>
      <c r="T61" s="1465"/>
      <c r="U61" s="1465"/>
      <c r="V61" s="183" t="s">
        <v>72</v>
      </c>
      <c r="W61" s="183"/>
      <c r="X61" s="1562"/>
      <c r="Y61" s="1465"/>
      <c r="Z61" s="1465"/>
      <c r="AA61" s="1465"/>
      <c r="AB61" s="1465"/>
      <c r="AC61" s="183" t="s">
        <v>72</v>
      </c>
      <c r="AD61" s="183"/>
      <c r="AE61" s="1526"/>
      <c r="AF61" s="1447"/>
      <c r="AG61" s="1447"/>
      <c r="AH61" s="1447"/>
      <c r="AI61" s="1447"/>
      <c r="AJ61" s="3" t="s">
        <v>72</v>
      </c>
      <c r="AK61" s="3"/>
      <c r="AL61" s="205"/>
      <c r="AM61" s="4"/>
      <c r="AS61" s="225"/>
      <c r="BA61" s="177"/>
      <c r="BB61" s="1472" t="s">
        <v>2273</v>
      </c>
      <c r="BC61" s="1473"/>
      <c r="BD61" s="1473"/>
      <c r="BE61" s="1473"/>
      <c r="BF61" s="1473"/>
      <c r="BG61" s="1473"/>
      <c r="BH61" s="1473"/>
      <c r="BI61" s="1530"/>
      <c r="BJ61" s="1464"/>
      <c r="BK61" s="1465"/>
      <c r="BL61" s="1465"/>
      <c r="BM61" s="1465"/>
      <c r="BN61" s="1465"/>
      <c r="BO61" s="183" t="s">
        <v>72</v>
      </c>
      <c r="BP61" s="183"/>
      <c r="BQ61" s="1562"/>
      <c r="BR61" s="1465"/>
      <c r="BS61" s="1465"/>
      <c r="BT61" s="1465"/>
      <c r="BU61" s="1465"/>
      <c r="BV61" s="183" t="s">
        <v>72</v>
      </c>
      <c r="BW61" s="183"/>
      <c r="BX61" s="1562"/>
      <c r="BY61" s="1465"/>
      <c r="BZ61" s="1465"/>
      <c r="CA61" s="1465"/>
      <c r="CB61" s="1465"/>
      <c r="CC61" s="183" t="s">
        <v>72</v>
      </c>
      <c r="CD61" s="183"/>
      <c r="CE61" s="1526"/>
      <c r="CF61" s="1447"/>
      <c r="CG61" s="1447"/>
      <c r="CH61" s="1447"/>
      <c r="CI61" s="1447"/>
      <c r="CJ61" s="3" t="s">
        <v>72</v>
      </c>
      <c r="CK61" s="3"/>
      <c r="CL61" s="205"/>
      <c r="CM61" s="4"/>
      <c r="CS61" s="225"/>
      <c r="DA61" s="177"/>
      <c r="DB61" s="1472" t="s">
        <v>2273</v>
      </c>
      <c r="DC61" s="1473"/>
      <c r="DD61" s="1473"/>
      <c r="DE61" s="1473"/>
      <c r="DF61" s="1473"/>
      <c r="DG61" s="1473"/>
      <c r="DH61" s="1473"/>
      <c r="DI61" s="1530"/>
      <c r="DJ61" s="1464"/>
      <c r="DK61" s="1465"/>
      <c r="DL61" s="1465"/>
      <c r="DM61" s="1465"/>
      <c r="DN61" s="1465"/>
      <c r="DO61" s="183" t="s">
        <v>72</v>
      </c>
      <c r="DP61" s="183"/>
      <c r="DQ61" s="1562"/>
      <c r="DR61" s="1465"/>
      <c r="DS61" s="1465"/>
      <c r="DT61" s="1465"/>
      <c r="DU61" s="1465"/>
      <c r="DV61" s="183" t="s">
        <v>72</v>
      </c>
      <c r="DW61" s="183"/>
      <c r="DX61" s="1562"/>
      <c r="DY61" s="1465"/>
      <c r="DZ61" s="1465"/>
      <c r="EA61" s="1465"/>
      <c r="EB61" s="1465"/>
      <c r="EC61" s="183" t="s">
        <v>72</v>
      </c>
      <c r="ED61" s="183"/>
      <c r="EE61" s="1526"/>
      <c r="EF61" s="1447"/>
      <c r="EG61" s="1447"/>
      <c r="EH61" s="1447"/>
      <c r="EI61" s="1447"/>
      <c r="EJ61" s="3" t="s">
        <v>72</v>
      </c>
      <c r="EK61" s="3"/>
      <c r="EL61" s="205"/>
      <c r="EM61" s="4"/>
      <c r="ES61" s="225"/>
      <c r="FA61" s="177"/>
      <c r="FB61" s="1472" t="s">
        <v>2273</v>
      </c>
      <c r="FC61" s="1473"/>
      <c r="FD61" s="1473"/>
      <c r="FE61" s="1473"/>
      <c r="FF61" s="1473"/>
      <c r="FG61" s="1473"/>
      <c r="FH61" s="1473"/>
      <c r="FI61" s="1530"/>
      <c r="FJ61" s="1464"/>
      <c r="FK61" s="1465"/>
      <c r="FL61" s="1465"/>
      <c r="FM61" s="1465"/>
      <c r="FN61" s="1465"/>
      <c r="FO61" s="183" t="s">
        <v>72</v>
      </c>
      <c r="FP61" s="183"/>
      <c r="FQ61" s="1562"/>
      <c r="FR61" s="1465"/>
      <c r="FS61" s="1465"/>
      <c r="FT61" s="1465"/>
      <c r="FU61" s="1465"/>
      <c r="FV61" s="183" t="s">
        <v>72</v>
      </c>
      <c r="FW61" s="183"/>
      <c r="FX61" s="1562"/>
      <c r="FY61" s="1465"/>
      <c r="FZ61" s="1465"/>
      <c r="GA61" s="1465"/>
      <c r="GB61" s="1465"/>
      <c r="GC61" s="183" t="s">
        <v>72</v>
      </c>
      <c r="GD61" s="183"/>
      <c r="GE61" s="1526"/>
      <c r="GF61" s="1447"/>
      <c r="GG61" s="1447"/>
      <c r="GH61" s="1447"/>
      <c r="GI61" s="1447"/>
      <c r="GJ61" s="3" t="s">
        <v>72</v>
      </c>
      <c r="GK61" s="3"/>
      <c r="GL61" s="205"/>
      <c r="GM61" s="4"/>
    </row>
    <row r="62" spans="1:200" ht="27" customHeight="1">
      <c r="A62" s="177"/>
      <c r="B62" s="1489" t="s">
        <v>2274</v>
      </c>
      <c r="C62" s="1490"/>
      <c r="D62" s="1490"/>
      <c r="E62" s="1490"/>
      <c r="F62" s="1490"/>
      <c r="G62" s="1490"/>
      <c r="H62" s="1490"/>
      <c r="I62" s="1491"/>
      <c r="J62" s="1452"/>
      <c r="K62" s="1447"/>
      <c r="L62" s="1447"/>
      <c r="M62" s="1447"/>
      <c r="N62" s="1447"/>
      <c r="O62" s="183" t="s">
        <v>47</v>
      </c>
      <c r="P62" s="183"/>
      <c r="Q62" s="1526"/>
      <c r="R62" s="1447"/>
      <c r="S62" s="1447"/>
      <c r="T62" s="1447"/>
      <c r="U62" s="1447"/>
      <c r="V62" s="183" t="s">
        <v>47</v>
      </c>
      <c r="W62" s="183"/>
      <c r="X62" s="1526"/>
      <c r="Y62" s="1447"/>
      <c r="Z62" s="1447"/>
      <c r="AA62" s="1447"/>
      <c r="AB62" s="1447"/>
      <c r="AC62" s="183" t="s">
        <v>47</v>
      </c>
      <c r="AD62" s="183"/>
      <c r="AE62" s="1526"/>
      <c r="AF62" s="1447"/>
      <c r="AG62" s="1447"/>
      <c r="AH62" s="1447"/>
      <c r="AI62" s="1447"/>
      <c r="AJ62" s="183" t="s">
        <v>47</v>
      </c>
      <c r="AK62" s="183"/>
      <c r="AL62" s="205"/>
      <c r="AM62" s="4"/>
      <c r="AS62" s="225"/>
      <c r="BA62" s="177"/>
      <c r="BB62" s="1489" t="s">
        <v>2274</v>
      </c>
      <c r="BC62" s="1490"/>
      <c r="BD62" s="1490"/>
      <c r="BE62" s="1490"/>
      <c r="BF62" s="1490"/>
      <c r="BG62" s="1490"/>
      <c r="BH62" s="1490"/>
      <c r="BI62" s="1491"/>
      <c r="BJ62" s="1452"/>
      <c r="BK62" s="1447"/>
      <c r="BL62" s="1447"/>
      <c r="BM62" s="1447"/>
      <c r="BN62" s="1447"/>
      <c r="BO62" s="183" t="s">
        <v>47</v>
      </c>
      <c r="BP62" s="183"/>
      <c r="BQ62" s="1526"/>
      <c r="BR62" s="1447"/>
      <c r="BS62" s="1447"/>
      <c r="BT62" s="1447"/>
      <c r="BU62" s="1447"/>
      <c r="BV62" s="183" t="s">
        <v>47</v>
      </c>
      <c r="BW62" s="183"/>
      <c r="BX62" s="1526"/>
      <c r="BY62" s="1447"/>
      <c r="BZ62" s="1447"/>
      <c r="CA62" s="1447"/>
      <c r="CB62" s="1447"/>
      <c r="CC62" s="183" t="s">
        <v>47</v>
      </c>
      <c r="CD62" s="183"/>
      <c r="CE62" s="1526"/>
      <c r="CF62" s="1447"/>
      <c r="CG62" s="1447"/>
      <c r="CH62" s="1447"/>
      <c r="CI62" s="1447"/>
      <c r="CJ62" s="183" t="s">
        <v>47</v>
      </c>
      <c r="CK62" s="183"/>
      <c r="CL62" s="205"/>
      <c r="CM62" s="4"/>
      <c r="CS62" s="225"/>
      <c r="DA62" s="177"/>
      <c r="DB62" s="1489" t="s">
        <v>2274</v>
      </c>
      <c r="DC62" s="1490"/>
      <c r="DD62" s="1490"/>
      <c r="DE62" s="1490"/>
      <c r="DF62" s="1490"/>
      <c r="DG62" s="1490"/>
      <c r="DH62" s="1490"/>
      <c r="DI62" s="1491"/>
      <c r="DJ62" s="1452"/>
      <c r="DK62" s="1447"/>
      <c r="DL62" s="1447"/>
      <c r="DM62" s="1447"/>
      <c r="DN62" s="1447"/>
      <c r="DO62" s="183" t="s">
        <v>47</v>
      </c>
      <c r="DP62" s="183"/>
      <c r="DQ62" s="1526"/>
      <c r="DR62" s="1447"/>
      <c r="DS62" s="1447"/>
      <c r="DT62" s="1447"/>
      <c r="DU62" s="1447"/>
      <c r="DV62" s="183" t="s">
        <v>47</v>
      </c>
      <c r="DW62" s="183"/>
      <c r="DX62" s="1526"/>
      <c r="DY62" s="1447"/>
      <c r="DZ62" s="1447"/>
      <c r="EA62" s="1447"/>
      <c r="EB62" s="1447"/>
      <c r="EC62" s="183" t="s">
        <v>47</v>
      </c>
      <c r="ED62" s="183"/>
      <c r="EE62" s="1526"/>
      <c r="EF62" s="1447"/>
      <c r="EG62" s="1447"/>
      <c r="EH62" s="1447"/>
      <c r="EI62" s="1447"/>
      <c r="EJ62" s="183" t="s">
        <v>47</v>
      </c>
      <c r="EK62" s="183"/>
      <c r="EL62" s="205"/>
      <c r="EM62" s="4"/>
      <c r="ES62" s="225"/>
      <c r="FA62" s="177"/>
      <c r="FB62" s="1489" t="s">
        <v>2274</v>
      </c>
      <c r="FC62" s="1490"/>
      <c r="FD62" s="1490"/>
      <c r="FE62" s="1490"/>
      <c r="FF62" s="1490"/>
      <c r="FG62" s="1490"/>
      <c r="FH62" s="1490"/>
      <c r="FI62" s="1491"/>
      <c r="FJ62" s="1452"/>
      <c r="FK62" s="1447"/>
      <c r="FL62" s="1447"/>
      <c r="FM62" s="1447"/>
      <c r="FN62" s="1447"/>
      <c r="FO62" s="183" t="s">
        <v>47</v>
      </c>
      <c r="FP62" s="183"/>
      <c r="FQ62" s="1526"/>
      <c r="FR62" s="1447"/>
      <c r="FS62" s="1447"/>
      <c r="FT62" s="1447"/>
      <c r="FU62" s="1447"/>
      <c r="FV62" s="183" t="s">
        <v>47</v>
      </c>
      <c r="FW62" s="183"/>
      <c r="FX62" s="1526"/>
      <c r="FY62" s="1447"/>
      <c r="FZ62" s="1447"/>
      <c r="GA62" s="1447"/>
      <c r="GB62" s="1447"/>
      <c r="GC62" s="183" t="s">
        <v>47</v>
      </c>
      <c r="GD62" s="183"/>
      <c r="GE62" s="1526"/>
      <c r="GF62" s="1447"/>
      <c r="GG62" s="1447"/>
      <c r="GH62" s="1447"/>
      <c r="GI62" s="1447"/>
      <c r="GJ62" s="183" t="s">
        <v>47</v>
      </c>
      <c r="GK62" s="183"/>
      <c r="GL62" s="205"/>
      <c r="GM62" s="4"/>
    </row>
    <row r="63" spans="1:200" ht="3.95" customHeight="1">
      <c r="A63" s="177"/>
      <c r="B63" s="203"/>
      <c r="C63" s="203"/>
      <c r="D63" s="203"/>
      <c r="E63" s="203"/>
      <c r="F63" s="203"/>
      <c r="G63" s="203"/>
      <c r="H63" s="203"/>
      <c r="I63" s="203"/>
      <c r="AJ63" s="4"/>
      <c r="AK63" s="4"/>
      <c r="AL63" s="178"/>
      <c r="AM63" s="4"/>
      <c r="AS63" s="225"/>
      <c r="BA63" s="177"/>
      <c r="BB63" s="203"/>
      <c r="BC63" s="203"/>
      <c r="BD63" s="203"/>
      <c r="BE63" s="203"/>
      <c r="BF63" s="203"/>
      <c r="BG63" s="203"/>
      <c r="BH63" s="203"/>
      <c r="BI63" s="203"/>
      <c r="CJ63" s="4"/>
      <c r="CK63" s="4"/>
      <c r="CL63" s="178"/>
      <c r="CM63" s="4"/>
      <c r="CS63" s="225"/>
      <c r="DA63" s="177"/>
      <c r="DB63" s="203"/>
      <c r="DC63" s="203"/>
      <c r="DD63" s="203"/>
      <c r="DE63" s="203"/>
      <c r="DF63" s="203"/>
      <c r="DG63" s="203"/>
      <c r="DH63" s="203"/>
      <c r="DI63" s="203"/>
      <c r="EJ63" s="4"/>
      <c r="EK63" s="4"/>
      <c r="EL63" s="178"/>
      <c r="EM63" s="4"/>
      <c r="ES63" s="225"/>
      <c r="FA63" s="177"/>
      <c r="FB63" s="203"/>
      <c r="FC63" s="203"/>
      <c r="FD63" s="203"/>
      <c r="FE63" s="203"/>
      <c r="FF63" s="203"/>
      <c r="FG63" s="203"/>
      <c r="FH63" s="203"/>
      <c r="FI63" s="203"/>
      <c r="GJ63" s="4"/>
      <c r="GK63" s="4"/>
      <c r="GL63" s="178"/>
      <c r="GM63" s="4"/>
    </row>
    <row r="64" spans="1:200" ht="3.95" customHeight="1">
      <c r="A64" s="177"/>
      <c r="B64" s="203"/>
      <c r="C64" s="203"/>
      <c r="D64" s="203"/>
      <c r="E64" s="203"/>
      <c r="F64" s="203"/>
      <c r="G64" s="203"/>
      <c r="H64" s="203"/>
      <c r="I64" s="203"/>
      <c r="AJ64" s="4"/>
      <c r="AK64" s="4"/>
      <c r="AL64" s="178"/>
      <c r="AM64" s="4"/>
      <c r="AS64" s="225"/>
      <c r="BA64" s="177"/>
      <c r="BB64" s="203"/>
      <c r="BC64" s="203"/>
      <c r="BD64" s="203"/>
      <c r="BE64" s="203"/>
      <c r="BF64" s="203"/>
      <c r="BG64" s="203"/>
      <c r="BH64" s="203"/>
      <c r="BI64" s="203"/>
      <c r="CJ64" s="4"/>
      <c r="CK64" s="4"/>
      <c r="CL64" s="178"/>
      <c r="CM64" s="4"/>
      <c r="CS64" s="225"/>
      <c r="DA64" s="177"/>
      <c r="DB64" s="203"/>
      <c r="DC64" s="203"/>
      <c r="DD64" s="203"/>
      <c r="DE64" s="203"/>
      <c r="DF64" s="203"/>
      <c r="DG64" s="203"/>
      <c r="DH64" s="203"/>
      <c r="DI64" s="203"/>
      <c r="EJ64" s="4"/>
      <c r="EK64" s="4"/>
      <c r="EL64" s="178"/>
      <c r="EM64" s="4"/>
      <c r="ES64" s="225"/>
      <c r="FA64" s="177"/>
      <c r="FB64" s="203"/>
      <c r="FC64" s="203"/>
      <c r="FD64" s="203"/>
      <c r="FE64" s="203"/>
      <c r="FF64" s="203"/>
      <c r="FG64" s="203"/>
      <c r="FH64" s="203"/>
      <c r="FI64" s="203"/>
      <c r="GJ64" s="4"/>
      <c r="GK64" s="4"/>
      <c r="GL64" s="178"/>
      <c r="GM64" s="4"/>
    </row>
    <row r="65" spans="1:199" ht="18" customHeight="1">
      <c r="A65" s="177"/>
      <c r="B65" s="1472" t="s">
        <v>2262</v>
      </c>
      <c r="C65" s="1473"/>
      <c r="D65" s="1473"/>
      <c r="E65" s="1473"/>
      <c r="F65" s="1473"/>
      <c r="G65" s="1473"/>
      <c r="H65" s="1473"/>
      <c r="I65" s="1473"/>
      <c r="J65" s="1464"/>
      <c r="K65" s="1465"/>
      <c r="L65" s="1465"/>
      <c r="M65" s="1465"/>
      <c r="N65" s="1465"/>
      <c r="O65" s="1465"/>
      <c r="P65" s="1466"/>
      <c r="Q65" s="173"/>
      <c r="R65" s="173"/>
      <c r="S65" s="173"/>
      <c r="T65" s="173"/>
      <c r="U65" s="173"/>
      <c r="V65" s="173"/>
      <c r="W65" s="173"/>
      <c r="X65" s="173"/>
      <c r="Y65" s="173"/>
      <c r="Z65" s="173"/>
      <c r="AA65" s="173"/>
      <c r="AB65" s="173"/>
      <c r="AC65" s="173"/>
      <c r="AD65" s="173"/>
      <c r="AE65" s="173"/>
      <c r="AF65" s="173"/>
      <c r="AG65" s="173"/>
      <c r="AH65" s="173"/>
      <c r="AI65" s="173"/>
      <c r="AJ65" s="4"/>
      <c r="AK65" s="4"/>
      <c r="AL65" s="178"/>
      <c r="AM65" s="4"/>
      <c r="AS65" s="225"/>
      <c r="BA65" s="177"/>
      <c r="BB65" s="1472" t="s">
        <v>2262</v>
      </c>
      <c r="BC65" s="1473"/>
      <c r="BD65" s="1473"/>
      <c r="BE65" s="1473"/>
      <c r="BF65" s="1473"/>
      <c r="BG65" s="1473"/>
      <c r="BH65" s="1473"/>
      <c r="BI65" s="1473"/>
      <c r="BJ65" s="1464"/>
      <c r="BK65" s="1465"/>
      <c r="BL65" s="1465"/>
      <c r="BM65" s="1465"/>
      <c r="BN65" s="1465"/>
      <c r="BO65" s="1465"/>
      <c r="BP65" s="1466"/>
      <c r="BQ65" s="173"/>
      <c r="BR65" s="173"/>
      <c r="BS65" s="173"/>
      <c r="BT65" s="173"/>
      <c r="BU65" s="173"/>
      <c r="BV65" s="173"/>
      <c r="BW65" s="173"/>
      <c r="BX65" s="173"/>
      <c r="BY65" s="173"/>
      <c r="BZ65" s="173"/>
      <c r="CA65" s="173"/>
      <c r="CB65" s="173"/>
      <c r="CC65" s="173"/>
      <c r="CD65" s="173"/>
      <c r="CE65" s="173"/>
      <c r="CF65" s="173"/>
      <c r="CG65" s="173"/>
      <c r="CH65" s="173"/>
      <c r="CI65" s="173"/>
      <c r="CJ65" s="4"/>
      <c r="CK65" s="4"/>
      <c r="CL65" s="178"/>
      <c r="CM65" s="4"/>
      <c r="CS65" s="225"/>
      <c r="DA65" s="177"/>
      <c r="DB65" s="1472" t="s">
        <v>2262</v>
      </c>
      <c r="DC65" s="1473"/>
      <c r="DD65" s="1473"/>
      <c r="DE65" s="1473"/>
      <c r="DF65" s="1473"/>
      <c r="DG65" s="1473"/>
      <c r="DH65" s="1473"/>
      <c r="DI65" s="1473"/>
      <c r="DJ65" s="1464"/>
      <c r="DK65" s="1465"/>
      <c r="DL65" s="1465"/>
      <c r="DM65" s="1465"/>
      <c r="DN65" s="1465"/>
      <c r="DO65" s="1465"/>
      <c r="DP65" s="1466"/>
      <c r="DQ65" s="173"/>
      <c r="DR65" s="173"/>
      <c r="DS65" s="173"/>
      <c r="DT65" s="173"/>
      <c r="DU65" s="173"/>
      <c r="DV65" s="173"/>
      <c r="DW65" s="173"/>
      <c r="DX65" s="173"/>
      <c r="DY65" s="173"/>
      <c r="DZ65" s="173"/>
      <c r="EA65" s="173"/>
      <c r="EB65" s="173"/>
      <c r="EC65" s="173"/>
      <c r="ED65" s="173"/>
      <c r="EE65" s="173"/>
      <c r="EF65" s="173"/>
      <c r="EG65" s="173"/>
      <c r="EH65" s="173"/>
      <c r="EI65" s="173"/>
      <c r="EJ65" s="4"/>
      <c r="EK65" s="4"/>
      <c r="EL65" s="178"/>
      <c r="EM65" s="4"/>
      <c r="ES65" s="225"/>
      <c r="FA65" s="177"/>
      <c r="FB65" s="1472" t="s">
        <v>2262</v>
      </c>
      <c r="FC65" s="1473"/>
      <c r="FD65" s="1473"/>
      <c r="FE65" s="1473"/>
      <c r="FF65" s="1473"/>
      <c r="FG65" s="1473"/>
      <c r="FH65" s="1473"/>
      <c r="FI65" s="1473"/>
      <c r="FJ65" s="1464"/>
      <c r="FK65" s="1465"/>
      <c r="FL65" s="1465"/>
      <c r="FM65" s="1465"/>
      <c r="FN65" s="1465"/>
      <c r="FO65" s="1465"/>
      <c r="FP65" s="1466"/>
      <c r="FQ65" s="173"/>
      <c r="FR65" s="173"/>
      <c r="FS65" s="173"/>
      <c r="FT65" s="173"/>
      <c r="FU65" s="173"/>
      <c r="FV65" s="173"/>
      <c r="FW65" s="173"/>
      <c r="FX65" s="173"/>
      <c r="FY65" s="173"/>
      <c r="FZ65" s="173"/>
      <c r="GA65" s="173"/>
      <c r="GB65" s="173"/>
      <c r="GC65" s="173"/>
      <c r="GD65" s="173"/>
      <c r="GE65" s="173"/>
      <c r="GF65" s="173"/>
      <c r="GG65" s="173"/>
      <c r="GH65" s="173"/>
      <c r="GI65" s="173"/>
      <c r="GJ65" s="4"/>
      <c r="GK65" s="4"/>
      <c r="GL65" s="178"/>
      <c r="GM65" s="4"/>
    </row>
    <row r="66" spans="1:199" ht="30.95" customHeight="1">
      <c r="A66" s="177"/>
      <c r="B66" s="1486" t="s">
        <v>2267</v>
      </c>
      <c r="C66" s="1487"/>
      <c r="D66" s="1487"/>
      <c r="E66" s="1487"/>
      <c r="F66" s="1487"/>
      <c r="G66" s="1487"/>
      <c r="H66" s="1487"/>
      <c r="I66" s="1488"/>
      <c r="J66" s="181"/>
      <c r="K66" s="232" t="s">
        <v>52</v>
      </c>
      <c r="L66" s="232"/>
      <c r="M66" s="232"/>
      <c r="N66" s="232"/>
      <c r="O66" s="3"/>
      <c r="P66" s="230"/>
      <c r="Q66" s="253" t="s">
        <v>53</v>
      </c>
      <c r="R66" s="200"/>
      <c r="S66" s="200"/>
      <c r="T66" s="3"/>
      <c r="U66" s="200"/>
      <c r="V66" s="200"/>
      <c r="W66" s="3"/>
      <c r="X66" s="200"/>
      <c r="Y66" s="200"/>
      <c r="Z66" s="176"/>
      <c r="AA66" s="177"/>
      <c r="AB66" s="4"/>
      <c r="AC66" s="4"/>
      <c r="AD66" s="4"/>
      <c r="AE66" s="4"/>
      <c r="AF66" s="4"/>
      <c r="AG66" s="4"/>
      <c r="AH66" s="4"/>
      <c r="AI66" s="4"/>
      <c r="AJ66" s="4"/>
      <c r="AK66" s="4"/>
      <c r="AL66" s="178"/>
      <c r="AM66" s="4" t="str">
        <f>IF(AND($AN$13=TRUE,COUNTIF(AN66:AP66,TRUE)=0),"未入力",IF(COUNTIF(AN66:AP66,TRUE)=2,"複数選択",""))</f>
        <v/>
      </c>
      <c r="AN66" s="8" t="b">
        <v>0</v>
      </c>
      <c r="AO66" s="8" t="b">
        <v>0</v>
      </c>
      <c r="AS66" s="225"/>
      <c r="BA66" s="177"/>
      <c r="BB66" s="1486" t="s">
        <v>2267</v>
      </c>
      <c r="BC66" s="1487"/>
      <c r="BD66" s="1487"/>
      <c r="BE66" s="1487"/>
      <c r="BF66" s="1487"/>
      <c r="BG66" s="1487"/>
      <c r="BH66" s="1487"/>
      <c r="BI66" s="1488"/>
      <c r="BJ66" s="181"/>
      <c r="BK66" s="232" t="s">
        <v>52</v>
      </c>
      <c r="BL66" s="232"/>
      <c r="BM66" s="232"/>
      <c r="BN66" s="232"/>
      <c r="BO66" s="3"/>
      <c r="BP66" s="230"/>
      <c r="BQ66" s="253" t="s">
        <v>53</v>
      </c>
      <c r="BR66" s="200"/>
      <c r="BS66" s="200"/>
      <c r="BT66" s="3"/>
      <c r="BU66" s="200"/>
      <c r="BV66" s="200"/>
      <c r="BW66" s="3"/>
      <c r="BX66" s="200"/>
      <c r="BY66" s="200"/>
      <c r="BZ66" s="176"/>
      <c r="CA66" s="177"/>
      <c r="CB66" s="4"/>
      <c r="CC66" s="4"/>
      <c r="CD66" s="4"/>
      <c r="CE66" s="4"/>
      <c r="CF66" s="4"/>
      <c r="CG66" s="4"/>
      <c r="CH66" s="4"/>
      <c r="CI66" s="4"/>
      <c r="CJ66" s="4"/>
      <c r="CK66" s="4"/>
      <c r="CL66" s="178"/>
      <c r="CM66" s="4" t="str">
        <f>IF(AND($AN$13=TRUE,COUNTIF(CN66:CP66,TRUE)=0),"未入力",IF(COUNTIF(CN66:CP66,TRUE)=2,"複数選択",""))</f>
        <v/>
      </c>
      <c r="CN66" s="8" t="b">
        <v>0</v>
      </c>
      <c r="CO66" s="8" t="b">
        <v>0</v>
      </c>
      <c r="CS66" s="225"/>
      <c r="DA66" s="177"/>
      <c r="DB66" s="1486" t="s">
        <v>2267</v>
      </c>
      <c r="DC66" s="1487"/>
      <c r="DD66" s="1487"/>
      <c r="DE66" s="1487"/>
      <c r="DF66" s="1487"/>
      <c r="DG66" s="1487"/>
      <c r="DH66" s="1487"/>
      <c r="DI66" s="1488"/>
      <c r="DJ66" s="181"/>
      <c r="DK66" s="232" t="s">
        <v>52</v>
      </c>
      <c r="DL66" s="232"/>
      <c r="DM66" s="232"/>
      <c r="DN66" s="232"/>
      <c r="DO66" s="3"/>
      <c r="DP66" s="230"/>
      <c r="DQ66" s="253" t="s">
        <v>53</v>
      </c>
      <c r="DR66" s="200"/>
      <c r="DS66" s="200"/>
      <c r="DT66" s="3"/>
      <c r="DU66" s="200"/>
      <c r="DV66" s="200"/>
      <c r="DW66" s="3"/>
      <c r="DX66" s="200"/>
      <c r="DY66" s="200"/>
      <c r="DZ66" s="176"/>
      <c r="EA66" s="177"/>
      <c r="EB66" s="4"/>
      <c r="EC66" s="4"/>
      <c r="ED66" s="4"/>
      <c r="EE66" s="4"/>
      <c r="EF66" s="4"/>
      <c r="EG66" s="4"/>
      <c r="EH66" s="4"/>
      <c r="EI66" s="4"/>
      <c r="EJ66" s="4"/>
      <c r="EK66" s="4"/>
      <c r="EL66" s="178"/>
      <c r="EM66" s="4" t="str">
        <f>IF(AND($AN$13=TRUE,COUNTIF(EN66:EP66,TRUE)=0),"未入力",IF(COUNTIF(EN66:EP66,TRUE)=2,"複数選択",""))</f>
        <v/>
      </c>
      <c r="EN66" s="6" t="b">
        <v>0</v>
      </c>
      <c r="EO66" s="6" t="b">
        <v>0</v>
      </c>
      <c r="ES66" s="225"/>
      <c r="FA66" s="177"/>
      <c r="FB66" s="1486" t="s">
        <v>2267</v>
      </c>
      <c r="FC66" s="1487"/>
      <c r="FD66" s="1487"/>
      <c r="FE66" s="1487"/>
      <c r="FF66" s="1487"/>
      <c r="FG66" s="1487"/>
      <c r="FH66" s="1487"/>
      <c r="FI66" s="1488"/>
      <c r="FJ66" s="181"/>
      <c r="FK66" s="232" t="s">
        <v>52</v>
      </c>
      <c r="FL66" s="232"/>
      <c r="FM66" s="232"/>
      <c r="FN66" s="232"/>
      <c r="FO66" s="3"/>
      <c r="FP66" s="230"/>
      <c r="FQ66" s="253" t="s">
        <v>53</v>
      </c>
      <c r="FR66" s="200"/>
      <c r="FS66" s="200"/>
      <c r="FT66" s="3"/>
      <c r="FU66" s="200"/>
      <c r="FV66" s="200"/>
      <c r="FW66" s="3"/>
      <c r="FX66" s="200"/>
      <c r="FY66" s="200"/>
      <c r="FZ66" s="176"/>
      <c r="GA66" s="177"/>
      <c r="GB66" s="4"/>
      <c r="GC66" s="4"/>
      <c r="GD66" s="4"/>
      <c r="GE66" s="4"/>
      <c r="GF66" s="4"/>
      <c r="GG66" s="4"/>
      <c r="GH66" s="4"/>
      <c r="GI66" s="4"/>
      <c r="GJ66" s="4"/>
      <c r="GK66" s="4"/>
      <c r="GL66" s="178"/>
      <c r="GM66" s="4" t="str">
        <f>IF(AND($AN$13=TRUE,COUNTIF(GN66:GP66,TRUE)=0),"未入力",IF(COUNTIF(GN66:GP66,TRUE)=2,"複数選択",""))</f>
        <v/>
      </c>
      <c r="GN66" s="6" t="b">
        <v>0</v>
      </c>
      <c r="GO66" s="6" t="b">
        <v>0</v>
      </c>
    </row>
    <row r="67" spans="1:199" ht="17.100000000000001" customHeight="1">
      <c r="A67" s="177"/>
      <c r="B67" s="1493" t="s">
        <v>2268</v>
      </c>
      <c r="C67" s="1494"/>
      <c r="D67" s="1494"/>
      <c r="E67" s="1494"/>
      <c r="F67" s="1494"/>
      <c r="G67" s="1494"/>
      <c r="H67" s="1494"/>
      <c r="I67" s="2153"/>
      <c r="J67" s="181"/>
      <c r="K67" s="3" t="s">
        <v>54</v>
      </c>
      <c r="L67" s="3"/>
      <c r="M67" s="3"/>
      <c r="N67" s="3"/>
      <c r="O67" s="3"/>
      <c r="P67" s="3"/>
      <c r="Q67" s="3"/>
      <c r="R67" s="3"/>
      <c r="S67" s="1481" t="s">
        <v>55</v>
      </c>
      <c r="T67" s="1481"/>
      <c r="U67" s="1481"/>
      <c r="V67" s="1481"/>
      <c r="W67" s="1481"/>
      <c r="X67" s="3"/>
      <c r="Y67" s="3"/>
      <c r="Z67" s="1481" t="s">
        <v>56</v>
      </c>
      <c r="AA67" s="1481"/>
      <c r="AB67" s="1481"/>
      <c r="AC67" s="1481"/>
      <c r="AD67" s="1481"/>
      <c r="AE67" s="1481"/>
      <c r="AF67" s="1481"/>
      <c r="AG67" s="1481"/>
      <c r="AH67" s="1481"/>
      <c r="AI67" s="1482"/>
      <c r="AJ67" s="4"/>
      <c r="AK67" s="4"/>
      <c r="AL67" s="178"/>
      <c r="AM67" s="4" t="str">
        <f>IF(AND($AN$13=TRUE,COUNTIF(AN67:AP67,TRUE)=0),"未入力",IF(COUNTIF(AN67:AP67,TRUE)=2,"複数選択",""))</f>
        <v/>
      </c>
      <c r="AN67" s="8" t="b">
        <v>0</v>
      </c>
      <c r="AO67" s="8" t="b">
        <v>0</v>
      </c>
      <c r="AP67" s="6" t="b">
        <v>0</v>
      </c>
      <c r="AS67" s="225"/>
      <c r="BA67" s="177"/>
      <c r="BB67" s="1493" t="s">
        <v>2268</v>
      </c>
      <c r="BC67" s="1494"/>
      <c r="BD67" s="1494"/>
      <c r="BE67" s="1494"/>
      <c r="BF67" s="1494"/>
      <c r="BG67" s="1494"/>
      <c r="BH67" s="1494"/>
      <c r="BI67" s="2153"/>
      <c r="BJ67" s="181"/>
      <c r="BK67" s="3" t="s">
        <v>54</v>
      </c>
      <c r="BL67" s="3"/>
      <c r="BM67" s="3"/>
      <c r="BN67" s="3"/>
      <c r="BO67" s="3"/>
      <c r="BP67" s="3"/>
      <c r="BQ67" s="3"/>
      <c r="BR67" s="3"/>
      <c r="BS67" s="1481" t="s">
        <v>55</v>
      </c>
      <c r="BT67" s="1481"/>
      <c r="BU67" s="1481"/>
      <c r="BV67" s="1481"/>
      <c r="BW67" s="1481"/>
      <c r="BX67" s="3"/>
      <c r="BY67" s="3"/>
      <c r="BZ67" s="1481" t="s">
        <v>56</v>
      </c>
      <c r="CA67" s="1481"/>
      <c r="CB67" s="1481"/>
      <c r="CC67" s="1481"/>
      <c r="CD67" s="1481"/>
      <c r="CE67" s="1481"/>
      <c r="CF67" s="1481"/>
      <c r="CG67" s="1481"/>
      <c r="CH67" s="1481"/>
      <c r="CI67" s="1482"/>
      <c r="CJ67" s="4"/>
      <c r="CK67" s="4"/>
      <c r="CL67" s="178"/>
      <c r="CM67" s="4" t="str">
        <f>IF(AND($AN$13=TRUE,COUNTIF(CN67:CP67,TRUE)=0),"未入力",IF(COUNTIF(CN67:CP67,TRUE)=2,"複数選択",""))</f>
        <v/>
      </c>
      <c r="CN67" s="8" t="b">
        <v>0</v>
      </c>
      <c r="CO67" s="8" t="b">
        <v>0</v>
      </c>
      <c r="CP67" s="6" t="b">
        <v>0</v>
      </c>
      <c r="CS67" s="225"/>
      <c r="DA67" s="177"/>
      <c r="DB67" s="1493" t="s">
        <v>2268</v>
      </c>
      <c r="DC67" s="1494"/>
      <c r="DD67" s="1494"/>
      <c r="DE67" s="1494"/>
      <c r="DF67" s="1494"/>
      <c r="DG67" s="1494"/>
      <c r="DH67" s="1494"/>
      <c r="DI67" s="2153"/>
      <c r="DJ67" s="181"/>
      <c r="DK67" s="3" t="s">
        <v>54</v>
      </c>
      <c r="DL67" s="3"/>
      <c r="DM67" s="3"/>
      <c r="DN67" s="3"/>
      <c r="DO67" s="3"/>
      <c r="DP67" s="3"/>
      <c r="DQ67" s="3"/>
      <c r="DR67" s="3"/>
      <c r="DS67" s="1481" t="s">
        <v>55</v>
      </c>
      <c r="DT67" s="1481"/>
      <c r="DU67" s="1481"/>
      <c r="DV67" s="1481"/>
      <c r="DW67" s="1481"/>
      <c r="DX67" s="3"/>
      <c r="DY67" s="3"/>
      <c r="DZ67" s="1481" t="s">
        <v>56</v>
      </c>
      <c r="EA67" s="1481"/>
      <c r="EB67" s="1481"/>
      <c r="EC67" s="1481"/>
      <c r="ED67" s="1481"/>
      <c r="EE67" s="1481"/>
      <c r="EF67" s="1481"/>
      <c r="EG67" s="1481"/>
      <c r="EH67" s="1481"/>
      <c r="EI67" s="1482"/>
      <c r="EJ67" s="4"/>
      <c r="EK67" s="4"/>
      <c r="EL67" s="178"/>
      <c r="EM67" s="4" t="str">
        <f>IF(AND($AN$13=TRUE,COUNTIF(EN67:EP67,TRUE)=0),"未入力",IF(COUNTIF(EN67:EP67,TRUE)=2,"複数選択",""))</f>
        <v/>
      </c>
      <c r="EN67" s="6" t="b">
        <v>0</v>
      </c>
      <c r="EO67" s="6" t="b">
        <v>0</v>
      </c>
      <c r="EP67" s="6" t="b">
        <v>0</v>
      </c>
      <c r="ES67" s="225"/>
      <c r="FA67" s="177"/>
      <c r="FB67" s="1493" t="s">
        <v>2268</v>
      </c>
      <c r="FC67" s="1494"/>
      <c r="FD67" s="1494"/>
      <c r="FE67" s="1494"/>
      <c r="FF67" s="1494"/>
      <c r="FG67" s="1494"/>
      <c r="FH67" s="1494"/>
      <c r="FI67" s="2153"/>
      <c r="FJ67" s="181"/>
      <c r="FK67" s="3" t="s">
        <v>54</v>
      </c>
      <c r="FL67" s="3"/>
      <c r="FM67" s="3"/>
      <c r="FN67" s="3"/>
      <c r="FO67" s="3"/>
      <c r="FP67" s="3"/>
      <c r="FQ67" s="3"/>
      <c r="FR67" s="3"/>
      <c r="FS67" s="1481" t="s">
        <v>55</v>
      </c>
      <c r="FT67" s="1481"/>
      <c r="FU67" s="1481"/>
      <c r="FV67" s="1481"/>
      <c r="FW67" s="1481"/>
      <c r="FX67" s="3"/>
      <c r="FY67" s="3"/>
      <c r="FZ67" s="1481" t="s">
        <v>56</v>
      </c>
      <c r="GA67" s="1481"/>
      <c r="GB67" s="1481"/>
      <c r="GC67" s="1481"/>
      <c r="GD67" s="1481"/>
      <c r="GE67" s="1481"/>
      <c r="GF67" s="1481"/>
      <c r="GG67" s="1481"/>
      <c r="GH67" s="1481"/>
      <c r="GI67" s="1482"/>
      <c r="GJ67" s="4"/>
      <c r="GK67" s="4"/>
      <c r="GL67" s="178"/>
      <c r="GM67" s="4" t="str">
        <f>IF(AND($AN$13=TRUE,COUNTIF(GN67:GP67,TRUE)=0),"未入力",IF(COUNTIF(GN67:GP67,TRUE)=2,"複数選択",""))</f>
        <v/>
      </c>
      <c r="GN67" s="6" t="b">
        <v>0</v>
      </c>
      <c r="GO67" s="6" t="b">
        <v>0</v>
      </c>
      <c r="GP67" s="6" t="b">
        <v>0</v>
      </c>
    </row>
    <row r="68" spans="1:199" ht="17.100000000000001" customHeight="1">
      <c r="A68" s="177"/>
      <c r="B68" s="1497"/>
      <c r="C68" s="1498"/>
      <c r="D68" s="1498"/>
      <c r="E68" s="1498"/>
      <c r="F68" s="1498"/>
      <c r="G68" s="1498"/>
      <c r="H68" s="1498"/>
      <c r="I68" s="2154"/>
      <c r="J68" s="179"/>
      <c r="K68" s="1484" t="s">
        <v>57</v>
      </c>
      <c r="L68" s="1484"/>
      <c r="M68" s="1484"/>
      <c r="N68" s="1484"/>
      <c r="O68" s="1484"/>
      <c r="P68" s="1484"/>
      <c r="Q68" s="1484"/>
      <c r="R68" s="1484"/>
      <c r="S68" s="7"/>
      <c r="T68" s="7"/>
      <c r="U68" s="1484" t="s">
        <v>58</v>
      </c>
      <c r="V68" s="1484"/>
      <c r="W68" s="1484"/>
      <c r="X68" s="1484"/>
      <c r="Y68" s="7"/>
      <c r="Z68" s="7"/>
      <c r="AA68" s="7"/>
      <c r="AB68" s="7"/>
      <c r="AC68" s="7"/>
      <c r="AD68" s="7"/>
      <c r="AE68" s="7"/>
      <c r="AF68" s="7"/>
      <c r="AG68" s="7"/>
      <c r="AH68" s="7"/>
      <c r="AI68" s="180"/>
      <c r="AJ68" s="4"/>
      <c r="AK68" s="4"/>
      <c r="AL68" s="178"/>
      <c r="AM68" s="4" t="str">
        <f>IF(AND($AN$13=TRUE,K68=""),"未入力","")</f>
        <v/>
      </c>
      <c r="AN68" s="6" t="b">
        <v>0</v>
      </c>
      <c r="AO68" s="6" t="b">
        <v>0</v>
      </c>
      <c r="AS68" s="225"/>
      <c r="BA68" s="177"/>
      <c r="BB68" s="1497"/>
      <c r="BC68" s="1498"/>
      <c r="BD68" s="1498"/>
      <c r="BE68" s="1498"/>
      <c r="BF68" s="1498"/>
      <c r="BG68" s="1498"/>
      <c r="BH68" s="1498"/>
      <c r="BI68" s="2154"/>
      <c r="BJ68" s="179"/>
      <c r="BK68" s="1484" t="s">
        <v>57</v>
      </c>
      <c r="BL68" s="1484"/>
      <c r="BM68" s="1484"/>
      <c r="BN68" s="1484"/>
      <c r="BO68" s="1484"/>
      <c r="BP68" s="1484"/>
      <c r="BQ68" s="1484"/>
      <c r="BR68" s="1484"/>
      <c r="BS68" s="7"/>
      <c r="BT68" s="7"/>
      <c r="BU68" s="1484" t="s">
        <v>58</v>
      </c>
      <c r="BV68" s="1484"/>
      <c r="BW68" s="1484"/>
      <c r="BX68" s="1484"/>
      <c r="BY68" s="7"/>
      <c r="BZ68" s="7"/>
      <c r="CA68" s="7"/>
      <c r="CB68" s="7"/>
      <c r="CC68" s="7"/>
      <c r="CD68" s="7"/>
      <c r="CE68" s="7"/>
      <c r="CF68" s="7"/>
      <c r="CG68" s="7"/>
      <c r="CH68" s="7"/>
      <c r="CI68" s="180"/>
      <c r="CJ68" s="4"/>
      <c r="CK68" s="4"/>
      <c r="CL68" s="178"/>
      <c r="CM68" s="4" t="str">
        <f>IF(AND($AN$13=TRUE,BK68=""),"未入力","")</f>
        <v/>
      </c>
      <c r="CN68" s="6" t="b">
        <v>0</v>
      </c>
      <c r="CO68" s="6" t="b">
        <v>0</v>
      </c>
      <c r="CS68" s="225"/>
      <c r="DA68" s="177"/>
      <c r="DB68" s="1497"/>
      <c r="DC68" s="1498"/>
      <c r="DD68" s="1498"/>
      <c r="DE68" s="1498"/>
      <c r="DF68" s="1498"/>
      <c r="DG68" s="1498"/>
      <c r="DH68" s="1498"/>
      <c r="DI68" s="2154"/>
      <c r="DJ68" s="179"/>
      <c r="DK68" s="1484" t="s">
        <v>57</v>
      </c>
      <c r="DL68" s="1484"/>
      <c r="DM68" s="1484"/>
      <c r="DN68" s="1484"/>
      <c r="DO68" s="1484"/>
      <c r="DP68" s="1484"/>
      <c r="DQ68" s="1484"/>
      <c r="DR68" s="1484"/>
      <c r="DS68" s="7"/>
      <c r="DT68" s="7"/>
      <c r="DU68" s="1484" t="s">
        <v>58</v>
      </c>
      <c r="DV68" s="1484"/>
      <c r="DW68" s="1484"/>
      <c r="DX68" s="1484"/>
      <c r="DY68" s="7"/>
      <c r="DZ68" s="7"/>
      <c r="EA68" s="7"/>
      <c r="EB68" s="7"/>
      <c r="EC68" s="7"/>
      <c r="ED68" s="7"/>
      <c r="EE68" s="7"/>
      <c r="EF68" s="7"/>
      <c r="EG68" s="7"/>
      <c r="EH68" s="7"/>
      <c r="EI68" s="180"/>
      <c r="EJ68" s="4"/>
      <c r="EK68" s="4"/>
      <c r="EL68" s="178"/>
      <c r="EM68" s="4" t="str">
        <f>IF(AND($AN$13=TRUE,DK68=""),"未入力","")</f>
        <v/>
      </c>
      <c r="EN68" s="6" t="b">
        <v>0</v>
      </c>
      <c r="EO68" s="6" t="b">
        <v>0</v>
      </c>
      <c r="ES68" s="225"/>
      <c r="FA68" s="177"/>
      <c r="FB68" s="1497"/>
      <c r="FC68" s="1498"/>
      <c r="FD68" s="1498"/>
      <c r="FE68" s="1498"/>
      <c r="FF68" s="1498"/>
      <c r="FG68" s="1498"/>
      <c r="FH68" s="1498"/>
      <c r="FI68" s="2154"/>
      <c r="FJ68" s="179"/>
      <c r="FK68" s="1484" t="s">
        <v>57</v>
      </c>
      <c r="FL68" s="1484"/>
      <c r="FM68" s="1484"/>
      <c r="FN68" s="1484"/>
      <c r="FO68" s="1484"/>
      <c r="FP68" s="1484"/>
      <c r="FQ68" s="1484"/>
      <c r="FR68" s="1484"/>
      <c r="FS68" s="7"/>
      <c r="FT68" s="7"/>
      <c r="FU68" s="1484" t="s">
        <v>58</v>
      </c>
      <c r="FV68" s="1484"/>
      <c r="FW68" s="1484"/>
      <c r="FX68" s="1484"/>
      <c r="FY68" s="7"/>
      <c r="FZ68" s="7"/>
      <c r="GA68" s="7"/>
      <c r="GB68" s="7"/>
      <c r="GC68" s="7"/>
      <c r="GD68" s="7"/>
      <c r="GE68" s="7"/>
      <c r="GF68" s="7"/>
      <c r="GG68" s="7"/>
      <c r="GH68" s="7"/>
      <c r="GI68" s="180"/>
      <c r="GJ68" s="4"/>
      <c r="GK68" s="4"/>
      <c r="GL68" s="178"/>
      <c r="GM68" s="4" t="str">
        <f>IF(AND($AN$13=TRUE,FK68=""),"未入力","")</f>
        <v/>
      </c>
      <c r="GN68" s="6" t="b">
        <v>0</v>
      </c>
      <c r="GO68" s="6" t="b">
        <v>0</v>
      </c>
    </row>
    <row r="69" spans="1:199" ht="17.100000000000001" customHeight="1">
      <c r="A69" s="177"/>
      <c r="B69" s="1508" t="s">
        <v>2269</v>
      </c>
      <c r="C69" s="1509"/>
      <c r="D69" s="1509"/>
      <c r="E69" s="1509"/>
      <c r="F69" s="1509"/>
      <c r="G69" s="1509"/>
      <c r="H69" s="1509"/>
      <c r="I69" s="2152"/>
      <c r="J69" s="182"/>
      <c r="K69" s="1473" t="s">
        <v>59</v>
      </c>
      <c r="L69" s="1473"/>
      <c r="M69" s="1473"/>
      <c r="N69" s="1473"/>
      <c r="O69" s="1473"/>
      <c r="P69" s="255"/>
      <c r="Q69" s="183"/>
      <c r="R69" s="1509" t="s">
        <v>60</v>
      </c>
      <c r="S69" s="1509"/>
      <c r="T69" s="1509"/>
      <c r="U69" s="1509"/>
      <c r="V69" s="1509"/>
      <c r="W69" s="1509"/>
      <c r="X69" s="183"/>
      <c r="Y69" s="1473" t="s">
        <v>61</v>
      </c>
      <c r="Z69" s="1473"/>
      <c r="AA69" s="1473"/>
      <c r="AB69" s="1473"/>
      <c r="AC69" s="1473"/>
      <c r="AD69" s="1530"/>
      <c r="AE69" s="4"/>
      <c r="AF69" s="4"/>
      <c r="AG69" s="4"/>
      <c r="AH69" s="4"/>
      <c r="AJ69" s="4"/>
      <c r="AK69" s="4"/>
      <c r="AL69" s="178"/>
      <c r="AM69" s="4" t="str">
        <f>IF(AND($AN$13=TRUE,M69=""),"未入力","")</f>
        <v/>
      </c>
      <c r="AN69" s="6" t="b">
        <v>0</v>
      </c>
      <c r="AO69" s="6" t="b">
        <v>0</v>
      </c>
      <c r="AP69" s="6" t="b">
        <v>0</v>
      </c>
      <c r="AS69" s="225"/>
      <c r="BA69" s="177"/>
      <c r="BB69" s="1508" t="s">
        <v>2269</v>
      </c>
      <c r="BC69" s="1509"/>
      <c r="BD69" s="1509"/>
      <c r="BE69" s="1509"/>
      <c r="BF69" s="1509"/>
      <c r="BG69" s="1509"/>
      <c r="BH69" s="1509"/>
      <c r="BI69" s="2152"/>
      <c r="BJ69" s="182"/>
      <c r="BK69" s="1473" t="s">
        <v>59</v>
      </c>
      <c r="BL69" s="1473"/>
      <c r="BM69" s="1473"/>
      <c r="BN69" s="1473"/>
      <c r="BO69" s="1473"/>
      <c r="BP69" s="255"/>
      <c r="BQ69" s="183"/>
      <c r="BR69" s="1509" t="s">
        <v>60</v>
      </c>
      <c r="BS69" s="1509"/>
      <c r="BT69" s="1509"/>
      <c r="BU69" s="1509"/>
      <c r="BV69" s="1509"/>
      <c r="BW69" s="1509"/>
      <c r="BX69" s="183"/>
      <c r="BY69" s="1473" t="s">
        <v>61</v>
      </c>
      <c r="BZ69" s="1473"/>
      <c r="CA69" s="1473"/>
      <c r="CB69" s="1473"/>
      <c r="CC69" s="1473"/>
      <c r="CD69" s="1530"/>
      <c r="CE69" s="4"/>
      <c r="CF69" s="4"/>
      <c r="CH69" s="4"/>
      <c r="CJ69" s="4"/>
      <c r="CK69" s="4"/>
      <c r="CL69" s="178"/>
      <c r="CM69" s="4" t="str">
        <f>IF(AND($AN$13=TRUE,BM69=""),"未入力","")</f>
        <v/>
      </c>
      <c r="CN69" s="6" t="b">
        <v>0</v>
      </c>
      <c r="CO69" s="6" t="b">
        <v>0</v>
      </c>
      <c r="CP69" s="6" t="b">
        <v>0</v>
      </c>
      <c r="CS69" s="225"/>
      <c r="DA69" s="177"/>
      <c r="DB69" s="1508" t="s">
        <v>2269</v>
      </c>
      <c r="DC69" s="1509"/>
      <c r="DD69" s="1509"/>
      <c r="DE69" s="1509"/>
      <c r="DF69" s="1509"/>
      <c r="DG69" s="1509"/>
      <c r="DH69" s="1509"/>
      <c r="DI69" s="2152"/>
      <c r="DJ69" s="182"/>
      <c r="DK69" s="1473" t="s">
        <v>59</v>
      </c>
      <c r="DL69" s="1473"/>
      <c r="DM69" s="1473"/>
      <c r="DN69" s="1473"/>
      <c r="DO69" s="1473"/>
      <c r="DP69" s="255"/>
      <c r="DQ69" s="183"/>
      <c r="DR69" s="1509" t="s">
        <v>60</v>
      </c>
      <c r="DS69" s="1509"/>
      <c r="DT69" s="1509"/>
      <c r="DU69" s="1509"/>
      <c r="DV69" s="1509"/>
      <c r="DW69" s="1509"/>
      <c r="DX69" s="183"/>
      <c r="DY69" s="1473" t="s">
        <v>61</v>
      </c>
      <c r="DZ69" s="1473"/>
      <c r="EA69" s="1473"/>
      <c r="EB69" s="1473"/>
      <c r="EC69" s="1473"/>
      <c r="ED69" s="1530"/>
      <c r="EE69" s="4"/>
      <c r="EF69" s="4"/>
      <c r="EH69" s="4"/>
      <c r="EJ69" s="4"/>
      <c r="EK69" s="4"/>
      <c r="EL69" s="178"/>
      <c r="EM69" s="4" t="str">
        <f>IF(AND($AN$13=TRUE,DM69=""),"未入力","")</f>
        <v/>
      </c>
      <c r="EN69" s="6" t="b">
        <v>0</v>
      </c>
      <c r="EO69" s="6" t="b">
        <v>0</v>
      </c>
      <c r="EP69" s="6" t="b">
        <v>0</v>
      </c>
      <c r="ES69" s="225"/>
      <c r="FA69" s="177"/>
      <c r="FB69" s="1508" t="s">
        <v>2269</v>
      </c>
      <c r="FC69" s="1509"/>
      <c r="FD69" s="1509"/>
      <c r="FE69" s="1509"/>
      <c r="FF69" s="1509"/>
      <c r="FG69" s="1509"/>
      <c r="FH69" s="1509"/>
      <c r="FI69" s="2152"/>
      <c r="FJ69" s="182"/>
      <c r="FK69" s="1473" t="s">
        <v>59</v>
      </c>
      <c r="FL69" s="1473"/>
      <c r="FM69" s="1473"/>
      <c r="FN69" s="1473"/>
      <c r="FO69" s="1473"/>
      <c r="FP69" s="255"/>
      <c r="FQ69" s="183"/>
      <c r="FR69" s="1509" t="s">
        <v>60</v>
      </c>
      <c r="FS69" s="1509"/>
      <c r="FT69" s="1509"/>
      <c r="FU69" s="1509"/>
      <c r="FV69" s="1509"/>
      <c r="FW69" s="1509"/>
      <c r="FX69" s="183"/>
      <c r="FY69" s="1473" t="s">
        <v>61</v>
      </c>
      <c r="FZ69" s="1473"/>
      <c r="GA69" s="1473"/>
      <c r="GB69" s="1473"/>
      <c r="GC69" s="1473"/>
      <c r="GD69" s="1530"/>
      <c r="GE69" s="4"/>
      <c r="GF69" s="4"/>
      <c r="GH69" s="4"/>
      <c r="GJ69" s="4"/>
      <c r="GK69" s="4"/>
      <c r="GL69" s="178"/>
      <c r="GM69" s="4" t="str">
        <f>IF(AND($AN$13=TRUE,FM69=""),"未入力","")</f>
        <v/>
      </c>
      <c r="GN69" s="6" t="b">
        <v>0</v>
      </c>
      <c r="GO69" s="6" t="b">
        <v>0</v>
      </c>
      <c r="GP69" s="6" t="b">
        <v>0</v>
      </c>
    </row>
    <row r="70" spans="1:199" ht="17.100000000000001" customHeight="1">
      <c r="A70" s="177"/>
      <c r="B70" s="1472" t="s">
        <v>2270</v>
      </c>
      <c r="C70" s="1473"/>
      <c r="D70" s="1473"/>
      <c r="E70" s="1473"/>
      <c r="F70" s="1473"/>
      <c r="G70" s="1473"/>
      <c r="H70" s="1473"/>
      <c r="I70" s="1530"/>
      <c r="J70" s="182"/>
      <c r="K70" s="1473" t="s">
        <v>62</v>
      </c>
      <c r="L70" s="1473"/>
      <c r="M70" s="1473"/>
      <c r="N70" s="1473"/>
      <c r="O70" s="1473"/>
      <c r="P70" s="255"/>
      <c r="Q70" s="183"/>
      <c r="R70" s="1473" t="s">
        <v>63</v>
      </c>
      <c r="S70" s="1473"/>
      <c r="T70" s="1473"/>
      <c r="U70" s="1473"/>
      <c r="V70" s="1473"/>
      <c r="W70" s="1473"/>
      <c r="X70" s="183"/>
      <c r="Y70" s="1509" t="s">
        <v>64</v>
      </c>
      <c r="Z70" s="1509"/>
      <c r="AA70" s="1509"/>
      <c r="AB70" s="1509"/>
      <c r="AC70" s="1509"/>
      <c r="AD70" s="2152"/>
      <c r="AE70" s="4"/>
      <c r="AF70" s="4"/>
      <c r="AG70" s="4"/>
      <c r="AH70" s="4"/>
      <c r="AJ70" s="4"/>
      <c r="AK70" s="4"/>
      <c r="AL70" s="178"/>
      <c r="AM70" s="4" t="str">
        <f>IF(AND($AN$13=TRUE,COUNTIF(AN70:AP70,TRUE)=0),"未入力","")</f>
        <v/>
      </c>
      <c r="AN70" s="8" t="b">
        <v>0</v>
      </c>
      <c r="AO70" s="8" t="b">
        <v>0</v>
      </c>
      <c r="AP70" s="8" t="b">
        <v>0</v>
      </c>
      <c r="AS70" s="225"/>
      <c r="BA70" s="177"/>
      <c r="BB70" s="1472" t="s">
        <v>2270</v>
      </c>
      <c r="BC70" s="1473"/>
      <c r="BD70" s="1473"/>
      <c r="BE70" s="1473"/>
      <c r="BF70" s="1473"/>
      <c r="BG70" s="1473"/>
      <c r="BH70" s="1473"/>
      <c r="BI70" s="1530"/>
      <c r="BJ70" s="182"/>
      <c r="BK70" s="1473" t="s">
        <v>62</v>
      </c>
      <c r="BL70" s="1473"/>
      <c r="BM70" s="1473"/>
      <c r="BN70" s="1473"/>
      <c r="BO70" s="1473"/>
      <c r="BP70" s="255"/>
      <c r="BQ70" s="183"/>
      <c r="BR70" s="1473" t="s">
        <v>63</v>
      </c>
      <c r="BS70" s="1473"/>
      <c r="BT70" s="1473"/>
      <c r="BU70" s="1473"/>
      <c r="BV70" s="1473"/>
      <c r="BW70" s="1473"/>
      <c r="BX70" s="183"/>
      <c r="BY70" s="1509" t="s">
        <v>64</v>
      </c>
      <c r="BZ70" s="1509"/>
      <c r="CA70" s="1509"/>
      <c r="CB70" s="1509"/>
      <c r="CC70" s="1509"/>
      <c r="CD70" s="2152"/>
      <c r="CE70" s="4"/>
      <c r="CF70" s="4"/>
      <c r="CG70" s="4"/>
      <c r="CH70" s="4"/>
      <c r="CJ70" s="4"/>
      <c r="CK70" s="4"/>
      <c r="CL70" s="178"/>
      <c r="CM70" s="4" t="str">
        <f>IF(AND($AN$13=TRUE,COUNTIF(CN70:CP70,TRUE)=0),"未入力","")</f>
        <v/>
      </c>
      <c r="CN70" s="8" t="b">
        <v>0</v>
      </c>
      <c r="CO70" s="8" t="b">
        <v>0</v>
      </c>
      <c r="CP70" s="8" t="b">
        <v>0</v>
      </c>
      <c r="CS70" s="225"/>
      <c r="DA70" s="177"/>
      <c r="DB70" s="1472" t="s">
        <v>2270</v>
      </c>
      <c r="DC70" s="1473"/>
      <c r="DD70" s="1473"/>
      <c r="DE70" s="1473"/>
      <c r="DF70" s="1473"/>
      <c r="DG70" s="1473"/>
      <c r="DH70" s="1473"/>
      <c r="DI70" s="1530"/>
      <c r="DJ70" s="182"/>
      <c r="DK70" s="1473" t="s">
        <v>62</v>
      </c>
      <c r="DL70" s="1473"/>
      <c r="DM70" s="1473"/>
      <c r="DN70" s="1473"/>
      <c r="DO70" s="1473"/>
      <c r="DP70" s="255"/>
      <c r="DQ70" s="183"/>
      <c r="DR70" s="1473" t="s">
        <v>63</v>
      </c>
      <c r="DS70" s="1473"/>
      <c r="DT70" s="1473"/>
      <c r="DU70" s="1473"/>
      <c r="DV70" s="1473"/>
      <c r="DW70" s="1473"/>
      <c r="DX70" s="183"/>
      <c r="DY70" s="1509" t="s">
        <v>64</v>
      </c>
      <c r="DZ70" s="1509"/>
      <c r="EA70" s="1509"/>
      <c r="EB70" s="1509"/>
      <c r="EC70" s="1509"/>
      <c r="ED70" s="2152"/>
      <c r="EE70" s="4"/>
      <c r="EF70" s="4"/>
      <c r="EG70" s="4"/>
      <c r="EH70" s="4"/>
      <c r="EJ70" s="4"/>
      <c r="EK70" s="4"/>
      <c r="EL70" s="178"/>
      <c r="EM70" s="4" t="str">
        <f>IF(AND($AN$13=TRUE,COUNTIF(EN70:EP70,TRUE)=0),"未入力","")</f>
        <v/>
      </c>
      <c r="EN70" s="6" t="b">
        <v>0</v>
      </c>
      <c r="EO70" s="6" t="b">
        <v>0</v>
      </c>
      <c r="EP70" s="6" t="b">
        <v>0</v>
      </c>
      <c r="ES70" s="225"/>
      <c r="FA70" s="177"/>
      <c r="FB70" s="1472" t="s">
        <v>2270</v>
      </c>
      <c r="FC70" s="1473"/>
      <c r="FD70" s="1473"/>
      <c r="FE70" s="1473"/>
      <c r="FF70" s="1473"/>
      <c r="FG70" s="1473"/>
      <c r="FH70" s="1473"/>
      <c r="FI70" s="1530"/>
      <c r="FJ70" s="182"/>
      <c r="FK70" s="1473" t="s">
        <v>62</v>
      </c>
      <c r="FL70" s="1473"/>
      <c r="FM70" s="1473"/>
      <c r="FN70" s="1473"/>
      <c r="FO70" s="1473"/>
      <c r="FP70" s="255"/>
      <c r="FQ70" s="183"/>
      <c r="FR70" s="1473" t="s">
        <v>63</v>
      </c>
      <c r="FS70" s="1473"/>
      <c r="FT70" s="1473"/>
      <c r="FU70" s="1473"/>
      <c r="FV70" s="1473"/>
      <c r="FW70" s="1473"/>
      <c r="FX70" s="183"/>
      <c r="FY70" s="1509" t="s">
        <v>64</v>
      </c>
      <c r="FZ70" s="1509"/>
      <c r="GA70" s="1509"/>
      <c r="GB70" s="1509"/>
      <c r="GC70" s="1509"/>
      <c r="GD70" s="2152"/>
      <c r="GE70" s="4"/>
      <c r="GF70" s="4"/>
      <c r="GG70" s="4"/>
      <c r="GH70" s="4"/>
      <c r="GJ70" s="4"/>
      <c r="GK70" s="4"/>
      <c r="GL70" s="178"/>
      <c r="GM70" s="4" t="str">
        <f>IF(AND($AN$13=TRUE,COUNTIF(GN70:GP70,TRUE)=0),"未入力","")</f>
        <v/>
      </c>
      <c r="GN70" s="6" t="b">
        <v>0</v>
      </c>
      <c r="GO70" s="6" t="b">
        <v>0</v>
      </c>
      <c r="GP70" s="6" t="b">
        <v>0</v>
      </c>
    </row>
    <row r="71" spans="1:199" ht="17.100000000000001" customHeight="1">
      <c r="A71" s="177"/>
      <c r="B71" s="1472" t="s">
        <v>2271</v>
      </c>
      <c r="C71" s="1473"/>
      <c r="D71" s="1473"/>
      <c r="E71" s="1473"/>
      <c r="F71" s="1473"/>
      <c r="G71" s="1473"/>
      <c r="H71" s="1473"/>
      <c r="I71" s="1530"/>
      <c r="J71" s="181"/>
      <c r="K71" s="1509" t="s">
        <v>65</v>
      </c>
      <c r="L71" s="1509"/>
      <c r="M71" s="1509"/>
      <c r="N71" s="1509"/>
      <c r="O71" s="1509"/>
      <c r="P71" s="1509"/>
      <c r="Q71" s="3"/>
      <c r="R71" s="1481" t="s">
        <v>66</v>
      </c>
      <c r="S71" s="1481"/>
      <c r="T71" s="1481"/>
      <c r="U71" s="1481"/>
      <c r="V71" s="1481"/>
      <c r="W71" s="1481"/>
      <c r="X71" s="3"/>
      <c r="Y71" s="1481" t="s">
        <v>67</v>
      </c>
      <c r="Z71" s="1481"/>
      <c r="AA71" s="1481"/>
      <c r="AB71" s="1481"/>
      <c r="AC71" s="1481"/>
      <c r="AD71" s="176"/>
      <c r="AE71" s="2150"/>
      <c r="AF71" s="2150"/>
      <c r="AG71" s="2150"/>
      <c r="AH71" s="2150"/>
      <c r="AI71" s="2150"/>
      <c r="AJ71" s="4"/>
      <c r="AK71" s="4"/>
      <c r="AL71" s="178"/>
      <c r="AM71" s="4" t="str">
        <f>IF(AND($AN$13=TRUE,N71=""),"未入力","")</f>
        <v/>
      </c>
      <c r="AN71" s="6" t="b">
        <v>0</v>
      </c>
      <c r="AO71" s="6" t="b">
        <v>0</v>
      </c>
      <c r="AP71" s="6" t="b">
        <v>0</v>
      </c>
      <c r="AS71" s="225"/>
      <c r="BA71" s="177"/>
      <c r="BB71" s="1472" t="s">
        <v>2271</v>
      </c>
      <c r="BC71" s="1473"/>
      <c r="BD71" s="1473"/>
      <c r="BE71" s="1473"/>
      <c r="BF71" s="1473"/>
      <c r="BG71" s="1473"/>
      <c r="BH71" s="1473"/>
      <c r="BI71" s="1530"/>
      <c r="BJ71" s="181"/>
      <c r="BK71" s="1509" t="s">
        <v>65</v>
      </c>
      <c r="BL71" s="1509"/>
      <c r="BM71" s="1509"/>
      <c r="BN71" s="1509"/>
      <c r="BO71" s="1509"/>
      <c r="BP71" s="1509"/>
      <c r="BQ71" s="3"/>
      <c r="BR71" s="1481" t="s">
        <v>66</v>
      </c>
      <c r="BS71" s="1481"/>
      <c r="BT71" s="1481"/>
      <c r="BU71" s="1481"/>
      <c r="BV71" s="1481"/>
      <c r="BW71" s="1481"/>
      <c r="BX71" s="3"/>
      <c r="BY71" s="1481" t="s">
        <v>67</v>
      </c>
      <c r="BZ71" s="1481"/>
      <c r="CA71" s="1481"/>
      <c r="CB71" s="1481"/>
      <c r="CC71" s="1481"/>
      <c r="CD71" s="176"/>
      <c r="CE71" s="2150"/>
      <c r="CF71" s="2150"/>
      <c r="CG71" s="2150"/>
      <c r="CH71" s="2150"/>
      <c r="CI71" s="2150"/>
      <c r="CJ71" s="4"/>
      <c r="CK71" s="4"/>
      <c r="CL71" s="178"/>
      <c r="CM71" s="4" t="str">
        <f>IF(AND($AN$13=TRUE,BN71=""),"未入力","")</f>
        <v/>
      </c>
      <c r="CN71" s="6" t="b">
        <v>0</v>
      </c>
      <c r="CO71" s="6" t="b">
        <v>0</v>
      </c>
      <c r="CP71" s="6" t="b">
        <v>0</v>
      </c>
      <c r="CS71" s="225"/>
      <c r="DA71" s="177"/>
      <c r="DB71" s="1472" t="s">
        <v>2271</v>
      </c>
      <c r="DC71" s="1473"/>
      <c r="DD71" s="1473"/>
      <c r="DE71" s="1473"/>
      <c r="DF71" s="1473"/>
      <c r="DG71" s="1473"/>
      <c r="DH71" s="1473"/>
      <c r="DI71" s="1530"/>
      <c r="DJ71" s="181"/>
      <c r="DK71" s="1509" t="s">
        <v>65</v>
      </c>
      <c r="DL71" s="1509"/>
      <c r="DM71" s="1509"/>
      <c r="DN71" s="1509"/>
      <c r="DO71" s="1509"/>
      <c r="DP71" s="1509"/>
      <c r="DQ71" s="3"/>
      <c r="DR71" s="1481" t="s">
        <v>66</v>
      </c>
      <c r="DS71" s="1481"/>
      <c r="DT71" s="1481"/>
      <c r="DU71" s="1481"/>
      <c r="DV71" s="1481"/>
      <c r="DW71" s="1481"/>
      <c r="DX71" s="3"/>
      <c r="DY71" s="1481" t="s">
        <v>67</v>
      </c>
      <c r="DZ71" s="1481"/>
      <c r="EA71" s="1481"/>
      <c r="EB71" s="1481"/>
      <c r="EC71" s="1481"/>
      <c r="ED71" s="176"/>
      <c r="EE71" s="2150"/>
      <c r="EF71" s="2150"/>
      <c r="EG71" s="2150"/>
      <c r="EH71" s="2150"/>
      <c r="EI71" s="2150"/>
      <c r="EJ71" s="4"/>
      <c r="EK71" s="4"/>
      <c r="EL71" s="178"/>
      <c r="EM71" s="4" t="str">
        <f>IF(AND($AN$13=TRUE,DN71=""),"未入力","")</f>
        <v/>
      </c>
      <c r="EN71" s="6" t="b">
        <v>0</v>
      </c>
      <c r="EO71" s="6" t="b">
        <v>0</v>
      </c>
      <c r="EP71" s="6" t="b">
        <v>0</v>
      </c>
      <c r="ES71" s="225"/>
      <c r="FA71" s="177"/>
      <c r="FB71" s="1472" t="s">
        <v>2271</v>
      </c>
      <c r="FC71" s="1473"/>
      <c r="FD71" s="1473"/>
      <c r="FE71" s="1473"/>
      <c r="FF71" s="1473"/>
      <c r="FG71" s="1473"/>
      <c r="FH71" s="1473"/>
      <c r="FI71" s="1530"/>
      <c r="FJ71" s="181"/>
      <c r="FK71" s="1509" t="s">
        <v>65</v>
      </c>
      <c r="FL71" s="1509"/>
      <c r="FM71" s="1509"/>
      <c r="FN71" s="1509"/>
      <c r="FO71" s="1509"/>
      <c r="FP71" s="1509"/>
      <c r="FQ71" s="3"/>
      <c r="FR71" s="1481" t="s">
        <v>66</v>
      </c>
      <c r="FS71" s="1481"/>
      <c r="FT71" s="1481"/>
      <c r="FU71" s="1481"/>
      <c r="FV71" s="1481"/>
      <c r="FW71" s="1481"/>
      <c r="FX71" s="3"/>
      <c r="FY71" s="1481" t="s">
        <v>67</v>
      </c>
      <c r="FZ71" s="1481"/>
      <c r="GA71" s="1481"/>
      <c r="GB71" s="1481"/>
      <c r="GC71" s="1481"/>
      <c r="GD71" s="176"/>
      <c r="GE71" s="2150"/>
      <c r="GF71" s="2150"/>
      <c r="GG71" s="2150"/>
      <c r="GH71" s="2150"/>
      <c r="GI71" s="2150"/>
      <c r="GJ71" s="4"/>
      <c r="GK71" s="4"/>
      <c r="GL71" s="178"/>
      <c r="GM71" s="4" t="str">
        <f>IF(AND($AN$13=TRUE,FN71=""),"未入力","")</f>
        <v/>
      </c>
      <c r="GN71" s="6" t="b">
        <v>0</v>
      </c>
      <c r="GO71" s="6" t="b">
        <v>0</v>
      </c>
      <c r="GP71" s="6" t="b">
        <v>0</v>
      </c>
    </row>
    <row r="72" spans="1:199" ht="17.100000000000001" customHeight="1">
      <c r="A72" s="177"/>
      <c r="B72" s="1472" t="s">
        <v>2272</v>
      </c>
      <c r="C72" s="1473"/>
      <c r="D72" s="1473"/>
      <c r="E72" s="1473"/>
      <c r="F72" s="1473"/>
      <c r="G72" s="1473"/>
      <c r="H72" s="1473"/>
      <c r="I72" s="1530"/>
      <c r="J72" s="182"/>
      <c r="K72" s="1473" t="s">
        <v>68</v>
      </c>
      <c r="L72" s="1473"/>
      <c r="M72" s="1473"/>
      <c r="N72" s="1473"/>
      <c r="O72" s="1473"/>
      <c r="P72" s="2151"/>
      <c r="Q72" s="189"/>
      <c r="R72" s="1473" t="s">
        <v>69</v>
      </c>
      <c r="S72" s="1473"/>
      <c r="T72" s="1473"/>
      <c r="U72" s="1473"/>
      <c r="V72" s="1473"/>
      <c r="W72" s="183"/>
      <c r="X72" s="189"/>
      <c r="Y72" s="1473" t="s">
        <v>70</v>
      </c>
      <c r="Z72" s="1473"/>
      <c r="AA72" s="1473"/>
      <c r="AB72" s="1473"/>
      <c r="AC72" s="1473"/>
      <c r="AD72" s="183"/>
      <c r="AE72" s="191"/>
      <c r="AF72" s="1481" t="s">
        <v>71</v>
      </c>
      <c r="AG72" s="1481"/>
      <c r="AH72" s="1481"/>
      <c r="AI72" s="1481"/>
      <c r="AJ72" s="1481"/>
      <c r="AK72" s="232"/>
      <c r="AL72" s="205"/>
      <c r="AM72" s="4" t="str">
        <f>IF(AND($AN$13=TRUE,N72=""),"未入力","")</f>
        <v/>
      </c>
      <c r="AN72" s="6" t="b">
        <v>0</v>
      </c>
      <c r="AO72" s="6" t="b">
        <v>0</v>
      </c>
      <c r="AP72" s="6" t="b">
        <v>0</v>
      </c>
      <c r="AQ72" s="6" t="b">
        <v>0</v>
      </c>
      <c r="AS72" s="225"/>
      <c r="BA72" s="177"/>
      <c r="BB72" s="1472" t="s">
        <v>2272</v>
      </c>
      <c r="BC72" s="1473"/>
      <c r="BD72" s="1473"/>
      <c r="BE72" s="1473"/>
      <c r="BF72" s="1473"/>
      <c r="BG72" s="1473"/>
      <c r="BH72" s="1473"/>
      <c r="BI72" s="1530"/>
      <c r="BJ72" s="182"/>
      <c r="BK72" s="1473" t="s">
        <v>68</v>
      </c>
      <c r="BL72" s="1473"/>
      <c r="BM72" s="1473"/>
      <c r="BN72" s="1473"/>
      <c r="BO72" s="1473"/>
      <c r="BP72" s="2151"/>
      <c r="BQ72" s="189"/>
      <c r="BR72" s="1473" t="s">
        <v>69</v>
      </c>
      <c r="BS72" s="1473"/>
      <c r="BT72" s="1473"/>
      <c r="BU72" s="1473"/>
      <c r="BV72" s="1473"/>
      <c r="BW72" s="183"/>
      <c r="BX72" s="189"/>
      <c r="BY72" s="1473" t="s">
        <v>70</v>
      </c>
      <c r="BZ72" s="1473"/>
      <c r="CA72" s="1473"/>
      <c r="CB72" s="1473"/>
      <c r="CC72" s="1473"/>
      <c r="CD72" s="183"/>
      <c r="CE72" s="191"/>
      <c r="CF72" s="1481" t="s">
        <v>71</v>
      </c>
      <c r="CG72" s="1481"/>
      <c r="CH72" s="1481"/>
      <c r="CI72" s="1481"/>
      <c r="CJ72" s="1481"/>
      <c r="CK72" s="232"/>
      <c r="CL72" s="205"/>
      <c r="CM72" s="4" t="str">
        <f>IF(AND($AN$13=TRUE,BN72=""),"未入力","")</f>
        <v/>
      </c>
      <c r="CN72" s="6" t="b">
        <v>0</v>
      </c>
      <c r="CO72" s="6" t="b">
        <v>0</v>
      </c>
      <c r="CP72" s="6" t="b">
        <v>0</v>
      </c>
      <c r="CQ72" s="6" t="b">
        <v>0</v>
      </c>
      <c r="CS72" s="225"/>
      <c r="DA72" s="177"/>
      <c r="DB72" s="1472" t="s">
        <v>2272</v>
      </c>
      <c r="DC72" s="1473"/>
      <c r="DD72" s="1473"/>
      <c r="DE72" s="1473"/>
      <c r="DF72" s="1473"/>
      <c r="DG72" s="1473"/>
      <c r="DH72" s="1473"/>
      <c r="DI72" s="1530"/>
      <c r="DJ72" s="182"/>
      <c r="DK72" s="1473" t="s">
        <v>68</v>
      </c>
      <c r="DL72" s="1473"/>
      <c r="DM72" s="1473"/>
      <c r="DN72" s="1473"/>
      <c r="DO72" s="1473"/>
      <c r="DP72" s="2151"/>
      <c r="DQ72" s="189"/>
      <c r="DR72" s="1473" t="s">
        <v>69</v>
      </c>
      <c r="DS72" s="1473"/>
      <c r="DT72" s="1473"/>
      <c r="DU72" s="1473"/>
      <c r="DV72" s="1473"/>
      <c r="DW72" s="183"/>
      <c r="DX72" s="189"/>
      <c r="DY72" s="1473" t="s">
        <v>70</v>
      </c>
      <c r="DZ72" s="1473"/>
      <c r="EA72" s="1473"/>
      <c r="EB72" s="1473"/>
      <c r="EC72" s="1473"/>
      <c r="ED72" s="183"/>
      <c r="EE72" s="191"/>
      <c r="EF72" s="1481" t="s">
        <v>71</v>
      </c>
      <c r="EG72" s="1481"/>
      <c r="EH72" s="1481"/>
      <c r="EI72" s="1481"/>
      <c r="EJ72" s="1481"/>
      <c r="EK72" s="232"/>
      <c r="EL72" s="205"/>
      <c r="EM72" s="4" t="str">
        <f>IF(AND($AN$13=TRUE,DN72=""),"未入力","")</f>
        <v/>
      </c>
      <c r="EN72" s="6" t="b">
        <v>0</v>
      </c>
      <c r="EO72" s="6" t="b">
        <v>0</v>
      </c>
      <c r="EP72" s="6" t="b">
        <v>0</v>
      </c>
      <c r="EQ72" s="6" t="b">
        <v>0</v>
      </c>
      <c r="ES72" s="225"/>
      <c r="FA72" s="177"/>
      <c r="FB72" s="1472" t="s">
        <v>2272</v>
      </c>
      <c r="FC72" s="1473"/>
      <c r="FD72" s="1473"/>
      <c r="FE72" s="1473"/>
      <c r="FF72" s="1473"/>
      <c r="FG72" s="1473"/>
      <c r="FH72" s="1473"/>
      <c r="FI72" s="1530"/>
      <c r="FJ72" s="182"/>
      <c r="FK72" s="1473" t="s">
        <v>68</v>
      </c>
      <c r="FL72" s="1473"/>
      <c r="FM72" s="1473"/>
      <c r="FN72" s="1473"/>
      <c r="FO72" s="1473"/>
      <c r="FP72" s="2151"/>
      <c r="FQ72" s="189"/>
      <c r="FR72" s="1473" t="s">
        <v>69</v>
      </c>
      <c r="FS72" s="1473"/>
      <c r="FT72" s="1473"/>
      <c r="FU72" s="1473"/>
      <c r="FV72" s="1473"/>
      <c r="FW72" s="183"/>
      <c r="FX72" s="189"/>
      <c r="FY72" s="1473" t="s">
        <v>70</v>
      </c>
      <c r="FZ72" s="1473"/>
      <c r="GA72" s="1473"/>
      <c r="GB72" s="1473"/>
      <c r="GC72" s="1473"/>
      <c r="GD72" s="183"/>
      <c r="GE72" s="191"/>
      <c r="GF72" s="1481" t="s">
        <v>71</v>
      </c>
      <c r="GG72" s="1481"/>
      <c r="GH72" s="1481"/>
      <c r="GI72" s="1481"/>
      <c r="GJ72" s="1481"/>
      <c r="GK72" s="232"/>
      <c r="GL72" s="205"/>
      <c r="GM72" s="4" t="str">
        <f>IF(AND($AN$13=TRUE,FN72=""),"未入力","")</f>
        <v/>
      </c>
      <c r="GN72" s="6" t="b">
        <v>0</v>
      </c>
      <c r="GO72" s="6" t="b">
        <v>0</v>
      </c>
      <c r="GP72" s="6" t="b">
        <v>0</v>
      </c>
      <c r="GQ72" s="6" t="b">
        <v>0</v>
      </c>
    </row>
    <row r="73" spans="1:199" ht="20.100000000000001" customHeight="1">
      <c r="A73" s="177"/>
      <c r="B73" s="1472" t="s">
        <v>2273</v>
      </c>
      <c r="C73" s="1473"/>
      <c r="D73" s="1473"/>
      <c r="E73" s="1473"/>
      <c r="F73" s="1473"/>
      <c r="G73" s="1473"/>
      <c r="H73" s="1473"/>
      <c r="I73" s="1530"/>
      <c r="J73" s="1464"/>
      <c r="K73" s="1465"/>
      <c r="L73" s="1465"/>
      <c r="M73" s="1465"/>
      <c r="N73" s="1465"/>
      <c r="O73" s="183" t="s">
        <v>72</v>
      </c>
      <c r="P73" s="183"/>
      <c r="Q73" s="1562"/>
      <c r="R73" s="1465"/>
      <c r="S73" s="1465"/>
      <c r="T73" s="1465"/>
      <c r="U73" s="1465"/>
      <c r="V73" s="183" t="s">
        <v>72</v>
      </c>
      <c r="W73" s="183"/>
      <c r="X73" s="1562"/>
      <c r="Y73" s="1465"/>
      <c r="Z73" s="1465"/>
      <c r="AA73" s="1465"/>
      <c r="AB73" s="1465"/>
      <c r="AC73" s="183" t="s">
        <v>72</v>
      </c>
      <c r="AD73" s="183"/>
      <c r="AE73" s="1526"/>
      <c r="AF73" s="1447"/>
      <c r="AG73" s="1447"/>
      <c r="AH73" s="1447"/>
      <c r="AI73" s="1447"/>
      <c r="AJ73" s="3" t="s">
        <v>72</v>
      </c>
      <c r="AK73" s="3"/>
      <c r="AL73" s="205"/>
      <c r="AM73" s="4"/>
      <c r="AS73" s="225"/>
      <c r="BA73" s="177"/>
      <c r="BB73" s="1472" t="s">
        <v>2273</v>
      </c>
      <c r="BC73" s="1473"/>
      <c r="BD73" s="1473"/>
      <c r="BE73" s="1473"/>
      <c r="BF73" s="1473"/>
      <c r="BG73" s="1473"/>
      <c r="BH73" s="1473"/>
      <c r="BI73" s="1530"/>
      <c r="BJ73" s="1464"/>
      <c r="BK73" s="1465"/>
      <c r="BL73" s="1465"/>
      <c r="BM73" s="1465"/>
      <c r="BN73" s="1465"/>
      <c r="BO73" s="183" t="s">
        <v>72</v>
      </c>
      <c r="BP73" s="183"/>
      <c r="BQ73" s="1562"/>
      <c r="BR73" s="1465"/>
      <c r="BS73" s="1465"/>
      <c r="BT73" s="1465"/>
      <c r="BU73" s="1465"/>
      <c r="BV73" s="183" t="s">
        <v>72</v>
      </c>
      <c r="BW73" s="183"/>
      <c r="BX73" s="1562"/>
      <c r="BY73" s="1465"/>
      <c r="BZ73" s="1465"/>
      <c r="CA73" s="1465"/>
      <c r="CB73" s="1465"/>
      <c r="CC73" s="183" t="s">
        <v>72</v>
      </c>
      <c r="CD73" s="183"/>
      <c r="CE73" s="1526"/>
      <c r="CF73" s="1447"/>
      <c r="CG73" s="1447"/>
      <c r="CH73" s="1447"/>
      <c r="CI73" s="1447"/>
      <c r="CJ73" s="3" t="s">
        <v>72</v>
      </c>
      <c r="CK73" s="3"/>
      <c r="CL73" s="205"/>
      <c r="CM73" s="4"/>
      <c r="CS73" s="225"/>
      <c r="DA73" s="177"/>
      <c r="DB73" s="1472" t="s">
        <v>2273</v>
      </c>
      <c r="DC73" s="1473"/>
      <c r="DD73" s="1473"/>
      <c r="DE73" s="1473"/>
      <c r="DF73" s="1473"/>
      <c r="DG73" s="1473"/>
      <c r="DH73" s="1473"/>
      <c r="DI73" s="1530"/>
      <c r="DJ73" s="1464"/>
      <c r="DK73" s="1465"/>
      <c r="DL73" s="1465"/>
      <c r="DM73" s="1465"/>
      <c r="DN73" s="1465"/>
      <c r="DO73" s="183" t="s">
        <v>72</v>
      </c>
      <c r="DP73" s="183"/>
      <c r="DQ73" s="1562"/>
      <c r="DR73" s="1465"/>
      <c r="DS73" s="1465"/>
      <c r="DT73" s="1465"/>
      <c r="DU73" s="1465"/>
      <c r="DV73" s="183" t="s">
        <v>72</v>
      </c>
      <c r="DW73" s="183"/>
      <c r="DX73" s="1562"/>
      <c r="DY73" s="1465"/>
      <c r="DZ73" s="1465"/>
      <c r="EA73" s="1465"/>
      <c r="EB73" s="1465"/>
      <c r="EC73" s="183" t="s">
        <v>72</v>
      </c>
      <c r="ED73" s="183"/>
      <c r="EE73" s="1526"/>
      <c r="EF73" s="1447"/>
      <c r="EG73" s="1447"/>
      <c r="EH73" s="1447"/>
      <c r="EI73" s="1447"/>
      <c r="EJ73" s="3" t="s">
        <v>72</v>
      </c>
      <c r="EK73" s="3"/>
      <c r="EL73" s="205"/>
      <c r="EM73" s="4"/>
      <c r="ES73" s="225"/>
      <c r="FA73" s="177"/>
      <c r="FB73" s="1472" t="s">
        <v>2273</v>
      </c>
      <c r="FC73" s="1473"/>
      <c r="FD73" s="1473"/>
      <c r="FE73" s="1473"/>
      <c r="FF73" s="1473"/>
      <c r="FG73" s="1473"/>
      <c r="FH73" s="1473"/>
      <c r="FI73" s="1530"/>
      <c r="FJ73" s="1464"/>
      <c r="FK73" s="1465"/>
      <c r="FL73" s="1465"/>
      <c r="FM73" s="1465"/>
      <c r="FN73" s="1465"/>
      <c r="FO73" s="183" t="s">
        <v>72</v>
      </c>
      <c r="FP73" s="183"/>
      <c r="FQ73" s="1562"/>
      <c r="FR73" s="1465"/>
      <c r="FS73" s="1465"/>
      <c r="FT73" s="1465"/>
      <c r="FU73" s="1465"/>
      <c r="FV73" s="183" t="s">
        <v>72</v>
      </c>
      <c r="FW73" s="183"/>
      <c r="FX73" s="1562"/>
      <c r="FY73" s="1465"/>
      <c r="FZ73" s="1465"/>
      <c r="GA73" s="1465"/>
      <c r="GB73" s="1465"/>
      <c r="GC73" s="183" t="s">
        <v>72</v>
      </c>
      <c r="GD73" s="183"/>
      <c r="GE73" s="1526"/>
      <c r="GF73" s="1447"/>
      <c r="GG73" s="1447"/>
      <c r="GH73" s="1447"/>
      <c r="GI73" s="1447"/>
      <c r="GJ73" s="3" t="s">
        <v>72</v>
      </c>
      <c r="GK73" s="3"/>
      <c r="GL73" s="205"/>
      <c r="GM73" s="4"/>
    </row>
    <row r="74" spans="1:199" ht="27" customHeight="1">
      <c r="A74" s="177"/>
      <c r="B74" s="1569" t="s">
        <v>2274</v>
      </c>
      <c r="C74" s="1570"/>
      <c r="D74" s="1570"/>
      <c r="E74" s="1570"/>
      <c r="F74" s="1570"/>
      <c r="G74" s="1570"/>
      <c r="H74" s="1570"/>
      <c r="I74" s="1571"/>
      <c r="J74" s="1452"/>
      <c r="K74" s="1447"/>
      <c r="L74" s="1447"/>
      <c r="M74" s="1447"/>
      <c r="N74" s="1447"/>
      <c r="O74" s="183" t="s">
        <v>47</v>
      </c>
      <c r="P74" s="183"/>
      <c r="Q74" s="1526"/>
      <c r="R74" s="1447"/>
      <c r="S74" s="1447"/>
      <c r="T74" s="1447"/>
      <c r="U74" s="1447"/>
      <c r="V74" s="183" t="s">
        <v>47</v>
      </c>
      <c r="W74" s="183"/>
      <c r="X74" s="1526"/>
      <c r="Y74" s="1447"/>
      <c r="Z74" s="1447"/>
      <c r="AA74" s="1447"/>
      <c r="AB74" s="1447"/>
      <c r="AC74" s="183" t="s">
        <v>47</v>
      </c>
      <c r="AD74" s="183"/>
      <c r="AE74" s="1526"/>
      <c r="AF74" s="1447"/>
      <c r="AG74" s="1447"/>
      <c r="AH74" s="1447"/>
      <c r="AI74" s="1447"/>
      <c r="AJ74" s="183" t="s">
        <v>47</v>
      </c>
      <c r="AK74" s="183"/>
      <c r="AL74" s="205"/>
      <c r="AM74" s="4"/>
      <c r="AS74" s="225"/>
      <c r="BA74" s="177"/>
      <c r="BB74" s="1569" t="s">
        <v>2274</v>
      </c>
      <c r="BC74" s="1570"/>
      <c r="BD74" s="1570"/>
      <c r="BE74" s="1570"/>
      <c r="BF74" s="1570"/>
      <c r="BG74" s="1570"/>
      <c r="BH74" s="1570"/>
      <c r="BI74" s="1571"/>
      <c r="BJ74" s="1452"/>
      <c r="BK74" s="1447"/>
      <c r="BL74" s="1447"/>
      <c r="BM74" s="1447"/>
      <c r="BN74" s="1447"/>
      <c r="BO74" s="183" t="s">
        <v>47</v>
      </c>
      <c r="BP74" s="183"/>
      <c r="BQ74" s="1526"/>
      <c r="BR74" s="1447"/>
      <c r="BS74" s="1447"/>
      <c r="BT74" s="1447"/>
      <c r="BU74" s="1447"/>
      <c r="BV74" s="183" t="s">
        <v>47</v>
      </c>
      <c r="BW74" s="183"/>
      <c r="BX74" s="1526"/>
      <c r="BY74" s="1447"/>
      <c r="BZ74" s="1447"/>
      <c r="CA74" s="1447"/>
      <c r="CB74" s="1447"/>
      <c r="CC74" s="183" t="s">
        <v>47</v>
      </c>
      <c r="CD74" s="183"/>
      <c r="CE74" s="1526"/>
      <c r="CF74" s="1447"/>
      <c r="CG74" s="1447"/>
      <c r="CH74" s="1447"/>
      <c r="CI74" s="1447"/>
      <c r="CJ74" s="183" t="s">
        <v>47</v>
      </c>
      <c r="CK74" s="183"/>
      <c r="CL74" s="205"/>
      <c r="CM74" s="4"/>
      <c r="CS74" s="225"/>
      <c r="DA74" s="177"/>
      <c r="DB74" s="1569" t="s">
        <v>2274</v>
      </c>
      <c r="DC74" s="1570"/>
      <c r="DD74" s="1570"/>
      <c r="DE74" s="1570"/>
      <c r="DF74" s="1570"/>
      <c r="DG74" s="1570"/>
      <c r="DH74" s="1570"/>
      <c r="DI74" s="1571"/>
      <c r="DJ74" s="1452"/>
      <c r="DK74" s="1447"/>
      <c r="DL74" s="1447"/>
      <c r="DM74" s="1447"/>
      <c r="DN74" s="1447"/>
      <c r="DO74" s="183" t="s">
        <v>47</v>
      </c>
      <c r="DP74" s="183"/>
      <c r="DQ74" s="1526"/>
      <c r="DR74" s="1447"/>
      <c r="DS74" s="1447"/>
      <c r="DT74" s="1447"/>
      <c r="DU74" s="1447"/>
      <c r="DV74" s="183" t="s">
        <v>47</v>
      </c>
      <c r="DW74" s="183"/>
      <c r="DX74" s="1526"/>
      <c r="DY74" s="1447"/>
      <c r="DZ74" s="1447"/>
      <c r="EA74" s="1447"/>
      <c r="EB74" s="1447"/>
      <c r="EC74" s="183" t="s">
        <v>47</v>
      </c>
      <c r="ED74" s="183"/>
      <c r="EE74" s="1526"/>
      <c r="EF74" s="1447"/>
      <c r="EG74" s="1447"/>
      <c r="EH74" s="1447"/>
      <c r="EI74" s="1447"/>
      <c r="EJ74" s="183" t="s">
        <v>47</v>
      </c>
      <c r="EK74" s="183"/>
      <c r="EL74" s="205"/>
      <c r="EM74" s="4"/>
      <c r="ES74" s="225"/>
      <c r="FA74" s="177"/>
      <c r="FB74" s="1569" t="s">
        <v>2274</v>
      </c>
      <c r="FC74" s="1570"/>
      <c r="FD74" s="1570"/>
      <c r="FE74" s="1570"/>
      <c r="FF74" s="1570"/>
      <c r="FG74" s="1570"/>
      <c r="FH74" s="1570"/>
      <c r="FI74" s="1571"/>
      <c r="FJ74" s="1452"/>
      <c r="FK74" s="1447"/>
      <c r="FL74" s="1447"/>
      <c r="FM74" s="1447"/>
      <c r="FN74" s="1447"/>
      <c r="FO74" s="183" t="s">
        <v>47</v>
      </c>
      <c r="FP74" s="183"/>
      <c r="FQ74" s="1526"/>
      <c r="FR74" s="1447"/>
      <c r="FS74" s="1447"/>
      <c r="FT74" s="1447"/>
      <c r="FU74" s="1447"/>
      <c r="FV74" s="183" t="s">
        <v>47</v>
      </c>
      <c r="FW74" s="183"/>
      <c r="FX74" s="1526"/>
      <c r="FY74" s="1447"/>
      <c r="FZ74" s="1447"/>
      <c r="GA74" s="1447"/>
      <c r="GB74" s="1447"/>
      <c r="GC74" s="183" t="s">
        <v>47</v>
      </c>
      <c r="GD74" s="183"/>
      <c r="GE74" s="1526"/>
      <c r="GF74" s="1447"/>
      <c r="GG74" s="1447"/>
      <c r="GH74" s="1447"/>
      <c r="GI74" s="1447"/>
      <c r="GJ74" s="183" t="s">
        <v>47</v>
      </c>
      <c r="GK74" s="183"/>
      <c r="GL74" s="205"/>
      <c r="GM74" s="4"/>
    </row>
    <row r="75" spans="1:199" ht="3.95" customHeight="1">
      <c r="A75" s="179"/>
      <c r="B75" s="239"/>
      <c r="C75" s="239"/>
      <c r="D75" s="239"/>
      <c r="E75" s="239"/>
      <c r="F75" s="239"/>
      <c r="G75" s="239"/>
      <c r="H75" s="239"/>
      <c r="I75" s="239"/>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7"/>
      <c r="AK75" s="7"/>
      <c r="AL75" s="180"/>
      <c r="AM75" s="4"/>
      <c r="AS75" s="225"/>
      <c r="BA75" s="179"/>
      <c r="BB75" s="239"/>
      <c r="BC75" s="239"/>
      <c r="BD75" s="239"/>
      <c r="BE75" s="239"/>
      <c r="BF75" s="239"/>
      <c r="BG75" s="239"/>
      <c r="BH75" s="239"/>
      <c r="BI75" s="239"/>
      <c r="BJ75" s="244"/>
      <c r="BK75" s="244"/>
      <c r="BL75" s="244"/>
      <c r="BM75" s="244"/>
      <c r="BN75" s="244"/>
      <c r="BO75" s="244"/>
      <c r="BP75" s="244"/>
      <c r="BQ75" s="244"/>
      <c r="BR75" s="244"/>
      <c r="BS75" s="244"/>
      <c r="BT75" s="244"/>
      <c r="BU75" s="244"/>
      <c r="BV75" s="244"/>
      <c r="BW75" s="244"/>
      <c r="BX75" s="244"/>
      <c r="BY75" s="244"/>
      <c r="BZ75" s="244"/>
      <c r="CA75" s="244"/>
      <c r="CB75" s="244"/>
      <c r="CC75" s="244"/>
      <c r="CD75" s="244"/>
      <c r="CE75" s="244"/>
      <c r="CF75" s="244"/>
      <c r="CG75" s="244"/>
      <c r="CH75" s="244"/>
      <c r="CI75" s="244"/>
      <c r="CJ75" s="7"/>
      <c r="CK75" s="7"/>
      <c r="CL75" s="180"/>
      <c r="CM75" s="4"/>
      <c r="CS75" s="225"/>
      <c r="DA75" s="179"/>
      <c r="DB75" s="239"/>
      <c r="DC75" s="239"/>
      <c r="DD75" s="239"/>
      <c r="DE75" s="239"/>
      <c r="DF75" s="239"/>
      <c r="DG75" s="239"/>
      <c r="DH75" s="239"/>
      <c r="DI75" s="239"/>
      <c r="DJ75" s="244"/>
      <c r="DK75" s="244"/>
      <c r="DL75" s="244"/>
      <c r="DM75" s="244"/>
      <c r="DN75" s="244"/>
      <c r="DO75" s="244"/>
      <c r="DP75" s="244"/>
      <c r="DQ75" s="244"/>
      <c r="DR75" s="244"/>
      <c r="DS75" s="244"/>
      <c r="DT75" s="244"/>
      <c r="DU75" s="244"/>
      <c r="DV75" s="244"/>
      <c r="DW75" s="244"/>
      <c r="DX75" s="244"/>
      <c r="DY75" s="244"/>
      <c r="DZ75" s="244"/>
      <c r="EA75" s="244"/>
      <c r="EB75" s="244"/>
      <c r="EC75" s="244"/>
      <c r="ED75" s="244"/>
      <c r="EE75" s="244"/>
      <c r="EF75" s="244"/>
      <c r="EG75" s="244"/>
      <c r="EH75" s="244"/>
      <c r="EI75" s="244"/>
      <c r="EJ75" s="7"/>
      <c r="EK75" s="7"/>
      <c r="EL75" s="180"/>
      <c r="EM75" s="4"/>
      <c r="ES75" s="225"/>
      <c r="FA75" s="179"/>
      <c r="FB75" s="239"/>
      <c r="FC75" s="239"/>
      <c r="FD75" s="239"/>
      <c r="FE75" s="239"/>
      <c r="FF75" s="239"/>
      <c r="FG75" s="239"/>
      <c r="FH75" s="239"/>
      <c r="FI75" s="239"/>
      <c r="FJ75" s="244"/>
      <c r="FK75" s="244"/>
      <c r="FL75" s="244"/>
      <c r="FM75" s="244"/>
      <c r="FN75" s="244"/>
      <c r="FO75" s="244"/>
      <c r="FP75" s="244"/>
      <c r="FQ75" s="244"/>
      <c r="FR75" s="244"/>
      <c r="FS75" s="244"/>
      <c r="FT75" s="244"/>
      <c r="FU75" s="244"/>
      <c r="FV75" s="244"/>
      <c r="FW75" s="244"/>
      <c r="FX75" s="244"/>
      <c r="FY75" s="244"/>
      <c r="FZ75" s="244"/>
      <c r="GA75" s="244"/>
      <c r="GB75" s="244"/>
      <c r="GC75" s="244"/>
      <c r="GD75" s="244"/>
      <c r="GE75" s="244"/>
      <c r="GF75" s="244"/>
      <c r="GG75" s="244"/>
      <c r="GH75" s="244"/>
      <c r="GI75" s="244"/>
      <c r="GJ75" s="7"/>
      <c r="GK75" s="7"/>
      <c r="GL75" s="180"/>
      <c r="GM75" s="4"/>
    </row>
    <row r="76" spans="1:199" ht="3.95" customHeight="1">
      <c r="A76" s="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3"/>
      <c r="AM76" s="4"/>
      <c r="BA76" s="3"/>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3"/>
      <c r="CM76" s="4"/>
    </row>
    <row r="77" spans="1:199" ht="15" customHeight="1"/>
    <row r="78" spans="1:199" ht="15" customHeight="1"/>
    <row r="79" spans="1:199" ht="15" customHeight="1"/>
    <row r="80" spans="1:19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sheetData>
  <sheetProtection selectLockedCells="1"/>
  <dataConsolidate link="1"/>
  <mergeCells count="832">
    <mergeCell ref="DD1:EI1"/>
    <mergeCell ref="FD1:GI1"/>
    <mergeCell ref="A7:I7"/>
    <mergeCell ref="J7:R7"/>
    <mergeCell ref="A9:K9"/>
    <mergeCell ref="B10:I10"/>
    <mergeCell ref="J10:R10"/>
    <mergeCell ref="B12:I13"/>
    <mergeCell ref="J12:R12"/>
    <mergeCell ref="S12:AA12"/>
    <mergeCell ref="AB12:AJ12"/>
    <mergeCell ref="J13:R13"/>
    <mergeCell ref="S13:AA13"/>
    <mergeCell ref="AB13:AJ13"/>
    <mergeCell ref="S10:AA10"/>
    <mergeCell ref="AB10:AJ10"/>
    <mergeCell ref="B11:I11"/>
    <mergeCell ref="J11:R11"/>
    <mergeCell ref="S11:AA11"/>
    <mergeCell ref="AB11:AJ11"/>
    <mergeCell ref="D1:AI1"/>
    <mergeCell ref="BA7:BI7"/>
    <mergeCell ref="BJ7:BR7"/>
    <mergeCell ref="BA9:BK9"/>
    <mergeCell ref="B14:I15"/>
    <mergeCell ref="J14:R15"/>
    <mergeCell ref="S14:AA15"/>
    <mergeCell ref="AB14:AJ15"/>
    <mergeCell ref="B16:I16"/>
    <mergeCell ref="K16:O16"/>
    <mergeCell ref="P16:Q16"/>
    <mergeCell ref="T16:X16"/>
    <mergeCell ref="Y16:Z16"/>
    <mergeCell ref="AC16:AG16"/>
    <mergeCell ref="AH16:AI16"/>
    <mergeCell ref="B17:I18"/>
    <mergeCell ref="T17:X17"/>
    <mergeCell ref="K18:O18"/>
    <mergeCell ref="P18:Q18"/>
    <mergeCell ref="T18:X18"/>
    <mergeCell ref="Y18:Z18"/>
    <mergeCell ref="AC18:AG18"/>
    <mergeCell ref="AH18:AI18"/>
    <mergeCell ref="B20:I25"/>
    <mergeCell ref="K20:M20"/>
    <mergeCell ref="N20:R20"/>
    <mergeCell ref="T20:V20"/>
    <mergeCell ref="W20:AA20"/>
    <mergeCell ref="AC20:AE20"/>
    <mergeCell ref="K22:M22"/>
    <mergeCell ref="N22:R22"/>
    <mergeCell ref="T22:V22"/>
    <mergeCell ref="W22:AA22"/>
    <mergeCell ref="AC22:AE22"/>
    <mergeCell ref="AF22:AJ22"/>
    <mergeCell ref="K23:M23"/>
    <mergeCell ref="N23:Q23"/>
    <mergeCell ref="T23:V23"/>
    <mergeCell ref="W23:Z23"/>
    <mergeCell ref="AC23:AE23"/>
    <mergeCell ref="AF23:AI23"/>
    <mergeCell ref="AF20:AJ20"/>
    <mergeCell ref="K21:M21"/>
    <mergeCell ref="N21:Q21"/>
    <mergeCell ref="T21:V21"/>
    <mergeCell ref="W21:Z21"/>
    <mergeCell ref="AC21:AE21"/>
    <mergeCell ref="AF21:AI21"/>
    <mergeCell ref="K25:M25"/>
    <mergeCell ref="N25:Q25"/>
    <mergeCell ref="T25:V25"/>
    <mergeCell ref="W25:Z25"/>
    <mergeCell ref="AC25:AE25"/>
    <mergeCell ref="AF25:AI25"/>
    <mergeCell ref="K24:M24"/>
    <mergeCell ref="N24:R24"/>
    <mergeCell ref="T24:V24"/>
    <mergeCell ref="W24:AA24"/>
    <mergeCell ref="AC24:AE24"/>
    <mergeCell ref="AF24:AJ24"/>
    <mergeCell ref="AH26:AI26"/>
    <mergeCell ref="B29:I30"/>
    <mergeCell ref="K30:O30"/>
    <mergeCell ref="P30:Q30"/>
    <mergeCell ref="T30:X30"/>
    <mergeCell ref="Y30:Z30"/>
    <mergeCell ref="AC30:AG30"/>
    <mergeCell ref="AH30:AI30"/>
    <mergeCell ref="B26:I28"/>
    <mergeCell ref="K26:O26"/>
    <mergeCell ref="P26:Q26"/>
    <mergeCell ref="T26:X26"/>
    <mergeCell ref="Y26:Z26"/>
    <mergeCell ref="AC26:AG26"/>
    <mergeCell ref="A37:AJ37"/>
    <mergeCell ref="B41:I41"/>
    <mergeCell ref="J41:P41"/>
    <mergeCell ref="B42:I42"/>
    <mergeCell ref="B31:I32"/>
    <mergeCell ref="K31:P31"/>
    <mergeCell ref="T31:Y31"/>
    <mergeCell ref="AC31:AH31"/>
    <mergeCell ref="M32:O32"/>
    <mergeCell ref="P32:Q32"/>
    <mergeCell ref="V32:X32"/>
    <mergeCell ref="Y32:Z32"/>
    <mergeCell ref="AE32:AG32"/>
    <mergeCell ref="AH32:AI32"/>
    <mergeCell ref="B43:I44"/>
    <mergeCell ref="S43:W43"/>
    <mergeCell ref="Z43:AI43"/>
    <mergeCell ref="K44:R44"/>
    <mergeCell ref="U44:X44"/>
    <mergeCell ref="B45:I45"/>
    <mergeCell ref="K45:O45"/>
    <mergeCell ref="R45:W45"/>
    <mergeCell ref="Y45:AD45"/>
    <mergeCell ref="AE47:AI47"/>
    <mergeCell ref="B48:I48"/>
    <mergeCell ref="K48:P48"/>
    <mergeCell ref="R48:V48"/>
    <mergeCell ref="Y48:AC48"/>
    <mergeCell ref="AF48:AJ48"/>
    <mergeCell ref="B46:I46"/>
    <mergeCell ref="K46:O46"/>
    <mergeCell ref="R46:W46"/>
    <mergeCell ref="Y46:AD46"/>
    <mergeCell ref="B47:I47"/>
    <mergeCell ref="K47:P47"/>
    <mergeCell ref="R47:W47"/>
    <mergeCell ref="Y47:AC47"/>
    <mergeCell ref="B49:I49"/>
    <mergeCell ref="J49:N49"/>
    <mergeCell ref="Q49:U49"/>
    <mergeCell ref="X49:AB49"/>
    <mergeCell ref="AE49:AI49"/>
    <mergeCell ref="B50:I50"/>
    <mergeCell ref="J50:N50"/>
    <mergeCell ref="Q50:U50"/>
    <mergeCell ref="X50:AB50"/>
    <mergeCell ref="AE50:AI50"/>
    <mergeCell ref="B57:I57"/>
    <mergeCell ref="K57:O57"/>
    <mergeCell ref="R57:W57"/>
    <mergeCell ref="Y57:AD57"/>
    <mergeCell ref="B58:I58"/>
    <mergeCell ref="K58:O58"/>
    <mergeCell ref="R58:W58"/>
    <mergeCell ref="Y58:AD58"/>
    <mergeCell ref="B53:I53"/>
    <mergeCell ref="J53:P53"/>
    <mergeCell ref="B54:I54"/>
    <mergeCell ref="B55:I56"/>
    <mergeCell ref="S55:W55"/>
    <mergeCell ref="Z55:AI55"/>
    <mergeCell ref="K56:R56"/>
    <mergeCell ref="U56:X56"/>
    <mergeCell ref="B59:I59"/>
    <mergeCell ref="K59:P59"/>
    <mergeCell ref="R59:W59"/>
    <mergeCell ref="Y59:AC59"/>
    <mergeCell ref="AE59:AI59"/>
    <mergeCell ref="B60:I60"/>
    <mergeCell ref="K60:P60"/>
    <mergeCell ref="R60:V60"/>
    <mergeCell ref="Y60:AC60"/>
    <mergeCell ref="AF60:AJ60"/>
    <mergeCell ref="B61:I61"/>
    <mergeCell ref="J61:N61"/>
    <mergeCell ref="Q61:U61"/>
    <mergeCell ref="X61:AB61"/>
    <mergeCell ref="AE61:AI61"/>
    <mergeCell ref="B62:I62"/>
    <mergeCell ref="J62:N62"/>
    <mergeCell ref="Q62:U62"/>
    <mergeCell ref="X62:AB62"/>
    <mergeCell ref="AE62:AI62"/>
    <mergeCell ref="B69:I69"/>
    <mergeCell ref="K69:O69"/>
    <mergeCell ref="R69:W69"/>
    <mergeCell ref="Y69:AD69"/>
    <mergeCell ref="B70:I70"/>
    <mergeCell ref="K70:O70"/>
    <mergeCell ref="R70:W70"/>
    <mergeCell ref="Y70:AD70"/>
    <mergeCell ref="B65:I65"/>
    <mergeCell ref="J65:P65"/>
    <mergeCell ref="B66:I66"/>
    <mergeCell ref="B67:I68"/>
    <mergeCell ref="S67:W67"/>
    <mergeCell ref="Z67:AI67"/>
    <mergeCell ref="K68:R68"/>
    <mergeCell ref="U68:X68"/>
    <mergeCell ref="B71:I71"/>
    <mergeCell ref="K71:P71"/>
    <mergeCell ref="R71:W71"/>
    <mergeCell ref="Y71:AC71"/>
    <mergeCell ref="AE71:AI71"/>
    <mergeCell ref="B72:I72"/>
    <mergeCell ref="K72:P72"/>
    <mergeCell ref="R72:V72"/>
    <mergeCell ref="Y72:AC72"/>
    <mergeCell ref="AF72:AJ72"/>
    <mergeCell ref="B73:I73"/>
    <mergeCell ref="J73:N73"/>
    <mergeCell ref="Q73:U73"/>
    <mergeCell ref="X73:AB73"/>
    <mergeCell ref="AE73:AI73"/>
    <mergeCell ref="B74:I74"/>
    <mergeCell ref="J74:N74"/>
    <mergeCell ref="Q74:U74"/>
    <mergeCell ref="X74:AB74"/>
    <mergeCell ref="AE74:AI74"/>
    <mergeCell ref="BB10:BI10"/>
    <mergeCell ref="BJ10:BR10"/>
    <mergeCell ref="BS10:CA10"/>
    <mergeCell ref="CB10:CJ10"/>
    <mergeCell ref="BB11:BI11"/>
    <mergeCell ref="BJ11:BR11"/>
    <mergeCell ref="BS11:CA11"/>
    <mergeCell ref="CB11:CJ11"/>
    <mergeCell ref="BD1:CI1"/>
    <mergeCell ref="BB12:BI13"/>
    <mergeCell ref="BJ12:BR12"/>
    <mergeCell ref="BS12:CA12"/>
    <mergeCell ref="CB12:CJ12"/>
    <mergeCell ref="BJ13:BR13"/>
    <mergeCell ref="BS13:CA13"/>
    <mergeCell ref="CB13:CJ13"/>
    <mergeCell ref="BB14:BI15"/>
    <mergeCell ref="BJ14:BR15"/>
    <mergeCell ref="BS14:CA15"/>
    <mergeCell ref="CB14:CJ15"/>
    <mergeCell ref="BB16:BI16"/>
    <mergeCell ref="BK16:BO16"/>
    <mergeCell ref="BP16:BQ16"/>
    <mergeCell ref="BT16:BX16"/>
    <mergeCell ref="BY16:BZ16"/>
    <mergeCell ref="CC16:CG16"/>
    <mergeCell ref="CH16:CI16"/>
    <mergeCell ref="BB17:BI18"/>
    <mergeCell ref="BT17:BX17"/>
    <mergeCell ref="BK18:BO18"/>
    <mergeCell ref="BP18:BQ18"/>
    <mergeCell ref="BT18:BX18"/>
    <mergeCell ref="BY18:BZ18"/>
    <mergeCell ref="CC18:CG18"/>
    <mergeCell ref="CH18:CI18"/>
    <mergeCell ref="BB20:BI25"/>
    <mergeCell ref="BK20:BM20"/>
    <mergeCell ref="BN20:BR20"/>
    <mergeCell ref="BT20:BV20"/>
    <mergeCell ref="BW20:CA20"/>
    <mergeCell ref="CC20:CE20"/>
    <mergeCell ref="CF20:CJ20"/>
    <mergeCell ref="BK21:BM21"/>
    <mergeCell ref="BN21:BQ21"/>
    <mergeCell ref="BT21:BV21"/>
    <mergeCell ref="BW21:BZ21"/>
    <mergeCell ref="CC21:CE21"/>
    <mergeCell ref="CF21:CI21"/>
    <mergeCell ref="BK22:BM22"/>
    <mergeCell ref="BN22:BR22"/>
    <mergeCell ref="BT22:BV22"/>
    <mergeCell ref="BW22:CA22"/>
    <mergeCell ref="CC22:CE22"/>
    <mergeCell ref="CF22:CJ22"/>
    <mergeCell ref="BK23:BM23"/>
    <mergeCell ref="BN23:BQ23"/>
    <mergeCell ref="BT23:BV23"/>
    <mergeCell ref="BW23:BZ23"/>
    <mergeCell ref="CC23:CE23"/>
    <mergeCell ref="CF23:CI23"/>
    <mergeCell ref="BK24:BM24"/>
    <mergeCell ref="BN24:BR24"/>
    <mergeCell ref="BT24:BV24"/>
    <mergeCell ref="BW24:CA24"/>
    <mergeCell ref="CC24:CE24"/>
    <mergeCell ref="CF24:CJ24"/>
    <mergeCell ref="BK25:BM25"/>
    <mergeCell ref="BN25:BQ25"/>
    <mergeCell ref="BT25:BV25"/>
    <mergeCell ref="BW25:BZ25"/>
    <mergeCell ref="CC25:CE25"/>
    <mergeCell ref="CF25:CI25"/>
    <mergeCell ref="BB26:BI28"/>
    <mergeCell ref="BK26:BO26"/>
    <mergeCell ref="BP26:BQ26"/>
    <mergeCell ref="BT26:BX26"/>
    <mergeCell ref="BY26:BZ26"/>
    <mergeCell ref="CC26:CG26"/>
    <mergeCell ref="CH26:CI26"/>
    <mergeCell ref="BB29:BI30"/>
    <mergeCell ref="BK30:BO30"/>
    <mergeCell ref="BP30:BQ30"/>
    <mergeCell ref="BT30:BX30"/>
    <mergeCell ref="BY30:BZ30"/>
    <mergeCell ref="CC30:CG30"/>
    <mergeCell ref="CH30:CI30"/>
    <mergeCell ref="BB31:BI32"/>
    <mergeCell ref="BK31:BP31"/>
    <mergeCell ref="BT31:BY31"/>
    <mergeCell ref="CC31:CH31"/>
    <mergeCell ref="BM32:BO32"/>
    <mergeCell ref="BP32:BQ32"/>
    <mergeCell ref="BV32:BX32"/>
    <mergeCell ref="BY32:BZ32"/>
    <mergeCell ref="CE32:CG32"/>
    <mergeCell ref="CH32:CI32"/>
    <mergeCell ref="BA37:CJ37"/>
    <mergeCell ref="BB41:BI41"/>
    <mergeCell ref="BJ41:BP41"/>
    <mergeCell ref="BB42:BI42"/>
    <mergeCell ref="BB43:BI44"/>
    <mergeCell ref="BS43:BW43"/>
    <mergeCell ref="BZ43:CI43"/>
    <mergeCell ref="BK44:BR44"/>
    <mergeCell ref="BU44:BX44"/>
    <mergeCell ref="BB45:BI45"/>
    <mergeCell ref="BK45:BO45"/>
    <mergeCell ref="BR45:BW45"/>
    <mergeCell ref="BY45:CD45"/>
    <mergeCell ref="BB46:BI46"/>
    <mergeCell ref="BK46:BO46"/>
    <mergeCell ref="BR46:BW46"/>
    <mergeCell ref="BY46:CD46"/>
    <mergeCell ref="BB47:BI47"/>
    <mergeCell ref="BK47:BP47"/>
    <mergeCell ref="BR47:BW47"/>
    <mergeCell ref="BY47:CC47"/>
    <mergeCell ref="CE47:CI47"/>
    <mergeCell ref="BB48:BI48"/>
    <mergeCell ref="BK48:BP48"/>
    <mergeCell ref="BR48:BV48"/>
    <mergeCell ref="BY48:CC48"/>
    <mergeCell ref="CF48:CJ48"/>
    <mergeCell ref="BB49:BI49"/>
    <mergeCell ref="BJ49:BN49"/>
    <mergeCell ref="BQ49:BU49"/>
    <mergeCell ref="BX49:CB49"/>
    <mergeCell ref="CE49:CI49"/>
    <mergeCell ref="BB50:BI50"/>
    <mergeCell ref="BJ50:BN50"/>
    <mergeCell ref="BQ50:BU50"/>
    <mergeCell ref="BX50:CB50"/>
    <mergeCell ref="CE50:CI50"/>
    <mergeCell ref="BB53:BI53"/>
    <mergeCell ref="BJ53:BP53"/>
    <mergeCell ref="BB54:BI54"/>
    <mergeCell ref="BB55:BI56"/>
    <mergeCell ref="BS55:BW55"/>
    <mergeCell ref="BZ55:CI55"/>
    <mergeCell ref="BK56:BR56"/>
    <mergeCell ref="BU56:BX56"/>
    <mergeCell ref="BB57:BI57"/>
    <mergeCell ref="BK57:BO57"/>
    <mergeCell ref="BR57:BW57"/>
    <mergeCell ref="BY57:CD57"/>
    <mergeCell ref="BB58:BI58"/>
    <mergeCell ref="BK58:BO58"/>
    <mergeCell ref="BR58:BW58"/>
    <mergeCell ref="BY58:CD58"/>
    <mergeCell ref="BB59:BI59"/>
    <mergeCell ref="BK59:BP59"/>
    <mergeCell ref="BR59:BW59"/>
    <mergeCell ref="BY59:CC59"/>
    <mergeCell ref="CE59:CI59"/>
    <mergeCell ref="BB60:BI60"/>
    <mergeCell ref="BK60:BP60"/>
    <mergeCell ref="BR60:BV60"/>
    <mergeCell ref="BY60:CC60"/>
    <mergeCell ref="CF60:CJ60"/>
    <mergeCell ref="BB61:BI61"/>
    <mergeCell ref="BJ61:BN61"/>
    <mergeCell ref="BQ61:BU61"/>
    <mergeCell ref="BX61:CB61"/>
    <mergeCell ref="CE61:CI61"/>
    <mergeCell ref="BB62:BI62"/>
    <mergeCell ref="BJ62:BN62"/>
    <mergeCell ref="BQ62:BU62"/>
    <mergeCell ref="BX62:CB62"/>
    <mergeCell ref="CE62:CI62"/>
    <mergeCell ref="BB65:BI65"/>
    <mergeCell ref="BJ65:BP65"/>
    <mergeCell ref="BB66:BI66"/>
    <mergeCell ref="BB67:BI68"/>
    <mergeCell ref="BS67:BW67"/>
    <mergeCell ref="BZ67:CI67"/>
    <mergeCell ref="BK68:BR68"/>
    <mergeCell ref="BU68:BX68"/>
    <mergeCell ref="BB69:BI69"/>
    <mergeCell ref="BK69:BO69"/>
    <mergeCell ref="BR69:BW69"/>
    <mergeCell ref="BY69:CD69"/>
    <mergeCell ref="BB70:BI70"/>
    <mergeCell ref="BK70:BO70"/>
    <mergeCell ref="BR70:BW70"/>
    <mergeCell ref="BY70:CD70"/>
    <mergeCell ref="BB71:BI71"/>
    <mergeCell ref="BK71:BP71"/>
    <mergeCell ref="BR71:BW71"/>
    <mergeCell ref="BY71:CC71"/>
    <mergeCell ref="CE71:CI71"/>
    <mergeCell ref="BB72:BI72"/>
    <mergeCell ref="BK72:BP72"/>
    <mergeCell ref="BR72:BV72"/>
    <mergeCell ref="BY72:CC72"/>
    <mergeCell ref="CF72:CJ72"/>
    <mergeCell ref="BB73:BI73"/>
    <mergeCell ref="BJ73:BN73"/>
    <mergeCell ref="BQ73:BU73"/>
    <mergeCell ref="BX73:CB73"/>
    <mergeCell ref="CE73:CI73"/>
    <mergeCell ref="BB74:BI74"/>
    <mergeCell ref="BJ74:BN74"/>
    <mergeCell ref="BQ74:BU74"/>
    <mergeCell ref="BX74:CB74"/>
    <mergeCell ref="CE74:CI74"/>
    <mergeCell ref="DA7:DI7"/>
    <mergeCell ref="DJ7:DR7"/>
    <mergeCell ref="DA9:DK9"/>
    <mergeCell ref="DB10:DI10"/>
    <mergeCell ref="DJ10:DR10"/>
    <mergeCell ref="DB14:DI15"/>
    <mergeCell ref="DJ14:DR15"/>
    <mergeCell ref="DB17:DI18"/>
    <mergeCell ref="DK25:DM25"/>
    <mergeCell ref="DN25:DQ25"/>
    <mergeCell ref="DB29:DI30"/>
    <mergeCell ref="DK30:DO30"/>
    <mergeCell ref="DP30:DQ30"/>
    <mergeCell ref="DA37:EJ37"/>
    <mergeCell ref="DB41:DI41"/>
    <mergeCell ref="DJ41:DP41"/>
    <mergeCell ref="DB42:DI42"/>
    <mergeCell ref="DB43:DI44"/>
    <mergeCell ref="DS43:DW43"/>
    <mergeCell ref="DS10:EA10"/>
    <mergeCell ref="EB10:EJ10"/>
    <mergeCell ref="DB11:DI11"/>
    <mergeCell ref="DJ11:DR11"/>
    <mergeCell ref="DS11:EA11"/>
    <mergeCell ref="EB11:EJ11"/>
    <mergeCell ref="DB12:DI13"/>
    <mergeCell ref="DJ12:DR12"/>
    <mergeCell ref="DS12:EA12"/>
    <mergeCell ref="EB12:EJ12"/>
    <mergeCell ref="DJ13:DR13"/>
    <mergeCell ref="DS13:EA13"/>
    <mergeCell ref="EB13:EJ13"/>
    <mergeCell ref="DS14:EA15"/>
    <mergeCell ref="EB14:EJ15"/>
    <mergeCell ref="DB16:DI16"/>
    <mergeCell ref="DK16:DO16"/>
    <mergeCell ref="DP16:DQ16"/>
    <mergeCell ref="DT16:DX16"/>
    <mergeCell ref="DY16:DZ16"/>
    <mergeCell ref="EC16:EG16"/>
    <mergeCell ref="EH16:EI16"/>
    <mergeCell ref="DT17:DX17"/>
    <mergeCell ref="DK18:DO18"/>
    <mergeCell ref="DP18:DQ18"/>
    <mergeCell ref="DT18:DX18"/>
    <mergeCell ref="DY18:DZ18"/>
    <mergeCell ref="EC18:EG18"/>
    <mergeCell ref="EH18:EI18"/>
    <mergeCell ref="DB20:DI25"/>
    <mergeCell ref="DK20:DM20"/>
    <mergeCell ref="DN20:DR20"/>
    <mergeCell ref="DT20:DV20"/>
    <mergeCell ref="DW20:EA20"/>
    <mergeCell ref="EC20:EE20"/>
    <mergeCell ref="EF20:EJ20"/>
    <mergeCell ref="DK21:DM21"/>
    <mergeCell ref="DN21:DQ21"/>
    <mergeCell ref="DT21:DV21"/>
    <mergeCell ref="DW21:DZ21"/>
    <mergeCell ref="EC21:EE21"/>
    <mergeCell ref="EF21:EI21"/>
    <mergeCell ref="DK22:DM22"/>
    <mergeCell ref="DN22:DR22"/>
    <mergeCell ref="DT22:DV22"/>
    <mergeCell ref="DW22:EA22"/>
    <mergeCell ref="EC22:EE22"/>
    <mergeCell ref="EF22:EJ22"/>
    <mergeCell ref="DK23:DM23"/>
    <mergeCell ref="DN23:DQ23"/>
    <mergeCell ref="DT23:DV23"/>
    <mergeCell ref="DW23:DZ23"/>
    <mergeCell ref="EC23:EE23"/>
    <mergeCell ref="EF23:EI23"/>
    <mergeCell ref="DK24:DM24"/>
    <mergeCell ref="DN24:DR24"/>
    <mergeCell ref="DT24:DV24"/>
    <mergeCell ref="DW24:EA24"/>
    <mergeCell ref="EC24:EE24"/>
    <mergeCell ref="EF24:EJ24"/>
    <mergeCell ref="DT25:DV25"/>
    <mergeCell ref="DW25:DZ25"/>
    <mergeCell ref="EC25:EE25"/>
    <mergeCell ref="EF25:EI25"/>
    <mergeCell ref="DB26:DI28"/>
    <mergeCell ref="DK26:DO26"/>
    <mergeCell ref="DP26:DQ26"/>
    <mergeCell ref="DT26:DX26"/>
    <mergeCell ref="DY26:DZ26"/>
    <mergeCell ref="EC26:EG26"/>
    <mergeCell ref="EH26:EI26"/>
    <mergeCell ref="DT30:DX30"/>
    <mergeCell ref="DY30:DZ30"/>
    <mergeCell ref="EC30:EG30"/>
    <mergeCell ref="EH30:EI30"/>
    <mergeCell ref="DB31:DI32"/>
    <mergeCell ref="DK31:DP31"/>
    <mergeCell ref="DT31:DY31"/>
    <mergeCell ref="EC31:EH31"/>
    <mergeCell ref="DM32:DO32"/>
    <mergeCell ref="DP32:DQ32"/>
    <mergeCell ref="DV32:DX32"/>
    <mergeCell ref="DY32:DZ32"/>
    <mergeCell ref="EE32:EG32"/>
    <mergeCell ref="EH32:EI32"/>
    <mergeCell ref="DZ43:EI43"/>
    <mergeCell ref="DK44:DR44"/>
    <mergeCell ref="DU44:DX44"/>
    <mergeCell ref="DB45:DI45"/>
    <mergeCell ref="DK45:DO45"/>
    <mergeCell ref="DR45:DW45"/>
    <mergeCell ref="DY45:ED45"/>
    <mergeCell ref="DB46:DI46"/>
    <mergeCell ref="DK46:DO46"/>
    <mergeCell ref="DR46:DW46"/>
    <mergeCell ref="DY46:ED46"/>
    <mergeCell ref="DB47:DI47"/>
    <mergeCell ref="DK47:DP47"/>
    <mergeCell ref="DR47:DW47"/>
    <mergeCell ref="DY47:EC47"/>
    <mergeCell ref="EE47:EI47"/>
    <mergeCell ref="DB48:DI48"/>
    <mergeCell ref="DK48:DP48"/>
    <mergeCell ref="DR48:DV48"/>
    <mergeCell ref="DY48:EC48"/>
    <mergeCell ref="EF48:EJ48"/>
    <mergeCell ref="DB49:DI49"/>
    <mergeCell ref="DJ49:DN49"/>
    <mergeCell ref="DQ49:DU49"/>
    <mergeCell ref="DX49:EB49"/>
    <mergeCell ref="EE49:EI49"/>
    <mergeCell ref="DB50:DI50"/>
    <mergeCell ref="DJ50:DN50"/>
    <mergeCell ref="DQ50:DU50"/>
    <mergeCell ref="DX50:EB50"/>
    <mergeCell ref="EE50:EI50"/>
    <mergeCell ref="DB53:DI53"/>
    <mergeCell ref="DJ53:DP53"/>
    <mergeCell ref="DB54:DI54"/>
    <mergeCell ref="DB55:DI56"/>
    <mergeCell ref="DS55:DW55"/>
    <mergeCell ref="DZ55:EI55"/>
    <mergeCell ref="DK56:DR56"/>
    <mergeCell ref="DU56:DX56"/>
    <mergeCell ref="DB57:DI57"/>
    <mergeCell ref="DK57:DO57"/>
    <mergeCell ref="DR57:DW57"/>
    <mergeCell ref="DY57:ED57"/>
    <mergeCell ref="DB58:DI58"/>
    <mergeCell ref="DK58:DO58"/>
    <mergeCell ref="DR58:DW58"/>
    <mergeCell ref="DY58:ED58"/>
    <mergeCell ref="DB59:DI59"/>
    <mergeCell ref="DK59:DP59"/>
    <mergeCell ref="DR59:DW59"/>
    <mergeCell ref="DY59:EC59"/>
    <mergeCell ref="EE59:EI59"/>
    <mergeCell ref="DB60:DI60"/>
    <mergeCell ref="DK60:DP60"/>
    <mergeCell ref="DR60:DV60"/>
    <mergeCell ref="DY60:EC60"/>
    <mergeCell ref="EF60:EJ60"/>
    <mergeCell ref="DB61:DI61"/>
    <mergeCell ref="DJ61:DN61"/>
    <mergeCell ref="DQ61:DU61"/>
    <mergeCell ref="DX61:EB61"/>
    <mergeCell ref="EE61:EI61"/>
    <mergeCell ref="DB62:DI62"/>
    <mergeCell ref="DJ62:DN62"/>
    <mergeCell ref="DQ62:DU62"/>
    <mergeCell ref="DX62:EB62"/>
    <mergeCell ref="EE62:EI62"/>
    <mergeCell ref="DB65:DI65"/>
    <mergeCell ref="DJ65:DP65"/>
    <mergeCell ref="DB66:DI66"/>
    <mergeCell ref="DB67:DI68"/>
    <mergeCell ref="DS67:DW67"/>
    <mergeCell ref="DZ67:EI67"/>
    <mergeCell ref="DK68:DR68"/>
    <mergeCell ref="DU68:DX68"/>
    <mergeCell ref="DB69:DI69"/>
    <mergeCell ref="DK69:DO69"/>
    <mergeCell ref="DR69:DW69"/>
    <mergeCell ref="DY69:ED69"/>
    <mergeCell ref="DB70:DI70"/>
    <mergeCell ref="DK70:DO70"/>
    <mergeCell ref="DR70:DW70"/>
    <mergeCell ref="DY70:ED70"/>
    <mergeCell ref="DB71:DI71"/>
    <mergeCell ref="DK71:DP71"/>
    <mergeCell ref="DR71:DW71"/>
    <mergeCell ref="DY71:EC71"/>
    <mergeCell ref="DB74:DI74"/>
    <mergeCell ref="DJ74:DN74"/>
    <mergeCell ref="DQ74:DU74"/>
    <mergeCell ref="DX74:EB74"/>
    <mergeCell ref="EE74:EI74"/>
    <mergeCell ref="EE71:EI71"/>
    <mergeCell ref="DB72:DI72"/>
    <mergeCell ref="DK72:DP72"/>
    <mergeCell ref="DR72:DV72"/>
    <mergeCell ref="DY72:EC72"/>
    <mergeCell ref="EF72:EJ72"/>
    <mergeCell ref="DB73:DI73"/>
    <mergeCell ref="DJ73:DN73"/>
    <mergeCell ref="DQ73:DU73"/>
    <mergeCell ref="DX73:EB73"/>
    <mergeCell ref="EE73:EI73"/>
    <mergeCell ref="FA7:FI7"/>
    <mergeCell ref="FJ7:FR7"/>
    <mergeCell ref="FA9:FK9"/>
    <mergeCell ref="FB10:FI10"/>
    <mergeCell ref="FJ10:FR10"/>
    <mergeCell ref="FS10:GA10"/>
    <mergeCell ref="GB10:GJ10"/>
    <mergeCell ref="FB11:FI11"/>
    <mergeCell ref="FJ11:FR11"/>
    <mergeCell ref="FS11:GA11"/>
    <mergeCell ref="GB11:GJ11"/>
    <mergeCell ref="FB12:FI13"/>
    <mergeCell ref="FJ12:FR12"/>
    <mergeCell ref="FS12:GA12"/>
    <mergeCell ref="GB12:GJ12"/>
    <mergeCell ref="FJ13:FR13"/>
    <mergeCell ref="FS13:GA13"/>
    <mergeCell ref="GB13:GJ13"/>
    <mergeCell ref="FB14:FI15"/>
    <mergeCell ref="FJ14:FR15"/>
    <mergeCell ref="FS14:GA15"/>
    <mergeCell ref="GB14:GJ15"/>
    <mergeCell ref="FB16:FI16"/>
    <mergeCell ref="FK16:FO16"/>
    <mergeCell ref="FP16:FQ16"/>
    <mergeCell ref="FT16:FX16"/>
    <mergeCell ref="FY16:FZ16"/>
    <mergeCell ref="GC16:GG16"/>
    <mergeCell ref="GH16:GI16"/>
    <mergeCell ref="FB17:FI18"/>
    <mergeCell ref="FT17:FX17"/>
    <mergeCell ref="FK18:FO18"/>
    <mergeCell ref="FP18:FQ18"/>
    <mergeCell ref="FT18:FX18"/>
    <mergeCell ref="FY18:FZ18"/>
    <mergeCell ref="GC18:GG18"/>
    <mergeCell ref="GH18:GI18"/>
    <mergeCell ref="FB20:FI25"/>
    <mergeCell ref="FK20:FM20"/>
    <mergeCell ref="FN20:FR20"/>
    <mergeCell ref="FT20:FV20"/>
    <mergeCell ref="FW20:GA20"/>
    <mergeCell ref="GC20:GE20"/>
    <mergeCell ref="GF20:GJ20"/>
    <mergeCell ref="FK21:FM21"/>
    <mergeCell ref="FN21:FQ21"/>
    <mergeCell ref="FT21:FV21"/>
    <mergeCell ref="FW21:FZ21"/>
    <mergeCell ref="GC21:GE21"/>
    <mergeCell ref="GF21:GI21"/>
    <mergeCell ref="FK22:FM22"/>
    <mergeCell ref="FN22:FR22"/>
    <mergeCell ref="FT22:FV22"/>
    <mergeCell ref="FW22:GA22"/>
    <mergeCell ref="GC22:GE22"/>
    <mergeCell ref="GF22:GJ22"/>
    <mergeCell ref="FK23:FM23"/>
    <mergeCell ref="FN23:FQ23"/>
    <mergeCell ref="FT23:FV23"/>
    <mergeCell ref="FW23:FZ23"/>
    <mergeCell ref="GC23:GE23"/>
    <mergeCell ref="GF23:GI23"/>
    <mergeCell ref="FK24:FM24"/>
    <mergeCell ref="FN24:FR24"/>
    <mergeCell ref="FT24:FV24"/>
    <mergeCell ref="FW24:GA24"/>
    <mergeCell ref="GC24:GE24"/>
    <mergeCell ref="GF24:GJ24"/>
    <mergeCell ref="FK25:FM25"/>
    <mergeCell ref="FN25:FQ25"/>
    <mergeCell ref="FT25:FV25"/>
    <mergeCell ref="FW25:FZ25"/>
    <mergeCell ref="GC25:GE25"/>
    <mergeCell ref="GF25:GI25"/>
    <mergeCell ref="FB26:FI28"/>
    <mergeCell ref="FK26:FO26"/>
    <mergeCell ref="FP26:FQ26"/>
    <mergeCell ref="FT26:FX26"/>
    <mergeCell ref="FY26:FZ26"/>
    <mergeCell ref="GC26:GG26"/>
    <mergeCell ref="GH26:GI26"/>
    <mergeCell ref="FB29:FI30"/>
    <mergeCell ref="FK30:FO30"/>
    <mergeCell ref="FP30:FQ30"/>
    <mergeCell ref="FT30:FX30"/>
    <mergeCell ref="FY30:FZ30"/>
    <mergeCell ref="GC30:GG30"/>
    <mergeCell ref="GH30:GI30"/>
    <mergeCell ref="FB31:FI32"/>
    <mergeCell ref="FK31:FP31"/>
    <mergeCell ref="FT31:FY31"/>
    <mergeCell ref="GC31:GH31"/>
    <mergeCell ref="FM32:FO32"/>
    <mergeCell ref="FP32:FQ32"/>
    <mergeCell ref="FV32:FX32"/>
    <mergeCell ref="FY32:FZ32"/>
    <mergeCell ref="GE32:GG32"/>
    <mergeCell ref="GH32:GI32"/>
    <mergeCell ref="FA37:GJ37"/>
    <mergeCell ref="FB41:FI41"/>
    <mergeCell ref="FJ41:FP41"/>
    <mergeCell ref="FB42:FI42"/>
    <mergeCell ref="FB43:FI44"/>
    <mergeCell ref="FS43:FW43"/>
    <mergeCell ref="FZ43:GI43"/>
    <mergeCell ref="FK44:FR44"/>
    <mergeCell ref="FU44:FX44"/>
    <mergeCell ref="FB45:FI45"/>
    <mergeCell ref="FK45:FO45"/>
    <mergeCell ref="FR45:FW45"/>
    <mergeCell ref="FY45:GD45"/>
    <mergeCell ref="FB46:FI46"/>
    <mergeCell ref="FK46:FO46"/>
    <mergeCell ref="FR46:FW46"/>
    <mergeCell ref="FY46:GD46"/>
    <mergeCell ref="FB47:FI47"/>
    <mergeCell ref="FK47:FP47"/>
    <mergeCell ref="FR47:FW47"/>
    <mergeCell ref="FY47:GC47"/>
    <mergeCell ref="GE47:GI47"/>
    <mergeCell ref="FB48:FI48"/>
    <mergeCell ref="FK48:FP48"/>
    <mergeCell ref="FR48:FV48"/>
    <mergeCell ref="FY48:GC48"/>
    <mergeCell ref="GF48:GJ48"/>
    <mergeCell ref="FB49:FI49"/>
    <mergeCell ref="FJ49:FN49"/>
    <mergeCell ref="FQ49:FU49"/>
    <mergeCell ref="FX49:GB49"/>
    <mergeCell ref="GE49:GI49"/>
    <mergeCell ref="FB50:FI50"/>
    <mergeCell ref="FJ50:FN50"/>
    <mergeCell ref="FQ50:FU50"/>
    <mergeCell ref="FX50:GB50"/>
    <mergeCell ref="GE50:GI50"/>
    <mergeCell ref="FB53:FI53"/>
    <mergeCell ref="FJ53:FP53"/>
    <mergeCell ref="FB54:FI54"/>
    <mergeCell ref="FB55:FI56"/>
    <mergeCell ref="FS55:FW55"/>
    <mergeCell ref="FZ55:GI55"/>
    <mergeCell ref="FK56:FR56"/>
    <mergeCell ref="FU56:FX56"/>
    <mergeCell ref="FB57:FI57"/>
    <mergeCell ref="FK57:FO57"/>
    <mergeCell ref="FR57:FW57"/>
    <mergeCell ref="FY57:GD57"/>
    <mergeCell ref="FB58:FI58"/>
    <mergeCell ref="FK58:FO58"/>
    <mergeCell ref="FR58:FW58"/>
    <mergeCell ref="FY58:GD58"/>
    <mergeCell ref="FB59:FI59"/>
    <mergeCell ref="FK59:FP59"/>
    <mergeCell ref="FR59:FW59"/>
    <mergeCell ref="FY59:GC59"/>
    <mergeCell ref="GE59:GI59"/>
    <mergeCell ref="FB60:FI60"/>
    <mergeCell ref="FK60:FP60"/>
    <mergeCell ref="FR60:FV60"/>
    <mergeCell ref="FY60:GC60"/>
    <mergeCell ref="GF60:GJ60"/>
    <mergeCell ref="FB61:FI61"/>
    <mergeCell ref="FJ61:FN61"/>
    <mergeCell ref="FQ61:FU61"/>
    <mergeCell ref="FX61:GB61"/>
    <mergeCell ref="GE61:GI61"/>
    <mergeCell ref="FB62:FI62"/>
    <mergeCell ref="FJ62:FN62"/>
    <mergeCell ref="FQ62:FU62"/>
    <mergeCell ref="FX62:GB62"/>
    <mergeCell ref="GE62:GI62"/>
    <mergeCell ref="FB65:FI65"/>
    <mergeCell ref="FJ65:FP65"/>
    <mergeCell ref="FB66:FI66"/>
    <mergeCell ref="FB67:FI68"/>
    <mergeCell ref="FS67:FW67"/>
    <mergeCell ref="FZ67:GI67"/>
    <mergeCell ref="FK68:FR68"/>
    <mergeCell ref="FU68:FX68"/>
    <mergeCell ref="FB69:FI69"/>
    <mergeCell ref="FK69:FO69"/>
    <mergeCell ref="FR69:FW69"/>
    <mergeCell ref="FY69:GD69"/>
    <mergeCell ref="FB70:FI70"/>
    <mergeCell ref="FK70:FO70"/>
    <mergeCell ref="FR70:FW70"/>
    <mergeCell ref="FY70:GD70"/>
    <mergeCell ref="FB71:FI71"/>
    <mergeCell ref="FK71:FP71"/>
    <mergeCell ref="FR71:FW71"/>
    <mergeCell ref="FY71:GC71"/>
    <mergeCell ref="FB74:FI74"/>
    <mergeCell ref="FJ74:FN74"/>
    <mergeCell ref="FQ74:FU74"/>
    <mergeCell ref="FX74:GB74"/>
    <mergeCell ref="GE74:GI74"/>
    <mergeCell ref="GE71:GI71"/>
    <mergeCell ref="FB72:FI72"/>
    <mergeCell ref="FK72:FP72"/>
    <mergeCell ref="FR72:FV72"/>
    <mergeCell ref="FY72:GC72"/>
    <mergeCell ref="GF72:GJ72"/>
    <mergeCell ref="FB73:FI73"/>
    <mergeCell ref="FJ73:FN73"/>
    <mergeCell ref="FQ73:FU73"/>
    <mergeCell ref="FX73:GB73"/>
    <mergeCell ref="GE73:GI73"/>
  </mergeCells>
  <phoneticPr fontId="1"/>
  <dataValidations count="6">
    <dataValidation type="whole" operator="greaterThanOrEqual" allowBlank="1" showInputMessage="1" showErrorMessage="1" sqref="AC16:AG16 T16:X16 K16:O16 M32:O32 V32:X32 AE32:AG32 AE61:AI62 AC26:AG26 T26:X26 K26:O26 J49:N50 Q49:U50 X49:AB50 AE49:AI50 J73:N74 Q73:U74 X73:AB74 AE73:AI74 J61:N62 Q61:U62 X61:AB62 CC16:CG16 BT16:BX16 BK16:BO16 BM32:BO32 BV32:BX32 CE32:CG32 CE61:CI62 CC26:CG26 BT26:BX26 BK26:BO26 BJ49:BN50 BQ49:BU50 BX49:CB50 CE49:CI50 BJ73:BN74 BQ73:BU74 BX73:CB74 CE73:CI74 BJ61:BN62 BQ61:BU62 BX61:CB62 EC16:EG16 DT16:DX16 DK16:DO16 DM32:DO32 DV32:DX32 EE32:EG32 EE61:EI62 EC26:EG26 DT26:DX26 DK26:DO26 DJ49:DN50 DQ49:DU50 DX49:EB50 EE49:EI50 DJ73:DN74 DQ73:DU74 DX73:EB74 EE73:EI74 DJ61:DN62 DQ61:DU62 DX61:EB62 GC16:GG16 FT16:FX16 FK16:FO16 FM32:FO32 FV32:FX32 GE32:GG32 GE61:GI62 GC26:GG26 FT26:FX26 FK26:FO26 FJ49:FN50 FQ49:FU50 FX49:GB50 GE49:GI50 FJ73:FN74 FQ73:FU74 FX73:GB74 GE73:GI74 FJ61:FN62 FQ61:FU62 FX61:GB62" xr:uid="{56EB9210-4EFC-485D-937D-E34CE30A3FDD}">
      <formula1>0</formula1>
    </dataValidation>
    <dataValidation type="whole" operator="greaterThan" allowBlank="1" showInputMessage="1" showErrorMessage="1" sqref="AC18:AG18 T18:X18 K18:O18 N21:Q21 W21:Z21 AF21:AI21 AF23:AI23 W23:Z23 N23:Q23 N25:Q25 W25:Z25 AF25:AI25 K30:O30 T30:X30 AC30:AG30 CC18:CG18 BT18:BX18 BK18:BO18 BN21:BQ21 BW21:BZ21 CF21:CI21 CF23:CI23 BW23:BZ23 BN23:BQ23 BN25:BQ25 BW25:BZ25 CF25:CI25 BK30:BO30 BT30:BX30 CC30:CG30 EC18:EG18 DT18:DX18 DK18:DO18 DN21:DQ21 DW21:DZ21 EF21:EI21 EF23:EI23 DW23:DZ23 DN23:DQ23 DN25:DQ25 DW25:DZ25 EF25:EI25 DK30:DO30 DT30:DX30 EC30:EG30 GC18:GG18 FT18:FX18 FK18:FO18 FN21:FQ21 FW21:FZ21 GF21:GI21 GF23:GI23 FW23:FZ23 FN23:FQ23 FN25:FQ25 FW25:FZ25 GF25:GI25 FK30:FO30 FT30:FX30 GC30:GG30" xr:uid="{2AEAEEF3-BBED-45A5-A080-9367323E7D73}">
      <formula1>0</formula1>
    </dataValidation>
    <dataValidation operator="greaterThan" allowBlank="1" showInputMessage="1" showErrorMessage="1" sqref="R21 K20:K25 AA23 AJ23 R23 R25 AJ21 AC20:AC25 AA21 AA25 T20:T25 AJ25 BR21 BK20:BK25 CA23 CJ23 BR23 BR25 CJ21 CC20:CC25 CA21 CA25 BT20:BT25 CJ25 DR21 DK20:DK25 EA23 EJ23 DR23 DR25 EJ21 EC20:EC25 EA21 EA25 DT20:DT25 EJ25 FR21 FK20:FK25 GA23 GJ23 FR23 FR25 GJ21 GC20:GC25 GA21 GA25 FT20:FT25 GJ25" xr:uid="{D886CE65-BDB4-48AA-ACE9-3B71133331A4}"/>
    <dataValidation type="decimal" operator="greaterThan" allowBlank="1" showInputMessage="1" showErrorMessage="1" sqref="AC19:AF19 K19:N19 T19:W19 CC19:CF19 BK19:BN19 BT19:BW19 EC19:EF19 DK19:DN19 DT19:DW19 GC19:GF19 FK19:FN19 FT19:FW19" xr:uid="{C9E2679D-AE82-41DF-966E-49C6A0BBB201}">
      <formula1>0</formula1>
    </dataValidation>
    <dataValidation type="whole" allowBlank="1" showInputMessage="1" showErrorMessage="1" error="エラー77_x000a_" sqref="K31:P31 T31:Y31 AC31:AH31 BK31:BP31 BT31:BY31 CC31:CH31 DK31:DP31 DT31:DY31 EC31:EH31 FK31:FP31 FT31:FY31 GC31:GH31" xr:uid="{8D98FFCF-A2D9-4A72-95C3-BD365697E98C}">
      <formula1>0</formula1>
      <formula2>100</formula2>
    </dataValidation>
    <dataValidation type="whole" allowBlank="1" showInputMessage="1" showErrorMessage="1" error="エラー07" sqref="T29:Y29 K29:P29 AC29:AH29 BT29:BY29 BK29:BP29 CC29:CH29 DT29:DY29 DK29:DP29 EC29:EH29 FT29:FY29 FK29:FP29 GC29:GH29" xr:uid="{713002E5-2596-4E96-8143-EF5893CBF049}">
      <formula1>1</formula1>
      <formula2>100</formula2>
    </dataValidation>
  </dataValidations>
  <printOptions horizontalCentered="1"/>
  <pageMargins left="0.7" right="0.7" top="0.75" bottom="0.75" header="0.3" footer="0.3"/>
  <pageSetup paperSize="9" scale="87" fitToHeight="0" orientation="portrait" r:id="rId1"/>
  <rowBreaks count="1" manualBreakCount="1">
    <brk id="36" max="16383" man="1"/>
  </rowBreaks>
  <colBreaks count="3" manualBreakCount="3">
    <brk id="51" max="75" man="1"/>
    <brk id="90" max="75" man="1"/>
    <brk id="142" max="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チェック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4" r:id="rId5" name="チェック4">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7" r:id="rId6" name="チェック17">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8" r:id="rId7" name="チェック18">
              <controlPr defaultSize="0" autoFill="0" autoLine="0" autoPict="0">
                <anchor moveWithCells="1">
                  <from>
                    <xdr:col>14</xdr:col>
                    <xdr:colOff>0</xdr:colOff>
                    <xdr:row>3</xdr:row>
                    <xdr:rowOff>0</xdr:rowOff>
                  </from>
                  <to>
                    <xdr:col>15</xdr:col>
                    <xdr:colOff>0</xdr:colOff>
                    <xdr:row>4</xdr:row>
                    <xdr:rowOff>0</xdr:rowOff>
                  </to>
                </anchor>
              </controlPr>
            </control>
          </mc:Choice>
        </mc:AlternateContent>
        <mc:AlternateContent xmlns:mc="http://schemas.openxmlformats.org/markup-compatibility/2006">
          <mc:Choice Requires="x14">
            <control shapeId="10249" r:id="rId8" name="チェック19">
              <controlPr defaultSize="0" autoFill="0" autoLine="0" autoPict="0">
                <anchor moveWithCells="1">
                  <from>
                    <xdr:col>19</xdr:col>
                    <xdr:colOff>0</xdr:colOff>
                    <xdr:row>3</xdr:row>
                    <xdr:rowOff>0</xdr:rowOff>
                  </from>
                  <to>
                    <xdr:col>20</xdr:col>
                    <xdr:colOff>0</xdr:colOff>
                    <xdr:row>4</xdr:row>
                    <xdr:rowOff>0</xdr:rowOff>
                  </to>
                </anchor>
              </controlPr>
            </control>
          </mc:Choice>
        </mc:AlternateContent>
        <mc:AlternateContent xmlns:mc="http://schemas.openxmlformats.org/markup-compatibility/2006">
          <mc:Choice Requires="x14">
            <control shapeId="10250" r:id="rId9" name="チェック20">
              <controlPr defaultSize="0" autoFill="0" autoLine="0" autoPict="0">
                <anchor moveWithCells="1">
                  <from>
                    <xdr:col>24</xdr:col>
                    <xdr:colOff>0</xdr:colOff>
                    <xdr:row>3</xdr:row>
                    <xdr:rowOff>0</xdr:rowOff>
                  </from>
                  <to>
                    <xdr:col>25</xdr:col>
                    <xdr:colOff>0</xdr:colOff>
                    <xdr:row>4</xdr:row>
                    <xdr:rowOff>0</xdr:rowOff>
                  </to>
                </anchor>
              </controlPr>
            </control>
          </mc:Choice>
        </mc:AlternateContent>
        <mc:AlternateContent xmlns:mc="http://schemas.openxmlformats.org/markup-compatibility/2006">
          <mc:Choice Requires="x14">
            <control shapeId="10251" r:id="rId10" name="チェック68">
              <controlPr defaultSize="0" autoFill="0" autoLine="0" autoPict="0">
                <anchor moveWithCells="1">
                  <from>
                    <xdr:col>9</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0252" r:id="rId11" name="チェック69">
              <controlPr defaultSize="0" autoFill="0" autoLine="0" autoPict="0">
                <anchor moveWithCells="1">
                  <from>
                    <xdr:col>16</xdr:col>
                    <xdr:colOff>180975</xdr:colOff>
                    <xdr:row>42</xdr:row>
                    <xdr:rowOff>0</xdr:rowOff>
                  </from>
                  <to>
                    <xdr:col>18</xdr:col>
                    <xdr:colOff>0</xdr:colOff>
                    <xdr:row>43</xdr:row>
                    <xdr:rowOff>0</xdr:rowOff>
                  </to>
                </anchor>
              </controlPr>
            </control>
          </mc:Choice>
        </mc:AlternateContent>
        <mc:AlternateContent xmlns:mc="http://schemas.openxmlformats.org/markup-compatibility/2006">
          <mc:Choice Requires="x14">
            <control shapeId="10253" r:id="rId12" name="チェック70">
              <controlPr defaultSize="0" autoFill="0" autoLine="0" autoPict="0">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10254" r:id="rId13" name="チェック71">
              <controlPr defaultSize="0" autoFill="0" autoLine="0" autoPict="0">
                <anchor moveWithCells="1">
                  <from>
                    <xdr:col>9</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0255" r:id="rId14" name="チェック72">
              <controlPr defaultSize="0" autoFill="0" autoLine="0" autoPict="0">
                <anchor moveWithCells="1">
                  <from>
                    <xdr:col>19</xdr:col>
                    <xdr:colOff>0</xdr:colOff>
                    <xdr:row>43</xdr:row>
                    <xdr:rowOff>0</xdr:rowOff>
                  </from>
                  <to>
                    <xdr:col>20</xdr:col>
                    <xdr:colOff>0</xdr:colOff>
                    <xdr:row>44</xdr:row>
                    <xdr:rowOff>0</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3" r:id="rId16" name="Check Box 23">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5" r:id="rId17" name="チェック34">
              <controlPr defaultSize="0" autoFill="0" autoLine="0" autoPict="0">
                <anchor moveWithCells="1">
                  <from>
                    <xdr:col>18</xdr:col>
                    <xdr:colOff>0</xdr:colOff>
                    <xdr:row>26</xdr:row>
                    <xdr:rowOff>0</xdr:rowOff>
                  </from>
                  <to>
                    <xdr:col>19</xdr:col>
                    <xdr:colOff>0</xdr:colOff>
                    <xdr:row>28</xdr:row>
                    <xdr:rowOff>0</xdr:rowOff>
                  </to>
                </anchor>
              </controlPr>
            </control>
          </mc:Choice>
        </mc:AlternateContent>
        <mc:AlternateContent xmlns:mc="http://schemas.openxmlformats.org/markup-compatibility/2006">
          <mc:Choice Requires="x14">
            <control shapeId="10266" r:id="rId18" name="Check Box 26">
              <controlPr defaultSize="0" autoFill="0" autoLine="0" autoPict="0">
                <anchor moveWithCells="1">
                  <from>
                    <xdr:col>8</xdr:col>
                    <xdr:colOff>209550</xdr:colOff>
                    <xdr:row>26</xdr:row>
                    <xdr:rowOff>0</xdr:rowOff>
                  </from>
                  <to>
                    <xdr:col>10</xdr:col>
                    <xdr:colOff>0</xdr:colOff>
                    <xdr:row>28</xdr:row>
                    <xdr:rowOff>0</xdr:rowOff>
                  </to>
                </anchor>
              </controlPr>
            </control>
          </mc:Choice>
        </mc:AlternateContent>
        <mc:AlternateContent xmlns:mc="http://schemas.openxmlformats.org/markup-compatibility/2006">
          <mc:Choice Requires="x14">
            <control shapeId="10267" r:id="rId19" name="Check Box 27">
              <controlPr defaultSize="0" autoFill="0" autoLine="0" autoPict="0">
                <anchor moveWithCells="1">
                  <from>
                    <xdr:col>27</xdr:col>
                    <xdr:colOff>0</xdr:colOff>
                    <xdr:row>26</xdr:row>
                    <xdr:rowOff>0</xdr:rowOff>
                  </from>
                  <to>
                    <xdr:col>28</xdr:col>
                    <xdr:colOff>0</xdr:colOff>
                    <xdr:row>28</xdr:row>
                    <xdr:rowOff>0</xdr:rowOff>
                  </to>
                </anchor>
              </controlPr>
            </control>
          </mc:Choice>
        </mc:AlternateContent>
        <mc:AlternateContent xmlns:mc="http://schemas.openxmlformats.org/markup-compatibility/2006">
          <mc:Choice Requires="x14">
            <control shapeId="10271" r:id="rId20" name="チェック12">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3" r:id="rId21" name="チェック14">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5" r:id="rId22" name="チェック16">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6" r:id="rId23" name="Check Box 36">
              <controlPr defaultSize="0" autoFill="0" autoLine="0" autoPict="0">
                <anchor moveWithCells="1">
                  <from>
                    <xdr:col>17</xdr:col>
                    <xdr:colOff>180975</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10277" r:id="rId24" name="Check Box 37">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10278" r:id="rId25" name="Check Box 38">
              <controlPr defaultSize="0" autoFill="0" autoLine="0" autoPict="0">
                <anchor moveWithCells="1">
                  <from>
                    <xdr:col>9</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0279" r:id="rId26" name="チェック83">
              <controlPr defaultSize="0" autoFill="0" autoLine="0" autoPict="0">
                <anchor moveWithCells="1">
                  <from>
                    <xdr:col>15</xdr:col>
                    <xdr:colOff>180975</xdr:colOff>
                    <xdr:row>47</xdr:row>
                    <xdr:rowOff>0</xdr:rowOff>
                  </from>
                  <to>
                    <xdr:col>17</xdr:col>
                    <xdr:colOff>0</xdr:colOff>
                    <xdr:row>48</xdr:row>
                    <xdr:rowOff>0</xdr:rowOff>
                  </to>
                </anchor>
              </controlPr>
            </control>
          </mc:Choice>
        </mc:AlternateContent>
        <mc:AlternateContent xmlns:mc="http://schemas.openxmlformats.org/markup-compatibility/2006">
          <mc:Choice Requires="x14">
            <control shapeId="10280" r:id="rId27" name="チェック84">
              <controlPr defaultSize="0" autoFill="0" autoLine="0" autoPict="0">
                <anchor moveWithCells="1">
                  <from>
                    <xdr:col>22</xdr:col>
                    <xdr:colOff>180975</xdr:colOff>
                    <xdr:row>47</xdr:row>
                    <xdr:rowOff>0</xdr:rowOff>
                  </from>
                  <to>
                    <xdr:col>24</xdr:col>
                    <xdr:colOff>0</xdr:colOff>
                    <xdr:row>48</xdr:row>
                    <xdr:rowOff>0</xdr:rowOff>
                  </to>
                </anchor>
              </controlPr>
            </control>
          </mc:Choice>
        </mc:AlternateContent>
        <mc:AlternateContent xmlns:mc="http://schemas.openxmlformats.org/markup-compatibility/2006">
          <mc:Choice Requires="x14">
            <control shapeId="10281" r:id="rId28" name="チェック85">
              <controlPr defaultSize="0" autoFill="0" autoLine="0" autoPict="0">
                <anchor moveWithCells="1">
                  <from>
                    <xdr:col>29</xdr:col>
                    <xdr:colOff>180975</xdr:colOff>
                    <xdr:row>47</xdr:row>
                    <xdr:rowOff>0</xdr:rowOff>
                  </from>
                  <to>
                    <xdr:col>31</xdr:col>
                    <xdr:colOff>0</xdr:colOff>
                    <xdr:row>48</xdr:row>
                    <xdr:rowOff>0</xdr:rowOff>
                  </to>
                </anchor>
              </controlPr>
            </control>
          </mc:Choice>
        </mc:AlternateContent>
        <mc:AlternateContent xmlns:mc="http://schemas.openxmlformats.org/markup-compatibility/2006">
          <mc:Choice Requires="x14">
            <control shapeId="10282" r:id="rId29" name="チェック73">
              <controlPr defaultSize="0" autoFill="0" autoLine="0" autoPict="0">
                <anchor moveWithCells="1">
                  <from>
                    <xdr:col>9</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0283" r:id="rId30" name="チェック74">
              <controlPr defaultSize="0" autoFill="0" autoLine="0" autoPict="0">
                <anchor moveWithCells="1">
                  <from>
                    <xdr:col>15</xdr:col>
                    <xdr:colOff>180975</xdr:colOff>
                    <xdr:row>44</xdr:row>
                    <xdr:rowOff>0</xdr:rowOff>
                  </from>
                  <to>
                    <xdr:col>16</xdr:col>
                    <xdr:colOff>180975</xdr:colOff>
                    <xdr:row>45</xdr:row>
                    <xdr:rowOff>0</xdr:rowOff>
                  </to>
                </anchor>
              </controlPr>
            </control>
          </mc:Choice>
        </mc:AlternateContent>
        <mc:AlternateContent xmlns:mc="http://schemas.openxmlformats.org/markup-compatibility/2006">
          <mc:Choice Requires="x14">
            <control shapeId="10284" r:id="rId31" name="チェック75">
              <controlPr defaultSize="0" autoFill="0" autoLine="0" autoPict="0">
                <anchor moveWithCells="1">
                  <from>
                    <xdr:col>23</xdr:col>
                    <xdr:colOff>0</xdr:colOff>
                    <xdr:row>44</xdr:row>
                    <xdr:rowOff>0</xdr:rowOff>
                  </from>
                  <to>
                    <xdr:col>24</xdr:col>
                    <xdr:colOff>0</xdr:colOff>
                    <xdr:row>45</xdr:row>
                    <xdr:rowOff>0</xdr:rowOff>
                  </to>
                </anchor>
              </controlPr>
            </control>
          </mc:Choice>
        </mc:AlternateContent>
        <mc:AlternateContent xmlns:mc="http://schemas.openxmlformats.org/markup-compatibility/2006">
          <mc:Choice Requires="x14">
            <control shapeId="10285" r:id="rId32" name="チェック76">
              <controlPr defaultSize="0" autoFill="0" autoLine="0" autoPict="0">
                <anchor moveWithCells="1">
                  <from>
                    <xdr:col>9</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0286" r:id="rId33" name="チェック77">
              <controlPr defaultSize="0" autoFill="0" autoLine="0" autoPict="0">
                <anchor moveWithCells="1">
                  <from>
                    <xdr:col>15</xdr:col>
                    <xdr:colOff>180975</xdr:colOff>
                    <xdr:row>45</xdr:row>
                    <xdr:rowOff>0</xdr:rowOff>
                  </from>
                  <to>
                    <xdr:col>16</xdr:col>
                    <xdr:colOff>180975</xdr:colOff>
                    <xdr:row>46</xdr:row>
                    <xdr:rowOff>0</xdr:rowOff>
                  </to>
                </anchor>
              </controlPr>
            </control>
          </mc:Choice>
        </mc:AlternateContent>
        <mc:AlternateContent xmlns:mc="http://schemas.openxmlformats.org/markup-compatibility/2006">
          <mc:Choice Requires="x14">
            <control shapeId="10287" r:id="rId34" name="チェック78">
              <controlPr defaultSize="0" autoFill="0" autoLine="0" autoPict="0">
                <anchor moveWithCells="1">
                  <from>
                    <xdr:col>23</xdr:col>
                    <xdr:colOff>0</xdr:colOff>
                    <xdr:row>45</xdr:row>
                    <xdr:rowOff>0</xdr:rowOff>
                  </from>
                  <to>
                    <xdr:col>24</xdr:col>
                    <xdr:colOff>0</xdr:colOff>
                    <xdr:row>46</xdr:row>
                    <xdr:rowOff>0</xdr:rowOff>
                  </to>
                </anchor>
              </controlPr>
            </control>
          </mc:Choice>
        </mc:AlternateContent>
        <mc:AlternateContent xmlns:mc="http://schemas.openxmlformats.org/markup-compatibility/2006">
          <mc:Choice Requires="x14">
            <control shapeId="10288" r:id="rId35" name="チェック79">
              <controlPr defaultSize="0" autoFill="0" autoLine="0" autoPict="0">
                <anchor moveWithCells="1">
                  <from>
                    <xdr:col>9</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0289" r:id="rId36" name="チェック80">
              <controlPr defaultSize="0" autoFill="0" autoLine="0" autoPict="0">
                <anchor moveWithCells="1">
                  <from>
                    <xdr:col>15</xdr:col>
                    <xdr:colOff>180975</xdr:colOff>
                    <xdr:row>46</xdr:row>
                    <xdr:rowOff>0</xdr:rowOff>
                  </from>
                  <to>
                    <xdr:col>16</xdr:col>
                    <xdr:colOff>180975</xdr:colOff>
                    <xdr:row>47</xdr:row>
                    <xdr:rowOff>0</xdr:rowOff>
                  </to>
                </anchor>
              </controlPr>
            </control>
          </mc:Choice>
        </mc:AlternateContent>
        <mc:AlternateContent xmlns:mc="http://schemas.openxmlformats.org/markup-compatibility/2006">
          <mc:Choice Requires="x14">
            <control shapeId="10290" r:id="rId37" name="チェック81">
              <controlPr defaultSize="0" autoFill="0" autoLine="0" autoPict="0">
                <anchor moveWithCells="1">
                  <from>
                    <xdr:col>23</xdr:col>
                    <xdr:colOff>0</xdr:colOff>
                    <xdr:row>46</xdr:row>
                    <xdr:rowOff>0</xdr:rowOff>
                  </from>
                  <to>
                    <xdr:col>24</xdr:col>
                    <xdr:colOff>0</xdr:colOff>
                    <xdr:row>47</xdr:row>
                    <xdr:rowOff>0</xdr:rowOff>
                  </to>
                </anchor>
              </controlPr>
            </control>
          </mc:Choice>
        </mc:AlternateContent>
        <mc:AlternateContent xmlns:mc="http://schemas.openxmlformats.org/markup-compatibility/2006">
          <mc:Choice Requires="x14">
            <control shapeId="10291" r:id="rId38" name="Check Box 51">
              <controlPr defaultSize="0" autoFill="0" autoLine="0" autoPict="0">
                <anchor moveWithCells="1">
                  <from>
                    <xdr:col>8</xdr:col>
                    <xdr:colOff>209550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10292" r:id="rId39" name="Check Box 52">
              <controlPr defaultSize="0" autoFill="0" autoLine="0" autoPict="0">
                <anchor moveWithCells="1">
                  <from>
                    <xdr:col>9</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0293" r:id="rId40" name="Check Box 53">
              <controlPr defaultSize="0" autoFill="0" autoLine="0" autoPict="0">
                <anchor moveWithCells="1">
                  <from>
                    <xdr:col>16</xdr:col>
                    <xdr:colOff>180975</xdr:colOff>
                    <xdr:row>54</xdr:row>
                    <xdr:rowOff>0</xdr:rowOff>
                  </from>
                  <to>
                    <xdr:col>18</xdr:col>
                    <xdr:colOff>9525</xdr:colOff>
                    <xdr:row>55</xdr:row>
                    <xdr:rowOff>0</xdr:rowOff>
                  </to>
                </anchor>
              </controlPr>
            </control>
          </mc:Choice>
        </mc:AlternateContent>
        <mc:AlternateContent xmlns:mc="http://schemas.openxmlformats.org/markup-compatibility/2006">
          <mc:Choice Requires="x14">
            <control shapeId="10294" r:id="rId41" name="Check Box 54">
              <controlPr defaultSize="0" autoFill="0" autoLine="0" autoPict="0">
                <anchor moveWithCells="1">
                  <from>
                    <xdr:col>24</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10295" r:id="rId42" name="Check Box 55">
              <controlPr defaultSize="0" autoFill="0" autoLine="0" autoPict="0">
                <anchor moveWithCells="1">
                  <from>
                    <xdr:col>9</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0296" r:id="rId43" name="Check Box 56">
              <controlPr defaultSize="0" autoFill="0" autoLine="0" autoPict="0">
                <anchor moveWithCells="1">
                  <from>
                    <xdr:col>19</xdr:col>
                    <xdr:colOff>0</xdr:colOff>
                    <xdr:row>55</xdr:row>
                    <xdr:rowOff>0</xdr:rowOff>
                  </from>
                  <to>
                    <xdr:col>20</xdr:col>
                    <xdr:colOff>0</xdr:colOff>
                    <xdr:row>56</xdr:row>
                    <xdr:rowOff>0</xdr:rowOff>
                  </to>
                </anchor>
              </controlPr>
            </control>
          </mc:Choice>
        </mc:AlternateContent>
        <mc:AlternateContent xmlns:mc="http://schemas.openxmlformats.org/markup-compatibility/2006">
          <mc:Choice Requires="x14">
            <control shapeId="10297" r:id="rId44" name="Check Box 57">
              <controlPr defaultSize="0" autoFill="0" autoLine="0" autoPict="0">
                <anchor moveWithCells="1">
                  <from>
                    <xdr:col>9</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0298" r:id="rId45" name="Check Box 58">
              <controlPr defaultSize="0" autoFill="0" autoLine="0" autoPict="0">
                <anchor moveWithCells="1">
                  <from>
                    <xdr:col>15</xdr:col>
                    <xdr:colOff>180975</xdr:colOff>
                    <xdr:row>56</xdr:row>
                    <xdr:rowOff>0</xdr:rowOff>
                  </from>
                  <to>
                    <xdr:col>16</xdr:col>
                    <xdr:colOff>180975</xdr:colOff>
                    <xdr:row>57</xdr:row>
                    <xdr:rowOff>0</xdr:rowOff>
                  </to>
                </anchor>
              </controlPr>
            </control>
          </mc:Choice>
        </mc:AlternateContent>
        <mc:AlternateContent xmlns:mc="http://schemas.openxmlformats.org/markup-compatibility/2006">
          <mc:Choice Requires="x14">
            <control shapeId="10299" r:id="rId46" name="Check Box 59">
              <controlPr defaultSize="0" autoFill="0" autoLine="0" autoPict="0">
                <anchor moveWithCells="1">
                  <from>
                    <xdr:col>23</xdr:col>
                    <xdr:colOff>0</xdr:colOff>
                    <xdr:row>56</xdr:row>
                    <xdr:rowOff>0</xdr:rowOff>
                  </from>
                  <to>
                    <xdr:col>24</xdr:col>
                    <xdr:colOff>0</xdr:colOff>
                    <xdr:row>57</xdr:row>
                    <xdr:rowOff>0</xdr:rowOff>
                  </to>
                </anchor>
              </controlPr>
            </control>
          </mc:Choice>
        </mc:AlternateContent>
        <mc:AlternateContent xmlns:mc="http://schemas.openxmlformats.org/markup-compatibility/2006">
          <mc:Choice Requires="x14">
            <control shapeId="10300" r:id="rId47" name="Check Box 60">
              <controlPr defaultSize="0" autoFill="0" autoLine="0" autoPict="0">
                <anchor moveWithCells="1">
                  <from>
                    <xdr:col>9</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0301" r:id="rId48" name="Check Box 61">
              <controlPr defaultSize="0" autoFill="0" autoLine="0" autoPict="0">
                <anchor moveWithCells="1">
                  <from>
                    <xdr:col>16</xdr:col>
                    <xdr:colOff>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10302" r:id="rId49" name="Check Box 62">
              <controlPr defaultSize="0" autoFill="0" autoLine="0" autoPict="0">
                <anchor moveWithCells="1">
                  <from>
                    <xdr:col>23</xdr:col>
                    <xdr:colOff>0</xdr:colOff>
                    <xdr:row>57</xdr:row>
                    <xdr:rowOff>0</xdr:rowOff>
                  </from>
                  <to>
                    <xdr:col>24</xdr:col>
                    <xdr:colOff>0</xdr:colOff>
                    <xdr:row>58</xdr:row>
                    <xdr:rowOff>0</xdr:rowOff>
                  </to>
                </anchor>
              </controlPr>
            </control>
          </mc:Choice>
        </mc:AlternateContent>
        <mc:AlternateContent xmlns:mc="http://schemas.openxmlformats.org/markup-compatibility/2006">
          <mc:Choice Requires="x14">
            <control shapeId="10303" r:id="rId50" name="Check Box 63">
              <controlPr defaultSize="0" autoFill="0" autoLine="0" autoPict="0">
                <anchor moveWithCells="1">
                  <from>
                    <xdr:col>9</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0304" r:id="rId51" name="Check Box 64">
              <controlPr defaultSize="0" autoFill="0" autoLine="0" autoPict="0">
                <anchor moveWithCells="1">
                  <from>
                    <xdr:col>15</xdr:col>
                    <xdr:colOff>180975</xdr:colOff>
                    <xdr:row>58</xdr:row>
                    <xdr:rowOff>0</xdr:rowOff>
                  </from>
                  <to>
                    <xdr:col>17</xdr:col>
                    <xdr:colOff>0</xdr:colOff>
                    <xdr:row>59</xdr:row>
                    <xdr:rowOff>9525</xdr:rowOff>
                  </to>
                </anchor>
              </controlPr>
            </control>
          </mc:Choice>
        </mc:AlternateContent>
        <mc:AlternateContent xmlns:mc="http://schemas.openxmlformats.org/markup-compatibility/2006">
          <mc:Choice Requires="x14">
            <control shapeId="10305" r:id="rId52" name="Check Box 65">
              <controlPr defaultSize="0" autoFill="0" autoLine="0" autoPict="0">
                <anchor moveWithCells="1">
                  <from>
                    <xdr:col>23</xdr:col>
                    <xdr:colOff>0</xdr:colOff>
                    <xdr:row>58</xdr:row>
                    <xdr:rowOff>0</xdr:rowOff>
                  </from>
                  <to>
                    <xdr:col>24</xdr:col>
                    <xdr:colOff>0</xdr:colOff>
                    <xdr:row>59</xdr:row>
                    <xdr:rowOff>0</xdr:rowOff>
                  </to>
                </anchor>
              </controlPr>
            </control>
          </mc:Choice>
        </mc:AlternateContent>
        <mc:AlternateContent xmlns:mc="http://schemas.openxmlformats.org/markup-compatibility/2006">
          <mc:Choice Requires="x14">
            <control shapeId="10306" r:id="rId53" name="Check Box 66">
              <controlPr defaultSize="0" autoFill="0" autoLine="0" autoPict="0">
                <anchor moveWithCells="1">
                  <from>
                    <xdr:col>9</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0307" r:id="rId54" name="Check Box 67">
              <controlPr defaultSize="0" autoFill="0" autoLine="0" autoPict="0">
                <anchor moveWithCells="1">
                  <from>
                    <xdr:col>15</xdr:col>
                    <xdr:colOff>180975</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10308" r:id="rId55" name="Check Box 68">
              <controlPr defaultSize="0" autoFill="0" autoLine="0" autoPict="0">
                <anchor moveWithCells="1">
                  <from>
                    <xdr:col>22</xdr:col>
                    <xdr:colOff>180975</xdr:colOff>
                    <xdr:row>59</xdr:row>
                    <xdr:rowOff>0</xdr:rowOff>
                  </from>
                  <to>
                    <xdr:col>24</xdr:col>
                    <xdr:colOff>0</xdr:colOff>
                    <xdr:row>60</xdr:row>
                    <xdr:rowOff>0</xdr:rowOff>
                  </to>
                </anchor>
              </controlPr>
            </control>
          </mc:Choice>
        </mc:AlternateContent>
        <mc:AlternateContent xmlns:mc="http://schemas.openxmlformats.org/markup-compatibility/2006">
          <mc:Choice Requires="x14">
            <control shapeId="10309" r:id="rId56" name="Check Box 69">
              <controlPr defaultSize="0" autoFill="0" autoLine="0" autoPict="0">
                <anchor moveWithCells="1">
                  <from>
                    <xdr:col>29</xdr:col>
                    <xdr:colOff>180975</xdr:colOff>
                    <xdr:row>59</xdr:row>
                    <xdr:rowOff>0</xdr:rowOff>
                  </from>
                  <to>
                    <xdr:col>31</xdr:col>
                    <xdr:colOff>0</xdr:colOff>
                    <xdr:row>60</xdr:row>
                    <xdr:rowOff>0</xdr:rowOff>
                  </to>
                </anchor>
              </controlPr>
            </control>
          </mc:Choice>
        </mc:AlternateContent>
        <mc:AlternateContent xmlns:mc="http://schemas.openxmlformats.org/markup-compatibility/2006">
          <mc:Choice Requires="x14">
            <control shapeId="10310" r:id="rId57" name="Check Box 70">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311" r:id="rId58" name="Check Box 71">
              <controlPr defaultSize="0" autoFill="0" autoLine="0" autoPict="0">
                <anchor moveWithCells="1">
                  <from>
                    <xdr:col>16</xdr:col>
                    <xdr:colOff>180975</xdr:colOff>
                    <xdr:row>66</xdr:row>
                    <xdr:rowOff>0</xdr:rowOff>
                  </from>
                  <to>
                    <xdr:col>18</xdr:col>
                    <xdr:colOff>0</xdr:colOff>
                    <xdr:row>67</xdr:row>
                    <xdr:rowOff>0</xdr:rowOff>
                  </to>
                </anchor>
              </controlPr>
            </control>
          </mc:Choice>
        </mc:AlternateContent>
        <mc:AlternateContent xmlns:mc="http://schemas.openxmlformats.org/markup-compatibility/2006">
          <mc:Choice Requires="x14">
            <control shapeId="10312" r:id="rId59" name="Check Box 72">
              <controlPr defaultSize="0" autoFill="0" autoLine="0" autoPict="0">
                <anchor moveWithCells="1">
                  <from>
                    <xdr:col>24</xdr:col>
                    <xdr:colOff>0</xdr:colOff>
                    <xdr:row>66</xdr:row>
                    <xdr:rowOff>0</xdr:rowOff>
                  </from>
                  <to>
                    <xdr:col>25</xdr:col>
                    <xdr:colOff>0</xdr:colOff>
                    <xdr:row>67</xdr:row>
                    <xdr:rowOff>0</xdr:rowOff>
                  </to>
                </anchor>
              </controlPr>
            </control>
          </mc:Choice>
        </mc:AlternateContent>
        <mc:AlternateContent xmlns:mc="http://schemas.openxmlformats.org/markup-compatibility/2006">
          <mc:Choice Requires="x14">
            <control shapeId="10313" r:id="rId60" name="Check Box 73">
              <controlPr defaultSize="0" autoFill="0" autoLine="0" autoPict="0">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314" r:id="rId61" name="Check Box 74">
              <controlPr defaultSize="0" autoFill="0" autoLine="0" autoPict="0">
                <anchor moveWithCells="1">
                  <from>
                    <xdr:col>19</xdr:col>
                    <xdr:colOff>0</xdr:colOff>
                    <xdr:row>67</xdr:row>
                    <xdr:rowOff>0</xdr:rowOff>
                  </from>
                  <to>
                    <xdr:col>20</xdr:col>
                    <xdr:colOff>0</xdr:colOff>
                    <xdr:row>68</xdr:row>
                    <xdr:rowOff>0</xdr:rowOff>
                  </to>
                </anchor>
              </controlPr>
            </control>
          </mc:Choice>
        </mc:AlternateContent>
        <mc:AlternateContent xmlns:mc="http://schemas.openxmlformats.org/markup-compatibility/2006">
          <mc:Choice Requires="x14">
            <control shapeId="10315" r:id="rId62" name="Check Box 75">
              <controlPr defaultSize="0" autoFill="0" autoLine="0" autoPict="0">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316" r:id="rId63" name="Check Box 76">
              <controlPr defaultSize="0" autoFill="0" autoLine="0" autoPict="0">
                <anchor moveWithCells="1">
                  <from>
                    <xdr:col>15</xdr:col>
                    <xdr:colOff>180975</xdr:colOff>
                    <xdr:row>68</xdr:row>
                    <xdr:rowOff>0</xdr:rowOff>
                  </from>
                  <to>
                    <xdr:col>16</xdr:col>
                    <xdr:colOff>180975</xdr:colOff>
                    <xdr:row>69</xdr:row>
                    <xdr:rowOff>0</xdr:rowOff>
                  </to>
                </anchor>
              </controlPr>
            </control>
          </mc:Choice>
        </mc:AlternateContent>
        <mc:AlternateContent xmlns:mc="http://schemas.openxmlformats.org/markup-compatibility/2006">
          <mc:Choice Requires="x14">
            <control shapeId="10317" r:id="rId64" name="Check Box 77">
              <controlPr defaultSize="0" autoFill="0" autoLine="0" autoPict="0">
                <anchor moveWithCells="1">
                  <from>
                    <xdr:col>23</xdr:col>
                    <xdr:colOff>0</xdr:colOff>
                    <xdr:row>68</xdr:row>
                    <xdr:rowOff>0</xdr:rowOff>
                  </from>
                  <to>
                    <xdr:col>24</xdr:col>
                    <xdr:colOff>0</xdr:colOff>
                    <xdr:row>69</xdr:row>
                    <xdr:rowOff>0</xdr:rowOff>
                  </to>
                </anchor>
              </controlPr>
            </control>
          </mc:Choice>
        </mc:AlternateContent>
        <mc:AlternateContent xmlns:mc="http://schemas.openxmlformats.org/markup-compatibility/2006">
          <mc:Choice Requires="x14">
            <control shapeId="10318" r:id="rId65" name="Check Box 78">
              <controlPr defaultSize="0" autoFill="0" autoLine="0" autoPict="0">
                <anchor moveWithCells="1">
                  <from>
                    <xdr:col>9</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0319" r:id="rId66" name="Check Box 79">
              <controlPr defaultSize="0" autoFill="0" autoLine="0" autoPict="0">
                <anchor moveWithCells="1">
                  <from>
                    <xdr:col>15</xdr:col>
                    <xdr:colOff>180975</xdr:colOff>
                    <xdr:row>69</xdr:row>
                    <xdr:rowOff>0</xdr:rowOff>
                  </from>
                  <to>
                    <xdr:col>16</xdr:col>
                    <xdr:colOff>180975</xdr:colOff>
                    <xdr:row>70</xdr:row>
                    <xdr:rowOff>0</xdr:rowOff>
                  </to>
                </anchor>
              </controlPr>
            </control>
          </mc:Choice>
        </mc:AlternateContent>
        <mc:AlternateContent xmlns:mc="http://schemas.openxmlformats.org/markup-compatibility/2006">
          <mc:Choice Requires="x14">
            <control shapeId="10320" r:id="rId67" name="Check Box 80">
              <controlPr defaultSize="0" autoFill="0" autoLine="0" autoPict="0">
                <anchor moveWithCells="1">
                  <from>
                    <xdr:col>23</xdr:col>
                    <xdr:colOff>0</xdr:colOff>
                    <xdr:row>69</xdr:row>
                    <xdr:rowOff>0</xdr:rowOff>
                  </from>
                  <to>
                    <xdr:col>24</xdr:col>
                    <xdr:colOff>0</xdr:colOff>
                    <xdr:row>70</xdr:row>
                    <xdr:rowOff>0</xdr:rowOff>
                  </to>
                </anchor>
              </controlPr>
            </control>
          </mc:Choice>
        </mc:AlternateContent>
        <mc:AlternateContent xmlns:mc="http://schemas.openxmlformats.org/markup-compatibility/2006">
          <mc:Choice Requires="x14">
            <control shapeId="10321" r:id="rId68" name="Check Box 81">
              <controlPr defaultSize="0" autoFill="0" autoLine="0" autoPict="0">
                <anchor moveWithCells="1">
                  <from>
                    <xdr:col>9</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0322" r:id="rId69" name="Check Box 82">
              <controlPr defaultSize="0" autoFill="0" autoLine="0" autoPict="0">
                <anchor moveWithCells="1">
                  <from>
                    <xdr:col>15</xdr:col>
                    <xdr:colOff>180975</xdr:colOff>
                    <xdr:row>70</xdr:row>
                    <xdr:rowOff>0</xdr:rowOff>
                  </from>
                  <to>
                    <xdr:col>16</xdr:col>
                    <xdr:colOff>180975</xdr:colOff>
                    <xdr:row>71</xdr:row>
                    <xdr:rowOff>0</xdr:rowOff>
                  </to>
                </anchor>
              </controlPr>
            </control>
          </mc:Choice>
        </mc:AlternateContent>
        <mc:AlternateContent xmlns:mc="http://schemas.openxmlformats.org/markup-compatibility/2006">
          <mc:Choice Requires="x14">
            <control shapeId="10323" r:id="rId70" name="Check Box 83">
              <controlPr defaultSize="0" autoFill="0" autoLine="0" autoPict="0">
                <anchor moveWithCells="1">
                  <from>
                    <xdr:col>23</xdr:col>
                    <xdr:colOff>0</xdr:colOff>
                    <xdr:row>70</xdr:row>
                    <xdr:rowOff>0</xdr:rowOff>
                  </from>
                  <to>
                    <xdr:col>24</xdr:col>
                    <xdr:colOff>0</xdr:colOff>
                    <xdr:row>71</xdr:row>
                    <xdr:rowOff>0</xdr:rowOff>
                  </to>
                </anchor>
              </controlPr>
            </control>
          </mc:Choice>
        </mc:AlternateContent>
        <mc:AlternateContent xmlns:mc="http://schemas.openxmlformats.org/markup-compatibility/2006">
          <mc:Choice Requires="x14">
            <control shapeId="10324" r:id="rId71" name="Check Box 84">
              <controlPr defaultSize="0" autoFill="0" autoLine="0" autoPict="0">
                <anchor moveWithCells="1">
                  <from>
                    <xdr:col>9</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0325" r:id="rId72" name="Check Box 85">
              <controlPr defaultSize="0" autoFill="0" autoLine="0" autoPict="0">
                <anchor moveWithCells="1">
                  <from>
                    <xdr:col>15</xdr:col>
                    <xdr:colOff>180975</xdr:colOff>
                    <xdr:row>71</xdr:row>
                    <xdr:rowOff>0</xdr:rowOff>
                  </from>
                  <to>
                    <xdr:col>17</xdr:col>
                    <xdr:colOff>0</xdr:colOff>
                    <xdr:row>72</xdr:row>
                    <xdr:rowOff>0</xdr:rowOff>
                  </to>
                </anchor>
              </controlPr>
            </control>
          </mc:Choice>
        </mc:AlternateContent>
        <mc:AlternateContent xmlns:mc="http://schemas.openxmlformats.org/markup-compatibility/2006">
          <mc:Choice Requires="x14">
            <control shapeId="10326" r:id="rId73" name="Check Box 86">
              <controlPr defaultSize="0" autoFill="0" autoLine="0" autoPict="0">
                <anchor moveWithCells="1">
                  <from>
                    <xdr:col>22</xdr:col>
                    <xdr:colOff>180975</xdr:colOff>
                    <xdr:row>71</xdr:row>
                    <xdr:rowOff>0</xdr:rowOff>
                  </from>
                  <to>
                    <xdr:col>24</xdr:col>
                    <xdr:colOff>0</xdr:colOff>
                    <xdr:row>72</xdr:row>
                    <xdr:rowOff>0</xdr:rowOff>
                  </to>
                </anchor>
              </controlPr>
            </control>
          </mc:Choice>
        </mc:AlternateContent>
        <mc:AlternateContent xmlns:mc="http://schemas.openxmlformats.org/markup-compatibility/2006">
          <mc:Choice Requires="x14">
            <control shapeId="10327" r:id="rId74" name="Check Box 87">
              <controlPr defaultSize="0" autoFill="0" autoLine="0" autoPict="0">
                <anchor moveWithCells="1">
                  <from>
                    <xdr:col>29</xdr:col>
                    <xdr:colOff>180975</xdr:colOff>
                    <xdr:row>71</xdr:row>
                    <xdr:rowOff>0</xdr:rowOff>
                  </from>
                  <to>
                    <xdr:col>31</xdr:col>
                    <xdr:colOff>0</xdr:colOff>
                    <xdr:row>72</xdr:row>
                    <xdr:rowOff>0</xdr:rowOff>
                  </to>
                </anchor>
              </controlPr>
            </control>
          </mc:Choice>
        </mc:AlternateContent>
        <mc:AlternateContent xmlns:mc="http://schemas.openxmlformats.org/markup-compatibility/2006">
          <mc:Choice Requires="x14">
            <control shapeId="10328" r:id="rId75" name="Check Box 88">
              <controlPr defaultSize="0" autoFill="0" autoLine="0" autoPict="0">
                <anchor moveWithCells="1">
                  <from>
                    <xdr:col>9</xdr:col>
                    <xdr:colOff>0</xdr:colOff>
                    <xdr:row>40</xdr:row>
                    <xdr:rowOff>228600</xdr:rowOff>
                  </from>
                  <to>
                    <xdr:col>10</xdr:col>
                    <xdr:colOff>0</xdr:colOff>
                    <xdr:row>42</xdr:row>
                    <xdr:rowOff>0</xdr:rowOff>
                  </to>
                </anchor>
              </controlPr>
            </control>
          </mc:Choice>
        </mc:AlternateContent>
        <mc:AlternateContent xmlns:mc="http://schemas.openxmlformats.org/markup-compatibility/2006">
          <mc:Choice Requires="x14">
            <control shapeId="10329" r:id="rId76" name="Check Box 89">
              <controlPr defaultSize="0" autoFill="0" autoLine="0" autoPict="0">
                <anchor moveWithCells="1">
                  <from>
                    <xdr:col>14</xdr:col>
                    <xdr:colOff>180975</xdr:colOff>
                    <xdr:row>40</xdr:row>
                    <xdr:rowOff>228600</xdr:rowOff>
                  </from>
                  <to>
                    <xdr:col>15</xdr:col>
                    <xdr:colOff>180975</xdr:colOff>
                    <xdr:row>42</xdr:row>
                    <xdr:rowOff>0</xdr:rowOff>
                  </to>
                </anchor>
              </controlPr>
            </control>
          </mc:Choice>
        </mc:AlternateContent>
        <mc:AlternateContent xmlns:mc="http://schemas.openxmlformats.org/markup-compatibility/2006">
          <mc:Choice Requires="x14">
            <control shapeId="10330" r:id="rId77" name="Check Box 90">
              <controlPr defaultSize="0" autoFill="0" autoLine="0" autoPict="0">
                <anchor moveWithCells="1">
                  <from>
                    <xdr:col>9</xdr:col>
                    <xdr:colOff>0</xdr:colOff>
                    <xdr:row>52</xdr:row>
                    <xdr:rowOff>228600</xdr:rowOff>
                  </from>
                  <to>
                    <xdr:col>10</xdr:col>
                    <xdr:colOff>0</xdr:colOff>
                    <xdr:row>54</xdr:row>
                    <xdr:rowOff>0</xdr:rowOff>
                  </to>
                </anchor>
              </controlPr>
            </control>
          </mc:Choice>
        </mc:AlternateContent>
        <mc:AlternateContent xmlns:mc="http://schemas.openxmlformats.org/markup-compatibility/2006">
          <mc:Choice Requires="x14">
            <control shapeId="10331" r:id="rId78" name="Check Box 91">
              <controlPr defaultSize="0" autoFill="0" autoLine="0" autoPict="0">
                <anchor moveWithCells="1">
                  <from>
                    <xdr:col>14</xdr:col>
                    <xdr:colOff>180975</xdr:colOff>
                    <xdr:row>52</xdr:row>
                    <xdr:rowOff>228600</xdr:rowOff>
                  </from>
                  <to>
                    <xdr:col>15</xdr:col>
                    <xdr:colOff>180975</xdr:colOff>
                    <xdr:row>54</xdr:row>
                    <xdr:rowOff>0</xdr:rowOff>
                  </to>
                </anchor>
              </controlPr>
            </control>
          </mc:Choice>
        </mc:AlternateContent>
        <mc:AlternateContent xmlns:mc="http://schemas.openxmlformats.org/markup-compatibility/2006">
          <mc:Choice Requires="x14">
            <control shapeId="10332" r:id="rId79" name="Check Box 92">
              <controlPr defaultSize="0" autoFill="0" autoLine="0" autoPict="0">
                <anchor moveWithCells="1">
                  <from>
                    <xdr:col>9</xdr:col>
                    <xdr:colOff>0</xdr:colOff>
                    <xdr:row>64</xdr:row>
                    <xdr:rowOff>228600</xdr:rowOff>
                  </from>
                  <to>
                    <xdr:col>10</xdr:col>
                    <xdr:colOff>0</xdr:colOff>
                    <xdr:row>66</xdr:row>
                    <xdr:rowOff>0</xdr:rowOff>
                  </to>
                </anchor>
              </controlPr>
            </control>
          </mc:Choice>
        </mc:AlternateContent>
        <mc:AlternateContent xmlns:mc="http://schemas.openxmlformats.org/markup-compatibility/2006">
          <mc:Choice Requires="x14">
            <control shapeId="10333" r:id="rId80" name="Check Box 93">
              <controlPr defaultSize="0" autoFill="0" autoLine="0" autoPict="0">
                <anchor moveWithCells="1">
                  <from>
                    <xdr:col>14</xdr:col>
                    <xdr:colOff>180975</xdr:colOff>
                    <xdr:row>64</xdr:row>
                    <xdr:rowOff>228600</xdr:rowOff>
                  </from>
                  <to>
                    <xdr:col>15</xdr:col>
                    <xdr:colOff>180975</xdr:colOff>
                    <xdr:row>66</xdr:row>
                    <xdr:rowOff>0</xdr:rowOff>
                  </to>
                </anchor>
              </controlPr>
            </control>
          </mc:Choice>
        </mc:AlternateContent>
        <mc:AlternateContent xmlns:mc="http://schemas.openxmlformats.org/markup-compatibility/2006">
          <mc:Choice Requires="x14">
            <control shapeId="10346" r:id="rId81" name="チェック1">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7" r:id="rId82" name="チェック4">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8" r:id="rId83" name="チェック17">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9" r:id="rId84" name="チェック18">
              <controlPr defaultSize="0" autoFill="0" autoLine="0" autoPict="0">
                <anchor moveWithCells="1">
                  <from>
                    <xdr:col>66</xdr:col>
                    <xdr:colOff>0</xdr:colOff>
                    <xdr:row>3</xdr:row>
                    <xdr:rowOff>0</xdr:rowOff>
                  </from>
                  <to>
                    <xdr:col>67</xdr:col>
                    <xdr:colOff>0</xdr:colOff>
                    <xdr:row>4</xdr:row>
                    <xdr:rowOff>0</xdr:rowOff>
                  </to>
                </anchor>
              </controlPr>
            </control>
          </mc:Choice>
        </mc:AlternateContent>
        <mc:AlternateContent xmlns:mc="http://schemas.openxmlformats.org/markup-compatibility/2006">
          <mc:Choice Requires="x14">
            <control shapeId="10350" r:id="rId85" name="チェック19">
              <controlPr defaultSize="0" autoFill="0" autoLine="0" autoPict="0">
                <anchor moveWithCells="1">
                  <from>
                    <xdr:col>71</xdr:col>
                    <xdr:colOff>0</xdr:colOff>
                    <xdr:row>3</xdr:row>
                    <xdr:rowOff>0</xdr:rowOff>
                  </from>
                  <to>
                    <xdr:col>72</xdr:col>
                    <xdr:colOff>0</xdr:colOff>
                    <xdr:row>4</xdr:row>
                    <xdr:rowOff>0</xdr:rowOff>
                  </to>
                </anchor>
              </controlPr>
            </control>
          </mc:Choice>
        </mc:AlternateContent>
        <mc:AlternateContent xmlns:mc="http://schemas.openxmlformats.org/markup-compatibility/2006">
          <mc:Choice Requires="x14">
            <control shapeId="10351" r:id="rId86" name="チェック20">
              <controlPr defaultSize="0" autoFill="0" autoLine="0" autoPict="0">
                <anchor moveWithCells="1">
                  <from>
                    <xdr:col>76</xdr:col>
                    <xdr:colOff>0</xdr:colOff>
                    <xdr:row>3</xdr:row>
                    <xdr:rowOff>0</xdr:rowOff>
                  </from>
                  <to>
                    <xdr:col>77</xdr:col>
                    <xdr:colOff>0</xdr:colOff>
                    <xdr:row>4</xdr:row>
                    <xdr:rowOff>0</xdr:rowOff>
                  </to>
                </anchor>
              </controlPr>
            </control>
          </mc:Choice>
        </mc:AlternateContent>
        <mc:AlternateContent xmlns:mc="http://schemas.openxmlformats.org/markup-compatibility/2006">
          <mc:Choice Requires="x14">
            <control shapeId="10352" r:id="rId87" name="チェック68">
              <controlPr defaultSize="0" autoFill="0" autoLine="0" autoPict="0">
                <anchor moveWithCells="1">
                  <from>
                    <xdr:col>61</xdr:col>
                    <xdr:colOff>0</xdr:colOff>
                    <xdr:row>42</xdr:row>
                    <xdr:rowOff>0</xdr:rowOff>
                  </from>
                  <to>
                    <xdr:col>62</xdr:col>
                    <xdr:colOff>0</xdr:colOff>
                    <xdr:row>43</xdr:row>
                    <xdr:rowOff>0</xdr:rowOff>
                  </to>
                </anchor>
              </controlPr>
            </control>
          </mc:Choice>
        </mc:AlternateContent>
        <mc:AlternateContent xmlns:mc="http://schemas.openxmlformats.org/markup-compatibility/2006">
          <mc:Choice Requires="x14">
            <control shapeId="10353" r:id="rId88" name="チェック69">
              <controlPr defaultSize="0" autoFill="0" autoLine="0" autoPict="0">
                <anchor moveWithCells="1">
                  <from>
                    <xdr:col>68</xdr:col>
                    <xdr:colOff>180975</xdr:colOff>
                    <xdr:row>42</xdr:row>
                    <xdr:rowOff>0</xdr:rowOff>
                  </from>
                  <to>
                    <xdr:col>70</xdr:col>
                    <xdr:colOff>0</xdr:colOff>
                    <xdr:row>43</xdr:row>
                    <xdr:rowOff>0</xdr:rowOff>
                  </to>
                </anchor>
              </controlPr>
            </control>
          </mc:Choice>
        </mc:AlternateContent>
        <mc:AlternateContent xmlns:mc="http://schemas.openxmlformats.org/markup-compatibility/2006">
          <mc:Choice Requires="x14">
            <control shapeId="10354" r:id="rId89" name="チェック70">
              <controlPr defaultSize="0" autoFill="0" autoLine="0" autoPict="0">
                <anchor moveWithCells="1">
                  <from>
                    <xdr:col>76</xdr:col>
                    <xdr:colOff>0</xdr:colOff>
                    <xdr:row>42</xdr:row>
                    <xdr:rowOff>0</xdr:rowOff>
                  </from>
                  <to>
                    <xdr:col>77</xdr:col>
                    <xdr:colOff>0</xdr:colOff>
                    <xdr:row>43</xdr:row>
                    <xdr:rowOff>0</xdr:rowOff>
                  </to>
                </anchor>
              </controlPr>
            </control>
          </mc:Choice>
        </mc:AlternateContent>
        <mc:AlternateContent xmlns:mc="http://schemas.openxmlformats.org/markup-compatibility/2006">
          <mc:Choice Requires="x14">
            <control shapeId="10355" r:id="rId90" name="チェック71">
              <controlPr defaultSize="0" autoFill="0" autoLine="0" autoPict="0">
                <anchor moveWithCells="1">
                  <from>
                    <xdr:col>61</xdr:col>
                    <xdr:colOff>0</xdr:colOff>
                    <xdr:row>43</xdr:row>
                    <xdr:rowOff>0</xdr:rowOff>
                  </from>
                  <to>
                    <xdr:col>62</xdr:col>
                    <xdr:colOff>0</xdr:colOff>
                    <xdr:row>44</xdr:row>
                    <xdr:rowOff>0</xdr:rowOff>
                  </to>
                </anchor>
              </controlPr>
            </control>
          </mc:Choice>
        </mc:AlternateContent>
        <mc:AlternateContent xmlns:mc="http://schemas.openxmlformats.org/markup-compatibility/2006">
          <mc:Choice Requires="x14">
            <control shapeId="10356" r:id="rId91" name="チェック72">
              <controlPr defaultSize="0" autoFill="0" autoLine="0" autoPict="0">
                <anchor moveWithCells="1">
                  <from>
                    <xdr:col>71</xdr:col>
                    <xdr:colOff>0</xdr:colOff>
                    <xdr:row>43</xdr:row>
                    <xdr:rowOff>0</xdr:rowOff>
                  </from>
                  <to>
                    <xdr:col>72</xdr:col>
                    <xdr:colOff>0</xdr:colOff>
                    <xdr:row>44</xdr:row>
                    <xdr:rowOff>0</xdr:rowOff>
                  </to>
                </anchor>
              </controlPr>
            </control>
          </mc:Choice>
        </mc:AlternateContent>
        <mc:AlternateContent xmlns:mc="http://schemas.openxmlformats.org/markup-compatibility/2006">
          <mc:Choice Requires="x14">
            <control shapeId="10357" r:id="rId92" name="Check Box 117">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8" r:id="rId93" name="Check Box 118">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9" r:id="rId94" name="チェック34">
              <controlPr defaultSize="0" autoFill="0" autoLine="0" autoPict="0">
                <anchor moveWithCells="1">
                  <from>
                    <xdr:col>70</xdr:col>
                    <xdr:colOff>0</xdr:colOff>
                    <xdr:row>26</xdr:row>
                    <xdr:rowOff>0</xdr:rowOff>
                  </from>
                  <to>
                    <xdr:col>71</xdr:col>
                    <xdr:colOff>0</xdr:colOff>
                    <xdr:row>28</xdr:row>
                    <xdr:rowOff>0</xdr:rowOff>
                  </to>
                </anchor>
              </controlPr>
            </control>
          </mc:Choice>
        </mc:AlternateContent>
        <mc:AlternateContent xmlns:mc="http://schemas.openxmlformats.org/markup-compatibility/2006">
          <mc:Choice Requires="x14">
            <control shapeId="10360" r:id="rId95" name="Check Box 120">
              <controlPr defaultSize="0" autoFill="0" autoLine="0" autoPict="0">
                <anchor moveWithCells="1">
                  <from>
                    <xdr:col>60</xdr:col>
                    <xdr:colOff>209550</xdr:colOff>
                    <xdr:row>26</xdr:row>
                    <xdr:rowOff>0</xdr:rowOff>
                  </from>
                  <to>
                    <xdr:col>62</xdr:col>
                    <xdr:colOff>0</xdr:colOff>
                    <xdr:row>28</xdr:row>
                    <xdr:rowOff>0</xdr:rowOff>
                  </to>
                </anchor>
              </controlPr>
            </control>
          </mc:Choice>
        </mc:AlternateContent>
        <mc:AlternateContent xmlns:mc="http://schemas.openxmlformats.org/markup-compatibility/2006">
          <mc:Choice Requires="x14">
            <control shapeId="10361" r:id="rId96" name="Check Box 121">
              <controlPr defaultSize="0" autoFill="0" autoLine="0" autoPict="0">
                <anchor moveWithCells="1">
                  <from>
                    <xdr:col>79</xdr:col>
                    <xdr:colOff>0</xdr:colOff>
                    <xdr:row>26</xdr:row>
                    <xdr:rowOff>0</xdr:rowOff>
                  </from>
                  <to>
                    <xdr:col>80</xdr:col>
                    <xdr:colOff>0</xdr:colOff>
                    <xdr:row>28</xdr:row>
                    <xdr:rowOff>0</xdr:rowOff>
                  </to>
                </anchor>
              </controlPr>
            </control>
          </mc:Choice>
        </mc:AlternateContent>
        <mc:AlternateContent xmlns:mc="http://schemas.openxmlformats.org/markup-compatibility/2006">
          <mc:Choice Requires="x14">
            <control shapeId="10362" r:id="rId97" name="チェック12">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3" r:id="rId98" name="チェック14">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4" r:id="rId99" name="チェック16">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5" r:id="rId100" name="Check Box 125">
              <controlPr defaultSize="0" autoFill="0" autoLine="0" autoPict="0">
                <anchor moveWithCells="1">
                  <from>
                    <xdr:col>69</xdr:col>
                    <xdr:colOff>180975</xdr:colOff>
                    <xdr:row>12</xdr:row>
                    <xdr:rowOff>0</xdr:rowOff>
                  </from>
                  <to>
                    <xdr:col>71</xdr:col>
                    <xdr:colOff>0</xdr:colOff>
                    <xdr:row>13</xdr:row>
                    <xdr:rowOff>0</xdr:rowOff>
                  </to>
                </anchor>
              </controlPr>
            </control>
          </mc:Choice>
        </mc:AlternateContent>
        <mc:AlternateContent xmlns:mc="http://schemas.openxmlformats.org/markup-compatibility/2006">
          <mc:Choice Requires="x14">
            <control shapeId="10366" r:id="rId101" name="Check Box 126">
              <controlPr defaultSize="0" autoFill="0" autoLine="0" autoPict="0">
                <anchor moveWithCells="1">
                  <from>
                    <xdr:col>79</xdr:col>
                    <xdr:colOff>0</xdr:colOff>
                    <xdr:row>12</xdr:row>
                    <xdr:rowOff>0</xdr:rowOff>
                  </from>
                  <to>
                    <xdr:col>80</xdr:col>
                    <xdr:colOff>0</xdr:colOff>
                    <xdr:row>13</xdr:row>
                    <xdr:rowOff>0</xdr:rowOff>
                  </to>
                </anchor>
              </controlPr>
            </control>
          </mc:Choice>
        </mc:AlternateContent>
        <mc:AlternateContent xmlns:mc="http://schemas.openxmlformats.org/markup-compatibility/2006">
          <mc:Choice Requires="x14">
            <control shapeId="10367" r:id="rId102" name="Check Box 127">
              <controlPr defaultSize="0" autoFill="0" autoLine="0" autoPict="0">
                <anchor moveWithCells="1">
                  <from>
                    <xdr:col>61</xdr:col>
                    <xdr:colOff>0</xdr:colOff>
                    <xdr:row>47</xdr:row>
                    <xdr:rowOff>0</xdr:rowOff>
                  </from>
                  <to>
                    <xdr:col>62</xdr:col>
                    <xdr:colOff>0</xdr:colOff>
                    <xdr:row>48</xdr:row>
                    <xdr:rowOff>0</xdr:rowOff>
                  </to>
                </anchor>
              </controlPr>
            </control>
          </mc:Choice>
        </mc:AlternateContent>
        <mc:AlternateContent xmlns:mc="http://schemas.openxmlformats.org/markup-compatibility/2006">
          <mc:Choice Requires="x14">
            <control shapeId="10368" r:id="rId103" name="チェック83">
              <controlPr defaultSize="0" autoFill="0" autoLine="0" autoPict="0">
                <anchor moveWithCells="1">
                  <from>
                    <xdr:col>67</xdr:col>
                    <xdr:colOff>180975</xdr:colOff>
                    <xdr:row>47</xdr:row>
                    <xdr:rowOff>0</xdr:rowOff>
                  </from>
                  <to>
                    <xdr:col>69</xdr:col>
                    <xdr:colOff>0</xdr:colOff>
                    <xdr:row>48</xdr:row>
                    <xdr:rowOff>0</xdr:rowOff>
                  </to>
                </anchor>
              </controlPr>
            </control>
          </mc:Choice>
        </mc:AlternateContent>
        <mc:AlternateContent xmlns:mc="http://schemas.openxmlformats.org/markup-compatibility/2006">
          <mc:Choice Requires="x14">
            <control shapeId="10369" r:id="rId104" name="チェック84">
              <controlPr defaultSize="0" autoFill="0" autoLine="0" autoPict="0">
                <anchor moveWithCells="1">
                  <from>
                    <xdr:col>74</xdr:col>
                    <xdr:colOff>180975</xdr:colOff>
                    <xdr:row>47</xdr:row>
                    <xdr:rowOff>0</xdr:rowOff>
                  </from>
                  <to>
                    <xdr:col>76</xdr:col>
                    <xdr:colOff>0</xdr:colOff>
                    <xdr:row>48</xdr:row>
                    <xdr:rowOff>0</xdr:rowOff>
                  </to>
                </anchor>
              </controlPr>
            </control>
          </mc:Choice>
        </mc:AlternateContent>
        <mc:AlternateContent xmlns:mc="http://schemas.openxmlformats.org/markup-compatibility/2006">
          <mc:Choice Requires="x14">
            <control shapeId="10370" r:id="rId105" name="チェック85">
              <controlPr defaultSize="0" autoFill="0" autoLine="0" autoPict="0">
                <anchor moveWithCells="1">
                  <from>
                    <xdr:col>81</xdr:col>
                    <xdr:colOff>180975</xdr:colOff>
                    <xdr:row>47</xdr:row>
                    <xdr:rowOff>0</xdr:rowOff>
                  </from>
                  <to>
                    <xdr:col>83</xdr:col>
                    <xdr:colOff>0</xdr:colOff>
                    <xdr:row>48</xdr:row>
                    <xdr:rowOff>0</xdr:rowOff>
                  </to>
                </anchor>
              </controlPr>
            </control>
          </mc:Choice>
        </mc:AlternateContent>
        <mc:AlternateContent xmlns:mc="http://schemas.openxmlformats.org/markup-compatibility/2006">
          <mc:Choice Requires="x14">
            <control shapeId="10371" r:id="rId106" name="チェック73">
              <controlPr defaultSize="0" autoFill="0" autoLine="0" autoPict="0">
                <anchor moveWithCells="1">
                  <from>
                    <xdr:col>61</xdr:col>
                    <xdr:colOff>0</xdr:colOff>
                    <xdr:row>44</xdr:row>
                    <xdr:rowOff>0</xdr:rowOff>
                  </from>
                  <to>
                    <xdr:col>62</xdr:col>
                    <xdr:colOff>0</xdr:colOff>
                    <xdr:row>45</xdr:row>
                    <xdr:rowOff>0</xdr:rowOff>
                  </to>
                </anchor>
              </controlPr>
            </control>
          </mc:Choice>
        </mc:AlternateContent>
        <mc:AlternateContent xmlns:mc="http://schemas.openxmlformats.org/markup-compatibility/2006">
          <mc:Choice Requires="x14">
            <control shapeId="10372" r:id="rId107" name="チェック74">
              <controlPr defaultSize="0" autoFill="0" autoLine="0" autoPict="0">
                <anchor moveWithCells="1">
                  <from>
                    <xdr:col>67</xdr:col>
                    <xdr:colOff>180975</xdr:colOff>
                    <xdr:row>44</xdr:row>
                    <xdr:rowOff>0</xdr:rowOff>
                  </from>
                  <to>
                    <xdr:col>69</xdr:col>
                    <xdr:colOff>0</xdr:colOff>
                    <xdr:row>45</xdr:row>
                    <xdr:rowOff>0</xdr:rowOff>
                  </to>
                </anchor>
              </controlPr>
            </control>
          </mc:Choice>
        </mc:AlternateContent>
        <mc:AlternateContent xmlns:mc="http://schemas.openxmlformats.org/markup-compatibility/2006">
          <mc:Choice Requires="x14">
            <control shapeId="10373" r:id="rId108" name="チェック75">
              <controlPr defaultSize="0" autoFill="0" autoLine="0" autoPict="0">
                <anchor moveWithCells="1">
                  <from>
                    <xdr:col>75</xdr:col>
                    <xdr:colOff>0</xdr:colOff>
                    <xdr:row>44</xdr:row>
                    <xdr:rowOff>0</xdr:rowOff>
                  </from>
                  <to>
                    <xdr:col>76</xdr:col>
                    <xdr:colOff>0</xdr:colOff>
                    <xdr:row>45</xdr:row>
                    <xdr:rowOff>0</xdr:rowOff>
                  </to>
                </anchor>
              </controlPr>
            </control>
          </mc:Choice>
        </mc:AlternateContent>
        <mc:AlternateContent xmlns:mc="http://schemas.openxmlformats.org/markup-compatibility/2006">
          <mc:Choice Requires="x14">
            <control shapeId="10374" r:id="rId109" name="チェック76">
              <controlPr defaultSize="0" autoFill="0" autoLine="0" autoPict="0">
                <anchor moveWithCells="1">
                  <from>
                    <xdr:col>61</xdr:col>
                    <xdr:colOff>0</xdr:colOff>
                    <xdr:row>45</xdr:row>
                    <xdr:rowOff>0</xdr:rowOff>
                  </from>
                  <to>
                    <xdr:col>62</xdr:col>
                    <xdr:colOff>0</xdr:colOff>
                    <xdr:row>46</xdr:row>
                    <xdr:rowOff>0</xdr:rowOff>
                  </to>
                </anchor>
              </controlPr>
            </control>
          </mc:Choice>
        </mc:AlternateContent>
        <mc:AlternateContent xmlns:mc="http://schemas.openxmlformats.org/markup-compatibility/2006">
          <mc:Choice Requires="x14">
            <control shapeId="10375" r:id="rId110" name="チェック77">
              <controlPr defaultSize="0" autoFill="0" autoLine="0" autoPict="0">
                <anchor moveWithCells="1">
                  <from>
                    <xdr:col>67</xdr:col>
                    <xdr:colOff>180975</xdr:colOff>
                    <xdr:row>45</xdr:row>
                    <xdr:rowOff>0</xdr:rowOff>
                  </from>
                  <to>
                    <xdr:col>69</xdr:col>
                    <xdr:colOff>0</xdr:colOff>
                    <xdr:row>46</xdr:row>
                    <xdr:rowOff>0</xdr:rowOff>
                  </to>
                </anchor>
              </controlPr>
            </control>
          </mc:Choice>
        </mc:AlternateContent>
        <mc:AlternateContent xmlns:mc="http://schemas.openxmlformats.org/markup-compatibility/2006">
          <mc:Choice Requires="x14">
            <control shapeId="10376" r:id="rId111" name="チェック78">
              <controlPr defaultSize="0" autoFill="0" autoLine="0" autoPict="0">
                <anchor moveWithCells="1">
                  <from>
                    <xdr:col>75</xdr:col>
                    <xdr:colOff>0</xdr:colOff>
                    <xdr:row>45</xdr:row>
                    <xdr:rowOff>0</xdr:rowOff>
                  </from>
                  <to>
                    <xdr:col>76</xdr:col>
                    <xdr:colOff>0</xdr:colOff>
                    <xdr:row>46</xdr:row>
                    <xdr:rowOff>0</xdr:rowOff>
                  </to>
                </anchor>
              </controlPr>
            </control>
          </mc:Choice>
        </mc:AlternateContent>
        <mc:AlternateContent xmlns:mc="http://schemas.openxmlformats.org/markup-compatibility/2006">
          <mc:Choice Requires="x14">
            <control shapeId="10377" r:id="rId112" name="チェック79">
              <controlPr defaultSize="0" autoFill="0" autoLine="0" autoPict="0">
                <anchor moveWithCells="1">
                  <from>
                    <xdr:col>61</xdr:col>
                    <xdr:colOff>0</xdr:colOff>
                    <xdr:row>46</xdr:row>
                    <xdr:rowOff>0</xdr:rowOff>
                  </from>
                  <to>
                    <xdr:col>62</xdr:col>
                    <xdr:colOff>0</xdr:colOff>
                    <xdr:row>47</xdr:row>
                    <xdr:rowOff>0</xdr:rowOff>
                  </to>
                </anchor>
              </controlPr>
            </control>
          </mc:Choice>
        </mc:AlternateContent>
        <mc:AlternateContent xmlns:mc="http://schemas.openxmlformats.org/markup-compatibility/2006">
          <mc:Choice Requires="x14">
            <control shapeId="10378" r:id="rId113" name="チェック80">
              <controlPr defaultSize="0" autoFill="0" autoLine="0" autoPict="0">
                <anchor moveWithCells="1">
                  <from>
                    <xdr:col>67</xdr:col>
                    <xdr:colOff>180975</xdr:colOff>
                    <xdr:row>46</xdr:row>
                    <xdr:rowOff>0</xdr:rowOff>
                  </from>
                  <to>
                    <xdr:col>69</xdr:col>
                    <xdr:colOff>0</xdr:colOff>
                    <xdr:row>47</xdr:row>
                    <xdr:rowOff>0</xdr:rowOff>
                  </to>
                </anchor>
              </controlPr>
            </control>
          </mc:Choice>
        </mc:AlternateContent>
        <mc:AlternateContent xmlns:mc="http://schemas.openxmlformats.org/markup-compatibility/2006">
          <mc:Choice Requires="x14">
            <control shapeId="10379" r:id="rId114" name="チェック81">
              <controlPr defaultSize="0" autoFill="0" autoLine="0" autoPict="0">
                <anchor moveWithCells="1">
                  <from>
                    <xdr:col>75</xdr:col>
                    <xdr:colOff>0</xdr:colOff>
                    <xdr:row>46</xdr:row>
                    <xdr:rowOff>0</xdr:rowOff>
                  </from>
                  <to>
                    <xdr:col>76</xdr:col>
                    <xdr:colOff>0</xdr:colOff>
                    <xdr:row>47</xdr:row>
                    <xdr:rowOff>0</xdr:rowOff>
                  </to>
                </anchor>
              </controlPr>
            </control>
          </mc:Choice>
        </mc:AlternateContent>
        <mc:AlternateContent xmlns:mc="http://schemas.openxmlformats.org/markup-compatibility/2006">
          <mc:Choice Requires="x14">
            <control shapeId="10380" r:id="rId115" name="Check Box 140">
              <controlPr defaultSize="0" autoFill="0" autoLine="0" autoPict="0">
                <anchor moveWithCells="1">
                  <from>
                    <xdr:col>60</xdr:col>
                    <xdr:colOff>209550</xdr:colOff>
                    <xdr:row>12</xdr:row>
                    <xdr:rowOff>0</xdr:rowOff>
                  </from>
                  <to>
                    <xdr:col>62</xdr:col>
                    <xdr:colOff>0</xdr:colOff>
                    <xdr:row>13</xdr:row>
                    <xdr:rowOff>0</xdr:rowOff>
                  </to>
                </anchor>
              </controlPr>
            </control>
          </mc:Choice>
        </mc:AlternateContent>
        <mc:AlternateContent xmlns:mc="http://schemas.openxmlformats.org/markup-compatibility/2006">
          <mc:Choice Requires="x14">
            <control shapeId="10381" r:id="rId116" name="Check Box 141">
              <controlPr defaultSize="0" autoFill="0" autoLine="0" autoPict="0">
                <anchor moveWithCells="1">
                  <from>
                    <xdr:col>61</xdr:col>
                    <xdr:colOff>0</xdr:colOff>
                    <xdr:row>54</xdr:row>
                    <xdr:rowOff>0</xdr:rowOff>
                  </from>
                  <to>
                    <xdr:col>62</xdr:col>
                    <xdr:colOff>0</xdr:colOff>
                    <xdr:row>55</xdr:row>
                    <xdr:rowOff>0</xdr:rowOff>
                  </to>
                </anchor>
              </controlPr>
            </control>
          </mc:Choice>
        </mc:AlternateContent>
        <mc:AlternateContent xmlns:mc="http://schemas.openxmlformats.org/markup-compatibility/2006">
          <mc:Choice Requires="x14">
            <control shapeId="10382" r:id="rId117" name="Check Box 142">
              <controlPr defaultSize="0" autoFill="0" autoLine="0" autoPict="0">
                <anchor moveWithCells="1">
                  <from>
                    <xdr:col>68</xdr:col>
                    <xdr:colOff>180975</xdr:colOff>
                    <xdr:row>54</xdr:row>
                    <xdr:rowOff>0</xdr:rowOff>
                  </from>
                  <to>
                    <xdr:col>70</xdr:col>
                    <xdr:colOff>9525</xdr:colOff>
                    <xdr:row>55</xdr:row>
                    <xdr:rowOff>0</xdr:rowOff>
                  </to>
                </anchor>
              </controlPr>
            </control>
          </mc:Choice>
        </mc:AlternateContent>
        <mc:AlternateContent xmlns:mc="http://schemas.openxmlformats.org/markup-compatibility/2006">
          <mc:Choice Requires="x14">
            <control shapeId="10383" r:id="rId118" name="Check Box 143">
              <controlPr defaultSize="0" autoFill="0" autoLine="0" autoPict="0">
                <anchor moveWithCells="1">
                  <from>
                    <xdr:col>76</xdr:col>
                    <xdr:colOff>0</xdr:colOff>
                    <xdr:row>54</xdr:row>
                    <xdr:rowOff>0</xdr:rowOff>
                  </from>
                  <to>
                    <xdr:col>77</xdr:col>
                    <xdr:colOff>0</xdr:colOff>
                    <xdr:row>55</xdr:row>
                    <xdr:rowOff>0</xdr:rowOff>
                  </to>
                </anchor>
              </controlPr>
            </control>
          </mc:Choice>
        </mc:AlternateContent>
        <mc:AlternateContent xmlns:mc="http://schemas.openxmlformats.org/markup-compatibility/2006">
          <mc:Choice Requires="x14">
            <control shapeId="10384" r:id="rId119" name="Check Box 144">
              <controlPr defaultSize="0" autoFill="0" autoLine="0" autoPict="0">
                <anchor moveWithCells="1">
                  <from>
                    <xdr:col>61</xdr:col>
                    <xdr:colOff>0</xdr:colOff>
                    <xdr:row>55</xdr:row>
                    <xdr:rowOff>0</xdr:rowOff>
                  </from>
                  <to>
                    <xdr:col>62</xdr:col>
                    <xdr:colOff>0</xdr:colOff>
                    <xdr:row>56</xdr:row>
                    <xdr:rowOff>0</xdr:rowOff>
                  </to>
                </anchor>
              </controlPr>
            </control>
          </mc:Choice>
        </mc:AlternateContent>
        <mc:AlternateContent xmlns:mc="http://schemas.openxmlformats.org/markup-compatibility/2006">
          <mc:Choice Requires="x14">
            <control shapeId="10385" r:id="rId120" name="Check Box 145">
              <controlPr defaultSize="0" autoFill="0" autoLine="0" autoPict="0">
                <anchor moveWithCells="1">
                  <from>
                    <xdr:col>71</xdr:col>
                    <xdr:colOff>0</xdr:colOff>
                    <xdr:row>55</xdr:row>
                    <xdr:rowOff>0</xdr:rowOff>
                  </from>
                  <to>
                    <xdr:col>72</xdr:col>
                    <xdr:colOff>0</xdr:colOff>
                    <xdr:row>56</xdr:row>
                    <xdr:rowOff>0</xdr:rowOff>
                  </to>
                </anchor>
              </controlPr>
            </control>
          </mc:Choice>
        </mc:AlternateContent>
        <mc:AlternateContent xmlns:mc="http://schemas.openxmlformats.org/markup-compatibility/2006">
          <mc:Choice Requires="x14">
            <control shapeId="10386" r:id="rId121" name="Check Box 146">
              <controlPr defaultSize="0" autoFill="0" autoLine="0" autoPict="0">
                <anchor moveWithCells="1">
                  <from>
                    <xdr:col>61</xdr:col>
                    <xdr:colOff>0</xdr:colOff>
                    <xdr:row>56</xdr:row>
                    <xdr:rowOff>0</xdr:rowOff>
                  </from>
                  <to>
                    <xdr:col>62</xdr:col>
                    <xdr:colOff>0</xdr:colOff>
                    <xdr:row>57</xdr:row>
                    <xdr:rowOff>0</xdr:rowOff>
                  </to>
                </anchor>
              </controlPr>
            </control>
          </mc:Choice>
        </mc:AlternateContent>
        <mc:AlternateContent xmlns:mc="http://schemas.openxmlformats.org/markup-compatibility/2006">
          <mc:Choice Requires="x14">
            <control shapeId="10387" r:id="rId122" name="Check Box 147">
              <controlPr defaultSize="0" autoFill="0" autoLine="0" autoPict="0">
                <anchor moveWithCells="1">
                  <from>
                    <xdr:col>67</xdr:col>
                    <xdr:colOff>180975</xdr:colOff>
                    <xdr:row>56</xdr:row>
                    <xdr:rowOff>0</xdr:rowOff>
                  </from>
                  <to>
                    <xdr:col>69</xdr:col>
                    <xdr:colOff>0</xdr:colOff>
                    <xdr:row>57</xdr:row>
                    <xdr:rowOff>0</xdr:rowOff>
                  </to>
                </anchor>
              </controlPr>
            </control>
          </mc:Choice>
        </mc:AlternateContent>
        <mc:AlternateContent xmlns:mc="http://schemas.openxmlformats.org/markup-compatibility/2006">
          <mc:Choice Requires="x14">
            <control shapeId="10388" r:id="rId123" name="Check Box 148">
              <controlPr defaultSize="0" autoFill="0" autoLine="0" autoPict="0">
                <anchor moveWithCells="1">
                  <from>
                    <xdr:col>75</xdr:col>
                    <xdr:colOff>0</xdr:colOff>
                    <xdr:row>56</xdr:row>
                    <xdr:rowOff>0</xdr:rowOff>
                  </from>
                  <to>
                    <xdr:col>76</xdr:col>
                    <xdr:colOff>0</xdr:colOff>
                    <xdr:row>57</xdr:row>
                    <xdr:rowOff>0</xdr:rowOff>
                  </to>
                </anchor>
              </controlPr>
            </control>
          </mc:Choice>
        </mc:AlternateContent>
        <mc:AlternateContent xmlns:mc="http://schemas.openxmlformats.org/markup-compatibility/2006">
          <mc:Choice Requires="x14">
            <control shapeId="10389" r:id="rId124" name="Check Box 149">
              <controlPr defaultSize="0" autoFill="0" autoLine="0" autoPict="0">
                <anchor moveWithCells="1">
                  <from>
                    <xdr:col>61</xdr:col>
                    <xdr:colOff>0</xdr:colOff>
                    <xdr:row>57</xdr:row>
                    <xdr:rowOff>0</xdr:rowOff>
                  </from>
                  <to>
                    <xdr:col>62</xdr:col>
                    <xdr:colOff>0</xdr:colOff>
                    <xdr:row>58</xdr:row>
                    <xdr:rowOff>0</xdr:rowOff>
                  </to>
                </anchor>
              </controlPr>
            </control>
          </mc:Choice>
        </mc:AlternateContent>
        <mc:AlternateContent xmlns:mc="http://schemas.openxmlformats.org/markup-compatibility/2006">
          <mc:Choice Requires="x14">
            <control shapeId="10390" r:id="rId125" name="Check Box 150">
              <controlPr defaultSize="0" autoFill="0" autoLine="0" autoPict="0">
                <anchor moveWithCells="1">
                  <from>
                    <xdr:col>68</xdr:col>
                    <xdr:colOff>0</xdr:colOff>
                    <xdr:row>57</xdr:row>
                    <xdr:rowOff>0</xdr:rowOff>
                  </from>
                  <to>
                    <xdr:col>69</xdr:col>
                    <xdr:colOff>0</xdr:colOff>
                    <xdr:row>58</xdr:row>
                    <xdr:rowOff>0</xdr:rowOff>
                  </to>
                </anchor>
              </controlPr>
            </control>
          </mc:Choice>
        </mc:AlternateContent>
        <mc:AlternateContent xmlns:mc="http://schemas.openxmlformats.org/markup-compatibility/2006">
          <mc:Choice Requires="x14">
            <control shapeId="10391" r:id="rId126" name="Check Box 151">
              <controlPr defaultSize="0" autoFill="0" autoLine="0" autoPict="0">
                <anchor moveWithCells="1">
                  <from>
                    <xdr:col>75</xdr:col>
                    <xdr:colOff>0</xdr:colOff>
                    <xdr:row>57</xdr:row>
                    <xdr:rowOff>0</xdr:rowOff>
                  </from>
                  <to>
                    <xdr:col>76</xdr:col>
                    <xdr:colOff>0</xdr:colOff>
                    <xdr:row>58</xdr:row>
                    <xdr:rowOff>0</xdr:rowOff>
                  </to>
                </anchor>
              </controlPr>
            </control>
          </mc:Choice>
        </mc:AlternateContent>
        <mc:AlternateContent xmlns:mc="http://schemas.openxmlformats.org/markup-compatibility/2006">
          <mc:Choice Requires="x14">
            <control shapeId="10392" r:id="rId127" name="Check Box 152">
              <controlPr defaultSize="0" autoFill="0" autoLine="0" autoPict="0">
                <anchor moveWithCells="1">
                  <from>
                    <xdr:col>61</xdr:col>
                    <xdr:colOff>0</xdr:colOff>
                    <xdr:row>58</xdr:row>
                    <xdr:rowOff>0</xdr:rowOff>
                  </from>
                  <to>
                    <xdr:col>62</xdr:col>
                    <xdr:colOff>0</xdr:colOff>
                    <xdr:row>59</xdr:row>
                    <xdr:rowOff>0</xdr:rowOff>
                  </to>
                </anchor>
              </controlPr>
            </control>
          </mc:Choice>
        </mc:AlternateContent>
        <mc:AlternateContent xmlns:mc="http://schemas.openxmlformats.org/markup-compatibility/2006">
          <mc:Choice Requires="x14">
            <control shapeId="10393" r:id="rId128" name="Check Box 153">
              <controlPr defaultSize="0" autoFill="0" autoLine="0" autoPict="0">
                <anchor moveWithCells="1">
                  <from>
                    <xdr:col>67</xdr:col>
                    <xdr:colOff>180975</xdr:colOff>
                    <xdr:row>58</xdr:row>
                    <xdr:rowOff>0</xdr:rowOff>
                  </from>
                  <to>
                    <xdr:col>69</xdr:col>
                    <xdr:colOff>0</xdr:colOff>
                    <xdr:row>59</xdr:row>
                    <xdr:rowOff>9525</xdr:rowOff>
                  </to>
                </anchor>
              </controlPr>
            </control>
          </mc:Choice>
        </mc:AlternateContent>
        <mc:AlternateContent xmlns:mc="http://schemas.openxmlformats.org/markup-compatibility/2006">
          <mc:Choice Requires="x14">
            <control shapeId="10394" r:id="rId129" name="Check Box 154">
              <controlPr defaultSize="0" autoFill="0" autoLine="0" autoPict="0">
                <anchor moveWithCells="1">
                  <from>
                    <xdr:col>75</xdr:col>
                    <xdr:colOff>0</xdr:colOff>
                    <xdr:row>58</xdr:row>
                    <xdr:rowOff>0</xdr:rowOff>
                  </from>
                  <to>
                    <xdr:col>76</xdr:col>
                    <xdr:colOff>0</xdr:colOff>
                    <xdr:row>59</xdr:row>
                    <xdr:rowOff>0</xdr:rowOff>
                  </to>
                </anchor>
              </controlPr>
            </control>
          </mc:Choice>
        </mc:AlternateContent>
        <mc:AlternateContent xmlns:mc="http://schemas.openxmlformats.org/markup-compatibility/2006">
          <mc:Choice Requires="x14">
            <control shapeId="10395" r:id="rId130" name="Check Box 155">
              <controlPr defaultSize="0" autoFill="0" autoLine="0" autoPict="0">
                <anchor moveWithCells="1">
                  <from>
                    <xdr:col>61</xdr:col>
                    <xdr:colOff>0</xdr:colOff>
                    <xdr:row>59</xdr:row>
                    <xdr:rowOff>0</xdr:rowOff>
                  </from>
                  <to>
                    <xdr:col>62</xdr:col>
                    <xdr:colOff>0</xdr:colOff>
                    <xdr:row>60</xdr:row>
                    <xdr:rowOff>0</xdr:rowOff>
                  </to>
                </anchor>
              </controlPr>
            </control>
          </mc:Choice>
        </mc:AlternateContent>
        <mc:AlternateContent xmlns:mc="http://schemas.openxmlformats.org/markup-compatibility/2006">
          <mc:Choice Requires="x14">
            <control shapeId="10396" r:id="rId131" name="Check Box 156">
              <controlPr defaultSize="0" autoFill="0" autoLine="0" autoPict="0">
                <anchor moveWithCells="1">
                  <from>
                    <xdr:col>67</xdr:col>
                    <xdr:colOff>180975</xdr:colOff>
                    <xdr:row>59</xdr:row>
                    <xdr:rowOff>0</xdr:rowOff>
                  </from>
                  <to>
                    <xdr:col>69</xdr:col>
                    <xdr:colOff>0</xdr:colOff>
                    <xdr:row>60</xdr:row>
                    <xdr:rowOff>0</xdr:rowOff>
                  </to>
                </anchor>
              </controlPr>
            </control>
          </mc:Choice>
        </mc:AlternateContent>
        <mc:AlternateContent xmlns:mc="http://schemas.openxmlformats.org/markup-compatibility/2006">
          <mc:Choice Requires="x14">
            <control shapeId="10397" r:id="rId132" name="Check Box 157">
              <controlPr defaultSize="0" autoFill="0" autoLine="0" autoPict="0">
                <anchor moveWithCells="1">
                  <from>
                    <xdr:col>74</xdr:col>
                    <xdr:colOff>180975</xdr:colOff>
                    <xdr:row>59</xdr:row>
                    <xdr:rowOff>0</xdr:rowOff>
                  </from>
                  <to>
                    <xdr:col>76</xdr:col>
                    <xdr:colOff>0</xdr:colOff>
                    <xdr:row>60</xdr:row>
                    <xdr:rowOff>0</xdr:rowOff>
                  </to>
                </anchor>
              </controlPr>
            </control>
          </mc:Choice>
        </mc:AlternateContent>
        <mc:AlternateContent xmlns:mc="http://schemas.openxmlformats.org/markup-compatibility/2006">
          <mc:Choice Requires="x14">
            <control shapeId="10398" r:id="rId133" name="Check Box 158">
              <controlPr defaultSize="0" autoFill="0" autoLine="0" autoPict="0">
                <anchor moveWithCells="1">
                  <from>
                    <xdr:col>81</xdr:col>
                    <xdr:colOff>180975</xdr:colOff>
                    <xdr:row>59</xdr:row>
                    <xdr:rowOff>0</xdr:rowOff>
                  </from>
                  <to>
                    <xdr:col>83</xdr:col>
                    <xdr:colOff>0</xdr:colOff>
                    <xdr:row>60</xdr:row>
                    <xdr:rowOff>0</xdr:rowOff>
                  </to>
                </anchor>
              </controlPr>
            </control>
          </mc:Choice>
        </mc:AlternateContent>
        <mc:AlternateContent xmlns:mc="http://schemas.openxmlformats.org/markup-compatibility/2006">
          <mc:Choice Requires="x14">
            <control shapeId="10399" r:id="rId134" name="Check Box 159">
              <controlPr defaultSize="0" autoFill="0" autoLine="0" autoPict="0">
                <anchor moveWithCells="1">
                  <from>
                    <xdr:col>61</xdr:col>
                    <xdr:colOff>0</xdr:colOff>
                    <xdr:row>66</xdr:row>
                    <xdr:rowOff>0</xdr:rowOff>
                  </from>
                  <to>
                    <xdr:col>62</xdr:col>
                    <xdr:colOff>0</xdr:colOff>
                    <xdr:row>67</xdr:row>
                    <xdr:rowOff>0</xdr:rowOff>
                  </to>
                </anchor>
              </controlPr>
            </control>
          </mc:Choice>
        </mc:AlternateContent>
        <mc:AlternateContent xmlns:mc="http://schemas.openxmlformats.org/markup-compatibility/2006">
          <mc:Choice Requires="x14">
            <control shapeId="10400" r:id="rId135" name="Check Box 160">
              <controlPr defaultSize="0" autoFill="0" autoLine="0" autoPict="0">
                <anchor moveWithCells="1">
                  <from>
                    <xdr:col>68</xdr:col>
                    <xdr:colOff>180975</xdr:colOff>
                    <xdr:row>66</xdr:row>
                    <xdr:rowOff>0</xdr:rowOff>
                  </from>
                  <to>
                    <xdr:col>70</xdr:col>
                    <xdr:colOff>0</xdr:colOff>
                    <xdr:row>67</xdr:row>
                    <xdr:rowOff>0</xdr:rowOff>
                  </to>
                </anchor>
              </controlPr>
            </control>
          </mc:Choice>
        </mc:AlternateContent>
        <mc:AlternateContent xmlns:mc="http://schemas.openxmlformats.org/markup-compatibility/2006">
          <mc:Choice Requires="x14">
            <control shapeId="10401" r:id="rId136" name="Check Box 161">
              <controlPr defaultSize="0" autoFill="0" autoLine="0" autoPict="0">
                <anchor moveWithCells="1">
                  <from>
                    <xdr:col>76</xdr:col>
                    <xdr:colOff>0</xdr:colOff>
                    <xdr:row>66</xdr:row>
                    <xdr:rowOff>0</xdr:rowOff>
                  </from>
                  <to>
                    <xdr:col>77</xdr:col>
                    <xdr:colOff>0</xdr:colOff>
                    <xdr:row>67</xdr:row>
                    <xdr:rowOff>0</xdr:rowOff>
                  </to>
                </anchor>
              </controlPr>
            </control>
          </mc:Choice>
        </mc:AlternateContent>
        <mc:AlternateContent xmlns:mc="http://schemas.openxmlformats.org/markup-compatibility/2006">
          <mc:Choice Requires="x14">
            <control shapeId="10402" r:id="rId137" name="Check Box 162">
              <controlPr defaultSize="0" autoFill="0" autoLine="0" autoPict="0">
                <anchor moveWithCells="1">
                  <from>
                    <xdr:col>61</xdr:col>
                    <xdr:colOff>0</xdr:colOff>
                    <xdr:row>67</xdr:row>
                    <xdr:rowOff>0</xdr:rowOff>
                  </from>
                  <to>
                    <xdr:col>62</xdr:col>
                    <xdr:colOff>0</xdr:colOff>
                    <xdr:row>68</xdr:row>
                    <xdr:rowOff>0</xdr:rowOff>
                  </to>
                </anchor>
              </controlPr>
            </control>
          </mc:Choice>
        </mc:AlternateContent>
        <mc:AlternateContent xmlns:mc="http://schemas.openxmlformats.org/markup-compatibility/2006">
          <mc:Choice Requires="x14">
            <control shapeId="10403" r:id="rId138" name="Check Box 163">
              <controlPr defaultSize="0" autoFill="0" autoLine="0" autoPict="0">
                <anchor moveWithCells="1">
                  <from>
                    <xdr:col>71</xdr:col>
                    <xdr:colOff>0</xdr:colOff>
                    <xdr:row>67</xdr:row>
                    <xdr:rowOff>0</xdr:rowOff>
                  </from>
                  <to>
                    <xdr:col>72</xdr:col>
                    <xdr:colOff>0</xdr:colOff>
                    <xdr:row>68</xdr:row>
                    <xdr:rowOff>0</xdr:rowOff>
                  </to>
                </anchor>
              </controlPr>
            </control>
          </mc:Choice>
        </mc:AlternateContent>
        <mc:AlternateContent xmlns:mc="http://schemas.openxmlformats.org/markup-compatibility/2006">
          <mc:Choice Requires="x14">
            <control shapeId="10404" r:id="rId139" name="Check Box 164">
              <controlPr defaultSize="0" autoFill="0" autoLine="0" autoPict="0">
                <anchor moveWithCells="1">
                  <from>
                    <xdr:col>61</xdr:col>
                    <xdr:colOff>0</xdr:colOff>
                    <xdr:row>68</xdr:row>
                    <xdr:rowOff>0</xdr:rowOff>
                  </from>
                  <to>
                    <xdr:col>62</xdr:col>
                    <xdr:colOff>0</xdr:colOff>
                    <xdr:row>69</xdr:row>
                    <xdr:rowOff>0</xdr:rowOff>
                  </to>
                </anchor>
              </controlPr>
            </control>
          </mc:Choice>
        </mc:AlternateContent>
        <mc:AlternateContent xmlns:mc="http://schemas.openxmlformats.org/markup-compatibility/2006">
          <mc:Choice Requires="x14">
            <control shapeId="10405" r:id="rId140" name="Check Box 165">
              <controlPr defaultSize="0" autoFill="0" autoLine="0" autoPict="0">
                <anchor moveWithCells="1">
                  <from>
                    <xdr:col>67</xdr:col>
                    <xdr:colOff>180975</xdr:colOff>
                    <xdr:row>68</xdr:row>
                    <xdr:rowOff>0</xdr:rowOff>
                  </from>
                  <to>
                    <xdr:col>69</xdr:col>
                    <xdr:colOff>0</xdr:colOff>
                    <xdr:row>69</xdr:row>
                    <xdr:rowOff>0</xdr:rowOff>
                  </to>
                </anchor>
              </controlPr>
            </control>
          </mc:Choice>
        </mc:AlternateContent>
        <mc:AlternateContent xmlns:mc="http://schemas.openxmlformats.org/markup-compatibility/2006">
          <mc:Choice Requires="x14">
            <control shapeId="10406" r:id="rId141" name="Check Box 166">
              <controlPr defaultSize="0" autoFill="0" autoLine="0" autoPict="0">
                <anchor moveWithCells="1">
                  <from>
                    <xdr:col>75</xdr:col>
                    <xdr:colOff>0</xdr:colOff>
                    <xdr:row>68</xdr:row>
                    <xdr:rowOff>0</xdr:rowOff>
                  </from>
                  <to>
                    <xdr:col>76</xdr:col>
                    <xdr:colOff>0</xdr:colOff>
                    <xdr:row>69</xdr:row>
                    <xdr:rowOff>0</xdr:rowOff>
                  </to>
                </anchor>
              </controlPr>
            </control>
          </mc:Choice>
        </mc:AlternateContent>
        <mc:AlternateContent xmlns:mc="http://schemas.openxmlformats.org/markup-compatibility/2006">
          <mc:Choice Requires="x14">
            <control shapeId="10407" r:id="rId142" name="Check Box 167">
              <controlPr defaultSize="0" autoFill="0" autoLine="0" autoPict="0">
                <anchor moveWithCells="1">
                  <from>
                    <xdr:col>61</xdr:col>
                    <xdr:colOff>0</xdr:colOff>
                    <xdr:row>69</xdr:row>
                    <xdr:rowOff>0</xdr:rowOff>
                  </from>
                  <to>
                    <xdr:col>62</xdr:col>
                    <xdr:colOff>0</xdr:colOff>
                    <xdr:row>70</xdr:row>
                    <xdr:rowOff>0</xdr:rowOff>
                  </to>
                </anchor>
              </controlPr>
            </control>
          </mc:Choice>
        </mc:AlternateContent>
        <mc:AlternateContent xmlns:mc="http://schemas.openxmlformats.org/markup-compatibility/2006">
          <mc:Choice Requires="x14">
            <control shapeId="10408" r:id="rId143" name="Check Box 168">
              <controlPr defaultSize="0" autoFill="0" autoLine="0" autoPict="0">
                <anchor moveWithCells="1">
                  <from>
                    <xdr:col>67</xdr:col>
                    <xdr:colOff>180975</xdr:colOff>
                    <xdr:row>69</xdr:row>
                    <xdr:rowOff>0</xdr:rowOff>
                  </from>
                  <to>
                    <xdr:col>69</xdr:col>
                    <xdr:colOff>0</xdr:colOff>
                    <xdr:row>70</xdr:row>
                    <xdr:rowOff>0</xdr:rowOff>
                  </to>
                </anchor>
              </controlPr>
            </control>
          </mc:Choice>
        </mc:AlternateContent>
        <mc:AlternateContent xmlns:mc="http://schemas.openxmlformats.org/markup-compatibility/2006">
          <mc:Choice Requires="x14">
            <control shapeId="10409" r:id="rId144" name="Check Box 169">
              <controlPr defaultSize="0" autoFill="0" autoLine="0" autoPict="0">
                <anchor moveWithCells="1">
                  <from>
                    <xdr:col>75</xdr:col>
                    <xdr:colOff>0</xdr:colOff>
                    <xdr:row>69</xdr:row>
                    <xdr:rowOff>0</xdr:rowOff>
                  </from>
                  <to>
                    <xdr:col>76</xdr:col>
                    <xdr:colOff>0</xdr:colOff>
                    <xdr:row>70</xdr:row>
                    <xdr:rowOff>0</xdr:rowOff>
                  </to>
                </anchor>
              </controlPr>
            </control>
          </mc:Choice>
        </mc:AlternateContent>
        <mc:AlternateContent xmlns:mc="http://schemas.openxmlformats.org/markup-compatibility/2006">
          <mc:Choice Requires="x14">
            <control shapeId="10410" r:id="rId145" name="Check Box 170">
              <controlPr defaultSize="0" autoFill="0" autoLine="0" autoPict="0">
                <anchor moveWithCells="1">
                  <from>
                    <xdr:col>61</xdr:col>
                    <xdr:colOff>0</xdr:colOff>
                    <xdr:row>70</xdr:row>
                    <xdr:rowOff>0</xdr:rowOff>
                  </from>
                  <to>
                    <xdr:col>62</xdr:col>
                    <xdr:colOff>0</xdr:colOff>
                    <xdr:row>71</xdr:row>
                    <xdr:rowOff>0</xdr:rowOff>
                  </to>
                </anchor>
              </controlPr>
            </control>
          </mc:Choice>
        </mc:AlternateContent>
        <mc:AlternateContent xmlns:mc="http://schemas.openxmlformats.org/markup-compatibility/2006">
          <mc:Choice Requires="x14">
            <control shapeId="10411" r:id="rId146" name="Check Box 171">
              <controlPr defaultSize="0" autoFill="0" autoLine="0" autoPict="0">
                <anchor moveWithCells="1">
                  <from>
                    <xdr:col>67</xdr:col>
                    <xdr:colOff>180975</xdr:colOff>
                    <xdr:row>70</xdr:row>
                    <xdr:rowOff>0</xdr:rowOff>
                  </from>
                  <to>
                    <xdr:col>69</xdr:col>
                    <xdr:colOff>0</xdr:colOff>
                    <xdr:row>71</xdr:row>
                    <xdr:rowOff>0</xdr:rowOff>
                  </to>
                </anchor>
              </controlPr>
            </control>
          </mc:Choice>
        </mc:AlternateContent>
        <mc:AlternateContent xmlns:mc="http://schemas.openxmlformats.org/markup-compatibility/2006">
          <mc:Choice Requires="x14">
            <control shapeId="10412" r:id="rId147" name="Check Box 172">
              <controlPr defaultSize="0" autoFill="0" autoLine="0" autoPict="0">
                <anchor moveWithCells="1">
                  <from>
                    <xdr:col>75</xdr:col>
                    <xdr:colOff>0</xdr:colOff>
                    <xdr:row>70</xdr:row>
                    <xdr:rowOff>0</xdr:rowOff>
                  </from>
                  <to>
                    <xdr:col>76</xdr:col>
                    <xdr:colOff>0</xdr:colOff>
                    <xdr:row>71</xdr:row>
                    <xdr:rowOff>0</xdr:rowOff>
                  </to>
                </anchor>
              </controlPr>
            </control>
          </mc:Choice>
        </mc:AlternateContent>
        <mc:AlternateContent xmlns:mc="http://schemas.openxmlformats.org/markup-compatibility/2006">
          <mc:Choice Requires="x14">
            <control shapeId="10413" r:id="rId148" name="Check Box 173">
              <controlPr defaultSize="0" autoFill="0" autoLine="0" autoPict="0">
                <anchor moveWithCells="1">
                  <from>
                    <xdr:col>61</xdr:col>
                    <xdr:colOff>0</xdr:colOff>
                    <xdr:row>71</xdr:row>
                    <xdr:rowOff>0</xdr:rowOff>
                  </from>
                  <to>
                    <xdr:col>62</xdr:col>
                    <xdr:colOff>0</xdr:colOff>
                    <xdr:row>72</xdr:row>
                    <xdr:rowOff>0</xdr:rowOff>
                  </to>
                </anchor>
              </controlPr>
            </control>
          </mc:Choice>
        </mc:AlternateContent>
        <mc:AlternateContent xmlns:mc="http://schemas.openxmlformats.org/markup-compatibility/2006">
          <mc:Choice Requires="x14">
            <control shapeId="10414" r:id="rId149" name="Check Box 174">
              <controlPr defaultSize="0" autoFill="0" autoLine="0" autoPict="0">
                <anchor moveWithCells="1">
                  <from>
                    <xdr:col>67</xdr:col>
                    <xdr:colOff>180975</xdr:colOff>
                    <xdr:row>71</xdr:row>
                    <xdr:rowOff>0</xdr:rowOff>
                  </from>
                  <to>
                    <xdr:col>69</xdr:col>
                    <xdr:colOff>0</xdr:colOff>
                    <xdr:row>72</xdr:row>
                    <xdr:rowOff>0</xdr:rowOff>
                  </to>
                </anchor>
              </controlPr>
            </control>
          </mc:Choice>
        </mc:AlternateContent>
        <mc:AlternateContent xmlns:mc="http://schemas.openxmlformats.org/markup-compatibility/2006">
          <mc:Choice Requires="x14">
            <control shapeId="10415" r:id="rId150" name="Check Box 175">
              <controlPr defaultSize="0" autoFill="0" autoLine="0" autoPict="0">
                <anchor moveWithCells="1">
                  <from>
                    <xdr:col>74</xdr:col>
                    <xdr:colOff>180975</xdr:colOff>
                    <xdr:row>71</xdr:row>
                    <xdr:rowOff>0</xdr:rowOff>
                  </from>
                  <to>
                    <xdr:col>76</xdr:col>
                    <xdr:colOff>0</xdr:colOff>
                    <xdr:row>72</xdr:row>
                    <xdr:rowOff>0</xdr:rowOff>
                  </to>
                </anchor>
              </controlPr>
            </control>
          </mc:Choice>
        </mc:AlternateContent>
        <mc:AlternateContent xmlns:mc="http://schemas.openxmlformats.org/markup-compatibility/2006">
          <mc:Choice Requires="x14">
            <control shapeId="10416" r:id="rId151" name="Check Box 176">
              <controlPr defaultSize="0" autoFill="0" autoLine="0" autoPict="0">
                <anchor moveWithCells="1">
                  <from>
                    <xdr:col>81</xdr:col>
                    <xdr:colOff>180975</xdr:colOff>
                    <xdr:row>71</xdr:row>
                    <xdr:rowOff>0</xdr:rowOff>
                  </from>
                  <to>
                    <xdr:col>83</xdr:col>
                    <xdr:colOff>0</xdr:colOff>
                    <xdr:row>72</xdr:row>
                    <xdr:rowOff>0</xdr:rowOff>
                  </to>
                </anchor>
              </controlPr>
            </control>
          </mc:Choice>
        </mc:AlternateContent>
        <mc:AlternateContent xmlns:mc="http://schemas.openxmlformats.org/markup-compatibility/2006">
          <mc:Choice Requires="x14">
            <control shapeId="10417" r:id="rId152" name="Check Box 177">
              <controlPr defaultSize="0" autoFill="0" autoLine="0" autoPict="0">
                <anchor moveWithCells="1">
                  <from>
                    <xdr:col>61</xdr:col>
                    <xdr:colOff>0</xdr:colOff>
                    <xdr:row>40</xdr:row>
                    <xdr:rowOff>228600</xdr:rowOff>
                  </from>
                  <to>
                    <xdr:col>62</xdr:col>
                    <xdr:colOff>0</xdr:colOff>
                    <xdr:row>42</xdr:row>
                    <xdr:rowOff>0</xdr:rowOff>
                  </to>
                </anchor>
              </controlPr>
            </control>
          </mc:Choice>
        </mc:AlternateContent>
        <mc:AlternateContent xmlns:mc="http://schemas.openxmlformats.org/markup-compatibility/2006">
          <mc:Choice Requires="x14">
            <control shapeId="10418" r:id="rId153" name="Check Box 178">
              <controlPr defaultSize="0" autoFill="0" autoLine="0" autoPict="0">
                <anchor moveWithCells="1">
                  <from>
                    <xdr:col>66</xdr:col>
                    <xdr:colOff>180975</xdr:colOff>
                    <xdr:row>40</xdr:row>
                    <xdr:rowOff>228600</xdr:rowOff>
                  </from>
                  <to>
                    <xdr:col>68</xdr:col>
                    <xdr:colOff>0</xdr:colOff>
                    <xdr:row>42</xdr:row>
                    <xdr:rowOff>0</xdr:rowOff>
                  </to>
                </anchor>
              </controlPr>
            </control>
          </mc:Choice>
        </mc:AlternateContent>
        <mc:AlternateContent xmlns:mc="http://schemas.openxmlformats.org/markup-compatibility/2006">
          <mc:Choice Requires="x14">
            <control shapeId="10419" r:id="rId154" name="Check Box 179">
              <controlPr defaultSize="0" autoFill="0" autoLine="0" autoPict="0">
                <anchor moveWithCells="1">
                  <from>
                    <xdr:col>61</xdr:col>
                    <xdr:colOff>0</xdr:colOff>
                    <xdr:row>52</xdr:row>
                    <xdr:rowOff>228600</xdr:rowOff>
                  </from>
                  <to>
                    <xdr:col>62</xdr:col>
                    <xdr:colOff>0</xdr:colOff>
                    <xdr:row>54</xdr:row>
                    <xdr:rowOff>0</xdr:rowOff>
                  </to>
                </anchor>
              </controlPr>
            </control>
          </mc:Choice>
        </mc:AlternateContent>
        <mc:AlternateContent xmlns:mc="http://schemas.openxmlformats.org/markup-compatibility/2006">
          <mc:Choice Requires="x14">
            <control shapeId="10420" r:id="rId155" name="Check Box 180">
              <controlPr defaultSize="0" autoFill="0" autoLine="0" autoPict="0">
                <anchor moveWithCells="1">
                  <from>
                    <xdr:col>66</xdr:col>
                    <xdr:colOff>180975</xdr:colOff>
                    <xdr:row>52</xdr:row>
                    <xdr:rowOff>228600</xdr:rowOff>
                  </from>
                  <to>
                    <xdr:col>68</xdr:col>
                    <xdr:colOff>0</xdr:colOff>
                    <xdr:row>54</xdr:row>
                    <xdr:rowOff>0</xdr:rowOff>
                  </to>
                </anchor>
              </controlPr>
            </control>
          </mc:Choice>
        </mc:AlternateContent>
        <mc:AlternateContent xmlns:mc="http://schemas.openxmlformats.org/markup-compatibility/2006">
          <mc:Choice Requires="x14">
            <control shapeId="10421" r:id="rId156" name="Check Box 181">
              <controlPr defaultSize="0" autoFill="0" autoLine="0" autoPict="0">
                <anchor moveWithCells="1">
                  <from>
                    <xdr:col>61</xdr:col>
                    <xdr:colOff>0</xdr:colOff>
                    <xdr:row>64</xdr:row>
                    <xdr:rowOff>228600</xdr:rowOff>
                  </from>
                  <to>
                    <xdr:col>62</xdr:col>
                    <xdr:colOff>0</xdr:colOff>
                    <xdr:row>66</xdr:row>
                    <xdr:rowOff>0</xdr:rowOff>
                  </to>
                </anchor>
              </controlPr>
            </control>
          </mc:Choice>
        </mc:AlternateContent>
        <mc:AlternateContent xmlns:mc="http://schemas.openxmlformats.org/markup-compatibility/2006">
          <mc:Choice Requires="x14">
            <control shapeId="10422" r:id="rId157" name="Check Box 182">
              <controlPr defaultSize="0" autoFill="0" autoLine="0" autoPict="0">
                <anchor moveWithCells="1">
                  <from>
                    <xdr:col>66</xdr:col>
                    <xdr:colOff>180975</xdr:colOff>
                    <xdr:row>64</xdr:row>
                    <xdr:rowOff>228600</xdr:rowOff>
                  </from>
                  <to>
                    <xdr:col>68</xdr:col>
                    <xdr:colOff>0</xdr:colOff>
                    <xdr:row>66</xdr:row>
                    <xdr:rowOff>0</xdr:rowOff>
                  </to>
                </anchor>
              </controlPr>
            </control>
          </mc:Choice>
        </mc:AlternateContent>
        <mc:AlternateContent xmlns:mc="http://schemas.openxmlformats.org/markup-compatibility/2006">
          <mc:Choice Requires="x14">
            <control shapeId="10431" r:id="rId158" name="Check Box 191">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2" r:id="rId159" name="Check Box 19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3" r:id="rId160" name="Check Box 193">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4" r:id="rId161" name="Check Box 194">
              <controlPr defaultSize="0" autoFill="0" autoLine="0" autoPict="0">
                <anchor moveWithCells="1">
                  <from>
                    <xdr:col>118</xdr:col>
                    <xdr:colOff>0</xdr:colOff>
                    <xdr:row>3</xdr:row>
                    <xdr:rowOff>0</xdr:rowOff>
                  </from>
                  <to>
                    <xdr:col>119</xdr:col>
                    <xdr:colOff>9525</xdr:colOff>
                    <xdr:row>4</xdr:row>
                    <xdr:rowOff>0</xdr:rowOff>
                  </to>
                </anchor>
              </controlPr>
            </control>
          </mc:Choice>
        </mc:AlternateContent>
        <mc:AlternateContent xmlns:mc="http://schemas.openxmlformats.org/markup-compatibility/2006">
          <mc:Choice Requires="x14">
            <control shapeId="10435" r:id="rId162" name="Check Box 195">
              <controlPr defaultSize="0" autoFill="0" autoLine="0" autoPict="0">
                <anchor moveWithCells="1">
                  <from>
                    <xdr:col>123</xdr:col>
                    <xdr:colOff>0</xdr:colOff>
                    <xdr:row>3</xdr:row>
                    <xdr:rowOff>0</xdr:rowOff>
                  </from>
                  <to>
                    <xdr:col>124</xdr:col>
                    <xdr:colOff>9525</xdr:colOff>
                    <xdr:row>4</xdr:row>
                    <xdr:rowOff>0</xdr:rowOff>
                  </to>
                </anchor>
              </controlPr>
            </control>
          </mc:Choice>
        </mc:AlternateContent>
        <mc:AlternateContent xmlns:mc="http://schemas.openxmlformats.org/markup-compatibility/2006">
          <mc:Choice Requires="x14">
            <control shapeId="10436" r:id="rId163" name="Check Box 196">
              <controlPr defaultSize="0" autoFill="0" autoLine="0" autoPict="0">
                <anchor moveWithCells="1">
                  <from>
                    <xdr:col>128</xdr:col>
                    <xdr:colOff>0</xdr:colOff>
                    <xdr:row>3</xdr:row>
                    <xdr:rowOff>0</xdr:rowOff>
                  </from>
                  <to>
                    <xdr:col>129</xdr:col>
                    <xdr:colOff>9525</xdr:colOff>
                    <xdr:row>4</xdr:row>
                    <xdr:rowOff>0</xdr:rowOff>
                  </to>
                </anchor>
              </controlPr>
            </control>
          </mc:Choice>
        </mc:AlternateContent>
        <mc:AlternateContent xmlns:mc="http://schemas.openxmlformats.org/markup-compatibility/2006">
          <mc:Choice Requires="x14">
            <control shapeId="10437" r:id="rId164" name="Check Box 197">
              <controlPr defaultSize="0" autoFill="0" autoLine="0" autoPict="0">
                <anchor moveWithCells="1">
                  <from>
                    <xdr:col>113</xdr:col>
                    <xdr:colOff>0</xdr:colOff>
                    <xdr:row>42</xdr:row>
                    <xdr:rowOff>0</xdr:rowOff>
                  </from>
                  <to>
                    <xdr:col>114</xdr:col>
                    <xdr:colOff>9525</xdr:colOff>
                    <xdr:row>43</xdr:row>
                    <xdr:rowOff>0</xdr:rowOff>
                  </to>
                </anchor>
              </controlPr>
            </control>
          </mc:Choice>
        </mc:AlternateContent>
        <mc:AlternateContent xmlns:mc="http://schemas.openxmlformats.org/markup-compatibility/2006">
          <mc:Choice Requires="x14">
            <control shapeId="10438" r:id="rId165" name="Check Box 198">
              <controlPr defaultSize="0" autoFill="0" autoLine="0" autoPict="0">
                <anchor moveWithCells="1">
                  <from>
                    <xdr:col>120</xdr:col>
                    <xdr:colOff>180975</xdr:colOff>
                    <xdr:row>42</xdr:row>
                    <xdr:rowOff>0</xdr:rowOff>
                  </from>
                  <to>
                    <xdr:col>122</xdr:col>
                    <xdr:colOff>9525</xdr:colOff>
                    <xdr:row>43</xdr:row>
                    <xdr:rowOff>0</xdr:rowOff>
                  </to>
                </anchor>
              </controlPr>
            </control>
          </mc:Choice>
        </mc:AlternateContent>
        <mc:AlternateContent xmlns:mc="http://schemas.openxmlformats.org/markup-compatibility/2006">
          <mc:Choice Requires="x14">
            <control shapeId="10439" r:id="rId166" name="Check Box 199">
              <controlPr defaultSize="0" autoFill="0" autoLine="0" autoPict="0">
                <anchor moveWithCells="1">
                  <from>
                    <xdr:col>128</xdr:col>
                    <xdr:colOff>0</xdr:colOff>
                    <xdr:row>42</xdr:row>
                    <xdr:rowOff>0</xdr:rowOff>
                  </from>
                  <to>
                    <xdr:col>129</xdr:col>
                    <xdr:colOff>9525</xdr:colOff>
                    <xdr:row>43</xdr:row>
                    <xdr:rowOff>0</xdr:rowOff>
                  </to>
                </anchor>
              </controlPr>
            </control>
          </mc:Choice>
        </mc:AlternateContent>
        <mc:AlternateContent xmlns:mc="http://schemas.openxmlformats.org/markup-compatibility/2006">
          <mc:Choice Requires="x14">
            <control shapeId="10440" r:id="rId167" name="Check Box 200">
              <controlPr defaultSize="0" autoFill="0" autoLine="0" autoPict="0">
                <anchor moveWithCells="1">
                  <from>
                    <xdr:col>113</xdr:col>
                    <xdr:colOff>0</xdr:colOff>
                    <xdr:row>43</xdr:row>
                    <xdr:rowOff>0</xdr:rowOff>
                  </from>
                  <to>
                    <xdr:col>114</xdr:col>
                    <xdr:colOff>9525</xdr:colOff>
                    <xdr:row>44</xdr:row>
                    <xdr:rowOff>0</xdr:rowOff>
                  </to>
                </anchor>
              </controlPr>
            </control>
          </mc:Choice>
        </mc:AlternateContent>
        <mc:AlternateContent xmlns:mc="http://schemas.openxmlformats.org/markup-compatibility/2006">
          <mc:Choice Requires="x14">
            <control shapeId="10441" r:id="rId168" name="Check Box 201">
              <controlPr defaultSize="0" autoFill="0" autoLine="0" autoPict="0">
                <anchor moveWithCells="1">
                  <from>
                    <xdr:col>123</xdr:col>
                    <xdr:colOff>0</xdr:colOff>
                    <xdr:row>43</xdr:row>
                    <xdr:rowOff>0</xdr:rowOff>
                  </from>
                  <to>
                    <xdr:col>124</xdr:col>
                    <xdr:colOff>9525</xdr:colOff>
                    <xdr:row>44</xdr:row>
                    <xdr:rowOff>0</xdr:rowOff>
                  </to>
                </anchor>
              </controlPr>
            </control>
          </mc:Choice>
        </mc:AlternateContent>
        <mc:AlternateContent xmlns:mc="http://schemas.openxmlformats.org/markup-compatibility/2006">
          <mc:Choice Requires="x14">
            <control shapeId="10442" r:id="rId169" name="Check Box 20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3" r:id="rId170" name="Check Box 203">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4" r:id="rId171" name="Check Box 204">
              <controlPr defaultSize="0" autoFill="0" autoLine="0" autoPict="0">
                <anchor moveWithCells="1">
                  <from>
                    <xdr:col>122</xdr:col>
                    <xdr:colOff>0</xdr:colOff>
                    <xdr:row>26</xdr:row>
                    <xdr:rowOff>0</xdr:rowOff>
                  </from>
                  <to>
                    <xdr:col>123</xdr:col>
                    <xdr:colOff>9525</xdr:colOff>
                    <xdr:row>28</xdr:row>
                    <xdr:rowOff>0</xdr:rowOff>
                  </to>
                </anchor>
              </controlPr>
            </control>
          </mc:Choice>
        </mc:AlternateContent>
        <mc:AlternateContent xmlns:mc="http://schemas.openxmlformats.org/markup-compatibility/2006">
          <mc:Choice Requires="x14">
            <control shapeId="10445" r:id="rId172" name="Check Box 205">
              <controlPr defaultSize="0" autoFill="0" autoLine="0" autoPict="0">
                <anchor moveWithCells="1">
                  <from>
                    <xdr:col>112</xdr:col>
                    <xdr:colOff>209550</xdr:colOff>
                    <xdr:row>26</xdr:row>
                    <xdr:rowOff>0</xdr:rowOff>
                  </from>
                  <to>
                    <xdr:col>114</xdr:col>
                    <xdr:colOff>9525</xdr:colOff>
                    <xdr:row>28</xdr:row>
                    <xdr:rowOff>0</xdr:rowOff>
                  </to>
                </anchor>
              </controlPr>
            </control>
          </mc:Choice>
        </mc:AlternateContent>
        <mc:AlternateContent xmlns:mc="http://schemas.openxmlformats.org/markup-compatibility/2006">
          <mc:Choice Requires="x14">
            <control shapeId="10446" r:id="rId173" name="Check Box 206">
              <controlPr defaultSize="0" autoFill="0" autoLine="0" autoPict="0">
                <anchor moveWithCells="1">
                  <from>
                    <xdr:col>131</xdr:col>
                    <xdr:colOff>0</xdr:colOff>
                    <xdr:row>26</xdr:row>
                    <xdr:rowOff>0</xdr:rowOff>
                  </from>
                  <to>
                    <xdr:col>132</xdr:col>
                    <xdr:colOff>9525</xdr:colOff>
                    <xdr:row>28</xdr:row>
                    <xdr:rowOff>0</xdr:rowOff>
                  </to>
                </anchor>
              </controlPr>
            </control>
          </mc:Choice>
        </mc:AlternateContent>
        <mc:AlternateContent xmlns:mc="http://schemas.openxmlformats.org/markup-compatibility/2006">
          <mc:Choice Requires="x14">
            <control shapeId="10447" r:id="rId174" name="Check Box 207">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8" r:id="rId175" name="Check Box 208">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9" r:id="rId176" name="Check Box 209">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50" r:id="rId177" name="Check Box 210">
              <controlPr defaultSize="0" autoFill="0" autoLine="0" autoPict="0">
                <anchor moveWithCells="1">
                  <from>
                    <xdr:col>121</xdr:col>
                    <xdr:colOff>180975</xdr:colOff>
                    <xdr:row>12</xdr:row>
                    <xdr:rowOff>0</xdr:rowOff>
                  </from>
                  <to>
                    <xdr:col>123</xdr:col>
                    <xdr:colOff>9525</xdr:colOff>
                    <xdr:row>13</xdr:row>
                    <xdr:rowOff>0</xdr:rowOff>
                  </to>
                </anchor>
              </controlPr>
            </control>
          </mc:Choice>
        </mc:AlternateContent>
        <mc:AlternateContent xmlns:mc="http://schemas.openxmlformats.org/markup-compatibility/2006">
          <mc:Choice Requires="x14">
            <control shapeId="10451" r:id="rId178" name="Check Box 211">
              <controlPr defaultSize="0" autoFill="0" autoLine="0" autoPict="0">
                <anchor moveWithCells="1">
                  <from>
                    <xdr:col>131</xdr:col>
                    <xdr:colOff>0</xdr:colOff>
                    <xdr:row>12</xdr:row>
                    <xdr:rowOff>0</xdr:rowOff>
                  </from>
                  <to>
                    <xdr:col>132</xdr:col>
                    <xdr:colOff>9525</xdr:colOff>
                    <xdr:row>13</xdr:row>
                    <xdr:rowOff>0</xdr:rowOff>
                  </to>
                </anchor>
              </controlPr>
            </control>
          </mc:Choice>
        </mc:AlternateContent>
        <mc:AlternateContent xmlns:mc="http://schemas.openxmlformats.org/markup-compatibility/2006">
          <mc:Choice Requires="x14">
            <control shapeId="10452" r:id="rId179" name="Check Box 212">
              <controlPr defaultSize="0" autoFill="0" autoLine="0" autoPict="0">
                <anchor moveWithCells="1">
                  <from>
                    <xdr:col>113</xdr:col>
                    <xdr:colOff>0</xdr:colOff>
                    <xdr:row>47</xdr:row>
                    <xdr:rowOff>0</xdr:rowOff>
                  </from>
                  <to>
                    <xdr:col>114</xdr:col>
                    <xdr:colOff>9525</xdr:colOff>
                    <xdr:row>48</xdr:row>
                    <xdr:rowOff>0</xdr:rowOff>
                  </to>
                </anchor>
              </controlPr>
            </control>
          </mc:Choice>
        </mc:AlternateContent>
        <mc:AlternateContent xmlns:mc="http://schemas.openxmlformats.org/markup-compatibility/2006">
          <mc:Choice Requires="x14">
            <control shapeId="10453" r:id="rId180" name="Check Box 213">
              <controlPr defaultSize="0" autoFill="0" autoLine="0" autoPict="0">
                <anchor moveWithCells="1">
                  <from>
                    <xdr:col>119</xdr:col>
                    <xdr:colOff>180975</xdr:colOff>
                    <xdr:row>47</xdr:row>
                    <xdr:rowOff>0</xdr:rowOff>
                  </from>
                  <to>
                    <xdr:col>121</xdr:col>
                    <xdr:colOff>9525</xdr:colOff>
                    <xdr:row>48</xdr:row>
                    <xdr:rowOff>0</xdr:rowOff>
                  </to>
                </anchor>
              </controlPr>
            </control>
          </mc:Choice>
        </mc:AlternateContent>
        <mc:AlternateContent xmlns:mc="http://schemas.openxmlformats.org/markup-compatibility/2006">
          <mc:Choice Requires="x14">
            <control shapeId="10454" r:id="rId181" name="Check Box 214">
              <controlPr defaultSize="0" autoFill="0" autoLine="0" autoPict="0">
                <anchor moveWithCells="1">
                  <from>
                    <xdr:col>126</xdr:col>
                    <xdr:colOff>180975</xdr:colOff>
                    <xdr:row>47</xdr:row>
                    <xdr:rowOff>0</xdr:rowOff>
                  </from>
                  <to>
                    <xdr:col>128</xdr:col>
                    <xdr:colOff>9525</xdr:colOff>
                    <xdr:row>48</xdr:row>
                    <xdr:rowOff>0</xdr:rowOff>
                  </to>
                </anchor>
              </controlPr>
            </control>
          </mc:Choice>
        </mc:AlternateContent>
        <mc:AlternateContent xmlns:mc="http://schemas.openxmlformats.org/markup-compatibility/2006">
          <mc:Choice Requires="x14">
            <control shapeId="10455" r:id="rId182" name="Check Box 215">
              <controlPr defaultSize="0" autoFill="0" autoLine="0" autoPict="0">
                <anchor moveWithCells="1">
                  <from>
                    <xdr:col>133</xdr:col>
                    <xdr:colOff>180975</xdr:colOff>
                    <xdr:row>47</xdr:row>
                    <xdr:rowOff>0</xdr:rowOff>
                  </from>
                  <to>
                    <xdr:col>135</xdr:col>
                    <xdr:colOff>9525</xdr:colOff>
                    <xdr:row>48</xdr:row>
                    <xdr:rowOff>0</xdr:rowOff>
                  </to>
                </anchor>
              </controlPr>
            </control>
          </mc:Choice>
        </mc:AlternateContent>
        <mc:AlternateContent xmlns:mc="http://schemas.openxmlformats.org/markup-compatibility/2006">
          <mc:Choice Requires="x14">
            <control shapeId="10456" r:id="rId183" name="Check Box 216">
              <controlPr defaultSize="0" autoFill="0" autoLine="0" autoPict="0">
                <anchor moveWithCells="1">
                  <from>
                    <xdr:col>113</xdr:col>
                    <xdr:colOff>0</xdr:colOff>
                    <xdr:row>44</xdr:row>
                    <xdr:rowOff>0</xdr:rowOff>
                  </from>
                  <to>
                    <xdr:col>114</xdr:col>
                    <xdr:colOff>9525</xdr:colOff>
                    <xdr:row>45</xdr:row>
                    <xdr:rowOff>0</xdr:rowOff>
                  </to>
                </anchor>
              </controlPr>
            </control>
          </mc:Choice>
        </mc:AlternateContent>
        <mc:AlternateContent xmlns:mc="http://schemas.openxmlformats.org/markup-compatibility/2006">
          <mc:Choice Requires="x14">
            <control shapeId="10457" r:id="rId184" name="Check Box 217">
              <controlPr defaultSize="0" autoFill="0" autoLine="0" autoPict="0">
                <anchor moveWithCells="1">
                  <from>
                    <xdr:col>119</xdr:col>
                    <xdr:colOff>180975</xdr:colOff>
                    <xdr:row>44</xdr:row>
                    <xdr:rowOff>0</xdr:rowOff>
                  </from>
                  <to>
                    <xdr:col>121</xdr:col>
                    <xdr:colOff>9525</xdr:colOff>
                    <xdr:row>45</xdr:row>
                    <xdr:rowOff>0</xdr:rowOff>
                  </to>
                </anchor>
              </controlPr>
            </control>
          </mc:Choice>
        </mc:AlternateContent>
        <mc:AlternateContent xmlns:mc="http://schemas.openxmlformats.org/markup-compatibility/2006">
          <mc:Choice Requires="x14">
            <control shapeId="10458" r:id="rId185" name="Check Box 218">
              <controlPr defaultSize="0" autoFill="0" autoLine="0" autoPict="0">
                <anchor moveWithCells="1">
                  <from>
                    <xdr:col>127</xdr:col>
                    <xdr:colOff>0</xdr:colOff>
                    <xdr:row>44</xdr:row>
                    <xdr:rowOff>0</xdr:rowOff>
                  </from>
                  <to>
                    <xdr:col>128</xdr:col>
                    <xdr:colOff>9525</xdr:colOff>
                    <xdr:row>45</xdr:row>
                    <xdr:rowOff>0</xdr:rowOff>
                  </to>
                </anchor>
              </controlPr>
            </control>
          </mc:Choice>
        </mc:AlternateContent>
        <mc:AlternateContent xmlns:mc="http://schemas.openxmlformats.org/markup-compatibility/2006">
          <mc:Choice Requires="x14">
            <control shapeId="10459" r:id="rId186" name="Check Box 219">
              <controlPr defaultSize="0" autoFill="0" autoLine="0" autoPict="0">
                <anchor moveWithCells="1">
                  <from>
                    <xdr:col>113</xdr:col>
                    <xdr:colOff>0</xdr:colOff>
                    <xdr:row>45</xdr:row>
                    <xdr:rowOff>0</xdr:rowOff>
                  </from>
                  <to>
                    <xdr:col>114</xdr:col>
                    <xdr:colOff>9525</xdr:colOff>
                    <xdr:row>46</xdr:row>
                    <xdr:rowOff>0</xdr:rowOff>
                  </to>
                </anchor>
              </controlPr>
            </control>
          </mc:Choice>
        </mc:AlternateContent>
        <mc:AlternateContent xmlns:mc="http://schemas.openxmlformats.org/markup-compatibility/2006">
          <mc:Choice Requires="x14">
            <control shapeId="10460" r:id="rId187" name="Check Box 220">
              <controlPr defaultSize="0" autoFill="0" autoLine="0" autoPict="0">
                <anchor moveWithCells="1">
                  <from>
                    <xdr:col>119</xdr:col>
                    <xdr:colOff>180975</xdr:colOff>
                    <xdr:row>45</xdr:row>
                    <xdr:rowOff>0</xdr:rowOff>
                  </from>
                  <to>
                    <xdr:col>121</xdr:col>
                    <xdr:colOff>9525</xdr:colOff>
                    <xdr:row>46</xdr:row>
                    <xdr:rowOff>0</xdr:rowOff>
                  </to>
                </anchor>
              </controlPr>
            </control>
          </mc:Choice>
        </mc:AlternateContent>
        <mc:AlternateContent xmlns:mc="http://schemas.openxmlformats.org/markup-compatibility/2006">
          <mc:Choice Requires="x14">
            <control shapeId="10461" r:id="rId188" name="Check Box 221">
              <controlPr defaultSize="0" autoFill="0" autoLine="0" autoPict="0">
                <anchor moveWithCells="1">
                  <from>
                    <xdr:col>127</xdr:col>
                    <xdr:colOff>0</xdr:colOff>
                    <xdr:row>45</xdr:row>
                    <xdr:rowOff>0</xdr:rowOff>
                  </from>
                  <to>
                    <xdr:col>128</xdr:col>
                    <xdr:colOff>9525</xdr:colOff>
                    <xdr:row>46</xdr:row>
                    <xdr:rowOff>0</xdr:rowOff>
                  </to>
                </anchor>
              </controlPr>
            </control>
          </mc:Choice>
        </mc:AlternateContent>
        <mc:AlternateContent xmlns:mc="http://schemas.openxmlformats.org/markup-compatibility/2006">
          <mc:Choice Requires="x14">
            <control shapeId="10462" r:id="rId189" name="Check Box 222">
              <controlPr defaultSize="0" autoFill="0" autoLine="0" autoPict="0">
                <anchor moveWithCells="1">
                  <from>
                    <xdr:col>113</xdr:col>
                    <xdr:colOff>0</xdr:colOff>
                    <xdr:row>46</xdr:row>
                    <xdr:rowOff>0</xdr:rowOff>
                  </from>
                  <to>
                    <xdr:col>114</xdr:col>
                    <xdr:colOff>9525</xdr:colOff>
                    <xdr:row>47</xdr:row>
                    <xdr:rowOff>0</xdr:rowOff>
                  </to>
                </anchor>
              </controlPr>
            </control>
          </mc:Choice>
        </mc:AlternateContent>
        <mc:AlternateContent xmlns:mc="http://schemas.openxmlformats.org/markup-compatibility/2006">
          <mc:Choice Requires="x14">
            <control shapeId="10463" r:id="rId190" name="Check Box 223">
              <controlPr defaultSize="0" autoFill="0" autoLine="0" autoPict="0">
                <anchor moveWithCells="1">
                  <from>
                    <xdr:col>119</xdr:col>
                    <xdr:colOff>180975</xdr:colOff>
                    <xdr:row>46</xdr:row>
                    <xdr:rowOff>0</xdr:rowOff>
                  </from>
                  <to>
                    <xdr:col>121</xdr:col>
                    <xdr:colOff>9525</xdr:colOff>
                    <xdr:row>47</xdr:row>
                    <xdr:rowOff>0</xdr:rowOff>
                  </to>
                </anchor>
              </controlPr>
            </control>
          </mc:Choice>
        </mc:AlternateContent>
        <mc:AlternateContent xmlns:mc="http://schemas.openxmlformats.org/markup-compatibility/2006">
          <mc:Choice Requires="x14">
            <control shapeId="10464" r:id="rId191" name="Check Box 224">
              <controlPr defaultSize="0" autoFill="0" autoLine="0" autoPict="0">
                <anchor moveWithCells="1">
                  <from>
                    <xdr:col>127</xdr:col>
                    <xdr:colOff>0</xdr:colOff>
                    <xdr:row>46</xdr:row>
                    <xdr:rowOff>0</xdr:rowOff>
                  </from>
                  <to>
                    <xdr:col>128</xdr:col>
                    <xdr:colOff>9525</xdr:colOff>
                    <xdr:row>47</xdr:row>
                    <xdr:rowOff>0</xdr:rowOff>
                  </to>
                </anchor>
              </controlPr>
            </control>
          </mc:Choice>
        </mc:AlternateContent>
        <mc:AlternateContent xmlns:mc="http://schemas.openxmlformats.org/markup-compatibility/2006">
          <mc:Choice Requires="x14">
            <control shapeId="10465" r:id="rId192" name="Check Box 225">
              <controlPr defaultSize="0" autoFill="0" autoLine="0" autoPict="0">
                <anchor moveWithCells="1">
                  <from>
                    <xdr:col>112</xdr:col>
                    <xdr:colOff>209550</xdr:colOff>
                    <xdr:row>12</xdr:row>
                    <xdr:rowOff>0</xdr:rowOff>
                  </from>
                  <to>
                    <xdr:col>114</xdr:col>
                    <xdr:colOff>9525</xdr:colOff>
                    <xdr:row>13</xdr:row>
                    <xdr:rowOff>0</xdr:rowOff>
                  </to>
                </anchor>
              </controlPr>
            </control>
          </mc:Choice>
        </mc:AlternateContent>
        <mc:AlternateContent xmlns:mc="http://schemas.openxmlformats.org/markup-compatibility/2006">
          <mc:Choice Requires="x14">
            <control shapeId="10466" r:id="rId193" name="Check Box 226">
              <controlPr defaultSize="0" autoFill="0" autoLine="0" autoPict="0">
                <anchor moveWithCells="1">
                  <from>
                    <xdr:col>113</xdr:col>
                    <xdr:colOff>0</xdr:colOff>
                    <xdr:row>54</xdr:row>
                    <xdr:rowOff>0</xdr:rowOff>
                  </from>
                  <to>
                    <xdr:col>114</xdr:col>
                    <xdr:colOff>9525</xdr:colOff>
                    <xdr:row>55</xdr:row>
                    <xdr:rowOff>0</xdr:rowOff>
                  </to>
                </anchor>
              </controlPr>
            </control>
          </mc:Choice>
        </mc:AlternateContent>
        <mc:AlternateContent xmlns:mc="http://schemas.openxmlformats.org/markup-compatibility/2006">
          <mc:Choice Requires="x14">
            <control shapeId="10467" r:id="rId194" name="Check Box 227">
              <controlPr defaultSize="0" autoFill="0" autoLine="0" autoPict="0">
                <anchor moveWithCells="1">
                  <from>
                    <xdr:col>120</xdr:col>
                    <xdr:colOff>180975</xdr:colOff>
                    <xdr:row>54</xdr:row>
                    <xdr:rowOff>0</xdr:rowOff>
                  </from>
                  <to>
                    <xdr:col>122</xdr:col>
                    <xdr:colOff>19050</xdr:colOff>
                    <xdr:row>55</xdr:row>
                    <xdr:rowOff>0</xdr:rowOff>
                  </to>
                </anchor>
              </controlPr>
            </control>
          </mc:Choice>
        </mc:AlternateContent>
        <mc:AlternateContent xmlns:mc="http://schemas.openxmlformats.org/markup-compatibility/2006">
          <mc:Choice Requires="x14">
            <control shapeId="10468" r:id="rId195" name="Check Box 228">
              <controlPr defaultSize="0" autoFill="0" autoLine="0" autoPict="0">
                <anchor moveWithCells="1">
                  <from>
                    <xdr:col>128</xdr:col>
                    <xdr:colOff>0</xdr:colOff>
                    <xdr:row>54</xdr:row>
                    <xdr:rowOff>0</xdr:rowOff>
                  </from>
                  <to>
                    <xdr:col>129</xdr:col>
                    <xdr:colOff>9525</xdr:colOff>
                    <xdr:row>55</xdr:row>
                    <xdr:rowOff>0</xdr:rowOff>
                  </to>
                </anchor>
              </controlPr>
            </control>
          </mc:Choice>
        </mc:AlternateContent>
        <mc:AlternateContent xmlns:mc="http://schemas.openxmlformats.org/markup-compatibility/2006">
          <mc:Choice Requires="x14">
            <control shapeId="10469" r:id="rId196" name="Check Box 229">
              <controlPr defaultSize="0" autoFill="0" autoLine="0" autoPict="0">
                <anchor moveWithCells="1">
                  <from>
                    <xdr:col>113</xdr:col>
                    <xdr:colOff>0</xdr:colOff>
                    <xdr:row>55</xdr:row>
                    <xdr:rowOff>0</xdr:rowOff>
                  </from>
                  <to>
                    <xdr:col>114</xdr:col>
                    <xdr:colOff>9525</xdr:colOff>
                    <xdr:row>56</xdr:row>
                    <xdr:rowOff>0</xdr:rowOff>
                  </to>
                </anchor>
              </controlPr>
            </control>
          </mc:Choice>
        </mc:AlternateContent>
        <mc:AlternateContent xmlns:mc="http://schemas.openxmlformats.org/markup-compatibility/2006">
          <mc:Choice Requires="x14">
            <control shapeId="10470" r:id="rId197" name="Check Box 230">
              <controlPr defaultSize="0" autoFill="0" autoLine="0" autoPict="0">
                <anchor moveWithCells="1">
                  <from>
                    <xdr:col>123</xdr:col>
                    <xdr:colOff>0</xdr:colOff>
                    <xdr:row>55</xdr:row>
                    <xdr:rowOff>0</xdr:rowOff>
                  </from>
                  <to>
                    <xdr:col>124</xdr:col>
                    <xdr:colOff>9525</xdr:colOff>
                    <xdr:row>56</xdr:row>
                    <xdr:rowOff>0</xdr:rowOff>
                  </to>
                </anchor>
              </controlPr>
            </control>
          </mc:Choice>
        </mc:AlternateContent>
        <mc:AlternateContent xmlns:mc="http://schemas.openxmlformats.org/markup-compatibility/2006">
          <mc:Choice Requires="x14">
            <control shapeId="10471" r:id="rId198" name="Check Box 231">
              <controlPr defaultSize="0" autoFill="0" autoLine="0" autoPict="0">
                <anchor moveWithCells="1">
                  <from>
                    <xdr:col>113</xdr:col>
                    <xdr:colOff>0</xdr:colOff>
                    <xdr:row>56</xdr:row>
                    <xdr:rowOff>0</xdr:rowOff>
                  </from>
                  <to>
                    <xdr:col>114</xdr:col>
                    <xdr:colOff>9525</xdr:colOff>
                    <xdr:row>57</xdr:row>
                    <xdr:rowOff>0</xdr:rowOff>
                  </to>
                </anchor>
              </controlPr>
            </control>
          </mc:Choice>
        </mc:AlternateContent>
        <mc:AlternateContent xmlns:mc="http://schemas.openxmlformats.org/markup-compatibility/2006">
          <mc:Choice Requires="x14">
            <control shapeId="10472" r:id="rId199" name="Check Box 232">
              <controlPr defaultSize="0" autoFill="0" autoLine="0" autoPict="0">
                <anchor moveWithCells="1">
                  <from>
                    <xdr:col>119</xdr:col>
                    <xdr:colOff>180975</xdr:colOff>
                    <xdr:row>56</xdr:row>
                    <xdr:rowOff>0</xdr:rowOff>
                  </from>
                  <to>
                    <xdr:col>121</xdr:col>
                    <xdr:colOff>9525</xdr:colOff>
                    <xdr:row>57</xdr:row>
                    <xdr:rowOff>0</xdr:rowOff>
                  </to>
                </anchor>
              </controlPr>
            </control>
          </mc:Choice>
        </mc:AlternateContent>
        <mc:AlternateContent xmlns:mc="http://schemas.openxmlformats.org/markup-compatibility/2006">
          <mc:Choice Requires="x14">
            <control shapeId="10473" r:id="rId200" name="Check Box 233">
              <controlPr defaultSize="0" autoFill="0" autoLine="0" autoPict="0">
                <anchor moveWithCells="1">
                  <from>
                    <xdr:col>127</xdr:col>
                    <xdr:colOff>0</xdr:colOff>
                    <xdr:row>56</xdr:row>
                    <xdr:rowOff>0</xdr:rowOff>
                  </from>
                  <to>
                    <xdr:col>128</xdr:col>
                    <xdr:colOff>9525</xdr:colOff>
                    <xdr:row>57</xdr:row>
                    <xdr:rowOff>0</xdr:rowOff>
                  </to>
                </anchor>
              </controlPr>
            </control>
          </mc:Choice>
        </mc:AlternateContent>
        <mc:AlternateContent xmlns:mc="http://schemas.openxmlformats.org/markup-compatibility/2006">
          <mc:Choice Requires="x14">
            <control shapeId="10474" r:id="rId201" name="Check Box 234">
              <controlPr defaultSize="0" autoFill="0" autoLine="0" autoPict="0">
                <anchor moveWithCells="1">
                  <from>
                    <xdr:col>113</xdr:col>
                    <xdr:colOff>0</xdr:colOff>
                    <xdr:row>57</xdr:row>
                    <xdr:rowOff>0</xdr:rowOff>
                  </from>
                  <to>
                    <xdr:col>114</xdr:col>
                    <xdr:colOff>9525</xdr:colOff>
                    <xdr:row>58</xdr:row>
                    <xdr:rowOff>0</xdr:rowOff>
                  </to>
                </anchor>
              </controlPr>
            </control>
          </mc:Choice>
        </mc:AlternateContent>
        <mc:AlternateContent xmlns:mc="http://schemas.openxmlformats.org/markup-compatibility/2006">
          <mc:Choice Requires="x14">
            <control shapeId="10475" r:id="rId202" name="Check Box 235">
              <controlPr defaultSize="0" autoFill="0" autoLine="0" autoPict="0">
                <anchor moveWithCells="1">
                  <from>
                    <xdr:col>120</xdr:col>
                    <xdr:colOff>0</xdr:colOff>
                    <xdr:row>57</xdr:row>
                    <xdr:rowOff>0</xdr:rowOff>
                  </from>
                  <to>
                    <xdr:col>121</xdr:col>
                    <xdr:colOff>9525</xdr:colOff>
                    <xdr:row>58</xdr:row>
                    <xdr:rowOff>0</xdr:rowOff>
                  </to>
                </anchor>
              </controlPr>
            </control>
          </mc:Choice>
        </mc:AlternateContent>
        <mc:AlternateContent xmlns:mc="http://schemas.openxmlformats.org/markup-compatibility/2006">
          <mc:Choice Requires="x14">
            <control shapeId="10476" r:id="rId203" name="Check Box 236">
              <controlPr defaultSize="0" autoFill="0" autoLine="0" autoPict="0">
                <anchor moveWithCells="1">
                  <from>
                    <xdr:col>127</xdr:col>
                    <xdr:colOff>0</xdr:colOff>
                    <xdr:row>57</xdr:row>
                    <xdr:rowOff>0</xdr:rowOff>
                  </from>
                  <to>
                    <xdr:col>128</xdr:col>
                    <xdr:colOff>9525</xdr:colOff>
                    <xdr:row>58</xdr:row>
                    <xdr:rowOff>0</xdr:rowOff>
                  </to>
                </anchor>
              </controlPr>
            </control>
          </mc:Choice>
        </mc:AlternateContent>
        <mc:AlternateContent xmlns:mc="http://schemas.openxmlformats.org/markup-compatibility/2006">
          <mc:Choice Requires="x14">
            <control shapeId="10477" r:id="rId204" name="Check Box 237">
              <controlPr defaultSize="0" autoFill="0" autoLine="0" autoPict="0">
                <anchor moveWithCells="1">
                  <from>
                    <xdr:col>113</xdr:col>
                    <xdr:colOff>0</xdr:colOff>
                    <xdr:row>58</xdr:row>
                    <xdr:rowOff>0</xdr:rowOff>
                  </from>
                  <to>
                    <xdr:col>114</xdr:col>
                    <xdr:colOff>9525</xdr:colOff>
                    <xdr:row>59</xdr:row>
                    <xdr:rowOff>0</xdr:rowOff>
                  </to>
                </anchor>
              </controlPr>
            </control>
          </mc:Choice>
        </mc:AlternateContent>
        <mc:AlternateContent xmlns:mc="http://schemas.openxmlformats.org/markup-compatibility/2006">
          <mc:Choice Requires="x14">
            <control shapeId="10478" r:id="rId205" name="Check Box 238">
              <controlPr defaultSize="0" autoFill="0" autoLine="0" autoPict="0">
                <anchor moveWithCells="1">
                  <from>
                    <xdr:col>119</xdr:col>
                    <xdr:colOff>180975</xdr:colOff>
                    <xdr:row>58</xdr:row>
                    <xdr:rowOff>0</xdr:rowOff>
                  </from>
                  <to>
                    <xdr:col>121</xdr:col>
                    <xdr:colOff>9525</xdr:colOff>
                    <xdr:row>59</xdr:row>
                    <xdr:rowOff>9525</xdr:rowOff>
                  </to>
                </anchor>
              </controlPr>
            </control>
          </mc:Choice>
        </mc:AlternateContent>
        <mc:AlternateContent xmlns:mc="http://schemas.openxmlformats.org/markup-compatibility/2006">
          <mc:Choice Requires="x14">
            <control shapeId="10479" r:id="rId206" name="Check Box 239">
              <controlPr defaultSize="0" autoFill="0" autoLine="0" autoPict="0">
                <anchor moveWithCells="1">
                  <from>
                    <xdr:col>127</xdr:col>
                    <xdr:colOff>0</xdr:colOff>
                    <xdr:row>58</xdr:row>
                    <xdr:rowOff>0</xdr:rowOff>
                  </from>
                  <to>
                    <xdr:col>128</xdr:col>
                    <xdr:colOff>9525</xdr:colOff>
                    <xdr:row>59</xdr:row>
                    <xdr:rowOff>0</xdr:rowOff>
                  </to>
                </anchor>
              </controlPr>
            </control>
          </mc:Choice>
        </mc:AlternateContent>
        <mc:AlternateContent xmlns:mc="http://schemas.openxmlformats.org/markup-compatibility/2006">
          <mc:Choice Requires="x14">
            <control shapeId="10480" r:id="rId207" name="Check Box 240">
              <controlPr defaultSize="0" autoFill="0" autoLine="0" autoPict="0">
                <anchor moveWithCells="1">
                  <from>
                    <xdr:col>113</xdr:col>
                    <xdr:colOff>0</xdr:colOff>
                    <xdr:row>59</xdr:row>
                    <xdr:rowOff>0</xdr:rowOff>
                  </from>
                  <to>
                    <xdr:col>114</xdr:col>
                    <xdr:colOff>9525</xdr:colOff>
                    <xdr:row>60</xdr:row>
                    <xdr:rowOff>0</xdr:rowOff>
                  </to>
                </anchor>
              </controlPr>
            </control>
          </mc:Choice>
        </mc:AlternateContent>
        <mc:AlternateContent xmlns:mc="http://schemas.openxmlformats.org/markup-compatibility/2006">
          <mc:Choice Requires="x14">
            <control shapeId="10481" r:id="rId208" name="Check Box 241">
              <controlPr defaultSize="0" autoFill="0" autoLine="0" autoPict="0">
                <anchor moveWithCells="1">
                  <from>
                    <xdr:col>119</xdr:col>
                    <xdr:colOff>180975</xdr:colOff>
                    <xdr:row>59</xdr:row>
                    <xdr:rowOff>0</xdr:rowOff>
                  </from>
                  <to>
                    <xdr:col>121</xdr:col>
                    <xdr:colOff>9525</xdr:colOff>
                    <xdr:row>60</xdr:row>
                    <xdr:rowOff>0</xdr:rowOff>
                  </to>
                </anchor>
              </controlPr>
            </control>
          </mc:Choice>
        </mc:AlternateContent>
        <mc:AlternateContent xmlns:mc="http://schemas.openxmlformats.org/markup-compatibility/2006">
          <mc:Choice Requires="x14">
            <control shapeId="10482" r:id="rId209" name="Check Box 242">
              <controlPr defaultSize="0" autoFill="0" autoLine="0" autoPict="0">
                <anchor moveWithCells="1">
                  <from>
                    <xdr:col>126</xdr:col>
                    <xdr:colOff>180975</xdr:colOff>
                    <xdr:row>59</xdr:row>
                    <xdr:rowOff>0</xdr:rowOff>
                  </from>
                  <to>
                    <xdr:col>128</xdr:col>
                    <xdr:colOff>9525</xdr:colOff>
                    <xdr:row>60</xdr:row>
                    <xdr:rowOff>0</xdr:rowOff>
                  </to>
                </anchor>
              </controlPr>
            </control>
          </mc:Choice>
        </mc:AlternateContent>
        <mc:AlternateContent xmlns:mc="http://schemas.openxmlformats.org/markup-compatibility/2006">
          <mc:Choice Requires="x14">
            <control shapeId="10483" r:id="rId210" name="Check Box 243">
              <controlPr defaultSize="0" autoFill="0" autoLine="0" autoPict="0">
                <anchor moveWithCells="1">
                  <from>
                    <xdr:col>133</xdr:col>
                    <xdr:colOff>180975</xdr:colOff>
                    <xdr:row>59</xdr:row>
                    <xdr:rowOff>0</xdr:rowOff>
                  </from>
                  <to>
                    <xdr:col>135</xdr:col>
                    <xdr:colOff>9525</xdr:colOff>
                    <xdr:row>60</xdr:row>
                    <xdr:rowOff>0</xdr:rowOff>
                  </to>
                </anchor>
              </controlPr>
            </control>
          </mc:Choice>
        </mc:AlternateContent>
        <mc:AlternateContent xmlns:mc="http://schemas.openxmlformats.org/markup-compatibility/2006">
          <mc:Choice Requires="x14">
            <control shapeId="10484" r:id="rId211" name="Check Box 244">
              <controlPr defaultSize="0" autoFill="0" autoLine="0" autoPict="0">
                <anchor moveWithCells="1">
                  <from>
                    <xdr:col>113</xdr:col>
                    <xdr:colOff>0</xdr:colOff>
                    <xdr:row>66</xdr:row>
                    <xdr:rowOff>0</xdr:rowOff>
                  </from>
                  <to>
                    <xdr:col>114</xdr:col>
                    <xdr:colOff>9525</xdr:colOff>
                    <xdr:row>67</xdr:row>
                    <xdr:rowOff>0</xdr:rowOff>
                  </to>
                </anchor>
              </controlPr>
            </control>
          </mc:Choice>
        </mc:AlternateContent>
        <mc:AlternateContent xmlns:mc="http://schemas.openxmlformats.org/markup-compatibility/2006">
          <mc:Choice Requires="x14">
            <control shapeId="10485" r:id="rId212" name="Check Box 245">
              <controlPr defaultSize="0" autoFill="0" autoLine="0" autoPict="0">
                <anchor moveWithCells="1">
                  <from>
                    <xdr:col>120</xdr:col>
                    <xdr:colOff>180975</xdr:colOff>
                    <xdr:row>66</xdr:row>
                    <xdr:rowOff>0</xdr:rowOff>
                  </from>
                  <to>
                    <xdr:col>122</xdr:col>
                    <xdr:colOff>9525</xdr:colOff>
                    <xdr:row>67</xdr:row>
                    <xdr:rowOff>0</xdr:rowOff>
                  </to>
                </anchor>
              </controlPr>
            </control>
          </mc:Choice>
        </mc:AlternateContent>
        <mc:AlternateContent xmlns:mc="http://schemas.openxmlformats.org/markup-compatibility/2006">
          <mc:Choice Requires="x14">
            <control shapeId="10486" r:id="rId213" name="Check Box 246">
              <controlPr defaultSize="0" autoFill="0" autoLine="0" autoPict="0">
                <anchor moveWithCells="1">
                  <from>
                    <xdr:col>128</xdr:col>
                    <xdr:colOff>0</xdr:colOff>
                    <xdr:row>66</xdr:row>
                    <xdr:rowOff>0</xdr:rowOff>
                  </from>
                  <to>
                    <xdr:col>129</xdr:col>
                    <xdr:colOff>9525</xdr:colOff>
                    <xdr:row>67</xdr:row>
                    <xdr:rowOff>0</xdr:rowOff>
                  </to>
                </anchor>
              </controlPr>
            </control>
          </mc:Choice>
        </mc:AlternateContent>
        <mc:AlternateContent xmlns:mc="http://schemas.openxmlformats.org/markup-compatibility/2006">
          <mc:Choice Requires="x14">
            <control shapeId="10487" r:id="rId214" name="Check Box 247">
              <controlPr defaultSize="0" autoFill="0" autoLine="0" autoPict="0">
                <anchor moveWithCells="1">
                  <from>
                    <xdr:col>113</xdr:col>
                    <xdr:colOff>0</xdr:colOff>
                    <xdr:row>67</xdr:row>
                    <xdr:rowOff>0</xdr:rowOff>
                  </from>
                  <to>
                    <xdr:col>114</xdr:col>
                    <xdr:colOff>9525</xdr:colOff>
                    <xdr:row>68</xdr:row>
                    <xdr:rowOff>0</xdr:rowOff>
                  </to>
                </anchor>
              </controlPr>
            </control>
          </mc:Choice>
        </mc:AlternateContent>
        <mc:AlternateContent xmlns:mc="http://schemas.openxmlformats.org/markup-compatibility/2006">
          <mc:Choice Requires="x14">
            <control shapeId="10488" r:id="rId215" name="Check Box 248">
              <controlPr defaultSize="0" autoFill="0" autoLine="0" autoPict="0">
                <anchor moveWithCells="1">
                  <from>
                    <xdr:col>123</xdr:col>
                    <xdr:colOff>0</xdr:colOff>
                    <xdr:row>67</xdr:row>
                    <xdr:rowOff>0</xdr:rowOff>
                  </from>
                  <to>
                    <xdr:col>124</xdr:col>
                    <xdr:colOff>9525</xdr:colOff>
                    <xdr:row>68</xdr:row>
                    <xdr:rowOff>0</xdr:rowOff>
                  </to>
                </anchor>
              </controlPr>
            </control>
          </mc:Choice>
        </mc:AlternateContent>
        <mc:AlternateContent xmlns:mc="http://schemas.openxmlformats.org/markup-compatibility/2006">
          <mc:Choice Requires="x14">
            <control shapeId="10489" r:id="rId216" name="Check Box 249">
              <controlPr defaultSize="0" autoFill="0" autoLine="0" autoPict="0">
                <anchor moveWithCells="1">
                  <from>
                    <xdr:col>113</xdr:col>
                    <xdr:colOff>0</xdr:colOff>
                    <xdr:row>68</xdr:row>
                    <xdr:rowOff>0</xdr:rowOff>
                  </from>
                  <to>
                    <xdr:col>114</xdr:col>
                    <xdr:colOff>9525</xdr:colOff>
                    <xdr:row>69</xdr:row>
                    <xdr:rowOff>0</xdr:rowOff>
                  </to>
                </anchor>
              </controlPr>
            </control>
          </mc:Choice>
        </mc:AlternateContent>
        <mc:AlternateContent xmlns:mc="http://schemas.openxmlformats.org/markup-compatibility/2006">
          <mc:Choice Requires="x14">
            <control shapeId="10490" r:id="rId217" name="Check Box 250">
              <controlPr defaultSize="0" autoFill="0" autoLine="0" autoPict="0">
                <anchor moveWithCells="1">
                  <from>
                    <xdr:col>119</xdr:col>
                    <xdr:colOff>180975</xdr:colOff>
                    <xdr:row>68</xdr:row>
                    <xdr:rowOff>0</xdr:rowOff>
                  </from>
                  <to>
                    <xdr:col>121</xdr:col>
                    <xdr:colOff>9525</xdr:colOff>
                    <xdr:row>69</xdr:row>
                    <xdr:rowOff>0</xdr:rowOff>
                  </to>
                </anchor>
              </controlPr>
            </control>
          </mc:Choice>
        </mc:AlternateContent>
        <mc:AlternateContent xmlns:mc="http://schemas.openxmlformats.org/markup-compatibility/2006">
          <mc:Choice Requires="x14">
            <control shapeId="10491" r:id="rId218" name="Check Box 251">
              <controlPr defaultSize="0" autoFill="0" autoLine="0" autoPict="0">
                <anchor moveWithCells="1">
                  <from>
                    <xdr:col>127</xdr:col>
                    <xdr:colOff>0</xdr:colOff>
                    <xdr:row>68</xdr:row>
                    <xdr:rowOff>0</xdr:rowOff>
                  </from>
                  <to>
                    <xdr:col>128</xdr:col>
                    <xdr:colOff>9525</xdr:colOff>
                    <xdr:row>69</xdr:row>
                    <xdr:rowOff>0</xdr:rowOff>
                  </to>
                </anchor>
              </controlPr>
            </control>
          </mc:Choice>
        </mc:AlternateContent>
        <mc:AlternateContent xmlns:mc="http://schemas.openxmlformats.org/markup-compatibility/2006">
          <mc:Choice Requires="x14">
            <control shapeId="10492" r:id="rId219" name="Check Box 252">
              <controlPr defaultSize="0" autoFill="0" autoLine="0" autoPict="0">
                <anchor moveWithCells="1">
                  <from>
                    <xdr:col>113</xdr:col>
                    <xdr:colOff>0</xdr:colOff>
                    <xdr:row>69</xdr:row>
                    <xdr:rowOff>0</xdr:rowOff>
                  </from>
                  <to>
                    <xdr:col>114</xdr:col>
                    <xdr:colOff>9525</xdr:colOff>
                    <xdr:row>70</xdr:row>
                    <xdr:rowOff>0</xdr:rowOff>
                  </to>
                </anchor>
              </controlPr>
            </control>
          </mc:Choice>
        </mc:AlternateContent>
        <mc:AlternateContent xmlns:mc="http://schemas.openxmlformats.org/markup-compatibility/2006">
          <mc:Choice Requires="x14">
            <control shapeId="10493" r:id="rId220" name="Check Box 253">
              <controlPr defaultSize="0" autoFill="0" autoLine="0" autoPict="0">
                <anchor moveWithCells="1">
                  <from>
                    <xdr:col>119</xdr:col>
                    <xdr:colOff>180975</xdr:colOff>
                    <xdr:row>69</xdr:row>
                    <xdr:rowOff>0</xdr:rowOff>
                  </from>
                  <to>
                    <xdr:col>121</xdr:col>
                    <xdr:colOff>9525</xdr:colOff>
                    <xdr:row>70</xdr:row>
                    <xdr:rowOff>0</xdr:rowOff>
                  </to>
                </anchor>
              </controlPr>
            </control>
          </mc:Choice>
        </mc:AlternateContent>
        <mc:AlternateContent xmlns:mc="http://schemas.openxmlformats.org/markup-compatibility/2006">
          <mc:Choice Requires="x14">
            <control shapeId="10494" r:id="rId221" name="Check Box 254">
              <controlPr defaultSize="0" autoFill="0" autoLine="0" autoPict="0">
                <anchor moveWithCells="1">
                  <from>
                    <xdr:col>127</xdr:col>
                    <xdr:colOff>0</xdr:colOff>
                    <xdr:row>69</xdr:row>
                    <xdr:rowOff>0</xdr:rowOff>
                  </from>
                  <to>
                    <xdr:col>128</xdr:col>
                    <xdr:colOff>9525</xdr:colOff>
                    <xdr:row>70</xdr:row>
                    <xdr:rowOff>0</xdr:rowOff>
                  </to>
                </anchor>
              </controlPr>
            </control>
          </mc:Choice>
        </mc:AlternateContent>
        <mc:AlternateContent xmlns:mc="http://schemas.openxmlformats.org/markup-compatibility/2006">
          <mc:Choice Requires="x14">
            <control shapeId="10495" r:id="rId222" name="Check Box 255">
              <controlPr defaultSize="0" autoFill="0" autoLine="0" autoPict="0">
                <anchor moveWithCells="1">
                  <from>
                    <xdr:col>113</xdr:col>
                    <xdr:colOff>0</xdr:colOff>
                    <xdr:row>70</xdr:row>
                    <xdr:rowOff>0</xdr:rowOff>
                  </from>
                  <to>
                    <xdr:col>114</xdr:col>
                    <xdr:colOff>9525</xdr:colOff>
                    <xdr:row>71</xdr:row>
                    <xdr:rowOff>0</xdr:rowOff>
                  </to>
                </anchor>
              </controlPr>
            </control>
          </mc:Choice>
        </mc:AlternateContent>
        <mc:AlternateContent xmlns:mc="http://schemas.openxmlformats.org/markup-compatibility/2006">
          <mc:Choice Requires="x14">
            <control shapeId="10496" r:id="rId223" name="Check Box 256">
              <controlPr defaultSize="0" autoFill="0" autoLine="0" autoPict="0">
                <anchor moveWithCells="1">
                  <from>
                    <xdr:col>119</xdr:col>
                    <xdr:colOff>180975</xdr:colOff>
                    <xdr:row>70</xdr:row>
                    <xdr:rowOff>0</xdr:rowOff>
                  </from>
                  <to>
                    <xdr:col>121</xdr:col>
                    <xdr:colOff>9525</xdr:colOff>
                    <xdr:row>71</xdr:row>
                    <xdr:rowOff>0</xdr:rowOff>
                  </to>
                </anchor>
              </controlPr>
            </control>
          </mc:Choice>
        </mc:AlternateContent>
        <mc:AlternateContent xmlns:mc="http://schemas.openxmlformats.org/markup-compatibility/2006">
          <mc:Choice Requires="x14">
            <control shapeId="10497" r:id="rId224" name="Check Box 257">
              <controlPr defaultSize="0" autoFill="0" autoLine="0" autoPict="0">
                <anchor moveWithCells="1">
                  <from>
                    <xdr:col>127</xdr:col>
                    <xdr:colOff>0</xdr:colOff>
                    <xdr:row>70</xdr:row>
                    <xdr:rowOff>0</xdr:rowOff>
                  </from>
                  <to>
                    <xdr:col>128</xdr:col>
                    <xdr:colOff>9525</xdr:colOff>
                    <xdr:row>71</xdr:row>
                    <xdr:rowOff>0</xdr:rowOff>
                  </to>
                </anchor>
              </controlPr>
            </control>
          </mc:Choice>
        </mc:AlternateContent>
        <mc:AlternateContent xmlns:mc="http://schemas.openxmlformats.org/markup-compatibility/2006">
          <mc:Choice Requires="x14">
            <control shapeId="10498" r:id="rId225" name="Check Box 258">
              <controlPr defaultSize="0" autoFill="0" autoLine="0" autoPict="0">
                <anchor moveWithCells="1">
                  <from>
                    <xdr:col>113</xdr:col>
                    <xdr:colOff>0</xdr:colOff>
                    <xdr:row>71</xdr:row>
                    <xdr:rowOff>0</xdr:rowOff>
                  </from>
                  <to>
                    <xdr:col>114</xdr:col>
                    <xdr:colOff>9525</xdr:colOff>
                    <xdr:row>72</xdr:row>
                    <xdr:rowOff>0</xdr:rowOff>
                  </to>
                </anchor>
              </controlPr>
            </control>
          </mc:Choice>
        </mc:AlternateContent>
        <mc:AlternateContent xmlns:mc="http://schemas.openxmlformats.org/markup-compatibility/2006">
          <mc:Choice Requires="x14">
            <control shapeId="10499" r:id="rId226" name="Check Box 259">
              <controlPr defaultSize="0" autoFill="0" autoLine="0" autoPict="0">
                <anchor moveWithCells="1">
                  <from>
                    <xdr:col>119</xdr:col>
                    <xdr:colOff>180975</xdr:colOff>
                    <xdr:row>71</xdr:row>
                    <xdr:rowOff>0</xdr:rowOff>
                  </from>
                  <to>
                    <xdr:col>121</xdr:col>
                    <xdr:colOff>9525</xdr:colOff>
                    <xdr:row>72</xdr:row>
                    <xdr:rowOff>0</xdr:rowOff>
                  </to>
                </anchor>
              </controlPr>
            </control>
          </mc:Choice>
        </mc:AlternateContent>
        <mc:AlternateContent xmlns:mc="http://schemas.openxmlformats.org/markup-compatibility/2006">
          <mc:Choice Requires="x14">
            <control shapeId="10500" r:id="rId227" name="Check Box 260">
              <controlPr defaultSize="0" autoFill="0" autoLine="0" autoPict="0">
                <anchor moveWithCells="1">
                  <from>
                    <xdr:col>126</xdr:col>
                    <xdr:colOff>180975</xdr:colOff>
                    <xdr:row>71</xdr:row>
                    <xdr:rowOff>0</xdr:rowOff>
                  </from>
                  <to>
                    <xdr:col>128</xdr:col>
                    <xdr:colOff>9525</xdr:colOff>
                    <xdr:row>72</xdr:row>
                    <xdr:rowOff>0</xdr:rowOff>
                  </to>
                </anchor>
              </controlPr>
            </control>
          </mc:Choice>
        </mc:AlternateContent>
        <mc:AlternateContent xmlns:mc="http://schemas.openxmlformats.org/markup-compatibility/2006">
          <mc:Choice Requires="x14">
            <control shapeId="10501" r:id="rId228" name="Check Box 261">
              <controlPr defaultSize="0" autoFill="0" autoLine="0" autoPict="0">
                <anchor moveWithCells="1">
                  <from>
                    <xdr:col>133</xdr:col>
                    <xdr:colOff>180975</xdr:colOff>
                    <xdr:row>71</xdr:row>
                    <xdr:rowOff>0</xdr:rowOff>
                  </from>
                  <to>
                    <xdr:col>135</xdr:col>
                    <xdr:colOff>9525</xdr:colOff>
                    <xdr:row>72</xdr:row>
                    <xdr:rowOff>0</xdr:rowOff>
                  </to>
                </anchor>
              </controlPr>
            </control>
          </mc:Choice>
        </mc:AlternateContent>
        <mc:AlternateContent xmlns:mc="http://schemas.openxmlformats.org/markup-compatibility/2006">
          <mc:Choice Requires="x14">
            <control shapeId="10502" r:id="rId229" name="Check Box 262">
              <controlPr defaultSize="0" autoFill="0" autoLine="0" autoPict="0">
                <anchor moveWithCells="1">
                  <from>
                    <xdr:col>113</xdr:col>
                    <xdr:colOff>0</xdr:colOff>
                    <xdr:row>40</xdr:row>
                    <xdr:rowOff>228600</xdr:rowOff>
                  </from>
                  <to>
                    <xdr:col>114</xdr:col>
                    <xdr:colOff>9525</xdr:colOff>
                    <xdr:row>41</xdr:row>
                    <xdr:rowOff>390525</xdr:rowOff>
                  </to>
                </anchor>
              </controlPr>
            </control>
          </mc:Choice>
        </mc:AlternateContent>
        <mc:AlternateContent xmlns:mc="http://schemas.openxmlformats.org/markup-compatibility/2006">
          <mc:Choice Requires="x14">
            <control shapeId="10503" r:id="rId230" name="Check Box 263">
              <controlPr defaultSize="0" autoFill="0" autoLine="0" autoPict="0">
                <anchor moveWithCells="1">
                  <from>
                    <xdr:col>118</xdr:col>
                    <xdr:colOff>180975</xdr:colOff>
                    <xdr:row>40</xdr:row>
                    <xdr:rowOff>228600</xdr:rowOff>
                  </from>
                  <to>
                    <xdr:col>120</xdr:col>
                    <xdr:colOff>9525</xdr:colOff>
                    <xdr:row>41</xdr:row>
                    <xdr:rowOff>390525</xdr:rowOff>
                  </to>
                </anchor>
              </controlPr>
            </control>
          </mc:Choice>
        </mc:AlternateContent>
        <mc:AlternateContent xmlns:mc="http://schemas.openxmlformats.org/markup-compatibility/2006">
          <mc:Choice Requires="x14">
            <control shapeId="10504" r:id="rId231" name="Check Box 264">
              <controlPr defaultSize="0" autoFill="0" autoLine="0" autoPict="0">
                <anchor moveWithCells="1">
                  <from>
                    <xdr:col>113</xdr:col>
                    <xdr:colOff>0</xdr:colOff>
                    <xdr:row>52</xdr:row>
                    <xdr:rowOff>228600</xdr:rowOff>
                  </from>
                  <to>
                    <xdr:col>114</xdr:col>
                    <xdr:colOff>9525</xdr:colOff>
                    <xdr:row>53</xdr:row>
                    <xdr:rowOff>390525</xdr:rowOff>
                  </to>
                </anchor>
              </controlPr>
            </control>
          </mc:Choice>
        </mc:AlternateContent>
        <mc:AlternateContent xmlns:mc="http://schemas.openxmlformats.org/markup-compatibility/2006">
          <mc:Choice Requires="x14">
            <control shapeId="10505" r:id="rId232" name="Check Box 265">
              <controlPr defaultSize="0" autoFill="0" autoLine="0" autoPict="0">
                <anchor moveWithCells="1">
                  <from>
                    <xdr:col>118</xdr:col>
                    <xdr:colOff>180975</xdr:colOff>
                    <xdr:row>52</xdr:row>
                    <xdr:rowOff>228600</xdr:rowOff>
                  </from>
                  <to>
                    <xdr:col>120</xdr:col>
                    <xdr:colOff>9525</xdr:colOff>
                    <xdr:row>53</xdr:row>
                    <xdr:rowOff>390525</xdr:rowOff>
                  </to>
                </anchor>
              </controlPr>
            </control>
          </mc:Choice>
        </mc:AlternateContent>
        <mc:AlternateContent xmlns:mc="http://schemas.openxmlformats.org/markup-compatibility/2006">
          <mc:Choice Requires="x14">
            <control shapeId="10506" r:id="rId233" name="Check Box 266">
              <controlPr defaultSize="0" autoFill="0" autoLine="0" autoPict="0">
                <anchor moveWithCells="1">
                  <from>
                    <xdr:col>113</xdr:col>
                    <xdr:colOff>0</xdr:colOff>
                    <xdr:row>64</xdr:row>
                    <xdr:rowOff>228600</xdr:rowOff>
                  </from>
                  <to>
                    <xdr:col>114</xdr:col>
                    <xdr:colOff>9525</xdr:colOff>
                    <xdr:row>65</xdr:row>
                    <xdr:rowOff>390525</xdr:rowOff>
                  </to>
                </anchor>
              </controlPr>
            </control>
          </mc:Choice>
        </mc:AlternateContent>
        <mc:AlternateContent xmlns:mc="http://schemas.openxmlformats.org/markup-compatibility/2006">
          <mc:Choice Requires="x14">
            <control shapeId="10507" r:id="rId234" name="Check Box 267">
              <controlPr defaultSize="0" autoFill="0" autoLine="0" autoPict="0">
                <anchor moveWithCells="1">
                  <from>
                    <xdr:col>118</xdr:col>
                    <xdr:colOff>180975</xdr:colOff>
                    <xdr:row>64</xdr:row>
                    <xdr:rowOff>228600</xdr:rowOff>
                  </from>
                  <to>
                    <xdr:col>120</xdr:col>
                    <xdr:colOff>9525</xdr:colOff>
                    <xdr:row>65</xdr:row>
                    <xdr:rowOff>390525</xdr:rowOff>
                  </to>
                </anchor>
              </controlPr>
            </control>
          </mc:Choice>
        </mc:AlternateContent>
        <mc:AlternateContent xmlns:mc="http://schemas.openxmlformats.org/markup-compatibility/2006">
          <mc:Choice Requires="x14">
            <control shapeId="10516" r:id="rId235" name="Check Box 276">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7" r:id="rId236" name="Check Box 27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8" r:id="rId237" name="Check Box 278">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9" r:id="rId238" name="Check Box 279">
              <controlPr defaultSize="0" autoFill="0" autoLine="0" autoPict="0">
                <anchor moveWithCells="1">
                  <from>
                    <xdr:col>170</xdr:col>
                    <xdr:colOff>0</xdr:colOff>
                    <xdr:row>3</xdr:row>
                    <xdr:rowOff>0</xdr:rowOff>
                  </from>
                  <to>
                    <xdr:col>171</xdr:col>
                    <xdr:colOff>9525</xdr:colOff>
                    <xdr:row>4</xdr:row>
                    <xdr:rowOff>0</xdr:rowOff>
                  </to>
                </anchor>
              </controlPr>
            </control>
          </mc:Choice>
        </mc:AlternateContent>
        <mc:AlternateContent xmlns:mc="http://schemas.openxmlformats.org/markup-compatibility/2006">
          <mc:Choice Requires="x14">
            <control shapeId="10520" r:id="rId239" name="Check Box 280">
              <controlPr defaultSize="0" autoFill="0" autoLine="0" autoPict="0">
                <anchor moveWithCells="1">
                  <from>
                    <xdr:col>175</xdr:col>
                    <xdr:colOff>0</xdr:colOff>
                    <xdr:row>3</xdr:row>
                    <xdr:rowOff>0</xdr:rowOff>
                  </from>
                  <to>
                    <xdr:col>176</xdr:col>
                    <xdr:colOff>9525</xdr:colOff>
                    <xdr:row>4</xdr:row>
                    <xdr:rowOff>0</xdr:rowOff>
                  </to>
                </anchor>
              </controlPr>
            </control>
          </mc:Choice>
        </mc:AlternateContent>
        <mc:AlternateContent xmlns:mc="http://schemas.openxmlformats.org/markup-compatibility/2006">
          <mc:Choice Requires="x14">
            <control shapeId="10521" r:id="rId240" name="Check Box 281">
              <controlPr defaultSize="0" autoFill="0" autoLine="0" autoPict="0">
                <anchor moveWithCells="1">
                  <from>
                    <xdr:col>180</xdr:col>
                    <xdr:colOff>0</xdr:colOff>
                    <xdr:row>3</xdr:row>
                    <xdr:rowOff>0</xdr:rowOff>
                  </from>
                  <to>
                    <xdr:col>181</xdr:col>
                    <xdr:colOff>9525</xdr:colOff>
                    <xdr:row>4</xdr:row>
                    <xdr:rowOff>0</xdr:rowOff>
                  </to>
                </anchor>
              </controlPr>
            </control>
          </mc:Choice>
        </mc:AlternateContent>
        <mc:AlternateContent xmlns:mc="http://schemas.openxmlformats.org/markup-compatibility/2006">
          <mc:Choice Requires="x14">
            <control shapeId="10522" r:id="rId241" name="Check Box 282">
              <controlPr defaultSize="0" autoFill="0" autoLine="0" autoPict="0">
                <anchor moveWithCells="1">
                  <from>
                    <xdr:col>165</xdr:col>
                    <xdr:colOff>0</xdr:colOff>
                    <xdr:row>42</xdr:row>
                    <xdr:rowOff>0</xdr:rowOff>
                  </from>
                  <to>
                    <xdr:col>166</xdr:col>
                    <xdr:colOff>9525</xdr:colOff>
                    <xdr:row>43</xdr:row>
                    <xdr:rowOff>0</xdr:rowOff>
                  </to>
                </anchor>
              </controlPr>
            </control>
          </mc:Choice>
        </mc:AlternateContent>
        <mc:AlternateContent xmlns:mc="http://schemas.openxmlformats.org/markup-compatibility/2006">
          <mc:Choice Requires="x14">
            <control shapeId="10523" r:id="rId242" name="Check Box 283">
              <controlPr defaultSize="0" autoFill="0" autoLine="0" autoPict="0">
                <anchor moveWithCells="1">
                  <from>
                    <xdr:col>172</xdr:col>
                    <xdr:colOff>180975</xdr:colOff>
                    <xdr:row>42</xdr:row>
                    <xdr:rowOff>0</xdr:rowOff>
                  </from>
                  <to>
                    <xdr:col>174</xdr:col>
                    <xdr:colOff>9525</xdr:colOff>
                    <xdr:row>43</xdr:row>
                    <xdr:rowOff>0</xdr:rowOff>
                  </to>
                </anchor>
              </controlPr>
            </control>
          </mc:Choice>
        </mc:AlternateContent>
        <mc:AlternateContent xmlns:mc="http://schemas.openxmlformats.org/markup-compatibility/2006">
          <mc:Choice Requires="x14">
            <control shapeId="10524" r:id="rId243" name="Check Box 284">
              <controlPr defaultSize="0" autoFill="0" autoLine="0" autoPict="0">
                <anchor moveWithCells="1">
                  <from>
                    <xdr:col>180</xdr:col>
                    <xdr:colOff>0</xdr:colOff>
                    <xdr:row>42</xdr:row>
                    <xdr:rowOff>0</xdr:rowOff>
                  </from>
                  <to>
                    <xdr:col>181</xdr:col>
                    <xdr:colOff>9525</xdr:colOff>
                    <xdr:row>43</xdr:row>
                    <xdr:rowOff>0</xdr:rowOff>
                  </to>
                </anchor>
              </controlPr>
            </control>
          </mc:Choice>
        </mc:AlternateContent>
        <mc:AlternateContent xmlns:mc="http://schemas.openxmlformats.org/markup-compatibility/2006">
          <mc:Choice Requires="x14">
            <control shapeId="10525" r:id="rId244" name="Check Box 285">
              <controlPr defaultSize="0" autoFill="0" autoLine="0" autoPict="0">
                <anchor moveWithCells="1">
                  <from>
                    <xdr:col>165</xdr:col>
                    <xdr:colOff>0</xdr:colOff>
                    <xdr:row>43</xdr:row>
                    <xdr:rowOff>0</xdr:rowOff>
                  </from>
                  <to>
                    <xdr:col>166</xdr:col>
                    <xdr:colOff>9525</xdr:colOff>
                    <xdr:row>44</xdr:row>
                    <xdr:rowOff>0</xdr:rowOff>
                  </to>
                </anchor>
              </controlPr>
            </control>
          </mc:Choice>
        </mc:AlternateContent>
        <mc:AlternateContent xmlns:mc="http://schemas.openxmlformats.org/markup-compatibility/2006">
          <mc:Choice Requires="x14">
            <control shapeId="10526" r:id="rId245" name="Check Box 286">
              <controlPr defaultSize="0" autoFill="0" autoLine="0" autoPict="0">
                <anchor moveWithCells="1">
                  <from>
                    <xdr:col>175</xdr:col>
                    <xdr:colOff>0</xdr:colOff>
                    <xdr:row>43</xdr:row>
                    <xdr:rowOff>0</xdr:rowOff>
                  </from>
                  <to>
                    <xdr:col>176</xdr:col>
                    <xdr:colOff>9525</xdr:colOff>
                    <xdr:row>44</xdr:row>
                    <xdr:rowOff>0</xdr:rowOff>
                  </to>
                </anchor>
              </controlPr>
            </control>
          </mc:Choice>
        </mc:AlternateContent>
        <mc:AlternateContent xmlns:mc="http://schemas.openxmlformats.org/markup-compatibility/2006">
          <mc:Choice Requires="x14">
            <control shapeId="10527" r:id="rId246" name="Check Box 28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8" r:id="rId247" name="Check Box 288">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9" r:id="rId248" name="Check Box 289">
              <controlPr defaultSize="0" autoFill="0" autoLine="0" autoPict="0">
                <anchor moveWithCells="1">
                  <from>
                    <xdr:col>174</xdr:col>
                    <xdr:colOff>0</xdr:colOff>
                    <xdr:row>26</xdr:row>
                    <xdr:rowOff>0</xdr:rowOff>
                  </from>
                  <to>
                    <xdr:col>175</xdr:col>
                    <xdr:colOff>9525</xdr:colOff>
                    <xdr:row>28</xdr:row>
                    <xdr:rowOff>0</xdr:rowOff>
                  </to>
                </anchor>
              </controlPr>
            </control>
          </mc:Choice>
        </mc:AlternateContent>
        <mc:AlternateContent xmlns:mc="http://schemas.openxmlformats.org/markup-compatibility/2006">
          <mc:Choice Requires="x14">
            <control shapeId="10530" r:id="rId249" name="Check Box 290">
              <controlPr defaultSize="0" autoFill="0" autoLine="0" autoPict="0">
                <anchor moveWithCells="1">
                  <from>
                    <xdr:col>164</xdr:col>
                    <xdr:colOff>209550</xdr:colOff>
                    <xdr:row>26</xdr:row>
                    <xdr:rowOff>0</xdr:rowOff>
                  </from>
                  <to>
                    <xdr:col>166</xdr:col>
                    <xdr:colOff>9525</xdr:colOff>
                    <xdr:row>28</xdr:row>
                    <xdr:rowOff>0</xdr:rowOff>
                  </to>
                </anchor>
              </controlPr>
            </control>
          </mc:Choice>
        </mc:AlternateContent>
        <mc:AlternateContent xmlns:mc="http://schemas.openxmlformats.org/markup-compatibility/2006">
          <mc:Choice Requires="x14">
            <control shapeId="10531" r:id="rId250" name="Check Box 291">
              <controlPr defaultSize="0" autoFill="0" autoLine="0" autoPict="0">
                <anchor moveWithCells="1">
                  <from>
                    <xdr:col>183</xdr:col>
                    <xdr:colOff>0</xdr:colOff>
                    <xdr:row>26</xdr:row>
                    <xdr:rowOff>0</xdr:rowOff>
                  </from>
                  <to>
                    <xdr:col>184</xdr:col>
                    <xdr:colOff>9525</xdr:colOff>
                    <xdr:row>28</xdr:row>
                    <xdr:rowOff>0</xdr:rowOff>
                  </to>
                </anchor>
              </controlPr>
            </control>
          </mc:Choice>
        </mc:AlternateContent>
        <mc:AlternateContent xmlns:mc="http://schemas.openxmlformats.org/markup-compatibility/2006">
          <mc:Choice Requires="x14">
            <control shapeId="10532" r:id="rId251" name="Check Box 292">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3" r:id="rId252" name="Check Box 293">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4" r:id="rId253" name="Check Box 294">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5" r:id="rId254" name="Check Box 295">
              <controlPr defaultSize="0" autoFill="0" autoLine="0" autoPict="0">
                <anchor moveWithCells="1">
                  <from>
                    <xdr:col>174</xdr:col>
                    <xdr:colOff>0</xdr:colOff>
                    <xdr:row>12</xdr:row>
                    <xdr:rowOff>0</xdr:rowOff>
                  </from>
                  <to>
                    <xdr:col>175</xdr:col>
                    <xdr:colOff>28575</xdr:colOff>
                    <xdr:row>13</xdr:row>
                    <xdr:rowOff>9525</xdr:rowOff>
                  </to>
                </anchor>
              </controlPr>
            </control>
          </mc:Choice>
        </mc:AlternateContent>
        <mc:AlternateContent xmlns:mc="http://schemas.openxmlformats.org/markup-compatibility/2006">
          <mc:Choice Requires="x14">
            <control shapeId="10536" r:id="rId255" name="Check Box 296">
              <controlPr defaultSize="0" autoFill="0" autoLine="0" autoPict="0">
                <anchor moveWithCells="1">
                  <from>
                    <xdr:col>183</xdr:col>
                    <xdr:colOff>0</xdr:colOff>
                    <xdr:row>12</xdr:row>
                    <xdr:rowOff>0</xdr:rowOff>
                  </from>
                  <to>
                    <xdr:col>184</xdr:col>
                    <xdr:colOff>9525</xdr:colOff>
                    <xdr:row>13</xdr:row>
                    <xdr:rowOff>0</xdr:rowOff>
                  </to>
                </anchor>
              </controlPr>
            </control>
          </mc:Choice>
        </mc:AlternateContent>
        <mc:AlternateContent xmlns:mc="http://schemas.openxmlformats.org/markup-compatibility/2006">
          <mc:Choice Requires="x14">
            <control shapeId="10537" r:id="rId256" name="Check Box 297">
              <controlPr defaultSize="0" autoFill="0" autoLine="0" autoPict="0">
                <anchor moveWithCells="1">
                  <from>
                    <xdr:col>165</xdr:col>
                    <xdr:colOff>0</xdr:colOff>
                    <xdr:row>47</xdr:row>
                    <xdr:rowOff>0</xdr:rowOff>
                  </from>
                  <to>
                    <xdr:col>166</xdr:col>
                    <xdr:colOff>9525</xdr:colOff>
                    <xdr:row>48</xdr:row>
                    <xdr:rowOff>0</xdr:rowOff>
                  </to>
                </anchor>
              </controlPr>
            </control>
          </mc:Choice>
        </mc:AlternateContent>
        <mc:AlternateContent xmlns:mc="http://schemas.openxmlformats.org/markup-compatibility/2006">
          <mc:Choice Requires="x14">
            <control shapeId="10538" r:id="rId257" name="Check Box 298">
              <controlPr defaultSize="0" autoFill="0" autoLine="0" autoPict="0">
                <anchor moveWithCells="1">
                  <from>
                    <xdr:col>171</xdr:col>
                    <xdr:colOff>180975</xdr:colOff>
                    <xdr:row>47</xdr:row>
                    <xdr:rowOff>0</xdr:rowOff>
                  </from>
                  <to>
                    <xdr:col>173</xdr:col>
                    <xdr:colOff>9525</xdr:colOff>
                    <xdr:row>48</xdr:row>
                    <xdr:rowOff>0</xdr:rowOff>
                  </to>
                </anchor>
              </controlPr>
            </control>
          </mc:Choice>
        </mc:AlternateContent>
        <mc:AlternateContent xmlns:mc="http://schemas.openxmlformats.org/markup-compatibility/2006">
          <mc:Choice Requires="x14">
            <control shapeId="10539" r:id="rId258" name="Check Box 299">
              <controlPr defaultSize="0" autoFill="0" autoLine="0" autoPict="0">
                <anchor moveWithCells="1">
                  <from>
                    <xdr:col>178</xdr:col>
                    <xdr:colOff>180975</xdr:colOff>
                    <xdr:row>47</xdr:row>
                    <xdr:rowOff>0</xdr:rowOff>
                  </from>
                  <to>
                    <xdr:col>180</xdr:col>
                    <xdr:colOff>9525</xdr:colOff>
                    <xdr:row>48</xdr:row>
                    <xdr:rowOff>0</xdr:rowOff>
                  </to>
                </anchor>
              </controlPr>
            </control>
          </mc:Choice>
        </mc:AlternateContent>
        <mc:AlternateContent xmlns:mc="http://schemas.openxmlformats.org/markup-compatibility/2006">
          <mc:Choice Requires="x14">
            <control shapeId="10540" r:id="rId259" name="Check Box 300">
              <controlPr defaultSize="0" autoFill="0" autoLine="0" autoPict="0">
                <anchor moveWithCells="1">
                  <from>
                    <xdr:col>185</xdr:col>
                    <xdr:colOff>180975</xdr:colOff>
                    <xdr:row>47</xdr:row>
                    <xdr:rowOff>0</xdr:rowOff>
                  </from>
                  <to>
                    <xdr:col>187</xdr:col>
                    <xdr:colOff>9525</xdr:colOff>
                    <xdr:row>48</xdr:row>
                    <xdr:rowOff>0</xdr:rowOff>
                  </to>
                </anchor>
              </controlPr>
            </control>
          </mc:Choice>
        </mc:AlternateContent>
        <mc:AlternateContent xmlns:mc="http://schemas.openxmlformats.org/markup-compatibility/2006">
          <mc:Choice Requires="x14">
            <control shapeId="10541" r:id="rId260" name="Check Box 301">
              <controlPr defaultSize="0" autoFill="0" autoLine="0" autoPict="0">
                <anchor moveWithCells="1">
                  <from>
                    <xdr:col>165</xdr:col>
                    <xdr:colOff>0</xdr:colOff>
                    <xdr:row>44</xdr:row>
                    <xdr:rowOff>0</xdr:rowOff>
                  </from>
                  <to>
                    <xdr:col>166</xdr:col>
                    <xdr:colOff>9525</xdr:colOff>
                    <xdr:row>45</xdr:row>
                    <xdr:rowOff>0</xdr:rowOff>
                  </to>
                </anchor>
              </controlPr>
            </control>
          </mc:Choice>
        </mc:AlternateContent>
        <mc:AlternateContent xmlns:mc="http://schemas.openxmlformats.org/markup-compatibility/2006">
          <mc:Choice Requires="x14">
            <control shapeId="10542" r:id="rId261" name="Check Box 302">
              <controlPr defaultSize="0" autoFill="0" autoLine="0" autoPict="0">
                <anchor moveWithCells="1">
                  <from>
                    <xdr:col>171</xdr:col>
                    <xdr:colOff>180975</xdr:colOff>
                    <xdr:row>44</xdr:row>
                    <xdr:rowOff>0</xdr:rowOff>
                  </from>
                  <to>
                    <xdr:col>173</xdr:col>
                    <xdr:colOff>9525</xdr:colOff>
                    <xdr:row>45</xdr:row>
                    <xdr:rowOff>0</xdr:rowOff>
                  </to>
                </anchor>
              </controlPr>
            </control>
          </mc:Choice>
        </mc:AlternateContent>
        <mc:AlternateContent xmlns:mc="http://schemas.openxmlformats.org/markup-compatibility/2006">
          <mc:Choice Requires="x14">
            <control shapeId="10543" r:id="rId262" name="Check Box 303">
              <controlPr defaultSize="0" autoFill="0" autoLine="0" autoPict="0">
                <anchor moveWithCells="1">
                  <from>
                    <xdr:col>179</xdr:col>
                    <xdr:colOff>0</xdr:colOff>
                    <xdr:row>44</xdr:row>
                    <xdr:rowOff>0</xdr:rowOff>
                  </from>
                  <to>
                    <xdr:col>180</xdr:col>
                    <xdr:colOff>9525</xdr:colOff>
                    <xdr:row>45</xdr:row>
                    <xdr:rowOff>0</xdr:rowOff>
                  </to>
                </anchor>
              </controlPr>
            </control>
          </mc:Choice>
        </mc:AlternateContent>
        <mc:AlternateContent xmlns:mc="http://schemas.openxmlformats.org/markup-compatibility/2006">
          <mc:Choice Requires="x14">
            <control shapeId="10544" r:id="rId263" name="Check Box 304">
              <controlPr defaultSize="0" autoFill="0" autoLine="0" autoPict="0">
                <anchor moveWithCells="1">
                  <from>
                    <xdr:col>165</xdr:col>
                    <xdr:colOff>0</xdr:colOff>
                    <xdr:row>45</xdr:row>
                    <xdr:rowOff>0</xdr:rowOff>
                  </from>
                  <to>
                    <xdr:col>166</xdr:col>
                    <xdr:colOff>9525</xdr:colOff>
                    <xdr:row>46</xdr:row>
                    <xdr:rowOff>0</xdr:rowOff>
                  </to>
                </anchor>
              </controlPr>
            </control>
          </mc:Choice>
        </mc:AlternateContent>
        <mc:AlternateContent xmlns:mc="http://schemas.openxmlformats.org/markup-compatibility/2006">
          <mc:Choice Requires="x14">
            <control shapeId="10545" r:id="rId264" name="Check Box 305">
              <controlPr defaultSize="0" autoFill="0" autoLine="0" autoPict="0">
                <anchor moveWithCells="1">
                  <from>
                    <xdr:col>171</xdr:col>
                    <xdr:colOff>180975</xdr:colOff>
                    <xdr:row>45</xdr:row>
                    <xdr:rowOff>0</xdr:rowOff>
                  </from>
                  <to>
                    <xdr:col>173</xdr:col>
                    <xdr:colOff>9525</xdr:colOff>
                    <xdr:row>46</xdr:row>
                    <xdr:rowOff>0</xdr:rowOff>
                  </to>
                </anchor>
              </controlPr>
            </control>
          </mc:Choice>
        </mc:AlternateContent>
        <mc:AlternateContent xmlns:mc="http://schemas.openxmlformats.org/markup-compatibility/2006">
          <mc:Choice Requires="x14">
            <control shapeId="10546" r:id="rId265" name="Check Box 306">
              <controlPr defaultSize="0" autoFill="0" autoLine="0" autoPict="0">
                <anchor moveWithCells="1">
                  <from>
                    <xdr:col>179</xdr:col>
                    <xdr:colOff>0</xdr:colOff>
                    <xdr:row>45</xdr:row>
                    <xdr:rowOff>0</xdr:rowOff>
                  </from>
                  <to>
                    <xdr:col>180</xdr:col>
                    <xdr:colOff>9525</xdr:colOff>
                    <xdr:row>46</xdr:row>
                    <xdr:rowOff>0</xdr:rowOff>
                  </to>
                </anchor>
              </controlPr>
            </control>
          </mc:Choice>
        </mc:AlternateContent>
        <mc:AlternateContent xmlns:mc="http://schemas.openxmlformats.org/markup-compatibility/2006">
          <mc:Choice Requires="x14">
            <control shapeId="10547" r:id="rId266" name="Check Box 307">
              <controlPr defaultSize="0" autoFill="0" autoLine="0" autoPict="0">
                <anchor moveWithCells="1">
                  <from>
                    <xdr:col>165</xdr:col>
                    <xdr:colOff>0</xdr:colOff>
                    <xdr:row>46</xdr:row>
                    <xdr:rowOff>0</xdr:rowOff>
                  </from>
                  <to>
                    <xdr:col>166</xdr:col>
                    <xdr:colOff>9525</xdr:colOff>
                    <xdr:row>47</xdr:row>
                    <xdr:rowOff>0</xdr:rowOff>
                  </to>
                </anchor>
              </controlPr>
            </control>
          </mc:Choice>
        </mc:AlternateContent>
        <mc:AlternateContent xmlns:mc="http://schemas.openxmlformats.org/markup-compatibility/2006">
          <mc:Choice Requires="x14">
            <control shapeId="10548" r:id="rId267" name="Check Box 308">
              <controlPr defaultSize="0" autoFill="0" autoLine="0" autoPict="0">
                <anchor moveWithCells="1">
                  <from>
                    <xdr:col>171</xdr:col>
                    <xdr:colOff>180975</xdr:colOff>
                    <xdr:row>46</xdr:row>
                    <xdr:rowOff>0</xdr:rowOff>
                  </from>
                  <to>
                    <xdr:col>173</xdr:col>
                    <xdr:colOff>9525</xdr:colOff>
                    <xdr:row>47</xdr:row>
                    <xdr:rowOff>0</xdr:rowOff>
                  </to>
                </anchor>
              </controlPr>
            </control>
          </mc:Choice>
        </mc:AlternateContent>
        <mc:AlternateContent xmlns:mc="http://schemas.openxmlformats.org/markup-compatibility/2006">
          <mc:Choice Requires="x14">
            <control shapeId="10549" r:id="rId268" name="Check Box 309">
              <controlPr defaultSize="0" autoFill="0" autoLine="0" autoPict="0">
                <anchor moveWithCells="1">
                  <from>
                    <xdr:col>179</xdr:col>
                    <xdr:colOff>0</xdr:colOff>
                    <xdr:row>46</xdr:row>
                    <xdr:rowOff>0</xdr:rowOff>
                  </from>
                  <to>
                    <xdr:col>180</xdr:col>
                    <xdr:colOff>9525</xdr:colOff>
                    <xdr:row>47</xdr:row>
                    <xdr:rowOff>0</xdr:rowOff>
                  </to>
                </anchor>
              </controlPr>
            </control>
          </mc:Choice>
        </mc:AlternateContent>
        <mc:AlternateContent xmlns:mc="http://schemas.openxmlformats.org/markup-compatibility/2006">
          <mc:Choice Requires="x14">
            <control shapeId="10551" r:id="rId269" name="Check Box 311">
              <controlPr defaultSize="0" autoFill="0" autoLine="0" autoPict="0">
                <anchor moveWithCells="1">
                  <from>
                    <xdr:col>165</xdr:col>
                    <xdr:colOff>0</xdr:colOff>
                    <xdr:row>54</xdr:row>
                    <xdr:rowOff>0</xdr:rowOff>
                  </from>
                  <to>
                    <xdr:col>166</xdr:col>
                    <xdr:colOff>9525</xdr:colOff>
                    <xdr:row>55</xdr:row>
                    <xdr:rowOff>0</xdr:rowOff>
                  </to>
                </anchor>
              </controlPr>
            </control>
          </mc:Choice>
        </mc:AlternateContent>
        <mc:AlternateContent xmlns:mc="http://schemas.openxmlformats.org/markup-compatibility/2006">
          <mc:Choice Requires="x14">
            <control shapeId="10552" r:id="rId270" name="Check Box 312">
              <controlPr defaultSize="0" autoFill="0" autoLine="0" autoPict="0">
                <anchor moveWithCells="1">
                  <from>
                    <xdr:col>172</xdr:col>
                    <xdr:colOff>180975</xdr:colOff>
                    <xdr:row>54</xdr:row>
                    <xdr:rowOff>0</xdr:rowOff>
                  </from>
                  <to>
                    <xdr:col>174</xdr:col>
                    <xdr:colOff>19050</xdr:colOff>
                    <xdr:row>55</xdr:row>
                    <xdr:rowOff>0</xdr:rowOff>
                  </to>
                </anchor>
              </controlPr>
            </control>
          </mc:Choice>
        </mc:AlternateContent>
        <mc:AlternateContent xmlns:mc="http://schemas.openxmlformats.org/markup-compatibility/2006">
          <mc:Choice Requires="x14">
            <control shapeId="10553" r:id="rId271" name="Check Box 313">
              <controlPr defaultSize="0" autoFill="0" autoLine="0" autoPict="0">
                <anchor moveWithCells="1">
                  <from>
                    <xdr:col>180</xdr:col>
                    <xdr:colOff>0</xdr:colOff>
                    <xdr:row>54</xdr:row>
                    <xdr:rowOff>0</xdr:rowOff>
                  </from>
                  <to>
                    <xdr:col>181</xdr:col>
                    <xdr:colOff>9525</xdr:colOff>
                    <xdr:row>55</xdr:row>
                    <xdr:rowOff>0</xdr:rowOff>
                  </to>
                </anchor>
              </controlPr>
            </control>
          </mc:Choice>
        </mc:AlternateContent>
        <mc:AlternateContent xmlns:mc="http://schemas.openxmlformats.org/markup-compatibility/2006">
          <mc:Choice Requires="x14">
            <control shapeId="10554" r:id="rId272" name="Check Box 314">
              <controlPr defaultSize="0" autoFill="0" autoLine="0" autoPict="0">
                <anchor moveWithCells="1">
                  <from>
                    <xdr:col>165</xdr:col>
                    <xdr:colOff>0</xdr:colOff>
                    <xdr:row>55</xdr:row>
                    <xdr:rowOff>0</xdr:rowOff>
                  </from>
                  <to>
                    <xdr:col>166</xdr:col>
                    <xdr:colOff>9525</xdr:colOff>
                    <xdr:row>56</xdr:row>
                    <xdr:rowOff>0</xdr:rowOff>
                  </to>
                </anchor>
              </controlPr>
            </control>
          </mc:Choice>
        </mc:AlternateContent>
        <mc:AlternateContent xmlns:mc="http://schemas.openxmlformats.org/markup-compatibility/2006">
          <mc:Choice Requires="x14">
            <control shapeId="10555" r:id="rId273" name="Check Box 315">
              <controlPr defaultSize="0" autoFill="0" autoLine="0" autoPict="0">
                <anchor moveWithCells="1">
                  <from>
                    <xdr:col>175</xdr:col>
                    <xdr:colOff>0</xdr:colOff>
                    <xdr:row>55</xdr:row>
                    <xdr:rowOff>0</xdr:rowOff>
                  </from>
                  <to>
                    <xdr:col>176</xdr:col>
                    <xdr:colOff>9525</xdr:colOff>
                    <xdr:row>56</xdr:row>
                    <xdr:rowOff>0</xdr:rowOff>
                  </to>
                </anchor>
              </controlPr>
            </control>
          </mc:Choice>
        </mc:AlternateContent>
        <mc:AlternateContent xmlns:mc="http://schemas.openxmlformats.org/markup-compatibility/2006">
          <mc:Choice Requires="x14">
            <control shapeId="10556" r:id="rId274" name="Check Box 316">
              <controlPr defaultSize="0" autoFill="0" autoLine="0" autoPict="0">
                <anchor moveWithCells="1">
                  <from>
                    <xdr:col>165</xdr:col>
                    <xdr:colOff>0</xdr:colOff>
                    <xdr:row>56</xdr:row>
                    <xdr:rowOff>0</xdr:rowOff>
                  </from>
                  <to>
                    <xdr:col>166</xdr:col>
                    <xdr:colOff>9525</xdr:colOff>
                    <xdr:row>57</xdr:row>
                    <xdr:rowOff>0</xdr:rowOff>
                  </to>
                </anchor>
              </controlPr>
            </control>
          </mc:Choice>
        </mc:AlternateContent>
        <mc:AlternateContent xmlns:mc="http://schemas.openxmlformats.org/markup-compatibility/2006">
          <mc:Choice Requires="x14">
            <control shapeId="10557" r:id="rId275" name="Check Box 317">
              <controlPr defaultSize="0" autoFill="0" autoLine="0" autoPict="0">
                <anchor moveWithCells="1">
                  <from>
                    <xdr:col>171</xdr:col>
                    <xdr:colOff>180975</xdr:colOff>
                    <xdr:row>56</xdr:row>
                    <xdr:rowOff>0</xdr:rowOff>
                  </from>
                  <to>
                    <xdr:col>173</xdr:col>
                    <xdr:colOff>9525</xdr:colOff>
                    <xdr:row>57</xdr:row>
                    <xdr:rowOff>0</xdr:rowOff>
                  </to>
                </anchor>
              </controlPr>
            </control>
          </mc:Choice>
        </mc:AlternateContent>
        <mc:AlternateContent xmlns:mc="http://schemas.openxmlformats.org/markup-compatibility/2006">
          <mc:Choice Requires="x14">
            <control shapeId="10558" r:id="rId276" name="Check Box 318">
              <controlPr defaultSize="0" autoFill="0" autoLine="0" autoPict="0">
                <anchor moveWithCells="1">
                  <from>
                    <xdr:col>179</xdr:col>
                    <xdr:colOff>0</xdr:colOff>
                    <xdr:row>56</xdr:row>
                    <xdr:rowOff>0</xdr:rowOff>
                  </from>
                  <to>
                    <xdr:col>180</xdr:col>
                    <xdr:colOff>9525</xdr:colOff>
                    <xdr:row>57</xdr:row>
                    <xdr:rowOff>0</xdr:rowOff>
                  </to>
                </anchor>
              </controlPr>
            </control>
          </mc:Choice>
        </mc:AlternateContent>
        <mc:AlternateContent xmlns:mc="http://schemas.openxmlformats.org/markup-compatibility/2006">
          <mc:Choice Requires="x14">
            <control shapeId="10559" r:id="rId277" name="Check Box 319">
              <controlPr defaultSize="0" autoFill="0" autoLine="0" autoPict="0">
                <anchor moveWithCells="1">
                  <from>
                    <xdr:col>165</xdr:col>
                    <xdr:colOff>0</xdr:colOff>
                    <xdr:row>57</xdr:row>
                    <xdr:rowOff>0</xdr:rowOff>
                  </from>
                  <to>
                    <xdr:col>166</xdr:col>
                    <xdr:colOff>9525</xdr:colOff>
                    <xdr:row>58</xdr:row>
                    <xdr:rowOff>0</xdr:rowOff>
                  </to>
                </anchor>
              </controlPr>
            </control>
          </mc:Choice>
        </mc:AlternateContent>
        <mc:AlternateContent xmlns:mc="http://schemas.openxmlformats.org/markup-compatibility/2006">
          <mc:Choice Requires="x14">
            <control shapeId="10560" r:id="rId278" name="Check Box 320">
              <controlPr defaultSize="0" autoFill="0" autoLine="0" autoPict="0">
                <anchor moveWithCells="1">
                  <from>
                    <xdr:col>172</xdr:col>
                    <xdr:colOff>0</xdr:colOff>
                    <xdr:row>57</xdr:row>
                    <xdr:rowOff>0</xdr:rowOff>
                  </from>
                  <to>
                    <xdr:col>173</xdr:col>
                    <xdr:colOff>9525</xdr:colOff>
                    <xdr:row>58</xdr:row>
                    <xdr:rowOff>0</xdr:rowOff>
                  </to>
                </anchor>
              </controlPr>
            </control>
          </mc:Choice>
        </mc:AlternateContent>
        <mc:AlternateContent xmlns:mc="http://schemas.openxmlformats.org/markup-compatibility/2006">
          <mc:Choice Requires="x14">
            <control shapeId="10561" r:id="rId279" name="Check Box 321">
              <controlPr defaultSize="0" autoFill="0" autoLine="0" autoPict="0">
                <anchor moveWithCells="1">
                  <from>
                    <xdr:col>179</xdr:col>
                    <xdr:colOff>0</xdr:colOff>
                    <xdr:row>57</xdr:row>
                    <xdr:rowOff>0</xdr:rowOff>
                  </from>
                  <to>
                    <xdr:col>180</xdr:col>
                    <xdr:colOff>9525</xdr:colOff>
                    <xdr:row>58</xdr:row>
                    <xdr:rowOff>0</xdr:rowOff>
                  </to>
                </anchor>
              </controlPr>
            </control>
          </mc:Choice>
        </mc:AlternateContent>
        <mc:AlternateContent xmlns:mc="http://schemas.openxmlformats.org/markup-compatibility/2006">
          <mc:Choice Requires="x14">
            <control shapeId="10562" r:id="rId280" name="Check Box 322">
              <controlPr defaultSize="0" autoFill="0" autoLine="0" autoPict="0">
                <anchor moveWithCells="1">
                  <from>
                    <xdr:col>165</xdr:col>
                    <xdr:colOff>0</xdr:colOff>
                    <xdr:row>58</xdr:row>
                    <xdr:rowOff>0</xdr:rowOff>
                  </from>
                  <to>
                    <xdr:col>166</xdr:col>
                    <xdr:colOff>9525</xdr:colOff>
                    <xdr:row>59</xdr:row>
                    <xdr:rowOff>0</xdr:rowOff>
                  </to>
                </anchor>
              </controlPr>
            </control>
          </mc:Choice>
        </mc:AlternateContent>
        <mc:AlternateContent xmlns:mc="http://schemas.openxmlformats.org/markup-compatibility/2006">
          <mc:Choice Requires="x14">
            <control shapeId="10563" r:id="rId281" name="Check Box 323">
              <controlPr defaultSize="0" autoFill="0" autoLine="0" autoPict="0">
                <anchor moveWithCells="1">
                  <from>
                    <xdr:col>171</xdr:col>
                    <xdr:colOff>180975</xdr:colOff>
                    <xdr:row>58</xdr:row>
                    <xdr:rowOff>0</xdr:rowOff>
                  </from>
                  <to>
                    <xdr:col>173</xdr:col>
                    <xdr:colOff>9525</xdr:colOff>
                    <xdr:row>59</xdr:row>
                    <xdr:rowOff>9525</xdr:rowOff>
                  </to>
                </anchor>
              </controlPr>
            </control>
          </mc:Choice>
        </mc:AlternateContent>
        <mc:AlternateContent xmlns:mc="http://schemas.openxmlformats.org/markup-compatibility/2006">
          <mc:Choice Requires="x14">
            <control shapeId="10564" r:id="rId282" name="Check Box 324">
              <controlPr defaultSize="0" autoFill="0" autoLine="0" autoPict="0">
                <anchor moveWithCells="1">
                  <from>
                    <xdr:col>179</xdr:col>
                    <xdr:colOff>0</xdr:colOff>
                    <xdr:row>58</xdr:row>
                    <xdr:rowOff>0</xdr:rowOff>
                  </from>
                  <to>
                    <xdr:col>180</xdr:col>
                    <xdr:colOff>9525</xdr:colOff>
                    <xdr:row>59</xdr:row>
                    <xdr:rowOff>0</xdr:rowOff>
                  </to>
                </anchor>
              </controlPr>
            </control>
          </mc:Choice>
        </mc:AlternateContent>
        <mc:AlternateContent xmlns:mc="http://schemas.openxmlformats.org/markup-compatibility/2006">
          <mc:Choice Requires="x14">
            <control shapeId="10565" r:id="rId283" name="Check Box 325">
              <controlPr defaultSize="0" autoFill="0" autoLine="0" autoPict="0">
                <anchor moveWithCells="1">
                  <from>
                    <xdr:col>165</xdr:col>
                    <xdr:colOff>0</xdr:colOff>
                    <xdr:row>59</xdr:row>
                    <xdr:rowOff>0</xdr:rowOff>
                  </from>
                  <to>
                    <xdr:col>166</xdr:col>
                    <xdr:colOff>9525</xdr:colOff>
                    <xdr:row>60</xdr:row>
                    <xdr:rowOff>0</xdr:rowOff>
                  </to>
                </anchor>
              </controlPr>
            </control>
          </mc:Choice>
        </mc:AlternateContent>
        <mc:AlternateContent xmlns:mc="http://schemas.openxmlformats.org/markup-compatibility/2006">
          <mc:Choice Requires="x14">
            <control shapeId="10566" r:id="rId284" name="Check Box 326">
              <controlPr defaultSize="0" autoFill="0" autoLine="0" autoPict="0">
                <anchor moveWithCells="1">
                  <from>
                    <xdr:col>171</xdr:col>
                    <xdr:colOff>180975</xdr:colOff>
                    <xdr:row>59</xdr:row>
                    <xdr:rowOff>0</xdr:rowOff>
                  </from>
                  <to>
                    <xdr:col>173</xdr:col>
                    <xdr:colOff>9525</xdr:colOff>
                    <xdr:row>60</xdr:row>
                    <xdr:rowOff>0</xdr:rowOff>
                  </to>
                </anchor>
              </controlPr>
            </control>
          </mc:Choice>
        </mc:AlternateContent>
        <mc:AlternateContent xmlns:mc="http://schemas.openxmlformats.org/markup-compatibility/2006">
          <mc:Choice Requires="x14">
            <control shapeId="10567" r:id="rId285" name="Check Box 327">
              <controlPr defaultSize="0" autoFill="0" autoLine="0" autoPict="0">
                <anchor moveWithCells="1">
                  <from>
                    <xdr:col>178</xdr:col>
                    <xdr:colOff>180975</xdr:colOff>
                    <xdr:row>59</xdr:row>
                    <xdr:rowOff>0</xdr:rowOff>
                  </from>
                  <to>
                    <xdr:col>180</xdr:col>
                    <xdr:colOff>9525</xdr:colOff>
                    <xdr:row>60</xdr:row>
                    <xdr:rowOff>0</xdr:rowOff>
                  </to>
                </anchor>
              </controlPr>
            </control>
          </mc:Choice>
        </mc:AlternateContent>
        <mc:AlternateContent xmlns:mc="http://schemas.openxmlformats.org/markup-compatibility/2006">
          <mc:Choice Requires="x14">
            <control shapeId="10568" r:id="rId286" name="Check Box 328">
              <controlPr defaultSize="0" autoFill="0" autoLine="0" autoPict="0">
                <anchor moveWithCells="1">
                  <from>
                    <xdr:col>185</xdr:col>
                    <xdr:colOff>180975</xdr:colOff>
                    <xdr:row>59</xdr:row>
                    <xdr:rowOff>0</xdr:rowOff>
                  </from>
                  <to>
                    <xdr:col>187</xdr:col>
                    <xdr:colOff>9525</xdr:colOff>
                    <xdr:row>60</xdr:row>
                    <xdr:rowOff>0</xdr:rowOff>
                  </to>
                </anchor>
              </controlPr>
            </control>
          </mc:Choice>
        </mc:AlternateContent>
        <mc:AlternateContent xmlns:mc="http://schemas.openxmlformats.org/markup-compatibility/2006">
          <mc:Choice Requires="x14">
            <control shapeId="10569" r:id="rId287" name="Check Box 329">
              <controlPr defaultSize="0" autoFill="0" autoLine="0" autoPict="0">
                <anchor moveWithCells="1">
                  <from>
                    <xdr:col>165</xdr:col>
                    <xdr:colOff>0</xdr:colOff>
                    <xdr:row>66</xdr:row>
                    <xdr:rowOff>0</xdr:rowOff>
                  </from>
                  <to>
                    <xdr:col>166</xdr:col>
                    <xdr:colOff>9525</xdr:colOff>
                    <xdr:row>67</xdr:row>
                    <xdr:rowOff>0</xdr:rowOff>
                  </to>
                </anchor>
              </controlPr>
            </control>
          </mc:Choice>
        </mc:AlternateContent>
        <mc:AlternateContent xmlns:mc="http://schemas.openxmlformats.org/markup-compatibility/2006">
          <mc:Choice Requires="x14">
            <control shapeId="10570" r:id="rId288" name="Check Box 330">
              <controlPr defaultSize="0" autoFill="0" autoLine="0" autoPict="0">
                <anchor moveWithCells="1">
                  <from>
                    <xdr:col>172</xdr:col>
                    <xdr:colOff>180975</xdr:colOff>
                    <xdr:row>66</xdr:row>
                    <xdr:rowOff>0</xdr:rowOff>
                  </from>
                  <to>
                    <xdr:col>174</xdr:col>
                    <xdr:colOff>9525</xdr:colOff>
                    <xdr:row>67</xdr:row>
                    <xdr:rowOff>0</xdr:rowOff>
                  </to>
                </anchor>
              </controlPr>
            </control>
          </mc:Choice>
        </mc:AlternateContent>
        <mc:AlternateContent xmlns:mc="http://schemas.openxmlformats.org/markup-compatibility/2006">
          <mc:Choice Requires="x14">
            <control shapeId="10571" r:id="rId289" name="Check Box 331">
              <controlPr defaultSize="0" autoFill="0" autoLine="0" autoPict="0">
                <anchor moveWithCells="1">
                  <from>
                    <xdr:col>180</xdr:col>
                    <xdr:colOff>0</xdr:colOff>
                    <xdr:row>66</xdr:row>
                    <xdr:rowOff>0</xdr:rowOff>
                  </from>
                  <to>
                    <xdr:col>181</xdr:col>
                    <xdr:colOff>9525</xdr:colOff>
                    <xdr:row>67</xdr:row>
                    <xdr:rowOff>0</xdr:rowOff>
                  </to>
                </anchor>
              </controlPr>
            </control>
          </mc:Choice>
        </mc:AlternateContent>
        <mc:AlternateContent xmlns:mc="http://schemas.openxmlformats.org/markup-compatibility/2006">
          <mc:Choice Requires="x14">
            <control shapeId="10572" r:id="rId290" name="Check Box 332">
              <controlPr defaultSize="0" autoFill="0" autoLine="0" autoPict="0">
                <anchor moveWithCells="1">
                  <from>
                    <xdr:col>165</xdr:col>
                    <xdr:colOff>0</xdr:colOff>
                    <xdr:row>67</xdr:row>
                    <xdr:rowOff>0</xdr:rowOff>
                  </from>
                  <to>
                    <xdr:col>166</xdr:col>
                    <xdr:colOff>9525</xdr:colOff>
                    <xdr:row>68</xdr:row>
                    <xdr:rowOff>0</xdr:rowOff>
                  </to>
                </anchor>
              </controlPr>
            </control>
          </mc:Choice>
        </mc:AlternateContent>
        <mc:AlternateContent xmlns:mc="http://schemas.openxmlformats.org/markup-compatibility/2006">
          <mc:Choice Requires="x14">
            <control shapeId="10573" r:id="rId291" name="Check Box 333">
              <controlPr defaultSize="0" autoFill="0" autoLine="0" autoPict="0">
                <anchor moveWithCells="1">
                  <from>
                    <xdr:col>175</xdr:col>
                    <xdr:colOff>0</xdr:colOff>
                    <xdr:row>67</xdr:row>
                    <xdr:rowOff>0</xdr:rowOff>
                  </from>
                  <to>
                    <xdr:col>176</xdr:col>
                    <xdr:colOff>9525</xdr:colOff>
                    <xdr:row>68</xdr:row>
                    <xdr:rowOff>0</xdr:rowOff>
                  </to>
                </anchor>
              </controlPr>
            </control>
          </mc:Choice>
        </mc:AlternateContent>
        <mc:AlternateContent xmlns:mc="http://schemas.openxmlformats.org/markup-compatibility/2006">
          <mc:Choice Requires="x14">
            <control shapeId="10574" r:id="rId292" name="Check Box 334">
              <controlPr defaultSize="0" autoFill="0" autoLine="0" autoPict="0">
                <anchor moveWithCells="1">
                  <from>
                    <xdr:col>165</xdr:col>
                    <xdr:colOff>0</xdr:colOff>
                    <xdr:row>68</xdr:row>
                    <xdr:rowOff>0</xdr:rowOff>
                  </from>
                  <to>
                    <xdr:col>166</xdr:col>
                    <xdr:colOff>9525</xdr:colOff>
                    <xdr:row>69</xdr:row>
                    <xdr:rowOff>0</xdr:rowOff>
                  </to>
                </anchor>
              </controlPr>
            </control>
          </mc:Choice>
        </mc:AlternateContent>
        <mc:AlternateContent xmlns:mc="http://schemas.openxmlformats.org/markup-compatibility/2006">
          <mc:Choice Requires="x14">
            <control shapeId="10575" r:id="rId293" name="Check Box 335">
              <controlPr defaultSize="0" autoFill="0" autoLine="0" autoPict="0">
                <anchor moveWithCells="1">
                  <from>
                    <xdr:col>171</xdr:col>
                    <xdr:colOff>180975</xdr:colOff>
                    <xdr:row>68</xdr:row>
                    <xdr:rowOff>0</xdr:rowOff>
                  </from>
                  <to>
                    <xdr:col>173</xdr:col>
                    <xdr:colOff>9525</xdr:colOff>
                    <xdr:row>69</xdr:row>
                    <xdr:rowOff>0</xdr:rowOff>
                  </to>
                </anchor>
              </controlPr>
            </control>
          </mc:Choice>
        </mc:AlternateContent>
        <mc:AlternateContent xmlns:mc="http://schemas.openxmlformats.org/markup-compatibility/2006">
          <mc:Choice Requires="x14">
            <control shapeId="10576" r:id="rId294" name="Check Box 336">
              <controlPr defaultSize="0" autoFill="0" autoLine="0" autoPict="0">
                <anchor moveWithCells="1">
                  <from>
                    <xdr:col>179</xdr:col>
                    <xdr:colOff>0</xdr:colOff>
                    <xdr:row>68</xdr:row>
                    <xdr:rowOff>0</xdr:rowOff>
                  </from>
                  <to>
                    <xdr:col>180</xdr:col>
                    <xdr:colOff>9525</xdr:colOff>
                    <xdr:row>69</xdr:row>
                    <xdr:rowOff>0</xdr:rowOff>
                  </to>
                </anchor>
              </controlPr>
            </control>
          </mc:Choice>
        </mc:AlternateContent>
        <mc:AlternateContent xmlns:mc="http://schemas.openxmlformats.org/markup-compatibility/2006">
          <mc:Choice Requires="x14">
            <control shapeId="10577" r:id="rId295" name="Check Box 337">
              <controlPr defaultSize="0" autoFill="0" autoLine="0" autoPict="0">
                <anchor moveWithCells="1">
                  <from>
                    <xdr:col>165</xdr:col>
                    <xdr:colOff>0</xdr:colOff>
                    <xdr:row>69</xdr:row>
                    <xdr:rowOff>0</xdr:rowOff>
                  </from>
                  <to>
                    <xdr:col>166</xdr:col>
                    <xdr:colOff>9525</xdr:colOff>
                    <xdr:row>70</xdr:row>
                    <xdr:rowOff>0</xdr:rowOff>
                  </to>
                </anchor>
              </controlPr>
            </control>
          </mc:Choice>
        </mc:AlternateContent>
        <mc:AlternateContent xmlns:mc="http://schemas.openxmlformats.org/markup-compatibility/2006">
          <mc:Choice Requires="x14">
            <control shapeId="10578" r:id="rId296" name="Check Box 338">
              <controlPr defaultSize="0" autoFill="0" autoLine="0" autoPict="0">
                <anchor moveWithCells="1">
                  <from>
                    <xdr:col>171</xdr:col>
                    <xdr:colOff>180975</xdr:colOff>
                    <xdr:row>69</xdr:row>
                    <xdr:rowOff>0</xdr:rowOff>
                  </from>
                  <to>
                    <xdr:col>173</xdr:col>
                    <xdr:colOff>9525</xdr:colOff>
                    <xdr:row>70</xdr:row>
                    <xdr:rowOff>0</xdr:rowOff>
                  </to>
                </anchor>
              </controlPr>
            </control>
          </mc:Choice>
        </mc:AlternateContent>
        <mc:AlternateContent xmlns:mc="http://schemas.openxmlformats.org/markup-compatibility/2006">
          <mc:Choice Requires="x14">
            <control shapeId="10579" r:id="rId297" name="Check Box 339">
              <controlPr defaultSize="0" autoFill="0" autoLine="0" autoPict="0">
                <anchor moveWithCells="1">
                  <from>
                    <xdr:col>179</xdr:col>
                    <xdr:colOff>0</xdr:colOff>
                    <xdr:row>69</xdr:row>
                    <xdr:rowOff>0</xdr:rowOff>
                  </from>
                  <to>
                    <xdr:col>180</xdr:col>
                    <xdr:colOff>9525</xdr:colOff>
                    <xdr:row>70</xdr:row>
                    <xdr:rowOff>0</xdr:rowOff>
                  </to>
                </anchor>
              </controlPr>
            </control>
          </mc:Choice>
        </mc:AlternateContent>
        <mc:AlternateContent xmlns:mc="http://schemas.openxmlformats.org/markup-compatibility/2006">
          <mc:Choice Requires="x14">
            <control shapeId="10580" r:id="rId298" name="Check Box 340">
              <controlPr defaultSize="0" autoFill="0" autoLine="0" autoPict="0">
                <anchor moveWithCells="1">
                  <from>
                    <xdr:col>165</xdr:col>
                    <xdr:colOff>0</xdr:colOff>
                    <xdr:row>70</xdr:row>
                    <xdr:rowOff>0</xdr:rowOff>
                  </from>
                  <to>
                    <xdr:col>166</xdr:col>
                    <xdr:colOff>9525</xdr:colOff>
                    <xdr:row>71</xdr:row>
                    <xdr:rowOff>0</xdr:rowOff>
                  </to>
                </anchor>
              </controlPr>
            </control>
          </mc:Choice>
        </mc:AlternateContent>
        <mc:AlternateContent xmlns:mc="http://schemas.openxmlformats.org/markup-compatibility/2006">
          <mc:Choice Requires="x14">
            <control shapeId="10581" r:id="rId299" name="Check Box 341">
              <controlPr defaultSize="0" autoFill="0" autoLine="0" autoPict="0">
                <anchor moveWithCells="1">
                  <from>
                    <xdr:col>171</xdr:col>
                    <xdr:colOff>180975</xdr:colOff>
                    <xdr:row>70</xdr:row>
                    <xdr:rowOff>0</xdr:rowOff>
                  </from>
                  <to>
                    <xdr:col>173</xdr:col>
                    <xdr:colOff>9525</xdr:colOff>
                    <xdr:row>71</xdr:row>
                    <xdr:rowOff>0</xdr:rowOff>
                  </to>
                </anchor>
              </controlPr>
            </control>
          </mc:Choice>
        </mc:AlternateContent>
        <mc:AlternateContent xmlns:mc="http://schemas.openxmlformats.org/markup-compatibility/2006">
          <mc:Choice Requires="x14">
            <control shapeId="10582" r:id="rId300" name="Check Box 342">
              <controlPr defaultSize="0" autoFill="0" autoLine="0" autoPict="0">
                <anchor moveWithCells="1">
                  <from>
                    <xdr:col>179</xdr:col>
                    <xdr:colOff>0</xdr:colOff>
                    <xdr:row>70</xdr:row>
                    <xdr:rowOff>0</xdr:rowOff>
                  </from>
                  <to>
                    <xdr:col>180</xdr:col>
                    <xdr:colOff>9525</xdr:colOff>
                    <xdr:row>71</xdr:row>
                    <xdr:rowOff>0</xdr:rowOff>
                  </to>
                </anchor>
              </controlPr>
            </control>
          </mc:Choice>
        </mc:AlternateContent>
        <mc:AlternateContent xmlns:mc="http://schemas.openxmlformats.org/markup-compatibility/2006">
          <mc:Choice Requires="x14">
            <control shapeId="10583" r:id="rId301" name="Check Box 343">
              <controlPr defaultSize="0" autoFill="0" autoLine="0" autoPict="0">
                <anchor moveWithCells="1">
                  <from>
                    <xdr:col>165</xdr:col>
                    <xdr:colOff>0</xdr:colOff>
                    <xdr:row>71</xdr:row>
                    <xdr:rowOff>0</xdr:rowOff>
                  </from>
                  <to>
                    <xdr:col>166</xdr:col>
                    <xdr:colOff>9525</xdr:colOff>
                    <xdr:row>72</xdr:row>
                    <xdr:rowOff>0</xdr:rowOff>
                  </to>
                </anchor>
              </controlPr>
            </control>
          </mc:Choice>
        </mc:AlternateContent>
        <mc:AlternateContent xmlns:mc="http://schemas.openxmlformats.org/markup-compatibility/2006">
          <mc:Choice Requires="x14">
            <control shapeId="10584" r:id="rId302" name="Check Box 344">
              <controlPr defaultSize="0" autoFill="0" autoLine="0" autoPict="0">
                <anchor moveWithCells="1">
                  <from>
                    <xdr:col>171</xdr:col>
                    <xdr:colOff>180975</xdr:colOff>
                    <xdr:row>71</xdr:row>
                    <xdr:rowOff>0</xdr:rowOff>
                  </from>
                  <to>
                    <xdr:col>173</xdr:col>
                    <xdr:colOff>9525</xdr:colOff>
                    <xdr:row>72</xdr:row>
                    <xdr:rowOff>0</xdr:rowOff>
                  </to>
                </anchor>
              </controlPr>
            </control>
          </mc:Choice>
        </mc:AlternateContent>
        <mc:AlternateContent xmlns:mc="http://schemas.openxmlformats.org/markup-compatibility/2006">
          <mc:Choice Requires="x14">
            <control shapeId="10585" r:id="rId303" name="Check Box 345">
              <controlPr defaultSize="0" autoFill="0" autoLine="0" autoPict="0">
                <anchor moveWithCells="1">
                  <from>
                    <xdr:col>178</xdr:col>
                    <xdr:colOff>180975</xdr:colOff>
                    <xdr:row>71</xdr:row>
                    <xdr:rowOff>0</xdr:rowOff>
                  </from>
                  <to>
                    <xdr:col>180</xdr:col>
                    <xdr:colOff>9525</xdr:colOff>
                    <xdr:row>72</xdr:row>
                    <xdr:rowOff>0</xdr:rowOff>
                  </to>
                </anchor>
              </controlPr>
            </control>
          </mc:Choice>
        </mc:AlternateContent>
        <mc:AlternateContent xmlns:mc="http://schemas.openxmlformats.org/markup-compatibility/2006">
          <mc:Choice Requires="x14">
            <control shapeId="10586" r:id="rId304" name="Check Box 346">
              <controlPr defaultSize="0" autoFill="0" autoLine="0" autoPict="0">
                <anchor moveWithCells="1">
                  <from>
                    <xdr:col>185</xdr:col>
                    <xdr:colOff>180975</xdr:colOff>
                    <xdr:row>71</xdr:row>
                    <xdr:rowOff>0</xdr:rowOff>
                  </from>
                  <to>
                    <xdr:col>187</xdr:col>
                    <xdr:colOff>9525</xdr:colOff>
                    <xdr:row>72</xdr:row>
                    <xdr:rowOff>0</xdr:rowOff>
                  </to>
                </anchor>
              </controlPr>
            </control>
          </mc:Choice>
        </mc:AlternateContent>
        <mc:AlternateContent xmlns:mc="http://schemas.openxmlformats.org/markup-compatibility/2006">
          <mc:Choice Requires="x14">
            <control shapeId="10587" r:id="rId305" name="Check Box 347">
              <controlPr defaultSize="0" autoFill="0" autoLine="0" autoPict="0">
                <anchor moveWithCells="1">
                  <from>
                    <xdr:col>165</xdr:col>
                    <xdr:colOff>0</xdr:colOff>
                    <xdr:row>40</xdr:row>
                    <xdr:rowOff>228600</xdr:rowOff>
                  </from>
                  <to>
                    <xdr:col>166</xdr:col>
                    <xdr:colOff>9525</xdr:colOff>
                    <xdr:row>41</xdr:row>
                    <xdr:rowOff>390525</xdr:rowOff>
                  </to>
                </anchor>
              </controlPr>
            </control>
          </mc:Choice>
        </mc:AlternateContent>
        <mc:AlternateContent xmlns:mc="http://schemas.openxmlformats.org/markup-compatibility/2006">
          <mc:Choice Requires="x14">
            <control shapeId="10588" r:id="rId306" name="Check Box 348">
              <controlPr defaultSize="0" autoFill="0" autoLine="0" autoPict="0">
                <anchor moveWithCells="1">
                  <from>
                    <xdr:col>170</xdr:col>
                    <xdr:colOff>180975</xdr:colOff>
                    <xdr:row>40</xdr:row>
                    <xdr:rowOff>228600</xdr:rowOff>
                  </from>
                  <to>
                    <xdr:col>172</xdr:col>
                    <xdr:colOff>9525</xdr:colOff>
                    <xdr:row>41</xdr:row>
                    <xdr:rowOff>390525</xdr:rowOff>
                  </to>
                </anchor>
              </controlPr>
            </control>
          </mc:Choice>
        </mc:AlternateContent>
        <mc:AlternateContent xmlns:mc="http://schemas.openxmlformats.org/markup-compatibility/2006">
          <mc:Choice Requires="x14">
            <control shapeId="10589" r:id="rId307" name="Check Box 349">
              <controlPr defaultSize="0" autoFill="0" autoLine="0" autoPict="0">
                <anchor moveWithCells="1">
                  <from>
                    <xdr:col>165</xdr:col>
                    <xdr:colOff>0</xdr:colOff>
                    <xdr:row>52</xdr:row>
                    <xdr:rowOff>228600</xdr:rowOff>
                  </from>
                  <to>
                    <xdr:col>166</xdr:col>
                    <xdr:colOff>9525</xdr:colOff>
                    <xdr:row>53</xdr:row>
                    <xdr:rowOff>390525</xdr:rowOff>
                  </to>
                </anchor>
              </controlPr>
            </control>
          </mc:Choice>
        </mc:AlternateContent>
        <mc:AlternateContent xmlns:mc="http://schemas.openxmlformats.org/markup-compatibility/2006">
          <mc:Choice Requires="x14">
            <control shapeId="10590" r:id="rId308" name="Check Box 350">
              <controlPr defaultSize="0" autoFill="0" autoLine="0" autoPict="0">
                <anchor moveWithCells="1">
                  <from>
                    <xdr:col>170</xdr:col>
                    <xdr:colOff>180975</xdr:colOff>
                    <xdr:row>52</xdr:row>
                    <xdr:rowOff>228600</xdr:rowOff>
                  </from>
                  <to>
                    <xdr:col>172</xdr:col>
                    <xdr:colOff>9525</xdr:colOff>
                    <xdr:row>53</xdr:row>
                    <xdr:rowOff>390525</xdr:rowOff>
                  </to>
                </anchor>
              </controlPr>
            </control>
          </mc:Choice>
        </mc:AlternateContent>
        <mc:AlternateContent xmlns:mc="http://schemas.openxmlformats.org/markup-compatibility/2006">
          <mc:Choice Requires="x14">
            <control shapeId="10591" r:id="rId309" name="Check Box 351">
              <controlPr defaultSize="0" autoFill="0" autoLine="0" autoPict="0">
                <anchor moveWithCells="1">
                  <from>
                    <xdr:col>165</xdr:col>
                    <xdr:colOff>0</xdr:colOff>
                    <xdr:row>64</xdr:row>
                    <xdr:rowOff>228600</xdr:rowOff>
                  </from>
                  <to>
                    <xdr:col>166</xdr:col>
                    <xdr:colOff>9525</xdr:colOff>
                    <xdr:row>65</xdr:row>
                    <xdr:rowOff>390525</xdr:rowOff>
                  </to>
                </anchor>
              </controlPr>
            </control>
          </mc:Choice>
        </mc:AlternateContent>
        <mc:AlternateContent xmlns:mc="http://schemas.openxmlformats.org/markup-compatibility/2006">
          <mc:Choice Requires="x14">
            <control shapeId="10592" r:id="rId310" name="Check Box 352">
              <controlPr defaultSize="0" autoFill="0" autoLine="0" autoPict="0">
                <anchor moveWithCells="1">
                  <from>
                    <xdr:col>170</xdr:col>
                    <xdr:colOff>180975</xdr:colOff>
                    <xdr:row>64</xdr:row>
                    <xdr:rowOff>228600</xdr:rowOff>
                  </from>
                  <to>
                    <xdr:col>172</xdr:col>
                    <xdr:colOff>9525</xdr:colOff>
                    <xdr:row>65</xdr:row>
                    <xdr:rowOff>390525</xdr:rowOff>
                  </to>
                </anchor>
              </controlPr>
            </control>
          </mc:Choice>
        </mc:AlternateContent>
        <mc:AlternateContent xmlns:mc="http://schemas.openxmlformats.org/markup-compatibility/2006">
          <mc:Choice Requires="x14">
            <control shapeId="10604" r:id="rId311" name="Check Box 364">
              <controlPr defaultSize="0" autoFill="0" autoLine="0" autoPict="0">
                <anchor moveWithCells="1">
                  <from>
                    <xdr:col>165</xdr:col>
                    <xdr:colOff>0</xdr:colOff>
                    <xdr:row>12</xdr:row>
                    <xdr:rowOff>0</xdr:rowOff>
                  </from>
                  <to>
                    <xdr:col>166</xdr:col>
                    <xdr:colOff>0</xdr:colOff>
                    <xdr:row>13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7C8BDA1D-71E6-499A-8A81-CD66D8F12AC3}">
          <x14:formula1>
            <xm:f>用途番号用!$B$2:$B$73</xm:f>
          </x14:formula1>
          <xm:sqref>J12:AJ12 BJ12:CJ12 DJ12:EJ12 FJ12:GJ12</xm:sqref>
        </x14:dataValidation>
        <x14:dataValidation type="list" operator="greaterThan" allowBlank="1" showInputMessage="1" showErrorMessage="1" xr:uid="{D7750787-F74E-4724-BD64-0B1FA396B85C}">
          <x14:formula1>
            <xm:f>用途番号用!$B$2:$B$73</xm:f>
          </x14:formula1>
          <xm:sqref>AF20:AJ20 W20:AA20 N20:R20 N22:R22 W22:AA22 AF22:AJ22 AF24:AJ24 W24:AA24 N24:R24 CF20:CJ20 BW20:CA20 BN20:BR20 BN22:BR22 BW22:CA22 CF22:CJ22 CF24:CJ24 BW24:CA24 BN24:BR24 EF20:EJ20 DW20:EA20 DN20:DR20 DN22:DR22 DW22:EA22 EF22:EJ22 EF24:EJ24 DW24:EA24 DN24:DR24 GF20:GJ20 FW20:GA20 FN20:FR20 FN22:FR22 FW22:GA22 GF22:GJ22 GF24:GJ24 FW24:GA24 FN24:FR24</xm:sqref>
        </x14:dataValidation>
        <x14:dataValidation type="list" allowBlank="1" showInputMessage="1" showErrorMessage="1" xr:uid="{C0585662-A0F3-47C0-8B53-1D2255271EF1}">
          <x14:formula1>
            <xm:f>用途番号用!$C$2:$C$7</xm:f>
          </x14:formula1>
          <xm:sqref>J14:AJ15 BJ14:CJ15 DJ14:EJ15 FJ14:GJ15</xm:sqref>
        </x14:dataValidation>
        <x14:dataValidation type="list" allowBlank="1" showInputMessage="1" showErrorMessage="1" xr:uid="{B5FE9FB6-BA1C-4AD1-B061-37BEC9D4800C}">
          <x14:formula1>
            <xm:f>用途番号用!$A$2:$A$33</xm:f>
          </x14:formula1>
          <xm:sqref>J7:R7 BJ7:BR7 DJ7:DR7 FJ7:FR7</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3:AZ88"/>
  <sheetViews>
    <sheetView topLeftCell="S4" zoomScale="85" zoomScaleNormal="85" zoomScaleSheetLayoutView="70" workbookViewId="0">
      <selection activeCell="Y4" sqref="Y4"/>
    </sheetView>
  </sheetViews>
  <sheetFormatPr defaultColWidth="19.375" defaultRowHeight="13.5"/>
  <cols>
    <col min="1" max="13" width="3" style="1" customWidth="1"/>
    <col min="14" max="16" width="19.375" style="1"/>
    <col min="17" max="17" width="19.375" style="1" customWidth="1"/>
    <col min="18" max="21" width="19.375" style="1"/>
    <col min="22" max="44" width="19.375" style="1" customWidth="1"/>
    <col min="45" max="45" width="18.125" style="1" customWidth="1"/>
    <col min="46" max="46" width="19.375" style="1" customWidth="1"/>
    <col min="47" max="16384" width="19.375" style="1"/>
  </cols>
  <sheetData>
    <row r="3" spans="1:52" ht="14.25" thickBot="1"/>
    <row r="4" spans="1:52" s="14" customFormat="1" ht="176.25" customHeight="1" thickBot="1">
      <c r="A4" s="84" t="s">
        <v>89</v>
      </c>
      <c r="B4" s="85" t="s">
        <v>2096</v>
      </c>
      <c r="C4" s="86" t="s">
        <v>2106</v>
      </c>
      <c r="D4" s="86" t="s">
        <v>2103</v>
      </c>
      <c r="E4" s="86" t="s">
        <v>2104</v>
      </c>
      <c r="F4" s="86" t="s">
        <v>2105</v>
      </c>
      <c r="G4" s="86" t="s">
        <v>2098</v>
      </c>
      <c r="H4" s="86" t="s">
        <v>2099</v>
      </c>
      <c r="I4" s="86" t="s">
        <v>2100</v>
      </c>
      <c r="J4" s="86" t="s">
        <v>2101</v>
      </c>
      <c r="K4" s="86" t="s">
        <v>2097</v>
      </c>
      <c r="L4" s="87" t="s">
        <v>90</v>
      </c>
      <c r="M4" s="85" t="s">
        <v>91</v>
      </c>
      <c r="N4" s="80" t="s">
        <v>2061</v>
      </c>
      <c r="O4" s="80" t="s">
        <v>2063</v>
      </c>
      <c r="P4" s="80" t="s">
        <v>2064</v>
      </c>
      <c r="Q4" s="10" t="s">
        <v>2062</v>
      </c>
      <c r="R4" s="10" t="s">
        <v>2065</v>
      </c>
      <c r="S4" s="10"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3" t="s">
        <v>2438</v>
      </c>
      <c r="AT4" s="13" t="s">
        <v>2439</v>
      </c>
      <c r="AU4" s="13" t="s">
        <v>2440</v>
      </c>
      <c r="AV4" s="13" t="s">
        <v>2441</v>
      </c>
      <c r="AW4" s="13" t="s">
        <v>2442</v>
      </c>
      <c r="AX4" s="13" t="s">
        <v>2443</v>
      </c>
      <c r="AY4" s="13" t="s">
        <v>2436</v>
      </c>
      <c r="AZ4" s="13" t="s">
        <v>2437</v>
      </c>
    </row>
    <row r="5" spans="1:52" s="14" customFormat="1" ht="20.25" hidden="1" customHeight="1" thickBo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9"/>
      <c r="AT5" s="49"/>
      <c r="AU5" s="49"/>
      <c r="AV5" s="49"/>
      <c r="AW5" s="49"/>
      <c r="AX5" s="49"/>
      <c r="AY5" s="49"/>
      <c r="AZ5" s="49"/>
    </row>
    <row r="6" spans="1:52" s="59" customFormat="1" ht="12.6" customHeight="1">
      <c r="A6" s="53">
        <v>1</v>
      </c>
      <c r="B6" s="54">
        <v>1</v>
      </c>
      <c r="C6" s="54">
        <f>IF('建築工事届（別記第40号様式）'!J84="", "", '建築工事届（別記第40号様式）'!J84)</f>
        <v>1</v>
      </c>
      <c r="D6" s="54">
        <f>IF(C6="",0,1)</f>
        <v>1</v>
      </c>
      <c r="E6" s="54">
        <f>SUM(D6,D10,D14,D18,D22,D26,D30,D34,D38,D42,D46,D50,D54,D58,D62)</f>
        <v>1</v>
      </c>
      <c r="F6" s="54">
        <f>IF(E6&gt;1,D6,0)</f>
        <v>0</v>
      </c>
      <c r="G6" s="54">
        <v>1</v>
      </c>
      <c r="H6" s="54">
        <f>IF(AM6="",0,1)</f>
        <v>0</v>
      </c>
      <c r="I6" s="54">
        <f>SUM(H$6:H6)*H6</f>
        <v>0</v>
      </c>
      <c r="J6" s="54">
        <f>SUM(H$6:H$9)</f>
        <v>0</v>
      </c>
      <c r="K6" s="54">
        <f>IF(J6&gt;1,I6,0)</f>
        <v>0</v>
      </c>
      <c r="L6" s="53">
        <f>IF(AND(D6=1,H6=1),1,IF(AND(D6=1,J6=0,G6=1),1,0))</f>
        <v>1</v>
      </c>
      <c r="M6" s="53">
        <f>IF(L6=0,0,SUM(L$6:L6))</f>
        <v>1</v>
      </c>
      <c r="N6" s="55" t="str">
        <f>'建築工事届（別記第40号様式）'!L60</f>
        <v>1900</v>
      </c>
      <c r="O6" s="55" t="str">
        <f>'建築工事届（別記第40号様式）'!Q60</f>
        <v/>
      </c>
      <c r="P6" s="55" t="e">
        <f>VLOOKUP('建築工事届（別記第40号様式）'!J72&amp;'建築工事届（別記第40号様式）'!O72,'市町村コード (2)'!D:E,2,FALSE)</f>
        <v>#N/A</v>
      </c>
      <c r="Q6" s="55"/>
      <c r="R6" s="61" t="str">
        <f>IF(F6=0,"",C6)</f>
        <v/>
      </c>
      <c r="S6" s="56" t="str">
        <f t="shared" ref="S6:S18" si="0">IF(K6=0,"",K6)</f>
        <v/>
      </c>
      <c r="T6" s="56" t="str">
        <f>IF('建築工事届（別記第40号様式）'!AN65=TRUE,1,IF('建築工事届（別記第40号様式）'!AO65,2,IF('建築工事届（別記第40号様式）'!AP65,3,IF('建築工事届（別記第40号様式）'!AN66,4,IF('建築工事届（別記第40号様式）'!AO66,5,IF('建築工事届（別記第40号様式）'!AP66,6,""))))))</f>
        <v/>
      </c>
      <c r="U6" s="56" t="str">
        <f>IF('建築工事届（別記第40号様式）'!AN67,1,IF('建築工事届（別記第40号様式）'!AO67,2,IF('建築工事届（別記第40号様式）'!AN68,3,IF('建築工事届（別記第40号様式）'!AO68,4,IF('建築工事届（別記第40号様式）'!AP68,5,"")))))</f>
        <v/>
      </c>
      <c r="V6" s="56" t="str">
        <f>IF('建築工事届（別記第40号様式）'!AN73,1,IF('建築工事届（別記第40号様式）'!AO73,2,IF('建築工事届（別記第40号様式）'!AN74,3,IF('建築工事届（別記第40号様式）'!AO74,4,IF('建築工事届（別記第40号様式）'!AN75,5,"")))))</f>
        <v/>
      </c>
      <c r="W6" s="56" t="str">
        <f>IF('建築工事届（別記第40号様式）'!AN78=TRUE,1,IF('建築工事届（別記第40号様式）'!AO78=TRUE,2,IF('建築工事届（別記第40号様式）'!AP78=TRUE,3,IF('建築工事届（別記第40号様式）'!AQ78=TRUE,4,""))))</f>
        <v/>
      </c>
      <c r="X6" s="57" t="str">
        <f>IF('建築工事届（別記第40号様式）'!J81="", "",'建築工事届（別記第40号様式）'!J81)</f>
        <v/>
      </c>
      <c r="Y6" s="57" t="str">
        <f>IF('建築工事届（別記第40号様式）'!J86="", "",'建築工事届（別記第40号様式）'!J86)</f>
        <v/>
      </c>
      <c r="Z6" s="56" t="str">
        <f>IF('建築工事届（別記第40号様式）'!AN87,1,"")</f>
        <v/>
      </c>
      <c r="AA6" s="56" t="str">
        <f>IF('建築工事届（別記第40号様式）'!J88="", "",'建築工事届（別記第40号様式）'!J88)</f>
        <v/>
      </c>
      <c r="AB6" s="56" t="str">
        <f>IF(ISBLANK('建築工事届（別記第40号様式）'!K90),"",'建築工事届（別記第40号様式）'!K90)</f>
        <v/>
      </c>
      <c r="AC6" s="57" t="str">
        <f>IF('建築工事届（別記第40号様式）'!K92="", "", '建築工事届（別記第40号様式）'!K92)</f>
        <v/>
      </c>
      <c r="AD6" s="56" t="str">
        <f>IF('建築工事届（別記第40号様式）'!K100="", "", '建築工事届（別記第40号様式）'!K100)</f>
        <v/>
      </c>
      <c r="AE6" s="56" t="str">
        <f>IF('建築工事届（別記第40号様式）'!K104="", "",'建築工事届（別記第40号様式）'!K104)</f>
        <v/>
      </c>
      <c r="AF6" s="56" t="str">
        <f>IF('建築工事届（別記第40号様式）'!M106="", "",'建築工事届（別記第40号様式）'!M106)</f>
        <v/>
      </c>
      <c r="AG6" s="58" t="str">
        <f>IF('建築工事届（別記第40号様式）'!R109="", "",'建築工事届（別記第40号様式）'!R109)</f>
        <v/>
      </c>
      <c r="AH6" s="56" t="str">
        <f>IF('建築工事届（別記第40号様式）'!AN117,1,IF('建築工事届（別記第40号様式）'!AO117,2,""))</f>
        <v/>
      </c>
      <c r="AI6" s="56" t="str">
        <f>IF('建築工事届（別記第40号様式）'!AN118=TRUE,1,
    IF('建築工事届（別記第40号様式）'!AO118=TRUE,2,
        IF('建築工事届（別記第40号様式）'!AP118=TRUE,3,
            IF('建築工事届（別記第40号様式）'!AN119=TRUE,4,
                IF('建築工事届（別記第40号様式）'!AO119=TRUE,5,"")
            )
        )
    )
)</f>
        <v/>
      </c>
      <c r="AJ6" s="56" t="str">
        <f>IF('建築工事届（別記第40号様式）'!AN120,1,IF('建築工事届（別記第40号様式）'!AO120,2,IF('建築工事届（別記第40号様式）'!AP120,3,"")))</f>
        <v/>
      </c>
      <c r="AK6" s="56" t="str">
        <f>IF('建築工事届（別記第40号様式）'!AN121,1,IF('建築工事届（別記第40号様式）'!AO121,2,IF('建築工事届（別記第40号様式）'!AP121,3,"")))</f>
        <v/>
      </c>
      <c r="AL6" s="56" t="str">
        <f>IF('建築工事届（別記第40号様式）'!AN122,1,IF('建築工事届（別記第40号様式）'!AO122,2,IF('建築工事届（別記第40号様式）'!AP122,3,"")))</f>
        <v/>
      </c>
      <c r="AM6" s="56" t="str">
        <f>IF('建築工事届（別記第40号様式）'!AN123,1,"")</f>
        <v/>
      </c>
      <c r="AN6" s="56" t="str">
        <f>IF('建築工事届（別記第40号様式）'!J124=0,"",'建築工事届（別記第40号様式）'!J124)</f>
        <v/>
      </c>
      <c r="AO6" s="56" t="str">
        <f>IF('建築工事届（別記第40号様式）'!J125="","",'建築工事届（別記第40号様式）'!J125)</f>
        <v/>
      </c>
      <c r="AP6" s="56" t="str">
        <f>IF('建築工事届（別記第40号様式）'!L157=0,"",'建築工事届（別記第40号様式）'!L157)</f>
        <v/>
      </c>
      <c r="AQ6" s="56" t="str">
        <f>IF('建築工事届（別記第40号様式）'!AN158,1,IF('建築工事届（別記第40号様式）'!AO158,2,IF('建築工事届（別記第40号様式）'!AP158,3,"")))</f>
        <v/>
      </c>
      <c r="AR6" s="56" t="str">
        <f t="shared" ref="AR6:AR37" si="1">T6&amp;AI6&amp;AM6</f>
        <v/>
      </c>
      <c r="AS6" s="57" t="str">
        <f>IF('建築工事届（別記第40号様式）'!N94="", "", '建築工事届（別記第40号様式）'!N94)</f>
        <v/>
      </c>
      <c r="AT6" s="57" t="str">
        <f>IF('建築工事届（別記第40号様式）'!N95="", "", '建築工事届（別記第40号様式）'!N95)</f>
        <v/>
      </c>
      <c r="AU6" s="57" t="str">
        <f>IF('建築工事届（別記第40号様式）'!N96="", "", '建築工事届（別記第40号様式）'!N96)</f>
        <v/>
      </c>
      <c r="AV6" s="56" t="str">
        <f>IF('建築工事届（別記第40号様式）'!N97="", "", '建築工事届（別記第40号様式）'!N97)</f>
        <v/>
      </c>
      <c r="AW6" s="57" t="str">
        <f>IF('建築工事届（別記第40号様式）'!N98="", "", '建築工事届（別記第40号様式）'!N98)</f>
        <v/>
      </c>
      <c r="AX6" s="56" t="str">
        <f>IF('建築工事届（別記第40号様式）'!N99="", "", '建築工事届（別記第40号様式）'!N99)</f>
        <v/>
      </c>
      <c r="AY6" s="56" t="str">
        <f>IF('建築工事届（別記第40号様式）'!AN102,1,"")</f>
        <v/>
      </c>
      <c r="AZ6" s="57">
        <f>IF('建築工事届（別記第40号様式）'!J85="", "", '建築工事届（別記第40号様式）'!J85)</f>
        <v>0</v>
      </c>
    </row>
    <row r="7" spans="1:52" s="59" customFormat="1" ht="14.25">
      <c r="A7" s="53">
        <v>2</v>
      </c>
      <c r="B7" s="54">
        <v>1</v>
      </c>
      <c r="C7" s="54">
        <f>C6</f>
        <v>1</v>
      </c>
      <c r="D7" s="54">
        <f t="shared" ref="D7:D17" si="2">IF(C7="",0,1)</f>
        <v>1</v>
      </c>
      <c r="E7" s="54">
        <f>E6</f>
        <v>1</v>
      </c>
      <c r="F7" s="54">
        <f t="shared" ref="F7:F17" si="3">IF(E7&gt;1,D7,0)</f>
        <v>0</v>
      </c>
      <c r="G7" s="266">
        <v>2</v>
      </c>
      <c r="H7" s="54">
        <f t="shared" ref="H7:H17" si="4">IF(AM7="",0,1)</f>
        <v>0</v>
      </c>
      <c r="I7" s="54">
        <f>SUM(H$6:H7)*H7</f>
        <v>0</v>
      </c>
      <c r="J7" s="54">
        <f>SUM(H$6:H$9)</f>
        <v>0</v>
      </c>
      <c r="K7" s="54">
        <f t="shared" ref="K7:K17" si="5">IF(J7&gt;1,I7,0)</f>
        <v>0</v>
      </c>
      <c r="L7" s="53">
        <f>IF(AND(D7=1,H7=1),1,IF(AND(D7=1,J7=0,G7=1),1,0))</f>
        <v>0</v>
      </c>
      <c r="M7" s="53">
        <f>IF(L7=0,0,SUM(L$6:L7))</f>
        <v>0</v>
      </c>
      <c r="N7" s="61" t="str">
        <f t="shared" ref="N7:O9" si="6">N6</f>
        <v>1900</v>
      </c>
      <c r="O7" s="61" t="str">
        <f t="shared" si="6"/>
        <v/>
      </c>
      <c r="P7" s="61" t="e">
        <f>P6</f>
        <v>#N/A</v>
      </c>
      <c r="Q7" s="55"/>
      <c r="R7" s="61" t="str">
        <f>IF(F7=0,"",C7)</f>
        <v/>
      </c>
      <c r="S7" s="56" t="str">
        <f t="shared" si="0"/>
        <v/>
      </c>
      <c r="T7" s="56" t="str">
        <f>T6</f>
        <v/>
      </c>
      <c r="U7" s="56" t="str">
        <f t="shared" ref="U7:AL9" si="7">U6</f>
        <v/>
      </c>
      <c r="V7" s="56" t="str">
        <f t="shared" si="7"/>
        <v/>
      </c>
      <c r="W7" s="56" t="str">
        <f>W6</f>
        <v/>
      </c>
      <c r="X7" s="57" t="str">
        <f>X6</f>
        <v/>
      </c>
      <c r="Y7" s="57" t="str">
        <f>Y6</f>
        <v/>
      </c>
      <c r="Z7" s="56" t="str">
        <f t="shared" si="7"/>
        <v/>
      </c>
      <c r="AA7" s="56" t="str">
        <f t="shared" si="7"/>
        <v/>
      </c>
      <c r="AB7" s="56" t="str">
        <f t="shared" si="7"/>
        <v/>
      </c>
      <c r="AC7" s="57" t="str">
        <f t="shared" si="7"/>
        <v/>
      </c>
      <c r="AD7" s="56" t="str">
        <f t="shared" si="7"/>
        <v/>
      </c>
      <c r="AE7" s="56" t="str">
        <f t="shared" si="7"/>
        <v/>
      </c>
      <c r="AF7" s="56" t="str">
        <f t="shared" si="7"/>
        <v/>
      </c>
      <c r="AG7" s="58" t="str">
        <f>AG6</f>
        <v/>
      </c>
      <c r="AH7" s="56" t="str">
        <f t="shared" si="7"/>
        <v/>
      </c>
      <c r="AI7" s="56" t="str">
        <f t="shared" si="7"/>
        <v/>
      </c>
      <c r="AJ7" s="56" t="str">
        <f t="shared" si="7"/>
        <v/>
      </c>
      <c r="AK7" s="56" t="str">
        <f t="shared" si="7"/>
        <v/>
      </c>
      <c r="AL7" s="56" t="str">
        <f t="shared" si="7"/>
        <v/>
      </c>
      <c r="AM7" s="56" t="str">
        <f>IF('建築工事届（別記第40号様式）'!AO123,2,"")</f>
        <v/>
      </c>
      <c r="AN7" s="56" t="str">
        <f>IF('建築工事届（別記第40号様式）'!Q124=0,"",'建築工事届（別記第40号様式）'!Q124)</f>
        <v/>
      </c>
      <c r="AO7" s="56" t="str">
        <f>IF('建築工事届（別記第40号様式）'!Q125="","",'建築工事届（別記第40号様式）'!Q125)</f>
        <v/>
      </c>
      <c r="AP7" s="56" t="str">
        <f>AP6</f>
        <v/>
      </c>
      <c r="AQ7" s="56" t="str">
        <f>AQ6</f>
        <v/>
      </c>
      <c r="AR7" s="56" t="str">
        <f t="shared" si="1"/>
        <v/>
      </c>
      <c r="AS7" s="57" t="str">
        <f t="shared" ref="AS7:AX9" si="8">AS6</f>
        <v/>
      </c>
      <c r="AT7" s="57" t="str">
        <f t="shared" si="8"/>
        <v/>
      </c>
      <c r="AU7" s="57" t="str">
        <f t="shared" si="8"/>
        <v/>
      </c>
      <c r="AV7" s="56" t="str">
        <f t="shared" si="8"/>
        <v/>
      </c>
      <c r="AW7" s="57" t="str">
        <f t="shared" si="8"/>
        <v/>
      </c>
      <c r="AX7" s="56" t="str">
        <f t="shared" si="8"/>
        <v/>
      </c>
      <c r="AY7" s="56" t="str">
        <f t="shared" ref="AY7:AZ9" si="9">AY6</f>
        <v/>
      </c>
      <c r="AZ7" s="57">
        <f t="shared" si="9"/>
        <v>0</v>
      </c>
    </row>
    <row r="8" spans="1:52" s="59" customFormat="1">
      <c r="A8" s="53">
        <v>3</v>
      </c>
      <c r="B8" s="54">
        <v>1</v>
      </c>
      <c r="C8" s="54">
        <f>C6</f>
        <v>1</v>
      </c>
      <c r="D8" s="54">
        <f t="shared" si="2"/>
        <v>1</v>
      </c>
      <c r="E8" s="54">
        <f t="shared" ref="E8:E21" si="10">E7</f>
        <v>1</v>
      </c>
      <c r="F8" s="54">
        <f t="shared" si="3"/>
        <v>0</v>
      </c>
      <c r="G8" s="54">
        <v>3</v>
      </c>
      <c r="H8" s="54">
        <f t="shared" si="4"/>
        <v>0</v>
      </c>
      <c r="I8" s="54">
        <f>SUM(H$6:H8)*H8</f>
        <v>0</v>
      </c>
      <c r="J8" s="54">
        <f>SUM(H$6:H$9)</f>
        <v>0</v>
      </c>
      <c r="K8" s="54">
        <f t="shared" si="5"/>
        <v>0</v>
      </c>
      <c r="L8" s="53">
        <f t="shared" ref="L8:L17" si="11">IF(AND(D8=1,H8=1),1,IF(AND(D8=1,J8=0,G8=1),1,0))</f>
        <v>0</v>
      </c>
      <c r="M8" s="53">
        <f>IF(L8=0,0,SUM(L$6:L8))</f>
        <v>0</v>
      </c>
      <c r="N8" s="61" t="str">
        <f t="shared" si="6"/>
        <v>1900</v>
      </c>
      <c r="O8" s="61" t="str">
        <f t="shared" si="6"/>
        <v/>
      </c>
      <c r="P8" s="61" t="e">
        <f>P7</f>
        <v>#N/A</v>
      </c>
      <c r="Q8" s="55"/>
      <c r="R8" s="61" t="str">
        <f>IF(F8=0,"",C8)</f>
        <v/>
      </c>
      <c r="S8" s="56" t="str">
        <f t="shared" si="0"/>
        <v/>
      </c>
      <c r="T8" s="56" t="str">
        <f>T7</f>
        <v/>
      </c>
      <c r="U8" s="56" t="str">
        <f t="shared" si="7"/>
        <v/>
      </c>
      <c r="V8" s="56" t="str">
        <f t="shared" si="7"/>
        <v/>
      </c>
      <c r="W8" s="56" t="str">
        <f>W7</f>
        <v/>
      </c>
      <c r="X8" s="57" t="str">
        <f t="shared" si="7"/>
        <v/>
      </c>
      <c r="Y8" s="57" t="str">
        <f t="shared" si="7"/>
        <v/>
      </c>
      <c r="Z8" s="56" t="str">
        <f t="shared" si="7"/>
        <v/>
      </c>
      <c r="AA8" s="56" t="str">
        <f t="shared" si="7"/>
        <v/>
      </c>
      <c r="AB8" s="56" t="str">
        <f t="shared" si="7"/>
        <v/>
      </c>
      <c r="AC8" s="57" t="str">
        <f t="shared" si="7"/>
        <v/>
      </c>
      <c r="AD8" s="56" t="str">
        <f t="shared" si="7"/>
        <v/>
      </c>
      <c r="AE8" s="56" t="str">
        <f t="shared" si="7"/>
        <v/>
      </c>
      <c r="AF8" s="56" t="str">
        <f t="shared" si="7"/>
        <v/>
      </c>
      <c r="AG8" s="58" t="str">
        <f>AG7</f>
        <v/>
      </c>
      <c r="AH8" s="56" t="str">
        <f t="shared" si="7"/>
        <v/>
      </c>
      <c r="AI8" s="56" t="str">
        <f t="shared" si="7"/>
        <v/>
      </c>
      <c r="AJ8" s="56" t="str">
        <f t="shared" si="7"/>
        <v/>
      </c>
      <c r="AK8" s="56" t="str">
        <f t="shared" si="7"/>
        <v/>
      </c>
      <c r="AL8" s="56" t="str">
        <f t="shared" si="7"/>
        <v/>
      </c>
      <c r="AM8" s="56" t="str">
        <f>IF('建築工事届（別記第40号様式）'!AP123,3,"")</f>
        <v/>
      </c>
      <c r="AN8" s="56" t="str">
        <f>IF('建築工事届（別記第40号様式）'!X124=0,"",'建築工事届（別記第40号様式）'!X124)</f>
        <v/>
      </c>
      <c r="AO8" s="56" t="str">
        <f>IF('建築工事届（別記第40号様式）'!X125="","",'建築工事届（別記第40号様式）'!X125)</f>
        <v/>
      </c>
      <c r="AP8" s="56" t="str">
        <f>AP6</f>
        <v/>
      </c>
      <c r="AQ8" s="56" t="str">
        <f>AQ6</f>
        <v/>
      </c>
      <c r="AR8" s="56" t="str">
        <f t="shared" si="1"/>
        <v/>
      </c>
      <c r="AS8" s="57" t="str">
        <f t="shared" si="8"/>
        <v/>
      </c>
      <c r="AT8" s="57" t="str">
        <f t="shared" si="8"/>
        <v/>
      </c>
      <c r="AU8" s="57" t="str">
        <f t="shared" si="8"/>
        <v/>
      </c>
      <c r="AV8" s="56" t="str">
        <f t="shared" si="8"/>
        <v/>
      </c>
      <c r="AW8" s="57" t="str">
        <f t="shared" si="8"/>
        <v/>
      </c>
      <c r="AX8" s="56" t="str">
        <f t="shared" si="8"/>
        <v/>
      </c>
      <c r="AY8" s="56" t="str">
        <f t="shared" si="9"/>
        <v/>
      </c>
      <c r="AZ8" s="57">
        <f t="shared" si="9"/>
        <v>0</v>
      </c>
    </row>
    <row r="9" spans="1:52" s="59" customFormat="1">
      <c r="A9" s="53">
        <v>4</v>
      </c>
      <c r="B9" s="54">
        <v>1</v>
      </c>
      <c r="C9" s="54">
        <f>C6</f>
        <v>1</v>
      </c>
      <c r="D9" s="54">
        <f t="shared" si="2"/>
        <v>1</v>
      </c>
      <c r="E9" s="54">
        <f t="shared" si="10"/>
        <v>1</v>
      </c>
      <c r="F9" s="54">
        <f t="shared" si="3"/>
        <v>0</v>
      </c>
      <c r="G9" s="54">
        <v>4</v>
      </c>
      <c r="H9" s="54">
        <f t="shared" si="4"/>
        <v>0</v>
      </c>
      <c r="I9" s="54">
        <f>SUM(H$6:H9)*H9</f>
        <v>0</v>
      </c>
      <c r="J9" s="54">
        <f>SUM(H$6:H$9)</f>
        <v>0</v>
      </c>
      <c r="K9" s="54">
        <f t="shared" si="5"/>
        <v>0</v>
      </c>
      <c r="L9" s="53">
        <f t="shared" si="11"/>
        <v>0</v>
      </c>
      <c r="M9" s="53">
        <f>IF(L9=0,0,SUM(L$6:L9))</f>
        <v>0</v>
      </c>
      <c r="N9" s="61" t="str">
        <f t="shared" si="6"/>
        <v>1900</v>
      </c>
      <c r="O9" s="61" t="str">
        <f t="shared" si="6"/>
        <v/>
      </c>
      <c r="P9" s="61" t="e">
        <f>P8</f>
        <v>#N/A</v>
      </c>
      <c r="Q9" s="55"/>
      <c r="R9" s="61" t="str">
        <f>IF(F9=0,"",C9)</f>
        <v/>
      </c>
      <c r="S9" s="56" t="str">
        <f t="shared" si="0"/>
        <v/>
      </c>
      <c r="T9" s="56" t="str">
        <f>T8</f>
        <v/>
      </c>
      <c r="U9" s="56" t="str">
        <f t="shared" si="7"/>
        <v/>
      </c>
      <c r="V9" s="56" t="str">
        <f t="shared" si="7"/>
        <v/>
      </c>
      <c r="W9" s="56" t="str">
        <f t="shared" si="7"/>
        <v/>
      </c>
      <c r="X9" s="57" t="str">
        <f t="shared" si="7"/>
        <v/>
      </c>
      <c r="Y9" s="57" t="str">
        <f t="shared" si="7"/>
        <v/>
      </c>
      <c r="Z9" s="56" t="str">
        <f t="shared" si="7"/>
        <v/>
      </c>
      <c r="AA9" s="56" t="str">
        <f t="shared" si="7"/>
        <v/>
      </c>
      <c r="AB9" s="56" t="str">
        <f t="shared" si="7"/>
        <v/>
      </c>
      <c r="AC9" s="57" t="str">
        <f>AC8</f>
        <v/>
      </c>
      <c r="AD9" s="56" t="str">
        <f t="shared" si="7"/>
        <v/>
      </c>
      <c r="AE9" s="56" t="str">
        <f t="shared" si="7"/>
        <v/>
      </c>
      <c r="AF9" s="56" t="str">
        <f t="shared" si="7"/>
        <v/>
      </c>
      <c r="AG9" s="58" t="str">
        <f>AG8</f>
        <v/>
      </c>
      <c r="AH9" s="56" t="str">
        <f t="shared" si="7"/>
        <v/>
      </c>
      <c r="AI9" s="56" t="str">
        <f t="shared" si="7"/>
        <v/>
      </c>
      <c r="AJ9" s="56" t="str">
        <f t="shared" si="7"/>
        <v/>
      </c>
      <c r="AK9" s="56" t="str">
        <f t="shared" si="7"/>
        <v/>
      </c>
      <c r="AL9" s="56" t="str">
        <f t="shared" si="7"/>
        <v/>
      </c>
      <c r="AM9" s="56" t="str">
        <f>IF('建築工事届（別記第40号様式）'!AQ123,4,"")</f>
        <v/>
      </c>
      <c r="AN9" s="56" t="str">
        <f>IF('建築工事届（別記第40号様式）'!AE124=0,"",'建築工事届（別記第40号様式）'!AE124)</f>
        <v/>
      </c>
      <c r="AO9" s="56" t="str">
        <f>IF('建築工事届（別記第40号様式）'!AE125="","",'建築工事届（別記第40号様式）'!AE125)</f>
        <v/>
      </c>
      <c r="AP9" s="56" t="str">
        <f>AP6</f>
        <v/>
      </c>
      <c r="AQ9" s="56" t="str">
        <f>AQ6</f>
        <v/>
      </c>
      <c r="AR9" s="56" t="str">
        <f t="shared" si="1"/>
        <v/>
      </c>
      <c r="AS9" s="57" t="str">
        <f t="shared" si="8"/>
        <v/>
      </c>
      <c r="AT9" s="57" t="str">
        <f t="shared" si="8"/>
        <v/>
      </c>
      <c r="AU9" s="57" t="str">
        <f t="shared" si="8"/>
        <v/>
      </c>
      <c r="AV9" s="56" t="str">
        <f t="shared" si="8"/>
        <v/>
      </c>
      <c r="AW9" s="57" t="str">
        <f t="shared" si="8"/>
        <v/>
      </c>
      <c r="AX9" s="56" t="str">
        <f t="shared" si="8"/>
        <v/>
      </c>
      <c r="AY9" s="56" t="str">
        <f t="shared" si="9"/>
        <v/>
      </c>
      <c r="AZ9" s="57">
        <f t="shared" si="9"/>
        <v>0</v>
      </c>
    </row>
    <row r="10" spans="1:52" s="69" customFormat="1" ht="13.5" customHeight="1">
      <c r="A10" s="62">
        <v>5</v>
      </c>
      <c r="B10" s="63">
        <v>2</v>
      </c>
      <c r="C10" s="63" t="str">
        <f>IF('建築工事届（別記第40号様式）'!S84="", "",'建築工事届（別記第40号様式）'!S84)</f>
        <v/>
      </c>
      <c r="D10" s="63">
        <f>IF(C10="",0,1)</f>
        <v>0</v>
      </c>
      <c r="E10" s="63">
        <f>E9</f>
        <v>1</v>
      </c>
      <c r="F10" s="63">
        <f t="shared" si="3"/>
        <v>0</v>
      </c>
      <c r="G10" s="63">
        <v>1</v>
      </c>
      <c r="H10" s="63">
        <f t="shared" si="4"/>
        <v>0</v>
      </c>
      <c r="I10" s="63">
        <f>SUM(H$10:H10)*H10</f>
        <v>0</v>
      </c>
      <c r="J10" s="63">
        <f>SUM(H$10:H$13)</f>
        <v>0</v>
      </c>
      <c r="K10" s="63">
        <f>IF(J10&gt;1,I10,0)</f>
        <v>0</v>
      </c>
      <c r="L10" s="62">
        <f t="shared" si="11"/>
        <v>0</v>
      </c>
      <c r="M10" s="62">
        <f>IF(L10=0,0,SUM(L$6:L10))</f>
        <v>0</v>
      </c>
      <c r="N10" s="64"/>
      <c r="O10" s="64"/>
      <c r="P10" s="64"/>
      <c r="Q10" s="65"/>
      <c r="R10" s="64" t="str">
        <f>IF(F10=0,"",C10)</f>
        <v/>
      </c>
      <c r="S10" s="66" t="str">
        <f t="shared" si="0"/>
        <v/>
      </c>
      <c r="T10" s="66" t="str">
        <f>IF('建築工事届（別記第40号様式）'!AN65=TRUE,1,IF('建築工事届（別記第40号様式）'!AO65,2,IF('建築工事届（別記第40号様式）'!AP65,3,IF('建築工事届（別記第40号様式）'!AN66,4,IF('建築工事届（別記第40号様式）'!AO66,5,IF('建築工事届（別記第40号様式）'!AP66,6,""))))))</f>
        <v/>
      </c>
      <c r="U10" s="66" t="str">
        <f>IF('建築工事届（別記第40号様式）'!AN67,1,IF('建築工事届（別記第40号様式）'!AO67,2,IF('建築工事届（別記第40号様式）'!AN68,3,IF('建築工事届（別記第40号様式）'!AO68,4,IF('建築工事届（別記第40号様式）'!AP68,5,"")))))</f>
        <v/>
      </c>
      <c r="V10" s="66" t="str">
        <f>IF('建築工事届（別記第40号様式）'!AN73,1,IF('建築工事届（別記第40号様式）'!AO73,2,IF('建築工事届（別記第40号様式）'!AN74,3,IF('建築工事届（別記第40号様式）'!AO74,4,IF('建築工事届（別記第40号様式）'!AN75,5,"")))))</f>
        <v/>
      </c>
      <c r="W10" s="66" t="str">
        <f>IF('建築工事届（別記第40号様式）'!AN78=TRUE,1,IF('建築工事届（別記第40号様式）'!AO78=TRUE,2,IF('建築工事届（別記第40号様式）'!AP78=TRUE,3,IF('建築工事届（別記第40号様式）'!AQ78=TRUE,4,""))))</f>
        <v/>
      </c>
      <c r="X10" s="67" t="str">
        <f>IF('建築工事届（別記第40号様式）'!J81="", "",'建築工事届（別記第40号様式）'!J81)</f>
        <v/>
      </c>
      <c r="Y10" s="67" t="str">
        <f>IF('建築工事届（別記第40号様式）'!S86="", "",'建築工事届（別記第40号様式）'!S86)</f>
        <v/>
      </c>
      <c r="Z10" s="66" t="str">
        <f>IF('建築工事届（別記第40号様式）'!AO87,1,"")</f>
        <v/>
      </c>
      <c r="AA10" s="66" t="str">
        <f>IF('建築工事届（別記第40号様式）'!S88="", "",'建築工事届（別記第40号様式）'!S88)</f>
        <v/>
      </c>
      <c r="AB10" s="66" t="str">
        <f>IF(ISBLANK('建築工事届（別記第40号様式）'!T90),"",'建築工事届（別記第40号様式）'!T90)</f>
        <v/>
      </c>
      <c r="AC10" s="67" t="str">
        <f>IF('建築工事届（別記第40号様式）'!T92="", "", '建築工事届（別記第40号様式）'!T92)</f>
        <v/>
      </c>
      <c r="AD10" s="66" t="str">
        <f>IF('建築工事届（別記第40号様式）'!T100="", "", '建築工事届（別記第40号様式）'!T100)</f>
        <v/>
      </c>
      <c r="AE10" s="66" t="str">
        <f>IF('建築工事届（別記第40号様式）'!T104="", "",'建築工事届（別記第40号様式）'!T104)</f>
        <v/>
      </c>
      <c r="AF10" s="66" t="str">
        <f>IF('建築工事届（別記第40号様式）'!V106="", "",'建築工事届（別記第40号様式）'!V106)</f>
        <v/>
      </c>
      <c r="AG10" s="171"/>
      <c r="AH10" s="66" t="str">
        <f>IF('建築工事届（別記第40号様式）'!AN129,1,IF('建築工事届（別記第40号様式）'!AO129,2,""))</f>
        <v/>
      </c>
      <c r="AI10" s="66" t="str">
        <f>IF('建築工事届（別記第40号様式）'!AN130=TRUE,1,
    IF('建築工事届（別記第40号様式）'!AO130=TRUE,2,
        IF('建築工事届（別記第40号様式）'!AP130=TRUE,3,
            IF('建築工事届（別記第40号様式）'!AN131=TRUE,4,
                IF('建築工事届（別記第40号様式）'!AO131=TRUE,5,"")
            )
        )
    )
)</f>
        <v/>
      </c>
      <c r="AJ10" s="66" t="str">
        <f>IF('建築工事届（別記第40号様式）'!AN132,1,IF('建築工事届（別記第40号様式）'!AO132,2,IF('建築工事届（別記第40号様式）'!AP132,3,"")))</f>
        <v/>
      </c>
      <c r="AK10" s="66" t="str">
        <f>IF('建築工事届（別記第40号様式）'!AN133,1,IF('建築工事届（別記第40号様式）'!AO133,2,IF('建築工事届（別記第40号様式）'!AP133,3,"")))</f>
        <v/>
      </c>
      <c r="AL10" s="66" t="str">
        <f>IF('建築工事届（別記第40号様式）'!AN134,1,IF('建築工事届（別記第40号様式）'!AO134,2,IF('建築工事届（別記第40号様式）'!AP134,3,"")))</f>
        <v/>
      </c>
      <c r="AM10" s="66" t="str">
        <f>IF('建築工事届（別記第40号様式）'!AN135,1,"")</f>
        <v/>
      </c>
      <c r="AN10" s="66" t="str">
        <f>IF('建築工事届（別記第40号様式）'!J136=0,"",'建築工事届（別記第40号様式）'!J136)</f>
        <v/>
      </c>
      <c r="AO10" s="66" t="str">
        <f>IF('建築工事届（別記第40号様式）'!J137="","",'建築工事届（別記第40号様式）'!J137)</f>
        <v/>
      </c>
      <c r="AP10" s="170"/>
      <c r="AQ10" s="170"/>
      <c r="AR10" s="66" t="str">
        <f t="shared" si="1"/>
        <v/>
      </c>
      <c r="AS10" s="67" t="str">
        <f>IF('建築工事届（別記第40号様式）'!W94="", "", '建築工事届（別記第40号様式）'!W94)</f>
        <v/>
      </c>
      <c r="AT10" s="67" t="str">
        <f>IF('建築工事届（別記第40号様式）'!W95="", "", '建築工事届（別記第40号様式）'!W95)</f>
        <v/>
      </c>
      <c r="AU10" s="67" t="str">
        <f>IF('建築工事届（別記第40号様式）'!W96="", "", '建築工事届（別記第40号様式）'!W96)</f>
        <v/>
      </c>
      <c r="AV10" s="66" t="str">
        <f>IF('建築工事届（別記第40号様式）'!W97="", "", '建築工事届（別記第40号様式）'!W97)</f>
        <v/>
      </c>
      <c r="AW10" s="67" t="str">
        <f>IF('建築工事届（別記第40号様式）'!W98="", "", '建築工事届（別記第40号様式）'!W98)</f>
        <v/>
      </c>
      <c r="AX10" s="66" t="str">
        <f>IF('建築工事届（別記第40号様式）'!W99="", "", '建築工事届（別記第40号様式）'!W99)</f>
        <v/>
      </c>
      <c r="AY10" s="66" t="str">
        <f>IF('建築工事届（別記第40号様式）'!AO102,1,"")</f>
        <v/>
      </c>
      <c r="AZ10" s="67" t="str">
        <f>IF('建築工事届（別記第40号様式）'!S85="", "", '建築工事届（別記第40号様式）'!S85)</f>
        <v/>
      </c>
    </row>
    <row r="11" spans="1:52" s="69" customFormat="1" ht="14.25">
      <c r="A11" s="62">
        <v>6</v>
      </c>
      <c r="B11" s="63">
        <v>2</v>
      </c>
      <c r="C11" s="63" t="str">
        <f>C10</f>
        <v/>
      </c>
      <c r="D11" s="63">
        <f t="shared" si="2"/>
        <v>0</v>
      </c>
      <c r="E11" s="63">
        <f>E10</f>
        <v>1</v>
      </c>
      <c r="F11" s="63">
        <f t="shared" si="3"/>
        <v>0</v>
      </c>
      <c r="G11" s="265">
        <v>2</v>
      </c>
      <c r="H11" s="63">
        <f t="shared" si="4"/>
        <v>0</v>
      </c>
      <c r="I11" s="63">
        <f>SUM(H$10:H11)*H11</f>
        <v>0</v>
      </c>
      <c r="J11" s="63">
        <f>SUM(H$10:H$13)</f>
        <v>0</v>
      </c>
      <c r="K11" s="63">
        <f t="shared" si="5"/>
        <v>0</v>
      </c>
      <c r="L11" s="62">
        <f t="shared" si="11"/>
        <v>0</v>
      </c>
      <c r="M11" s="62">
        <f>IF(L11=0,0,SUM(L$6:L11))</f>
        <v>0</v>
      </c>
      <c r="N11" s="64"/>
      <c r="O11" s="64"/>
      <c r="P11" s="64"/>
      <c r="Q11" s="65"/>
      <c r="R11" s="64" t="str">
        <f t="shared" ref="R11:R21" si="12">IF(F11=0,"",C11)</f>
        <v/>
      </c>
      <c r="S11" s="66" t="str">
        <f t="shared" si="0"/>
        <v/>
      </c>
      <c r="T11" s="66" t="str">
        <f t="shared" ref="T11:W13" si="13">T10</f>
        <v/>
      </c>
      <c r="U11" s="66" t="str">
        <f t="shared" si="13"/>
        <v/>
      </c>
      <c r="V11" s="66" t="str">
        <f t="shared" si="13"/>
        <v/>
      </c>
      <c r="W11" s="66" t="str">
        <f t="shared" si="13"/>
        <v/>
      </c>
      <c r="X11" s="67" t="str">
        <f t="shared" ref="X11:Y13" si="14">X10</f>
        <v/>
      </c>
      <c r="Y11" s="67" t="str">
        <f t="shared" ref="Y11:AF11" si="15">Y10</f>
        <v/>
      </c>
      <c r="Z11" s="66" t="str">
        <f t="shared" si="15"/>
        <v/>
      </c>
      <c r="AA11" s="66" t="str">
        <f t="shared" si="15"/>
        <v/>
      </c>
      <c r="AB11" s="66" t="str">
        <f t="shared" si="15"/>
        <v/>
      </c>
      <c r="AC11" s="67" t="str">
        <f t="shared" si="15"/>
        <v/>
      </c>
      <c r="AD11" s="66" t="str">
        <f t="shared" si="15"/>
        <v/>
      </c>
      <c r="AE11" s="66" t="str">
        <f t="shared" si="15"/>
        <v/>
      </c>
      <c r="AF11" s="66" t="str">
        <f t="shared" si="15"/>
        <v/>
      </c>
      <c r="AG11" s="171"/>
      <c r="AH11" s="66" t="str">
        <f t="shared" ref="AH11:AL13" si="16">AH10</f>
        <v/>
      </c>
      <c r="AI11" s="66" t="str">
        <f t="shared" si="16"/>
        <v/>
      </c>
      <c r="AJ11" s="66" t="str">
        <f t="shared" si="16"/>
        <v/>
      </c>
      <c r="AK11" s="66" t="str">
        <f t="shared" si="16"/>
        <v/>
      </c>
      <c r="AL11" s="66" t="str">
        <f t="shared" si="16"/>
        <v/>
      </c>
      <c r="AM11" s="66" t="str">
        <f>IF('建築工事届（別記第40号様式）'!AO135,2,"")</f>
        <v/>
      </c>
      <c r="AN11" s="66" t="str">
        <f>IF('建築工事届（別記第40号様式）'!Q136=0,"",'建築工事届（別記第40号様式）'!Q136)</f>
        <v/>
      </c>
      <c r="AO11" s="66" t="str">
        <f>IF('建築工事届（別記第40号様式）'!Q137="","",'建築工事届（別記第40号様式）'!Q137)</f>
        <v/>
      </c>
      <c r="AP11" s="170"/>
      <c r="AQ11" s="170"/>
      <c r="AR11" s="66" t="str">
        <f t="shared" si="1"/>
        <v/>
      </c>
      <c r="AS11" s="67" t="str">
        <f t="shared" ref="AS11:AX13" si="17">AS10</f>
        <v/>
      </c>
      <c r="AT11" s="67" t="str">
        <f t="shared" si="17"/>
        <v/>
      </c>
      <c r="AU11" s="67" t="str">
        <f t="shared" si="17"/>
        <v/>
      </c>
      <c r="AV11" s="66" t="str">
        <f t="shared" si="17"/>
        <v/>
      </c>
      <c r="AW11" s="67" t="str">
        <f t="shared" si="17"/>
        <v/>
      </c>
      <c r="AX11" s="66" t="str">
        <f t="shared" si="17"/>
        <v/>
      </c>
      <c r="AY11" s="66" t="str">
        <f t="shared" ref="AY11:AZ13" si="18">AY10</f>
        <v/>
      </c>
      <c r="AZ11" s="67" t="str">
        <f t="shared" si="18"/>
        <v/>
      </c>
    </row>
    <row r="12" spans="1:52" s="69" customFormat="1">
      <c r="A12" s="62">
        <v>7</v>
      </c>
      <c r="B12" s="63">
        <v>2</v>
      </c>
      <c r="C12" s="63" t="str">
        <f>C10</f>
        <v/>
      </c>
      <c r="D12" s="63">
        <f t="shared" si="2"/>
        <v>0</v>
      </c>
      <c r="E12" s="63">
        <f t="shared" si="10"/>
        <v>1</v>
      </c>
      <c r="F12" s="63">
        <f t="shared" si="3"/>
        <v>0</v>
      </c>
      <c r="G12" s="63">
        <v>3</v>
      </c>
      <c r="H12" s="63">
        <f t="shared" si="4"/>
        <v>0</v>
      </c>
      <c r="I12" s="63">
        <f>SUM(H$10:H12)*H12</f>
        <v>0</v>
      </c>
      <c r="J12" s="63">
        <f>SUM(H$10:H$13)</f>
        <v>0</v>
      </c>
      <c r="K12" s="63">
        <f t="shared" si="5"/>
        <v>0</v>
      </c>
      <c r="L12" s="62">
        <f t="shared" si="11"/>
        <v>0</v>
      </c>
      <c r="M12" s="62">
        <f>IF(L12=0,0,SUM(L$6:L12))</f>
        <v>0</v>
      </c>
      <c r="N12" s="64"/>
      <c r="O12" s="64"/>
      <c r="P12" s="64"/>
      <c r="Q12" s="65"/>
      <c r="R12" s="64" t="str">
        <f t="shared" si="12"/>
        <v/>
      </c>
      <c r="S12" s="66" t="str">
        <f t="shared" si="0"/>
        <v/>
      </c>
      <c r="T12" s="66" t="str">
        <f t="shared" si="13"/>
        <v/>
      </c>
      <c r="U12" s="66" t="str">
        <f t="shared" si="13"/>
        <v/>
      </c>
      <c r="V12" s="66" t="str">
        <f t="shared" si="13"/>
        <v/>
      </c>
      <c r="W12" s="66" t="str">
        <f t="shared" si="13"/>
        <v/>
      </c>
      <c r="X12" s="67" t="str">
        <f t="shared" si="14"/>
        <v/>
      </c>
      <c r="Y12" s="67" t="str">
        <f t="shared" si="14"/>
        <v/>
      </c>
      <c r="Z12" s="66" t="str">
        <f t="shared" ref="Z12:AF13" si="19">Z11</f>
        <v/>
      </c>
      <c r="AA12" s="66" t="str">
        <f t="shared" si="19"/>
        <v/>
      </c>
      <c r="AB12" s="66" t="str">
        <f t="shared" si="19"/>
        <v/>
      </c>
      <c r="AC12" s="67" t="str">
        <f t="shared" si="19"/>
        <v/>
      </c>
      <c r="AD12" s="66" t="str">
        <f t="shared" si="19"/>
        <v/>
      </c>
      <c r="AE12" s="66" t="str">
        <f t="shared" si="19"/>
        <v/>
      </c>
      <c r="AF12" s="66" t="str">
        <f t="shared" si="19"/>
        <v/>
      </c>
      <c r="AG12" s="171"/>
      <c r="AH12" s="66" t="str">
        <f t="shared" si="16"/>
        <v/>
      </c>
      <c r="AI12" s="66" t="str">
        <f t="shared" si="16"/>
        <v/>
      </c>
      <c r="AJ12" s="66" t="str">
        <f t="shared" si="16"/>
        <v/>
      </c>
      <c r="AK12" s="66" t="str">
        <f t="shared" si="16"/>
        <v/>
      </c>
      <c r="AL12" s="66" t="str">
        <f t="shared" si="16"/>
        <v/>
      </c>
      <c r="AM12" s="66" t="str">
        <f>IF('建築工事届（別記第40号様式）'!AP135,3,"")</f>
        <v/>
      </c>
      <c r="AN12" s="66" t="str">
        <f>IF('建築工事届（別記第40号様式）'!X136=0,"",'建築工事届（別記第40号様式）'!X136)</f>
        <v/>
      </c>
      <c r="AO12" s="66" t="str">
        <f>IF('建築工事届（別記第40号様式）'!X137="","",'建築工事届（別記第40号様式）'!X137)</f>
        <v/>
      </c>
      <c r="AP12" s="170"/>
      <c r="AQ12" s="170"/>
      <c r="AR12" s="66" t="str">
        <f t="shared" si="1"/>
        <v/>
      </c>
      <c r="AS12" s="67" t="str">
        <f t="shared" si="17"/>
        <v/>
      </c>
      <c r="AT12" s="67" t="str">
        <f t="shared" si="17"/>
        <v/>
      </c>
      <c r="AU12" s="67" t="str">
        <f t="shared" si="17"/>
        <v/>
      </c>
      <c r="AV12" s="66" t="str">
        <f t="shared" si="17"/>
        <v/>
      </c>
      <c r="AW12" s="67" t="str">
        <f t="shared" si="17"/>
        <v/>
      </c>
      <c r="AX12" s="66" t="str">
        <f t="shared" si="17"/>
        <v/>
      </c>
      <c r="AY12" s="66" t="str">
        <f t="shared" si="18"/>
        <v/>
      </c>
      <c r="AZ12" s="67" t="str">
        <f t="shared" si="18"/>
        <v/>
      </c>
    </row>
    <row r="13" spans="1:52" s="69" customFormat="1">
      <c r="A13" s="62">
        <v>8</v>
      </c>
      <c r="B13" s="63">
        <v>2</v>
      </c>
      <c r="C13" s="63" t="str">
        <f>C10</f>
        <v/>
      </c>
      <c r="D13" s="63">
        <f t="shared" si="2"/>
        <v>0</v>
      </c>
      <c r="E13" s="63">
        <f t="shared" si="10"/>
        <v>1</v>
      </c>
      <c r="F13" s="63">
        <f t="shared" si="3"/>
        <v>0</v>
      </c>
      <c r="G13" s="63">
        <v>4</v>
      </c>
      <c r="H13" s="63">
        <f>IF(AM13="",0,1)</f>
        <v>0</v>
      </c>
      <c r="I13" s="63">
        <f>SUM(H$10:H13)*H13</f>
        <v>0</v>
      </c>
      <c r="J13" s="63">
        <f>SUM(H$10:H$13)</f>
        <v>0</v>
      </c>
      <c r="K13" s="63">
        <f t="shared" si="5"/>
        <v>0</v>
      </c>
      <c r="L13" s="62">
        <f t="shared" si="11"/>
        <v>0</v>
      </c>
      <c r="M13" s="62">
        <f>IF(L13=0,0,SUM(L$6:L13))</f>
        <v>0</v>
      </c>
      <c r="N13" s="64"/>
      <c r="O13" s="64"/>
      <c r="P13" s="64"/>
      <c r="Q13" s="65"/>
      <c r="R13" s="64" t="str">
        <f t="shared" si="12"/>
        <v/>
      </c>
      <c r="S13" s="66" t="str">
        <f t="shared" si="0"/>
        <v/>
      </c>
      <c r="T13" s="66" t="str">
        <f t="shared" si="13"/>
        <v/>
      </c>
      <c r="U13" s="66" t="str">
        <f t="shared" si="13"/>
        <v/>
      </c>
      <c r="V13" s="66" t="str">
        <f t="shared" si="13"/>
        <v/>
      </c>
      <c r="W13" s="66" t="str">
        <f t="shared" si="13"/>
        <v/>
      </c>
      <c r="X13" s="67" t="str">
        <f t="shared" si="14"/>
        <v/>
      </c>
      <c r="Y13" s="67" t="str">
        <f t="shared" si="14"/>
        <v/>
      </c>
      <c r="Z13" s="66" t="str">
        <f t="shared" si="19"/>
        <v/>
      </c>
      <c r="AA13" s="66" t="str">
        <f t="shared" si="19"/>
        <v/>
      </c>
      <c r="AB13" s="66" t="str">
        <f t="shared" si="19"/>
        <v/>
      </c>
      <c r="AC13" s="67" t="str">
        <f t="shared" si="19"/>
        <v/>
      </c>
      <c r="AD13" s="66" t="str">
        <f t="shared" si="19"/>
        <v/>
      </c>
      <c r="AE13" s="66" t="str">
        <f t="shared" si="19"/>
        <v/>
      </c>
      <c r="AF13" s="66" t="str">
        <f t="shared" si="19"/>
        <v/>
      </c>
      <c r="AG13" s="171"/>
      <c r="AH13" s="66" t="str">
        <f t="shared" si="16"/>
        <v/>
      </c>
      <c r="AI13" s="66" t="str">
        <f t="shared" si="16"/>
        <v/>
      </c>
      <c r="AJ13" s="66" t="str">
        <f t="shared" si="16"/>
        <v/>
      </c>
      <c r="AK13" s="66" t="str">
        <f t="shared" si="16"/>
        <v/>
      </c>
      <c r="AL13" s="66" t="str">
        <f t="shared" si="16"/>
        <v/>
      </c>
      <c r="AM13" s="66" t="str">
        <f>IF('建築工事届（別記第40号様式）'!AQ135,4,"")</f>
        <v/>
      </c>
      <c r="AN13" s="66" t="str">
        <f>IF('建築工事届（別記第40号様式）'!AE136=0,"",'建築工事届（別記第40号様式）'!AE136)</f>
        <v/>
      </c>
      <c r="AO13" s="66" t="str">
        <f>IF('建築工事届（別記第40号様式）'!AE137="","",'建築工事届（別記第40号様式）'!AE137)</f>
        <v/>
      </c>
      <c r="AP13" s="170"/>
      <c r="AQ13" s="170"/>
      <c r="AR13" s="66" t="str">
        <f t="shared" si="1"/>
        <v/>
      </c>
      <c r="AS13" s="67" t="str">
        <f t="shared" si="17"/>
        <v/>
      </c>
      <c r="AT13" s="67" t="str">
        <f t="shared" si="17"/>
        <v/>
      </c>
      <c r="AU13" s="67" t="str">
        <f t="shared" si="17"/>
        <v/>
      </c>
      <c r="AV13" s="66" t="str">
        <f t="shared" si="17"/>
        <v/>
      </c>
      <c r="AW13" s="67" t="str">
        <f t="shared" si="17"/>
        <v/>
      </c>
      <c r="AX13" s="66" t="str">
        <f t="shared" si="17"/>
        <v/>
      </c>
      <c r="AY13" s="66" t="str">
        <f t="shared" si="18"/>
        <v/>
      </c>
      <c r="AZ13" s="67" t="str">
        <f t="shared" si="18"/>
        <v/>
      </c>
    </row>
    <row r="14" spans="1:52" s="78" customFormat="1" ht="15" customHeight="1">
      <c r="A14" s="71">
        <v>9</v>
      </c>
      <c r="B14" s="72">
        <v>3</v>
      </c>
      <c r="C14" s="72" t="str">
        <f>IF('建築工事届（別記第40号様式）'!AB84="", "", '建築工事届（別記第40号様式）'!AB84)</f>
        <v/>
      </c>
      <c r="D14" s="72">
        <f t="shared" si="2"/>
        <v>0</v>
      </c>
      <c r="E14" s="72">
        <f>E13</f>
        <v>1</v>
      </c>
      <c r="F14" s="72">
        <f t="shared" si="3"/>
        <v>0</v>
      </c>
      <c r="G14" s="72">
        <v>1</v>
      </c>
      <c r="H14" s="72">
        <f>IF(AM14="",0,1)</f>
        <v>0</v>
      </c>
      <c r="I14" s="72">
        <f>SUM(H$14:H14)*H14</f>
        <v>0</v>
      </c>
      <c r="J14" s="72">
        <f>SUM(H$14:H$17)</f>
        <v>0</v>
      </c>
      <c r="K14" s="72">
        <f t="shared" si="5"/>
        <v>0</v>
      </c>
      <c r="L14" s="71">
        <f t="shared" si="11"/>
        <v>0</v>
      </c>
      <c r="M14" s="71">
        <f>IF(L14=0,0,SUM(L$6:L14))</f>
        <v>0</v>
      </c>
      <c r="N14" s="73"/>
      <c r="O14" s="73"/>
      <c r="P14" s="73"/>
      <c r="Q14" s="74"/>
      <c r="R14" s="73" t="str">
        <f>IF(F14=0,"",C14)</f>
        <v/>
      </c>
      <c r="S14" s="75" t="str">
        <f t="shared" si="0"/>
        <v/>
      </c>
      <c r="T14" s="75" t="str">
        <f>IF('建築工事届（別記第40号様式）'!AN65=TRUE,1,IF('建築工事届（別記第40号様式）'!AO65,2,IF('建築工事届（別記第40号様式）'!AP65,3,IF('建築工事届（別記第40号様式）'!AN66,4,IF('建築工事届（別記第40号様式）'!AO66,5,IF('建築工事届（別記第40号様式）'!AP66,6,""))))))</f>
        <v/>
      </c>
      <c r="U14" s="75" t="str">
        <f>IF('建築工事届（別記第40号様式）'!AN67,1,IF('建築工事届（別記第40号様式）'!AO67,2,IF('建築工事届（別記第40号様式）'!AN68,3,IF('建築工事届（別記第40号様式）'!AO68,4,IF('建築工事届（別記第40号様式）'!AP68,5,"")))))</f>
        <v/>
      </c>
      <c r="V14" s="75" t="str">
        <f>IF('建築工事届（別記第40号様式）'!AN73,1,IF('建築工事届（別記第40号様式）'!AO73,2,IF('建築工事届（別記第40号様式）'!AN74,3,IF('建築工事届（別記第40号様式）'!AO74,4,IF('建築工事届（別記第40号様式）'!AN75,5,"")))))</f>
        <v/>
      </c>
      <c r="W14" s="75" t="str">
        <f>IF('建築工事届（別記第40号様式）'!AN78=TRUE,1,IF('建築工事届（別記第40号様式）'!AO78=TRUE,2,IF('建築工事届（別記第40号様式）'!AP78=TRUE,3,IF('建築工事届（別記第40号様式）'!AQ78=TRUE,4,""))))</f>
        <v/>
      </c>
      <c r="X14" s="76" t="str">
        <f>IF('建築工事届（別記第40号様式）'!J81="", "",'建築工事届（別記第40号様式）'!J81)</f>
        <v/>
      </c>
      <c r="Y14" s="76" t="str">
        <f>IF('建築工事届（別記第40号様式）'!AB86="", "",'建築工事届（別記第40号様式）'!AB86)</f>
        <v/>
      </c>
      <c r="Z14" s="75" t="str">
        <f>IF('建築工事届（別記第40号様式）'!AP87,1,"")</f>
        <v/>
      </c>
      <c r="AA14" s="75" t="str">
        <f>IF('建築工事届（別記第40号様式）'!AB88="", "",'建築工事届（別記第40号様式）'!AB88)</f>
        <v/>
      </c>
      <c r="AB14" s="75" t="str">
        <f>IF(ISBLANK('建築工事届（別記第40号様式）'!AC90),"",'建築工事届（別記第40号様式）'!AC90)</f>
        <v/>
      </c>
      <c r="AC14" s="76" t="str">
        <f>IF('建築工事届（別記第40号様式）'!AC92="", "", '建築工事届（別記第40号様式）'!AC92)</f>
        <v/>
      </c>
      <c r="AD14" s="75" t="str">
        <f>IF('建築工事届（別記第40号様式）'!AC100="", "", '建築工事届（別記第40号様式）'!AC100)</f>
        <v/>
      </c>
      <c r="AE14" s="75" t="str">
        <f>IF('建築工事届（別記第40号様式）'!AC104="", "",'建築工事届（別記第40号様式）'!AC104)</f>
        <v/>
      </c>
      <c r="AF14" s="75" t="str">
        <f>IF('建築工事届（別記第40号様式）'!AE106="", "",'建築工事届（別記第40号様式）'!AE106)</f>
        <v/>
      </c>
      <c r="AG14" s="171"/>
      <c r="AH14" s="75" t="str">
        <f>IF('建築工事届（別記第40号様式）'!AN141,1,IF('建築工事届（別記第40号様式）'!AO141,2,""))</f>
        <v/>
      </c>
      <c r="AI14" s="75" t="str">
        <f>IF('建築工事届（別記第40号様式）'!AN142=TRUE,1,
    IF('建築工事届（別記第40号様式）'!AO142=TRUE,2,
        IF('建築工事届（別記第40号様式）'!AP142=TRUE,3,
            IF('建築工事届（別記第40号様式）'!AN143=TRUE,4,
                IF('建築工事届（別記第40号様式）'!AO143=TRUE,5,"")
            )
        )
    )
)</f>
        <v/>
      </c>
      <c r="AJ14" s="75" t="str">
        <f>IF('建築工事届（別記第40号様式）'!AN144,1,IF('建築工事届（別記第40号様式）'!AO144,2,IF('建築工事届（別記第40号様式）'!AP144,3,"")))</f>
        <v/>
      </c>
      <c r="AK14" s="75" t="str">
        <f>IF('建築工事届（別記第40号様式）'!AN145,1,IF('建築工事届（別記第40号様式）'!AO145,2,IF('建築工事届（別記第40号様式）'!AP145,3,"")))</f>
        <v/>
      </c>
      <c r="AL14" s="75" t="str">
        <f>IF('建築工事届（別記第40号様式）'!AN146,1,IF('建築工事届（別記第40号様式）'!AO146,2,IF('建築工事届（別記第40号様式）'!AP146,3,"")))</f>
        <v/>
      </c>
      <c r="AM14" s="75" t="str">
        <f>IF('建築工事届（別記第40号様式）'!AN147,1,"")</f>
        <v/>
      </c>
      <c r="AN14" s="75" t="str">
        <f>IF('建築工事届（別記第40号様式）'!J148=0,"",'建築工事届（別記第40号様式）'!J148)</f>
        <v/>
      </c>
      <c r="AO14" s="75" t="str">
        <f>IF('建築工事届（別記第40号様式）'!J149="","",'建築工事届（別記第40号様式）'!J149)</f>
        <v/>
      </c>
      <c r="AP14" s="170"/>
      <c r="AQ14" s="170"/>
      <c r="AR14" s="75" t="str">
        <f t="shared" si="1"/>
        <v/>
      </c>
      <c r="AS14" s="76" t="str">
        <f>IF('建築工事届（別記第40号様式）'!AF94="", "", '建築工事届（別記第40号様式）'!AF94)</f>
        <v/>
      </c>
      <c r="AT14" s="76" t="str">
        <f>IF('建築工事届（別記第40号様式）'!AF95="", "", '建築工事届（別記第40号様式）'!AF95)</f>
        <v/>
      </c>
      <c r="AU14" s="76" t="str">
        <f>IF('建築工事届（別記第40号様式）'!AF96="", "", '建築工事届（別記第40号様式）'!AF96)</f>
        <v/>
      </c>
      <c r="AV14" s="75" t="str">
        <f>IF('建築工事届（別記第40号様式）'!AF97="", "", '建築工事届（別記第40号様式）'!AF97)</f>
        <v/>
      </c>
      <c r="AW14" s="76" t="str">
        <f>IF('建築工事届（別記第40号様式）'!AF98="", "", '建築工事届（別記第40号様式）'!AF98)</f>
        <v/>
      </c>
      <c r="AX14" s="75" t="str">
        <f>IF('建築工事届（別記第40号様式）'!AF99="", "", '建築工事届（別記第40号様式）'!AF99)</f>
        <v/>
      </c>
      <c r="AY14" s="75" t="str">
        <f>IF('建築工事届（別記第40号様式）'!AP102,1,"")</f>
        <v/>
      </c>
      <c r="AZ14" s="76" t="str">
        <f>IF('建築工事届（別記第40号様式）'!AB85="", "", '建築工事届（別記第40号様式）'!AB85)</f>
        <v/>
      </c>
    </row>
    <row r="15" spans="1:52" s="78" customFormat="1" ht="14.25">
      <c r="A15" s="71">
        <v>10</v>
      </c>
      <c r="B15" s="72">
        <v>3</v>
      </c>
      <c r="C15" s="72" t="str">
        <f>C14</f>
        <v/>
      </c>
      <c r="D15" s="72">
        <f t="shared" si="2"/>
        <v>0</v>
      </c>
      <c r="E15" s="72">
        <f t="shared" si="10"/>
        <v>1</v>
      </c>
      <c r="F15" s="72">
        <f t="shared" si="3"/>
        <v>0</v>
      </c>
      <c r="G15" s="264">
        <v>2</v>
      </c>
      <c r="H15" s="72">
        <f t="shared" si="4"/>
        <v>0</v>
      </c>
      <c r="I15" s="72">
        <f>SUM(H$14:H15)*H15</f>
        <v>0</v>
      </c>
      <c r="J15" s="72">
        <f>SUM(H$14:H$17)</f>
        <v>0</v>
      </c>
      <c r="K15" s="72">
        <f t="shared" si="5"/>
        <v>0</v>
      </c>
      <c r="L15" s="71">
        <f t="shared" si="11"/>
        <v>0</v>
      </c>
      <c r="M15" s="71">
        <f>IF(L15=0,0,SUM(L$6:L15))</f>
        <v>0</v>
      </c>
      <c r="N15" s="73"/>
      <c r="O15" s="73"/>
      <c r="P15" s="73"/>
      <c r="Q15" s="74"/>
      <c r="R15" s="73" t="str">
        <f>IF(F15=0,"",C15)</f>
        <v/>
      </c>
      <c r="S15" s="75" t="str">
        <f t="shared" si="0"/>
        <v/>
      </c>
      <c r="T15" s="75" t="str">
        <f>T14</f>
        <v/>
      </c>
      <c r="U15" s="75" t="str">
        <f t="shared" ref="U15:U21" si="20">U14</f>
        <v/>
      </c>
      <c r="V15" s="75" t="str">
        <f t="shared" ref="V15:V21" si="21">V14</f>
        <v/>
      </c>
      <c r="W15" s="75" t="str">
        <f t="shared" ref="W15:AF17" si="22">W14</f>
        <v/>
      </c>
      <c r="X15" s="76" t="str">
        <f t="shared" si="22"/>
        <v/>
      </c>
      <c r="Y15" s="76" t="str">
        <f t="shared" si="22"/>
        <v/>
      </c>
      <c r="Z15" s="75" t="str">
        <f t="shared" si="22"/>
        <v/>
      </c>
      <c r="AA15" s="75" t="str">
        <f t="shared" si="22"/>
        <v/>
      </c>
      <c r="AB15" s="75" t="str">
        <f t="shared" si="22"/>
        <v/>
      </c>
      <c r="AC15" s="76" t="str">
        <f t="shared" si="22"/>
        <v/>
      </c>
      <c r="AD15" s="75" t="str">
        <f t="shared" si="22"/>
        <v/>
      </c>
      <c r="AE15" s="75" t="str">
        <f t="shared" si="22"/>
        <v/>
      </c>
      <c r="AF15" s="75" t="str">
        <f t="shared" si="22"/>
        <v/>
      </c>
      <c r="AG15" s="171"/>
      <c r="AH15" s="75" t="str">
        <f t="shared" ref="AH15:AH21" si="23">AH14</f>
        <v/>
      </c>
      <c r="AI15" s="75" t="str">
        <f>AI14</f>
        <v/>
      </c>
      <c r="AJ15" s="75" t="str">
        <f t="shared" ref="AJ15:AJ25" si="24">AJ14</f>
        <v/>
      </c>
      <c r="AK15" s="75" t="str">
        <f t="shared" ref="AK15:AK25" si="25">AK14</f>
        <v/>
      </c>
      <c r="AL15" s="75" t="str">
        <f t="shared" ref="AL15:AL25" si="26">AL14</f>
        <v/>
      </c>
      <c r="AM15" s="75" t="str">
        <f>IF('建築工事届（別記第40号様式）'!AO147,2,"")</f>
        <v/>
      </c>
      <c r="AN15" s="75" t="str">
        <f>IF('建築工事届（別記第40号様式）'!Q148=0,"",'建築工事届（別記第40号様式）'!Q148)</f>
        <v/>
      </c>
      <c r="AO15" s="75" t="str">
        <f>IF('建築工事届（別記第40号様式）'!Q149="","",'建築工事届（別記第40号様式）'!Q149)</f>
        <v/>
      </c>
      <c r="AP15" s="170"/>
      <c r="AQ15" s="170"/>
      <c r="AR15" s="75" t="str">
        <f t="shared" si="1"/>
        <v/>
      </c>
      <c r="AS15" s="76" t="str">
        <f t="shared" ref="AS15:AX17" si="27">AS14</f>
        <v/>
      </c>
      <c r="AT15" s="76" t="str">
        <f t="shared" si="27"/>
        <v/>
      </c>
      <c r="AU15" s="76" t="str">
        <f t="shared" si="27"/>
        <v/>
      </c>
      <c r="AV15" s="75" t="str">
        <f t="shared" si="27"/>
        <v/>
      </c>
      <c r="AW15" s="76" t="str">
        <f t="shared" si="27"/>
        <v/>
      </c>
      <c r="AX15" s="75" t="str">
        <f t="shared" si="27"/>
        <v/>
      </c>
      <c r="AY15" s="75" t="str">
        <f t="shared" ref="AY15:AZ17" si="28">AY14</f>
        <v/>
      </c>
      <c r="AZ15" s="76" t="str">
        <f t="shared" si="28"/>
        <v/>
      </c>
    </row>
    <row r="16" spans="1:52" s="78" customFormat="1">
      <c r="A16" s="71">
        <v>11</v>
      </c>
      <c r="B16" s="72">
        <v>3</v>
      </c>
      <c r="C16" s="72" t="str">
        <f>C14</f>
        <v/>
      </c>
      <c r="D16" s="72">
        <f t="shared" si="2"/>
        <v>0</v>
      </c>
      <c r="E16" s="72">
        <f t="shared" si="10"/>
        <v>1</v>
      </c>
      <c r="F16" s="72">
        <f t="shared" si="3"/>
        <v>0</v>
      </c>
      <c r="G16" s="72">
        <v>3</v>
      </c>
      <c r="H16" s="72">
        <f t="shared" si="4"/>
        <v>0</v>
      </c>
      <c r="I16" s="72">
        <f>SUM(H$14:H16)*H16</f>
        <v>0</v>
      </c>
      <c r="J16" s="72">
        <f>SUM(H$14:H$17)</f>
        <v>0</v>
      </c>
      <c r="K16" s="72">
        <f t="shared" si="5"/>
        <v>0</v>
      </c>
      <c r="L16" s="71">
        <f t="shared" si="11"/>
        <v>0</v>
      </c>
      <c r="M16" s="71">
        <f>IF(L16=0,0,SUM(L$6:L16))</f>
        <v>0</v>
      </c>
      <c r="N16" s="73"/>
      <c r="O16" s="73"/>
      <c r="P16" s="73"/>
      <c r="Q16" s="74"/>
      <c r="R16" s="73" t="str">
        <f t="shared" si="12"/>
        <v/>
      </c>
      <c r="S16" s="75" t="str">
        <f t="shared" si="0"/>
        <v/>
      </c>
      <c r="T16" s="75" t="str">
        <f>T15</f>
        <v/>
      </c>
      <c r="U16" s="75" t="str">
        <f t="shared" si="20"/>
        <v/>
      </c>
      <c r="V16" s="75" t="str">
        <f t="shared" si="21"/>
        <v/>
      </c>
      <c r="W16" s="75" t="str">
        <f t="shared" si="22"/>
        <v/>
      </c>
      <c r="X16" s="76" t="str">
        <f t="shared" si="22"/>
        <v/>
      </c>
      <c r="Y16" s="76" t="str">
        <f t="shared" si="22"/>
        <v/>
      </c>
      <c r="Z16" s="75" t="str">
        <f t="shared" si="22"/>
        <v/>
      </c>
      <c r="AA16" s="75" t="str">
        <f t="shared" si="22"/>
        <v/>
      </c>
      <c r="AB16" s="75" t="str">
        <f t="shared" si="22"/>
        <v/>
      </c>
      <c r="AC16" s="76" t="str">
        <f t="shared" si="22"/>
        <v/>
      </c>
      <c r="AD16" s="75" t="str">
        <f t="shared" si="22"/>
        <v/>
      </c>
      <c r="AE16" s="75" t="str">
        <f t="shared" si="22"/>
        <v/>
      </c>
      <c r="AF16" s="75" t="str">
        <f t="shared" si="22"/>
        <v/>
      </c>
      <c r="AG16" s="171"/>
      <c r="AH16" s="75" t="str">
        <f t="shared" si="23"/>
        <v/>
      </c>
      <c r="AI16" s="75" t="str">
        <f>AI15</f>
        <v/>
      </c>
      <c r="AJ16" s="75" t="str">
        <f t="shared" si="24"/>
        <v/>
      </c>
      <c r="AK16" s="75" t="str">
        <f t="shared" si="25"/>
        <v/>
      </c>
      <c r="AL16" s="75" t="str">
        <f t="shared" si="26"/>
        <v/>
      </c>
      <c r="AM16" s="75" t="str">
        <f>IF('建築工事届（別記第40号様式）'!AP147,3,"")</f>
        <v/>
      </c>
      <c r="AN16" s="75" t="str">
        <f>IF('建築工事届（別記第40号様式）'!X148=0,"",'建築工事届（別記第40号様式）'!X148)</f>
        <v/>
      </c>
      <c r="AO16" s="75" t="str">
        <f>IF('建築工事届（別記第40号様式）'!X149="","",'建築工事届（別記第40号様式）'!X149)</f>
        <v/>
      </c>
      <c r="AP16" s="170"/>
      <c r="AQ16" s="170"/>
      <c r="AR16" s="75" t="str">
        <f t="shared" si="1"/>
        <v/>
      </c>
      <c r="AS16" s="76" t="str">
        <f t="shared" si="27"/>
        <v/>
      </c>
      <c r="AT16" s="76" t="str">
        <f t="shared" si="27"/>
        <v/>
      </c>
      <c r="AU16" s="76" t="str">
        <f t="shared" si="27"/>
        <v/>
      </c>
      <c r="AV16" s="75" t="str">
        <f t="shared" si="27"/>
        <v/>
      </c>
      <c r="AW16" s="76" t="str">
        <f t="shared" si="27"/>
        <v/>
      </c>
      <c r="AX16" s="75" t="str">
        <f t="shared" si="27"/>
        <v/>
      </c>
      <c r="AY16" s="75" t="str">
        <f t="shared" si="28"/>
        <v/>
      </c>
      <c r="AZ16" s="76" t="str">
        <f t="shared" si="28"/>
        <v/>
      </c>
    </row>
    <row r="17" spans="1:52" s="78" customFormat="1">
      <c r="A17" s="71">
        <v>12</v>
      </c>
      <c r="B17" s="72">
        <v>3</v>
      </c>
      <c r="C17" s="72" t="str">
        <f>C14</f>
        <v/>
      </c>
      <c r="D17" s="72">
        <f t="shared" si="2"/>
        <v>0</v>
      </c>
      <c r="E17" s="72">
        <f t="shared" si="10"/>
        <v>1</v>
      </c>
      <c r="F17" s="72">
        <f t="shared" si="3"/>
        <v>0</v>
      </c>
      <c r="G17" s="72">
        <v>4</v>
      </c>
      <c r="H17" s="72">
        <f t="shared" si="4"/>
        <v>0</v>
      </c>
      <c r="I17" s="72">
        <f>SUM(H$14:H17)*H17</f>
        <v>0</v>
      </c>
      <c r="J17" s="72">
        <f>SUM(H$14:H$17)</f>
        <v>0</v>
      </c>
      <c r="K17" s="72">
        <f t="shared" si="5"/>
        <v>0</v>
      </c>
      <c r="L17" s="71">
        <f t="shared" si="11"/>
        <v>0</v>
      </c>
      <c r="M17" s="71">
        <f>IF(L17=0,0,SUM(L$6:L17))</f>
        <v>0</v>
      </c>
      <c r="N17" s="73"/>
      <c r="O17" s="73"/>
      <c r="P17" s="73"/>
      <c r="Q17" s="74"/>
      <c r="R17" s="73" t="str">
        <f t="shared" si="12"/>
        <v/>
      </c>
      <c r="S17" s="75" t="str">
        <f t="shared" si="0"/>
        <v/>
      </c>
      <c r="T17" s="75" t="str">
        <f>T16</f>
        <v/>
      </c>
      <c r="U17" s="75" t="str">
        <f t="shared" si="20"/>
        <v/>
      </c>
      <c r="V17" s="75" t="str">
        <f t="shared" si="21"/>
        <v/>
      </c>
      <c r="W17" s="75" t="str">
        <f t="shared" si="22"/>
        <v/>
      </c>
      <c r="X17" s="76" t="str">
        <f t="shared" si="22"/>
        <v/>
      </c>
      <c r="Y17" s="76" t="str">
        <f t="shared" si="22"/>
        <v/>
      </c>
      <c r="Z17" s="75" t="str">
        <f t="shared" si="22"/>
        <v/>
      </c>
      <c r="AA17" s="75" t="str">
        <f t="shared" si="22"/>
        <v/>
      </c>
      <c r="AB17" s="75" t="str">
        <f t="shared" si="22"/>
        <v/>
      </c>
      <c r="AC17" s="76" t="str">
        <f t="shared" si="22"/>
        <v/>
      </c>
      <c r="AD17" s="75" t="str">
        <f t="shared" si="22"/>
        <v/>
      </c>
      <c r="AE17" s="75" t="str">
        <f t="shared" si="22"/>
        <v/>
      </c>
      <c r="AF17" s="75" t="str">
        <f t="shared" si="22"/>
        <v/>
      </c>
      <c r="AG17" s="171"/>
      <c r="AH17" s="75" t="str">
        <f t="shared" si="23"/>
        <v/>
      </c>
      <c r="AI17" s="75" t="str">
        <f>AI16</f>
        <v/>
      </c>
      <c r="AJ17" s="75" t="str">
        <f t="shared" si="24"/>
        <v/>
      </c>
      <c r="AK17" s="75" t="str">
        <f>AK16</f>
        <v/>
      </c>
      <c r="AL17" s="75" t="str">
        <f t="shared" si="26"/>
        <v/>
      </c>
      <c r="AM17" s="75" t="str">
        <f>IF('建築工事届（別記第40号様式）'!AQ147,4,"")</f>
        <v/>
      </c>
      <c r="AN17" s="75" t="str">
        <f>IF('建築工事届（別記第40号様式）'!AE148=0,"",'建築工事届（別記第40号様式）'!AE148)</f>
        <v/>
      </c>
      <c r="AO17" s="75" t="str">
        <f>IF('建築工事届（別記第40号様式）'!AE149="","",'建築工事届（別記第40号様式）'!AE149)</f>
        <v/>
      </c>
      <c r="AP17" s="170"/>
      <c r="AQ17" s="170"/>
      <c r="AR17" s="75" t="str">
        <f t="shared" si="1"/>
        <v/>
      </c>
      <c r="AS17" s="76" t="str">
        <f t="shared" si="27"/>
        <v/>
      </c>
      <c r="AT17" s="76" t="str">
        <f t="shared" si="27"/>
        <v/>
      </c>
      <c r="AU17" s="76" t="str">
        <f t="shared" si="27"/>
        <v/>
      </c>
      <c r="AV17" s="75" t="str">
        <f t="shared" si="27"/>
        <v/>
      </c>
      <c r="AW17" s="76" t="str">
        <f t="shared" si="27"/>
        <v/>
      </c>
      <c r="AX17" s="75" t="str">
        <f t="shared" si="27"/>
        <v/>
      </c>
      <c r="AY17" s="75" t="str">
        <f t="shared" si="28"/>
        <v/>
      </c>
      <c r="AZ17" s="76" t="str">
        <f t="shared" si="28"/>
        <v/>
      </c>
    </row>
    <row r="18" spans="1:52" s="94" customFormat="1">
      <c r="A18" s="88">
        <v>13</v>
      </c>
      <c r="B18" s="89">
        <v>4</v>
      </c>
      <c r="C18" s="89" t="str">
        <f>IF(追加記入欄!J10="", "", 追加記入欄!J10)</f>
        <v/>
      </c>
      <c r="D18" s="89">
        <f t="shared" ref="D18:D23" si="29">IF(C18="",0,1)</f>
        <v>0</v>
      </c>
      <c r="E18" s="89">
        <f>E17</f>
        <v>1</v>
      </c>
      <c r="F18" s="89">
        <f t="shared" ref="F18:F26" si="30">IF(E18&gt;1,D18,0)</f>
        <v>0</v>
      </c>
      <c r="G18" s="89">
        <v>1</v>
      </c>
      <c r="H18" s="89">
        <f t="shared" ref="H18:H26" si="31">IF(AM18="",0,1)</f>
        <v>0</v>
      </c>
      <c r="I18" s="89">
        <f>SUM(H$18:H18)*H18</f>
        <v>0</v>
      </c>
      <c r="J18" s="89">
        <f>SUM(H$18:H$21)</f>
        <v>0</v>
      </c>
      <c r="K18" s="89">
        <f t="shared" ref="K18:K25" si="32">IF(J18&gt;1,I18,0)</f>
        <v>0</v>
      </c>
      <c r="L18" s="88">
        <f t="shared" ref="L18:L25" si="33">IF(AND(D18=1,H18=1),1,IF(AND(D18=1,J18=0,G18=1),1,0))</f>
        <v>0</v>
      </c>
      <c r="M18" s="88">
        <f>IF(L18=0,0,SUM(L$6:L18))</f>
        <v>0</v>
      </c>
      <c r="N18" s="90"/>
      <c r="O18" s="90"/>
      <c r="P18" s="90"/>
      <c r="Q18" s="91"/>
      <c r="R18" s="90" t="str">
        <f>IF(F18=0,"",C18)</f>
        <v/>
      </c>
      <c r="S18" s="92" t="str">
        <f t="shared" si="0"/>
        <v/>
      </c>
      <c r="T18" s="92" t="str">
        <f>T6</f>
        <v/>
      </c>
      <c r="U18" s="92" t="str">
        <f>U6</f>
        <v/>
      </c>
      <c r="V18" s="92" t="str">
        <f>V6</f>
        <v/>
      </c>
      <c r="W18" s="92" t="str">
        <f>IF(追加記入欄!AN4=TRUE,1,IF(追加記入欄!AO4=TRUE,2,IF(追加記入欄!AP4=TRUE,3,IF(追加記入欄!AQ4=TRUE,4,""))))</f>
        <v/>
      </c>
      <c r="X18" s="93" t="str">
        <f>IF(追加記入欄!J7="", "",追加記入欄!J7)</f>
        <v/>
      </c>
      <c r="Y18" s="93" t="str">
        <f>IF(追加記入欄!J12="", "",追加記入欄!J12)</f>
        <v/>
      </c>
      <c r="Z18" s="92" t="str">
        <f>IF(追加記入欄!AN13,1,"")</f>
        <v/>
      </c>
      <c r="AA18" s="93" t="str">
        <f>IF(追加記入欄!J14="", "",追加記入欄!J14)</f>
        <v/>
      </c>
      <c r="AB18" s="92" t="str">
        <f>IF(ISBLANK(追加記入欄!K16),"",追加記入欄!K16)</f>
        <v/>
      </c>
      <c r="AC18" s="93" t="str">
        <f>IF(追加記入欄!K18="", "",追加記入欄!K18)</f>
        <v/>
      </c>
      <c r="AD18" s="93" t="str">
        <f>IF(追加記入欄!K26="", "",追加記入欄!K26)</f>
        <v/>
      </c>
      <c r="AE18" s="93" t="str">
        <f>IF(追加記入欄!K30="", "",追加記入欄!K30)</f>
        <v/>
      </c>
      <c r="AF18" s="93" t="str">
        <f>IF(追加記入欄!M32="", "",追加記入欄!M32)</f>
        <v/>
      </c>
      <c r="AG18" s="171"/>
      <c r="AH18" s="92" t="str">
        <f>IF(追加記入欄!AN42,1,IF(追加記入欄!AO42,2,""))</f>
        <v/>
      </c>
      <c r="AI18" s="92" t="str">
        <f>IF(追加記入欄!AN43=TRUE,1,
    IF(追加記入欄!AO43=TRUE,2,
        IF(追加記入欄!AP43=TRUE,3,
            IF(追加記入欄!AN44=TRUE,4,
                IF(追加記入欄!AO44=TRUE,5,"")
            )
        )
    )
)</f>
        <v/>
      </c>
      <c r="AJ18" s="92" t="str">
        <f>IF(追加記入欄!AN45,1,IF(追加記入欄!AO45,2,IF(追加記入欄!AP45,3,"")))</f>
        <v/>
      </c>
      <c r="AK18" s="92" t="str">
        <f>IF(追加記入欄!AN46,1,IF(追加記入欄!AO46,2,IF(追加記入欄!AP46,3,"")))</f>
        <v/>
      </c>
      <c r="AL18" s="92" t="str">
        <f>IF(追加記入欄!AN47,1,IF(追加記入欄!AO47,2,IF(追加記入欄!AP47,3,"")))</f>
        <v/>
      </c>
      <c r="AM18" s="92" t="str">
        <f>IF(追加記入欄!AN48,1,"")</f>
        <v/>
      </c>
      <c r="AN18" s="92" t="str">
        <f>IF(追加記入欄!J49=0,"",追加記入欄!J49)</f>
        <v/>
      </c>
      <c r="AO18" s="92" t="str">
        <f>IF(追加記入欄!J50="","",追加記入欄!J50)</f>
        <v/>
      </c>
      <c r="AP18" s="170"/>
      <c r="AQ18" s="170"/>
      <c r="AR18" s="92" t="str">
        <f t="shared" si="1"/>
        <v/>
      </c>
      <c r="AS18" s="92" t="str">
        <f>IF(追加記入欄!N20="", "", 追加記入欄!N20)</f>
        <v/>
      </c>
      <c r="AT18" s="92" t="str">
        <f>IF(追加記入欄!N21="", "", 追加記入欄!N21)</f>
        <v/>
      </c>
      <c r="AU18" s="92" t="str">
        <f>IF(追加記入欄!N22="", "", 追加記入欄!N22)</f>
        <v/>
      </c>
      <c r="AV18" s="92" t="str">
        <f>IF(追加記入欄!N23="", "", 追加記入欄!N23)</f>
        <v/>
      </c>
      <c r="AW18" s="92" t="str">
        <f>IF(追加記入欄!N24="", "", 追加記入欄!N24)</f>
        <v/>
      </c>
      <c r="AX18" s="92" t="str">
        <f>IF(追加記入欄!N25="", "", 追加記入欄!N25)</f>
        <v/>
      </c>
      <c r="AY18" s="92" t="str">
        <f>IF(追加記入欄!AN28,1,"")</f>
        <v/>
      </c>
      <c r="AZ18" s="92" t="str">
        <f>IF(追加記入欄!J11="", "", 追加記入欄!J11)</f>
        <v/>
      </c>
    </row>
    <row r="19" spans="1:52" s="94" customFormat="1">
      <c r="A19" s="88">
        <v>14</v>
      </c>
      <c r="B19" s="89">
        <v>4</v>
      </c>
      <c r="C19" s="89" t="str">
        <f>C18</f>
        <v/>
      </c>
      <c r="D19" s="89">
        <f t="shared" si="29"/>
        <v>0</v>
      </c>
      <c r="E19" s="89">
        <f t="shared" si="10"/>
        <v>1</v>
      </c>
      <c r="F19" s="89">
        <f t="shared" si="30"/>
        <v>0</v>
      </c>
      <c r="G19" s="89">
        <v>2</v>
      </c>
      <c r="H19" s="89">
        <f t="shared" si="31"/>
        <v>0</v>
      </c>
      <c r="I19" s="89">
        <f>SUM(H$18:H19)*H19</f>
        <v>0</v>
      </c>
      <c r="J19" s="89">
        <f>SUM(H$18:H$21)</f>
        <v>0</v>
      </c>
      <c r="K19" s="89">
        <f t="shared" si="32"/>
        <v>0</v>
      </c>
      <c r="L19" s="88">
        <f t="shared" si="33"/>
        <v>0</v>
      </c>
      <c r="M19" s="88">
        <f>IF(L19=0,0,SUM(L$6:L19))</f>
        <v>0</v>
      </c>
      <c r="N19" s="90"/>
      <c r="O19" s="90"/>
      <c r="P19" s="90"/>
      <c r="Q19" s="91"/>
      <c r="R19" s="90" t="str">
        <f>IF(F19=0,"",C19)</f>
        <v/>
      </c>
      <c r="S19" s="92" t="str">
        <f t="shared" ref="S19:S40" si="34">IF(K19=0,"",K19)</f>
        <v/>
      </c>
      <c r="T19" s="92" t="str">
        <f>T18</f>
        <v/>
      </c>
      <c r="U19" s="92" t="str">
        <f t="shared" si="20"/>
        <v/>
      </c>
      <c r="V19" s="92" t="str">
        <f t="shared" ref="V19:AD19" si="35">V18</f>
        <v/>
      </c>
      <c r="W19" s="92" t="str">
        <f>W18</f>
        <v/>
      </c>
      <c r="X19" s="93" t="str">
        <f t="shared" si="35"/>
        <v/>
      </c>
      <c r="Y19" s="93" t="str">
        <f>Y18</f>
        <v/>
      </c>
      <c r="Z19" s="92" t="str">
        <f t="shared" si="35"/>
        <v/>
      </c>
      <c r="AA19" s="92" t="str">
        <f>AA18</f>
        <v/>
      </c>
      <c r="AB19" s="92" t="str">
        <f t="shared" si="35"/>
        <v/>
      </c>
      <c r="AC19" s="92" t="str">
        <f t="shared" si="35"/>
        <v/>
      </c>
      <c r="AD19" s="92" t="str">
        <f t="shared" si="35"/>
        <v/>
      </c>
      <c r="AE19" s="92" t="str">
        <f t="shared" ref="AE19:AF21" si="36">AE18</f>
        <v/>
      </c>
      <c r="AF19" s="92" t="str">
        <f t="shared" si="36"/>
        <v/>
      </c>
      <c r="AG19" s="171"/>
      <c r="AH19" s="92" t="str">
        <f>AH18</f>
        <v/>
      </c>
      <c r="AI19" s="92" t="str">
        <f>AI18</f>
        <v/>
      </c>
      <c r="AJ19" s="92" t="str">
        <f t="shared" si="24"/>
        <v/>
      </c>
      <c r="AK19" s="92" t="str">
        <f t="shared" si="25"/>
        <v/>
      </c>
      <c r="AL19" s="92" t="str">
        <f t="shared" si="26"/>
        <v/>
      </c>
      <c r="AM19" s="92" t="str">
        <f>IF(追加記入欄!AO48,2,"")</f>
        <v/>
      </c>
      <c r="AN19" s="92" t="str">
        <f>IF(追加記入欄!Q49=0,"",追加記入欄!Q49)</f>
        <v/>
      </c>
      <c r="AO19" s="92" t="str">
        <f>IF(追加記入欄!Q50="","",追加記入欄!Q50)</f>
        <v/>
      </c>
      <c r="AP19" s="170"/>
      <c r="AQ19" s="170"/>
      <c r="AR19" s="92" t="str">
        <f t="shared" si="1"/>
        <v/>
      </c>
      <c r="AS19" s="92" t="str">
        <f t="shared" ref="AS19:AZ19" si="37">AS18</f>
        <v/>
      </c>
      <c r="AT19" s="92" t="str">
        <f t="shared" si="37"/>
        <v/>
      </c>
      <c r="AU19" s="92" t="str">
        <f t="shared" si="37"/>
        <v/>
      </c>
      <c r="AV19" s="92" t="str">
        <f t="shared" si="37"/>
        <v/>
      </c>
      <c r="AW19" s="92" t="str">
        <f t="shared" si="37"/>
        <v/>
      </c>
      <c r="AX19" s="92" t="str">
        <f t="shared" si="37"/>
        <v/>
      </c>
      <c r="AY19" s="92" t="str">
        <f t="shared" si="37"/>
        <v/>
      </c>
      <c r="AZ19" s="92" t="str">
        <f t="shared" si="37"/>
        <v/>
      </c>
    </row>
    <row r="20" spans="1:52" s="94" customFormat="1">
      <c r="A20" s="88">
        <v>15</v>
      </c>
      <c r="B20" s="89">
        <v>4</v>
      </c>
      <c r="C20" s="89" t="str">
        <f t="shared" ref="C20:C21" si="38">C19</f>
        <v/>
      </c>
      <c r="D20" s="89">
        <f t="shared" si="29"/>
        <v>0</v>
      </c>
      <c r="E20" s="89">
        <f t="shared" si="10"/>
        <v>1</v>
      </c>
      <c r="F20" s="89">
        <f t="shared" si="30"/>
        <v>0</v>
      </c>
      <c r="G20" s="89">
        <v>3</v>
      </c>
      <c r="H20" s="89">
        <f t="shared" si="31"/>
        <v>0</v>
      </c>
      <c r="I20" s="89">
        <f>SUM(H$18:H20)*H20</f>
        <v>0</v>
      </c>
      <c r="J20" s="89">
        <f>SUM(H$18:H$21)</f>
        <v>0</v>
      </c>
      <c r="K20" s="89">
        <f t="shared" si="32"/>
        <v>0</v>
      </c>
      <c r="L20" s="88">
        <f t="shared" si="33"/>
        <v>0</v>
      </c>
      <c r="M20" s="88">
        <f>IF(L20=0,0,SUM(L$6:L20))</f>
        <v>0</v>
      </c>
      <c r="N20" s="90"/>
      <c r="O20" s="90"/>
      <c r="P20" s="90"/>
      <c r="Q20" s="91"/>
      <c r="R20" s="90" t="str">
        <f t="shared" si="12"/>
        <v/>
      </c>
      <c r="S20" s="92" t="str">
        <f t="shared" si="34"/>
        <v/>
      </c>
      <c r="T20" s="92" t="str">
        <f>T19</f>
        <v/>
      </c>
      <c r="U20" s="92" t="str">
        <f t="shared" si="20"/>
        <v/>
      </c>
      <c r="V20" s="92" t="str">
        <f t="shared" si="21"/>
        <v/>
      </c>
      <c r="W20" s="92" t="str">
        <f>W19</f>
        <v/>
      </c>
      <c r="X20" s="93" t="str">
        <f>X19</f>
        <v/>
      </c>
      <c r="Y20" s="93" t="str">
        <f>Y19</f>
        <v/>
      </c>
      <c r="Z20" s="92" t="str">
        <f>Z19</f>
        <v/>
      </c>
      <c r="AA20" s="92" t="str">
        <f>AA19</f>
        <v/>
      </c>
      <c r="AB20" s="92" t="str">
        <f t="shared" ref="AB20:AD21" si="39">AB19</f>
        <v/>
      </c>
      <c r="AC20" s="92" t="str">
        <f t="shared" si="39"/>
        <v/>
      </c>
      <c r="AD20" s="92" t="str">
        <f t="shared" si="39"/>
        <v/>
      </c>
      <c r="AE20" s="92" t="str">
        <f t="shared" si="36"/>
        <v/>
      </c>
      <c r="AF20" s="92" t="str">
        <f t="shared" si="36"/>
        <v/>
      </c>
      <c r="AG20" s="171"/>
      <c r="AH20" s="92" t="str">
        <f t="shared" si="23"/>
        <v/>
      </c>
      <c r="AI20" s="92" t="str">
        <f>AI19</f>
        <v/>
      </c>
      <c r="AJ20" s="92" t="str">
        <f t="shared" si="24"/>
        <v/>
      </c>
      <c r="AK20" s="92" t="str">
        <f t="shared" si="25"/>
        <v/>
      </c>
      <c r="AL20" s="92" t="str">
        <f t="shared" si="26"/>
        <v/>
      </c>
      <c r="AM20" s="92" t="str">
        <f>IF(追加記入欄!AP48,3,"")</f>
        <v/>
      </c>
      <c r="AN20" s="92" t="str">
        <f>IF(追加記入欄!X49=0,"",追加記入欄!X49)</f>
        <v/>
      </c>
      <c r="AO20" s="92" t="str">
        <f>IF(追加記入欄!X50="","",追加記入欄!X50)</f>
        <v/>
      </c>
      <c r="AP20" s="170"/>
      <c r="AQ20" s="170"/>
      <c r="AR20" s="92" t="str">
        <f t="shared" si="1"/>
        <v/>
      </c>
      <c r="AS20" s="92" t="str">
        <f t="shared" ref="AS20:AZ20" si="40">AS19</f>
        <v/>
      </c>
      <c r="AT20" s="92" t="str">
        <f t="shared" si="40"/>
        <v/>
      </c>
      <c r="AU20" s="92" t="str">
        <f t="shared" si="40"/>
        <v/>
      </c>
      <c r="AV20" s="92" t="str">
        <f t="shared" si="40"/>
        <v/>
      </c>
      <c r="AW20" s="92" t="str">
        <f t="shared" si="40"/>
        <v/>
      </c>
      <c r="AX20" s="92" t="str">
        <f t="shared" si="40"/>
        <v/>
      </c>
      <c r="AY20" s="92" t="str">
        <f t="shared" si="40"/>
        <v/>
      </c>
      <c r="AZ20" s="92" t="str">
        <f t="shared" si="40"/>
        <v/>
      </c>
    </row>
    <row r="21" spans="1:52" s="94" customFormat="1">
      <c r="A21" s="88">
        <v>16</v>
      </c>
      <c r="B21" s="89">
        <v>4</v>
      </c>
      <c r="C21" s="89" t="str">
        <f t="shared" si="38"/>
        <v/>
      </c>
      <c r="D21" s="89">
        <f t="shared" si="29"/>
        <v>0</v>
      </c>
      <c r="E21" s="89">
        <f t="shared" si="10"/>
        <v>1</v>
      </c>
      <c r="F21" s="89">
        <f t="shared" si="30"/>
        <v>0</v>
      </c>
      <c r="G21" s="89">
        <v>4</v>
      </c>
      <c r="H21" s="89">
        <f t="shared" si="31"/>
        <v>0</v>
      </c>
      <c r="I21" s="89">
        <f>SUM(H$18:H21)*H21</f>
        <v>0</v>
      </c>
      <c r="J21" s="89">
        <f>SUM(H$18:H$21)</f>
        <v>0</v>
      </c>
      <c r="K21" s="89">
        <f t="shared" si="32"/>
        <v>0</v>
      </c>
      <c r="L21" s="88">
        <f t="shared" si="33"/>
        <v>0</v>
      </c>
      <c r="M21" s="88">
        <f>IF(L21=0,0,SUM(L$6:L21))</f>
        <v>0</v>
      </c>
      <c r="N21" s="90"/>
      <c r="O21" s="90"/>
      <c r="P21" s="90"/>
      <c r="Q21" s="91"/>
      <c r="R21" s="90" t="str">
        <f t="shared" si="12"/>
        <v/>
      </c>
      <c r="S21" s="92" t="str">
        <f t="shared" si="34"/>
        <v/>
      </c>
      <c r="T21" s="92" t="str">
        <f>T20</f>
        <v/>
      </c>
      <c r="U21" s="92" t="str">
        <f t="shared" si="20"/>
        <v/>
      </c>
      <c r="V21" s="92" t="str">
        <f t="shared" si="21"/>
        <v/>
      </c>
      <c r="W21" s="92" t="str">
        <f>W20</f>
        <v/>
      </c>
      <c r="X21" s="93" t="str">
        <f>X20</f>
        <v/>
      </c>
      <c r="Y21" s="93" t="str">
        <f>Y20</f>
        <v/>
      </c>
      <c r="Z21" s="92" t="str">
        <f>Z20</f>
        <v/>
      </c>
      <c r="AA21" s="92" t="str">
        <f>AA20</f>
        <v/>
      </c>
      <c r="AB21" s="92" t="str">
        <f t="shared" si="39"/>
        <v/>
      </c>
      <c r="AC21" s="92" t="str">
        <f t="shared" si="39"/>
        <v/>
      </c>
      <c r="AD21" s="92" t="str">
        <f t="shared" si="39"/>
        <v/>
      </c>
      <c r="AE21" s="92" t="str">
        <f t="shared" si="36"/>
        <v/>
      </c>
      <c r="AF21" s="92" t="str">
        <f t="shared" si="36"/>
        <v/>
      </c>
      <c r="AG21" s="171"/>
      <c r="AH21" s="92" t="str">
        <f t="shared" si="23"/>
        <v/>
      </c>
      <c r="AI21" s="92" t="str">
        <f>AI20</f>
        <v/>
      </c>
      <c r="AJ21" s="92" t="str">
        <f t="shared" si="24"/>
        <v/>
      </c>
      <c r="AK21" s="92" t="str">
        <f t="shared" si="25"/>
        <v/>
      </c>
      <c r="AL21" s="92" t="str">
        <f t="shared" si="26"/>
        <v/>
      </c>
      <c r="AM21" s="92" t="str">
        <f>IF(追加記入欄!AQ48,4,"")</f>
        <v/>
      </c>
      <c r="AN21" s="92" t="str">
        <f>IF(追加記入欄!AE49=0,"",追加記入欄!AE49)</f>
        <v/>
      </c>
      <c r="AO21" s="92" t="str">
        <f>IF(追加記入欄!AE50="","",追加記入欄!AE50)</f>
        <v/>
      </c>
      <c r="AP21" s="170"/>
      <c r="AQ21" s="170"/>
      <c r="AR21" s="92" t="str">
        <f t="shared" si="1"/>
        <v/>
      </c>
      <c r="AS21" s="92" t="str">
        <f t="shared" ref="AS21:AZ21" si="41">AS20</f>
        <v/>
      </c>
      <c r="AT21" s="92" t="str">
        <f t="shared" si="41"/>
        <v/>
      </c>
      <c r="AU21" s="92" t="str">
        <f t="shared" si="41"/>
        <v/>
      </c>
      <c r="AV21" s="92" t="str">
        <f t="shared" si="41"/>
        <v/>
      </c>
      <c r="AW21" s="92" t="str">
        <f t="shared" si="41"/>
        <v/>
      </c>
      <c r="AX21" s="92" t="str">
        <f t="shared" si="41"/>
        <v/>
      </c>
      <c r="AY21" s="92" t="str">
        <f t="shared" si="41"/>
        <v/>
      </c>
      <c r="AZ21" s="92" t="str">
        <f t="shared" si="41"/>
        <v/>
      </c>
    </row>
    <row r="22" spans="1:52" s="78" customFormat="1">
      <c r="A22" s="95">
        <v>17</v>
      </c>
      <c r="B22" s="96">
        <v>5</v>
      </c>
      <c r="C22" s="96" t="str">
        <f>IF(追加記入欄!S10="", "", 追加記入欄!S10)</f>
        <v/>
      </c>
      <c r="D22" s="96">
        <f t="shared" si="29"/>
        <v>0</v>
      </c>
      <c r="E22" s="96">
        <f>E21</f>
        <v>1</v>
      </c>
      <c r="F22" s="96">
        <f t="shared" si="30"/>
        <v>0</v>
      </c>
      <c r="G22" s="96">
        <v>1</v>
      </c>
      <c r="H22" s="96">
        <f t="shared" si="31"/>
        <v>0</v>
      </c>
      <c r="I22" s="96">
        <f>SUM(H$22:H22)*H22</f>
        <v>0</v>
      </c>
      <c r="J22" s="96">
        <f>SUM(H$22:H$25)</f>
        <v>0</v>
      </c>
      <c r="K22" s="96">
        <f t="shared" si="32"/>
        <v>0</v>
      </c>
      <c r="L22" s="95">
        <f t="shared" si="33"/>
        <v>0</v>
      </c>
      <c r="M22" s="95">
        <f>IF(L22=0,0,SUM(L$6:L22))</f>
        <v>0</v>
      </c>
      <c r="N22" s="97"/>
      <c r="O22" s="97"/>
      <c r="P22" s="97"/>
      <c r="Q22" s="98"/>
      <c r="R22" s="97" t="str">
        <f t="shared" ref="R22:R41" si="42">IF(F22=0,"",C22)</f>
        <v/>
      </c>
      <c r="S22" s="99" t="str">
        <f>IF(K22=0,"",K22)</f>
        <v/>
      </c>
      <c r="T22" s="99" t="str">
        <f>T6</f>
        <v/>
      </c>
      <c r="U22" s="99" t="str">
        <f>U6</f>
        <v/>
      </c>
      <c r="V22" s="99" t="str">
        <f>V6</f>
        <v/>
      </c>
      <c r="W22" s="99" t="str">
        <f>W18</f>
        <v/>
      </c>
      <c r="X22" s="100" t="str">
        <f>IF(追加記入欄!J7="", "",追加記入欄!J7)</f>
        <v/>
      </c>
      <c r="Y22" s="100" t="str">
        <f>IF(追加記入欄!S12="", "",追加記入欄!S12)</f>
        <v/>
      </c>
      <c r="Z22" s="99" t="str">
        <f>IF(追加記入欄!AO13,1,"")</f>
        <v/>
      </c>
      <c r="AA22" s="99" t="str">
        <f>IF(追加記入欄!S14="", "",追加記入欄!S14)</f>
        <v/>
      </c>
      <c r="AB22" s="99" t="str">
        <f>IF(ISBLANK(追加記入欄!T16),"",追加記入欄!T16)</f>
        <v/>
      </c>
      <c r="AC22" s="100" t="str">
        <f>IF(追加記入欄!T18="", "",追加記入欄!T18)</f>
        <v/>
      </c>
      <c r="AD22" s="99" t="str">
        <f>IF(追加記入欄!T26="", "",追加記入欄!T26)</f>
        <v/>
      </c>
      <c r="AE22" s="99" t="str">
        <f>IF(追加記入欄!T30="", "",追加記入欄!T30)</f>
        <v/>
      </c>
      <c r="AF22" s="99" t="str">
        <f>IF(追加記入欄!V32="", "",追加記入欄!V32)</f>
        <v/>
      </c>
      <c r="AG22" s="171"/>
      <c r="AH22" s="99" t="str">
        <f>IF(追加記入欄!AN54,1,IF(追加記入欄!AO54,2,""))</f>
        <v/>
      </c>
      <c r="AI22" s="99" t="str">
        <f>IF(追加記入欄!AN55=TRUE,1,
    IF(追加記入欄!AO55=TRUE,2,
        IF(追加記入欄!AP55=TRUE,3,
            IF(追加記入欄!AN56=TRUE,4,
                IF(追加記入欄!AO56=TRUE,5,"")
            )
        )
    )
)</f>
        <v/>
      </c>
      <c r="AJ22" s="99" t="str">
        <f>IF(追加記入欄!AN57,1,IF(追加記入欄!AO57,2,IF(追加記入欄!AP57,3,"")))</f>
        <v/>
      </c>
      <c r="AK22" s="99" t="str">
        <f>IF(追加記入欄!AN58,1,IF(追加記入欄!AO58,2,IF(追加記入欄!AP58,3,"")))</f>
        <v/>
      </c>
      <c r="AL22" s="99" t="str">
        <f>IF(追加記入欄!AN59,1,IF(追加記入欄!AO59,2,IF(追加記入欄!AP59,3,"")))</f>
        <v/>
      </c>
      <c r="AM22" s="99" t="str">
        <f>IF(追加記入欄!AN60,1,"")</f>
        <v/>
      </c>
      <c r="AN22" s="99" t="str">
        <f>IF(追加記入欄!J61=0,"",追加記入欄!J61)</f>
        <v/>
      </c>
      <c r="AO22" s="99" t="str">
        <f>IF(追加記入欄!J62="","",追加記入欄!J62)</f>
        <v/>
      </c>
      <c r="AP22" s="170"/>
      <c r="AQ22" s="170"/>
      <c r="AR22" s="99" t="str">
        <f t="shared" si="1"/>
        <v/>
      </c>
      <c r="AS22" s="99" t="str">
        <f>IF(追加記入欄!W20="", "", 追加記入欄!W20)</f>
        <v/>
      </c>
      <c r="AT22" s="99" t="str">
        <f>IF(追加記入欄!W21="", "", 追加記入欄!W21)</f>
        <v/>
      </c>
      <c r="AU22" s="99" t="str">
        <f>IF(追加記入欄!W22="", "", 追加記入欄!W22)</f>
        <v/>
      </c>
      <c r="AV22" s="99" t="str">
        <f>IF(追加記入欄!W23="", "", 追加記入欄!W23)</f>
        <v/>
      </c>
      <c r="AW22" s="99" t="str">
        <f>IF(追加記入欄!W24="", "", 追加記入欄!W24)</f>
        <v/>
      </c>
      <c r="AX22" s="99" t="str">
        <f>IF(追加記入欄!W25="", "", 追加記入欄!W25)</f>
        <v/>
      </c>
      <c r="AY22" s="99" t="str">
        <f>IF(追加記入欄!AO28,1,"")</f>
        <v/>
      </c>
      <c r="AZ22" s="99" t="str">
        <f>IF(追加記入欄!S11="", "", 追加記入欄!S11)</f>
        <v/>
      </c>
    </row>
    <row r="23" spans="1:52" s="78" customFormat="1">
      <c r="A23" s="95">
        <v>18</v>
      </c>
      <c r="B23" s="96">
        <v>5</v>
      </c>
      <c r="C23" s="96" t="str">
        <f>C22</f>
        <v/>
      </c>
      <c r="D23" s="96">
        <f t="shared" si="29"/>
        <v>0</v>
      </c>
      <c r="E23" s="96">
        <f>E22</f>
        <v>1</v>
      </c>
      <c r="F23" s="96">
        <f t="shared" si="30"/>
        <v>0</v>
      </c>
      <c r="G23" s="96">
        <v>2</v>
      </c>
      <c r="H23" s="96">
        <f t="shared" si="31"/>
        <v>0</v>
      </c>
      <c r="I23" s="96">
        <f>SUM(H$22:H23)*H23</f>
        <v>0</v>
      </c>
      <c r="J23" s="96">
        <f>SUM(H$22:H$25)</f>
        <v>0</v>
      </c>
      <c r="K23" s="96">
        <f t="shared" si="32"/>
        <v>0</v>
      </c>
      <c r="L23" s="95">
        <f t="shared" si="33"/>
        <v>0</v>
      </c>
      <c r="M23" s="95">
        <f>IF(L23=0,0,SUM(L$6:L23))</f>
        <v>0</v>
      </c>
      <c r="N23" s="97"/>
      <c r="O23" s="97"/>
      <c r="P23" s="97"/>
      <c r="Q23" s="98"/>
      <c r="R23" s="97" t="str">
        <f t="shared" si="42"/>
        <v/>
      </c>
      <c r="S23" s="99" t="str">
        <f t="shared" si="34"/>
        <v/>
      </c>
      <c r="T23" s="99" t="str">
        <f>T22</f>
        <v/>
      </c>
      <c r="U23" s="99" t="str">
        <f>U7</f>
        <v/>
      </c>
      <c r="V23" s="99" t="str">
        <f t="shared" ref="V23:X25" si="43">V22</f>
        <v/>
      </c>
      <c r="W23" s="99" t="str">
        <f t="shared" ref="W23:AB23" si="44">W22</f>
        <v/>
      </c>
      <c r="X23" s="100" t="str">
        <f t="shared" si="44"/>
        <v/>
      </c>
      <c r="Y23" s="100" t="str">
        <f t="shared" si="44"/>
        <v/>
      </c>
      <c r="Z23" s="99" t="str">
        <f t="shared" si="44"/>
        <v/>
      </c>
      <c r="AA23" s="99" t="str">
        <f t="shared" si="44"/>
        <v/>
      </c>
      <c r="AB23" s="99" t="str">
        <f t="shared" si="44"/>
        <v/>
      </c>
      <c r="AC23" s="99" t="str">
        <f t="shared" ref="Z23:AH25" si="45">AC22</f>
        <v/>
      </c>
      <c r="AD23" s="99" t="str">
        <f t="shared" si="45"/>
        <v/>
      </c>
      <c r="AE23" s="99" t="str">
        <f t="shared" si="45"/>
        <v/>
      </c>
      <c r="AF23" s="99" t="str">
        <f t="shared" si="45"/>
        <v/>
      </c>
      <c r="AG23" s="171"/>
      <c r="AH23" s="99" t="str">
        <f>AH22</f>
        <v/>
      </c>
      <c r="AI23" s="99" t="str">
        <f>AI22</f>
        <v/>
      </c>
      <c r="AJ23" s="99" t="str">
        <f>AJ22</f>
        <v/>
      </c>
      <c r="AK23" s="99" t="str">
        <f>AK22</f>
        <v/>
      </c>
      <c r="AL23" s="99" t="str">
        <f t="shared" si="26"/>
        <v/>
      </c>
      <c r="AM23" s="99" t="str">
        <f>IF(追加記入欄!AO60,2,"")</f>
        <v/>
      </c>
      <c r="AN23" s="99" t="str">
        <f>IF(追加記入欄!Q61=0,"",追加記入欄!Q61)</f>
        <v/>
      </c>
      <c r="AO23" s="99" t="str">
        <f>IF(追加記入欄!Q62="","",追加記入欄!Q62)</f>
        <v/>
      </c>
      <c r="AP23" s="170"/>
      <c r="AQ23" s="170"/>
      <c r="AR23" s="99" t="str">
        <f t="shared" si="1"/>
        <v/>
      </c>
      <c r="AS23" s="99" t="str">
        <f t="shared" ref="AS23:AZ23" si="46">AS22</f>
        <v/>
      </c>
      <c r="AT23" s="99" t="str">
        <f t="shared" si="46"/>
        <v/>
      </c>
      <c r="AU23" s="99" t="str">
        <f t="shared" si="46"/>
        <v/>
      </c>
      <c r="AV23" s="99" t="str">
        <f t="shared" si="46"/>
        <v/>
      </c>
      <c r="AW23" s="99" t="str">
        <f t="shared" si="46"/>
        <v/>
      </c>
      <c r="AX23" s="99" t="str">
        <f t="shared" si="46"/>
        <v/>
      </c>
      <c r="AY23" s="99" t="str">
        <f t="shared" si="46"/>
        <v/>
      </c>
      <c r="AZ23" s="99" t="str">
        <f t="shared" si="46"/>
        <v/>
      </c>
    </row>
    <row r="24" spans="1:52" s="78" customFormat="1">
      <c r="A24" s="95">
        <v>19</v>
      </c>
      <c r="B24" s="96">
        <v>5</v>
      </c>
      <c r="C24" s="96" t="str">
        <f>C23</f>
        <v/>
      </c>
      <c r="D24" s="96">
        <f t="shared" ref="D24:D41" si="47">IF(C24="",0,1)</f>
        <v>0</v>
      </c>
      <c r="E24" s="96">
        <f>E23</f>
        <v>1</v>
      </c>
      <c r="F24" s="96">
        <f t="shared" si="30"/>
        <v>0</v>
      </c>
      <c r="G24" s="96">
        <v>3</v>
      </c>
      <c r="H24" s="96">
        <f t="shared" si="31"/>
        <v>0</v>
      </c>
      <c r="I24" s="96">
        <f>SUM(H$22:H24)*H24</f>
        <v>0</v>
      </c>
      <c r="J24" s="96">
        <f>SUM(H$22:H$25)</f>
        <v>0</v>
      </c>
      <c r="K24" s="96">
        <f t="shared" si="32"/>
        <v>0</v>
      </c>
      <c r="L24" s="95">
        <f t="shared" si="33"/>
        <v>0</v>
      </c>
      <c r="M24" s="95">
        <f>IF(L24=0,0,SUM(L$6:L24))</f>
        <v>0</v>
      </c>
      <c r="N24" s="97"/>
      <c r="O24" s="97"/>
      <c r="P24" s="97"/>
      <c r="Q24" s="98"/>
      <c r="R24" s="97" t="str">
        <f t="shared" si="42"/>
        <v/>
      </c>
      <c r="S24" s="99" t="str">
        <f t="shared" si="34"/>
        <v/>
      </c>
      <c r="T24" s="99" t="str">
        <f>T23</f>
        <v/>
      </c>
      <c r="U24" s="99" t="str">
        <f>U8</f>
        <v/>
      </c>
      <c r="V24" s="99" t="str">
        <f t="shared" si="43"/>
        <v/>
      </c>
      <c r="W24" s="99" t="str">
        <f>W23</f>
        <v/>
      </c>
      <c r="X24" s="100" t="str">
        <f>X23</f>
        <v/>
      </c>
      <c r="Y24" s="100" t="str">
        <f>Y23</f>
        <v/>
      </c>
      <c r="Z24" s="99" t="str">
        <f t="shared" si="45"/>
        <v/>
      </c>
      <c r="AA24" s="99" t="str">
        <f>AA23</f>
        <v/>
      </c>
      <c r="AB24" s="99" t="str">
        <f t="shared" si="45"/>
        <v/>
      </c>
      <c r="AC24" s="99" t="str">
        <f t="shared" si="45"/>
        <v/>
      </c>
      <c r="AD24" s="99" t="str">
        <f t="shared" si="45"/>
        <v/>
      </c>
      <c r="AE24" s="99" t="str">
        <f t="shared" si="45"/>
        <v/>
      </c>
      <c r="AF24" s="99" t="str">
        <f t="shared" si="45"/>
        <v/>
      </c>
      <c r="AG24" s="171"/>
      <c r="AH24" s="99" t="str">
        <f t="shared" si="45"/>
        <v/>
      </c>
      <c r="AI24" s="99" t="str">
        <f>AI23</f>
        <v/>
      </c>
      <c r="AJ24" s="99" t="str">
        <f t="shared" si="24"/>
        <v/>
      </c>
      <c r="AK24" s="99" t="str">
        <f t="shared" si="25"/>
        <v/>
      </c>
      <c r="AL24" s="99" t="str">
        <f t="shared" si="26"/>
        <v/>
      </c>
      <c r="AM24" s="99" t="str">
        <f>IF(追加記入欄!AP60,3,"")</f>
        <v/>
      </c>
      <c r="AN24" s="99" t="str">
        <f>IF(追加記入欄!X61=0,"",追加記入欄!X61)</f>
        <v/>
      </c>
      <c r="AO24" s="99" t="str">
        <f>IF(追加記入欄!X62="","",追加記入欄!X62)</f>
        <v/>
      </c>
      <c r="AP24" s="170"/>
      <c r="AQ24" s="170"/>
      <c r="AR24" s="99" t="str">
        <f t="shared" si="1"/>
        <v/>
      </c>
      <c r="AS24" s="99" t="str">
        <f t="shared" ref="AS24:AZ24" si="48">AS23</f>
        <v/>
      </c>
      <c r="AT24" s="99" t="str">
        <f t="shared" si="48"/>
        <v/>
      </c>
      <c r="AU24" s="99" t="str">
        <f t="shared" si="48"/>
        <v/>
      </c>
      <c r="AV24" s="99" t="str">
        <f t="shared" si="48"/>
        <v/>
      </c>
      <c r="AW24" s="99" t="str">
        <f t="shared" si="48"/>
        <v/>
      </c>
      <c r="AX24" s="99" t="str">
        <f t="shared" si="48"/>
        <v/>
      </c>
      <c r="AY24" s="99" t="str">
        <f t="shared" si="48"/>
        <v/>
      </c>
      <c r="AZ24" s="99" t="str">
        <f t="shared" si="48"/>
        <v/>
      </c>
    </row>
    <row r="25" spans="1:52" s="78" customFormat="1">
      <c r="A25" s="95">
        <v>20</v>
      </c>
      <c r="B25" s="96">
        <v>5</v>
      </c>
      <c r="C25" s="96" t="str">
        <f>C24</f>
        <v/>
      </c>
      <c r="D25" s="96">
        <f t="shared" si="47"/>
        <v>0</v>
      </c>
      <c r="E25" s="96">
        <f>E24</f>
        <v>1</v>
      </c>
      <c r="F25" s="96">
        <f t="shared" si="30"/>
        <v>0</v>
      </c>
      <c r="G25" s="96">
        <v>4</v>
      </c>
      <c r="H25" s="96">
        <f t="shared" si="31"/>
        <v>0</v>
      </c>
      <c r="I25" s="96">
        <f>SUM(H$22:H25)*H25</f>
        <v>0</v>
      </c>
      <c r="J25" s="96">
        <f>SUM(H$22:H$25)</f>
        <v>0</v>
      </c>
      <c r="K25" s="96">
        <f t="shared" si="32"/>
        <v>0</v>
      </c>
      <c r="L25" s="95">
        <f t="shared" si="33"/>
        <v>0</v>
      </c>
      <c r="M25" s="95">
        <f>IF(L25=0,0,SUM(L$6:L25))</f>
        <v>0</v>
      </c>
      <c r="N25" s="97"/>
      <c r="O25" s="97"/>
      <c r="P25" s="97"/>
      <c r="Q25" s="98"/>
      <c r="R25" s="97" t="str">
        <f t="shared" si="42"/>
        <v/>
      </c>
      <c r="S25" s="99" t="str">
        <f t="shared" si="34"/>
        <v/>
      </c>
      <c r="T25" s="99" t="str">
        <f>T24</f>
        <v/>
      </c>
      <c r="U25" s="99" t="str">
        <f>U9</f>
        <v/>
      </c>
      <c r="V25" s="99" t="str">
        <f t="shared" si="43"/>
        <v/>
      </c>
      <c r="W25" s="99" t="str">
        <f t="shared" si="43"/>
        <v/>
      </c>
      <c r="X25" s="100" t="str">
        <f t="shared" si="43"/>
        <v/>
      </c>
      <c r="Y25" s="100" t="str">
        <f>Y24</f>
        <v/>
      </c>
      <c r="Z25" s="99" t="str">
        <f t="shared" si="45"/>
        <v/>
      </c>
      <c r="AA25" s="99" t="str">
        <f t="shared" si="45"/>
        <v/>
      </c>
      <c r="AB25" s="99" t="str">
        <f t="shared" si="45"/>
        <v/>
      </c>
      <c r="AC25" s="99" t="str">
        <f t="shared" si="45"/>
        <v/>
      </c>
      <c r="AD25" s="99" t="str">
        <f t="shared" si="45"/>
        <v/>
      </c>
      <c r="AE25" s="99" t="str">
        <f t="shared" si="45"/>
        <v/>
      </c>
      <c r="AF25" s="99" t="str">
        <f t="shared" si="45"/>
        <v/>
      </c>
      <c r="AG25" s="171"/>
      <c r="AH25" s="99" t="str">
        <f t="shared" si="45"/>
        <v/>
      </c>
      <c r="AI25" s="99" t="str">
        <f>AI24</f>
        <v/>
      </c>
      <c r="AJ25" s="99" t="str">
        <f t="shared" si="24"/>
        <v/>
      </c>
      <c r="AK25" s="99" t="str">
        <f t="shared" si="25"/>
        <v/>
      </c>
      <c r="AL25" s="99" t="str">
        <f t="shared" si="26"/>
        <v/>
      </c>
      <c r="AM25" s="99" t="str">
        <f>IF(追加記入欄!AQ60,4,"")</f>
        <v/>
      </c>
      <c r="AN25" s="99" t="str">
        <f>IF(追加記入欄!AE61=0,"",追加記入欄!AE61)</f>
        <v/>
      </c>
      <c r="AO25" s="99" t="str">
        <f>IF(追加記入欄!AE62="","",追加記入欄!AE62)</f>
        <v/>
      </c>
      <c r="AP25" s="170"/>
      <c r="AQ25" s="170"/>
      <c r="AR25" s="99" t="str">
        <f t="shared" si="1"/>
        <v/>
      </c>
      <c r="AS25" s="99" t="str">
        <f t="shared" ref="AS25:AZ25" si="49">AS24</f>
        <v/>
      </c>
      <c r="AT25" s="99" t="str">
        <f t="shared" si="49"/>
        <v/>
      </c>
      <c r="AU25" s="99" t="str">
        <f t="shared" si="49"/>
        <v/>
      </c>
      <c r="AV25" s="99" t="str">
        <f t="shared" si="49"/>
        <v/>
      </c>
      <c r="AW25" s="99" t="str">
        <f t="shared" si="49"/>
        <v/>
      </c>
      <c r="AX25" s="99" t="str">
        <f t="shared" si="49"/>
        <v/>
      </c>
      <c r="AY25" s="99" t="str">
        <f t="shared" si="49"/>
        <v/>
      </c>
      <c r="AZ25" s="99" t="str">
        <f t="shared" si="49"/>
        <v/>
      </c>
    </row>
    <row r="26" spans="1:52" s="78" customFormat="1">
      <c r="A26" s="114">
        <v>21</v>
      </c>
      <c r="B26" s="115">
        <v>6</v>
      </c>
      <c r="C26" s="115" t="str">
        <f>IF(追加記入欄!AB10="", "", 追加記入欄!AB10)</f>
        <v/>
      </c>
      <c r="D26" s="115">
        <f t="shared" si="47"/>
        <v>0</v>
      </c>
      <c r="E26" s="115">
        <f t="shared" ref="E26:E37" si="50">E25</f>
        <v>1</v>
      </c>
      <c r="F26" s="115">
        <f t="shared" si="30"/>
        <v>0</v>
      </c>
      <c r="G26" s="115">
        <v>1</v>
      </c>
      <c r="H26" s="115">
        <f t="shared" si="31"/>
        <v>0</v>
      </c>
      <c r="I26" s="115">
        <f>SUM(H$26:H26)*H26</f>
        <v>0</v>
      </c>
      <c r="J26" s="115">
        <f>SUM(H$26:H$29)</f>
        <v>0</v>
      </c>
      <c r="K26" s="115">
        <f t="shared" ref="K26:K40" si="51">IF(J26&gt;1,I26,0)</f>
        <v>0</v>
      </c>
      <c r="L26" s="114">
        <f t="shared" ref="L26:L40" si="52">IF(AND(D26=1,H26=1),1,IF(AND(D26=1,J26=0,G26=1),1,0))</f>
        <v>0</v>
      </c>
      <c r="M26" s="114">
        <f>IF(L26=0,0,SUM(L$6:L26))</f>
        <v>0</v>
      </c>
      <c r="N26" s="116"/>
      <c r="O26" s="116"/>
      <c r="P26" s="116"/>
      <c r="Q26" s="117"/>
      <c r="R26" s="116" t="str">
        <f t="shared" si="42"/>
        <v/>
      </c>
      <c r="S26" s="118" t="str">
        <f>IF(K26=0,"",K26)</f>
        <v/>
      </c>
      <c r="T26" s="118" t="str">
        <f>T6</f>
        <v/>
      </c>
      <c r="U26" s="118" t="str">
        <f>U6</f>
        <v/>
      </c>
      <c r="V26" s="118" t="str">
        <f>V6</f>
        <v/>
      </c>
      <c r="W26" s="118" t="str">
        <f>W18</f>
        <v/>
      </c>
      <c r="X26" s="119" t="str">
        <f>IF(追加記入欄!J7="", "",追加記入欄!J7)</f>
        <v/>
      </c>
      <c r="Y26" s="119" t="str">
        <f>IF(追加記入欄!AB12="", "",追加記入欄!AB12)</f>
        <v/>
      </c>
      <c r="Z26" s="118" t="str">
        <f>IF(追加記入欄!AP13,1,"")</f>
        <v/>
      </c>
      <c r="AA26" s="118" t="str">
        <f>IF(追加記入欄!AB14="", "",追加記入欄!AB14)</f>
        <v/>
      </c>
      <c r="AB26" s="118" t="str">
        <f>IF(ISBLANK(追加記入欄!AC16),"",追加記入欄!AC16)</f>
        <v/>
      </c>
      <c r="AC26" s="119" t="str">
        <f>IF(追加記入欄!AC18="", "",追加記入欄!AC18)</f>
        <v/>
      </c>
      <c r="AD26" s="118" t="str">
        <f>IF(追加記入欄!AC26="", "",追加記入欄!AC26)</f>
        <v/>
      </c>
      <c r="AE26" s="118" t="str">
        <f>IF(追加記入欄!AC30="", "",追加記入欄!AC30)</f>
        <v/>
      </c>
      <c r="AF26" s="118" t="str">
        <f>IF(追加記入欄!AE32="", "",追加記入欄!AE32)</f>
        <v/>
      </c>
      <c r="AG26" s="171"/>
      <c r="AH26" s="118" t="str">
        <f>IF(追加記入欄!AN66,1,IF(追加記入欄!AO66,2,""))</f>
        <v/>
      </c>
      <c r="AI26" s="118" t="str">
        <f>IF(追加記入欄!AN67=TRUE,1,
    IF(追加記入欄!AO67=TRUE,2,
        IF(追加記入欄!AP67=TRUE,3,
            IF(追加記入欄!AN68=TRUE,4,
                IF(追加記入欄!AO68=TRUE,5,"")
            )
        )
    )
)</f>
        <v/>
      </c>
      <c r="AJ26" s="118" t="str">
        <f>IF(追加記入欄!AN69,1,IF(追加記入欄!AO69,2,IF(追加記入欄!AP69,3,"")))</f>
        <v/>
      </c>
      <c r="AK26" s="118" t="str">
        <f>IF(追加記入欄!AN70,1,IF(追加記入欄!AO70,2,IF(追加記入欄!AP70,3,"")))</f>
        <v/>
      </c>
      <c r="AL26" s="118" t="str">
        <f>IF(追加記入欄!AN71,1,IF(追加記入欄!AO71,2,IF(追加記入欄!AP71,3,"")))</f>
        <v/>
      </c>
      <c r="AM26" s="118" t="str">
        <f>IF(追加記入欄!AN72,1,"")</f>
        <v/>
      </c>
      <c r="AN26" s="118" t="str">
        <f>IF(追加記入欄!J73=0,"",追加記入欄!J73)</f>
        <v/>
      </c>
      <c r="AO26" s="118" t="str">
        <f>IF(追加記入欄!J74="","",追加記入欄!J74)</f>
        <v/>
      </c>
      <c r="AP26" s="170"/>
      <c r="AQ26" s="170"/>
      <c r="AR26" s="118" t="str">
        <f t="shared" si="1"/>
        <v/>
      </c>
      <c r="AS26" s="118" t="str">
        <f>IF(追加記入欄!AF20="", "", 追加記入欄!AF20)</f>
        <v/>
      </c>
      <c r="AT26" s="118" t="str">
        <f>IF(追加記入欄!AF21="", "", 追加記入欄!AF21)</f>
        <v/>
      </c>
      <c r="AU26" s="118" t="str">
        <f>IF(追加記入欄!AF22="", "", 追加記入欄!AF22)</f>
        <v/>
      </c>
      <c r="AV26" s="118" t="str">
        <f>IF(追加記入欄!AF23="", "", 追加記入欄!AF23)</f>
        <v/>
      </c>
      <c r="AW26" s="118" t="str">
        <f>IF(追加記入欄!AF24="", "", 追加記入欄!AF24)</f>
        <v/>
      </c>
      <c r="AX26" s="118" t="str">
        <f>IF(追加記入欄!AF25="", "", 追加記入欄!AF25)</f>
        <v/>
      </c>
      <c r="AY26" s="118" t="str">
        <f>IF(追加記入欄!AP28,1,"")</f>
        <v/>
      </c>
      <c r="AZ26" s="118" t="str">
        <f>IF(追加記入欄!AB11="", "", 追加記入欄!AB11)</f>
        <v/>
      </c>
    </row>
    <row r="27" spans="1:52" s="78" customFormat="1">
      <c r="A27" s="114">
        <v>22</v>
      </c>
      <c r="B27" s="115">
        <v>6</v>
      </c>
      <c r="C27" s="115" t="str">
        <f>C26</f>
        <v/>
      </c>
      <c r="D27" s="115">
        <f t="shared" si="47"/>
        <v>0</v>
      </c>
      <c r="E27" s="115">
        <f t="shared" si="50"/>
        <v>1</v>
      </c>
      <c r="F27" s="115">
        <f t="shared" ref="F27:F39" si="53">IF(E27&gt;1,D27,0)</f>
        <v>0</v>
      </c>
      <c r="G27" s="115">
        <v>2</v>
      </c>
      <c r="H27" s="115">
        <f t="shared" ref="H27:H37" si="54">IF(AM27="",0,1)</f>
        <v>0</v>
      </c>
      <c r="I27" s="115">
        <f>SUM(H$26:H27)*H27</f>
        <v>0</v>
      </c>
      <c r="J27" s="115">
        <f>SUM(H$26:H$29)</f>
        <v>0</v>
      </c>
      <c r="K27" s="115">
        <f t="shared" si="51"/>
        <v>0</v>
      </c>
      <c r="L27" s="114">
        <f t="shared" si="52"/>
        <v>0</v>
      </c>
      <c r="M27" s="114">
        <f>IF(L27=0,0,SUM(L$6:L27))</f>
        <v>0</v>
      </c>
      <c r="N27" s="116"/>
      <c r="O27" s="116"/>
      <c r="P27" s="116"/>
      <c r="Q27" s="117"/>
      <c r="R27" s="116" t="str">
        <f t="shared" si="42"/>
        <v/>
      </c>
      <c r="S27" s="118" t="str">
        <f t="shared" si="34"/>
        <v/>
      </c>
      <c r="T27" s="118" t="str">
        <f t="shared" ref="T27:AB27" si="55">T26</f>
        <v/>
      </c>
      <c r="U27" s="118" t="str">
        <f t="shared" si="55"/>
        <v/>
      </c>
      <c r="V27" s="118" t="str">
        <f t="shared" si="55"/>
        <v/>
      </c>
      <c r="W27" s="118" t="str">
        <f t="shared" si="55"/>
        <v/>
      </c>
      <c r="X27" s="119" t="str">
        <f t="shared" si="55"/>
        <v/>
      </c>
      <c r="Y27" s="119" t="str">
        <f>Y26</f>
        <v/>
      </c>
      <c r="Z27" s="118" t="str">
        <f t="shared" si="55"/>
        <v/>
      </c>
      <c r="AA27" s="118" t="str">
        <f t="shared" si="55"/>
        <v/>
      </c>
      <c r="AB27" s="118" t="str">
        <f t="shared" si="55"/>
        <v/>
      </c>
      <c r="AC27" s="118" t="str">
        <f t="shared" ref="AC27:AF28" si="56">AC26</f>
        <v/>
      </c>
      <c r="AD27" s="118" t="str">
        <f t="shared" si="56"/>
        <v/>
      </c>
      <c r="AE27" s="118" t="str">
        <f t="shared" si="56"/>
        <v/>
      </c>
      <c r="AF27" s="118" t="str">
        <f t="shared" si="56"/>
        <v/>
      </c>
      <c r="AG27" s="171"/>
      <c r="AH27" s="118" t="str">
        <f t="shared" ref="AH27:AL28" si="57">AH26</f>
        <v/>
      </c>
      <c r="AI27" s="118" t="str">
        <f t="shared" si="57"/>
        <v/>
      </c>
      <c r="AJ27" s="118" t="str">
        <f t="shared" si="57"/>
        <v/>
      </c>
      <c r="AK27" s="118" t="str">
        <f t="shared" si="57"/>
        <v/>
      </c>
      <c r="AL27" s="118" t="str">
        <f t="shared" si="57"/>
        <v/>
      </c>
      <c r="AM27" s="118" t="str">
        <f>IF(追加記入欄!AO72,2,"")</f>
        <v/>
      </c>
      <c r="AN27" s="118" t="str">
        <f>IF(追加記入欄!Q73=0,"",追加記入欄!Q73)</f>
        <v/>
      </c>
      <c r="AO27" s="118" t="str">
        <f>IF(追加記入欄!Q74="","",追加記入欄!Q74)</f>
        <v/>
      </c>
      <c r="AP27" s="170"/>
      <c r="AQ27" s="170"/>
      <c r="AR27" s="118" t="str">
        <f t="shared" si="1"/>
        <v/>
      </c>
      <c r="AS27" s="118" t="str">
        <f t="shared" ref="AS27:AZ27" si="58">AS26</f>
        <v/>
      </c>
      <c r="AT27" s="118" t="str">
        <f t="shared" si="58"/>
        <v/>
      </c>
      <c r="AU27" s="118" t="str">
        <f t="shared" si="58"/>
        <v/>
      </c>
      <c r="AV27" s="118" t="str">
        <f t="shared" si="58"/>
        <v/>
      </c>
      <c r="AW27" s="118" t="str">
        <f t="shared" si="58"/>
        <v/>
      </c>
      <c r="AX27" s="118" t="str">
        <f t="shared" si="58"/>
        <v/>
      </c>
      <c r="AY27" s="118" t="str">
        <f t="shared" si="58"/>
        <v/>
      </c>
      <c r="AZ27" s="118" t="str">
        <f t="shared" si="58"/>
        <v/>
      </c>
    </row>
    <row r="28" spans="1:52" s="78" customFormat="1">
      <c r="A28" s="114">
        <v>23</v>
      </c>
      <c r="B28" s="115">
        <v>6</v>
      </c>
      <c r="C28" s="115" t="str">
        <f t="shared" ref="C28:C29" si="59">C27</f>
        <v/>
      </c>
      <c r="D28" s="115">
        <f t="shared" si="47"/>
        <v>0</v>
      </c>
      <c r="E28" s="115">
        <f t="shared" si="50"/>
        <v>1</v>
      </c>
      <c r="F28" s="115">
        <f t="shared" si="53"/>
        <v>0</v>
      </c>
      <c r="G28" s="115">
        <v>3</v>
      </c>
      <c r="H28" s="115">
        <f t="shared" si="54"/>
        <v>0</v>
      </c>
      <c r="I28" s="115">
        <f>SUM(H$26:H28)*H28</f>
        <v>0</v>
      </c>
      <c r="J28" s="115">
        <f>SUM(H$26:H$29)</f>
        <v>0</v>
      </c>
      <c r="K28" s="115">
        <f t="shared" si="51"/>
        <v>0</v>
      </c>
      <c r="L28" s="114">
        <f t="shared" si="52"/>
        <v>0</v>
      </c>
      <c r="M28" s="114">
        <f>IF(L28=0,0,SUM(L$6:L28))</f>
        <v>0</v>
      </c>
      <c r="N28" s="116"/>
      <c r="O28" s="116"/>
      <c r="P28" s="116"/>
      <c r="Q28" s="117"/>
      <c r="R28" s="116" t="str">
        <f t="shared" si="42"/>
        <v/>
      </c>
      <c r="S28" s="118" t="str">
        <f t="shared" si="34"/>
        <v/>
      </c>
      <c r="T28" s="118" t="str">
        <f t="shared" ref="T28:Y28" si="60">T27</f>
        <v/>
      </c>
      <c r="U28" s="118" t="str">
        <f t="shared" si="60"/>
        <v/>
      </c>
      <c r="V28" s="118" t="str">
        <f t="shared" si="60"/>
        <v/>
      </c>
      <c r="W28" s="118" t="str">
        <f t="shared" si="60"/>
        <v/>
      </c>
      <c r="X28" s="119" t="str">
        <f t="shared" si="60"/>
        <v/>
      </c>
      <c r="Y28" s="119" t="str">
        <f t="shared" si="60"/>
        <v/>
      </c>
      <c r="Z28" s="118" t="str">
        <f>Z27</f>
        <v/>
      </c>
      <c r="AA28" s="118" t="str">
        <f>AA27</f>
        <v/>
      </c>
      <c r="AB28" s="118" t="str">
        <f>AB27</f>
        <v/>
      </c>
      <c r="AC28" s="118" t="str">
        <f t="shared" si="56"/>
        <v/>
      </c>
      <c r="AD28" s="118" t="str">
        <f t="shared" si="56"/>
        <v/>
      </c>
      <c r="AE28" s="118" t="str">
        <f t="shared" si="56"/>
        <v/>
      </c>
      <c r="AF28" s="118" t="str">
        <f t="shared" si="56"/>
        <v/>
      </c>
      <c r="AG28" s="171"/>
      <c r="AH28" s="118" t="str">
        <f t="shared" si="57"/>
        <v/>
      </c>
      <c r="AI28" s="118" t="str">
        <f t="shared" si="57"/>
        <v/>
      </c>
      <c r="AJ28" s="118" t="str">
        <f t="shared" si="57"/>
        <v/>
      </c>
      <c r="AK28" s="118" t="str">
        <f t="shared" si="57"/>
        <v/>
      </c>
      <c r="AL28" s="118" t="str">
        <f t="shared" si="57"/>
        <v/>
      </c>
      <c r="AM28" s="118" t="str">
        <f>IF(追加記入欄!AP72,3,"")</f>
        <v/>
      </c>
      <c r="AN28" s="118" t="str">
        <f>IF(追加記入欄!X73=0,"",追加記入欄!X73)</f>
        <v/>
      </c>
      <c r="AO28" s="118" t="str">
        <f>IF(追加記入欄!X74="","",追加記入欄!X74)</f>
        <v/>
      </c>
      <c r="AP28" s="170"/>
      <c r="AQ28" s="170"/>
      <c r="AR28" s="118" t="str">
        <f t="shared" si="1"/>
        <v/>
      </c>
      <c r="AS28" s="118" t="str">
        <f t="shared" ref="AS28:AZ28" si="61">AS27</f>
        <v/>
      </c>
      <c r="AT28" s="118" t="str">
        <f t="shared" si="61"/>
        <v/>
      </c>
      <c r="AU28" s="118" t="str">
        <f t="shared" si="61"/>
        <v/>
      </c>
      <c r="AV28" s="118" t="str">
        <f t="shared" si="61"/>
        <v/>
      </c>
      <c r="AW28" s="118" t="str">
        <f t="shared" si="61"/>
        <v/>
      </c>
      <c r="AX28" s="118" t="str">
        <f t="shared" si="61"/>
        <v/>
      </c>
      <c r="AY28" s="118" t="str">
        <f t="shared" si="61"/>
        <v/>
      </c>
      <c r="AZ28" s="118" t="str">
        <f t="shared" si="61"/>
        <v/>
      </c>
    </row>
    <row r="29" spans="1:52" s="78" customFormat="1">
      <c r="A29" s="114">
        <v>24</v>
      </c>
      <c r="B29" s="115">
        <v>6</v>
      </c>
      <c r="C29" s="115" t="str">
        <f t="shared" si="59"/>
        <v/>
      </c>
      <c r="D29" s="115">
        <f t="shared" si="47"/>
        <v>0</v>
      </c>
      <c r="E29" s="115">
        <f t="shared" si="50"/>
        <v>1</v>
      </c>
      <c r="F29" s="115">
        <f t="shared" si="53"/>
        <v>0</v>
      </c>
      <c r="G29" s="115">
        <v>4</v>
      </c>
      <c r="H29" s="115">
        <f t="shared" si="54"/>
        <v>0</v>
      </c>
      <c r="I29" s="115">
        <f>SUM(H$26:H29)*H29</f>
        <v>0</v>
      </c>
      <c r="J29" s="115">
        <f>SUM(H$26:H$29)</f>
        <v>0</v>
      </c>
      <c r="K29" s="115">
        <f t="shared" si="51"/>
        <v>0</v>
      </c>
      <c r="L29" s="114">
        <f t="shared" si="52"/>
        <v>0</v>
      </c>
      <c r="M29" s="114">
        <f>IF(L29=0,0,SUM(L$6:L29))</f>
        <v>0</v>
      </c>
      <c r="N29" s="116"/>
      <c r="O29" s="116"/>
      <c r="P29" s="116"/>
      <c r="Q29" s="117"/>
      <c r="R29" s="116" t="str">
        <f t="shared" si="42"/>
        <v/>
      </c>
      <c r="S29" s="118" t="str">
        <f t="shared" si="34"/>
        <v/>
      </c>
      <c r="T29" s="118" t="str">
        <f>T28</f>
        <v/>
      </c>
      <c r="U29" s="118" t="str">
        <f t="shared" ref="U29:AH29" si="62">U28</f>
        <v/>
      </c>
      <c r="V29" s="118" t="str">
        <f t="shared" si="62"/>
        <v/>
      </c>
      <c r="W29" s="118" t="str">
        <f t="shared" si="62"/>
        <v/>
      </c>
      <c r="X29" s="119" t="str">
        <f t="shared" si="62"/>
        <v/>
      </c>
      <c r="Y29" s="119" t="str">
        <f>Y28</f>
        <v/>
      </c>
      <c r="Z29" s="118" t="str">
        <f t="shared" si="62"/>
        <v/>
      </c>
      <c r="AA29" s="118" t="str">
        <f t="shared" si="62"/>
        <v/>
      </c>
      <c r="AB29" s="118" t="str">
        <f t="shared" si="62"/>
        <v/>
      </c>
      <c r="AC29" s="118" t="str">
        <f t="shared" si="62"/>
        <v/>
      </c>
      <c r="AD29" s="118" t="str">
        <f t="shared" si="62"/>
        <v/>
      </c>
      <c r="AE29" s="118" t="str">
        <f t="shared" si="62"/>
        <v/>
      </c>
      <c r="AF29" s="118" t="str">
        <f>AF28</f>
        <v/>
      </c>
      <c r="AG29" s="171"/>
      <c r="AH29" s="118" t="str">
        <f t="shared" si="62"/>
        <v/>
      </c>
      <c r="AI29" s="118" t="str">
        <f>AI28</f>
        <v/>
      </c>
      <c r="AJ29" s="118" t="str">
        <f>AJ28</f>
        <v/>
      </c>
      <c r="AK29" s="118" t="str">
        <f>AK28</f>
        <v/>
      </c>
      <c r="AL29" s="118" t="str">
        <f>AL28</f>
        <v/>
      </c>
      <c r="AM29" s="118" t="str">
        <f>IF(追加記入欄!AQ72,4,"")</f>
        <v/>
      </c>
      <c r="AN29" s="118" t="str">
        <f>IF(追加記入欄!AE73=0,"",追加記入欄!AE73)</f>
        <v/>
      </c>
      <c r="AO29" s="118" t="str">
        <f>IF(追加記入欄!AE74="","",追加記入欄!AE74)</f>
        <v/>
      </c>
      <c r="AP29" s="170"/>
      <c r="AQ29" s="170"/>
      <c r="AR29" s="118" t="str">
        <f t="shared" si="1"/>
        <v/>
      </c>
      <c r="AS29" s="118" t="str">
        <f t="shared" ref="AS29:AZ29" si="63">AS28</f>
        <v/>
      </c>
      <c r="AT29" s="118" t="str">
        <f t="shared" si="63"/>
        <v/>
      </c>
      <c r="AU29" s="118" t="str">
        <f t="shared" si="63"/>
        <v/>
      </c>
      <c r="AV29" s="118" t="str">
        <f t="shared" si="63"/>
        <v/>
      </c>
      <c r="AW29" s="118" t="str">
        <f t="shared" si="63"/>
        <v/>
      </c>
      <c r="AX29" s="118" t="str">
        <f t="shared" si="63"/>
        <v/>
      </c>
      <c r="AY29" s="118" t="str">
        <f t="shared" si="63"/>
        <v/>
      </c>
      <c r="AZ29" s="118" t="str">
        <f t="shared" si="63"/>
        <v/>
      </c>
    </row>
    <row r="30" spans="1:52" s="126" customFormat="1">
      <c r="A30" s="120">
        <v>25</v>
      </c>
      <c r="B30" s="121">
        <v>7</v>
      </c>
      <c r="C30" s="121" t="str">
        <f>IF(追加記入欄!BJ10="", "", 追加記入欄!BJ10)</f>
        <v/>
      </c>
      <c r="D30" s="121">
        <f t="shared" si="47"/>
        <v>0</v>
      </c>
      <c r="E30" s="121">
        <f t="shared" si="50"/>
        <v>1</v>
      </c>
      <c r="F30" s="121">
        <f>IF(E30&gt;1,D30,0)</f>
        <v>0</v>
      </c>
      <c r="G30" s="121">
        <v>1</v>
      </c>
      <c r="H30" s="121">
        <f t="shared" si="54"/>
        <v>0</v>
      </c>
      <c r="I30" s="121">
        <f>SUM(H$30:H30)*H30</f>
        <v>0</v>
      </c>
      <c r="J30" s="121">
        <f>SUM(H$30:H$33)</f>
        <v>0</v>
      </c>
      <c r="K30" s="121">
        <f t="shared" si="51"/>
        <v>0</v>
      </c>
      <c r="L30" s="120">
        <f t="shared" si="52"/>
        <v>0</v>
      </c>
      <c r="M30" s="120">
        <f>IF(L30=0,0,SUM(L$6:L30))</f>
        <v>0</v>
      </c>
      <c r="N30" s="122"/>
      <c r="O30" s="122"/>
      <c r="P30" s="122"/>
      <c r="Q30" s="123"/>
      <c r="R30" s="122" t="str">
        <f t="shared" si="42"/>
        <v/>
      </c>
      <c r="S30" s="124" t="str">
        <f>IF(K30=0,"",K30)</f>
        <v/>
      </c>
      <c r="T30" s="124" t="str">
        <f>T6</f>
        <v/>
      </c>
      <c r="U30" s="124" t="str">
        <f>U6</f>
        <v/>
      </c>
      <c r="V30" s="124" t="str">
        <f>V6</f>
        <v/>
      </c>
      <c r="W30" s="124" t="str">
        <f>IF(追加記入欄!CN4=TRUE,1,IF(追加記入欄!CO4=TRUE,2,IF(追加記入欄!CP4=TRUE,3,IF(追加記入欄!CQ4=TRUE,4,""))))</f>
        <v/>
      </c>
      <c r="X30" s="125" t="str">
        <f>IF(追加記入欄!BJ7="", "",追加記入欄!BJ7)</f>
        <v/>
      </c>
      <c r="Y30" s="125" t="str">
        <f>IF(追加記入欄!BJ12="", "",追加記入欄!BJ12)</f>
        <v/>
      </c>
      <c r="Z30" s="124" t="str">
        <f>IF(追加記入欄!CN13,1,"")</f>
        <v/>
      </c>
      <c r="AA30" s="124" t="str">
        <f>IF(追加記入欄!BJ14="", "",追加記入欄!BJ14)</f>
        <v/>
      </c>
      <c r="AB30" s="124" t="str">
        <f>IF(ISBLANK(追加記入欄!BK16),"",追加記入欄!BK16)</f>
        <v/>
      </c>
      <c r="AC30" s="125" t="str">
        <f>IF(追加記入欄!BK18="", "",追加記入欄!BK18)</f>
        <v/>
      </c>
      <c r="AD30" s="124" t="str">
        <f>IF(追加記入欄!BK26="", "",追加記入欄!BK26)</f>
        <v/>
      </c>
      <c r="AE30" s="124" t="str">
        <f>IF(追加記入欄!BK30="", "",追加記入欄!BK30)</f>
        <v/>
      </c>
      <c r="AF30" s="124" t="str">
        <f>IF(追加記入欄!BM32="", "",追加記入欄!BM32)</f>
        <v/>
      </c>
      <c r="AG30" s="171"/>
      <c r="AH30" s="124" t="str">
        <f>IF(追加記入欄!CN42,1,IF(追加記入欄!CO42,2,""))</f>
        <v/>
      </c>
      <c r="AI30" s="124" t="str">
        <f>IF(追加記入欄!CN43=TRUE,1,
    IF(追加記入欄!CO43=TRUE,2,
        IF(追加記入欄!CP43=TRUE,3,
            IF(追加記入欄!CN44=TRUE,4,
                IF(追加記入欄!CO44=TRUE,5,"")
            )
        )
    )
)</f>
        <v/>
      </c>
      <c r="AJ30" s="124" t="str">
        <f>IF(追加記入欄!CN45,1,IF(追加記入欄!CO45,2,IF(追加記入欄!CP45,3,"")))</f>
        <v/>
      </c>
      <c r="AK30" s="124" t="str">
        <f>IF(追加記入欄!CN46,1,IF(追加記入欄!CO46,2,IF(追加記入欄!CP46,3,"")))</f>
        <v/>
      </c>
      <c r="AL30" s="124" t="str">
        <f>IF(追加記入欄!CN47,1,IF(追加記入欄!CO47,2,IF(追加記入欄!CP47,3,"")))</f>
        <v/>
      </c>
      <c r="AM30" s="124" t="str">
        <f>IF(追加記入欄!CN48,1,"")</f>
        <v/>
      </c>
      <c r="AN30" s="124" t="str">
        <f>IF(追加記入欄!BJ49=0,"",追加記入欄!BJ49)</f>
        <v/>
      </c>
      <c r="AO30" s="124" t="str">
        <f>IF(追加記入欄!BJ50="","",追加記入欄!BJ50)</f>
        <v/>
      </c>
      <c r="AP30" s="170"/>
      <c r="AQ30" s="170"/>
      <c r="AR30" s="124" t="str">
        <f t="shared" si="1"/>
        <v/>
      </c>
      <c r="AS30" s="124" t="str">
        <f>IF(追加記入欄!BN20="", "", 追加記入欄!BN20)</f>
        <v/>
      </c>
      <c r="AT30" s="124" t="str">
        <f>IF(追加記入欄!BN21="", "", 追加記入欄!BN21)</f>
        <v/>
      </c>
      <c r="AU30" s="124" t="str">
        <f>IF(追加記入欄!BN22="", "", 追加記入欄!BN22)</f>
        <v/>
      </c>
      <c r="AV30" s="124" t="str">
        <f>IF(追加記入欄!BN23="", "", 追加記入欄!BN23)</f>
        <v/>
      </c>
      <c r="AW30" s="124" t="str">
        <f>IF(追加記入欄!BN24="", "", 追加記入欄!BN24)</f>
        <v/>
      </c>
      <c r="AX30" s="124" t="str">
        <f>IF(追加記入欄!BN25="", "", 追加記入欄!BN25)</f>
        <v/>
      </c>
      <c r="AY30" s="124" t="str">
        <f>IF(追加記入欄!CN28,1,"")</f>
        <v/>
      </c>
      <c r="AZ30" s="124" t="str">
        <f>IF(追加記入欄!BJ11="", "", 追加記入欄!BJ11)</f>
        <v/>
      </c>
    </row>
    <row r="31" spans="1:52" s="126" customFormat="1">
      <c r="A31" s="120">
        <v>26</v>
      </c>
      <c r="B31" s="121">
        <v>7</v>
      </c>
      <c r="C31" s="121" t="str">
        <f>C30</f>
        <v/>
      </c>
      <c r="D31" s="121">
        <f t="shared" si="47"/>
        <v>0</v>
      </c>
      <c r="E31" s="121">
        <f t="shared" si="50"/>
        <v>1</v>
      </c>
      <c r="F31" s="121">
        <f t="shared" si="53"/>
        <v>0</v>
      </c>
      <c r="G31" s="121">
        <v>2</v>
      </c>
      <c r="H31" s="121">
        <f t="shared" si="54"/>
        <v>0</v>
      </c>
      <c r="I31" s="121">
        <f>SUM(H$30:H31)*H31</f>
        <v>0</v>
      </c>
      <c r="J31" s="121">
        <f>SUM(H$30:H$33)</f>
        <v>0</v>
      </c>
      <c r="K31" s="121">
        <f t="shared" si="51"/>
        <v>0</v>
      </c>
      <c r="L31" s="120">
        <f t="shared" si="52"/>
        <v>0</v>
      </c>
      <c r="M31" s="120">
        <f>IF(L31=0,0,SUM(L$6:L31))</f>
        <v>0</v>
      </c>
      <c r="N31" s="122"/>
      <c r="O31" s="122"/>
      <c r="P31" s="122"/>
      <c r="Q31" s="123"/>
      <c r="R31" s="122" t="str">
        <f t="shared" si="42"/>
        <v/>
      </c>
      <c r="S31" s="124" t="str">
        <f t="shared" si="34"/>
        <v/>
      </c>
      <c r="T31" s="124" t="str">
        <f t="shared" ref="T31:V31" si="64">T30</f>
        <v/>
      </c>
      <c r="U31" s="124" t="str">
        <f t="shared" si="64"/>
        <v/>
      </c>
      <c r="V31" s="124" t="str">
        <f t="shared" si="64"/>
        <v/>
      </c>
      <c r="W31" s="124" t="str">
        <f>W30</f>
        <v/>
      </c>
      <c r="X31" s="125" t="str">
        <f t="shared" ref="X31" si="65">X30</f>
        <v/>
      </c>
      <c r="Y31" s="125" t="str">
        <f>Y30</f>
        <v/>
      </c>
      <c r="Z31" s="124" t="str">
        <f t="shared" ref="Z31" si="66">Z30</f>
        <v/>
      </c>
      <c r="AA31" s="124" t="str">
        <f>AA30</f>
        <v/>
      </c>
      <c r="AB31" s="124" t="str">
        <f t="shared" ref="AB31:AF31" si="67">AB30</f>
        <v/>
      </c>
      <c r="AC31" s="124" t="str">
        <f t="shared" si="67"/>
        <v/>
      </c>
      <c r="AD31" s="124" t="str">
        <f t="shared" si="67"/>
        <v/>
      </c>
      <c r="AE31" s="124" t="str">
        <f t="shared" si="67"/>
        <v/>
      </c>
      <c r="AF31" s="124" t="str">
        <f t="shared" si="67"/>
        <v/>
      </c>
      <c r="AG31" s="171"/>
      <c r="AH31" s="124" t="str">
        <f>AH30</f>
        <v/>
      </c>
      <c r="AI31" s="124" t="str">
        <f>AI30</f>
        <v/>
      </c>
      <c r="AJ31" s="124" t="str">
        <f>AJ30</f>
        <v/>
      </c>
      <c r="AK31" s="124" t="str">
        <f>AK30</f>
        <v/>
      </c>
      <c r="AL31" s="124" t="str">
        <f>AL30</f>
        <v/>
      </c>
      <c r="AM31" s="124" t="str">
        <f>IF(追加記入欄!CO48,2,"")</f>
        <v/>
      </c>
      <c r="AN31" s="124" t="str">
        <f>IF(追加記入欄!BQ49=0,"",追加記入欄!BQ49)</f>
        <v/>
      </c>
      <c r="AO31" s="124" t="str">
        <f>IF(追加記入欄!BQ50="","",追加記入欄!BQ50)</f>
        <v/>
      </c>
      <c r="AP31" s="170"/>
      <c r="AQ31" s="170"/>
      <c r="AR31" s="124" t="str">
        <f t="shared" si="1"/>
        <v/>
      </c>
      <c r="AS31" s="124" t="str">
        <f t="shared" ref="AS31:AZ31" si="68">AS30</f>
        <v/>
      </c>
      <c r="AT31" s="124" t="str">
        <f>AT30</f>
        <v/>
      </c>
      <c r="AU31" s="124" t="str">
        <f t="shared" si="68"/>
        <v/>
      </c>
      <c r="AV31" s="124" t="str">
        <f t="shared" si="68"/>
        <v/>
      </c>
      <c r="AW31" s="124" t="str">
        <f t="shared" si="68"/>
        <v/>
      </c>
      <c r="AX31" s="124" t="str">
        <f t="shared" si="68"/>
        <v/>
      </c>
      <c r="AY31" s="124" t="str">
        <f t="shared" si="68"/>
        <v/>
      </c>
      <c r="AZ31" s="124" t="str">
        <f t="shared" si="68"/>
        <v/>
      </c>
    </row>
    <row r="32" spans="1:52" s="126" customFormat="1">
      <c r="A32" s="120">
        <v>27</v>
      </c>
      <c r="B32" s="121">
        <v>7</v>
      </c>
      <c r="C32" s="121" t="str">
        <f t="shared" ref="C32:C33" si="69">C31</f>
        <v/>
      </c>
      <c r="D32" s="121">
        <f t="shared" si="47"/>
        <v>0</v>
      </c>
      <c r="E32" s="121">
        <f t="shared" si="50"/>
        <v>1</v>
      </c>
      <c r="F32" s="121">
        <f t="shared" si="53"/>
        <v>0</v>
      </c>
      <c r="G32" s="121">
        <v>3</v>
      </c>
      <c r="H32" s="121">
        <f t="shared" si="54"/>
        <v>0</v>
      </c>
      <c r="I32" s="121">
        <f>SUM(H$30:H32)*H32</f>
        <v>0</v>
      </c>
      <c r="J32" s="121">
        <f>SUM(H$30:H$33)</f>
        <v>0</v>
      </c>
      <c r="K32" s="121">
        <f t="shared" si="51"/>
        <v>0</v>
      </c>
      <c r="L32" s="120">
        <f t="shared" si="52"/>
        <v>0</v>
      </c>
      <c r="M32" s="120">
        <f>IF(L32=0,0,SUM(L$6:L32))</f>
        <v>0</v>
      </c>
      <c r="N32" s="122"/>
      <c r="O32" s="122"/>
      <c r="P32" s="122"/>
      <c r="Q32" s="123"/>
      <c r="R32" s="122" t="str">
        <f t="shared" si="42"/>
        <v/>
      </c>
      <c r="S32" s="124" t="str">
        <f t="shared" si="34"/>
        <v/>
      </c>
      <c r="T32" s="124" t="str">
        <f>T31</f>
        <v/>
      </c>
      <c r="U32" s="124" t="str">
        <f t="shared" ref="U32:V33" si="70">U31</f>
        <v/>
      </c>
      <c r="V32" s="124" t="str">
        <f t="shared" si="70"/>
        <v/>
      </c>
      <c r="W32" s="124" t="str">
        <f>W31</f>
        <v/>
      </c>
      <c r="X32" s="125" t="str">
        <f>X31</f>
        <v/>
      </c>
      <c r="Y32" s="125" t="str">
        <f>Y31</f>
        <v/>
      </c>
      <c r="Z32" s="124" t="str">
        <f>Z31</f>
        <v/>
      </c>
      <c r="AA32" s="124" t="str">
        <f>AA31</f>
        <v/>
      </c>
      <c r="AB32" s="124" t="str">
        <f t="shared" ref="AB32:AF32" si="71">AB31</f>
        <v/>
      </c>
      <c r="AC32" s="124" t="str">
        <f t="shared" si="71"/>
        <v/>
      </c>
      <c r="AD32" s="124" t="str">
        <f t="shared" si="71"/>
        <v/>
      </c>
      <c r="AE32" s="124" t="str">
        <f t="shared" si="71"/>
        <v/>
      </c>
      <c r="AF32" s="124" t="str">
        <f t="shared" si="71"/>
        <v/>
      </c>
      <c r="AG32" s="171"/>
      <c r="AH32" s="124" t="str">
        <f t="shared" ref="AH32:AH33" si="72">AH31</f>
        <v/>
      </c>
      <c r="AI32" s="124" t="str">
        <f t="shared" ref="AI32:AL33" si="73">AI31</f>
        <v/>
      </c>
      <c r="AJ32" s="124" t="str">
        <f t="shared" si="73"/>
        <v/>
      </c>
      <c r="AK32" s="124" t="str">
        <f t="shared" si="73"/>
        <v/>
      </c>
      <c r="AL32" s="124" t="str">
        <f t="shared" si="73"/>
        <v/>
      </c>
      <c r="AM32" s="124" t="str">
        <f>IF(追加記入欄!CP48,3,"")</f>
        <v/>
      </c>
      <c r="AN32" s="124" t="str">
        <f>IF(追加記入欄!BX49=0,"",追加記入欄!BX49)</f>
        <v/>
      </c>
      <c r="AO32" s="124" t="str">
        <f>IF(追加記入欄!BX50="","",追加記入欄!BX50)</f>
        <v/>
      </c>
      <c r="AP32" s="170"/>
      <c r="AQ32" s="170"/>
      <c r="AR32" s="124" t="str">
        <f t="shared" si="1"/>
        <v/>
      </c>
      <c r="AS32" s="124" t="str">
        <f t="shared" ref="AS32:AZ32" si="74">AS31</f>
        <v/>
      </c>
      <c r="AT32" s="124" t="str">
        <f t="shared" si="74"/>
        <v/>
      </c>
      <c r="AU32" s="124" t="str">
        <f t="shared" si="74"/>
        <v/>
      </c>
      <c r="AV32" s="124" t="str">
        <f t="shared" si="74"/>
        <v/>
      </c>
      <c r="AW32" s="124" t="str">
        <f t="shared" si="74"/>
        <v/>
      </c>
      <c r="AX32" s="124" t="str">
        <f t="shared" si="74"/>
        <v/>
      </c>
      <c r="AY32" s="124" t="str">
        <f t="shared" si="74"/>
        <v/>
      </c>
      <c r="AZ32" s="124" t="str">
        <f t="shared" si="74"/>
        <v/>
      </c>
    </row>
    <row r="33" spans="1:52" s="126" customFormat="1">
      <c r="A33" s="120">
        <v>28</v>
      </c>
      <c r="B33" s="121">
        <v>7</v>
      </c>
      <c r="C33" s="121" t="str">
        <f t="shared" si="69"/>
        <v/>
      </c>
      <c r="D33" s="121">
        <f t="shared" si="47"/>
        <v>0</v>
      </c>
      <c r="E33" s="121">
        <f t="shared" si="50"/>
        <v>1</v>
      </c>
      <c r="F33" s="121">
        <f t="shared" si="53"/>
        <v>0</v>
      </c>
      <c r="G33" s="121">
        <v>4</v>
      </c>
      <c r="H33" s="121">
        <f t="shared" si="54"/>
        <v>0</v>
      </c>
      <c r="I33" s="121">
        <f>SUM(H$30:H33)*H33</f>
        <v>0</v>
      </c>
      <c r="J33" s="121">
        <f>SUM(H$30:H$33)</f>
        <v>0</v>
      </c>
      <c r="K33" s="121">
        <f t="shared" si="51"/>
        <v>0</v>
      </c>
      <c r="L33" s="120">
        <f t="shared" si="52"/>
        <v>0</v>
      </c>
      <c r="M33" s="120">
        <f>IF(L33=0,0,SUM(L$6:L33))</f>
        <v>0</v>
      </c>
      <c r="N33" s="122"/>
      <c r="O33" s="122"/>
      <c r="P33" s="122"/>
      <c r="Q33" s="123"/>
      <c r="R33" s="122" t="str">
        <f t="shared" si="42"/>
        <v/>
      </c>
      <c r="S33" s="124" t="str">
        <f t="shared" si="34"/>
        <v/>
      </c>
      <c r="T33" s="124" t="str">
        <f>T32</f>
        <v/>
      </c>
      <c r="U33" s="124" t="str">
        <f t="shared" si="70"/>
        <v/>
      </c>
      <c r="V33" s="124" t="str">
        <f t="shared" si="70"/>
        <v/>
      </c>
      <c r="W33" s="124" t="str">
        <f>W32</f>
        <v/>
      </c>
      <c r="X33" s="125" t="str">
        <f>X32</f>
        <v/>
      </c>
      <c r="Y33" s="125" t="str">
        <f>Y32</f>
        <v/>
      </c>
      <c r="Z33" s="124" t="str">
        <f>Z32</f>
        <v/>
      </c>
      <c r="AA33" s="124" t="str">
        <f>AA32</f>
        <v/>
      </c>
      <c r="AB33" s="124" t="str">
        <f t="shared" ref="AB33:AF33" si="75">AB32</f>
        <v/>
      </c>
      <c r="AC33" s="124" t="str">
        <f t="shared" si="75"/>
        <v/>
      </c>
      <c r="AD33" s="124" t="str">
        <f t="shared" si="75"/>
        <v/>
      </c>
      <c r="AE33" s="124" t="str">
        <f t="shared" si="75"/>
        <v/>
      </c>
      <c r="AF33" s="124" t="str">
        <f t="shared" si="75"/>
        <v/>
      </c>
      <c r="AG33" s="171"/>
      <c r="AH33" s="124" t="str">
        <f t="shared" si="72"/>
        <v/>
      </c>
      <c r="AI33" s="124" t="str">
        <f t="shared" si="73"/>
        <v/>
      </c>
      <c r="AJ33" s="124" t="str">
        <f t="shared" si="73"/>
        <v/>
      </c>
      <c r="AK33" s="124" t="str">
        <f t="shared" si="73"/>
        <v/>
      </c>
      <c r="AL33" s="124" t="str">
        <f t="shared" si="73"/>
        <v/>
      </c>
      <c r="AM33" s="124" t="str">
        <f>IF(追加記入欄!CQ48,4,"")</f>
        <v/>
      </c>
      <c r="AN33" s="124" t="str">
        <f>IF(追加記入欄!CE49=0,"",追加記入欄!CE49)</f>
        <v/>
      </c>
      <c r="AO33" s="124" t="str">
        <f>IF(追加記入欄!CE50="","",追加記入欄!CE50)</f>
        <v/>
      </c>
      <c r="AP33" s="170"/>
      <c r="AQ33" s="170"/>
      <c r="AR33" s="124" t="str">
        <f t="shared" si="1"/>
        <v/>
      </c>
      <c r="AS33" s="124" t="str">
        <f t="shared" ref="AS33:AZ33" si="76">AS32</f>
        <v/>
      </c>
      <c r="AT33" s="124" t="str">
        <f t="shared" si="76"/>
        <v/>
      </c>
      <c r="AU33" s="124" t="str">
        <f t="shared" si="76"/>
        <v/>
      </c>
      <c r="AV33" s="124" t="str">
        <f t="shared" si="76"/>
        <v/>
      </c>
      <c r="AW33" s="124" t="str">
        <f t="shared" si="76"/>
        <v/>
      </c>
      <c r="AX33" s="124" t="str">
        <f t="shared" si="76"/>
        <v/>
      </c>
      <c r="AY33" s="124" t="str">
        <f t="shared" si="76"/>
        <v/>
      </c>
      <c r="AZ33" s="124" t="str">
        <f t="shared" si="76"/>
        <v/>
      </c>
    </row>
    <row r="34" spans="1:52" s="127" customFormat="1">
      <c r="A34" s="104">
        <v>29</v>
      </c>
      <c r="B34" s="105">
        <v>8</v>
      </c>
      <c r="C34" s="105" t="str">
        <f>IF(追加記入欄!BS10="", "", 追加記入欄!BS10)</f>
        <v/>
      </c>
      <c r="D34" s="105">
        <f t="shared" si="47"/>
        <v>0</v>
      </c>
      <c r="E34" s="105">
        <f t="shared" si="50"/>
        <v>1</v>
      </c>
      <c r="F34" s="105">
        <f t="shared" si="53"/>
        <v>0</v>
      </c>
      <c r="G34" s="105">
        <v>1</v>
      </c>
      <c r="H34" s="105">
        <f t="shared" si="54"/>
        <v>0</v>
      </c>
      <c r="I34" s="105">
        <f>SUM(H$34:H34)*H34</f>
        <v>0</v>
      </c>
      <c r="J34" s="105">
        <f>SUM(H$34:H$37)</f>
        <v>0</v>
      </c>
      <c r="K34" s="105">
        <f t="shared" si="51"/>
        <v>0</v>
      </c>
      <c r="L34" s="104">
        <f t="shared" si="52"/>
        <v>0</v>
      </c>
      <c r="M34" s="104">
        <f>IF(L34=0,0,SUM(L$6:L34))</f>
        <v>0</v>
      </c>
      <c r="N34" s="106"/>
      <c r="O34" s="106"/>
      <c r="P34" s="106"/>
      <c r="Q34" s="107"/>
      <c r="R34" s="106" t="str">
        <f t="shared" si="42"/>
        <v/>
      </c>
      <c r="S34" s="103" t="str">
        <f>IF(K34=0,"",K34)</f>
        <v/>
      </c>
      <c r="T34" s="103" t="str">
        <f>T6</f>
        <v/>
      </c>
      <c r="U34" s="103" t="str">
        <f>U6</f>
        <v/>
      </c>
      <c r="V34" s="103" t="str">
        <f>V6</f>
        <v/>
      </c>
      <c r="W34" s="103" t="str">
        <f>W30</f>
        <v/>
      </c>
      <c r="X34" s="108" t="str">
        <f>IF(追加記入欄!BJ7="", "",追加記入欄!BJ7)</f>
        <v/>
      </c>
      <c r="Y34" s="108" t="str">
        <f>IF(追加記入欄!BS12="", "",追加記入欄!BS12)</f>
        <v/>
      </c>
      <c r="Z34" s="103" t="str">
        <f>IF(追加記入欄!CO13,1,"")</f>
        <v/>
      </c>
      <c r="AA34" s="103" t="str">
        <f>IF(追加記入欄!BS14="", "",追加記入欄!BS14)</f>
        <v/>
      </c>
      <c r="AB34" s="103" t="str">
        <f>IF(ISBLANK(追加記入欄!BT16),"",追加記入欄!BT16)</f>
        <v/>
      </c>
      <c r="AC34" s="108" t="str">
        <f>IF(追加記入欄!BT18="", "",追加記入欄!BT18)</f>
        <v/>
      </c>
      <c r="AD34" s="103" t="str">
        <f>IF(追加記入欄!BT26="", "",追加記入欄!BT26)</f>
        <v/>
      </c>
      <c r="AE34" s="103" t="str">
        <f>IF(追加記入欄!BT30="", "",追加記入欄!BT30)</f>
        <v/>
      </c>
      <c r="AF34" s="103" t="str">
        <f>IF(追加記入欄!BV32="", "",追加記入欄!BV32)</f>
        <v/>
      </c>
      <c r="AG34" s="171"/>
      <c r="AH34" s="103" t="str">
        <f>IF(追加記入欄!CN54,1,IF(追加記入欄!CO54,2,""))</f>
        <v/>
      </c>
      <c r="AI34" s="103" t="str">
        <f>IF(追加記入欄!CN55=TRUE,1,
    IF(追加記入欄!CO55=TRUE,2,
        IF(追加記入欄!CP55=TRUE,3,
            IF(追加記入欄!CN56=TRUE,4,
                IF(追加記入欄!CO56=TRUE,5,"")
            )
        )
    )
)</f>
        <v/>
      </c>
      <c r="AJ34" s="103" t="str">
        <f>IF(追加記入欄!CN57,1,IF(追加記入欄!CO57,2,IF(追加記入欄!CP57,3,"")))</f>
        <v/>
      </c>
      <c r="AK34" s="103" t="str">
        <f>IF(追加記入欄!CN58,1,IF(追加記入欄!CO58,2,IF(追加記入欄!CP58,3,"")))</f>
        <v/>
      </c>
      <c r="AL34" s="103" t="str">
        <f>IF(追加記入欄!CN59,1,IF(追加記入欄!CO59,2,IF(追加記入欄!CP59,3,"")))</f>
        <v/>
      </c>
      <c r="AM34" s="103" t="str">
        <f>IF(追加記入欄!CN60,1,"")</f>
        <v/>
      </c>
      <c r="AN34" s="103" t="str">
        <f>IF(追加記入欄!BJ61=0,"",追加記入欄!BJ61)</f>
        <v/>
      </c>
      <c r="AO34" s="103" t="str">
        <f>IF(追加記入欄!BJ62="","",追加記入欄!BJ62)</f>
        <v/>
      </c>
      <c r="AP34" s="170"/>
      <c r="AQ34" s="170"/>
      <c r="AR34" s="103" t="str">
        <f t="shared" si="1"/>
        <v/>
      </c>
      <c r="AS34" s="103" t="str">
        <f>IF(追加記入欄!BW20="", "", 追加記入欄!BW20)</f>
        <v/>
      </c>
      <c r="AT34" s="103" t="str">
        <f>IF(追加記入欄!BW21="", "", 追加記入欄!BW21)</f>
        <v/>
      </c>
      <c r="AU34" s="103" t="str">
        <f>IF(追加記入欄!BW22="", "", 追加記入欄!BW22)</f>
        <v/>
      </c>
      <c r="AV34" s="103" t="str">
        <f>IF(追加記入欄!BW23="", "", 追加記入欄!BW23)</f>
        <v/>
      </c>
      <c r="AW34" s="103" t="str">
        <f>IF(追加記入欄!BW24="", "", 追加記入欄!BW24)</f>
        <v/>
      </c>
      <c r="AX34" s="103" t="str">
        <f>IF(追加記入欄!BW25="", "", 追加記入欄!BW25)</f>
        <v/>
      </c>
      <c r="AY34" s="103" t="str">
        <f>IF(追加記入欄!CO28,1,"")</f>
        <v/>
      </c>
      <c r="AZ34" s="103" t="str">
        <f>IF(追加記入欄!BS11="", "", 追加記入欄!BS11)</f>
        <v/>
      </c>
    </row>
    <row r="35" spans="1:52" s="127" customFormat="1">
      <c r="A35" s="104">
        <v>30</v>
      </c>
      <c r="B35" s="105">
        <v>8</v>
      </c>
      <c r="C35" s="105" t="str">
        <f>C34</f>
        <v/>
      </c>
      <c r="D35" s="105">
        <f t="shared" si="47"/>
        <v>0</v>
      </c>
      <c r="E35" s="105">
        <f t="shared" si="50"/>
        <v>1</v>
      </c>
      <c r="F35" s="105">
        <f t="shared" si="53"/>
        <v>0</v>
      </c>
      <c r="G35" s="105">
        <v>2</v>
      </c>
      <c r="H35" s="105">
        <f t="shared" si="54"/>
        <v>0</v>
      </c>
      <c r="I35" s="105">
        <f>SUM(H$34:H35)*H35</f>
        <v>0</v>
      </c>
      <c r="J35" s="105">
        <f>SUM(H$34:H$37)</f>
        <v>0</v>
      </c>
      <c r="K35" s="105">
        <f t="shared" si="51"/>
        <v>0</v>
      </c>
      <c r="L35" s="104">
        <f t="shared" si="52"/>
        <v>0</v>
      </c>
      <c r="M35" s="104">
        <f>IF(L35=0,0,SUM(L$6:L35))</f>
        <v>0</v>
      </c>
      <c r="N35" s="106"/>
      <c r="O35" s="106"/>
      <c r="P35" s="106"/>
      <c r="Q35" s="107"/>
      <c r="R35" s="106" t="str">
        <f t="shared" si="42"/>
        <v/>
      </c>
      <c r="S35" s="103" t="str">
        <f t="shared" si="34"/>
        <v/>
      </c>
      <c r="T35" s="103" t="str">
        <f t="shared" ref="T35:AF35" si="77">T34</f>
        <v/>
      </c>
      <c r="U35" s="103" t="str">
        <f t="shared" si="77"/>
        <v/>
      </c>
      <c r="V35" s="103" t="str">
        <f t="shared" si="77"/>
        <v/>
      </c>
      <c r="W35" s="103" t="str">
        <f t="shared" si="77"/>
        <v/>
      </c>
      <c r="X35" s="108" t="str">
        <f t="shared" si="77"/>
        <v/>
      </c>
      <c r="Y35" s="108" t="str">
        <f t="shared" si="77"/>
        <v/>
      </c>
      <c r="Z35" s="103" t="str">
        <f t="shared" si="77"/>
        <v/>
      </c>
      <c r="AA35" s="103" t="str">
        <f t="shared" si="77"/>
        <v/>
      </c>
      <c r="AB35" s="103" t="str">
        <f t="shared" si="77"/>
        <v/>
      </c>
      <c r="AC35" s="103" t="str">
        <f t="shared" si="77"/>
        <v/>
      </c>
      <c r="AD35" s="103" t="str">
        <f t="shared" si="77"/>
        <v/>
      </c>
      <c r="AE35" s="103" t="str">
        <f t="shared" si="77"/>
        <v/>
      </c>
      <c r="AF35" s="103" t="str">
        <f t="shared" si="77"/>
        <v/>
      </c>
      <c r="AG35" s="171"/>
      <c r="AH35" s="103" t="str">
        <f t="shared" ref="AH35:AL37" si="78">AH34</f>
        <v/>
      </c>
      <c r="AI35" s="103" t="str">
        <f t="shared" si="78"/>
        <v/>
      </c>
      <c r="AJ35" s="103" t="str">
        <f t="shared" si="78"/>
        <v/>
      </c>
      <c r="AK35" s="103" t="str">
        <f t="shared" si="78"/>
        <v/>
      </c>
      <c r="AL35" s="103" t="str">
        <f t="shared" si="78"/>
        <v/>
      </c>
      <c r="AM35" s="103" t="str">
        <f>IF(追加記入欄!CO60,2,"")</f>
        <v/>
      </c>
      <c r="AN35" s="103" t="str">
        <f>IF(追加記入欄!BQ61=0,"",追加記入欄!BQ61)</f>
        <v/>
      </c>
      <c r="AO35" s="103" t="str">
        <f>IF(追加記入欄!BQ62="","",追加記入欄!BQ62)</f>
        <v/>
      </c>
      <c r="AP35" s="170"/>
      <c r="AQ35" s="170"/>
      <c r="AR35" s="103" t="str">
        <f t="shared" si="1"/>
        <v/>
      </c>
      <c r="AS35" s="103" t="str">
        <f t="shared" ref="AS35:AZ35" si="79">AS34</f>
        <v/>
      </c>
      <c r="AT35" s="103" t="str">
        <f t="shared" si="79"/>
        <v/>
      </c>
      <c r="AU35" s="103" t="str">
        <f t="shared" si="79"/>
        <v/>
      </c>
      <c r="AV35" s="103" t="str">
        <f t="shared" si="79"/>
        <v/>
      </c>
      <c r="AW35" s="103" t="str">
        <f t="shared" si="79"/>
        <v/>
      </c>
      <c r="AX35" s="103" t="str">
        <f t="shared" si="79"/>
        <v/>
      </c>
      <c r="AY35" s="103" t="str">
        <f t="shared" si="79"/>
        <v/>
      </c>
      <c r="AZ35" s="103" t="str">
        <f t="shared" si="79"/>
        <v/>
      </c>
    </row>
    <row r="36" spans="1:52" s="127" customFormat="1">
      <c r="A36" s="104">
        <v>31</v>
      </c>
      <c r="B36" s="105">
        <v>8</v>
      </c>
      <c r="C36" s="105" t="str">
        <f>C35</f>
        <v/>
      </c>
      <c r="D36" s="105">
        <f t="shared" si="47"/>
        <v>0</v>
      </c>
      <c r="E36" s="105">
        <f t="shared" si="50"/>
        <v>1</v>
      </c>
      <c r="F36" s="105">
        <f t="shared" si="53"/>
        <v>0</v>
      </c>
      <c r="G36" s="105">
        <v>3</v>
      </c>
      <c r="H36" s="105">
        <f t="shared" si="54"/>
        <v>0</v>
      </c>
      <c r="I36" s="105">
        <f>SUM(H$34:H36)*H36</f>
        <v>0</v>
      </c>
      <c r="J36" s="105">
        <f>SUM(H$34:H$37)</f>
        <v>0</v>
      </c>
      <c r="K36" s="105">
        <f t="shared" si="51"/>
        <v>0</v>
      </c>
      <c r="L36" s="104">
        <f t="shared" si="52"/>
        <v>0</v>
      </c>
      <c r="M36" s="104">
        <f>IF(L36=0,0,SUM(L$6:L36))</f>
        <v>0</v>
      </c>
      <c r="N36" s="106"/>
      <c r="O36" s="106"/>
      <c r="P36" s="106"/>
      <c r="Q36" s="107"/>
      <c r="R36" s="106" t="str">
        <f t="shared" si="42"/>
        <v/>
      </c>
      <c r="S36" s="103" t="str">
        <f t="shared" si="34"/>
        <v/>
      </c>
      <c r="T36" s="103" t="str">
        <f>T35</f>
        <v/>
      </c>
      <c r="U36" s="103" t="str">
        <f t="shared" ref="U36:X37" si="80">U35</f>
        <v/>
      </c>
      <c r="V36" s="103" t="str">
        <f t="shared" si="80"/>
        <v/>
      </c>
      <c r="W36" s="103" t="str">
        <f>W35</f>
        <v/>
      </c>
      <c r="X36" s="108" t="str">
        <f>X35</f>
        <v/>
      </c>
      <c r="Y36" s="108" t="str">
        <f>Y35</f>
        <v/>
      </c>
      <c r="Z36" s="103" t="str">
        <f t="shared" ref="Z36" si="81">Z35</f>
        <v/>
      </c>
      <c r="AA36" s="103" t="str">
        <f>AA35</f>
        <v/>
      </c>
      <c r="AB36" s="103" t="str">
        <f t="shared" ref="AB36:AF36" si="82">AB35</f>
        <v/>
      </c>
      <c r="AC36" s="103" t="str">
        <f t="shared" si="82"/>
        <v/>
      </c>
      <c r="AD36" s="103" t="str">
        <f t="shared" si="82"/>
        <v/>
      </c>
      <c r="AE36" s="103" t="str">
        <f t="shared" si="82"/>
        <v/>
      </c>
      <c r="AF36" s="103" t="str">
        <f t="shared" si="82"/>
        <v/>
      </c>
      <c r="AG36" s="171"/>
      <c r="AH36" s="103" t="str">
        <f t="shared" si="78"/>
        <v/>
      </c>
      <c r="AI36" s="103" t="str">
        <f t="shared" si="78"/>
        <v/>
      </c>
      <c r="AJ36" s="103" t="str">
        <f t="shared" si="78"/>
        <v/>
      </c>
      <c r="AK36" s="103" t="str">
        <f t="shared" si="78"/>
        <v/>
      </c>
      <c r="AL36" s="103" t="str">
        <f t="shared" si="78"/>
        <v/>
      </c>
      <c r="AM36" s="103" t="str">
        <f>IF(追加記入欄!CP60,3,"")</f>
        <v/>
      </c>
      <c r="AN36" s="103" t="str">
        <f>IF(追加記入欄!BX61=0,"",追加記入欄!BX61)</f>
        <v/>
      </c>
      <c r="AO36" s="103" t="str">
        <f>IF(追加記入欄!BX62="","",追加記入欄!BX62)</f>
        <v/>
      </c>
      <c r="AP36" s="170"/>
      <c r="AQ36" s="170"/>
      <c r="AR36" s="103" t="str">
        <f t="shared" si="1"/>
        <v/>
      </c>
      <c r="AS36" s="103" t="str">
        <f t="shared" ref="AS36:AZ36" si="83">AS35</f>
        <v/>
      </c>
      <c r="AT36" s="103" t="str">
        <f t="shared" si="83"/>
        <v/>
      </c>
      <c r="AU36" s="103" t="str">
        <f t="shared" si="83"/>
        <v/>
      </c>
      <c r="AV36" s="103" t="str">
        <f t="shared" si="83"/>
        <v/>
      </c>
      <c r="AW36" s="103" t="str">
        <f t="shared" si="83"/>
        <v/>
      </c>
      <c r="AX36" s="103" t="str">
        <f t="shared" si="83"/>
        <v/>
      </c>
      <c r="AY36" s="103" t="str">
        <f t="shared" si="83"/>
        <v/>
      </c>
      <c r="AZ36" s="103" t="str">
        <f t="shared" si="83"/>
        <v/>
      </c>
    </row>
    <row r="37" spans="1:52" s="127" customFormat="1">
      <c r="A37" s="104">
        <v>32</v>
      </c>
      <c r="B37" s="105">
        <v>8</v>
      </c>
      <c r="C37" s="105" t="str">
        <f>C36</f>
        <v/>
      </c>
      <c r="D37" s="105">
        <f t="shared" si="47"/>
        <v>0</v>
      </c>
      <c r="E37" s="105">
        <f t="shared" si="50"/>
        <v>1</v>
      </c>
      <c r="F37" s="105">
        <f>IF(E37&gt;1,D37,0)</f>
        <v>0</v>
      </c>
      <c r="G37" s="105">
        <v>4</v>
      </c>
      <c r="H37" s="105">
        <f t="shared" si="54"/>
        <v>0</v>
      </c>
      <c r="I37" s="105">
        <f>SUM(H$34:H37)*H37</f>
        <v>0</v>
      </c>
      <c r="J37" s="105">
        <f>SUM(H$34:H$37)</f>
        <v>0</v>
      </c>
      <c r="K37" s="105">
        <f t="shared" si="51"/>
        <v>0</v>
      </c>
      <c r="L37" s="104">
        <f t="shared" si="52"/>
        <v>0</v>
      </c>
      <c r="M37" s="104">
        <f>IF(L37=0,0,SUM(L$6:L37))</f>
        <v>0</v>
      </c>
      <c r="N37" s="106"/>
      <c r="O37" s="106"/>
      <c r="P37" s="106"/>
      <c r="Q37" s="107"/>
      <c r="R37" s="106" t="str">
        <f t="shared" si="42"/>
        <v/>
      </c>
      <c r="S37" s="103" t="str">
        <f t="shared" si="34"/>
        <v/>
      </c>
      <c r="T37" s="103" t="str">
        <f>T36</f>
        <v/>
      </c>
      <c r="U37" s="103" t="str">
        <f t="shared" si="80"/>
        <v/>
      </c>
      <c r="V37" s="103" t="str">
        <f t="shared" si="80"/>
        <v/>
      </c>
      <c r="W37" s="103" t="str">
        <f t="shared" si="80"/>
        <v/>
      </c>
      <c r="X37" s="108" t="str">
        <f t="shared" si="80"/>
        <v/>
      </c>
      <c r="Y37" s="108" t="str">
        <f>Y36</f>
        <v/>
      </c>
      <c r="Z37" s="103" t="str">
        <f t="shared" ref="Z37:AF37" si="84">Z36</f>
        <v/>
      </c>
      <c r="AA37" s="103" t="str">
        <f t="shared" si="84"/>
        <v/>
      </c>
      <c r="AB37" s="103" t="str">
        <f t="shared" si="84"/>
        <v/>
      </c>
      <c r="AC37" s="103" t="str">
        <f t="shared" si="84"/>
        <v/>
      </c>
      <c r="AD37" s="103" t="str">
        <f t="shared" si="84"/>
        <v/>
      </c>
      <c r="AE37" s="103" t="str">
        <f t="shared" si="84"/>
        <v/>
      </c>
      <c r="AF37" s="103" t="str">
        <f t="shared" si="84"/>
        <v/>
      </c>
      <c r="AG37" s="171"/>
      <c r="AH37" s="103" t="str">
        <f t="shared" si="78"/>
        <v/>
      </c>
      <c r="AI37" s="103" t="str">
        <f t="shared" si="78"/>
        <v/>
      </c>
      <c r="AJ37" s="103" t="str">
        <f t="shared" si="78"/>
        <v/>
      </c>
      <c r="AK37" s="103" t="str">
        <f t="shared" si="78"/>
        <v/>
      </c>
      <c r="AL37" s="103" t="str">
        <f t="shared" si="78"/>
        <v/>
      </c>
      <c r="AM37" s="103" t="str">
        <f>IF(追加記入欄!CQ60,4,"")</f>
        <v/>
      </c>
      <c r="AN37" s="103" t="str">
        <f>IF(追加記入欄!CE61=0,"",追加記入欄!CE61)</f>
        <v/>
      </c>
      <c r="AO37" s="103" t="str">
        <f>IF(追加記入欄!CE62="","",追加記入欄!CE62)</f>
        <v/>
      </c>
      <c r="AP37" s="170"/>
      <c r="AQ37" s="170"/>
      <c r="AR37" s="103" t="str">
        <f t="shared" si="1"/>
        <v/>
      </c>
      <c r="AS37" s="103" t="str">
        <f t="shared" ref="AS37:AZ37" si="85">AS36</f>
        <v/>
      </c>
      <c r="AT37" s="103" t="str">
        <f t="shared" si="85"/>
        <v/>
      </c>
      <c r="AU37" s="103" t="str">
        <f t="shared" si="85"/>
        <v/>
      </c>
      <c r="AV37" s="103" t="str">
        <f t="shared" si="85"/>
        <v/>
      </c>
      <c r="AW37" s="103" t="str">
        <f t="shared" si="85"/>
        <v/>
      </c>
      <c r="AX37" s="103" t="str">
        <f t="shared" si="85"/>
        <v/>
      </c>
      <c r="AY37" s="103" t="str">
        <f t="shared" si="85"/>
        <v/>
      </c>
      <c r="AZ37" s="103" t="str">
        <f t="shared" si="85"/>
        <v/>
      </c>
    </row>
    <row r="38" spans="1:52" s="128" customFormat="1">
      <c r="A38" s="109">
        <v>33</v>
      </c>
      <c r="B38" s="110">
        <v>9</v>
      </c>
      <c r="C38" s="110" t="str">
        <f>IF(追加記入欄!CB10="", "", 追加記入欄!CB10)</f>
        <v/>
      </c>
      <c r="D38" s="110">
        <f>IF(C38="",0,1)</f>
        <v>0</v>
      </c>
      <c r="E38" s="110">
        <f>E37</f>
        <v>1</v>
      </c>
      <c r="F38" s="110">
        <f t="shared" si="53"/>
        <v>0</v>
      </c>
      <c r="G38" s="110">
        <v>1</v>
      </c>
      <c r="H38" s="110">
        <f>IF(AM38="",0,1)</f>
        <v>0</v>
      </c>
      <c r="I38" s="110">
        <f>SUM(H$38:H38)*H38</f>
        <v>0</v>
      </c>
      <c r="J38" s="110">
        <f>SUM(H$38:H$41)</f>
        <v>0</v>
      </c>
      <c r="K38" s="110">
        <f>IF(J38&gt;1,I38,0)</f>
        <v>0</v>
      </c>
      <c r="L38" s="109">
        <f t="shared" si="52"/>
        <v>0</v>
      </c>
      <c r="M38" s="109">
        <f>IF(L38=0,0,SUM(L$6:L38))</f>
        <v>0</v>
      </c>
      <c r="N38" s="111"/>
      <c r="O38" s="111"/>
      <c r="P38" s="111"/>
      <c r="Q38" s="112"/>
      <c r="R38" s="111" t="str">
        <f t="shared" si="42"/>
        <v/>
      </c>
      <c r="S38" s="102" t="str">
        <f>IF(K38=0,"",K38)</f>
        <v/>
      </c>
      <c r="T38" s="102" t="str">
        <f>T$6</f>
        <v/>
      </c>
      <c r="U38" s="102" t="str">
        <f>U$6</f>
        <v/>
      </c>
      <c r="V38" s="102" t="str">
        <f>V$6</f>
        <v/>
      </c>
      <c r="W38" s="102" t="str">
        <f>W30</f>
        <v/>
      </c>
      <c r="X38" s="113" t="str">
        <f>IF(追加記入欄!BJ7="", "",追加記入欄!BJ7)</f>
        <v/>
      </c>
      <c r="Y38" s="113" t="str">
        <f>IF(追加記入欄!CB12="", "",追加記入欄!CB12)</f>
        <v/>
      </c>
      <c r="Z38" s="102" t="str">
        <f>IF(追加記入欄!CP13,1,"")</f>
        <v/>
      </c>
      <c r="AA38" s="102" t="str">
        <f>IF(追加記入欄!CB14="", "",追加記入欄!CB14)</f>
        <v/>
      </c>
      <c r="AB38" s="102" t="str">
        <f>IF(ISBLANK(追加記入欄!CC16),"",追加記入欄!CC16)</f>
        <v/>
      </c>
      <c r="AC38" s="113" t="str">
        <f>IF(追加記入欄!CC18="", "",追加記入欄!CC18)</f>
        <v/>
      </c>
      <c r="AD38" s="102" t="str">
        <f>IF(追加記入欄!CC26="", "",追加記入欄!CC26)</f>
        <v/>
      </c>
      <c r="AE38" s="102" t="str">
        <f>IF(追加記入欄!CC30="", "",追加記入欄!CC30)</f>
        <v/>
      </c>
      <c r="AF38" s="102" t="str">
        <f>IF(追加記入欄!CE32="", "",追加記入欄!CE32)</f>
        <v/>
      </c>
      <c r="AG38" s="171"/>
      <c r="AH38" s="102" t="str">
        <f>IF(追加記入欄!CN66,1,IF(追加記入欄!CO66,2,""))</f>
        <v/>
      </c>
      <c r="AI38" s="102" t="str">
        <f>IF(追加記入欄!CN67=TRUE,1,
    IF(追加記入欄!CO67=TRUE,2,
        IF(追加記入欄!CP67=TRUE,3,
            IF(追加記入欄!CN68=TRUE,4,
                IF(追加記入欄!CO68=TRUE,5,"")
            )
        )
    )
)</f>
        <v/>
      </c>
      <c r="AJ38" s="102" t="str">
        <f>IF(追加記入欄!CN69,1,IF(追加記入欄!CO69,2,IF(追加記入欄!CP69,3,"")))</f>
        <v/>
      </c>
      <c r="AK38" s="102" t="str">
        <f>IF(追加記入欄!CN70,1,IF(追加記入欄!CO70,2,IF(追加記入欄!CP70,3,"")))</f>
        <v/>
      </c>
      <c r="AL38" s="102" t="str">
        <f>IF(追加記入欄!CN71,1,IF(追加記入欄!CO71,2,IF(追加記入欄!CP71,3,"")))</f>
        <v/>
      </c>
      <c r="AM38" s="102" t="str">
        <f>IF(追加記入欄!CN72,1,"")</f>
        <v/>
      </c>
      <c r="AN38" s="102" t="str">
        <f>IF(追加記入欄!BJ73=0,"",追加記入欄!BJ73)</f>
        <v/>
      </c>
      <c r="AO38" s="102" t="str">
        <f>IF(追加記入欄!BJ74="","",追加記入欄!BJ74)</f>
        <v/>
      </c>
      <c r="AP38" s="170"/>
      <c r="AQ38" s="170"/>
      <c r="AR38" s="102" t="str">
        <f t="shared" ref="AR38:AR65" si="86">T38&amp;AI38&amp;AM38</f>
        <v/>
      </c>
      <c r="AS38" s="102" t="str">
        <f>IF(追加記入欄!CF20="", "", 追加記入欄!CF20)</f>
        <v/>
      </c>
      <c r="AT38" s="102" t="str">
        <f>IF(追加記入欄!CF21="", "", 追加記入欄!CF21)</f>
        <v/>
      </c>
      <c r="AU38" s="102" t="str">
        <f>IF(追加記入欄!CF22="", "", 追加記入欄!CF22)</f>
        <v/>
      </c>
      <c r="AV38" s="102" t="str">
        <f>IF(追加記入欄!CF23="", "", 追加記入欄!CF23)</f>
        <v/>
      </c>
      <c r="AW38" s="102" t="str">
        <f>IF(追加記入欄!CF24="", "", 追加記入欄!CF24)</f>
        <v/>
      </c>
      <c r="AX38" s="102" t="str">
        <f>IF(追加記入欄!CF25="", "", 追加記入欄!CF25)</f>
        <v/>
      </c>
      <c r="AY38" s="102" t="str">
        <f>IF(追加記入欄!CP28,1,"")</f>
        <v/>
      </c>
      <c r="AZ38" s="102" t="str">
        <f>IF(追加記入欄!CB11="", "", 追加記入欄!CB11)</f>
        <v/>
      </c>
    </row>
    <row r="39" spans="1:52" s="128" customFormat="1">
      <c r="A39" s="109">
        <v>34</v>
      </c>
      <c r="B39" s="110">
        <v>9</v>
      </c>
      <c r="C39" s="110" t="str">
        <f>C38</f>
        <v/>
      </c>
      <c r="D39" s="110">
        <f>IF(C39="",0,1)</f>
        <v>0</v>
      </c>
      <c r="E39" s="110">
        <f>E38</f>
        <v>1</v>
      </c>
      <c r="F39" s="110">
        <f t="shared" si="53"/>
        <v>0</v>
      </c>
      <c r="G39" s="110">
        <v>2</v>
      </c>
      <c r="H39" s="110">
        <f>IF(AM39="",0,1)</f>
        <v>0</v>
      </c>
      <c r="I39" s="110">
        <f>SUM(H$38:H39)*H39</f>
        <v>0</v>
      </c>
      <c r="J39" s="110">
        <f>SUM(H$38:H$41)</f>
        <v>0</v>
      </c>
      <c r="K39" s="110">
        <f>IF(J39&gt;1,I39,0)</f>
        <v>0</v>
      </c>
      <c r="L39" s="109">
        <f t="shared" si="52"/>
        <v>0</v>
      </c>
      <c r="M39" s="109">
        <f>IF(L39=0,0,SUM(L$6:L39))</f>
        <v>0</v>
      </c>
      <c r="N39" s="111"/>
      <c r="O39" s="111"/>
      <c r="P39" s="111"/>
      <c r="Q39" s="112"/>
      <c r="R39" s="111" t="str">
        <f t="shared" si="42"/>
        <v/>
      </c>
      <c r="S39" s="102" t="str">
        <f>IF(K39=0,"",K39)</f>
        <v/>
      </c>
      <c r="T39" s="102" t="str">
        <f>T38</f>
        <v/>
      </c>
      <c r="U39" s="102" t="str">
        <f t="shared" ref="U39:X39" si="87">U38</f>
        <v/>
      </c>
      <c r="V39" s="102" t="str">
        <f t="shared" si="87"/>
        <v/>
      </c>
      <c r="W39" s="102" t="str">
        <f t="shared" si="87"/>
        <v/>
      </c>
      <c r="X39" s="113" t="str">
        <f t="shared" si="87"/>
        <v/>
      </c>
      <c r="Y39" s="113" t="str">
        <f>Y38</f>
        <v/>
      </c>
      <c r="Z39" s="102" t="str">
        <f t="shared" ref="Z39:AF39" si="88">Z38</f>
        <v/>
      </c>
      <c r="AA39" s="102" t="str">
        <f t="shared" si="88"/>
        <v/>
      </c>
      <c r="AB39" s="102" t="str">
        <f t="shared" si="88"/>
        <v/>
      </c>
      <c r="AC39" s="102" t="str">
        <f t="shared" si="88"/>
        <v/>
      </c>
      <c r="AD39" s="102" t="str">
        <f t="shared" si="88"/>
        <v/>
      </c>
      <c r="AE39" s="102" t="str">
        <f t="shared" si="88"/>
        <v/>
      </c>
      <c r="AF39" s="102" t="str">
        <f t="shared" si="88"/>
        <v/>
      </c>
      <c r="AG39" s="171"/>
      <c r="AH39" s="102" t="str">
        <f t="shared" ref="AH39:AL41" si="89">AH38</f>
        <v/>
      </c>
      <c r="AI39" s="102" t="str">
        <f t="shared" si="89"/>
        <v/>
      </c>
      <c r="AJ39" s="102" t="str">
        <f t="shared" si="89"/>
        <v/>
      </c>
      <c r="AK39" s="102" t="str">
        <f t="shared" si="89"/>
        <v/>
      </c>
      <c r="AL39" s="102" t="str">
        <f t="shared" si="89"/>
        <v/>
      </c>
      <c r="AM39" s="102" t="str">
        <f>IF(追加記入欄!CO72,2,"")</f>
        <v/>
      </c>
      <c r="AN39" s="102" t="str">
        <f>IF(追加記入欄!BQ73=0,"",追加記入欄!BQ73)</f>
        <v/>
      </c>
      <c r="AO39" s="102" t="str">
        <f>IF(追加記入欄!BQ74="","",追加記入欄!BQ74)</f>
        <v/>
      </c>
      <c r="AP39" s="170"/>
      <c r="AQ39" s="170"/>
      <c r="AR39" s="102" t="str">
        <f t="shared" si="86"/>
        <v/>
      </c>
      <c r="AS39" s="102" t="str">
        <f t="shared" ref="AS39:AZ39" si="90">AS38</f>
        <v/>
      </c>
      <c r="AT39" s="102" t="str">
        <f t="shared" si="90"/>
        <v/>
      </c>
      <c r="AU39" s="102" t="str">
        <f t="shared" si="90"/>
        <v/>
      </c>
      <c r="AV39" s="102" t="str">
        <f t="shared" si="90"/>
        <v/>
      </c>
      <c r="AW39" s="102" t="str">
        <f t="shared" si="90"/>
        <v/>
      </c>
      <c r="AX39" s="102" t="str">
        <f t="shared" si="90"/>
        <v/>
      </c>
      <c r="AY39" s="102" t="str">
        <f t="shared" si="90"/>
        <v/>
      </c>
      <c r="AZ39" s="102" t="str">
        <f t="shared" si="90"/>
        <v/>
      </c>
    </row>
    <row r="40" spans="1:52" s="128" customFormat="1">
      <c r="A40" s="109">
        <v>35</v>
      </c>
      <c r="B40" s="110">
        <v>9</v>
      </c>
      <c r="C40" s="110" t="str">
        <f t="shared" ref="C40:C41" si="91">C39</f>
        <v/>
      </c>
      <c r="D40" s="110">
        <f t="shared" si="47"/>
        <v>0</v>
      </c>
      <c r="E40" s="110">
        <f>E39</f>
        <v>1</v>
      </c>
      <c r="F40" s="110">
        <f>IF(E40&gt;1,D40,0)</f>
        <v>0</v>
      </c>
      <c r="G40" s="110">
        <v>3</v>
      </c>
      <c r="H40" s="110">
        <f>IF(AM40="",0,1)</f>
        <v>0</v>
      </c>
      <c r="I40" s="110">
        <f>SUM(H$38:H40)*H40</f>
        <v>0</v>
      </c>
      <c r="J40" s="110">
        <f>SUM(H$38:H$41)</f>
        <v>0</v>
      </c>
      <c r="K40" s="110">
        <f t="shared" si="51"/>
        <v>0</v>
      </c>
      <c r="L40" s="109">
        <f t="shared" si="52"/>
        <v>0</v>
      </c>
      <c r="M40" s="109">
        <f>IF(L40=0,0,SUM(L$6:L40))</f>
        <v>0</v>
      </c>
      <c r="N40" s="111"/>
      <c r="O40" s="111"/>
      <c r="P40" s="111"/>
      <c r="Q40" s="112"/>
      <c r="R40" s="111" t="str">
        <f t="shared" si="42"/>
        <v/>
      </c>
      <c r="S40" s="102" t="str">
        <f t="shared" si="34"/>
        <v/>
      </c>
      <c r="T40" s="102" t="str">
        <f>T39</f>
        <v/>
      </c>
      <c r="U40" s="102" t="str">
        <f t="shared" ref="U40:Y41" si="92">U39</f>
        <v/>
      </c>
      <c r="V40" s="102" t="str">
        <f t="shared" si="92"/>
        <v/>
      </c>
      <c r="W40" s="102" t="str">
        <f t="shared" si="92"/>
        <v/>
      </c>
      <c r="X40" s="113" t="str">
        <f t="shared" si="92"/>
        <v/>
      </c>
      <c r="Y40" s="113" t="str">
        <f t="shared" si="92"/>
        <v/>
      </c>
      <c r="Z40" s="102" t="str">
        <f>Z39</f>
        <v/>
      </c>
      <c r="AA40" s="102" t="str">
        <f>AA39</f>
        <v/>
      </c>
      <c r="AB40" s="102" t="str">
        <f>AB39</f>
        <v/>
      </c>
      <c r="AC40" s="102" t="str">
        <f t="shared" ref="AC40:AF40" si="93">AC39</f>
        <v/>
      </c>
      <c r="AD40" s="102" t="str">
        <f t="shared" si="93"/>
        <v/>
      </c>
      <c r="AE40" s="102" t="str">
        <f t="shared" si="93"/>
        <v/>
      </c>
      <c r="AF40" s="102" t="str">
        <f t="shared" si="93"/>
        <v/>
      </c>
      <c r="AG40" s="171"/>
      <c r="AH40" s="102" t="str">
        <f t="shared" si="89"/>
        <v/>
      </c>
      <c r="AI40" s="102" t="str">
        <f t="shared" si="89"/>
        <v/>
      </c>
      <c r="AJ40" s="102" t="str">
        <f t="shared" si="89"/>
        <v/>
      </c>
      <c r="AK40" s="102" t="str">
        <f t="shared" si="89"/>
        <v/>
      </c>
      <c r="AL40" s="102" t="str">
        <f t="shared" si="89"/>
        <v/>
      </c>
      <c r="AM40" s="102" t="str">
        <f>IF(追加記入欄!CP72,3,"")</f>
        <v/>
      </c>
      <c r="AN40" s="102" t="str">
        <f>IF(追加記入欄!BX73=0,"",追加記入欄!BX73)</f>
        <v/>
      </c>
      <c r="AO40" s="102" t="str">
        <f>IF(追加記入欄!BX74="","",追加記入欄!BX74)</f>
        <v/>
      </c>
      <c r="AP40" s="170"/>
      <c r="AQ40" s="170"/>
      <c r="AR40" s="102" t="str">
        <f t="shared" si="86"/>
        <v/>
      </c>
      <c r="AS40" s="102" t="str">
        <f t="shared" ref="AS40:AZ40" si="94">AS39</f>
        <v/>
      </c>
      <c r="AT40" s="102" t="str">
        <f t="shared" si="94"/>
        <v/>
      </c>
      <c r="AU40" s="102" t="str">
        <f t="shared" si="94"/>
        <v/>
      </c>
      <c r="AV40" s="102" t="str">
        <f t="shared" si="94"/>
        <v/>
      </c>
      <c r="AW40" s="102" t="str">
        <f t="shared" si="94"/>
        <v/>
      </c>
      <c r="AX40" s="102" t="str">
        <f t="shared" si="94"/>
        <v/>
      </c>
      <c r="AY40" s="102" t="str">
        <f t="shared" si="94"/>
        <v/>
      </c>
      <c r="AZ40" s="102" t="str">
        <f t="shared" si="94"/>
        <v/>
      </c>
    </row>
    <row r="41" spans="1:52" s="128" customFormat="1">
      <c r="A41" s="109">
        <v>36</v>
      </c>
      <c r="B41" s="110">
        <v>9</v>
      </c>
      <c r="C41" s="110" t="str">
        <f t="shared" si="91"/>
        <v/>
      </c>
      <c r="D41" s="110">
        <f t="shared" si="47"/>
        <v>0</v>
      </c>
      <c r="E41" s="110">
        <f>E40</f>
        <v>1</v>
      </c>
      <c r="F41" s="110">
        <f>IF(E41&gt;1,D41,0)</f>
        <v>0</v>
      </c>
      <c r="G41" s="110">
        <v>4</v>
      </c>
      <c r="H41" s="110">
        <f>IF(AM41="",0,1)</f>
        <v>0</v>
      </c>
      <c r="I41" s="110">
        <f>SUM(H$38:H41)*H41</f>
        <v>0</v>
      </c>
      <c r="J41" s="110">
        <f>SUM(H$38:H$41)</f>
        <v>0</v>
      </c>
      <c r="K41" s="110">
        <f>IF(J41&gt;1,I41,0)</f>
        <v>0</v>
      </c>
      <c r="L41" s="109">
        <f>IF(AND(D41=1,H41=1),1,IF(AND(D41=1,J41=0,G41=1),1,0))</f>
        <v>0</v>
      </c>
      <c r="M41" s="109">
        <f>IF(L41=0,0,SUM(L$6:L41))</f>
        <v>0</v>
      </c>
      <c r="N41" s="111"/>
      <c r="O41" s="111"/>
      <c r="P41" s="111"/>
      <c r="Q41" s="112"/>
      <c r="R41" s="111" t="str">
        <f t="shared" si="42"/>
        <v/>
      </c>
      <c r="S41" s="102" t="str">
        <f>IF(K41=0,"",K41)</f>
        <v/>
      </c>
      <c r="T41" s="102" t="str">
        <f>T40</f>
        <v/>
      </c>
      <c r="U41" s="102" t="str">
        <f t="shared" si="92"/>
        <v/>
      </c>
      <c r="V41" s="102" t="str">
        <f t="shared" si="92"/>
        <v/>
      </c>
      <c r="W41" s="102" t="str">
        <f t="shared" si="92"/>
        <v/>
      </c>
      <c r="X41" s="113" t="str">
        <f t="shared" si="92"/>
        <v/>
      </c>
      <c r="Y41" s="113" t="str">
        <f>Y40</f>
        <v/>
      </c>
      <c r="Z41" s="102" t="str">
        <f t="shared" ref="Z41:AF41" si="95">Z40</f>
        <v/>
      </c>
      <c r="AA41" s="102" t="str">
        <f t="shared" si="95"/>
        <v/>
      </c>
      <c r="AB41" s="102" t="str">
        <f t="shared" si="95"/>
        <v/>
      </c>
      <c r="AC41" s="102" t="str">
        <f t="shared" si="95"/>
        <v/>
      </c>
      <c r="AD41" s="102" t="str">
        <f t="shared" si="95"/>
        <v/>
      </c>
      <c r="AE41" s="102" t="str">
        <f t="shared" si="95"/>
        <v/>
      </c>
      <c r="AF41" s="102" t="str">
        <f t="shared" si="95"/>
        <v/>
      </c>
      <c r="AG41" s="171"/>
      <c r="AH41" s="102" t="str">
        <f t="shared" si="89"/>
        <v/>
      </c>
      <c r="AI41" s="102" t="str">
        <f t="shared" si="89"/>
        <v/>
      </c>
      <c r="AJ41" s="102" t="str">
        <f t="shared" si="89"/>
        <v/>
      </c>
      <c r="AK41" s="102" t="str">
        <f t="shared" si="89"/>
        <v/>
      </c>
      <c r="AL41" s="102" t="str">
        <f t="shared" si="89"/>
        <v/>
      </c>
      <c r="AM41" s="102" t="str">
        <f>IF(追加記入欄!CQ72,4,"")</f>
        <v/>
      </c>
      <c r="AN41" s="102" t="str">
        <f>IF(追加記入欄!CE73=0,"",追加記入欄!CE73)</f>
        <v/>
      </c>
      <c r="AO41" s="102" t="str">
        <f>IF(追加記入欄!CE74="","",追加記入欄!CE74)</f>
        <v/>
      </c>
      <c r="AP41" s="170"/>
      <c r="AQ41" s="170"/>
      <c r="AR41" s="102" t="str">
        <f t="shared" si="86"/>
        <v/>
      </c>
      <c r="AS41" s="102" t="str">
        <f t="shared" ref="AS41:AZ41" si="96">AS40</f>
        <v/>
      </c>
      <c r="AT41" s="102" t="str">
        <f t="shared" si="96"/>
        <v/>
      </c>
      <c r="AU41" s="102" t="str">
        <f t="shared" si="96"/>
        <v/>
      </c>
      <c r="AV41" s="102" t="str">
        <f t="shared" si="96"/>
        <v/>
      </c>
      <c r="AW41" s="102" t="str">
        <f t="shared" si="96"/>
        <v/>
      </c>
      <c r="AX41" s="102" t="str">
        <f t="shared" si="96"/>
        <v/>
      </c>
      <c r="AY41" s="102" t="str">
        <f t="shared" si="96"/>
        <v/>
      </c>
      <c r="AZ41" s="102" t="str">
        <f t="shared" si="96"/>
        <v/>
      </c>
    </row>
    <row r="42" spans="1:52" s="149" customFormat="1">
      <c r="A42" s="143">
        <v>37</v>
      </c>
      <c r="B42" s="144">
        <v>10</v>
      </c>
      <c r="C42" s="144" t="str">
        <f>IF(追加記入欄!DJ10="", "", 追加記入欄!DJ10)</f>
        <v/>
      </c>
      <c r="D42" s="144">
        <f t="shared" ref="D42:D65" si="97">IF(C42="",0,1)</f>
        <v>0</v>
      </c>
      <c r="E42" s="144">
        <f t="shared" ref="E42:E65" si="98">E41</f>
        <v>1</v>
      </c>
      <c r="F42" s="144">
        <f t="shared" ref="F42:F65" si="99">IF(E42&gt;1,D42,0)</f>
        <v>0</v>
      </c>
      <c r="G42" s="144">
        <v>1</v>
      </c>
      <c r="H42" s="144">
        <f>IF(AM42="",0,1)</f>
        <v>0</v>
      </c>
      <c r="I42" s="144">
        <f>SUM(H$42:H42)*H42</f>
        <v>0</v>
      </c>
      <c r="J42" s="144">
        <f>SUM(H42:H45)</f>
        <v>0</v>
      </c>
      <c r="K42" s="144">
        <f>IF(J42&gt;1,I42,0)</f>
        <v>0</v>
      </c>
      <c r="L42" s="143">
        <f t="shared" ref="L42:L65" si="100">IF(AND(D42=1,H42=1),1,IF(AND(D42=1,J42=0,G42=1),1,0))</f>
        <v>0</v>
      </c>
      <c r="M42" s="143">
        <f>IF(L42=0,0,SUM(L$6:L42))</f>
        <v>0</v>
      </c>
      <c r="N42" s="145"/>
      <c r="O42" s="145"/>
      <c r="P42" s="145"/>
      <c r="Q42" s="146"/>
      <c r="R42" s="145" t="str">
        <f>IF(F42=0,"",IF(C42&gt;9,9,C42))</f>
        <v/>
      </c>
      <c r="S42" s="147" t="str">
        <f>IF(K42=0,"",K42)</f>
        <v/>
      </c>
      <c r="T42" s="147" t="str">
        <f>T$6</f>
        <v/>
      </c>
      <c r="U42" s="147" t="str">
        <f>U$6</f>
        <v/>
      </c>
      <c r="V42" s="147" t="str">
        <f>V$6</f>
        <v/>
      </c>
      <c r="W42" s="147" t="str">
        <f>IF(追加記入欄!EN4=TRUE,1,IF(追加記入欄!EO4=TRUE,2,IF(追加記入欄!EP4=TRUE,3,IF(追加記入欄!EQ4=TRUE,4,""))))</f>
        <v/>
      </c>
      <c r="X42" s="148" t="str">
        <f>IF(追加記入欄!DJ7="", "",追加記入欄!DJ7)</f>
        <v/>
      </c>
      <c r="Y42" s="148" t="str">
        <f>IF(追加記入欄!DJ12="", "",追加記入欄!DJ12)</f>
        <v/>
      </c>
      <c r="Z42" s="147" t="str">
        <f>IF(追加記入欄!EN13,1,"")</f>
        <v/>
      </c>
      <c r="AA42" s="147" t="str">
        <f>IF(追加記入欄!DJ14="", "",追加記入欄!DJ14)</f>
        <v/>
      </c>
      <c r="AB42" s="147" t="str">
        <f>IF(ISBLANK(追加記入欄!DK16),"",追加記入欄!DK16)</f>
        <v/>
      </c>
      <c r="AC42" s="148" t="str">
        <f>IF(追加記入欄!DK18="", "",追加記入欄!DK18)</f>
        <v/>
      </c>
      <c r="AD42" s="147" t="str">
        <f>IF(追加記入欄!DK26="", "",追加記入欄!DK26)</f>
        <v/>
      </c>
      <c r="AE42" s="147" t="str">
        <f>IF(追加記入欄!DK30="", "",追加記入欄!DK30)</f>
        <v/>
      </c>
      <c r="AF42" s="147" t="str">
        <f>IF(追加記入欄!DM32="", "",追加記入欄!DM32)</f>
        <v/>
      </c>
      <c r="AG42" s="171"/>
      <c r="AH42" s="147" t="str">
        <f>IF(追加記入欄!EN42,1,IF(追加記入欄!EO42,2,""))</f>
        <v/>
      </c>
      <c r="AI42" s="147" t="str">
        <f>IF(追加記入欄!EN43=TRUE,1,
    IF(追加記入欄!EO43=TRUE,2,
        IF(追加記入欄!EP43=TRUE,3,
            IF(追加記入欄!EN44=TRUE,4,
                IF(追加記入欄!EO44=TRUE,5,"")
            )
        )
    )
)</f>
        <v/>
      </c>
      <c r="AJ42" s="147" t="str">
        <f>IF(追加記入欄!EN45,1,IF(追加記入欄!EO45,2,IF(追加記入欄!EP45,3,"")))</f>
        <v/>
      </c>
      <c r="AK42" s="147" t="str">
        <f>IF(追加記入欄!EN46,1,IF(追加記入欄!EO46,2,IF(追加記入欄!EP46,3,"")))</f>
        <v/>
      </c>
      <c r="AL42" s="147" t="str">
        <f>IF(追加記入欄!EN47,1,IF(追加記入欄!EO47,2,IF(追加記入欄!EP47,3,"")))</f>
        <v/>
      </c>
      <c r="AM42" s="147" t="str">
        <f>IF(追加記入欄!EN48,1,"")</f>
        <v/>
      </c>
      <c r="AN42" s="147" t="str">
        <f>IF(追加記入欄!DJ49=0,"",追加記入欄!DJ49)</f>
        <v/>
      </c>
      <c r="AO42" s="147" t="str">
        <f>IF(追加記入欄!DJ50="","",追加記入欄!DJ50)</f>
        <v/>
      </c>
      <c r="AP42" s="170"/>
      <c r="AQ42" s="170"/>
      <c r="AR42" s="147" t="str">
        <f t="shared" si="86"/>
        <v/>
      </c>
      <c r="AS42" s="147" t="str">
        <f>IF(追加記入欄!DN20="", "", 追加記入欄!DN20)</f>
        <v/>
      </c>
      <c r="AT42" s="147" t="str">
        <f>IF(追加記入欄!DN21="", "", 追加記入欄!DN21)</f>
        <v/>
      </c>
      <c r="AU42" s="147" t="str">
        <f>IF(追加記入欄!DN22="", "", 追加記入欄!DN22)</f>
        <v/>
      </c>
      <c r="AV42" s="147" t="str">
        <f>IF(追加記入欄!DN23="", "", 追加記入欄!DN23)</f>
        <v/>
      </c>
      <c r="AW42" s="147" t="str">
        <f>IF(追加記入欄!DN24="", "", 追加記入欄!DN24)</f>
        <v/>
      </c>
      <c r="AX42" s="147" t="str">
        <f>IF(追加記入欄!DN25="", "", 追加記入欄!DN25)</f>
        <v/>
      </c>
      <c r="AY42" s="147" t="str">
        <f>IF(追加記入欄!EN28,1,"")</f>
        <v/>
      </c>
      <c r="AZ42" s="147" t="str">
        <f>IF(追加記入欄!DJ11="", "", 追加記入欄!DJ11)</f>
        <v/>
      </c>
    </row>
    <row r="43" spans="1:52" s="149" customFormat="1">
      <c r="A43" s="143">
        <v>38</v>
      </c>
      <c r="B43" s="144">
        <v>10</v>
      </c>
      <c r="C43" s="144" t="str">
        <f>C42</f>
        <v/>
      </c>
      <c r="D43" s="144">
        <f t="shared" si="97"/>
        <v>0</v>
      </c>
      <c r="E43" s="144">
        <f t="shared" si="98"/>
        <v>1</v>
      </c>
      <c r="F43" s="144">
        <f t="shared" si="99"/>
        <v>0</v>
      </c>
      <c r="G43" s="144">
        <v>2</v>
      </c>
      <c r="H43" s="144">
        <f t="shared" ref="H43:H65" si="101">IF(AM43="",0,1)</f>
        <v>0</v>
      </c>
      <c r="I43" s="144">
        <f>SUM(H$42:H43)*H43</f>
        <v>0</v>
      </c>
      <c r="J43" s="144">
        <f>SUM(H42:H45)</f>
        <v>0</v>
      </c>
      <c r="K43" s="144">
        <f t="shared" ref="K43:K65" si="102">IF(J43&gt;1,I43,0)</f>
        <v>0</v>
      </c>
      <c r="L43" s="143">
        <f t="shared" si="100"/>
        <v>0</v>
      </c>
      <c r="M43" s="143">
        <f>IF(L43=0,0,SUM(L$6:L43))</f>
        <v>0</v>
      </c>
      <c r="N43" s="145"/>
      <c r="O43" s="145"/>
      <c r="P43" s="145"/>
      <c r="Q43" s="146"/>
      <c r="R43" s="145" t="str">
        <f t="shared" ref="R43:R65" si="103">IF(F43=0,"",IF(C43&gt;9,9,C43))</f>
        <v/>
      </c>
      <c r="S43" s="147" t="str">
        <f t="shared" ref="S43:S65" si="104">IF(K43=0,"",K43)</f>
        <v/>
      </c>
      <c r="T43" s="147" t="str">
        <f t="shared" ref="T43:V45" si="105">T42</f>
        <v/>
      </c>
      <c r="U43" s="147" t="str">
        <f t="shared" si="105"/>
        <v/>
      </c>
      <c r="V43" s="147" t="str">
        <f t="shared" si="105"/>
        <v/>
      </c>
      <c r="W43" s="147" t="str">
        <f t="shared" ref="W43:X44" si="106">W42</f>
        <v/>
      </c>
      <c r="X43" s="148" t="str">
        <f t="shared" si="106"/>
        <v/>
      </c>
      <c r="Y43" s="148" t="str">
        <f>Y42</f>
        <v/>
      </c>
      <c r="Z43" s="148" t="str">
        <f t="shared" ref="Z43" si="107">Z42</f>
        <v/>
      </c>
      <c r="AA43" s="148" t="str">
        <f>AA42</f>
        <v/>
      </c>
      <c r="AB43" s="148" t="str">
        <f t="shared" ref="AB43:AF43" si="108">AB42</f>
        <v/>
      </c>
      <c r="AC43" s="148" t="str">
        <f t="shared" si="108"/>
        <v/>
      </c>
      <c r="AD43" s="148" t="str">
        <f t="shared" si="108"/>
        <v/>
      </c>
      <c r="AE43" s="148" t="str">
        <f t="shared" si="108"/>
        <v/>
      </c>
      <c r="AF43" s="148" t="str">
        <f t="shared" si="108"/>
        <v/>
      </c>
      <c r="AG43" s="171"/>
      <c r="AH43" s="148" t="str">
        <f>AH42</f>
        <v/>
      </c>
      <c r="AI43" s="148" t="str">
        <f t="shared" ref="AI43:AL44" si="109">AI42</f>
        <v/>
      </c>
      <c r="AJ43" s="148" t="str">
        <f t="shared" si="109"/>
        <v/>
      </c>
      <c r="AK43" s="148" t="str">
        <f t="shared" si="109"/>
        <v/>
      </c>
      <c r="AL43" s="148" t="str">
        <f t="shared" si="109"/>
        <v/>
      </c>
      <c r="AM43" s="147" t="str">
        <f>IF(追加記入欄!EO48,2,"")</f>
        <v/>
      </c>
      <c r="AN43" s="147" t="str">
        <f>IF(追加記入欄!DQ49=0,"",追加記入欄!DQ49)</f>
        <v/>
      </c>
      <c r="AO43" s="147" t="str">
        <f>IF(追加記入欄!DQ50="","",追加記入欄!DQ50)</f>
        <v/>
      </c>
      <c r="AP43" s="170"/>
      <c r="AQ43" s="170"/>
      <c r="AR43" s="147" t="str">
        <f t="shared" si="86"/>
        <v/>
      </c>
      <c r="AS43" s="147" t="str">
        <f>AS42</f>
        <v/>
      </c>
      <c r="AT43" s="147" t="str">
        <f t="shared" ref="AT43:AZ45" si="110">AT42</f>
        <v/>
      </c>
      <c r="AU43" s="147" t="str">
        <f t="shared" si="110"/>
        <v/>
      </c>
      <c r="AV43" s="147" t="str">
        <f t="shared" si="110"/>
        <v/>
      </c>
      <c r="AW43" s="147" t="str">
        <f t="shared" si="110"/>
        <v/>
      </c>
      <c r="AX43" s="147" t="str">
        <f t="shared" si="110"/>
        <v/>
      </c>
      <c r="AY43" s="147" t="str">
        <f t="shared" si="110"/>
        <v/>
      </c>
      <c r="AZ43" s="147" t="str">
        <f t="shared" si="110"/>
        <v/>
      </c>
    </row>
    <row r="44" spans="1:52" s="149" customFormat="1">
      <c r="A44" s="143">
        <v>39</v>
      </c>
      <c r="B44" s="144">
        <v>10</v>
      </c>
      <c r="C44" s="144" t="str">
        <f t="shared" ref="C44:C45" si="111">C43</f>
        <v/>
      </c>
      <c r="D44" s="144">
        <f t="shared" si="97"/>
        <v>0</v>
      </c>
      <c r="E44" s="144">
        <f t="shared" si="98"/>
        <v>1</v>
      </c>
      <c r="F44" s="144">
        <f t="shared" si="99"/>
        <v>0</v>
      </c>
      <c r="G44" s="144">
        <v>3</v>
      </c>
      <c r="H44" s="144">
        <f t="shared" si="101"/>
        <v>0</v>
      </c>
      <c r="I44" s="144">
        <f>SUM(H$42:H44)*H44</f>
        <v>0</v>
      </c>
      <c r="J44" s="144">
        <f>SUM(H$42:H$45)</f>
        <v>0</v>
      </c>
      <c r="K44" s="144">
        <f t="shared" si="102"/>
        <v>0</v>
      </c>
      <c r="L44" s="143">
        <f t="shared" si="100"/>
        <v>0</v>
      </c>
      <c r="M44" s="143">
        <f>IF(L44=0,0,SUM(L$6:L44))</f>
        <v>0</v>
      </c>
      <c r="N44" s="145"/>
      <c r="O44" s="145"/>
      <c r="P44" s="145"/>
      <c r="Q44" s="146"/>
      <c r="R44" s="145" t="str">
        <f t="shared" si="103"/>
        <v/>
      </c>
      <c r="S44" s="147" t="str">
        <f t="shared" si="104"/>
        <v/>
      </c>
      <c r="T44" s="147" t="str">
        <f t="shared" si="105"/>
        <v/>
      </c>
      <c r="U44" s="147" t="str">
        <f t="shared" si="105"/>
        <v/>
      </c>
      <c r="V44" s="147" t="str">
        <f t="shared" si="105"/>
        <v/>
      </c>
      <c r="W44" s="147" t="str">
        <f t="shared" si="106"/>
        <v/>
      </c>
      <c r="X44" s="148" t="str">
        <f t="shared" si="106"/>
        <v/>
      </c>
      <c r="Y44" s="148" t="str">
        <f>Y43</f>
        <v/>
      </c>
      <c r="Z44" s="148" t="str">
        <f>Z43</f>
        <v/>
      </c>
      <c r="AA44" s="148" t="str">
        <f>AA43</f>
        <v/>
      </c>
      <c r="AB44" s="148" t="str">
        <f t="shared" ref="AB44:AF44" si="112">AB43</f>
        <v/>
      </c>
      <c r="AC44" s="148" t="str">
        <f t="shared" si="112"/>
        <v/>
      </c>
      <c r="AD44" s="148" t="str">
        <f t="shared" si="112"/>
        <v/>
      </c>
      <c r="AE44" s="148" t="str">
        <f t="shared" si="112"/>
        <v/>
      </c>
      <c r="AF44" s="148" t="str">
        <f t="shared" si="112"/>
        <v/>
      </c>
      <c r="AG44" s="171"/>
      <c r="AH44" s="148" t="str">
        <f t="shared" ref="AH44" si="113">AH43</f>
        <v/>
      </c>
      <c r="AI44" s="148" t="str">
        <f t="shared" si="109"/>
        <v/>
      </c>
      <c r="AJ44" s="148" t="str">
        <f t="shared" si="109"/>
        <v/>
      </c>
      <c r="AK44" s="148" t="str">
        <f t="shared" si="109"/>
        <v/>
      </c>
      <c r="AL44" s="148" t="str">
        <f t="shared" si="109"/>
        <v/>
      </c>
      <c r="AM44" s="147" t="str">
        <f>IF(追加記入欄!EP48,3,"")</f>
        <v/>
      </c>
      <c r="AN44" s="147" t="str">
        <f>IF(追加記入欄!DX49=0,"",追加記入欄!DX49)</f>
        <v/>
      </c>
      <c r="AO44" s="147" t="str">
        <f>IF(追加記入欄!DX50="","",追加記入欄!DX50)</f>
        <v/>
      </c>
      <c r="AP44" s="170"/>
      <c r="AQ44" s="170"/>
      <c r="AR44" s="147" t="str">
        <f t="shared" si="86"/>
        <v/>
      </c>
      <c r="AS44" s="147" t="str">
        <f t="shared" ref="AS44:AS45" si="114">AS43</f>
        <v/>
      </c>
      <c r="AT44" s="147" t="str">
        <f t="shared" si="110"/>
        <v/>
      </c>
      <c r="AU44" s="147" t="str">
        <f t="shared" si="110"/>
        <v/>
      </c>
      <c r="AV44" s="147" t="str">
        <f t="shared" si="110"/>
        <v/>
      </c>
      <c r="AW44" s="147" t="str">
        <f t="shared" si="110"/>
        <v/>
      </c>
      <c r="AX44" s="147" t="str">
        <f t="shared" si="110"/>
        <v/>
      </c>
      <c r="AY44" s="147" t="str">
        <f t="shared" si="110"/>
        <v/>
      </c>
      <c r="AZ44" s="147" t="str">
        <f t="shared" si="110"/>
        <v/>
      </c>
    </row>
    <row r="45" spans="1:52" s="149" customFormat="1">
      <c r="A45" s="143">
        <v>40</v>
      </c>
      <c r="B45" s="144">
        <v>10</v>
      </c>
      <c r="C45" s="144" t="str">
        <f t="shared" si="111"/>
        <v/>
      </c>
      <c r="D45" s="144">
        <f t="shared" si="97"/>
        <v>0</v>
      </c>
      <c r="E45" s="144">
        <f t="shared" si="98"/>
        <v>1</v>
      </c>
      <c r="F45" s="144">
        <f t="shared" si="99"/>
        <v>0</v>
      </c>
      <c r="G45" s="144">
        <v>4</v>
      </c>
      <c r="H45" s="144">
        <f t="shared" si="101"/>
        <v>0</v>
      </c>
      <c r="I45" s="144">
        <f>SUM(H$42:H45)*H45</f>
        <v>0</v>
      </c>
      <c r="J45" s="144">
        <f>SUM(H$42:H$45)</f>
        <v>0</v>
      </c>
      <c r="K45" s="144">
        <f t="shared" si="102"/>
        <v>0</v>
      </c>
      <c r="L45" s="143">
        <f t="shared" si="100"/>
        <v>0</v>
      </c>
      <c r="M45" s="143">
        <f>IF(L45=0,0,SUM(L$6:L45))</f>
        <v>0</v>
      </c>
      <c r="N45" s="145"/>
      <c r="O45" s="145"/>
      <c r="P45" s="145"/>
      <c r="Q45" s="146"/>
      <c r="R45" s="145" t="str">
        <f t="shared" si="103"/>
        <v/>
      </c>
      <c r="S45" s="147" t="str">
        <f t="shared" si="104"/>
        <v/>
      </c>
      <c r="T45" s="147" t="str">
        <f t="shared" si="105"/>
        <v/>
      </c>
      <c r="U45" s="147" t="str">
        <f t="shared" si="105"/>
        <v/>
      </c>
      <c r="V45" s="147" t="str">
        <f t="shared" si="105"/>
        <v/>
      </c>
      <c r="W45" s="147" t="str">
        <f>W44</f>
        <v/>
      </c>
      <c r="X45" s="148" t="str">
        <f>X44</f>
        <v/>
      </c>
      <c r="Y45" s="148" t="str">
        <f>Y44</f>
        <v/>
      </c>
      <c r="Z45" s="148" t="str">
        <f>Z44</f>
        <v/>
      </c>
      <c r="AA45" s="148" t="str">
        <f>AA44</f>
        <v/>
      </c>
      <c r="AB45" s="148" t="str">
        <f t="shared" ref="AB45:AF45" si="115">AB44</f>
        <v/>
      </c>
      <c r="AC45" s="148" t="str">
        <f t="shared" si="115"/>
        <v/>
      </c>
      <c r="AD45" s="148" t="str">
        <f t="shared" si="115"/>
        <v/>
      </c>
      <c r="AE45" s="148" t="str">
        <f t="shared" si="115"/>
        <v/>
      </c>
      <c r="AF45" s="148" t="str">
        <f t="shared" si="115"/>
        <v/>
      </c>
      <c r="AG45" s="171"/>
      <c r="AH45" s="148" t="str">
        <f>AH44</f>
        <v/>
      </c>
      <c r="AI45" s="148" t="str">
        <f>AI44</f>
        <v/>
      </c>
      <c r="AJ45" s="148" t="str">
        <f>AJ44</f>
        <v/>
      </c>
      <c r="AK45" s="148" t="str">
        <f>AK44</f>
        <v/>
      </c>
      <c r="AL45" s="148" t="str">
        <f>AL44</f>
        <v/>
      </c>
      <c r="AM45" s="147" t="str">
        <f>IF(追加記入欄!EQ48,4,"")</f>
        <v/>
      </c>
      <c r="AN45" s="147" t="str">
        <f>IF(追加記入欄!EE49=0,"",追加記入欄!EE49)</f>
        <v/>
      </c>
      <c r="AO45" s="147" t="str">
        <f>IF(追加記入欄!EE50="","",追加記入欄!EE50)</f>
        <v/>
      </c>
      <c r="AP45" s="170"/>
      <c r="AQ45" s="170"/>
      <c r="AR45" s="147" t="str">
        <f t="shared" si="86"/>
        <v/>
      </c>
      <c r="AS45" s="147" t="str">
        <f t="shared" si="114"/>
        <v/>
      </c>
      <c r="AT45" s="147" t="str">
        <f t="shared" si="110"/>
        <v/>
      </c>
      <c r="AU45" s="147" t="str">
        <f t="shared" si="110"/>
        <v/>
      </c>
      <c r="AV45" s="147" t="str">
        <f t="shared" si="110"/>
        <v/>
      </c>
      <c r="AW45" s="147" t="str">
        <f t="shared" si="110"/>
        <v/>
      </c>
      <c r="AX45" s="147" t="str">
        <f t="shared" si="110"/>
        <v/>
      </c>
      <c r="AY45" s="147" t="str">
        <f t="shared" si="110"/>
        <v/>
      </c>
      <c r="AZ45" s="147" t="str">
        <f t="shared" si="110"/>
        <v/>
      </c>
    </row>
    <row r="46" spans="1:52" s="45" customFormat="1">
      <c r="A46" s="157">
        <v>41</v>
      </c>
      <c r="B46" s="158">
        <v>11</v>
      </c>
      <c r="C46" s="158" t="str">
        <f>IF(追加記入欄!DS10="", "", 追加記入欄!DS10)</f>
        <v/>
      </c>
      <c r="D46" s="158">
        <f t="shared" si="97"/>
        <v>0</v>
      </c>
      <c r="E46" s="158">
        <f t="shared" si="98"/>
        <v>1</v>
      </c>
      <c r="F46" s="158">
        <f t="shared" si="99"/>
        <v>0</v>
      </c>
      <c r="G46" s="158">
        <v>1</v>
      </c>
      <c r="H46" s="158">
        <f t="shared" si="101"/>
        <v>0</v>
      </c>
      <c r="I46" s="158">
        <f>SUM(H$46:H46)*H46</f>
        <v>0</v>
      </c>
      <c r="J46" s="158">
        <f>SUM(H46:H49)</f>
        <v>0</v>
      </c>
      <c r="K46" s="158">
        <f>IF(J46&gt;1,I46,0)</f>
        <v>0</v>
      </c>
      <c r="L46" s="157">
        <f t="shared" si="100"/>
        <v>0</v>
      </c>
      <c r="M46" s="157">
        <f>IF(L46=0,0,SUM(L$6:L46))</f>
        <v>0</v>
      </c>
      <c r="N46" s="159"/>
      <c r="O46" s="159"/>
      <c r="P46" s="159"/>
      <c r="Q46" s="160"/>
      <c r="R46" s="159" t="str">
        <f t="shared" si="103"/>
        <v/>
      </c>
      <c r="S46" s="161" t="str">
        <f t="shared" si="104"/>
        <v/>
      </c>
      <c r="T46" s="161" t="str">
        <f>T$6</f>
        <v/>
      </c>
      <c r="U46" s="161" t="str">
        <f>U$6</f>
        <v/>
      </c>
      <c r="V46" s="161" t="str">
        <f>V$6</f>
        <v/>
      </c>
      <c r="W46" s="161" t="str">
        <f>W42</f>
        <v/>
      </c>
      <c r="X46" s="162" t="str">
        <f>IF(追加記入欄!DJ7="", "",追加記入欄!DJ7)</f>
        <v/>
      </c>
      <c r="Y46" s="162" t="str">
        <f>IF(追加記入欄!DS12="", "",追加記入欄!DS12)</f>
        <v/>
      </c>
      <c r="Z46" s="161" t="str">
        <f>IF(追加記入欄!EO13,1,"")</f>
        <v/>
      </c>
      <c r="AA46" s="161" t="str">
        <f>IF(追加記入欄!DS14="", "",追加記入欄!DS14)</f>
        <v/>
      </c>
      <c r="AB46" s="161" t="str">
        <f>IF(ISBLANK(追加記入欄!DT16),"",追加記入欄!DT16)</f>
        <v/>
      </c>
      <c r="AC46" s="162" t="str">
        <f>IF(追加記入欄!DT18="", "",追加記入欄!DT18)</f>
        <v/>
      </c>
      <c r="AD46" s="161" t="str">
        <f>IF(追加記入欄!DT26="", "",追加記入欄!DT26)</f>
        <v/>
      </c>
      <c r="AE46" s="161" t="str">
        <f>IF(追加記入欄!DT30="", "",追加記入欄!DT30)</f>
        <v/>
      </c>
      <c r="AF46" s="161" t="str">
        <f>IF(追加記入欄!DV32="", "",追加記入欄!DV32)</f>
        <v/>
      </c>
      <c r="AG46" s="171"/>
      <c r="AH46" s="161" t="str">
        <f>IF(追加記入欄!EN54,1,IF(追加記入欄!EO54,2,""))</f>
        <v/>
      </c>
      <c r="AI46" s="161" t="str">
        <f>IF(追加記入欄!EN55=TRUE,1,
    IF(追加記入欄!EO55=TRUE,2,
        IF(追加記入欄!EP55=TRUE,3,
            IF(追加記入欄!EN56=TRUE,4,
                IF(追加記入欄!EO56=TRUE,5,"")
            )
        )
    )
)</f>
        <v/>
      </c>
      <c r="AJ46" s="161" t="str">
        <f>IF(追加記入欄!EN57,1,IF(追加記入欄!EO57,2,IF(追加記入欄!EP57,3,"")))</f>
        <v/>
      </c>
      <c r="AK46" s="161" t="str">
        <f>IF(追加記入欄!EN58,1,IF(追加記入欄!EO58,2,IF(追加記入欄!EP58,3,"")))</f>
        <v/>
      </c>
      <c r="AL46" s="161" t="str">
        <f>IF(追加記入欄!EN59,1,IF(追加記入欄!EO59,2,IF(追加記入欄!EP59,3,"")))</f>
        <v/>
      </c>
      <c r="AM46" s="161" t="str">
        <f>IF(追加記入欄!EN60,1,"")</f>
        <v/>
      </c>
      <c r="AN46" s="161" t="str">
        <f>IF(追加記入欄!DJ61=0,"",追加記入欄!DJ61)</f>
        <v/>
      </c>
      <c r="AO46" s="161" t="str">
        <f>IF(追加記入欄!DJ62="","",追加記入欄!DJ62)</f>
        <v/>
      </c>
      <c r="AP46" s="170"/>
      <c r="AQ46" s="170"/>
      <c r="AR46" s="161" t="str">
        <f t="shared" si="86"/>
        <v/>
      </c>
      <c r="AS46" s="161" t="str">
        <f>IF(追加記入欄!DW20="", "", 追加記入欄!DW20)</f>
        <v/>
      </c>
      <c r="AT46" s="161" t="str">
        <f>IF(追加記入欄!DW21="", "", 追加記入欄!DW21)</f>
        <v/>
      </c>
      <c r="AU46" s="161" t="str">
        <f>IF(追加記入欄!DW22="", "", 追加記入欄!DW22)</f>
        <v/>
      </c>
      <c r="AV46" s="161" t="str">
        <f>IF(追加記入欄!DW23="", "", 追加記入欄!DW23)</f>
        <v/>
      </c>
      <c r="AW46" s="161" t="str">
        <f>IF(追加記入欄!DW24="", "", 追加記入欄!DW24)</f>
        <v/>
      </c>
      <c r="AX46" s="161" t="str">
        <f>IF(追加記入欄!DW25="", "", 追加記入欄!DW25)</f>
        <v/>
      </c>
      <c r="AY46" s="161" t="str">
        <f>IF(追加記入欄!EO28,1,"")</f>
        <v/>
      </c>
      <c r="AZ46" s="161" t="str">
        <f>IF(追加記入欄!DS11="", "", 追加記入欄!DS11)</f>
        <v/>
      </c>
    </row>
    <row r="47" spans="1:52" s="45" customFormat="1">
      <c r="A47" s="157">
        <v>42</v>
      </c>
      <c r="B47" s="158">
        <v>11</v>
      </c>
      <c r="C47" s="158" t="str">
        <f>C46</f>
        <v/>
      </c>
      <c r="D47" s="158">
        <f t="shared" si="97"/>
        <v>0</v>
      </c>
      <c r="E47" s="158">
        <f t="shared" si="98"/>
        <v>1</v>
      </c>
      <c r="F47" s="158">
        <f t="shared" si="99"/>
        <v>0</v>
      </c>
      <c r="G47" s="158">
        <v>2</v>
      </c>
      <c r="H47" s="158">
        <f t="shared" si="101"/>
        <v>0</v>
      </c>
      <c r="I47" s="158">
        <f>SUM(H$46:H47)*H47</f>
        <v>0</v>
      </c>
      <c r="J47" s="158">
        <f>SUM(H46:H49)</f>
        <v>0</v>
      </c>
      <c r="K47" s="158">
        <f t="shared" si="102"/>
        <v>0</v>
      </c>
      <c r="L47" s="157">
        <f t="shared" si="100"/>
        <v>0</v>
      </c>
      <c r="M47" s="157">
        <f>IF(L47=0,0,SUM(L$6:L47))</f>
        <v>0</v>
      </c>
      <c r="N47" s="159"/>
      <c r="O47" s="159"/>
      <c r="P47" s="159"/>
      <c r="Q47" s="160"/>
      <c r="R47" s="159" t="str">
        <f t="shared" si="103"/>
        <v/>
      </c>
      <c r="S47" s="161" t="str">
        <f t="shared" si="104"/>
        <v/>
      </c>
      <c r="T47" s="161" t="str">
        <f t="shared" ref="T47:V49" si="116">T46</f>
        <v/>
      </c>
      <c r="U47" s="161" t="str">
        <f t="shared" si="116"/>
        <v/>
      </c>
      <c r="V47" s="161" t="str">
        <f t="shared" si="116"/>
        <v/>
      </c>
      <c r="W47" s="161" t="str">
        <f t="shared" ref="W47:Y48" si="117">W46</f>
        <v/>
      </c>
      <c r="X47" s="162" t="str">
        <f t="shared" si="117"/>
        <v/>
      </c>
      <c r="Y47" s="162" t="str">
        <f>Y46</f>
        <v/>
      </c>
      <c r="Z47" s="162" t="str">
        <f t="shared" ref="Z47" si="118">Z46</f>
        <v/>
      </c>
      <c r="AA47" s="162" t="str">
        <f>AA46</f>
        <v/>
      </c>
      <c r="AB47" s="162" t="str">
        <f t="shared" ref="AB47:AF47" si="119">AB46</f>
        <v/>
      </c>
      <c r="AC47" s="162" t="str">
        <f t="shared" si="119"/>
        <v/>
      </c>
      <c r="AD47" s="162" t="str">
        <f t="shared" si="119"/>
        <v/>
      </c>
      <c r="AE47" s="162" t="str">
        <f t="shared" si="119"/>
        <v/>
      </c>
      <c r="AF47" s="162" t="str">
        <f t="shared" si="119"/>
        <v/>
      </c>
      <c r="AG47" s="171"/>
      <c r="AH47" s="162" t="str">
        <f>AH46</f>
        <v/>
      </c>
      <c r="AI47" s="162" t="str">
        <f t="shared" ref="AI47:AL48" si="120">AI46</f>
        <v/>
      </c>
      <c r="AJ47" s="162" t="str">
        <f t="shared" si="120"/>
        <v/>
      </c>
      <c r="AK47" s="162" t="str">
        <f t="shared" si="120"/>
        <v/>
      </c>
      <c r="AL47" s="162" t="str">
        <f t="shared" si="120"/>
        <v/>
      </c>
      <c r="AM47" s="161" t="str">
        <f>IF(追加記入欄!EO60,2,"")</f>
        <v/>
      </c>
      <c r="AN47" s="161" t="str">
        <f>IF(追加記入欄!DQ61=0,"",追加記入欄!DQ61)</f>
        <v/>
      </c>
      <c r="AO47" s="161" t="str">
        <f>IF(追加記入欄!DQ62="","",追加記入欄!DQ62)</f>
        <v/>
      </c>
      <c r="AP47" s="170"/>
      <c r="AQ47" s="170"/>
      <c r="AR47" s="161" t="str">
        <f t="shared" si="86"/>
        <v/>
      </c>
      <c r="AS47" s="161" t="str">
        <f>AS46</f>
        <v/>
      </c>
      <c r="AT47" s="161" t="str">
        <f t="shared" ref="AT47:AZ49" si="121">AT46</f>
        <v/>
      </c>
      <c r="AU47" s="161" t="str">
        <f t="shared" si="121"/>
        <v/>
      </c>
      <c r="AV47" s="161" t="str">
        <f t="shared" si="121"/>
        <v/>
      </c>
      <c r="AW47" s="161" t="str">
        <f t="shared" si="121"/>
        <v/>
      </c>
      <c r="AX47" s="161" t="str">
        <f t="shared" si="121"/>
        <v/>
      </c>
      <c r="AY47" s="161" t="str">
        <f t="shared" si="121"/>
        <v/>
      </c>
      <c r="AZ47" s="161" t="str">
        <f t="shared" si="121"/>
        <v/>
      </c>
    </row>
    <row r="48" spans="1:52" s="45" customFormat="1">
      <c r="A48" s="157">
        <v>43</v>
      </c>
      <c r="B48" s="158">
        <v>11</v>
      </c>
      <c r="C48" s="158" t="str">
        <f t="shared" ref="C48:C49" si="122">C47</f>
        <v/>
      </c>
      <c r="D48" s="158">
        <f t="shared" si="97"/>
        <v>0</v>
      </c>
      <c r="E48" s="158">
        <f t="shared" si="98"/>
        <v>1</v>
      </c>
      <c r="F48" s="158">
        <f t="shared" si="99"/>
        <v>0</v>
      </c>
      <c r="G48" s="158">
        <v>3</v>
      </c>
      <c r="H48" s="158">
        <f t="shared" si="101"/>
        <v>0</v>
      </c>
      <c r="I48" s="158">
        <f>SUM(H$46:H48)*H48</f>
        <v>0</v>
      </c>
      <c r="J48" s="158">
        <f>SUM(H$46:H$49)</f>
        <v>0</v>
      </c>
      <c r="K48" s="158">
        <f t="shared" si="102"/>
        <v>0</v>
      </c>
      <c r="L48" s="157">
        <f t="shared" si="100"/>
        <v>0</v>
      </c>
      <c r="M48" s="157">
        <f>IF(L48=0,0,SUM(L$6:L48))</f>
        <v>0</v>
      </c>
      <c r="N48" s="159"/>
      <c r="O48" s="159"/>
      <c r="P48" s="159"/>
      <c r="Q48" s="160"/>
      <c r="R48" s="159" t="str">
        <f t="shared" si="103"/>
        <v/>
      </c>
      <c r="S48" s="161" t="str">
        <f t="shared" si="104"/>
        <v/>
      </c>
      <c r="T48" s="161" t="str">
        <f t="shared" si="116"/>
        <v/>
      </c>
      <c r="U48" s="161" t="str">
        <f t="shared" si="116"/>
        <v/>
      </c>
      <c r="V48" s="161" t="str">
        <f t="shared" si="116"/>
        <v/>
      </c>
      <c r="W48" s="161" t="str">
        <f t="shared" si="117"/>
        <v/>
      </c>
      <c r="X48" s="162" t="str">
        <f t="shared" si="117"/>
        <v/>
      </c>
      <c r="Y48" s="162" t="str">
        <f t="shared" si="117"/>
        <v/>
      </c>
      <c r="Z48" s="162" t="str">
        <f>Z47</f>
        <v/>
      </c>
      <c r="AA48" s="162" t="str">
        <f>AA47</f>
        <v/>
      </c>
      <c r="AB48" s="162" t="str">
        <f t="shared" ref="AB48:AF48" si="123">AB47</f>
        <v/>
      </c>
      <c r="AC48" s="162" t="str">
        <f t="shared" si="123"/>
        <v/>
      </c>
      <c r="AD48" s="162" t="str">
        <f t="shared" si="123"/>
        <v/>
      </c>
      <c r="AE48" s="162" t="str">
        <f t="shared" si="123"/>
        <v/>
      </c>
      <c r="AF48" s="162" t="str">
        <f t="shared" si="123"/>
        <v/>
      </c>
      <c r="AG48" s="171"/>
      <c r="AH48" s="162" t="str">
        <f t="shared" ref="AH48" si="124">AH47</f>
        <v/>
      </c>
      <c r="AI48" s="162" t="str">
        <f t="shared" si="120"/>
        <v/>
      </c>
      <c r="AJ48" s="162" t="str">
        <f t="shared" si="120"/>
        <v/>
      </c>
      <c r="AK48" s="162" t="str">
        <f t="shared" si="120"/>
        <v/>
      </c>
      <c r="AL48" s="162" t="str">
        <f t="shared" si="120"/>
        <v/>
      </c>
      <c r="AM48" s="161" t="str">
        <f>IF(追加記入欄!EP60,3,"")</f>
        <v/>
      </c>
      <c r="AN48" s="161" t="str">
        <f>IF(追加記入欄!DX61=0,"",追加記入欄!DX61)</f>
        <v/>
      </c>
      <c r="AO48" s="161" t="str">
        <f>IF(追加記入欄!DX62="","",追加記入欄!DX62)</f>
        <v/>
      </c>
      <c r="AP48" s="170"/>
      <c r="AQ48" s="170"/>
      <c r="AR48" s="161" t="str">
        <f t="shared" si="86"/>
        <v/>
      </c>
      <c r="AS48" s="161" t="str">
        <f t="shared" ref="AS48:AS49" si="125">AS47</f>
        <v/>
      </c>
      <c r="AT48" s="161" t="str">
        <f t="shared" si="121"/>
        <v/>
      </c>
      <c r="AU48" s="161" t="str">
        <f t="shared" si="121"/>
        <v/>
      </c>
      <c r="AV48" s="161" t="str">
        <f t="shared" si="121"/>
        <v/>
      </c>
      <c r="AW48" s="161" t="str">
        <f t="shared" si="121"/>
        <v/>
      </c>
      <c r="AX48" s="161" t="str">
        <f t="shared" si="121"/>
        <v/>
      </c>
      <c r="AY48" s="161" t="str">
        <f t="shared" si="121"/>
        <v/>
      </c>
      <c r="AZ48" s="161" t="str">
        <f t="shared" si="121"/>
        <v/>
      </c>
    </row>
    <row r="49" spans="1:52" s="45" customFormat="1">
      <c r="A49" s="157">
        <v>44</v>
      </c>
      <c r="B49" s="158">
        <v>11</v>
      </c>
      <c r="C49" s="158" t="str">
        <f t="shared" si="122"/>
        <v/>
      </c>
      <c r="D49" s="158">
        <f t="shared" si="97"/>
        <v>0</v>
      </c>
      <c r="E49" s="158">
        <f t="shared" si="98"/>
        <v>1</v>
      </c>
      <c r="F49" s="158">
        <f t="shared" si="99"/>
        <v>0</v>
      </c>
      <c r="G49" s="158">
        <v>4</v>
      </c>
      <c r="H49" s="158">
        <f t="shared" si="101"/>
        <v>0</v>
      </c>
      <c r="I49" s="158">
        <f>SUM(H$46:H49)*H49</f>
        <v>0</v>
      </c>
      <c r="J49" s="158">
        <f>SUM(H$46:H$49)</f>
        <v>0</v>
      </c>
      <c r="K49" s="158">
        <f t="shared" si="102"/>
        <v>0</v>
      </c>
      <c r="L49" s="157">
        <f t="shared" si="100"/>
        <v>0</v>
      </c>
      <c r="M49" s="157">
        <f>IF(L49=0,0,SUM(L$6:L49))</f>
        <v>0</v>
      </c>
      <c r="N49" s="159"/>
      <c r="O49" s="159"/>
      <c r="P49" s="159"/>
      <c r="Q49" s="160"/>
      <c r="R49" s="159" t="str">
        <f t="shared" si="103"/>
        <v/>
      </c>
      <c r="S49" s="161" t="str">
        <f t="shared" si="104"/>
        <v/>
      </c>
      <c r="T49" s="161" t="str">
        <f t="shared" si="116"/>
        <v/>
      </c>
      <c r="U49" s="161" t="str">
        <f t="shared" si="116"/>
        <v/>
      </c>
      <c r="V49" s="161" t="str">
        <f t="shared" si="116"/>
        <v/>
      </c>
      <c r="W49" s="161" t="str">
        <f>W48</f>
        <v/>
      </c>
      <c r="X49" s="162" t="str">
        <f>X48</f>
        <v/>
      </c>
      <c r="Y49" s="162" t="str">
        <f t="shared" ref="Y49" si="126">Y48</f>
        <v/>
      </c>
      <c r="Z49" s="162" t="str">
        <f>Z48</f>
        <v/>
      </c>
      <c r="AA49" s="162" t="str">
        <f>AA48</f>
        <v/>
      </c>
      <c r="AB49" s="162" t="str">
        <f t="shared" ref="AB49:AF49" si="127">AB48</f>
        <v/>
      </c>
      <c r="AC49" s="162" t="str">
        <f t="shared" si="127"/>
        <v/>
      </c>
      <c r="AD49" s="162" t="str">
        <f t="shared" si="127"/>
        <v/>
      </c>
      <c r="AE49" s="162" t="str">
        <f t="shared" si="127"/>
        <v/>
      </c>
      <c r="AF49" s="162" t="str">
        <f t="shared" si="127"/>
        <v/>
      </c>
      <c r="AG49" s="171"/>
      <c r="AH49" s="162" t="str">
        <f>AH48</f>
        <v/>
      </c>
      <c r="AI49" s="162" t="str">
        <f>AI48</f>
        <v/>
      </c>
      <c r="AJ49" s="162" t="str">
        <f>AJ48</f>
        <v/>
      </c>
      <c r="AK49" s="162" t="str">
        <f>AK48</f>
        <v/>
      </c>
      <c r="AL49" s="162" t="str">
        <f>AL48</f>
        <v/>
      </c>
      <c r="AM49" s="161" t="str">
        <f>IF(追加記入欄!EQ60,4,"")</f>
        <v/>
      </c>
      <c r="AN49" s="161" t="str">
        <f>IF(追加記入欄!EE61=0,"",追加記入欄!EE61)</f>
        <v/>
      </c>
      <c r="AO49" s="161" t="str">
        <f>IF(追加記入欄!EE62="","",追加記入欄!EE62)</f>
        <v/>
      </c>
      <c r="AP49" s="170"/>
      <c r="AQ49" s="170"/>
      <c r="AR49" s="161" t="str">
        <f t="shared" si="86"/>
        <v/>
      </c>
      <c r="AS49" s="161" t="str">
        <f t="shared" si="125"/>
        <v/>
      </c>
      <c r="AT49" s="161" t="str">
        <f t="shared" si="121"/>
        <v/>
      </c>
      <c r="AU49" s="161" t="str">
        <f t="shared" si="121"/>
        <v/>
      </c>
      <c r="AV49" s="161" t="str">
        <f t="shared" si="121"/>
        <v/>
      </c>
      <c r="AW49" s="161" t="str">
        <f t="shared" si="121"/>
        <v/>
      </c>
      <c r="AX49" s="161" t="str">
        <f t="shared" si="121"/>
        <v/>
      </c>
      <c r="AY49" s="161" t="str">
        <f t="shared" si="121"/>
        <v/>
      </c>
      <c r="AZ49" s="161" t="str">
        <f t="shared" si="121"/>
        <v/>
      </c>
    </row>
    <row r="50" spans="1:52" s="156" customFormat="1">
      <c r="A50" s="150">
        <v>45</v>
      </c>
      <c r="B50" s="151">
        <v>12</v>
      </c>
      <c r="C50" s="151" t="str">
        <f>IF(追加記入欄!EB10="", "", 追加記入欄!EB10)</f>
        <v/>
      </c>
      <c r="D50" s="151">
        <f t="shared" si="97"/>
        <v>0</v>
      </c>
      <c r="E50" s="151">
        <f t="shared" si="98"/>
        <v>1</v>
      </c>
      <c r="F50" s="151">
        <f t="shared" si="99"/>
        <v>0</v>
      </c>
      <c r="G50" s="151">
        <v>1</v>
      </c>
      <c r="H50" s="151">
        <f t="shared" si="101"/>
        <v>0</v>
      </c>
      <c r="I50" s="151">
        <f>SUM(H$50:H50)*H50</f>
        <v>0</v>
      </c>
      <c r="J50" s="151">
        <f>SUM(H50:H53)</f>
        <v>0</v>
      </c>
      <c r="K50" s="151">
        <f t="shared" si="102"/>
        <v>0</v>
      </c>
      <c r="L50" s="150">
        <f t="shared" si="100"/>
        <v>0</v>
      </c>
      <c r="M50" s="150">
        <f>IF(L50=0,0,SUM(L$6:L50))</f>
        <v>0</v>
      </c>
      <c r="N50" s="152"/>
      <c r="O50" s="152"/>
      <c r="P50" s="152"/>
      <c r="Q50" s="153"/>
      <c r="R50" s="152" t="str">
        <f t="shared" si="103"/>
        <v/>
      </c>
      <c r="S50" s="154" t="str">
        <f t="shared" si="104"/>
        <v/>
      </c>
      <c r="T50" s="154" t="str">
        <f>T$6</f>
        <v/>
      </c>
      <c r="U50" s="154" t="str">
        <f>U$6</f>
        <v/>
      </c>
      <c r="V50" s="154" t="str">
        <f>V$6</f>
        <v/>
      </c>
      <c r="W50" s="154" t="str">
        <f>W46</f>
        <v/>
      </c>
      <c r="X50" s="155" t="str">
        <f>IF(追加記入欄!DJ7="", "",追加記入欄!DJ7)</f>
        <v/>
      </c>
      <c r="Y50" s="155" t="str">
        <f>IF(追加記入欄!EB12="", "",追加記入欄!EB12)</f>
        <v/>
      </c>
      <c r="Z50" s="154" t="str">
        <f>IF(追加記入欄!EP13,1,"")</f>
        <v/>
      </c>
      <c r="AA50" s="154" t="str">
        <f>IF(追加記入欄!EB14="", "",追加記入欄!EB14)</f>
        <v/>
      </c>
      <c r="AB50" s="154" t="str">
        <f>IF(ISBLANK(追加記入欄!EC16),"",追加記入欄!EC16)</f>
        <v/>
      </c>
      <c r="AC50" s="155" t="str">
        <f>IF(追加記入欄!EC18="", "",追加記入欄!EC18)</f>
        <v/>
      </c>
      <c r="AD50" s="154" t="str">
        <f>IF(追加記入欄!EC26="", "",追加記入欄!EC26)</f>
        <v/>
      </c>
      <c r="AE50" s="154" t="str">
        <f>IF(追加記入欄!EC30="", "",追加記入欄!EC30)</f>
        <v/>
      </c>
      <c r="AF50" s="154" t="str">
        <f>IF(追加記入欄!EE32="", "",追加記入欄!EE32)</f>
        <v/>
      </c>
      <c r="AG50" s="171"/>
      <c r="AH50" s="154" t="str">
        <f>IF(追加記入欄!EN66,1,IF(追加記入欄!EO66,2,""))</f>
        <v/>
      </c>
      <c r="AI50" s="154" t="str">
        <f>IF(追加記入欄!EN67=TRUE,1,
    IF(追加記入欄!EO67=TRUE,2,
        IF(追加記入欄!EP67=TRUE,3,
            IF(追加記入欄!EN68=TRUE,4,
                IF(追加記入欄!EO68=TRUE,5,"")
            )
        )
    )
)</f>
        <v/>
      </c>
      <c r="AJ50" s="154" t="str">
        <f>IF(追加記入欄!EN69,1,IF(追加記入欄!EO69,2,IF(追加記入欄!EP69,3,"")))</f>
        <v/>
      </c>
      <c r="AK50" s="154" t="str">
        <f>IF(追加記入欄!EN70,1,IF(追加記入欄!EO70,2,IF(追加記入欄!EP70,3,"")))</f>
        <v/>
      </c>
      <c r="AL50" s="154" t="str">
        <f>IF(追加記入欄!EN71,1,IF(追加記入欄!EO71,2,IF(追加記入欄!EP71,3,"")))</f>
        <v/>
      </c>
      <c r="AM50" s="154" t="str">
        <f>IF(追加記入欄!EN72,1,"")</f>
        <v/>
      </c>
      <c r="AN50" s="154" t="str">
        <f>IF(追加記入欄!DJ73=0,"",追加記入欄!DJ73)</f>
        <v/>
      </c>
      <c r="AO50" s="154" t="str">
        <f>IF(追加記入欄!DJ74="","",追加記入欄!DJ74)</f>
        <v/>
      </c>
      <c r="AP50" s="170"/>
      <c r="AQ50" s="170"/>
      <c r="AR50" s="154" t="str">
        <f t="shared" si="86"/>
        <v/>
      </c>
      <c r="AS50" s="154" t="str">
        <f>IF(追加記入欄!EF20="", "", 追加記入欄!EF20)</f>
        <v/>
      </c>
      <c r="AT50" s="154" t="str">
        <f>IF(追加記入欄!EF21="", "", 追加記入欄!EF21)</f>
        <v/>
      </c>
      <c r="AU50" s="154" t="str">
        <f>IF(追加記入欄!EF22="", "", 追加記入欄!EF22)</f>
        <v/>
      </c>
      <c r="AV50" s="154" t="str">
        <f>IF(追加記入欄!EF23="", "", 追加記入欄!EF23)</f>
        <v/>
      </c>
      <c r="AW50" s="154" t="str">
        <f>IF(追加記入欄!EF24="", "", 追加記入欄!EF24)</f>
        <v/>
      </c>
      <c r="AX50" s="154" t="str">
        <f>IF(追加記入欄!EF25="", "", 追加記入欄!EF25)</f>
        <v/>
      </c>
      <c r="AY50" s="154" t="str">
        <f>IF(追加記入欄!EP28,1,"")</f>
        <v/>
      </c>
      <c r="AZ50" s="154" t="str">
        <f>IF(追加記入欄!EB11="", "", 追加記入欄!EB11)</f>
        <v/>
      </c>
    </row>
    <row r="51" spans="1:52" s="156" customFormat="1">
      <c r="A51" s="150">
        <v>46</v>
      </c>
      <c r="B51" s="151">
        <v>12</v>
      </c>
      <c r="C51" s="151" t="str">
        <f>C50</f>
        <v/>
      </c>
      <c r="D51" s="151">
        <f t="shared" si="97"/>
        <v>0</v>
      </c>
      <c r="E51" s="151">
        <f t="shared" si="98"/>
        <v>1</v>
      </c>
      <c r="F51" s="151">
        <f t="shared" si="99"/>
        <v>0</v>
      </c>
      <c r="G51" s="151">
        <v>2</v>
      </c>
      <c r="H51" s="151">
        <f t="shared" si="101"/>
        <v>0</v>
      </c>
      <c r="I51" s="151">
        <f>SUM(H$50:H51)*H51</f>
        <v>0</v>
      </c>
      <c r="J51" s="151">
        <f>SUM(H50:H53)</f>
        <v>0</v>
      </c>
      <c r="K51" s="151">
        <f t="shared" si="102"/>
        <v>0</v>
      </c>
      <c r="L51" s="150">
        <f t="shared" si="100"/>
        <v>0</v>
      </c>
      <c r="M51" s="150">
        <f>IF(L51=0,0,SUM(L$6:L51))</f>
        <v>0</v>
      </c>
      <c r="N51" s="152"/>
      <c r="O51" s="152"/>
      <c r="P51" s="152"/>
      <c r="Q51" s="153"/>
      <c r="R51" s="152" t="str">
        <f t="shared" si="103"/>
        <v/>
      </c>
      <c r="S51" s="154" t="str">
        <f t="shared" si="104"/>
        <v/>
      </c>
      <c r="T51" s="154" t="str">
        <f t="shared" ref="T51:V53" si="128">T50</f>
        <v/>
      </c>
      <c r="U51" s="154" t="str">
        <f t="shared" si="128"/>
        <v/>
      </c>
      <c r="V51" s="154" t="str">
        <f t="shared" si="128"/>
        <v/>
      </c>
      <c r="W51" s="154" t="str">
        <f t="shared" ref="W51:AD52" si="129">W50</f>
        <v/>
      </c>
      <c r="X51" s="155" t="str">
        <f t="shared" si="129"/>
        <v/>
      </c>
      <c r="Y51" s="155" t="str">
        <f>Y50</f>
        <v/>
      </c>
      <c r="Z51" s="155" t="str">
        <f t="shared" si="129"/>
        <v/>
      </c>
      <c r="AA51" s="155" t="str">
        <f t="shared" si="129"/>
        <v/>
      </c>
      <c r="AB51" s="155" t="str">
        <f t="shared" si="129"/>
        <v/>
      </c>
      <c r="AC51" s="155" t="str">
        <f t="shared" si="129"/>
        <v/>
      </c>
      <c r="AD51" s="155" t="str">
        <f t="shared" si="129"/>
        <v/>
      </c>
      <c r="AE51" s="155" t="str">
        <f t="shared" ref="AE51:AH52" si="130">AE50</f>
        <v/>
      </c>
      <c r="AF51" s="155" t="str">
        <f t="shared" si="130"/>
        <v/>
      </c>
      <c r="AG51" s="171"/>
      <c r="AH51" s="155" t="str">
        <f>AH50</f>
        <v/>
      </c>
      <c r="AI51" s="155" t="str">
        <f t="shared" ref="AI51:AL52" si="131">AI50</f>
        <v/>
      </c>
      <c r="AJ51" s="155" t="str">
        <f t="shared" si="131"/>
        <v/>
      </c>
      <c r="AK51" s="155" t="str">
        <f t="shared" si="131"/>
        <v/>
      </c>
      <c r="AL51" s="155" t="str">
        <f t="shared" si="131"/>
        <v/>
      </c>
      <c r="AM51" s="154" t="str">
        <f>IF(追加記入欄!EO72,2,"")</f>
        <v/>
      </c>
      <c r="AN51" s="154" t="str">
        <f>IF(追加記入欄!DQ73=0,"",追加記入欄!DQ73)</f>
        <v/>
      </c>
      <c r="AO51" s="154" t="str">
        <f>IF(追加記入欄!DQ74="","",追加記入欄!DQ74)</f>
        <v/>
      </c>
      <c r="AP51" s="170"/>
      <c r="AQ51" s="170"/>
      <c r="AR51" s="154" t="str">
        <f t="shared" si="86"/>
        <v/>
      </c>
      <c r="AS51" s="154" t="str">
        <f>AS50</f>
        <v/>
      </c>
      <c r="AT51" s="154" t="str">
        <f t="shared" ref="AT51:AZ53" si="132">AT50</f>
        <v/>
      </c>
      <c r="AU51" s="154" t="str">
        <f t="shared" si="132"/>
        <v/>
      </c>
      <c r="AV51" s="154" t="str">
        <f t="shared" si="132"/>
        <v/>
      </c>
      <c r="AW51" s="154" t="str">
        <f t="shared" si="132"/>
        <v/>
      </c>
      <c r="AX51" s="154" t="str">
        <f t="shared" si="132"/>
        <v/>
      </c>
      <c r="AY51" s="154" t="str">
        <f t="shared" si="132"/>
        <v/>
      </c>
      <c r="AZ51" s="154" t="str">
        <f t="shared" si="132"/>
        <v/>
      </c>
    </row>
    <row r="52" spans="1:52" s="156" customFormat="1">
      <c r="A52" s="150">
        <v>47</v>
      </c>
      <c r="B52" s="151">
        <v>12</v>
      </c>
      <c r="C52" s="151" t="str">
        <f t="shared" ref="C52:C53" si="133">C51</f>
        <v/>
      </c>
      <c r="D52" s="151">
        <f t="shared" si="97"/>
        <v>0</v>
      </c>
      <c r="E52" s="151">
        <f t="shared" si="98"/>
        <v>1</v>
      </c>
      <c r="F52" s="151">
        <f t="shared" si="99"/>
        <v>0</v>
      </c>
      <c r="G52" s="151">
        <v>3</v>
      </c>
      <c r="H52" s="151">
        <f t="shared" si="101"/>
        <v>0</v>
      </c>
      <c r="I52" s="151">
        <f>SUM(H$50:H52)*H52</f>
        <v>0</v>
      </c>
      <c r="J52" s="151">
        <f>SUM(H$50:H$53)</f>
        <v>0</v>
      </c>
      <c r="K52" s="151">
        <f t="shared" si="102"/>
        <v>0</v>
      </c>
      <c r="L52" s="150">
        <f t="shared" si="100"/>
        <v>0</v>
      </c>
      <c r="M52" s="150">
        <f>IF(L52=0,0,SUM(L$6:L52))</f>
        <v>0</v>
      </c>
      <c r="N52" s="152"/>
      <c r="O52" s="152"/>
      <c r="P52" s="152"/>
      <c r="Q52" s="153"/>
      <c r="R52" s="152" t="str">
        <f t="shared" si="103"/>
        <v/>
      </c>
      <c r="S52" s="154" t="str">
        <f t="shared" si="104"/>
        <v/>
      </c>
      <c r="T52" s="154" t="str">
        <f t="shared" si="128"/>
        <v/>
      </c>
      <c r="U52" s="154" t="str">
        <f t="shared" si="128"/>
        <v/>
      </c>
      <c r="V52" s="154" t="str">
        <f t="shared" si="128"/>
        <v/>
      </c>
      <c r="W52" s="154" t="str">
        <f t="shared" si="129"/>
        <v/>
      </c>
      <c r="X52" s="155" t="str">
        <f t="shared" si="129"/>
        <v/>
      </c>
      <c r="Y52" s="155" t="str">
        <f t="shared" si="129"/>
        <v/>
      </c>
      <c r="Z52" s="155" t="str">
        <f t="shared" si="129"/>
        <v/>
      </c>
      <c r="AA52" s="155" t="str">
        <f t="shared" si="129"/>
        <v/>
      </c>
      <c r="AB52" s="155" t="str">
        <f t="shared" si="129"/>
        <v/>
      </c>
      <c r="AC52" s="155" t="str">
        <f t="shared" si="129"/>
        <v/>
      </c>
      <c r="AD52" s="155" t="str">
        <f t="shared" si="129"/>
        <v/>
      </c>
      <c r="AE52" s="155" t="str">
        <f t="shared" si="130"/>
        <v/>
      </c>
      <c r="AF52" s="155" t="str">
        <f t="shared" si="130"/>
        <v/>
      </c>
      <c r="AG52" s="171"/>
      <c r="AH52" s="155" t="str">
        <f t="shared" si="130"/>
        <v/>
      </c>
      <c r="AI52" s="155" t="str">
        <f t="shared" si="131"/>
        <v/>
      </c>
      <c r="AJ52" s="155" t="str">
        <f t="shared" si="131"/>
        <v/>
      </c>
      <c r="AK52" s="155" t="str">
        <f t="shared" si="131"/>
        <v/>
      </c>
      <c r="AL52" s="155" t="str">
        <f t="shared" si="131"/>
        <v/>
      </c>
      <c r="AM52" s="154" t="str">
        <f>IF(追加記入欄!EP72,3,"")</f>
        <v/>
      </c>
      <c r="AN52" s="154" t="str">
        <f>IF(追加記入欄!DX73=0,"",追加記入欄!DX73)</f>
        <v/>
      </c>
      <c r="AO52" s="154" t="str">
        <f>IF(追加記入欄!DX74="","",追加記入欄!DX74)</f>
        <v/>
      </c>
      <c r="AP52" s="170"/>
      <c r="AQ52" s="170"/>
      <c r="AR52" s="154" t="str">
        <f t="shared" si="86"/>
        <v/>
      </c>
      <c r="AS52" s="154" t="str">
        <f t="shared" ref="AS52:AS53" si="134">AS51</f>
        <v/>
      </c>
      <c r="AT52" s="154" t="str">
        <f t="shared" si="132"/>
        <v/>
      </c>
      <c r="AU52" s="154" t="str">
        <f t="shared" si="132"/>
        <v/>
      </c>
      <c r="AV52" s="154" t="str">
        <f t="shared" si="132"/>
        <v/>
      </c>
      <c r="AW52" s="154" t="str">
        <f t="shared" si="132"/>
        <v/>
      </c>
      <c r="AX52" s="154" t="str">
        <f t="shared" si="132"/>
        <v/>
      </c>
      <c r="AY52" s="154" t="str">
        <f t="shared" si="132"/>
        <v/>
      </c>
      <c r="AZ52" s="154" t="str">
        <f t="shared" si="132"/>
        <v/>
      </c>
    </row>
    <row r="53" spans="1:52" s="156" customFormat="1">
      <c r="A53" s="150">
        <v>48</v>
      </c>
      <c r="B53" s="151">
        <v>12</v>
      </c>
      <c r="C53" s="151" t="str">
        <f t="shared" si="133"/>
        <v/>
      </c>
      <c r="D53" s="151">
        <f t="shared" si="97"/>
        <v>0</v>
      </c>
      <c r="E53" s="151">
        <f t="shared" si="98"/>
        <v>1</v>
      </c>
      <c r="F53" s="151">
        <f t="shared" si="99"/>
        <v>0</v>
      </c>
      <c r="G53" s="151">
        <v>4</v>
      </c>
      <c r="H53" s="151">
        <f t="shared" si="101"/>
        <v>0</v>
      </c>
      <c r="I53" s="151">
        <f>SUM(H$50:H53)*H53</f>
        <v>0</v>
      </c>
      <c r="J53" s="151">
        <f>SUM(H$50:H$53)</f>
        <v>0</v>
      </c>
      <c r="K53" s="151">
        <f t="shared" si="102"/>
        <v>0</v>
      </c>
      <c r="L53" s="150">
        <f t="shared" si="100"/>
        <v>0</v>
      </c>
      <c r="M53" s="150">
        <f>IF(L53=0,0,SUM(L$6:L53))</f>
        <v>0</v>
      </c>
      <c r="N53" s="152"/>
      <c r="O53" s="152"/>
      <c r="P53" s="152"/>
      <c r="Q53" s="153"/>
      <c r="R53" s="152" t="str">
        <f t="shared" si="103"/>
        <v/>
      </c>
      <c r="S53" s="154" t="str">
        <f t="shared" si="104"/>
        <v/>
      </c>
      <c r="T53" s="154" t="str">
        <f t="shared" si="128"/>
        <v/>
      </c>
      <c r="U53" s="154" t="str">
        <f t="shared" si="128"/>
        <v/>
      </c>
      <c r="V53" s="154" t="str">
        <f t="shared" si="128"/>
        <v/>
      </c>
      <c r="W53" s="154" t="str">
        <f>W52</f>
        <v/>
      </c>
      <c r="X53" s="155" t="str">
        <f>X52</f>
        <v/>
      </c>
      <c r="Y53" s="155" t="str">
        <f t="shared" ref="Y53" si="135">Y52</f>
        <v/>
      </c>
      <c r="Z53" s="155" t="str">
        <f t="shared" ref="Z53:AF53" si="136">Z52</f>
        <v/>
      </c>
      <c r="AA53" s="155" t="str">
        <f t="shared" si="136"/>
        <v/>
      </c>
      <c r="AB53" s="155" t="str">
        <f t="shared" si="136"/>
        <v/>
      </c>
      <c r="AC53" s="155" t="str">
        <f t="shared" si="136"/>
        <v/>
      </c>
      <c r="AD53" s="155" t="str">
        <f t="shared" si="136"/>
        <v/>
      </c>
      <c r="AE53" s="155" t="str">
        <f t="shared" si="136"/>
        <v/>
      </c>
      <c r="AF53" s="155" t="str">
        <f t="shared" si="136"/>
        <v/>
      </c>
      <c r="AG53" s="171"/>
      <c r="AH53" s="155" t="str">
        <f>AH52</f>
        <v/>
      </c>
      <c r="AI53" s="155" t="str">
        <f>AI52</f>
        <v/>
      </c>
      <c r="AJ53" s="155" t="str">
        <f>AJ52</f>
        <v/>
      </c>
      <c r="AK53" s="155" t="str">
        <f>AK52</f>
        <v/>
      </c>
      <c r="AL53" s="155" t="str">
        <f>AL52</f>
        <v/>
      </c>
      <c r="AM53" s="154" t="str">
        <f>IF(追加記入欄!EQ72,4,"")</f>
        <v/>
      </c>
      <c r="AN53" s="154" t="str">
        <f>IF(追加記入欄!EE73=0,"",追加記入欄!EE73)</f>
        <v/>
      </c>
      <c r="AO53" s="154" t="str">
        <f>IF(追加記入欄!EE74="","",追加記入欄!EE74)</f>
        <v/>
      </c>
      <c r="AP53" s="170"/>
      <c r="AQ53" s="170"/>
      <c r="AR53" s="154" t="str">
        <f t="shared" si="86"/>
        <v/>
      </c>
      <c r="AS53" s="154" t="str">
        <f t="shared" si="134"/>
        <v/>
      </c>
      <c r="AT53" s="154" t="str">
        <f t="shared" si="132"/>
        <v/>
      </c>
      <c r="AU53" s="154" t="str">
        <f t="shared" si="132"/>
        <v/>
      </c>
      <c r="AV53" s="154" t="str">
        <f t="shared" si="132"/>
        <v/>
      </c>
      <c r="AW53" s="154" t="str">
        <f t="shared" si="132"/>
        <v/>
      </c>
      <c r="AX53" s="154" t="str">
        <f t="shared" si="132"/>
        <v/>
      </c>
      <c r="AY53" s="154" t="str">
        <f t="shared" si="132"/>
        <v/>
      </c>
      <c r="AZ53" s="154" t="str">
        <f t="shared" si="132"/>
        <v/>
      </c>
    </row>
    <row r="54" spans="1:52" s="169" customFormat="1">
      <c r="A54" s="163">
        <v>49</v>
      </c>
      <c r="B54" s="164">
        <v>13</v>
      </c>
      <c r="C54" s="164" t="str">
        <f>IF(追加記入欄!FJ10="", "", 追加記入欄!FJ10)</f>
        <v/>
      </c>
      <c r="D54" s="164">
        <f t="shared" si="97"/>
        <v>0</v>
      </c>
      <c r="E54" s="164">
        <f t="shared" si="98"/>
        <v>1</v>
      </c>
      <c r="F54" s="164">
        <f t="shared" si="99"/>
        <v>0</v>
      </c>
      <c r="G54" s="164">
        <v>1</v>
      </c>
      <c r="H54" s="164">
        <f t="shared" si="101"/>
        <v>0</v>
      </c>
      <c r="I54" s="164">
        <f>SUM(H$54:H54)*H54</f>
        <v>0</v>
      </c>
      <c r="J54" s="164">
        <f>SUM(H54:H57)</f>
        <v>0</v>
      </c>
      <c r="K54" s="164">
        <f t="shared" si="102"/>
        <v>0</v>
      </c>
      <c r="L54" s="163">
        <f t="shared" si="100"/>
        <v>0</v>
      </c>
      <c r="M54" s="163">
        <f>IF(L54=0,0,SUM(L$6:L54))</f>
        <v>0</v>
      </c>
      <c r="N54" s="165"/>
      <c r="O54" s="165"/>
      <c r="P54" s="165"/>
      <c r="Q54" s="166"/>
      <c r="R54" s="165" t="str">
        <f t="shared" si="103"/>
        <v/>
      </c>
      <c r="S54" s="167" t="str">
        <f t="shared" si="104"/>
        <v/>
      </c>
      <c r="T54" s="167" t="str">
        <f>T$6</f>
        <v/>
      </c>
      <c r="U54" s="167" t="str">
        <f>U$6</f>
        <v/>
      </c>
      <c r="V54" s="167" t="str">
        <f>V$6</f>
        <v/>
      </c>
      <c r="W54" s="167" t="str">
        <f>IF(追加記入欄!GN4=TRUE,1,IF(追加記入欄!GO4=TRUE,2,IF(追加記入欄!GP4=TRUE,3,IF(追加記入欄!GQ4=TRUE,4,""))))</f>
        <v/>
      </c>
      <c r="X54" s="168" t="str">
        <f>IF(追加記入欄!FJ7="", "",追加記入欄!FJ7)</f>
        <v/>
      </c>
      <c r="Y54" s="168" t="str">
        <f>IF(追加記入欄!FJ12="", "",追加記入欄!FJ12)</f>
        <v/>
      </c>
      <c r="Z54" s="167" t="str">
        <f>IF(追加記入欄!GN13,1,"")</f>
        <v/>
      </c>
      <c r="AA54" s="167" t="str">
        <f>IF(追加記入欄!FJ14="", "",追加記入欄!FJ14)</f>
        <v/>
      </c>
      <c r="AB54" s="167" t="str">
        <f>IF(ISBLANK(追加記入欄!FK16),"",追加記入欄!FK16)</f>
        <v/>
      </c>
      <c r="AC54" s="168" t="str">
        <f>IF(追加記入欄!FK18="", "",追加記入欄!FK18)</f>
        <v/>
      </c>
      <c r="AD54" s="167" t="str">
        <f>IF(追加記入欄!FK26="", "",追加記入欄!FK26)</f>
        <v/>
      </c>
      <c r="AE54" s="167" t="str">
        <f>IF(追加記入欄!FK30="", "",追加記入欄!FK30)</f>
        <v/>
      </c>
      <c r="AF54" s="167" t="str">
        <f>IF(追加記入欄!FM32="", "",追加記入欄!FM32)</f>
        <v/>
      </c>
      <c r="AG54" s="171"/>
      <c r="AH54" s="167" t="str">
        <f>IF(追加記入欄!GN42,1,IF(追加記入欄!GO42,2,""))</f>
        <v/>
      </c>
      <c r="AI54" s="167" t="str">
        <f>IF(追加記入欄!GN43=TRUE,1,
    IF(追加記入欄!GO43=TRUE,2,
        IF(追加記入欄!GP43=TRUE,3,
            IF(追加記入欄!GN44=TRUE,4,
                IF(追加記入欄!GO44=TRUE,5,"")
            )
        )
    )
)</f>
        <v/>
      </c>
      <c r="AJ54" s="167" t="str">
        <f>IF(追加記入欄!GN45,1,IF(追加記入欄!GO45,2,IF(追加記入欄!GP45,3,"")))</f>
        <v/>
      </c>
      <c r="AK54" s="167" t="str">
        <f>IF(追加記入欄!GN46,1,IF(追加記入欄!GO46,2,IF(追加記入欄!GP46,3,"")))</f>
        <v/>
      </c>
      <c r="AL54" s="167" t="str">
        <f>IF(追加記入欄!GN47,1,IF(追加記入欄!GO47,2,IF(追加記入欄!GP47,3,"")))</f>
        <v/>
      </c>
      <c r="AM54" s="167" t="str">
        <f>IF(追加記入欄!GN48,1,"")</f>
        <v/>
      </c>
      <c r="AN54" s="167" t="str">
        <f>IF(追加記入欄!FJ49=0,"",追加記入欄!FJ49)</f>
        <v/>
      </c>
      <c r="AO54" s="167" t="str">
        <f>IF(追加記入欄!FJ50="","",追加記入欄!FJ50)</f>
        <v/>
      </c>
      <c r="AP54" s="170"/>
      <c r="AQ54" s="170"/>
      <c r="AR54" s="167" t="str">
        <f t="shared" si="86"/>
        <v/>
      </c>
      <c r="AS54" s="167" t="str">
        <f>IF(追加記入欄!FN20="", "", 追加記入欄!FN20)</f>
        <v/>
      </c>
      <c r="AT54" s="167" t="str">
        <f>IF(追加記入欄!FN21="", "", 追加記入欄!FN21)</f>
        <v/>
      </c>
      <c r="AU54" s="167" t="str">
        <f>IF(追加記入欄!FN22="", "", 追加記入欄!FN22)</f>
        <v/>
      </c>
      <c r="AV54" s="167" t="str">
        <f>IF(追加記入欄!FN23="", "", 追加記入欄!FN23)</f>
        <v/>
      </c>
      <c r="AW54" s="167" t="str">
        <f>IF(追加記入欄!FN24="", "", 追加記入欄!FN24)</f>
        <v/>
      </c>
      <c r="AX54" s="167" t="str">
        <f>IF(追加記入欄!FN25="", "", 追加記入欄!FN25)</f>
        <v/>
      </c>
      <c r="AY54" s="167" t="str">
        <f>IF(追加記入欄!GN28,1,"")</f>
        <v/>
      </c>
      <c r="AZ54" s="167" t="str">
        <f>IF(追加記入欄!FJ11="", "", 追加記入欄!FJ11)</f>
        <v/>
      </c>
    </row>
    <row r="55" spans="1:52" s="169" customFormat="1">
      <c r="A55" s="163">
        <v>50</v>
      </c>
      <c r="B55" s="164">
        <v>13</v>
      </c>
      <c r="C55" s="164" t="str">
        <f>C54</f>
        <v/>
      </c>
      <c r="D55" s="164">
        <f t="shared" si="97"/>
        <v>0</v>
      </c>
      <c r="E55" s="164">
        <f t="shared" si="98"/>
        <v>1</v>
      </c>
      <c r="F55" s="164">
        <f t="shared" si="99"/>
        <v>0</v>
      </c>
      <c r="G55" s="164">
        <v>2</v>
      </c>
      <c r="H55" s="164">
        <f t="shared" si="101"/>
        <v>0</v>
      </c>
      <c r="I55" s="164">
        <f>SUM(H$54:H55)*H55</f>
        <v>0</v>
      </c>
      <c r="J55" s="164">
        <f>SUM(H54:H57)</f>
        <v>0</v>
      </c>
      <c r="K55" s="164">
        <f t="shared" si="102"/>
        <v>0</v>
      </c>
      <c r="L55" s="163">
        <f t="shared" si="100"/>
        <v>0</v>
      </c>
      <c r="M55" s="163">
        <f>IF(L55=0,0,SUM(L$6:L55))</f>
        <v>0</v>
      </c>
      <c r="N55" s="165"/>
      <c r="O55" s="165"/>
      <c r="P55" s="165"/>
      <c r="Q55" s="166"/>
      <c r="R55" s="165" t="str">
        <f t="shared" si="103"/>
        <v/>
      </c>
      <c r="S55" s="167" t="str">
        <f t="shared" si="104"/>
        <v/>
      </c>
      <c r="T55" s="167" t="str">
        <f t="shared" ref="T55:V57" si="137">T54</f>
        <v/>
      </c>
      <c r="U55" s="167" t="str">
        <f t="shared" si="137"/>
        <v/>
      </c>
      <c r="V55" s="167" t="str">
        <f t="shared" si="137"/>
        <v/>
      </c>
      <c r="W55" s="167" t="str">
        <f t="shared" ref="W55:AD56" si="138">W54</f>
        <v/>
      </c>
      <c r="X55" s="168" t="str">
        <f t="shared" ref="X55" si="139">X54</f>
        <v/>
      </c>
      <c r="Y55" s="168" t="str">
        <f t="shared" ref="Y55" si="140">Y54</f>
        <v/>
      </c>
      <c r="Z55" s="168" t="str">
        <f t="shared" si="138"/>
        <v/>
      </c>
      <c r="AA55" s="168" t="str">
        <f t="shared" si="138"/>
        <v/>
      </c>
      <c r="AB55" s="168" t="str">
        <f t="shared" si="138"/>
        <v/>
      </c>
      <c r="AC55" s="168" t="str">
        <f t="shared" si="138"/>
        <v/>
      </c>
      <c r="AD55" s="168" t="str">
        <f t="shared" si="138"/>
        <v/>
      </c>
      <c r="AE55" s="168" t="str">
        <f t="shared" ref="AE55:AH56" si="141">AE54</f>
        <v/>
      </c>
      <c r="AF55" s="168" t="str">
        <f t="shared" si="141"/>
        <v/>
      </c>
      <c r="AG55" s="171"/>
      <c r="AH55" s="168" t="str">
        <f>AH54</f>
        <v/>
      </c>
      <c r="AI55" s="168" t="str">
        <f t="shared" ref="AI55:AL56" si="142">AI54</f>
        <v/>
      </c>
      <c r="AJ55" s="168" t="str">
        <f t="shared" si="142"/>
        <v/>
      </c>
      <c r="AK55" s="168" t="str">
        <f t="shared" si="142"/>
        <v/>
      </c>
      <c r="AL55" s="168" t="str">
        <f t="shared" si="142"/>
        <v/>
      </c>
      <c r="AM55" s="167" t="str">
        <f>IF(追加記入欄!GO48,2,"")</f>
        <v/>
      </c>
      <c r="AN55" s="167" t="str">
        <f>IF(追加記入欄!FQ49=0,"",追加記入欄!FQ49)</f>
        <v/>
      </c>
      <c r="AO55" s="167" t="str">
        <f>IF(追加記入欄!FQ50="","",追加記入欄!FQ50)</f>
        <v/>
      </c>
      <c r="AP55" s="170"/>
      <c r="AQ55" s="170"/>
      <c r="AR55" s="167" t="str">
        <f t="shared" si="86"/>
        <v/>
      </c>
      <c r="AS55" s="167" t="str">
        <f>AS54</f>
        <v/>
      </c>
      <c r="AT55" s="167" t="str">
        <f t="shared" ref="AT55:AZ57" si="143">AT54</f>
        <v/>
      </c>
      <c r="AU55" s="167" t="str">
        <f t="shared" si="143"/>
        <v/>
      </c>
      <c r="AV55" s="167" t="str">
        <f t="shared" si="143"/>
        <v/>
      </c>
      <c r="AW55" s="167" t="str">
        <f t="shared" si="143"/>
        <v/>
      </c>
      <c r="AX55" s="167" t="str">
        <f t="shared" si="143"/>
        <v/>
      </c>
      <c r="AY55" s="167" t="str">
        <f t="shared" si="143"/>
        <v/>
      </c>
      <c r="AZ55" s="167" t="str">
        <f t="shared" si="143"/>
        <v/>
      </c>
    </row>
    <row r="56" spans="1:52" s="169" customFormat="1">
      <c r="A56" s="163">
        <v>51</v>
      </c>
      <c r="B56" s="164">
        <v>13</v>
      </c>
      <c r="C56" s="164" t="str">
        <f t="shared" ref="C56:C57" si="144">C55</f>
        <v/>
      </c>
      <c r="D56" s="164">
        <f t="shared" si="97"/>
        <v>0</v>
      </c>
      <c r="E56" s="164">
        <f t="shared" si="98"/>
        <v>1</v>
      </c>
      <c r="F56" s="164">
        <f t="shared" si="99"/>
        <v>0</v>
      </c>
      <c r="G56" s="164">
        <v>3</v>
      </c>
      <c r="H56" s="164">
        <f t="shared" si="101"/>
        <v>0</v>
      </c>
      <c r="I56" s="164">
        <f>SUM(H$54:H56)*H56</f>
        <v>0</v>
      </c>
      <c r="J56" s="164">
        <f>SUM(H$54:H$57)</f>
        <v>0</v>
      </c>
      <c r="K56" s="164">
        <f t="shared" si="102"/>
        <v>0</v>
      </c>
      <c r="L56" s="163">
        <f t="shared" si="100"/>
        <v>0</v>
      </c>
      <c r="M56" s="163">
        <f>IF(L56=0,0,SUM(L$6:L56))</f>
        <v>0</v>
      </c>
      <c r="N56" s="165"/>
      <c r="O56" s="165"/>
      <c r="P56" s="165"/>
      <c r="Q56" s="166"/>
      <c r="R56" s="165" t="str">
        <f t="shared" si="103"/>
        <v/>
      </c>
      <c r="S56" s="167" t="str">
        <f t="shared" si="104"/>
        <v/>
      </c>
      <c r="T56" s="167" t="str">
        <f t="shared" si="137"/>
        <v/>
      </c>
      <c r="U56" s="167" t="str">
        <f t="shared" si="137"/>
        <v/>
      </c>
      <c r="V56" s="167" t="str">
        <f t="shared" si="137"/>
        <v/>
      </c>
      <c r="W56" s="167" t="str">
        <f t="shared" si="138"/>
        <v/>
      </c>
      <c r="X56" s="168" t="str">
        <f t="shared" ref="X56" si="145">X55</f>
        <v/>
      </c>
      <c r="Y56" s="168" t="str">
        <f t="shared" ref="Y56" si="146">Y55</f>
        <v/>
      </c>
      <c r="Z56" s="168" t="str">
        <f t="shared" si="138"/>
        <v/>
      </c>
      <c r="AA56" s="168" t="str">
        <f t="shared" si="138"/>
        <v/>
      </c>
      <c r="AB56" s="168" t="str">
        <f t="shared" si="138"/>
        <v/>
      </c>
      <c r="AC56" s="168" t="str">
        <f t="shared" si="138"/>
        <v/>
      </c>
      <c r="AD56" s="168" t="str">
        <f t="shared" si="138"/>
        <v/>
      </c>
      <c r="AE56" s="168" t="str">
        <f t="shared" si="141"/>
        <v/>
      </c>
      <c r="AF56" s="168" t="str">
        <f t="shared" si="141"/>
        <v/>
      </c>
      <c r="AG56" s="171"/>
      <c r="AH56" s="168" t="str">
        <f t="shared" si="141"/>
        <v/>
      </c>
      <c r="AI56" s="168" t="str">
        <f t="shared" si="142"/>
        <v/>
      </c>
      <c r="AJ56" s="168" t="str">
        <f t="shared" si="142"/>
        <v/>
      </c>
      <c r="AK56" s="168" t="str">
        <f t="shared" si="142"/>
        <v/>
      </c>
      <c r="AL56" s="168" t="str">
        <f t="shared" si="142"/>
        <v/>
      </c>
      <c r="AM56" s="167" t="str">
        <f>IF(追加記入欄!GP48,3,"")</f>
        <v/>
      </c>
      <c r="AN56" s="167" t="str">
        <f>IF(追加記入欄!FX49=0,"",追加記入欄!FX49)</f>
        <v/>
      </c>
      <c r="AO56" s="167" t="str">
        <f>IF(追加記入欄!FX50="","",追加記入欄!FX50)</f>
        <v/>
      </c>
      <c r="AP56" s="170"/>
      <c r="AQ56" s="170"/>
      <c r="AR56" s="167" t="str">
        <f t="shared" si="86"/>
        <v/>
      </c>
      <c r="AS56" s="167" t="str">
        <f t="shared" ref="AS56:AS57" si="147">AS55</f>
        <v/>
      </c>
      <c r="AT56" s="167" t="str">
        <f t="shared" si="143"/>
        <v/>
      </c>
      <c r="AU56" s="167" t="str">
        <f t="shared" si="143"/>
        <v/>
      </c>
      <c r="AV56" s="167" t="str">
        <f t="shared" si="143"/>
        <v/>
      </c>
      <c r="AW56" s="167" t="str">
        <f t="shared" si="143"/>
        <v/>
      </c>
      <c r="AX56" s="167" t="str">
        <f t="shared" si="143"/>
        <v/>
      </c>
      <c r="AY56" s="167" t="str">
        <f t="shared" si="143"/>
        <v/>
      </c>
      <c r="AZ56" s="167" t="str">
        <f t="shared" si="143"/>
        <v/>
      </c>
    </row>
    <row r="57" spans="1:52" s="169" customFormat="1">
      <c r="A57" s="163">
        <v>52</v>
      </c>
      <c r="B57" s="164">
        <v>13</v>
      </c>
      <c r="C57" s="164" t="str">
        <f t="shared" si="144"/>
        <v/>
      </c>
      <c r="D57" s="164">
        <f t="shared" si="97"/>
        <v>0</v>
      </c>
      <c r="E57" s="164">
        <f t="shared" si="98"/>
        <v>1</v>
      </c>
      <c r="F57" s="164">
        <f t="shared" si="99"/>
        <v>0</v>
      </c>
      <c r="G57" s="164">
        <v>4</v>
      </c>
      <c r="H57" s="164">
        <f t="shared" si="101"/>
        <v>0</v>
      </c>
      <c r="I57" s="164">
        <f>SUM(H$54:H57)*H57</f>
        <v>0</v>
      </c>
      <c r="J57" s="164">
        <f>SUM(H$54:H$57)</f>
        <v>0</v>
      </c>
      <c r="K57" s="164">
        <f t="shared" si="102"/>
        <v>0</v>
      </c>
      <c r="L57" s="163">
        <f t="shared" si="100"/>
        <v>0</v>
      </c>
      <c r="M57" s="163">
        <f>IF(L57=0,0,SUM(L$6:L57))</f>
        <v>0</v>
      </c>
      <c r="N57" s="165"/>
      <c r="O57" s="165"/>
      <c r="P57" s="165"/>
      <c r="Q57" s="166"/>
      <c r="R57" s="165" t="str">
        <f t="shared" si="103"/>
        <v/>
      </c>
      <c r="S57" s="167" t="str">
        <f t="shared" si="104"/>
        <v/>
      </c>
      <c r="T57" s="167" t="str">
        <f t="shared" si="137"/>
        <v/>
      </c>
      <c r="U57" s="167" t="str">
        <f t="shared" si="137"/>
        <v/>
      </c>
      <c r="V57" s="167" t="str">
        <f t="shared" si="137"/>
        <v/>
      </c>
      <c r="W57" s="167" t="str">
        <f>W56</f>
        <v/>
      </c>
      <c r="X57" s="168" t="str">
        <f>X56</f>
        <v/>
      </c>
      <c r="Y57" s="168" t="str">
        <f>Y56</f>
        <v/>
      </c>
      <c r="Z57" s="168" t="str">
        <f t="shared" ref="Z57:AF57" si="148">Z56</f>
        <v/>
      </c>
      <c r="AA57" s="168" t="str">
        <f t="shared" si="148"/>
        <v/>
      </c>
      <c r="AB57" s="168" t="str">
        <f t="shared" si="148"/>
        <v/>
      </c>
      <c r="AC57" s="168" t="str">
        <f t="shared" si="148"/>
        <v/>
      </c>
      <c r="AD57" s="168" t="str">
        <f t="shared" si="148"/>
        <v/>
      </c>
      <c r="AE57" s="168" t="str">
        <f t="shared" si="148"/>
        <v/>
      </c>
      <c r="AF57" s="168" t="str">
        <f t="shared" si="148"/>
        <v/>
      </c>
      <c r="AG57" s="171"/>
      <c r="AH57" s="168" t="str">
        <f>AH56</f>
        <v/>
      </c>
      <c r="AI57" s="168" t="str">
        <f>AI56</f>
        <v/>
      </c>
      <c r="AJ57" s="168" t="str">
        <f>AJ56</f>
        <v/>
      </c>
      <c r="AK57" s="168" t="str">
        <f>AK56</f>
        <v/>
      </c>
      <c r="AL57" s="168" t="str">
        <f>AL56</f>
        <v/>
      </c>
      <c r="AM57" s="167" t="str">
        <f>IF(追加記入欄!GQ48,4,"")</f>
        <v/>
      </c>
      <c r="AN57" s="167" t="str">
        <f>IF(追加記入欄!GE49=0,"",追加記入欄!GE49)</f>
        <v/>
      </c>
      <c r="AO57" s="167" t="str">
        <f>IF(追加記入欄!GE50="","",追加記入欄!GE50)</f>
        <v/>
      </c>
      <c r="AP57" s="170"/>
      <c r="AQ57" s="170"/>
      <c r="AR57" s="167" t="str">
        <f t="shared" si="86"/>
        <v/>
      </c>
      <c r="AS57" s="167" t="str">
        <f t="shared" si="147"/>
        <v/>
      </c>
      <c r="AT57" s="167" t="str">
        <f t="shared" si="143"/>
        <v/>
      </c>
      <c r="AU57" s="167" t="str">
        <f t="shared" si="143"/>
        <v/>
      </c>
      <c r="AV57" s="167" t="str">
        <f t="shared" si="143"/>
        <v/>
      </c>
      <c r="AW57" s="167" t="str">
        <f t="shared" si="143"/>
        <v/>
      </c>
      <c r="AX57" s="167" t="str">
        <f t="shared" si="143"/>
        <v/>
      </c>
      <c r="AY57" s="167" t="str">
        <f t="shared" si="143"/>
        <v/>
      </c>
      <c r="AZ57" s="167" t="str">
        <f t="shared" si="143"/>
        <v/>
      </c>
    </row>
    <row r="58" spans="1:52" s="135" customFormat="1">
      <c r="A58" s="129">
        <v>53</v>
      </c>
      <c r="B58" s="130">
        <v>14</v>
      </c>
      <c r="C58" s="130" t="str">
        <f>IF(追加記入欄!FS10="", "", 追加記入欄!FS10)</f>
        <v/>
      </c>
      <c r="D58" s="130">
        <f t="shared" si="97"/>
        <v>0</v>
      </c>
      <c r="E58" s="130">
        <f t="shared" si="98"/>
        <v>1</v>
      </c>
      <c r="F58" s="130">
        <f>IF(E58&gt;1,D58,0)</f>
        <v>0</v>
      </c>
      <c r="G58" s="130">
        <v>1</v>
      </c>
      <c r="H58" s="130">
        <f t="shared" si="101"/>
        <v>0</v>
      </c>
      <c r="I58" s="130">
        <f>SUM(H$58:H58)*H58</f>
        <v>0</v>
      </c>
      <c r="J58" s="130">
        <f>SUM(H58:H61)</f>
        <v>0</v>
      </c>
      <c r="K58" s="130">
        <f t="shared" si="102"/>
        <v>0</v>
      </c>
      <c r="L58" s="129">
        <f t="shared" si="100"/>
        <v>0</v>
      </c>
      <c r="M58" s="129">
        <f>IF(L58=0,0,SUM(L$6:L58))</f>
        <v>0</v>
      </c>
      <c r="N58" s="131"/>
      <c r="O58" s="131"/>
      <c r="P58" s="131"/>
      <c r="Q58" s="132"/>
      <c r="R58" s="131" t="str">
        <f t="shared" si="103"/>
        <v/>
      </c>
      <c r="S58" s="133" t="str">
        <f t="shared" si="104"/>
        <v/>
      </c>
      <c r="T58" s="133" t="str">
        <f>T$6</f>
        <v/>
      </c>
      <c r="U58" s="133" t="str">
        <f>U$6</f>
        <v/>
      </c>
      <c r="V58" s="133" t="str">
        <f>V$6</f>
        <v/>
      </c>
      <c r="W58" s="133" t="str">
        <f>W54</f>
        <v/>
      </c>
      <c r="X58" s="134" t="str">
        <f>X54</f>
        <v/>
      </c>
      <c r="Y58" s="134" t="str">
        <f>IF(追加記入欄!FS12="", "",追加記入欄!FS12)</f>
        <v/>
      </c>
      <c r="Z58" s="133" t="str">
        <f>IF(追加記入欄!GO13,1,"")</f>
        <v/>
      </c>
      <c r="AA58" s="133" t="str">
        <f>IF(追加記入欄!FS14="", "",追加記入欄!FS14)</f>
        <v/>
      </c>
      <c r="AB58" s="133" t="str">
        <f>IF(ISBLANK(追加記入欄!FT16),"",追加記入欄!FT16)</f>
        <v/>
      </c>
      <c r="AC58" s="134" t="str">
        <f>IF(追加記入欄!FT18="", "",追加記入欄!FT18)</f>
        <v/>
      </c>
      <c r="AD58" s="133" t="str">
        <f>IF(追加記入欄!FT26="", "",追加記入欄!FT26)</f>
        <v/>
      </c>
      <c r="AE58" s="133" t="str">
        <f>IF(追加記入欄!FT30="", "",追加記入欄!FT30)</f>
        <v/>
      </c>
      <c r="AF58" s="133" t="str">
        <f>IF(追加記入欄!FV32="", "",追加記入欄!FV32)</f>
        <v/>
      </c>
      <c r="AG58" s="171"/>
      <c r="AH58" s="133" t="str">
        <f>IF(追加記入欄!GN54,1,IF(追加記入欄!GO54,2,""))</f>
        <v/>
      </c>
      <c r="AI58" s="133" t="str">
        <f>IF(追加記入欄!GN55=TRUE,1,
    IF(追加記入欄!GO55=TRUE,2,
        IF(追加記入欄!GP55=TRUE,3,
            IF(追加記入欄!GN56=TRUE,4,
                IF(追加記入欄!GO56=TRUE,5,"")
            )
        )
    )
)</f>
        <v/>
      </c>
      <c r="AJ58" s="133" t="str">
        <f>IF(追加記入欄!GN57,1,IF(追加記入欄!GO57,2,IF(追加記入欄!GP57,3,"")))</f>
        <v/>
      </c>
      <c r="AK58" s="133" t="str">
        <f>IF(追加記入欄!GN58,1,IF(追加記入欄!GO58,2,IF(追加記入欄!GP58,3,"")))</f>
        <v/>
      </c>
      <c r="AL58" s="133" t="str">
        <f>IF(追加記入欄!GN59,1,IF(追加記入欄!GO59,2,IF(追加記入欄!GP59,3,"")))</f>
        <v/>
      </c>
      <c r="AM58" s="133" t="str">
        <f>IF(追加記入欄!GN60,1,"")</f>
        <v/>
      </c>
      <c r="AN58" s="133" t="str">
        <f>IF(追加記入欄!FJ61=0,"",追加記入欄!FJ61)</f>
        <v/>
      </c>
      <c r="AO58" s="133" t="str">
        <f>IF(追加記入欄!FJ62="","",追加記入欄!FJ62)</f>
        <v/>
      </c>
      <c r="AP58" s="170"/>
      <c r="AQ58" s="170"/>
      <c r="AR58" s="133" t="str">
        <f t="shared" si="86"/>
        <v/>
      </c>
      <c r="AS58" s="133" t="str">
        <f>IF(追加記入欄!FW20="", "", 追加記入欄!FW20)</f>
        <v/>
      </c>
      <c r="AT58" s="133" t="str">
        <f>IF(追加記入欄!FW21="", "", 追加記入欄!FW21)</f>
        <v/>
      </c>
      <c r="AU58" s="133" t="str">
        <f>IF(追加記入欄!FW22="", "", 追加記入欄!FW22)</f>
        <v/>
      </c>
      <c r="AV58" s="133" t="str">
        <f>IF(追加記入欄!FW23="", "", 追加記入欄!FW23)</f>
        <v/>
      </c>
      <c r="AW58" s="133" t="str">
        <f>IF(追加記入欄!FW24="", "", 追加記入欄!FW24)</f>
        <v/>
      </c>
      <c r="AX58" s="133" t="str">
        <f>IF(追加記入欄!FW25="", "", 追加記入欄!FW25)</f>
        <v/>
      </c>
      <c r="AY58" s="133" t="str">
        <f>IF(追加記入欄!GO28,1,"")</f>
        <v/>
      </c>
      <c r="AZ58" s="133" t="str">
        <f>IF(追加記入欄!FS11="", "", 追加記入欄!FS11)</f>
        <v/>
      </c>
    </row>
    <row r="59" spans="1:52" s="135" customFormat="1">
      <c r="A59" s="129">
        <v>54</v>
      </c>
      <c r="B59" s="130">
        <v>14</v>
      </c>
      <c r="C59" s="130" t="str">
        <f>C58</f>
        <v/>
      </c>
      <c r="D59" s="130">
        <f t="shared" si="97"/>
        <v>0</v>
      </c>
      <c r="E59" s="130">
        <f t="shared" si="98"/>
        <v>1</v>
      </c>
      <c r="F59" s="130">
        <f t="shared" si="99"/>
        <v>0</v>
      </c>
      <c r="G59" s="130">
        <v>2</v>
      </c>
      <c r="H59" s="130">
        <f t="shared" si="101"/>
        <v>0</v>
      </c>
      <c r="I59" s="130">
        <f>SUM(H$58:H59)*H59</f>
        <v>0</v>
      </c>
      <c r="J59" s="130">
        <f>SUM(H58:H61)</f>
        <v>0</v>
      </c>
      <c r="K59" s="130">
        <f t="shared" si="102"/>
        <v>0</v>
      </c>
      <c r="L59" s="129">
        <f t="shared" si="100"/>
        <v>0</v>
      </c>
      <c r="M59" s="129">
        <f>IF(L59=0,0,SUM(L$6:L59))</f>
        <v>0</v>
      </c>
      <c r="N59" s="131"/>
      <c r="O59" s="131"/>
      <c r="P59" s="131"/>
      <c r="Q59" s="132"/>
      <c r="R59" s="131" t="str">
        <f t="shared" si="103"/>
        <v/>
      </c>
      <c r="S59" s="133" t="str">
        <f t="shared" si="104"/>
        <v/>
      </c>
      <c r="T59" s="133" t="str">
        <f t="shared" ref="T59:V61" si="149">T58</f>
        <v/>
      </c>
      <c r="U59" s="133" t="str">
        <f t="shared" si="149"/>
        <v/>
      </c>
      <c r="V59" s="133" t="str">
        <f t="shared" si="149"/>
        <v/>
      </c>
      <c r="W59" s="133" t="str">
        <f t="shared" ref="W59:AD60" si="150">W58</f>
        <v/>
      </c>
      <c r="X59" s="134" t="str">
        <f t="shared" ref="X59" si="151">X58</f>
        <v/>
      </c>
      <c r="Y59" s="134" t="str">
        <f t="shared" ref="Y59" si="152">Y58</f>
        <v/>
      </c>
      <c r="Z59" s="134" t="str">
        <f t="shared" si="150"/>
        <v/>
      </c>
      <c r="AA59" s="134" t="str">
        <f t="shared" si="150"/>
        <v/>
      </c>
      <c r="AB59" s="134" t="str">
        <f t="shared" si="150"/>
        <v/>
      </c>
      <c r="AC59" s="134" t="str">
        <f t="shared" si="150"/>
        <v/>
      </c>
      <c r="AD59" s="134" t="str">
        <f t="shared" si="150"/>
        <v/>
      </c>
      <c r="AE59" s="134" t="str">
        <f t="shared" ref="AE59:AH60" si="153">AE58</f>
        <v/>
      </c>
      <c r="AF59" s="134" t="str">
        <f t="shared" si="153"/>
        <v/>
      </c>
      <c r="AG59" s="171"/>
      <c r="AH59" s="134" t="str">
        <f>AH58</f>
        <v/>
      </c>
      <c r="AI59" s="134" t="str">
        <f t="shared" ref="AI59:AL60" si="154">AI58</f>
        <v/>
      </c>
      <c r="AJ59" s="134" t="str">
        <f t="shared" si="154"/>
        <v/>
      </c>
      <c r="AK59" s="134" t="str">
        <f t="shared" si="154"/>
        <v/>
      </c>
      <c r="AL59" s="134" t="str">
        <f t="shared" si="154"/>
        <v/>
      </c>
      <c r="AM59" s="133" t="str">
        <f>IF(追加記入欄!GO60,2,"")</f>
        <v/>
      </c>
      <c r="AN59" s="133" t="str">
        <f>IF(追加記入欄!FQ61=0,"",追加記入欄!FQ61)</f>
        <v/>
      </c>
      <c r="AO59" s="133" t="str">
        <f>IF(追加記入欄!FQ62="","",追加記入欄!FQ62)</f>
        <v/>
      </c>
      <c r="AP59" s="170"/>
      <c r="AQ59" s="170"/>
      <c r="AR59" s="133" t="str">
        <f t="shared" si="86"/>
        <v/>
      </c>
      <c r="AS59" s="133" t="str">
        <f>AS58</f>
        <v/>
      </c>
      <c r="AT59" s="133" t="str">
        <f t="shared" ref="AT59:AZ61" si="155">AT58</f>
        <v/>
      </c>
      <c r="AU59" s="133" t="str">
        <f t="shared" si="155"/>
        <v/>
      </c>
      <c r="AV59" s="133" t="str">
        <f t="shared" si="155"/>
        <v/>
      </c>
      <c r="AW59" s="133" t="str">
        <f t="shared" si="155"/>
        <v/>
      </c>
      <c r="AX59" s="133" t="str">
        <f t="shared" si="155"/>
        <v/>
      </c>
      <c r="AY59" s="133" t="str">
        <f t="shared" si="155"/>
        <v/>
      </c>
      <c r="AZ59" s="133" t="str">
        <f t="shared" si="155"/>
        <v/>
      </c>
    </row>
    <row r="60" spans="1:52" s="135" customFormat="1">
      <c r="A60" s="129">
        <v>55</v>
      </c>
      <c r="B60" s="130">
        <v>14</v>
      </c>
      <c r="C60" s="130" t="str">
        <f t="shared" ref="C60:C61" si="156">C59</f>
        <v/>
      </c>
      <c r="D60" s="130">
        <f t="shared" si="97"/>
        <v>0</v>
      </c>
      <c r="E60" s="130">
        <f t="shared" si="98"/>
        <v>1</v>
      </c>
      <c r="F60" s="130">
        <f t="shared" si="99"/>
        <v>0</v>
      </c>
      <c r="G60" s="130">
        <v>3</v>
      </c>
      <c r="H60" s="130">
        <f t="shared" si="101"/>
        <v>0</v>
      </c>
      <c r="I60" s="130">
        <f>SUM(H$58:H60)*H60</f>
        <v>0</v>
      </c>
      <c r="J60" s="130">
        <f>SUM(H$58:H$61)</f>
        <v>0</v>
      </c>
      <c r="K60" s="130">
        <f t="shared" si="102"/>
        <v>0</v>
      </c>
      <c r="L60" s="129">
        <f t="shared" si="100"/>
        <v>0</v>
      </c>
      <c r="M60" s="129">
        <f>IF(L60=0,0,SUM(L$6:L60))</f>
        <v>0</v>
      </c>
      <c r="N60" s="131"/>
      <c r="O60" s="131"/>
      <c r="P60" s="131"/>
      <c r="Q60" s="132"/>
      <c r="R60" s="131" t="str">
        <f t="shared" si="103"/>
        <v/>
      </c>
      <c r="S60" s="133" t="str">
        <f t="shared" si="104"/>
        <v/>
      </c>
      <c r="T60" s="133" t="str">
        <f t="shared" si="149"/>
        <v/>
      </c>
      <c r="U60" s="133" t="str">
        <f t="shared" si="149"/>
        <v/>
      </c>
      <c r="V60" s="133" t="str">
        <f t="shared" si="149"/>
        <v/>
      </c>
      <c r="W60" s="133" t="str">
        <f t="shared" si="150"/>
        <v/>
      </c>
      <c r="X60" s="134" t="str">
        <f t="shared" ref="X60" si="157">X59</f>
        <v/>
      </c>
      <c r="Y60" s="134" t="str">
        <f t="shared" ref="Y60" si="158">Y59</f>
        <v/>
      </c>
      <c r="Z60" s="134" t="str">
        <f t="shared" si="150"/>
        <v/>
      </c>
      <c r="AA60" s="134" t="str">
        <f t="shared" si="150"/>
        <v/>
      </c>
      <c r="AB60" s="134" t="str">
        <f t="shared" si="150"/>
        <v/>
      </c>
      <c r="AC60" s="134" t="str">
        <f t="shared" si="150"/>
        <v/>
      </c>
      <c r="AD60" s="134" t="str">
        <f t="shared" si="150"/>
        <v/>
      </c>
      <c r="AE60" s="134" t="str">
        <f t="shared" si="153"/>
        <v/>
      </c>
      <c r="AF60" s="134" t="str">
        <f t="shared" si="153"/>
        <v/>
      </c>
      <c r="AG60" s="171"/>
      <c r="AH60" s="134" t="str">
        <f t="shared" si="153"/>
        <v/>
      </c>
      <c r="AI60" s="134" t="str">
        <f t="shared" si="154"/>
        <v/>
      </c>
      <c r="AJ60" s="134" t="str">
        <f t="shared" si="154"/>
        <v/>
      </c>
      <c r="AK60" s="134" t="str">
        <f t="shared" si="154"/>
        <v/>
      </c>
      <c r="AL60" s="134" t="str">
        <f t="shared" si="154"/>
        <v/>
      </c>
      <c r="AM60" s="133" t="str">
        <f>IF(追加記入欄!GP60,3,"")</f>
        <v/>
      </c>
      <c r="AN60" s="133" t="str">
        <f>IF(追加記入欄!FX61=0,"",追加記入欄!FX61)</f>
        <v/>
      </c>
      <c r="AO60" s="133" t="str">
        <f>IF(追加記入欄!FX62="","",追加記入欄!FX62)</f>
        <v/>
      </c>
      <c r="AP60" s="170"/>
      <c r="AQ60" s="170"/>
      <c r="AR60" s="133" t="str">
        <f t="shared" si="86"/>
        <v/>
      </c>
      <c r="AS60" s="133" t="str">
        <f t="shared" ref="AS60:AS61" si="159">AS59</f>
        <v/>
      </c>
      <c r="AT60" s="133" t="str">
        <f t="shared" si="155"/>
        <v/>
      </c>
      <c r="AU60" s="133" t="str">
        <f t="shared" si="155"/>
        <v/>
      </c>
      <c r="AV60" s="133" t="str">
        <f t="shared" si="155"/>
        <v/>
      </c>
      <c r="AW60" s="133" t="str">
        <f t="shared" si="155"/>
        <v/>
      </c>
      <c r="AX60" s="133" t="str">
        <f t="shared" si="155"/>
        <v/>
      </c>
      <c r="AY60" s="133" t="str">
        <f t="shared" si="155"/>
        <v/>
      </c>
      <c r="AZ60" s="133" t="str">
        <f t="shared" si="155"/>
        <v/>
      </c>
    </row>
    <row r="61" spans="1:52" s="135" customFormat="1">
      <c r="A61" s="129">
        <v>56</v>
      </c>
      <c r="B61" s="130">
        <v>14</v>
      </c>
      <c r="C61" s="130" t="str">
        <f t="shared" si="156"/>
        <v/>
      </c>
      <c r="D61" s="130">
        <f t="shared" si="97"/>
        <v>0</v>
      </c>
      <c r="E61" s="130">
        <f t="shared" si="98"/>
        <v>1</v>
      </c>
      <c r="F61" s="130">
        <f t="shared" si="99"/>
        <v>0</v>
      </c>
      <c r="G61" s="130">
        <v>4</v>
      </c>
      <c r="H61" s="130">
        <f t="shared" si="101"/>
        <v>0</v>
      </c>
      <c r="I61" s="130">
        <f>SUM(H$58:H61)*H61</f>
        <v>0</v>
      </c>
      <c r="J61" s="130">
        <f>SUM(H$58:H$61)</f>
        <v>0</v>
      </c>
      <c r="K61" s="130">
        <f t="shared" si="102"/>
        <v>0</v>
      </c>
      <c r="L61" s="129">
        <f>IF(AND(D61=1,H61=1),1,IF(AND(D61=1,J61=0,G61=1),1,0))</f>
        <v>0</v>
      </c>
      <c r="M61" s="129">
        <f>IF(L61=0,0,SUM(L$6:L61))</f>
        <v>0</v>
      </c>
      <c r="N61" s="131"/>
      <c r="O61" s="131"/>
      <c r="P61" s="131"/>
      <c r="Q61" s="132"/>
      <c r="R61" s="131" t="str">
        <f t="shared" si="103"/>
        <v/>
      </c>
      <c r="S61" s="133" t="str">
        <f t="shared" si="104"/>
        <v/>
      </c>
      <c r="T61" s="133" t="str">
        <f t="shared" si="149"/>
        <v/>
      </c>
      <c r="U61" s="133" t="str">
        <f t="shared" si="149"/>
        <v/>
      </c>
      <c r="V61" s="133" t="str">
        <f t="shared" si="149"/>
        <v/>
      </c>
      <c r="W61" s="133" t="str">
        <f>W60</f>
        <v/>
      </c>
      <c r="X61" s="134" t="str">
        <f>X60</f>
        <v/>
      </c>
      <c r="Y61" s="134" t="str">
        <f>Y60</f>
        <v/>
      </c>
      <c r="Z61" s="134" t="str">
        <f t="shared" ref="Z61:AF61" si="160">Z60</f>
        <v/>
      </c>
      <c r="AA61" s="134" t="str">
        <f t="shared" si="160"/>
        <v/>
      </c>
      <c r="AB61" s="134" t="str">
        <f t="shared" si="160"/>
        <v/>
      </c>
      <c r="AC61" s="134" t="str">
        <f t="shared" si="160"/>
        <v/>
      </c>
      <c r="AD61" s="134" t="str">
        <f t="shared" si="160"/>
        <v/>
      </c>
      <c r="AE61" s="134" t="str">
        <f t="shared" si="160"/>
        <v/>
      </c>
      <c r="AF61" s="134" t="str">
        <f t="shared" si="160"/>
        <v/>
      </c>
      <c r="AG61" s="171"/>
      <c r="AH61" s="134" t="str">
        <f>AH60</f>
        <v/>
      </c>
      <c r="AI61" s="134" t="str">
        <f>AI60</f>
        <v/>
      </c>
      <c r="AJ61" s="134" t="str">
        <f>AJ60</f>
        <v/>
      </c>
      <c r="AK61" s="134" t="str">
        <f>AK60</f>
        <v/>
      </c>
      <c r="AL61" s="134" t="str">
        <f>AL60</f>
        <v/>
      </c>
      <c r="AM61" s="133" t="str">
        <f>IF(追加記入欄!GQ60,4,"")</f>
        <v/>
      </c>
      <c r="AN61" s="133" t="str">
        <f>IF(追加記入欄!GE61=0,"",追加記入欄!GE61)</f>
        <v/>
      </c>
      <c r="AO61" s="133" t="str">
        <f>IF(追加記入欄!GE62="","",追加記入欄!GE62)</f>
        <v/>
      </c>
      <c r="AP61" s="170"/>
      <c r="AQ61" s="170"/>
      <c r="AR61" s="133" t="str">
        <f t="shared" si="86"/>
        <v/>
      </c>
      <c r="AS61" s="133" t="str">
        <f t="shared" si="159"/>
        <v/>
      </c>
      <c r="AT61" s="133" t="str">
        <f t="shared" si="155"/>
        <v/>
      </c>
      <c r="AU61" s="133" t="str">
        <f t="shared" si="155"/>
        <v/>
      </c>
      <c r="AV61" s="133" t="str">
        <f t="shared" si="155"/>
        <v/>
      </c>
      <c r="AW61" s="133" t="str">
        <f t="shared" si="155"/>
        <v/>
      </c>
      <c r="AX61" s="133" t="str">
        <f t="shared" si="155"/>
        <v/>
      </c>
      <c r="AY61" s="133" t="str">
        <f t="shared" si="155"/>
        <v/>
      </c>
      <c r="AZ61" s="133" t="str">
        <f t="shared" si="155"/>
        <v/>
      </c>
    </row>
    <row r="62" spans="1:52" s="142" customFormat="1">
      <c r="A62" s="136">
        <v>57</v>
      </c>
      <c r="B62" s="137">
        <v>15</v>
      </c>
      <c r="C62" s="137" t="str">
        <f>IF(追加記入欄!GB10="", "", 追加記入欄!GB10)</f>
        <v/>
      </c>
      <c r="D62" s="137">
        <f t="shared" si="97"/>
        <v>0</v>
      </c>
      <c r="E62" s="137">
        <f t="shared" si="98"/>
        <v>1</v>
      </c>
      <c r="F62" s="137">
        <f>IF(E62&gt;1,D62,0)</f>
        <v>0</v>
      </c>
      <c r="G62" s="137">
        <v>1</v>
      </c>
      <c r="H62" s="137">
        <f>IF(AM62="",0,1)</f>
        <v>0</v>
      </c>
      <c r="I62" s="137">
        <f>SUM(H$62:H62)*H62</f>
        <v>0</v>
      </c>
      <c r="J62" s="137">
        <f>SUM(H62:H65)</f>
        <v>0</v>
      </c>
      <c r="K62" s="137">
        <f t="shared" si="102"/>
        <v>0</v>
      </c>
      <c r="L62" s="136">
        <f t="shared" si="100"/>
        <v>0</v>
      </c>
      <c r="M62" s="136">
        <f>IF(L62=0,0,SUM(L$6:L62))</f>
        <v>0</v>
      </c>
      <c r="N62" s="138"/>
      <c r="O62" s="138"/>
      <c r="P62" s="138"/>
      <c r="Q62" s="139"/>
      <c r="R62" s="138" t="str">
        <f t="shared" si="103"/>
        <v/>
      </c>
      <c r="S62" s="140" t="str">
        <f t="shared" si="104"/>
        <v/>
      </c>
      <c r="T62" s="140" t="str">
        <f>T$6</f>
        <v/>
      </c>
      <c r="U62" s="140" t="str">
        <f>U$6</f>
        <v/>
      </c>
      <c r="V62" s="140" t="str">
        <f>V$6</f>
        <v/>
      </c>
      <c r="W62" s="140" t="str">
        <f>W54</f>
        <v/>
      </c>
      <c r="X62" s="141" t="str">
        <f>X54</f>
        <v/>
      </c>
      <c r="Y62" s="141" t="str">
        <f>IF(追加記入欄!GB12="", "",追加記入欄!GB12)</f>
        <v/>
      </c>
      <c r="Z62" s="140" t="str">
        <f>IF(追加記入欄!GP13,1,"")</f>
        <v/>
      </c>
      <c r="AA62" s="140" t="str">
        <f>IF(追加記入欄!GB14="", "",追加記入欄!GB14)</f>
        <v/>
      </c>
      <c r="AB62" s="140" t="str">
        <f>IF(ISBLANK(追加記入欄!GC16),"",追加記入欄!GC16)</f>
        <v/>
      </c>
      <c r="AC62" s="172" t="str">
        <f>IF(追加記入欄!GC18="", "",追加記入欄!GC18)</f>
        <v/>
      </c>
      <c r="AD62" s="140" t="str">
        <f>IF(追加記入欄!GC26="", "",追加記入欄!GC26)</f>
        <v/>
      </c>
      <c r="AE62" s="140" t="str">
        <f>IF(追加記入欄!GC30="", "",追加記入欄!GC30)</f>
        <v/>
      </c>
      <c r="AF62" s="140" t="str">
        <f>IF(追加記入欄!GE32="", "",追加記入欄!GE32)</f>
        <v/>
      </c>
      <c r="AG62" s="171"/>
      <c r="AH62" s="140" t="str">
        <f>IF(追加記入欄!GN66,1,IF(追加記入欄!GO66,2,""))</f>
        <v/>
      </c>
      <c r="AI62" s="140" t="str">
        <f>IF(追加記入欄!GN67=TRUE,1,
    IF(追加記入欄!GO67=TRUE,2,
        IF(追加記入欄!GP67=TRUE,3,
            IF(追加記入欄!GN68=TRUE,4,
                IF(追加記入欄!GO68=TRUE,5,"")
            )
        )
    )
)</f>
        <v/>
      </c>
      <c r="AJ62" s="140" t="str">
        <f>IF(追加記入欄!GN69,1,IF(追加記入欄!GO69,2,IF(追加記入欄!GP69,3,"")))</f>
        <v/>
      </c>
      <c r="AK62" s="140" t="str">
        <f>IF(追加記入欄!GN70,1,IF(追加記入欄!GO70,2,IF(追加記入欄!GP70,3,"")))</f>
        <v/>
      </c>
      <c r="AL62" s="140" t="str">
        <f>IF(追加記入欄!GN71,1,IF(追加記入欄!GO71,2,IF(追加記入欄!GP71,3,"")))</f>
        <v/>
      </c>
      <c r="AM62" s="140" t="str">
        <f>IF(追加記入欄!GN72,1,"")</f>
        <v/>
      </c>
      <c r="AN62" s="140" t="str">
        <f>IF(追加記入欄!FJ73=0,"",追加記入欄!FJ73)</f>
        <v/>
      </c>
      <c r="AO62" s="140" t="str">
        <f>IF(追加記入欄!FJ74="","",追加記入欄!FJ74)</f>
        <v/>
      </c>
      <c r="AP62" s="170"/>
      <c r="AQ62" s="170"/>
      <c r="AR62" s="140" t="str">
        <f t="shared" si="86"/>
        <v/>
      </c>
      <c r="AS62" s="140" t="str">
        <f>IF(追加記入欄!GF20="", "", 追加記入欄!GF20)</f>
        <v/>
      </c>
      <c r="AT62" s="140" t="str">
        <f>IF(追加記入欄!GF21="", "", 追加記入欄!GF21)</f>
        <v/>
      </c>
      <c r="AU62" s="140" t="str">
        <f>IF(追加記入欄!GF22="", "", 追加記入欄!GF22)</f>
        <v/>
      </c>
      <c r="AV62" s="140" t="str">
        <f>IF(追加記入欄!GF23="", "", 追加記入欄!GF23)</f>
        <v/>
      </c>
      <c r="AW62" s="140" t="str">
        <f>IF(追加記入欄!GF24="", "", 追加記入欄!GF24)</f>
        <v/>
      </c>
      <c r="AX62" s="140" t="str">
        <f>IF(追加記入欄!GF25="", "", 追加記入欄!GF25)</f>
        <v/>
      </c>
      <c r="AY62" s="140" t="str">
        <f>IF(追加記入欄!GP28,1,"")</f>
        <v/>
      </c>
      <c r="AZ62" s="140" t="str">
        <f>IF(追加記入欄!GB11="", "", 追加記入欄!GB11)</f>
        <v/>
      </c>
    </row>
    <row r="63" spans="1:52" s="142" customFormat="1">
      <c r="A63" s="136">
        <v>58</v>
      </c>
      <c r="B63" s="137">
        <v>15</v>
      </c>
      <c r="C63" s="137" t="str">
        <f>C62</f>
        <v/>
      </c>
      <c r="D63" s="137">
        <f t="shared" si="97"/>
        <v>0</v>
      </c>
      <c r="E63" s="137">
        <f t="shared" si="98"/>
        <v>1</v>
      </c>
      <c r="F63" s="137">
        <f>IF(E63&gt;1,D63,0)</f>
        <v>0</v>
      </c>
      <c r="G63" s="137">
        <v>2</v>
      </c>
      <c r="H63" s="137">
        <f>IF(AM63="",0,1)</f>
        <v>0</v>
      </c>
      <c r="I63" s="137">
        <f>SUM(H$62:H63)*H63</f>
        <v>0</v>
      </c>
      <c r="J63" s="137">
        <f>SUM(H62:H65)</f>
        <v>0</v>
      </c>
      <c r="K63" s="137">
        <f t="shared" si="102"/>
        <v>0</v>
      </c>
      <c r="L63" s="136">
        <f t="shared" si="100"/>
        <v>0</v>
      </c>
      <c r="M63" s="136">
        <f>IF(L63=0,0,SUM(L$6:L63))</f>
        <v>0</v>
      </c>
      <c r="N63" s="138"/>
      <c r="O63" s="138"/>
      <c r="P63" s="138"/>
      <c r="Q63" s="139"/>
      <c r="R63" s="138" t="str">
        <f t="shared" si="103"/>
        <v/>
      </c>
      <c r="S63" s="140" t="str">
        <f t="shared" si="104"/>
        <v/>
      </c>
      <c r="T63" s="140" t="str">
        <f t="shared" ref="T63:V65" si="161">T62</f>
        <v/>
      </c>
      <c r="U63" s="140" t="str">
        <f t="shared" si="161"/>
        <v/>
      </c>
      <c r="V63" s="140" t="str">
        <f t="shared" si="161"/>
        <v/>
      </c>
      <c r="W63" s="140" t="str">
        <f t="shared" ref="W63:AD64" si="162">W62</f>
        <v/>
      </c>
      <c r="X63" s="141" t="str">
        <f t="shared" ref="X63" si="163">X62</f>
        <v/>
      </c>
      <c r="Y63" s="141" t="str">
        <f t="shared" ref="Y63" si="164">Y62</f>
        <v/>
      </c>
      <c r="Z63" s="141" t="str">
        <f t="shared" si="162"/>
        <v/>
      </c>
      <c r="AA63" s="141" t="str">
        <f t="shared" si="162"/>
        <v/>
      </c>
      <c r="AB63" s="141" t="str">
        <f t="shared" si="162"/>
        <v/>
      </c>
      <c r="AC63" s="141" t="str">
        <f t="shared" si="162"/>
        <v/>
      </c>
      <c r="AD63" s="141" t="str">
        <f t="shared" si="162"/>
        <v/>
      </c>
      <c r="AE63" s="141" t="str">
        <f t="shared" ref="AE63:AH64" si="165">AE62</f>
        <v/>
      </c>
      <c r="AF63" s="141" t="str">
        <f t="shared" si="165"/>
        <v/>
      </c>
      <c r="AG63" s="171"/>
      <c r="AH63" s="141" t="str">
        <f>AH62</f>
        <v/>
      </c>
      <c r="AI63" s="141" t="str">
        <f t="shared" ref="AI63:AL64" si="166">AI62</f>
        <v/>
      </c>
      <c r="AJ63" s="141" t="str">
        <f t="shared" si="166"/>
        <v/>
      </c>
      <c r="AK63" s="141" t="str">
        <f t="shared" si="166"/>
        <v/>
      </c>
      <c r="AL63" s="141" t="str">
        <f t="shared" si="166"/>
        <v/>
      </c>
      <c r="AM63" s="140" t="str">
        <f>IF(追加記入欄!GO72,2,"")</f>
        <v/>
      </c>
      <c r="AN63" s="140" t="str">
        <f>IF(追加記入欄!FQ73=0,"",追加記入欄!FQ73)</f>
        <v/>
      </c>
      <c r="AO63" s="140" t="str">
        <f>IF(追加記入欄!FQ74="","",追加記入欄!FQ74)</f>
        <v/>
      </c>
      <c r="AP63" s="170"/>
      <c r="AQ63" s="170"/>
      <c r="AR63" s="140" t="str">
        <f t="shared" si="86"/>
        <v/>
      </c>
      <c r="AS63" s="140" t="str">
        <f>AS62</f>
        <v/>
      </c>
      <c r="AT63" s="140" t="str">
        <f t="shared" ref="AT63:AZ65" si="167">AT62</f>
        <v/>
      </c>
      <c r="AU63" s="140" t="str">
        <f t="shared" si="167"/>
        <v/>
      </c>
      <c r="AV63" s="140" t="str">
        <f t="shared" si="167"/>
        <v/>
      </c>
      <c r="AW63" s="140" t="str">
        <f t="shared" si="167"/>
        <v/>
      </c>
      <c r="AX63" s="140" t="str">
        <f t="shared" si="167"/>
        <v/>
      </c>
      <c r="AY63" s="140" t="str">
        <f t="shared" si="167"/>
        <v/>
      </c>
      <c r="AZ63" s="140" t="str">
        <f t="shared" si="167"/>
        <v/>
      </c>
    </row>
    <row r="64" spans="1:52" s="142" customFormat="1">
      <c r="A64" s="136">
        <v>59</v>
      </c>
      <c r="B64" s="137">
        <v>15</v>
      </c>
      <c r="C64" s="137" t="str">
        <f t="shared" ref="C64:C65" si="168">C63</f>
        <v/>
      </c>
      <c r="D64" s="137">
        <f t="shared" si="97"/>
        <v>0</v>
      </c>
      <c r="E64" s="137">
        <f t="shared" si="98"/>
        <v>1</v>
      </c>
      <c r="F64" s="137">
        <f t="shared" si="99"/>
        <v>0</v>
      </c>
      <c r="G64" s="137">
        <v>3</v>
      </c>
      <c r="H64" s="137">
        <f t="shared" si="101"/>
        <v>0</v>
      </c>
      <c r="I64" s="137">
        <f>SUM(H$62:H64)*H64</f>
        <v>0</v>
      </c>
      <c r="J64" s="137">
        <f>SUM(H$62:H$65)</f>
        <v>0</v>
      </c>
      <c r="K64" s="137">
        <f t="shared" si="102"/>
        <v>0</v>
      </c>
      <c r="L64" s="136">
        <f t="shared" si="100"/>
        <v>0</v>
      </c>
      <c r="M64" s="136">
        <f>IF(L64=0,0,SUM(L$6:L64))</f>
        <v>0</v>
      </c>
      <c r="N64" s="138"/>
      <c r="O64" s="138"/>
      <c r="P64" s="138"/>
      <c r="Q64" s="139"/>
      <c r="R64" s="138" t="str">
        <f t="shared" si="103"/>
        <v/>
      </c>
      <c r="S64" s="140" t="str">
        <f t="shared" si="104"/>
        <v/>
      </c>
      <c r="T64" s="140" t="str">
        <f t="shared" si="161"/>
        <v/>
      </c>
      <c r="U64" s="140" t="str">
        <f t="shared" si="161"/>
        <v/>
      </c>
      <c r="V64" s="140" t="str">
        <f t="shared" si="161"/>
        <v/>
      </c>
      <c r="W64" s="140" t="str">
        <f t="shared" si="162"/>
        <v/>
      </c>
      <c r="X64" s="141" t="str">
        <f t="shared" ref="X64" si="169">X63</f>
        <v/>
      </c>
      <c r="Y64" s="141" t="str">
        <f t="shared" ref="Y64" si="170">Y63</f>
        <v/>
      </c>
      <c r="Z64" s="141" t="str">
        <f t="shared" si="162"/>
        <v/>
      </c>
      <c r="AA64" s="141" t="str">
        <f t="shared" si="162"/>
        <v/>
      </c>
      <c r="AB64" s="141" t="str">
        <f t="shared" si="162"/>
        <v/>
      </c>
      <c r="AC64" s="141" t="str">
        <f t="shared" si="162"/>
        <v/>
      </c>
      <c r="AD64" s="141" t="str">
        <f t="shared" si="162"/>
        <v/>
      </c>
      <c r="AE64" s="141" t="str">
        <f t="shared" si="165"/>
        <v/>
      </c>
      <c r="AF64" s="141" t="str">
        <f t="shared" si="165"/>
        <v/>
      </c>
      <c r="AG64" s="171"/>
      <c r="AH64" s="141" t="str">
        <f t="shared" si="165"/>
        <v/>
      </c>
      <c r="AI64" s="141" t="str">
        <f t="shared" si="166"/>
        <v/>
      </c>
      <c r="AJ64" s="141" t="str">
        <f t="shared" si="166"/>
        <v/>
      </c>
      <c r="AK64" s="141" t="str">
        <f t="shared" si="166"/>
        <v/>
      </c>
      <c r="AL64" s="141" t="str">
        <f t="shared" si="166"/>
        <v/>
      </c>
      <c r="AM64" s="140" t="str">
        <f>IF(追加記入欄!GP72,3,"")</f>
        <v/>
      </c>
      <c r="AN64" s="140" t="str">
        <f>IF(追加記入欄!FX73=0,"",追加記入欄!FX73)</f>
        <v/>
      </c>
      <c r="AO64" s="140" t="str">
        <f>IF(追加記入欄!FX74="","",追加記入欄!FX74)</f>
        <v/>
      </c>
      <c r="AP64" s="170"/>
      <c r="AQ64" s="170"/>
      <c r="AR64" s="140" t="str">
        <f t="shared" si="86"/>
        <v/>
      </c>
      <c r="AS64" s="140" t="str">
        <f t="shared" ref="AS64:AS65" si="171">AS63</f>
        <v/>
      </c>
      <c r="AT64" s="140" t="str">
        <f t="shared" si="167"/>
        <v/>
      </c>
      <c r="AU64" s="140" t="str">
        <f t="shared" si="167"/>
        <v/>
      </c>
      <c r="AV64" s="140" t="str">
        <f t="shared" si="167"/>
        <v/>
      </c>
      <c r="AW64" s="140" t="str">
        <f t="shared" si="167"/>
        <v/>
      </c>
      <c r="AX64" s="140" t="str">
        <f t="shared" si="167"/>
        <v/>
      </c>
      <c r="AY64" s="140" t="str">
        <f t="shared" si="167"/>
        <v/>
      </c>
      <c r="AZ64" s="140" t="str">
        <f t="shared" si="167"/>
        <v/>
      </c>
    </row>
    <row r="65" spans="1:52" s="142" customFormat="1">
      <c r="A65" s="136">
        <v>60</v>
      </c>
      <c r="B65" s="137">
        <v>15</v>
      </c>
      <c r="C65" s="137" t="str">
        <f t="shared" si="168"/>
        <v/>
      </c>
      <c r="D65" s="137">
        <f t="shared" si="97"/>
        <v>0</v>
      </c>
      <c r="E65" s="137">
        <f t="shared" si="98"/>
        <v>1</v>
      </c>
      <c r="F65" s="137">
        <f t="shared" si="99"/>
        <v>0</v>
      </c>
      <c r="G65" s="137">
        <v>4</v>
      </c>
      <c r="H65" s="137">
        <f t="shared" si="101"/>
        <v>0</v>
      </c>
      <c r="I65" s="137">
        <f>SUM(H$62:H65)*H65</f>
        <v>0</v>
      </c>
      <c r="J65" s="137">
        <f>SUM(H$62:H$65)</f>
        <v>0</v>
      </c>
      <c r="K65" s="137">
        <f t="shared" si="102"/>
        <v>0</v>
      </c>
      <c r="L65" s="136">
        <f t="shared" si="100"/>
        <v>0</v>
      </c>
      <c r="M65" s="136">
        <f>IF(L65=0,0,SUM(L$6:L65))</f>
        <v>0</v>
      </c>
      <c r="N65" s="138"/>
      <c r="O65" s="138"/>
      <c r="P65" s="138"/>
      <c r="Q65" s="139"/>
      <c r="R65" s="138" t="str">
        <f t="shared" si="103"/>
        <v/>
      </c>
      <c r="S65" s="140" t="str">
        <f t="shared" si="104"/>
        <v/>
      </c>
      <c r="T65" s="140" t="str">
        <f t="shared" si="161"/>
        <v/>
      </c>
      <c r="U65" s="140" t="str">
        <f t="shared" si="161"/>
        <v/>
      </c>
      <c r="V65" s="140" t="str">
        <f t="shared" si="161"/>
        <v/>
      </c>
      <c r="W65" s="140" t="str">
        <f>W64</f>
        <v/>
      </c>
      <c r="X65" s="141" t="str">
        <f>X64</f>
        <v/>
      </c>
      <c r="Y65" s="141" t="str">
        <f>Y64</f>
        <v/>
      </c>
      <c r="Z65" s="141" t="str">
        <f t="shared" ref="Z65:AF65" si="172">Z64</f>
        <v/>
      </c>
      <c r="AA65" s="141" t="str">
        <f t="shared" si="172"/>
        <v/>
      </c>
      <c r="AB65" s="141" t="str">
        <f t="shared" si="172"/>
        <v/>
      </c>
      <c r="AC65" s="141" t="str">
        <f t="shared" si="172"/>
        <v/>
      </c>
      <c r="AD65" s="141" t="str">
        <f t="shared" si="172"/>
        <v/>
      </c>
      <c r="AE65" s="141" t="str">
        <f t="shared" si="172"/>
        <v/>
      </c>
      <c r="AF65" s="141" t="str">
        <f t="shared" si="172"/>
        <v/>
      </c>
      <c r="AG65" s="171"/>
      <c r="AH65" s="141" t="str">
        <f>AH64</f>
        <v/>
      </c>
      <c r="AI65" s="141" t="str">
        <f>AI64</f>
        <v/>
      </c>
      <c r="AJ65" s="141" t="str">
        <f>AJ64</f>
        <v/>
      </c>
      <c r="AK65" s="141" t="str">
        <f>AK64</f>
        <v/>
      </c>
      <c r="AL65" s="141" t="str">
        <f>AL64</f>
        <v/>
      </c>
      <c r="AM65" s="140" t="str">
        <f>IF(追加記入欄!GQ72,4,"")</f>
        <v/>
      </c>
      <c r="AN65" s="140" t="str">
        <f>IF(追加記入欄!GE73=0,"",追加記入欄!GE73)</f>
        <v/>
      </c>
      <c r="AO65" s="140" t="str">
        <f>IF(追加記入欄!GE74="","",追加記入欄!GE74)</f>
        <v/>
      </c>
      <c r="AP65" s="170"/>
      <c r="AQ65" s="170"/>
      <c r="AR65" s="140" t="str">
        <f t="shared" si="86"/>
        <v/>
      </c>
      <c r="AS65" s="140" t="str">
        <f t="shared" si="171"/>
        <v/>
      </c>
      <c r="AT65" s="140" t="str">
        <f t="shared" si="167"/>
        <v/>
      </c>
      <c r="AU65" s="140" t="str">
        <f t="shared" si="167"/>
        <v/>
      </c>
      <c r="AV65" s="140" t="str">
        <f t="shared" si="167"/>
        <v/>
      </c>
      <c r="AW65" s="140" t="str">
        <f t="shared" si="167"/>
        <v/>
      </c>
      <c r="AX65" s="140" t="str">
        <f t="shared" si="167"/>
        <v/>
      </c>
      <c r="AY65" s="140" t="str">
        <f t="shared" si="167"/>
        <v/>
      </c>
      <c r="AZ65" s="140" t="str">
        <f t="shared" si="167"/>
        <v/>
      </c>
    </row>
    <row r="66" spans="1:52" s="78" customFormat="1" hidden="1">
      <c r="A66" s="109"/>
      <c r="B66" s="72"/>
      <c r="C66" s="110"/>
      <c r="D66" s="72"/>
      <c r="E66" s="72"/>
      <c r="F66" s="72"/>
      <c r="G66" s="72"/>
      <c r="H66" s="72"/>
      <c r="I66" s="72"/>
      <c r="J66" s="72"/>
      <c r="K66" s="72"/>
      <c r="L66" s="71"/>
      <c r="M66" s="71"/>
      <c r="N66" s="73"/>
      <c r="O66" s="73"/>
      <c r="P66" s="73"/>
      <c r="Q66" s="74"/>
      <c r="R66" s="111" t="str">
        <f t="shared" ref="R66:R73" si="173">IF(F66=0,"",C66)</f>
        <v/>
      </c>
      <c r="S66" s="75"/>
      <c r="T66" s="75"/>
      <c r="U66" s="75"/>
      <c r="V66" s="75"/>
      <c r="W66" s="75"/>
      <c r="X66" s="76"/>
      <c r="Y66" s="76"/>
      <c r="Z66" s="75"/>
      <c r="AA66" s="75"/>
      <c r="AB66" s="75"/>
      <c r="AC66" s="76"/>
      <c r="AD66" s="75"/>
      <c r="AE66" s="75"/>
      <c r="AF66" s="75"/>
      <c r="AG66" s="75"/>
      <c r="AH66" s="75"/>
      <c r="AI66" s="75"/>
      <c r="AJ66" s="75"/>
      <c r="AK66" s="75"/>
      <c r="AL66" s="75"/>
      <c r="AM66" s="72"/>
      <c r="AN66" s="72"/>
      <c r="AO66" s="72"/>
      <c r="AP66" s="72"/>
      <c r="AQ66" s="72"/>
      <c r="AR66" s="72"/>
    </row>
    <row r="67" spans="1:52" s="78" customFormat="1" hidden="1">
      <c r="A67" s="109"/>
      <c r="B67" s="72"/>
      <c r="C67" s="110"/>
      <c r="D67" s="72"/>
      <c r="E67" s="72"/>
      <c r="F67" s="72"/>
      <c r="G67" s="72"/>
      <c r="H67" s="72"/>
      <c r="I67" s="72"/>
      <c r="J67" s="72"/>
      <c r="K67" s="72"/>
      <c r="L67" s="71"/>
      <c r="M67" s="71"/>
      <c r="N67" s="73"/>
      <c r="O67" s="73"/>
      <c r="P67" s="73"/>
      <c r="Q67" s="74"/>
      <c r="R67" s="111" t="str">
        <f t="shared" si="173"/>
        <v/>
      </c>
      <c r="S67" s="75"/>
      <c r="T67" s="75"/>
      <c r="U67" s="75"/>
      <c r="V67" s="75"/>
      <c r="W67" s="75"/>
      <c r="X67" s="76"/>
      <c r="Y67" s="76"/>
      <c r="Z67" s="75"/>
      <c r="AA67" s="75"/>
      <c r="AB67" s="75"/>
      <c r="AC67" s="76"/>
      <c r="AD67" s="75"/>
      <c r="AE67" s="75"/>
      <c r="AF67" s="75"/>
      <c r="AG67" s="75"/>
      <c r="AH67" s="75"/>
      <c r="AI67" s="75"/>
      <c r="AJ67" s="75"/>
      <c r="AK67" s="75"/>
      <c r="AL67" s="75"/>
      <c r="AM67" s="72"/>
      <c r="AN67" s="72"/>
      <c r="AO67" s="72"/>
      <c r="AP67" s="72"/>
      <c r="AQ67" s="72"/>
      <c r="AR67" s="72"/>
    </row>
    <row r="68" spans="1:52" s="78" customFormat="1" hidden="1">
      <c r="A68" s="109"/>
      <c r="B68" s="72"/>
      <c r="C68" s="110"/>
      <c r="D68" s="72"/>
      <c r="E68" s="72"/>
      <c r="F68" s="72"/>
      <c r="G68" s="72"/>
      <c r="H68" s="72"/>
      <c r="I68" s="72"/>
      <c r="J68" s="72"/>
      <c r="K68" s="72"/>
      <c r="L68" s="71"/>
      <c r="M68" s="71"/>
      <c r="N68" s="73"/>
      <c r="O68" s="73"/>
      <c r="P68" s="73"/>
      <c r="Q68" s="74"/>
      <c r="R68" s="111" t="str">
        <f t="shared" si="173"/>
        <v/>
      </c>
      <c r="S68" s="75"/>
      <c r="T68" s="75"/>
      <c r="U68" s="75"/>
      <c r="V68" s="75"/>
      <c r="W68" s="75"/>
      <c r="X68" s="76"/>
      <c r="Y68" s="76"/>
      <c r="Z68" s="75"/>
      <c r="AA68" s="75"/>
      <c r="AB68" s="75"/>
      <c r="AC68" s="76"/>
      <c r="AD68" s="75"/>
      <c r="AE68" s="75"/>
      <c r="AF68" s="75"/>
      <c r="AG68" s="75"/>
      <c r="AH68" s="75"/>
      <c r="AI68" s="75"/>
      <c r="AJ68" s="75"/>
      <c r="AK68" s="75"/>
      <c r="AL68" s="75"/>
      <c r="AM68" s="72"/>
      <c r="AN68" s="72"/>
      <c r="AO68" s="72"/>
      <c r="AP68" s="72"/>
      <c r="AQ68" s="72"/>
      <c r="AR68" s="72"/>
    </row>
    <row r="69" spans="1:52" s="78" customFormat="1" hidden="1">
      <c r="A69" s="109"/>
      <c r="B69" s="72"/>
      <c r="C69" s="110"/>
      <c r="D69" s="72"/>
      <c r="E69" s="72"/>
      <c r="F69" s="72"/>
      <c r="G69" s="72"/>
      <c r="H69" s="72"/>
      <c r="I69" s="72"/>
      <c r="J69" s="72"/>
      <c r="K69" s="72"/>
      <c r="L69" s="71"/>
      <c r="M69" s="71"/>
      <c r="N69" s="73"/>
      <c r="O69" s="73"/>
      <c r="P69" s="73"/>
      <c r="Q69" s="74"/>
      <c r="R69" s="111" t="str">
        <f t="shared" si="173"/>
        <v/>
      </c>
      <c r="S69" s="75"/>
      <c r="T69" s="75"/>
      <c r="U69" s="75"/>
      <c r="V69" s="75"/>
      <c r="W69" s="75"/>
      <c r="X69" s="76"/>
      <c r="Y69" s="76"/>
      <c r="Z69" s="75"/>
      <c r="AA69" s="75"/>
      <c r="AB69" s="75"/>
      <c r="AC69" s="76"/>
      <c r="AD69" s="75"/>
      <c r="AE69" s="75"/>
      <c r="AF69" s="75"/>
      <c r="AG69" s="75"/>
      <c r="AH69" s="75"/>
      <c r="AI69" s="75"/>
      <c r="AJ69" s="75"/>
      <c r="AK69" s="75"/>
      <c r="AL69" s="75"/>
      <c r="AM69" s="72"/>
      <c r="AN69" s="72"/>
      <c r="AO69" s="72"/>
      <c r="AP69" s="72"/>
      <c r="AQ69" s="72"/>
      <c r="AR69" s="72"/>
    </row>
    <row r="70" spans="1:52" s="78" customFormat="1" hidden="1">
      <c r="A70" s="109"/>
      <c r="B70" s="72"/>
      <c r="C70" s="110"/>
      <c r="D70" s="72"/>
      <c r="E70" s="72"/>
      <c r="F70" s="72"/>
      <c r="G70" s="72"/>
      <c r="H70" s="72"/>
      <c r="I70" s="72"/>
      <c r="J70" s="72"/>
      <c r="K70" s="72"/>
      <c r="L70" s="71"/>
      <c r="M70" s="71"/>
      <c r="N70" s="73"/>
      <c r="O70" s="73"/>
      <c r="P70" s="73"/>
      <c r="Q70" s="74"/>
      <c r="R70" s="111" t="str">
        <f t="shared" si="173"/>
        <v/>
      </c>
      <c r="S70" s="75"/>
      <c r="T70" s="75"/>
      <c r="U70" s="75"/>
      <c r="V70" s="75"/>
      <c r="W70" s="75"/>
      <c r="X70" s="76"/>
      <c r="Y70" s="76"/>
      <c r="Z70" s="75"/>
      <c r="AA70" s="75"/>
      <c r="AB70" s="75"/>
      <c r="AC70" s="76"/>
      <c r="AD70" s="75"/>
      <c r="AE70" s="75"/>
      <c r="AF70" s="75"/>
      <c r="AG70" s="75"/>
      <c r="AH70" s="75"/>
      <c r="AI70" s="75"/>
      <c r="AJ70" s="75"/>
      <c r="AK70" s="75"/>
      <c r="AL70" s="75"/>
      <c r="AM70" s="72"/>
      <c r="AN70" s="72"/>
      <c r="AO70" s="72"/>
      <c r="AP70" s="72"/>
      <c r="AQ70" s="72"/>
      <c r="AR70" s="72"/>
    </row>
    <row r="71" spans="1:52" s="78" customFormat="1" hidden="1">
      <c r="A71" s="109"/>
      <c r="B71" s="72"/>
      <c r="C71" s="110"/>
      <c r="D71" s="72"/>
      <c r="E71" s="72"/>
      <c r="F71" s="72"/>
      <c r="G71" s="72"/>
      <c r="H71" s="72"/>
      <c r="I71" s="72"/>
      <c r="J71" s="72"/>
      <c r="K71" s="72"/>
      <c r="L71" s="71"/>
      <c r="M71" s="71"/>
      <c r="N71" s="73"/>
      <c r="O71" s="73"/>
      <c r="P71" s="73"/>
      <c r="Q71" s="74"/>
      <c r="R71" s="111" t="str">
        <f t="shared" si="173"/>
        <v/>
      </c>
      <c r="S71" s="75"/>
      <c r="T71" s="75"/>
      <c r="U71" s="75"/>
      <c r="V71" s="75"/>
      <c r="W71" s="75"/>
      <c r="X71" s="76"/>
      <c r="Y71" s="76"/>
      <c r="Z71" s="75"/>
      <c r="AA71" s="75"/>
      <c r="AB71" s="75"/>
      <c r="AC71" s="76"/>
      <c r="AD71" s="75"/>
      <c r="AE71" s="75"/>
      <c r="AF71" s="75"/>
      <c r="AG71" s="75"/>
      <c r="AH71" s="75"/>
      <c r="AI71" s="75"/>
      <c r="AJ71" s="75"/>
      <c r="AK71" s="75"/>
      <c r="AL71" s="75"/>
      <c r="AM71" s="72"/>
      <c r="AN71" s="72"/>
      <c r="AO71" s="72"/>
      <c r="AP71" s="72"/>
      <c r="AQ71" s="72"/>
      <c r="AR71" s="72"/>
    </row>
    <row r="72" spans="1:52" s="78" customFormat="1" hidden="1">
      <c r="A72" s="109"/>
      <c r="B72" s="72"/>
      <c r="C72" s="110"/>
      <c r="D72" s="72"/>
      <c r="E72" s="72"/>
      <c r="F72" s="72"/>
      <c r="G72" s="72"/>
      <c r="H72" s="72"/>
      <c r="I72" s="72"/>
      <c r="J72" s="72"/>
      <c r="K72" s="72"/>
      <c r="L72" s="71"/>
      <c r="M72" s="71"/>
      <c r="N72" s="73"/>
      <c r="O72" s="73"/>
      <c r="P72" s="73"/>
      <c r="Q72" s="74"/>
      <c r="R72" s="111" t="str">
        <f t="shared" si="173"/>
        <v/>
      </c>
      <c r="S72" s="75"/>
      <c r="T72" s="75"/>
      <c r="U72" s="75"/>
      <c r="V72" s="75"/>
      <c r="W72" s="75"/>
      <c r="X72" s="76"/>
      <c r="Y72" s="76"/>
      <c r="Z72" s="75"/>
      <c r="AA72" s="75"/>
      <c r="AB72" s="75"/>
      <c r="AC72" s="76"/>
      <c r="AD72" s="75"/>
      <c r="AE72" s="75"/>
      <c r="AF72" s="75"/>
      <c r="AG72" s="75"/>
      <c r="AH72" s="75"/>
      <c r="AI72" s="75"/>
      <c r="AJ72" s="75"/>
      <c r="AK72" s="75"/>
      <c r="AL72" s="75"/>
      <c r="AM72" s="72"/>
      <c r="AN72" s="72"/>
      <c r="AO72" s="72"/>
      <c r="AP72" s="72"/>
      <c r="AQ72" s="72"/>
      <c r="AR72" s="72"/>
    </row>
    <row r="73" spans="1:52" s="78" customFormat="1" hidden="1">
      <c r="A73" s="71"/>
      <c r="B73" s="72"/>
      <c r="C73" s="72"/>
      <c r="D73" s="72"/>
      <c r="E73" s="72"/>
      <c r="F73" s="72"/>
      <c r="G73" s="72"/>
      <c r="H73" s="72"/>
      <c r="I73" s="72"/>
      <c r="J73" s="72"/>
      <c r="K73" s="72"/>
      <c r="L73" s="71"/>
      <c r="M73" s="71"/>
      <c r="N73" s="73"/>
      <c r="O73" s="73"/>
      <c r="P73" s="73"/>
      <c r="Q73" s="74"/>
      <c r="R73" s="111" t="str">
        <f t="shared" si="173"/>
        <v/>
      </c>
      <c r="S73" s="75"/>
      <c r="T73" s="75"/>
      <c r="U73" s="75"/>
      <c r="V73" s="75"/>
      <c r="W73" s="75"/>
      <c r="X73" s="76"/>
      <c r="Y73" s="76"/>
      <c r="Z73" s="75"/>
      <c r="AA73" s="75"/>
      <c r="AB73" s="75"/>
      <c r="AC73" s="76"/>
      <c r="AD73" s="75"/>
      <c r="AE73" s="75"/>
      <c r="AF73" s="75"/>
      <c r="AG73" s="75"/>
      <c r="AH73" s="75"/>
      <c r="AI73" s="75"/>
      <c r="AJ73" s="75"/>
      <c r="AK73" s="75"/>
      <c r="AL73" s="75"/>
      <c r="AM73" s="72"/>
      <c r="AN73" s="72"/>
      <c r="AO73" s="72"/>
      <c r="AP73" s="72"/>
      <c r="AQ73" s="72"/>
      <c r="AR73" s="72"/>
    </row>
    <row r="74" spans="1:52" s="78" customFormat="1" hidden="1">
      <c r="A74" s="71"/>
      <c r="B74" s="72"/>
      <c r="C74" s="72"/>
      <c r="D74" s="72"/>
      <c r="E74" s="72"/>
      <c r="F74" s="72"/>
      <c r="G74" s="72"/>
      <c r="H74" s="72"/>
      <c r="I74" s="72"/>
      <c r="J74" s="72"/>
      <c r="K74" s="72"/>
      <c r="L74" s="71"/>
      <c r="M74" s="71"/>
      <c r="N74" s="73"/>
      <c r="O74" s="73"/>
      <c r="P74" s="73"/>
      <c r="Q74" s="74"/>
      <c r="R74" s="73"/>
      <c r="S74" s="75"/>
      <c r="T74" s="75"/>
      <c r="U74" s="75"/>
      <c r="V74" s="75"/>
      <c r="W74" s="75"/>
      <c r="X74" s="76"/>
      <c r="Y74" s="76"/>
      <c r="Z74" s="75"/>
      <c r="AA74" s="75"/>
      <c r="AB74" s="75"/>
      <c r="AC74" s="76"/>
      <c r="AD74" s="75"/>
      <c r="AE74" s="75"/>
      <c r="AF74" s="75"/>
      <c r="AG74" s="75"/>
      <c r="AH74" s="75"/>
      <c r="AI74" s="75"/>
      <c r="AJ74" s="75"/>
      <c r="AK74" s="75"/>
      <c r="AL74" s="75"/>
      <c r="AM74" s="72"/>
      <c r="AN74" s="72"/>
      <c r="AO74" s="72"/>
      <c r="AP74" s="72"/>
      <c r="AQ74" s="72"/>
      <c r="AR74" s="72"/>
    </row>
    <row r="75" spans="1:52" s="78" customFormat="1" hidden="1">
      <c r="A75" s="71"/>
      <c r="B75" s="72"/>
      <c r="C75" s="72"/>
      <c r="D75" s="72"/>
      <c r="E75" s="72"/>
      <c r="F75" s="72"/>
      <c r="G75" s="72"/>
      <c r="H75" s="72"/>
      <c r="I75" s="72"/>
      <c r="J75" s="72"/>
      <c r="K75" s="72"/>
      <c r="L75" s="71"/>
      <c r="M75" s="71"/>
      <c r="N75" s="73"/>
      <c r="O75" s="73"/>
      <c r="P75" s="73"/>
      <c r="Q75" s="74"/>
      <c r="R75" s="73"/>
      <c r="S75" s="75"/>
      <c r="T75" s="75"/>
      <c r="U75" s="75"/>
      <c r="V75" s="75"/>
      <c r="W75" s="75"/>
      <c r="X75" s="76"/>
      <c r="Y75" s="76"/>
      <c r="Z75" s="75"/>
      <c r="AA75" s="75"/>
      <c r="AB75" s="75"/>
      <c r="AC75" s="76"/>
      <c r="AD75" s="75"/>
      <c r="AE75" s="75"/>
      <c r="AF75" s="75"/>
      <c r="AG75" s="75"/>
      <c r="AH75" s="75"/>
      <c r="AI75" s="75"/>
      <c r="AJ75" s="75"/>
      <c r="AK75" s="75"/>
      <c r="AL75" s="75"/>
      <c r="AM75" s="72"/>
      <c r="AN75" s="72"/>
      <c r="AO75" s="72"/>
      <c r="AP75" s="72"/>
      <c r="AQ75" s="72"/>
      <c r="AR75" s="72"/>
    </row>
    <row r="76" spans="1:52" hidden="1">
      <c r="B76" s="50"/>
      <c r="C76" s="50"/>
      <c r="D76" s="50"/>
      <c r="E76" s="50"/>
      <c r="F76" s="50"/>
      <c r="G76" s="50"/>
      <c r="M76" s="2"/>
      <c r="N76" s="2"/>
      <c r="O76" s="2"/>
      <c r="P76" s="2"/>
      <c r="Q76" s="2"/>
      <c r="R76" s="2"/>
      <c r="S76" s="2"/>
      <c r="T76" s="2" t="s">
        <v>2019</v>
      </c>
      <c r="U76" s="2"/>
      <c r="V76" s="2"/>
      <c r="W76" s="2"/>
      <c r="X76" s="2"/>
      <c r="Y76" s="2"/>
      <c r="Z76" s="2"/>
      <c r="AA76" s="2"/>
      <c r="AB76" s="2"/>
      <c r="AC76" s="2"/>
      <c r="AD76" s="2"/>
      <c r="AE76" s="2"/>
      <c r="AF76" s="2"/>
      <c r="AG76" s="2"/>
      <c r="AH76" s="2"/>
      <c r="AI76" s="2"/>
      <c r="AJ76" s="2"/>
      <c r="AK76" s="2"/>
      <c r="AL76" s="2"/>
    </row>
    <row r="77" spans="1:52" hidden="1">
      <c r="B77" s="2"/>
      <c r="C77" s="2"/>
      <c r="D77" s="2"/>
      <c r="E77" s="2"/>
      <c r="F77" s="2"/>
      <c r="G77" s="2"/>
      <c r="M77" s="2"/>
      <c r="N77" s="2"/>
      <c r="O77" s="2"/>
      <c r="P77" s="2"/>
      <c r="Q77" s="2"/>
      <c r="R77" s="2"/>
      <c r="S77" s="2"/>
      <c r="T77" s="2" t="str">
        <f>T6&amp;AI6&amp;AM6</f>
        <v/>
      </c>
      <c r="U77" s="2"/>
      <c r="V77" s="2"/>
      <c r="W77" s="2"/>
      <c r="X77" s="2"/>
      <c r="Y77" s="2"/>
      <c r="Z77" s="2"/>
      <c r="AA77" s="2"/>
      <c r="AB77" s="2"/>
      <c r="AC77" s="2"/>
      <c r="AD77" s="2"/>
      <c r="AE77" s="2"/>
      <c r="AF77" s="2"/>
      <c r="AG77" s="2"/>
      <c r="AH77" s="2"/>
      <c r="AI77" s="2"/>
      <c r="AJ77" s="2"/>
      <c r="AK77" s="2"/>
      <c r="AL77" s="2"/>
    </row>
    <row r="78" spans="1:52" hidden="1">
      <c r="A78" s="1">
        <f>IF(COUNTIF('建築工事届（別記第40号様式）'!AN120:AQ120,TRUE)&gt;=COLUMN()-COLUMN($S$6)+1,COLUMN()-COLUMN($S$6)+1,IF(COLUMN()-COLUMN($S$6)+1&lt;=COUNTIF('建築工事届（別記第40号様式）'!AN120:AQ120,TRUE),"",""))</f>
        <v>-17</v>
      </c>
      <c r="B78" s="2"/>
      <c r="C78" s="2"/>
      <c r="D78" s="2"/>
      <c r="E78" s="2"/>
      <c r="F78" s="2"/>
      <c r="G78" s="2"/>
      <c r="M78" s="2"/>
      <c r="N78" s="2"/>
      <c r="O78" s="2"/>
      <c r="P78" s="2"/>
      <c r="Q78" s="2"/>
      <c r="R78" s="2"/>
      <c r="S78" s="2"/>
      <c r="T78" s="2" t="str">
        <f>T6&amp;AI6&amp;AM7</f>
        <v/>
      </c>
      <c r="U78" s="2"/>
      <c r="V78" s="2"/>
      <c r="W78" s="2"/>
      <c r="X78" s="2"/>
      <c r="Y78" s="2"/>
      <c r="Z78" s="2"/>
      <c r="AA78" s="2"/>
      <c r="AB78" s="2"/>
      <c r="AC78" s="2"/>
      <c r="AD78" s="2"/>
      <c r="AE78" s="2"/>
      <c r="AF78" s="2"/>
      <c r="AG78" s="2"/>
      <c r="AH78" s="2"/>
      <c r="AI78" s="2"/>
      <c r="AJ78" s="2"/>
      <c r="AK78" s="2"/>
      <c r="AL78" s="2"/>
    </row>
    <row r="79" spans="1:52" hidden="1">
      <c r="A79" s="1">
        <f>IF(COUNTIF('建築工事届（別記第40号様式）'!AN120:AQ120,TRUE)&gt;=COLUMN()-COLUMN($S$7)+1,COLUMN()-COLUMN($S$7)+1,IF(COLUMN()-COLUMN($S$7)+1&lt;=COUNTIF('建築工事届（別記第40号様式）'!AN120:AQ120,TRUE),"",""))</f>
        <v>-17</v>
      </c>
      <c r="B79" s="2"/>
      <c r="C79" s="2"/>
      <c r="D79" s="2"/>
      <c r="E79" s="2"/>
      <c r="F79" s="2"/>
      <c r="G79" s="2"/>
      <c r="M79" s="2"/>
      <c r="N79" s="2"/>
      <c r="O79" s="2"/>
      <c r="P79" s="2"/>
      <c r="Q79" s="2"/>
      <c r="R79" s="2"/>
      <c r="S79" s="2"/>
      <c r="T79" s="2" t="str">
        <f>T6&amp;AI6&amp;AM8</f>
        <v/>
      </c>
      <c r="U79" s="2"/>
      <c r="V79" s="2"/>
      <c r="W79" s="2"/>
      <c r="X79" s="2"/>
      <c r="Y79" s="2"/>
      <c r="Z79" s="2"/>
      <c r="AA79" s="2"/>
      <c r="AB79" s="2"/>
      <c r="AC79" s="2"/>
      <c r="AD79" s="2"/>
      <c r="AE79" s="2"/>
      <c r="AF79" s="2"/>
      <c r="AG79" s="2"/>
      <c r="AH79" s="2"/>
      <c r="AI79" s="2"/>
      <c r="AJ79" s="2"/>
      <c r="AK79" s="2"/>
      <c r="AL79" s="2"/>
    </row>
    <row r="80" spans="1:52" hidden="1">
      <c r="A80" s="1">
        <f>IF(COUNTIF('建築工事届（別記第40号様式）'!AN120:AQ120,TRUE)&gt;=COLUMN()-COLUMN($S$8)+1,COLUMN()-COLUMN($S$8)+1,IF(COLUMN()-COLUMN($S$8)+1&lt;=COUNTIF('建築工事届（別記第40号様式）'!AN120:AQ120,TRUE),"",""))</f>
        <v>-17</v>
      </c>
      <c r="B80" s="2"/>
      <c r="C80" s="2"/>
      <c r="D80" s="2"/>
      <c r="E80" s="2"/>
      <c r="F80" s="2"/>
      <c r="G80" s="2"/>
      <c r="M80" s="2"/>
      <c r="N80" s="2"/>
      <c r="O80" s="2"/>
      <c r="P80" s="2"/>
      <c r="Q80" s="2"/>
      <c r="R80" s="2"/>
      <c r="S80" s="2"/>
      <c r="T80" s="2" t="str">
        <f>T6&amp;AI6&amp;AM9</f>
        <v/>
      </c>
      <c r="U80" s="2"/>
      <c r="V80" s="2"/>
      <c r="W80" s="2"/>
      <c r="X80" s="2"/>
      <c r="Y80" s="2"/>
      <c r="Z80" s="2"/>
      <c r="AA80" s="2"/>
      <c r="AB80" s="2"/>
      <c r="AC80" s="2"/>
      <c r="AD80" s="2"/>
      <c r="AE80" s="2"/>
      <c r="AF80" s="2"/>
      <c r="AG80" s="2"/>
      <c r="AH80" s="2"/>
      <c r="AI80" s="2"/>
      <c r="AJ80" s="2"/>
      <c r="AK80" s="2"/>
      <c r="AL80" s="2"/>
    </row>
    <row r="81" spans="1:41" hidden="1">
      <c r="A81" s="1">
        <f>IF(COUNTIF('建築工事届（別記第40号様式）'!AN120:AQ120,TRUE)&gt;=COLUMN()-COLUMN($S$9)+1,COLUMN()-COLUMN($S$9)+1,IF(COLUMN()-COLUMN($S$9)+1&lt;=COUNTIF('建築工事届（別記第40号様式）'!AN120:AQ120,TRUE),"",""))</f>
        <v>-17</v>
      </c>
      <c r="B81" s="2"/>
      <c r="C81" s="2"/>
      <c r="D81" s="2"/>
      <c r="E81" s="2"/>
      <c r="F81" s="2"/>
      <c r="G81" s="2"/>
      <c r="M81" s="2"/>
      <c r="N81" s="2"/>
      <c r="O81" s="2"/>
      <c r="P81" s="2"/>
      <c r="Q81" s="2"/>
      <c r="R81" s="2"/>
      <c r="S81" s="2"/>
      <c r="T81" s="2" t="str">
        <f>T10&amp;AI10&amp;AM10</f>
        <v/>
      </c>
      <c r="U81" s="2"/>
      <c r="V81" s="2"/>
      <c r="W81" s="2"/>
      <c r="X81" s="2"/>
      <c r="Y81" s="2"/>
      <c r="Z81" s="2"/>
      <c r="AA81" s="2"/>
      <c r="AB81" s="2"/>
      <c r="AC81" s="2"/>
      <c r="AD81" s="2"/>
      <c r="AE81" s="2"/>
      <c r="AF81" s="2"/>
      <c r="AG81" s="2"/>
      <c r="AH81" s="2"/>
      <c r="AI81" s="2"/>
      <c r="AJ81" s="2"/>
      <c r="AK81" s="2"/>
      <c r="AL81" s="2"/>
    </row>
    <row r="83" spans="1:41">
      <c r="AO83" s="1" t="str">
        <f t="array" ref="AO83">AO6:AO9</f>
        <v/>
      </c>
    </row>
    <row r="85" spans="1:41">
      <c r="AM85" s="1" t="str">
        <f t="array" ref="AM85:AM88">AM6:AM9</f>
        <v/>
      </c>
    </row>
    <row r="86" spans="1:41">
      <c r="AM86" s="1" t="str">
        <v/>
      </c>
    </row>
    <row r="87" spans="1:41">
      <c r="AM87" s="1" t="str">
        <v/>
      </c>
    </row>
    <row r="88" spans="1:41">
      <c r="AM88" s="1" t="str">
        <v/>
      </c>
    </row>
  </sheetData>
  <sheetProtection selectLockedCells="1"/>
  <phoneticPr fontId="1"/>
  <dataValidations count="1">
    <dataValidation allowBlank="1" showErrorMessage="1" sqref="S6 B7:F81 G16:G81 N7:P75 M76:AL81 G12:G14 G8:G10 G6:K6 S8:S75 H7:K81 T6:AR75 AS6:AZ6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015B5-F62B-48E2-9ACB-96E7DBBB1462}">
  <sheetPr>
    <tabColor rgb="FFCCFFFF"/>
  </sheetPr>
  <dimension ref="A1:AT50"/>
  <sheetViews>
    <sheetView view="pageBreakPreview" zoomScaleNormal="100" workbookViewId="0">
      <selection activeCell="AI18" sqref="AI18:AJ18"/>
    </sheetView>
  </sheetViews>
  <sheetFormatPr defaultRowHeight="12"/>
  <cols>
    <col min="1" max="33" width="3" style="337" customWidth="1"/>
    <col min="34" max="44" width="9" style="337"/>
    <col min="45" max="45" width="15.625" style="337" customWidth="1"/>
    <col min="46" max="256" width="9" style="337"/>
    <col min="257" max="289" width="3" style="337" customWidth="1"/>
    <col min="290" max="300" width="9" style="337"/>
    <col min="301" max="301" width="15.625" style="337" customWidth="1"/>
    <col min="302" max="512" width="9" style="337"/>
    <col min="513" max="545" width="3" style="337" customWidth="1"/>
    <col min="546" max="556" width="9" style="337"/>
    <col min="557" max="557" width="15.625" style="337" customWidth="1"/>
    <col min="558" max="768" width="9" style="337"/>
    <col min="769" max="801" width="3" style="337" customWidth="1"/>
    <col min="802" max="812" width="9" style="337"/>
    <col min="813" max="813" width="15.625" style="337" customWidth="1"/>
    <col min="814" max="1024" width="9" style="337"/>
    <col min="1025" max="1057" width="3" style="337" customWidth="1"/>
    <col min="1058" max="1068" width="9" style="337"/>
    <col min="1069" max="1069" width="15.625" style="337" customWidth="1"/>
    <col min="1070" max="1280" width="9" style="337"/>
    <col min="1281" max="1313" width="3" style="337" customWidth="1"/>
    <col min="1314" max="1324" width="9" style="337"/>
    <col min="1325" max="1325" width="15.625" style="337" customWidth="1"/>
    <col min="1326" max="1536" width="9" style="337"/>
    <col min="1537" max="1569" width="3" style="337" customWidth="1"/>
    <col min="1570" max="1580" width="9" style="337"/>
    <col min="1581" max="1581" width="15.625" style="337" customWidth="1"/>
    <col min="1582" max="1792" width="9" style="337"/>
    <col min="1793" max="1825" width="3" style="337" customWidth="1"/>
    <col min="1826" max="1836" width="9" style="337"/>
    <col min="1837" max="1837" width="15.625" style="337" customWidth="1"/>
    <col min="1838" max="2048" width="9" style="337"/>
    <col min="2049" max="2081" width="3" style="337" customWidth="1"/>
    <col min="2082" max="2092" width="9" style="337"/>
    <col min="2093" max="2093" width="15.625" style="337" customWidth="1"/>
    <col min="2094" max="2304" width="9" style="337"/>
    <col min="2305" max="2337" width="3" style="337" customWidth="1"/>
    <col min="2338" max="2348" width="9" style="337"/>
    <col min="2349" max="2349" width="15.625" style="337" customWidth="1"/>
    <col min="2350" max="2560" width="9" style="337"/>
    <col min="2561" max="2593" width="3" style="337" customWidth="1"/>
    <col min="2594" max="2604" width="9" style="337"/>
    <col min="2605" max="2605" width="15.625" style="337" customWidth="1"/>
    <col min="2606" max="2816" width="9" style="337"/>
    <col min="2817" max="2849" width="3" style="337" customWidth="1"/>
    <col min="2850" max="2860" width="9" style="337"/>
    <col min="2861" max="2861" width="15.625" style="337" customWidth="1"/>
    <col min="2862" max="3072" width="9" style="337"/>
    <col min="3073" max="3105" width="3" style="337" customWidth="1"/>
    <col min="3106" max="3116" width="9" style="337"/>
    <col min="3117" max="3117" width="15.625" style="337" customWidth="1"/>
    <col min="3118" max="3328" width="9" style="337"/>
    <col min="3329" max="3361" width="3" style="337" customWidth="1"/>
    <col min="3362" max="3372" width="9" style="337"/>
    <col min="3373" max="3373" width="15.625" style="337" customWidth="1"/>
    <col min="3374" max="3584" width="9" style="337"/>
    <col min="3585" max="3617" width="3" style="337" customWidth="1"/>
    <col min="3618" max="3628" width="9" style="337"/>
    <col min="3629" max="3629" width="15.625" style="337" customWidth="1"/>
    <col min="3630" max="3840" width="9" style="337"/>
    <col min="3841" max="3873" width="3" style="337" customWidth="1"/>
    <col min="3874" max="3884" width="9" style="337"/>
    <col min="3885" max="3885" width="15.625" style="337" customWidth="1"/>
    <col min="3886" max="4096" width="9" style="337"/>
    <col min="4097" max="4129" width="3" style="337" customWidth="1"/>
    <col min="4130" max="4140" width="9" style="337"/>
    <col min="4141" max="4141" width="15.625" style="337" customWidth="1"/>
    <col min="4142" max="4352" width="9" style="337"/>
    <col min="4353" max="4385" width="3" style="337" customWidth="1"/>
    <col min="4386" max="4396" width="9" style="337"/>
    <col min="4397" max="4397" width="15.625" style="337" customWidth="1"/>
    <col min="4398" max="4608" width="9" style="337"/>
    <col min="4609" max="4641" width="3" style="337" customWidth="1"/>
    <col min="4642" max="4652" width="9" style="337"/>
    <col min="4653" max="4653" width="15.625" style="337" customWidth="1"/>
    <col min="4654" max="4864" width="9" style="337"/>
    <col min="4865" max="4897" width="3" style="337" customWidth="1"/>
    <col min="4898" max="4908" width="9" style="337"/>
    <col min="4909" max="4909" width="15.625" style="337" customWidth="1"/>
    <col min="4910" max="5120" width="9" style="337"/>
    <col min="5121" max="5153" width="3" style="337" customWidth="1"/>
    <col min="5154" max="5164" width="9" style="337"/>
    <col min="5165" max="5165" width="15.625" style="337" customWidth="1"/>
    <col min="5166" max="5376" width="9" style="337"/>
    <col min="5377" max="5409" width="3" style="337" customWidth="1"/>
    <col min="5410" max="5420" width="9" style="337"/>
    <col min="5421" max="5421" width="15.625" style="337" customWidth="1"/>
    <col min="5422" max="5632" width="9" style="337"/>
    <col min="5633" max="5665" width="3" style="337" customWidth="1"/>
    <col min="5666" max="5676" width="9" style="337"/>
    <col min="5677" max="5677" width="15.625" style="337" customWidth="1"/>
    <col min="5678" max="5888" width="9" style="337"/>
    <col min="5889" max="5921" width="3" style="337" customWidth="1"/>
    <col min="5922" max="5932" width="9" style="337"/>
    <col min="5933" max="5933" width="15.625" style="337" customWidth="1"/>
    <col min="5934" max="6144" width="9" style="337"/>
    <col min="6145" max="6177" width="3" style="337" customWidth="1"/>
    <col min="6178" max="6188" width="9" style="337"/>
    <col min="6189" max="6189" width="15.625" style="337" customWidth="1"/>
    <col min="6190" max="6400" width="9" style="337"/>
    <col min="6401" max="6433" width="3" style="337" customWidth="1"/>
    <col min="6434" max="6444" width="9" style="337"/>
    <col min="6445" max="6445" width="15.625" style="337" customWidth="1"/>
    <col min="6446" max="6656" width="9" style="337"/>
    <col min="6657" max="6689" width="3" style="337" customWidth="1"/>
    <col min="6690" max="6700" width="9" style="337"/>
    <col min="6701" max="6701" width="15.625" style="337" customWidth="1"/>
    <col min="6702" max="6912" width="9" style="337"/>
    <col min="6913" max="6945" width="3" style="337" customWidth="1"/>
    <col min="6946" max="6956" width="9" style="337"/>
    <col min="6957" max="6957" width="15.625" style="337" customWidth="1"/>
    <col min="6958" max="7168" width="9" style="337"/>
    <col min="7169" max="7201" width="3" style="337" customWidth="1"/>
    <col min="7202" max="7212" width="9" style="337"/>
    <col min="7213" max="7213" width="15.625" style="337" customWidth="1"/>
    <col min="7214" max="7424" width="9" style="337"/>
    <col min="7425" max="7457" width="3" style="337" customWidth="1"/>
    <col min="7458" max="7468" width="9" style="337"/>
    <col min="7469" max="7469" width="15.625" style="337" customWidth="1"/>
    <col min="7470" max="7680" width="9" style="337"/>
    <col min="7681" max="7713" width="3" style="337" customWidth="1"/>
    <col min="7714" max="7724" width="9" style="337"/>
    <col min="7725" max="7725" width="15.625" style="337" customWidth="1"/>
    <col min="7726" max="7936" width="9" style="337"/>
    <col min="7937" max="7969" width="3" style="337" customWidth="1"/>
    <col min="7970" max="7980" width="9" style="337"/>
    <col min="7981" max="7981" width="15.625" style="337" customWidth="1"/>
    <col min="7982" max="8192" width="9" style="337"/>
    <col min="8193" max="8225" width="3" style="337" customWidth="1"/>
    <col min="8226" max="8236" width="9" style="337"/>
    <col min="8237" max="8237" width="15.625" style="337" customWidth="1"/>
    <col min="8238" max="8448" width="9" style="337"/>
    <col min="8449" max="8481" width="3" style="337" customWidth="1"/>
    <col min="8482" max="8492" width="9" style="337"/>
    <col min="8493" max="8493" width="15.625" style="337" customWidth="1"/>
    <col min="8494" max="8704" width="9" style="337"/>
    <col min="8705" max="8737" width="3" style="337" customWidth="1"/>
    <col min="8738" max="8748" width="9" style="337"/>
    <col min="8749" max="8749" width="15.625" style="337" customWidth="1"/>
    <col min="8750" max="8960" width="9" style="337"/>
    <col min="8961" max="8993" width="3" style="337" customWidth="1"/>
    <col min="8994" max="9004" width="9" style="337"/>
    <col min="9005" max="9005" width="15.625" style="337" customWidth="1"/>
    <col min="9006" max="9216" width="9" style="337"/>
    <col min="9217" max="9249" width="3" style="337" customWidth="1"/>
    <col min="9250" max="9260" width="9" style="337"/>
    <col min="9261" max="9261" width="15.625" style="337" customWidth="1"/>
    <col min="9262" max="9472" width="9" style="337"/>
    <col min="9473" max="9505" width="3" style="337" customWidth="1"/>
    <col min="9506" max="9516" width="9" style="337"/>
    <col min="9517" max="9517" width="15.625" style="337" customWidth="1"/>
    <col min="9518" max="9728" width="9" style="337"/>
    <col min="9729" max="9761" width="3" style="337" customWidth="1"/>
    <col min="9762" max="9772" width="9" style="337"/>
    <col min="9773" max="9773" width="15.625" style="337" customWidth="1"/>
    <col min="9774" max="9984" width="9" style="337"/>
    <col min="9985" max="10017" width="3" style="337" customWidth="1"/>
    <col min="10018" max="10028" width="9" style="337"/>
    <col min="10029" max="10029" width="15.625" style="337" customWidth="1"/>
    <col min="10030" max="10240" width="9" style="337"/>
    <col min="10241" max="10273" width="3" style="337" customWidth="1"/>
    <col min="10274" max="10284" width="9" style="337"/>
    <col min="10285" max="10285" width="15.625" style="337" customWidth="1"/>
    <col min="10286" max="10496" width="9" style="337"/>
    <col min="10497" max="10529" width="3" style="337" customWidth="1"/>
    <col min="10530" max="10540" width="9" style="337"/>
    <col min="10541" max="10541" width="15.625" style="337" customWidth="1"/>
    <col min="10542" max="10752" width="9" style="337"/>
    <col min="10753" max="10785" width="3" style="337" customWidth="1"/>
    <col min="10786" max="10796" width="9" style="337"/>
    <col min="10797" max="10797" width="15.625" style="337" customWidth="1"/>
    <col min="10798" max="11008" width="9" style="337"/>
    <col min="11009" max="11041" width="3" style="337" customWidth="1"/>
    <col min="11042" max="11052" width="9" style="337"/>
    <col min="11053" max="11053" width="15.625" style="337" customWidth="1"/>
    <col min="11054" max="11264" width="9" style="337"/>
    <col min="11265" max="11297" width="3" style="337" customWidth="1"/>
    <col min="11298" max="11308" width="9" style="337"/>
    <col min="11309" max="11309" width="15.625" style="337" customWidth="1"/>
    <col min="11310" max="11520" width="9" style="337"/>
    <col min="11521" max="11553" width="3" style="337" customWidth="1"/>
    <col min="11554" max="11564" width="9" style="337"/>
    <col min="11565" max="11565" width="15.625" style="337" customWidth="1"/>
    <col min="11566" max="11776" width="9" style="337"/>
    <col min="11777" max="11809" width="3" style="337" customWidth="1"/>
    <col min="11810" max="11820" width="9" style="337"/>
    <col min="11821" max="11821" width="15.625" style="337" customWidth="1"/>
    <col min="11822" max="12032" width="9" style="337"/>
    <col min="12033" max="12065" width="3" style="337" customWidth="1"/>
    <col min="12066" max="12076" width="9" style="337"/>
    <col min="12077" max="12077" width="15.625" style="337" customWidth="1"/>
    <col min="12078" max="12288" width="9" style="337"/>
    <col min="12289" max="12321" width="3" style="337" customWidth="1"/>
    <col min="12322" max="12332" width="9" style="337"/>
    <col min="12333" max="12333" width="15.625" style="337" customWidth="1"/>
    <col min="12334" max="12544" width="9" style="337"/>
    <col min="12545" max="12577" width="3" style="337" customWidth="1"/>
    <col min="12578" max="12588" width="9" style="337"/>
    <col min="12589" max="12589" width="15.625" style="337" customWidth="1"/>
    <col min="12590" max="12800" width="9" style="337"/>
    <col min="12801" max="12833" width="3" style="337" customWidth="1"/>
    <col min="12834" max="12844" width="9" style="337"/>
    <col min="12845" max="12845" width="15.625" style="337" customWidth="1"/>
    <col min="12846" max="13056" width="9" style="337"/>
    <col min="13057" max="13089" width="3" style="337" customWidth="1"/>
    <col min="13090" max="13100" width="9" style="337"/>
    <col min="13101" max="13101" width="15.625" style="337" customWidth="1"/>
    <col min="13102" max="13312" width="9" style="337"/>
    <col min="13313" max="13345" width="3" style="337" customWidth="1"/>
    <col min="13346" max="13356" width="9" style="337"/>
    <col min="13357" max="13357" width="15.625" style="337" customWidth="1"/>
    <col min="13358" max="13568" width="9" style="337"/>
    <col min="13569" max="13601" width="3" style="337" customWidth="1"/>
    <col min="13602" max="13612" width="9" style="337"/>
    <col min="13613" max="13613" width="15.625" style="337" customWidth="1"/>
    <col min="13614" max="13824" width="9" style="337"/>
    <col min="13825" max="13857" width="3" style="337" customWidth="1"/>
    <col min="13858" max="13868" width="9" style="337"/>
    <col min="13869" max="13869" width="15.625" style="337" customWidth="1"/>
    <col min="13870" max="14080" width="9" style="337"/>
    <col min="14081" max="14113" width="3" style="337" customWidth="1"/>
    <col min="14114" max="14124" width="9" style="337"/>
    <col min="14125" max="14125" width="15.625" style="337" customWidth="1"/>
    <col min="14126" max="14336" width="9" style="337"/>
    <col min="14337" max="14369" width="3" style="337" customWidth="1"/>
    <col min="14370" max="14380" width="9" style="337"/>
    <col min="14381" max="14381" width="15.625" style="337" customWidth="1"/>
    <col min="14382" max="14592" width="9" style="337"/>
    <col min="14593" max="14625" width="3" style="337" customWidth="1"/>
    <col min="14626" max="14636" width="9" style="337"/>
    <col min="14637" max="14637" width="15.625" style="337" customWidth="1"/>
    <col min="14638" max="14848" width="9" style="337"/>
    <col min="14849" max="14881" width="3" style="337" customWidth="1"/>
    <col min="14882" max="14892" width="9" style="337"/>
    <col min="14893" max="14893" width="15.625" style="337" customWidth="1"/>
    <col min="14894" max="15104" width="9" style="337"/>
    <col min="15105" max="15137" width="3" style="337" customWidth="1"/>
    <col min="15138" max="15148" width="9" style="337"/>
    <col min="15149" max="15149" width="15.625" style="337" customWidth="1"/>
    <col min="15150" max="15360" width="9" style="337"/>
    <col min="15361" max="15393" width="3" style="337" customWidth="1"/>
    <col min="15394" max="15404" width="9" style="337"/>
    <col min="15405" max="15405" width="15.625" style="337" customWidth="1"/>
    <col min="15406" max="15616" width="9" style="337"/>
    <col min="15617" max="15649" width="3" style="337" customWidth="1"/>
    <col min="15650" max="15660" width="9" style="337"/>
    <col min="15661" max="15661" width="15.625" style="337" customWidth="1"/>
    <col min="15662" max="15872" width="9" style="337"/>
    <col min="15873" max="15905" width="3" style="337" customWidth="1"/>
    <col min="15906" max="15916" width="9" style="337"/>
    <col min="15917" max="15917" width="15.625" style="337" customWidth="1"/>
    <col min="15918" max="16128" width="9" style="337"/>
    <col min="16129" max="16161" width="3" style="337" customWidth="1"/>
    <col min="16162" max="16172" width="9" style="337"/>
    <col min="16173" max="16173" width="15.625" style="337" customWidth="1"/>
    <col min="16174" max="16384" width="9" style="337"/>
  </cols>
  <sheetData>
    <row r="1" spans="1:46" ht="17.100000000000001" customHeight="1" thickBot="1">
      <c r="A1" s="1194" t="s">
        <v>2725</v>
      </c>
      <c r="B1" s="1194"/>
      <c r="C1" s="1194"/>
      <c r="D1" s="1194"/>
      <c r="E1" s="1194"/>
      <c r="F1" s="1194"/>
      <c r="G1" s="1194"/>
      <c r="H1" s="1194"/>
      <c r="I1" s="1194"/>
      <c r="J1" s="1195"/>
      <c r="K1" s="1195"/>
      <c r="L1" s="1195"/>
      <c r="M1" s="1195"/>
      <c r="N1" s="1195"/>
      <c r="O1" s="1195"/>
      <c r="P1" s="1195"/>
      <c r="Q1" s="1195"/>
      <c r="R1" s="1195"/>
      <c r="S1" s="1195"/>
      <c r="T1" s="1195"/>
      <c r="U1" s="1195"/>
      <c r="V1" s="1195"/>
      <c r="W1" s="1195"/>
      <c r="X1" s="1195"/>
      <c r="Y1" s="1195"/>
      <c r="Z1" s="1195"/>
      <c r="AA1" s="1195"/>
      <c r="AB1" s="1195"/>
      <c r="AC1" s="1195"/>
      <c r="AD1" s="1195"/>
      <c r="AE1" s="1195"/>
      <c r="AF1" s="1195"/>
      <c r="AG1" s="1195"/>
      <c r="AR1" s="338" t="s">
        <v>2704</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2705</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2706</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2707</v>
      </c>
      <c r="AS4" s="343"/>
    </row>
    <row r="5" spans="1:46" ht="33.950000000000003" customHeight="1">
      <c r="A5" s="1196" t="s">
        <v>2726</v>
      </c>
      <c r="B5" s="1196"/>
      <c r="C5" s="1196"/>
      <c r="D5" s="1196"/>
      <c r="E5" s="1196"/>
      <c r="F5" s="1196"/>
      <c r="G5" s="1196"/>
      <c r="H5" s="1196"/>
      <c r="I5" s="1196"/>
      <c r="J5" s="1197"/>
      <c r="K5" s="1197"/>
      <c r="L5" s="1197"/>
      <c r="M5" s="1197"/>
      <c r="N5" s="1197"/>
      <c r="O5" s="1197"/>
      <c r="P5" s="1197"/>
      <c r="Q5" s="1197"/>
      <c r="R5" s="1197"/>
      <c r="S5" s="1197"/>
      <c r="T5" s="1197"/>
      <c r="U5" s="1197"/>
      <c r="V5" s="1197"/>
      <c r="W5" s="1197"/>
      <c r="X5" s="1197"/>
      <c r="Y5" s="1197"/>
      <c r="Z5" s="1197"/>
      <c r="AA5" s="1197"/>
      <c r="AB5" s="1197"/>
      <c r="AC5" s="1197"/>
      <c r="AD5" s="1197"/>
      <c r="AE5" s="1197"/>
      <c r="AF5" s="1197"/>
      <c r="AG5" s="1197"/>
    </row>
    <row r="6" spans="1:46" ht="17.100000000000001" customHeigh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129" t="s">
        <v>2710</v>
      </c>
      <c r="B8" s="1129"/>
      <c r="C8" s="1129"/>
      <c r="D8" s="1129"/>
      <c r="E8" s="1129"/>
      <c r="F8" s="1129"/>
      <c r="G8" s="1129"/>
      <c r="H8" s="1129"/>
      <c r="I8" s="1129"/>
      <c r="J8" s="1193"/>
      <c r="K8" s="1193"/>
      <c r="L8" s="1193"/>
      <c r="M8" s="1193"/>
      <c r="N8" s="1193"/>
      <c r="O8" s="1193"/>
      <c r="P8" s="1193"/>
      <c r="Q8" s="1193"/>
      <c r="R8" s="1193"/>
      <c r="S8" s="1193"/>
      <c r="T8" s="1193"/>
      <c r="U8" s="1193"/>
      <c r="V8" s="1193"/>
      <c r="W8" s="1193"/>
      <c r="X8" s="1193"/>
      <c r="Y8" s="1193"/>
      <c r="Z8" s="1193"/>
      <c r="AA8" s="1193"/>
      <c r="AB8" s="1193"/>
      <c r="AC8" s="1193"/>
      <c r="AD8" s="1193"/>
      <c r="AE8" s="1193"/>
      <c r="AF8" s="1193"/>
      <c r="AG8" s="1193"/>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198" t="s">
        <v>2727</v>
      </c>
      <c r="B11" s="1198"/>
      <c r="C11" s="1198"/>
      <c r="D11" s="1198"/>
      <c r="E11" s="1198"/>
      <c r="F11" s="1198"/>
      <c r="G11" s="1198"/>
      <c r="H11" s="1198"/>
      <c r="I11" s="1198"/>
      <c r="J11" s="1198"/>
      <c r="K11" s="1198"/>
      <c r="L11" s="1198"/>
      <c r="M11" s="1198"/>
      <c r="N11" s="1198"/>
      <c r="O11" s="1198"/>
      <c r="P11" s="1198"/>
      <c r="Q11" s="1198"/>
      <c r="R11" s="1198"/>
      <c r="S11" s="1198"/>
      <c r="T11" s="1198"/>
      <c r="U11" s="1198"/>
      <c r="V11" s="1198"/>
      <c r="W11" s="1198"/>
      <c r="X11" s="1198"/>
      <c r="Y11" s="1198"/>
      <c r="Z11" s="1198"/>
      <c r="AA11" s="1198"/>
      <c r="AB11" s="1198"/>
      <c r="AC11" s="1198"/>
      <c r="AD11" s="1198"/>
      <c r="AE11" s="1198"/>
      <c r="AF11" s="1198"/>
      <c r="AG11" s="1198"/>
    </row>
    <row r="12" spans="1:46" ht="17.100000000000001" customHeight="1">
      <c r="A12" s="1198"/>
      <c r="B12" s="1198"/>
      <c r="C12" s="1198"/>
      <c r="D12" s="1198"/>
      <c r="E12" s="1198"/>
      <c r="F12" s="1198"/>
      <c r="G12" s="1198"/>
      <c r="H12" s="1198"/>
      <c r="I12" s="1198"/>
      <c r="J12" s="1198"/>
      <c r="K12" s="1198"/>
      <c r="L12" s="1198"/>
      <c r="M12" s="1198"/>
      <c r="N12" s="1198"/>
      <c r="O12" s="1198"/>
      <c r="P12" s="1198"/>
      <c r="Q12" s="1198"/>
      <c r="R12" s="1198"/>
      <c r="S12" s="1198"/>
      <c r="T12" s="1198"/>
      <c r="U12" s="1198"/>
      <c r="V12" s="1198"/>
      <c r="W12" s="1198"/>
      <c r="X12" s="1198"/>
      <c r="Y12" s="1198"/>
      <c r="Z12" s="1198"/>
      <c r="AA12" s="1198"/>
      <c r="AB12" s="1198"/>
      <c r="AC12" s="1198"/>
      <c r="AD12" s="1198"/>
      <c r="AE12" s="1198"/>
      <c r="AF12" s="1198"/>
      <c r="AG12" s="1198"/>
    </row>
    <row r="13" spans="1:46" ht="17.100000000000001" customHeight="1">
      <c r="A13" s="1198"/>
      <c r="B13" s="1198"/>
      <c r="C13" s="1198"/>
      <c r="D13" s="1198"/>
      <c r="E13" s="1198"/>
      <c r="F13" s="1198"/>
      <c r="G13" s="1198"/>
      <c r="H13" s="1198"/>
      <c r="I13" s="1198"/>
      <c r="J13" s="1198"/>
      <c r="K13" s="1198"/>
      <c r="L13" s="1198"/>
      <c r="M13" s="1198"/>
      <c r="N13" s="1198"/>
      <c r="O13" s="1198"/>
      <c r="P13" s="1198"/>
      <c r="Q13" s="1198"/>
      <c r="R13" s="1198"/>
      <c r="S13" s="1198"/>
      <c r="T13" s="1198"/>
      <c r="U13" s="1198"/>
      <c r="V13" s="1198"/>
      <c r="W13" s="1198"/>
      <c r="X13" s="1198"/>
      <c r="Y13" s="1198"/>
      <c r="Z13" s="1198"/>
      <c r="AA13" s="1198"/>
      <c r="AB13" s="1198"/>
      <c r="AC13" s="1198"/>
      <c r="AD13" s="1198"/>
      <c r="AE13" s="1198"/>
      <c r="AF13" s="1198"/>
      <c r="AG13" s="1198"/>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151" t="s">
        <v>4225</v>
      </c>
      <c r="B15" s="1192"/>
      <c r="C15" s="1192"/>
      <c r="D15" s="1192"/>
      <c r="E15" s="1192"/>
      <c r="F15" s="1192"/>
      <c r="G15" s="1192"/>
      <c r="H15" s="1192"/>
      <c r="I15" s="1192"/>
      <c r="J15" s="1193"/>
      <c r="K15" s="1193"/>
      <c r="L15" s="1193"/>
      <c r="M15" s="1193"/>
      <c r="N15" s="1193"/>
      <c r="O15" s="1193"/>
      <c r="P15" s="1193"/>
      <c r="Q15" s="1193"/>
      <c r="R15" s="1193"/>
      <c r="S15" s="1193"/>
      <c r="T15" s="1193"/>
      <c r="U15" s="1193"/>
      <c r="V15" s="1193"/>
      <c r="W15" s="1193"/>
      <c r="X15" s="1193"/>
      <c r="Y15" s="1193"/>
      <c r="Z15" s="1193"/>
      <c r="AA15" s="1193"/>
      <c r="AB15" s="1193"/>
      <c r="AC15" s="1193"/>
      <c r="AD15" s="1193"/>
      <c r="AE15" s="1193"/>
      <c r="AF15" s="1193"/>
      <c r="AG15" s="1193"/>
    </row>
    <row r="16" spans="1:46" ht="17.100000000000001" customHeight="1">
      <c r="A16" s="1151"/>
      <c r="B16" s="1192"/>
      <c r="C16" s="1192"/>
      <c r="D16" s="1192"/>
      <c r="E16" s="1192"/>
      <c r="F16" s="1192"/>
      <c r="G16" s="1192"/>
      <c r="H16" s="1192"/>
      <c r="I16" s="1192"/>
      <c r="J16" s="1193"/>
      <c r="K16" s="1193"/>
      <c r="L16" s="1193"/>
      <c r="M16" s="1193"/>
      <c r="N16" s="1193"/>
      <c r="O16" s="1193"/>
      <c r="P16" s="1193"/>
      <c r="Q16" s="1193"/>
      <c r="R16" s="1193"/>
      <c r="S16" s="1193"/>
      <c r="T16" s="1193"/>
      <c r="U16" s="1193"/>
      <c r="V16" s="1193"/>
      <c r="W16" s="1193"/>
      <c r="X16" s="1193"/>
      <c r="Y16" s="1193"/>
      <c r="Z16" s="1193"/>
      <c r="AA16" s="1193"/>
      <c r="AB16" s="1193"/>
      <c r="AC16" s="1193"/>
      <c r="AD16" s="1193"/>
      <c r="AE16" s="1193"/>
      <c r="AF16" s="1193"/>
      <c r="AG16" s="1193"/>
    </row>
    <row r="17" spans="1:41"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41"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129" t="s">
        <v>2712</v>
      </c>
      <c r="AA18" s="1129"/>
      <c r="AB18" s="348" t="str">
        <f>IF(AI18="","",(YEAR(AI18)-2018))</f>
        <v/>
      </c>
      <c r="AC18" s="322" t="s">
        <v>5</v>
      </c>
      <c r="AD18" s="348" t="str">
        <f>IF(AI18="","",MONTH(AI18))</f>
        <v/>
      </c>
      <c r="AE18" s="322" t="s">
        <v>2713</v>
      </c>
      <c r="AF18" s="348" t="str">
        <f>IF(AI18="","",DAY(AI18))</f>
        <v/>
      </c>
      <c r="AG18" s="322" t="s">
        <v>2714</v>
      </c>
      <c r="AI18" s="1206"/>
      <c r="AJ18" s="1207"/>
      <c r="AK18" s="349"/>
    </row>
    <row r="19" spans="1:41" ht="17.100000000000001" customHeight="1">
      <c r="A19" s="341"/>
      <c r="B19" s="341"/>
      <c r="C19" s="341"/>
      <c r="D19" s="341"/>
      <c r="E19" s="341"/>
      <c r="F19" s="341"/>
      <c r="G19" s="341"/>
      <c r="H19" s="341"/>
      <c r="I19" s="341"/>
      <c r="J19" s="342"/>
      <c r="K19" s="342"/>
      <c r="L19" s="342"/>
      <c r="M19" s="342"/>
      <c r="N19" s="1129" t="s">
        <v>2715</v>
      </c>
      <c r="O19" s="1129"/>
      <c r="P19" s="1129"/>
      <c r="Q19" s="350"/>
      <c r="R19" s="350"/>
      <c r="S19" s="350"/>
      <c r="T19" s="1186"/>
      <c r="U19" s="1186"/>
      <c r="V19" s="1186"/>
      <c r="W19" s="1186"/>
      <c r="X19" s="1186"/>
      <c r="Y19" s="1186"/>
      <c r="Z19" s="1186"/>
      <c r="AA19" s="1186"/>
      <c r="AB19" s="1186"/>
      <c r="AC19" s="1186"/>
      <c r="AD19" s="1186"/>
      <c r="AE19" s="1186"/>
      <c r="AF19" s="1186"/>
      <c r="AG19" s="342"/>
    </row>
    <row r="20" spans="1:41" ht="16.5" customHeight="1">
      <c r="A20" s="330"/>
      <c r="B20" s="330"/>
      <c r="C20" s="330"/>
      <c r="D20" s="330"/>
      <c r="E20" s="330"/>
      <c r="F20" s="330"/>
      <c r="G20" s="330"/>
      <c r="H20" s="330"/>
      <c r="I20" s="330"/>
      <c r="J20" s="320"/>
      <c r="K20" s="320"/>
      <c r="L20" s="320"/>
      <c r="M20" s="320"/>
      <c r="N20" s="342"/>
      <c r="O20" s="342"/>
      <c r="P20" s="342"/>
      <c r="Q20" s="350"/>
      <c r="R20" s="350"/>
      <c r="S20" s="350"/>
      <c r="T20" s="1186"/>
      <c r="U20" s="1186"/>
      <c r="V20" s="1186"/>
      <c r="W20" s="1186"/>
      <c r="X20" s="1186"/>
      <c r="Y20" s="1186"/>
      <c r="Z20" s="1186"/>
      <c r="AA20" s="1186"/>
      <c r="AB20" s="1186"/>
      <c r="AC20" s="1186"/>
      <c r="AD20" s="1186"/>
      <c r="AE20" s="1186"/>
      <c r="AF20" s="1186"/>
      <c r="AG20" s="322"/>
    </row>
    <row r="21" spans="1:41" ht="5.0999999999999996" customHeight="1">
      <c r="A21" s="330"/>
      <c r="B21" s="330"/>
      <c r="C21" s="330"/>
      <c r="D21" s="330"/>
      <c r="E21" s="330"/>
      <c r="F21" s="330"/>
      <c r="G21" s="330"/>
      <c r="H21" s="330"/>
      <c r="I21" s="330"/>
      <c r="J21" s="320"/>
      <c r="K21" s="320"/>
      <c r="L21" s="320"/>
      <c r="M21" s="320"/>
      <c r="N21" s="342"/>
      <c r="O21" s="342"/>
      <c r="P21" s="342"/>
      <c r="Q21" s="350"/>
      <c r="R21" s="352"/>
      <c r="S21" s="352"/>
      <c r="T21" s="352"/>
      <c r="U21" s="352"/>
      <c r="V21" s="352"/>
      <c r="W21" s="352"/>
      <c r="X21" s="352"/>
      <c r="Y21" s="352"/>
      <c r="Z21" s="352"/>
      <c r="AA21" s="352"/>
      <c r="AB21" s="352"/>
      <c r="AC21" s="352"/>
      <c r="AD21" s="352"/>
      <c r="AE21" s="352"/>
      <c r="AF21" s="352"/>
      <c r="AG21" s="322"/>
    </row>
    <row r="22" spans="1:41" ht="16.5" customHeight="1">
      <c r="A22" s="341"/>
      <c r="B22" s="341"/>
      <c r="C22" s="341"/>
      <c r="D22" s="341"/>
      <c r="E22" s="341"/>
      <c r="F22" s="341"/>
      <c r="G22" s="341"/>
      <c r="H22" s="341"/>
      <c r="I22" s="341"/>
      <c r="J22" s="342"/>
      <c r="K22" s="342"/>
      <c r="L22" s="342"/>
      <c r="M22" s="342"/>
      <c r="N22" s="342"/>
      <c r="O22" s="342"/>
      <c r="P22" s="342"/>
      <c r="Q22" s="342"/>
      <c r="R22" s="347"/>
      <c r="S22" s="347"/>
      <c r="T22" s="1187"/>
      <c r="U22" s="1187"/>
      <c r="V22" s="1187"/>
      <c r="W22" s="1187"/>
      <c r="X22" s="1187"/>
      <c r="Y22" s="1187"/>
      <c r="Z22" s="1187"/>
      <c r="AA22" s="1187"/>
      <c r="AB22" s="1187"/>
      <c r="AC22" s="1187"/>
      <c r="AD22" s="1187"/>
      <c r="AE22" s="1187"/>
      <c r="AF22" s="1187"/>
      <c r="AG22" s="342"/>
    </row>
    <row r="23" spans="1:41" ht="16.5" customHeight="1">
      <c r="A23" s="342"/>
      <c r="B23" s="342"/>
      <c r="C23" s="342"/>
      <c r="D23" s="342"/>
      <c r="E23" s="342"/>
      <c r="F23" s="342"/>
      <c r="G23" s="342"/>
      <c r="H23" s="342"/>
      <c r="I23" s="342"/>
      <c r="J23" s="342"/>
      <c r="K23" s="342"/>
      <c r="L23" s="342"/>
      <c r="M23" s="342"/>
      <c r="N23" s="342"/>
      <c r="O23" s="342"/>
      <c r="P23" s="342"/>
      <c r="Q23" s="342"/>
      <c r="R23" s="347"/>
      <c r="S23" s="347"/>
      <c r="T23" s="1187"/>
      <c r="U23" s="1187"/>
      <c r="V23" s="1187"/>
      <c r="W23" s="1187"/>
      <c r="X23" s="1187"/>
      <c r="Y23" s="1187"/>
      <c r="Z23" s="1187"/>
      <c r="AA23" s="1187"/>
      <c r="AB23" s="1187"/>
      <c r="AC23" s="1187"/>
      <c r="AD23" s="1187"/>
      <c r="AE23" s="1187"/>
      <c r="AF23" s="1187"/>
      <c r="AG23" s="342" t="str">
        <f>IF(R22&lt;&gt;"","印","")</f>
        <v/>
      </c>
    </row>
    <row r="24" spans="1:41"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41" ht="17.100000000000001" customHeight="1">
      <c r="A25" s="342"/>
      <c r="B25" s="342"/>
      <c r="C25" s="342"/>
      <c r="D25" s="342"/>
      <c r="E25" s="342"/>
      <c r="F25" s="342"/>
      <c r="G25" s="342"/>
      <c r="H25" s="342"/>
      <c r="I25" s="342"/>
      <c r="J25" s="342"/>
      <c r="K25" s="342"/>
      <c r="L25" s="342"/>
      <c r="M25" s="342"/>
      <c r="N25" s="1129" t="s">
        <v>2716</v>
      </c>
      <c r="O25" s="1129"/>
      <c r="P25" s="1129"/>
      <c r="Q25" s="350"/>
      <c r="R25" s="1189" t="str">
        <f>IF(第二面!K24="","",第二面!K24)</f>
        <v/>
      </c>
      <c r="S25" s="1189"/>
      <c r="T25" s="1189"/>
      <c r="U25" s="1189"/>
      <c r="V25" s="1189"/>
      <c r="W25" s="1189"/>
      <c r="X25" s="1189"/>
      <c r="Y25" s="1189"/>
      <c r="Z25" s="1189"/>
      <c r="AA25" s="1189"/>
      <c r="AB25" s="1189"/>
      <c r="AC25" s="1189"/>
      <c r="AD25" s="1189"/>
      <c r="AE25" s="1189"/>
      <c r="AF25" s="1189"/>
      <c r="AG25" s="342"/>
    </row>
    <row r="26" spans="1:41" ht="17.100000000000001" customHeight="1" thickBot="1">
      <c r="A26" s="330"/>
      <c r="B26" s="330"/>
      <c r="C26" s="330"/>
      <c r="D26" s="330"/>
      <c r="E26" s="330"/>
      <c r="F26" s="330"/>
      <c r="G26" s="330"/>
      <c r="H26" s="330"/>
      <c r="I26" s="330"/>
      <c r="J26" s="320"/>
      <c r="K26" s="320"/>
      <c r="L26" s="320"/>
      <c r="M26" s="320"/>
      <c r="N26" s="342"/>
      <c r="O26" s="342"/>
      <c r="P26" s="342"/>
      <c r="Q26" s="350"/>
      <c r="R26" s="1189" t="str">
        <f>IF(第二面!K22="","",第二面!K22)</f>
        <v/>
      </c>
      <c r="S26" s="1189"/>
      <c r="T26" s="1189"/>
      <c r="U26" s="1189"/>
      <c r="V26" s="1189"/>
      <c r="W26" s="1189"/>
      <c r="X26" s="1189"/>
      <c r="Y26" s="1189"/>
      <c r="Z26" s="1189"/>
      <c r="AA26" s="1189"/>
      <c r="AB26" s="1189"/>
      <c r="AC26" s="1189"/>
      <c r="AD26" s="1189"/>
      <c r="AE26" s="1189"/>
      <c r="AF26" s="1189"/>
      <c r="AG26" s="322"/>
      <c r="AI26" s="317" t="s">
        <v>4202</v>
      </c>
    </row>
    <row r="27" spans="1:41" ht="17.100000000000001" customHeight="1" thickBo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c r="AI27" s="1199"/>
      <c r="AJ27" s="1200"/>
      <c r="AK27" s="1200"/>
      <c r="AL27" s="1200"/>
      <c r="AM27" s="1201"/>
    </row>
    <row r="28" spans="1:41" ht="17.100000000000001" customHeight="1" thickBot="1">
      <c r="A28" s="341"/>
      <c r="B28" s="358" t="s">
        <v>2728</v>
      </c>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I28" s="1200" t="s">
        <v>4203</v>
      </c>
      <c r="AJ28" s="1200"/>
      <c r="AK28" s="1200"/>
      <c r="AL28" s="1200"/>
      <c r="AM28" s="1200"/>
    </row>
    <row r="29" spans="1:41" ht="17.100000000000001" customHeight="1" thickBot="1">
      <c r="A29" s="341"/>
      <c r="B29" s="359"/>
      <c r="C29" s="358" t="s">
        <v>2729</v>
      </c>
      <c r="D29" s="341"/>
      <c r="E29" s="341"/>
      <c r="F29" s="341"/>
      <c r="G29" s="341"/>
      <c r="H29" s="341"/>
      <c r="I29" s="341"/>
      <c r="J29" s="1211" t="str">
        <f>IF(AI27&lt;&gt;"",AI27,IF(AI29&lt;&gt;"",DBCS("第TKC"&amp;AI29&amp;"建"&amp;AJ29&amp;AK29&amp;AL29&amp;AM29&amp;"号"),""))</f>
        <v/>
      </c>
      <c r="K29" s="1211"/>
      <c r="L29" s="1211"/>
      <c r="M29" s="1211"/>
      <c r="N29" s="1211"/>
      <c r="O29" s="1211"/>
      <c r="P29" s="1211"/>
      <c r="Q29" s="1211"/>
      <c r="R29" s="1211"/>
      <c r="S29" s="1211"/>
      <c r="T29" s="1211"/>
      <c r="U29" s="1211"/>
      <c r="V29" s="1211"/>
      <c r="W29" s="1211"/>
      <c r="X29" s="1211"/>
      <c r="Y29" s="1211"/>
      <c r="Z29" s="1211"/>
      <c r="AA29" s="1211"/>
      <c r="AB29" s="1211"/>
      <c r="AC29" s="1211"/>
      <c r="AD29" s="1211"/>
      <c r="AE29" s="1211"/>
      <c r="AF29" s="1211"/>
      <c r="AG29" s="1211"/>
      <c r="AI29" s="340"/>
      <c r="AJ29" s="340"/>
      <c r="AK29" s="340"/>
      <c r="AL29" s="343"/>
      <c r="AM29" s="340"/>
    </row>
    <row r="30" spans="1:41" ht="17.100000000000001" customHeight="1" thickBot="1">
      <c r="A30" s="341"/>
      <c r="B30" s="359"/>
      <c r="C30" s="358" t="s">
        <v>2730</v>
      </c>
      <c r="D30" s="341"/>
      <c r="E30" s="341"/>
      <c r="F30" s="341"/>
      <c r="G30" s="341"/>
      <c r="H30" s="341"/>
      <c r="I30" s="341"/>
      <c r="J30" s="1204" t="str">
        <f>IF(AO30&lt;43586,"平成","令和")</f>
        <v>平成</v>
      </c>
      <c r="K30" s="1204"/>
      <c r="L30" s="322" t="str">
        <f>IF(AI30="","",IF(AO30&lt;43586,YEAR(AI30)-1988,IF(YEAR(AI30)-2018=1,"元",YEAR(AI30)-2018)))</f>
        <v/>
      </c>
      <c r="M30" s="322" t="s">
        <v>5</v>
      </c>
      <c r="N30" s="322" t="str">
        <f>IF(AI30="","",MONTH(AI30))</f>
        <v/>
      </c>
      <c r="O30" s="322" t="s">
        <v>2713</v>
      </c>
      <c r="P30" s="322" t="str">
        <f>IF(AI30="","",DAY(AI30))</f>
        <v/>
      </c>
      <c r="Q30" s="322" t="s">
        <v>3</v>
      </c>
      <c r="R30" s="347"/>
      <c r="S30" s="342"/>
      <c r="T30" s="342"/>
      <c r="U30" s="342"/>
      <c r="V30" s="342"/>
      <c r="W30" s="342"/>
      <c r="X30" s="342"/>
      <c r="Y30" s="342"/>
      <c r="Z30" s="342"/>
      <c r="AA30" s="342"/>
      <c r="AB30" s="342"/>
      <c r="AC30" s="342"/>
      <c r="AD30" s="342"/>
      <c r="AE30" s="342"/>
      <c r="AF30" s="342"/>
      <c r="AG30" s="342"/>
      <c r="AI30" s="1206"/>
      <c r="AJ30" s="1207"/>
      <c r="AO30" s="337">
        <f>AI30</f>
        <v>0</v>
      </c>
    </row>
    <row r="31" spans="1:41" ht="16.5" customHeight="1">
      <c r="A31" s="341"/>
      <c r="B31" s="359"/>
      <c r="C31" s="358" t="s">
        <v>2731</v>
      </c>
      <c r="D31" s="341"/>
      <c r="E31" s="341"/>
      <c r="F31" s="341"/>
      <c r="G31" s="341"/>
      <c r="H31" s="341"/>
      <c r="I31" s="341"/>
      <c r="J31" s="1208"/>
      <c r="K31" s="1208"/>
      <c r="L31" s="1208"/>
      <c r="M31" s="1208"/>
      <c r="N31" s="1208"/>
      <c r="O31" s="1208"/>
      <c r="P31" s="1208"/>
      <c r="Q31" s="1208"/>
      <c r="R31" s="1208"/>
      <c r="S31" s="1208"/>
      <c r="T31" s="1208"/>
      <c r="U31" s="1208"/>
      <c r="V31" s="1208"/>
      <c r="W31" s="1208"/>
      <c r="X31" s="1208"/>
      <c r="Y31" s="1208"/>
      <c r="Z31" s="1208"/>
      <c r="AA31" s="1208"/>
      <c r="AB31" s="1208"/>
      <c r="AC31" s="1208"/>
      <c r="AD31" s="1208"/>
      <c r="AE31" s="1208"/>
      <c r="AF31" s="1208"/>
      <c r="AG31" s="1208"/>
    </row>
    <row r="32" spans="1:41" ht="2.1" customHeight="1">
      <c r="A32" s="341"/>
      <c r="B32" s="359"/>
      <c r="C32" s="358"/>
      <c r="D32" s="341"/>
      <c r="E32" s="341"/>
      <c r="F32" s="341"/>
      <c r="G32" s="341"/>
      <c r="H32" s="361"/>
      <c r="I32" s="361"/>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47"/>
    </row>
    <row r="33" spans="1:33" ht="17.100000000000001" customHeight="1">
      <c r="A33" s="341"/>
      <c r="B33" s="359"/>
      <c r="C33" s="358" t="s">
        <v>2732</v>
      </c>
      <c r="D33" s="341"/>
      <c r="E33" s="341"/>
      <c r="F33" s="341"/>
      <c r="G33" s="341"/>
      <c r="H33" s="341"/>
      <c r="I33" s="341"/>
      <c r="J33" s="1209"/>
      <c r="K33" s="1209"/>
      <c r="L33" s="1209"/>
      <c r="M33" s="1209"/>
      <c r="N33" s="1209"/>
      <c r="O33" s="1209"/>
      <c r="P33" s="1209"/>
      <c r="Q33" s="1209"/>
      <c r="R33" s="1209"/>
      <c r="S33" s="1209"/>
      <c r="T33" s="1209"/>
      <c r="U33" s="1209"/>
      <c r="V33" s="1209"/>
      <c r="W33" s="1209"/>
      <c r="X33" s="1209"/>
      <c r="Y33" s="1209"/>
      <c r="Z33" s="1209"/>
      <c r="AA33" s="1209"/>
      <c r="AB33" s="1209"/>
      <c r="AC33" s="1209"/>
      <c r="AD33" s="1209"/>
      <c r="AE33" s="1209"/>
      <c r="AF33" s="1209"/>
      <c r="AG33" s="1209"/>
    </row>
    <row r="34" spans="1:33" ht="17.100000000000001" customHeight="1">
      <c r="A34" s="341"/>
      <c r="B34" s="341"/>
      <c r="C34" s="341"/>
      <c r="D34" s="341"/>
      <c r="E34" s="341"/>
      <c r="F34" s="341"/>
      <c r="G34" s="341"/>
      <c r="H34" s="341"/>
      <c r="I34" s="341"/>
      <c r="J34" s="1210"/>
      <c r="K34" s="1210"/>
      <c r="L34" s="1210"/>
      <c r="M34" s="1210"/>
      <c r="N34" s="1210"/>
      <c r="O34" s="1210"/>
      <c r="P34" s="1210"/>
      <c r="Q34" s="1210"/>
      <c r="R34" s="1210"/>
      <c r="S34" s="1210"/>
      <c r="T34" s="1210"/>
      <c r="U34" s="1210"/>
      <c r="V34" s="1210"/>
      <c r="W34" s="1210"/>
      <c r="X34" s="1210"/>
      <c r="Y34" s="1210"/>
      <c r="Z34" s="1210"/>
      <c r="AA34" s="1210"/>
      <c r="AB34" s="1210"/>
      <c r="AC34" s="1210"/>
      <c r="AD34" s="1210"/>
      <c r="AE34" s="1210"/>
      <c r="AF34" s="1210"/>
      <c r="AG34" s="1210"/>
    </row>
    <row r="35" spans="1:33" ht="17.100000000000001" customHeight="1">
      <c r="A35" s="1190" t="s">
        <v>2717</v>
      </c>
      <c r="B35" s="1191"/>
      <c r="C35" s="1191"/>
      <c r="D35" s="1191"/>
      <c r="E35" s="1191"/>
      <c r="F35" s="353"/>
      <c r="G35" s="353"/>
      <c r="H35" s="353"/>
      <c r="I35" s="353"/>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5"/>
    </row>
    <row r="36" spans="1:33" ht="17.100000000000001" customHeight="1">
      <c r="A36" s="1181"/>
      <c r="B36" s="1182"/>
      <c r="C36" s="1182"/>
      <c r="D36" s="1182"/>
      <c r="E36" s="1182"/>
      <c r="F36" s="1182"/>
      <c r="G36" s="1182"/>
      <c r="H36" s="1182"/>
      <c r="I36" s="1182"/>
      <c r="J36" s="1182"/>
      <c r="K36" s="1182"/>
      <c r="L36" s="1182"/>
      <c r="M36" s="1182"/>
      <c r="N36" s="1182"/>
      <c r="O36" s="1182"/>
      <c r="P36" s="1182"/>
      <c r="Q36" s="1182"/>
      <c r="R36" s="1182"/>
      <c r="S36" s="1182"/>
      <c r="T36" s="1182"/>
      <c r="U36" s="1182"/>
      <c r="V36" s="1182"/>
      <c r="W36" s="1182"/>
      <c r="X36" s="1182"/>
      <c r="Y36" s="1182"/>
      <c r="Z36" s="1182"/>
      <c r="AA36" s="1182"/>
      <c r="AB36" s="1182"/>
      <c r="AC36" s="1182"/>
      <c r="AD36" s="1182"/>
      <c r="AE36" s="1182"/>
      <c r="AF36" s="1182"/>
      <c r="AG36" s="1183"/>
    </row>
    <row r="37" spans="1:33" ht="17.100000000000001" customHeight="1">
      <c r="A37" s="1153" t="s">
        <v>2718</v>
      </c>
      <c r="B37" s="1150"/>
      <c r="C37" s="1150"/>
      <c r="D37" s="1150"/>
      <c r="E37" s="1150"/>
      <c r="F37" s="1150"/>
      <c r="G37" s="1150"/>
      <c r="H37" s="1150"/>
      <c r="I37" s="1135"/>
      <c r="J37" s="1138" t="s">
        <v>2719</v>
      </c>
      <c r="K37" s="1139"/>
      <c r="L37" s="1139"/>
      <c r="M37" s="1139"/>
      <c r="N37" s="1139"/>
      <c r="O37" s="1139"/>
      <c r="P37" s="1139"/>
      <c r="Q37" s="1144"/>
      <c r="R37" s="1139" t="s">
        <v>2720</v>
      </c>
      <c r="S37" s="1139"/>
      <c r="T37" s="1139"/>
      <c r="U37" s="1139"/>
      <c r="V37" s="1139"/>
      <c r="W37" s="1139"/>
      <c r="X37" s="1144"/>
      <c r="Y37" s="1161" t="s">
        <v>2721</v>
      </c>
      <c r="Z37" s="1162"/>
      <c r="AA37" s="1162"/>
      <c r="AB37" s="1162"/>
      <c r="AC37" s="1162"/>
      <c r="AD37" s="1163"/>
      <c r="AE37" s="1163"/>
      <c r="AF37" s="1163"/>
      <c r="AG37" s="1164"/>
    </row>
    <row r="38" spans="1:33" ht="17.100000000000001" customHeight="1">
      <c r="A38" s="1154"/>
      <c r="B38" s="1151"/>
      <c r="C38" s="1151"/>
      <c r="D38" s="1151"/>
      <c r="E38" s="1151"/>
      <c r="F38" s="1151"/>
      <c r="G38" s="1151"/>
      <c r="H38" s="1151"/>
      <c r="I38" s="1136"/>
      <c r="J38" s="1140"/>
      <c r="K38" s="1141"/>
      <c r="L38" s="1141"/>
      <c r="M38" s="1141"/>
      <c r="N38" s="1141"/>
      <c r="O38" s="1141"/>
      <c r="P38" s="1141"/>
      <c r="Q38" s="1145"/>
      <c r="R38" s="1141"/>
      <c r="S38" s="1141"/>
      <c r="T38" s="1141"/>
      <c r="U38" s="1141"/>
      <c r="V38" s="1141"/>
      <c r="W38" s="1141"/>
      <c r="X38" s="1145"/>
      <c r="Y38" s="1161"/>
      <c r="Z38" s="1162"/>
      <c r="AA38" s="1162"/>
      <c r="AB38" s="1162"/>
      <c r="AC38" s="1162"/>
      <c r="AD38" s="1163"/>
      <c r="AE38" s="1163"/>
      <c r="AF38" s="1163"/>
      <c r="AG38" s="1164"/>
    </row>
    <row r="39" spans="1:33" ht="17.100000000000001" customHeight="1">
      <c r="A39" s="1155"/>
      <c r="B39" s="1152"/>
      <c r="C39" s="1152"/>
      <c r="D39" s="1152"/>
      <c r="E39" s="1152"/>
      <c r="F39" s="1152"/>
      <c r="G39" s="1152"/>
      <c r="H39" s="1152"/>
      <c r="I39" s="1137"/>
      <c r="J39" s="1142"/>
      <c r="K39" s="1143"/>
      <c r="L39" s="1143"/>
      <c r="M39" s="1143"/>
      <c r="N39" s="1143"/>
      <c r="O39" s="1143"/>
      <c r="P39" s="1143"/>
      <c r="Q39" s="1146"/>
      <c r="R39" s="1143"/>
      <c r="S39" s="1143"/>
      <c r="T39" s="1143"/>
      <c r="U39" s="1143"/>
      <c r="V39" s="1143"/>
      <c r="W39" s="1143"/>
      <c r="X39" s="1146"/>
      <c r="Y39" s="1165"/>
      <c r="Z39" s="1163"/>
      <c r="AA39" s="1163"/>
      <c r="AB39" s="1163"/>
      <c r="AC39" s="1163"/>
      <c r="AD39" s="1163"/>
      <c r="AE39" s="1163"/>
      <c r="AF39" s="1163"/>
      <c r="AG39" s="1164"/>
    </row>
    <row r="40" spans="1:33" ht="17.100000000000001" customHeight="1">
      <c r="A40" s="1166" t="s">
        <v>2722</v>
      </c>
      <c r="B40" s="1167"/>
      <c r="C40" s="1139" t="str">
        <f>IF(AS1="","",TEXT(AS1,"e"))</f>
        <v/>
      </c>
      <c r="D40" s="1139"/>
      <c r="E40" s="1150" t="s">
        <v>5</v>
      </c>
      <c r="F40" s="1139" t="str">
        <f>IF(AS1="","",TEXT(AS1,"m"))</f>
        <v/>
      </c>
      <c r="G40" s="1150" t="s">
        <v>2713</v>
      </c>
      <c r="H40" s="1139" t="str">
        <f>IF(AS1="","",TEXT(AS1,"d"))</f>
        <v/>
      </c>
      <c r="I40" s="1150" t="s">
        <v>2714</v>
      </c>
      <c r="J40" s="1138"/>
      <c r="K40" s="1139"/>
      <c r="L40" s="1139"/>
      <c r="M40" s="1139"/>
      <c r="N40" s="1139"/>
      <c r="O40" s="1139"/>
      <c r="P40" s="1139"/>
      <c r="Q40" s="1144"/>
      <c r="R40" s="1139"/>
      <c r="S40" s="1139"/>
      <c r="T40" s="1139"/>
      <c r="U40" s="1139"/>
      <c r="V40" s="1139"/>
      <c r="W40" s="1139"/>
      <c r="X40" s="1144"/>
      <c r="Y40" s="1166" t="s">
        <v>2722</v>
      </c>
      <c r="Z40" s="1167"/>
      <c r="AA40" s="1139" t="str">
        <f>IF(AS2="","",TEXT(AS2,"e"))</f>
        <v/>
      </c>
      <c r="AB40" s="1139"/>
      <c r="AC40" s="1150" t="s">
        <v>5</v>
      </c>
      <c r="AD40" s="1139" t="str">
        <f>IF(AS2="","",TEXT(AS2,"m"))</f>
        <v/>
      </c>
      <c r="AE40" s="1150" t="s">
        <v>2713</v>
      </c>
      <c r="AF40" s="1139" t="str">
        <f>IF(AS2="","",TEXT(AS2,"d"))</f>
        <v/>
      </c>
      <c r="AG40" s="1135" t="s">
        <v>2714</v>
      </c>
    </row>
    <row r="41" spans="1:33" ht="17.100000000000001" customHeight="1">
      <c r="A41" s="1168"/>
      <c r="B41" s="1169"/>
      <c r="C41" s="1141"/>
      <c r="D41" s="1141"/>
      <c r="E41" s="1151"/>
      <c r="F41" s="1141"/>
      <c r="G41" s="1151"/>
      <c r="H41" s="1141"/>
      <c r="I41" s="1151"/>
      <c r="J41" s="1140"/>
      <c r="K41" s="1141"/>
      <c r="L41" s="1141"/>
      <c r="M41" s="1141"/>
      <c r="N41" s="1141"/>
      <c r="O41" s="1141"/>
      <c r="P41" s="1141"/>
      <c r="Q41" s="1145"/>
      <c r="R41" s="1141"/>
      <c r="S41" s="1141"/>
      <c r="T41" s="1141"/>
      <c r="U41" s="1141"/>
      <c r="V41" s="1141"/>
      <c r="W41" s="1141"/>
      <c r="X41" s="1145"/>
      <c r="Y41" s="1168"/>
      <c r="Z41" s="1169"/>
      <c r="AA41" s="1141"/>
      <c r="AB41" s="1141"/>
      <c r="AC41" s="1151"/>
      <c r="AD41" s="1141"/>
      <c r="AE41" s="1151"/>
      <c r="AF41" s="1141"/>
      <c r="AG41" s="1136"/>
    </row>
    <row r="42" spans="1:33" ht="17.100000000000001" customHeight="1">
      <c r="A42" s="1170"/>
      <c r="B42" s="1203"/>
      <c r="C42" s="1149"/>
      <c r="D42" s="1149"/>
      <c r="E42" s="1202"/>
      <c r="F42" s="1149"/>
      <c r="G42" s="1202"/>
      <c r="H42" s="1149"/>
      <c r="I42" s="1152"/>
      <c r="J42" s="1140"/>
      <c r="K42" s="1141"/>
      <c r="L42" s="1141"/>
      <c r="M42" s="1141"/>
      <c r="N42" s="1141"/>
      <c r="O42" s="1141"/>
      <c r="P42" s="1141"/>
      <c r="Q42" s="1145"/>
      <c r="R42" s="1141"/>
      <c r="S42" s="1141"/>
      <c r="T42" s="1141"/>
      <c r="U42" s="1141"/>
      <c r="V42" s="1141"/>
      <c r="W42" s="1141"/>
      <c r="X42" s="1145"/>
      <c r="Y42" s="1170"/>
      <c r="Z42" s="1203"/>
      <c r="AA42" s="1149"/>
      <c r="AB42" s="1149"/>
      <c r="AC42" s="1202"/>
      <c r="AD42" s="1149"/>
      <c r="AE42" s="1202"/>
      <c r="AF42" s="1149"/>
      <c r="AG42" s="1137"/>
    </row>
    <row r="43" spans="1:33" ht="17.100000000000001" customHeight="1">
      <c r="A43" s="1138" t="s">
        <v>2723</v>
      </c>
      <c r="B43" s="1147" t="str">
        <f>IF(AS1&lt;&gt;"","TKC"&amp;TEXT(AS1,"yy")&amp;"建更"&amp;IF(LEFT(第三面!F4,1)="山","梨",LEFT(第三面!F4,1))&amp;AS4,"TKC"&amp;"  　"&amp;"建更"&amp;IF(LEFT(第三面!F4,1)="山","梨",LEFT(第三面!F4,1)))</f>
        <v>TKC  　建更</v>
      </c>
      <c r="C43" s="1147"/>
      <c r="D43" s="1147"/>
      <c r="E43" s="1147"/>
      <c r="F43" s="1147"/>
      <c r="G43" s="1147"/>
      <c r="H43" s="1147"/>
      <c r="I43" s="1135" t="s">
        <v>17</v>
      </c>
      <c r="J43" s="1140"/>
      <c r="K43" s="1141"/>
      <c r="L43" s="1141"/>
      <c r="M43" s="1141"/>
      <c r="N43" s="1141"/>
      <c r="O43" s="1141"/>
      <c r="P43" s="1141"/>
      <c r="Q43" s="1145"/>
      <c r="R43" s="1141"/>
      <c r="S43" s="1141"/>
      <c r="T43" s="1141"/>
      <c r="U43" s="1141"/>
      <c r="V43" s="1141"/>
      <c r="W43" s="1141"/>
      <c r="X43" s="1145"/>
      <c r="Y43" s="1138" t="s">
        <v>2723</v>
      </c>
      <c r="Z43" s="1147" t="str">
        <f>IF(AS2="","TKC"&amp;"  　"&amp;"建更"&amp;IF(LEFT(第三面!F4,1)="山","梨",LEFT(第三面!F4,1)),B43)</f>
        <v>TKC  　建更</v>
      </c>
      <c r="AA43" s="1147"/>
      <c r="AB43" s="1147"/>
      <c r="AC43" s="1147"/>
      <c r="AD43" s="1147"/>
      <c r="AE43" s="1147"/>
      <c r="AF43" s="1147"/>
      <c r="AG43" s="1135" t="s">
        <v>17</v>
      </c>
    </row>
    <row r="44" spans="1:33" ht="17.100000000000001" customHeight="1">
      <c r="A44" s="1140"/>
      <c r="B44" s="1148"/>
      <c r="C44" s="1148"/>
      <c r="D44" s="1148"/>
      <c r="E44" s="1148"/>
      <c r="F44" s="1148"/>
      <c r="G44" s="1148"/>
      <c r="H44" s="1148"/>
      <c r="I44" s="1136"/>
      <c r="J44" s="1140"/>
      <c r="K44" s="1141"/>
      <c r="L44" s="1141"/>
      <c r="M44" s="1141"/>
      <c r="N44" s="1141"/>
      <c r="O44" s="1141"/>
      <c r="P44" s="1141"/>
      <c r="Q44" s="1145"/>
      <c r="R44" s="1141"/>
      <c r="S44" s="1141"/>
      <c r="T44" s="1141"/>
      <c r="U44" s="1141"/>
      <c r="V44" s="1141"/>
      <c r="W44" s="1141"/>
      <c r="X44" s="1145"/>
      <c r="Y44" s="1140"/>
      <c r="Z44" s="1148"/>
      <c r="AA44" s="1148"/>
      <c r="AB44" s="1148"/>
      <c r="AC44" s="1148"/>
      <c r="AD44" s="1148"/>
      <c r="AE44" s="1148"/>
      <c r="AF44" s="1148"/>
      <c r="AG44" s="1136"/>
    </row>
    <row r="45" spans="1:33" ht="17.100000000000001" customHeight="1">
      <c r="A45" s="1142"/>
      <c r="B45" s="1205"/>
      <c r="C45" s="1205"/>
      <c r="D45" s="1205"/>
      <c r="E45" s="1205"/>
      <c r="F45" s="1205"/>
      <c r="G45" s="1205"/>
      <c r="H45" s="1205"/>
      <c r="I45" s="1137"/>
      <c r="J45" s="1140"/>
      <c r="K45" s="1141"/>
      <c r="L45" s="1141"/>
      <c r="M45" s="1141"/>
      <c r="N45" s="1141"/>
      <c r="O45" s="1141"/>
      <c r="P45" s="1141"/>
      <c r="Q45" s="1145"/>
      <c r="R45" s="1141"/>
      <c r="S45" s="1141"/>
      <c r="T45" s="1141"/>
      <c r="U45" s="1141"/>
      <c r="V45" s="1141"/>
      <c r="W45" s="1141"/>
      <c r="X45" s="1145"/>
      <c r="Y45" s="1142"/>
      <c r="Z45" s="1205"/>
      <c r="AA45" s="1205"/>
      <c r="AB45" s="1205"/>
      <c r="AC45" s="1205"/>
      <c r="AD45" s="1205"/>
      <c r="AE45" s="1205"/>
      <c r="AF45" s="1205"/>
      <c r="AG45" s="1137"/>
    </row>
    <row r="46" spans="1:33" ht="17.100000000000001" customHeight="1">
      <c r="A46" s="1138" t="s">
        <v>2733</v>
      </c>
      <c r="B46" s="1139"/>
      <c r="C46" s="1139"/>
      <c r="D46" s="1139" t="str">
        <f>IF(AS3="","",AS3)</f>
        <v/>
      </c>
      <c r="E46" s="1139"/>
      <c r="F46" s="1139"/>
      <c r="G46" s="1139"/>
      <c r="H46" s="1139"/>
      <c r="I46" s="1144"/>
      <c r="J46" s="1140"/>
      <c r="K46" s="1141"/>
      <c r="L46" s="1141"/>
      <c r="M46" s="1141"/>
      <c r="N46" s="1141"/>
      <c r="O46" s="1141"/>
      <c r="P46" s="1141"/>
      <c r="Q46" s="1145"/>
      <c r="R46" s="1141"/>
      <c r="S46" s="1141"/>
      <c r="T46" s="1141"/>
      <c r="U46" s="1141"/>
      <c r="V46" s="1141"/>
      <c r="W46" s="1141"/>
      <c r="X46" s="1145"/>
      <c r="Y46" s="1138" t="s">
        <v>2724</v>
      </c>
      <c r="Z46" s="1139"/>
      <c r="AA46" s="1139"/>
      <c r="AB46" s="1139" t="str">
        <f>IF(AS2="","",D46)</f>
        <v/>
      </c>
      <c r="AC46" s="1139"/>
      <c r="AD46" s="1139"/>
      <c r="AE46" s="1139"/>
      <c r="AF46" s="1139"/>
      <c r="AG46" s="1144"/>
    </row>
    <row r="47" spans="1:33" ht="17.100000000000001" customHeight="1">
      <c r="A47" s="1140"/>
      <c r="B47" s="1141"/>
      <c r="C47" s="1141"/>
      <c r="D47" s="1141"/>
      <c r="E47" s="1141"/>
      <c r="F47" s="1141"/>
      <c r="G47" s="1141"/>
      <c r="H47" s="1141"/>
      <c r="I47" s="1145"/>
      <c r="J47" s="1140"/>
      <c r="K47" s="1141"/>
      <c r="L47" s="1141"/>
      <c r="M47" s="1141"/>
      <c r="N47" s="1141"/>
      <c r="O47" s="1141"/>
      <c r="P47" s="1141"/>
      <c r="Q47" s="1145"/>
      <c r="R47" s="1141"/>
      <c r="S47" s="1141"/>
      <c r="T47" s="1141"/>
      <c r="U47" s="1141"/>
      <c r="V47" s="1141"/>
      <c r="W47" s="1141"/>
      <c r="X47" s="1145"/>
      <c r="Y47" s="1140"/>
      <c r="Z47" s="1141"/>
      <c r="AA47" s="1141"/>
      <c r="AB47" s="1141"/>
      <c r="AC47" s="1141"/>
      <c r="AD47" s="1141"/>
      <c r="AE47" s="1141"/>
      <c r="AF47" s="1141"/>
      <c r="AG47" s="1145"/>
    </row>
    <row r="48" spans="1:33" ht="17.100000000000001" customHeight="1">
      <c r="A48" s="1142"/>
      <c r="B48" s="1143"/>
      <c r="C48" s="1143"/>
      <c r="D48" s="1143"/>
      <c r="E48" s="1143"/>
      <c r="F48" s="1143"/>
      <c r="G48" s="1143"/>
      <c r="H48" s="1143"/>
      <c r="I48" s="1146"/>
      <c r="J48" s="1142"/>
      <c r="K48" s="1143"/>
      <c r="L48" s="1143"/>
      <c r="M48" s="1143"/>
      <c r="N48" s="1143"/>
      <c r="O48" s="1143"/>
      <c r="P48" s="1143"/>
      <c r="Q48" s="1146"/>
      <c r="R48" s="1143"/>
      <c r="S48" s="1143"/>
      <c r="T48" s="1143"/>
      <c r="U48" s="1143"/>
      <c r="V48" s="1143"/>
      <c r="W48" s="1143"/>
      <c r="X48" s="1146"/>
      <c r="Y48" s="1142"/>
      <c r="Z48" s="1143"/>
      <c r="AA48" s="1143"/>
      <c r="AB48" s="1143"/>
      <c r="AC48" s="1143"/>
      <c r="AD48" s="1143"/>
      <c r="AE48" s="1143"/>
      <c r="AF48" s="1143"/>
      <c r="AG48" s="1146"/>
    </row>
    <row r="49" spans="1:9">
      <c r="A49" s="357"/>
      <c r="B49" s="357"/>
      <c r="C49" s="357"/>
      <c r="D49" s="357"/>
      <c r="E49" s="357"/>
      <c r="F49" s="357"/>
      <c r="G49" s="357"/>
      <c r="H49" s="357"/>
      <c r="I49" s="357"/>
    </row>
    <row r="50" spans="1:9">
      <c r="A50" s="357"/>
      <c r="B50" s="357"/>
      <c r="C50" s="357"/>
      <c r="D50" s="357"/>
      <c r="E50" s="357"/>
      <c r="F50" s="357"/>
      <c r="G50" s="357"/>
      <c r="H50" s="357"/>
      <c r="I50" s="357"/>
    </row>
  </sheetData>
  <mergeCells count="56">
    <mergeCell ref="A16:AG16"/>
    <mergeCell ref="Z18:AA18"/>
    <mergeCell ref="A1:AG1"/>
    <mergeCell ref="A5:AG5"/>
    <mergeCell ref="A8:AG8"/>
    <mergeCell ref="A11:AG13"/>
    <mergeCell ref="A15:AG15"/>
    <mergeCell ref="AI18:AJ18"/>
    <mergeCell ref="N19:P19"/>
    <mergeCell ref="T19:AF19"/>
    <mergeCell ref="T20:AF20"/>
    <mergeCell ref="T23:AF23"/>
    <mergeCell ref="T22:AF22"/>
    <mergeCell ref="N25:P25"/>
    <mergeCell ref="R25:AF25"/>
    <mergeCell ref="R26:AF26"/>
    <mergeCell ref="J29:AG29"/>
    <mergeCell ref="A37:E39"/>
    <mergeCell ref="F37:I39"/>
    <mergeCell ref="J37:Q39"/>
    <mergeCell ref="R37:X39"/>
    <mergeCell ref="Y37:AG39"/>
    <mergeCell ref="Y46:AA48"/>
    <mergeCell ref="AB46:AG48"/>
    <mergeCell ref="AD40:AD42"/>
    <mergeCell ref="AE40:AE42"/>
    <mergeCell ref="AI30:AJ30"/>
    <mergeCell ref="J31:AG31"/>
    <mergeCell ref="J33:AG34"/>
    <mergeCell ref="AF40:AF42"/>
    <mergeCell ref="AG40:AG42"/>
    <mergeCell ref="Y43:Y45"/>
    <mergeCell ref="Z43:AF45"/>
    <mergeCell ref="AG43:AG45"/>
    <mergeCell ref="J40:Q48"/>
    <mergeCell ref="R40:X48"/>
    <mergeCell ref="Y40:Z42"/>
    <mergeCell ref="AA40:AB42"/>
    <mergeCell ref="A46:C48"/>
    <mergeCell ref="D46:I48"/>
    <mergeCell ref="A43:A45"/>
    <mergeCell ref="B43:H45"/>
    <mergeCell ref="I43:I45"/>
    <mergeCell ref="AI27:AM27"/>
    <mergeCell ref="AI28:AM28"/>
    <mergeCell ref="AC40:AC42"/>
    <mergeCell ref="A40:B42"/>
    <mergeCell ref="C40:D42"/>
    <mergeCell ref="E40:E42"/>
    <mergeCell ref="F40:F42"/>
    <mergeCell ref="G40:G42"/>
    <mergeCell ref="H40:H42"/>
    <mergeCell ref="I40:I42"/>
    <mergeCell ref="A35:E35"/>
    <mergeCell ref="A36:AG36"/>
    <mergeCell ref="J30:K30"/>
  </mergeCells>
  <phoneticPr fontId="1"/>
  <dataValidations count="5">
    <dataValidation imeMode="hiragana" allowBlank="1" showInputMessage="1" showErrorMessage="1" sqref="R19:T20 JN19:JP20 TJ19:TL20 ADF19:ADH20 ANB19:AND20 AWX19:AWZ20 BGT19:BGV20 BQP19:BQR20 CAL19:CAN20 CKH19:CKJ20 CUD19:CUF20 DDZ19:DEB20 DNV19:DNX20 DXR19:DXT20 EHN19:EHP20 ERJ19:ERL20 FBF19:FBH20 FLB19:FLD20 FUX19:FUZ20 GET19:GEV20 GOP19:GOR20 GYL19:GYN20 HIH19:HIJ20 HSD19:HSF20 IBZ19:ICB20 ILV19:ILX20 IVR19:IVT20 JFN19:JFP20 JPJ19:JPL20 JZF19:JZH20 KJB19:KJD20 KSX19:KSZ20 LCT19:LCV20 LMP19:LMR20 LWL19:LWN20 MGH19:MGJ20 MQD19:MQF20 MZZ19:NAB20 NJV19:NJX20 NTR19:NTT20 ODN19:ODP20 ONJ19:ONL20 OXF19:OXH20 PHB19:PHD20 PQX19:PQZ20 QAT19:QAV20 QKP19:QKR20 QUL19:QUN20 REH19:REJ20 ROD19:ROF20 RXZ19:RYB20 SHV19:SHX20 SRR19:SRT20 TBN19:TBP20 TLJ19:TLL20 TVF19:TVH20 UFB19:UFD20 UOX19:UOZ20 UYT19:UYV20 VIP19:VIR20 VSL19:VSN20 WCH19:WCJ20 WMD19:WMF20 WVZ19:WWB20 R65555:T65556 JN65555:JP65556 TJ65555:TL65556 ADF65555:ADH65556 ANB65555:AND65556 AWX65555:AWZ65556 BGT65555:BGV65556 BQP65555:BQR65556 CAL65555:CAN65556 CKH65555:CKJ65556 CUD65555:CUF65556 DDZ65555:DEB65556 DNV65555:DNX65556 DXR65555:DXT65556 EHN65555:EHP65556 ERJ65555:ERL65556 FBF65555:FBH65556 FLB65555:FLD65556 FUX65555:FUZ65556 GET65555:GEV65556 GOP65555:GOR65556 GYL65555:GYN65556 HIH65555:HIJ65556 HSD65555:HSF65556 IBZ65555:ICB65556 ILV65555:ILX65556 IVR65555:IVT65556 JFN65555:JFP65556 JPJ65555:JPL65556 JZF65555:JZH65556 KJB65555:KJD65556 KSX65555:KSZ65556 LCT65555:LCV65556 LMP65555:LMR65556 LWL65555:LWN65556 MGH65555:MGJ65556 MQD65555:MQF65556 MZZ65555:NAB65556 NJV65555:NJX65556 NTR65555:NTT65556 ODN65555:ODP65556 ONJ65555:ONL65556 OXF65555:OXH65556 PHB65555:PHD65556 PQX65555:PQZ65556 QAT65555:QAV65556 QKP65555:QKR65556 QUL65555:QUN65556 REH65555:REJ65556 ROD65555:ROF65556 RXZ65555:RYB65556 SHV65555:SHX65556 SRR65555:SRT65556 TBN65555:TBP65556 TLJ65555:TLL65556 TVF65555:TVH65556 UFB65555:UFD65556 UOX65555:UOZ65556 UYT65555:UYV65556 VIP65555:VIR65556 VSL65555:VSN65556 WCH65555:WCJ65556 WMD65555:WMF65556 WVZ65555:WWB65556 R131091:T131092 JN131091:JP131092 TJ131091:TL131092 ADF131091:ADH131092 ANB131091:AND131092 AWX131091:AWZ131092 BGT131091:BGV131092 BQP131091:BQR131092 CAL131091:CAN131092 CKH131091:CKJ131092 CUD131091:CUF131092 DDZ131091:DEB131092 DNV131091:DNX131092 DXR131091:DXT131092 EHN131091:EHP131092 ERJ131091:ERL131092 FBF131091:FBH131092 FLB131091:FLD131092 FUX131091:FUZ131092 GET131091:GEV131092 GOP131091:GOR131092 GYL131091:GYN131092 HIH131091:HIJ131092 HSD131091:HSF131092 IBZ131091:ICB131092 ILV131091:ILX131092 IVR131091:IVT131092 JFN131091:JFP131092 JPJ131091:JPL131092 JZF131091:JZH131092 KJB131091:KJD131092 KSX131091:KSZ131092 LCT131091:LCV131092 LMP131091:LMR131092 LWL131091:LWN131092 MGH131091:MGJ131092 MQD131091:MQF131092 MZZ131091:NAB131092 NJV131091:NJX131092 NTR131091:NTT131092 ODN131091:ODP131092 ONJ131091:ONL131092 OXF131091:OXH131092 PHB131091:PHD131092 PQX131091:PQZ131092 QAT131091:QAV131092 QKP131091:QKR131092 QUL131091:QUN131092 REH131091:REJ131092 ROD131091:ROF131092 RXZ131091:RYB131092 SHV131091:SHX131092 SRR131091:SRT131092 TBN131091:TBP131092 TLJ131091:TLL131092 TVF131091:TVH131092 UFB131091:UFD131092 UOX131091:UOZ131092 UYT131091:UYV131092 VIP131091:VIR131092 VSL131091:VSN131092 WCH131091:WCJ131092 WMD131091:WMF131092 WVZ131091:WWB131092 R196627:T196628 JN196627:JP196628 TJ196627:TL196628 ADF196627:ADH196628 ANB196627:AND196628 AWX196627:AWZ196628 BGT196627:BGV196628 BQP196627:BQR196628 CAL196627:CAN196628 CKH196627:CKJ196628 CUD196627:CUF196628 DDZ196627:DEB196628 DNV196627:DNX196628 DXR196627:DXT196628 EHN196627:EHP196628 ERJ196627:ERL196628 FBF196627:FBH196628 FLB196627:FLD196628 FUX196627:FUZ196628 GET196627:GEV196628 GOP196627:GOR196628 GYL196627:GYN196628 HIH196627:HIJ196628 HSD196627:HSF196628 IBZ196627:ICB196628 ILV196627:ILX196628 IVR196627:IVT196628 JFN196627:JFP196628 JPJ196627:JPL196628 JZF196627:JZH196628 KJB196627:KJD196628 KSX196627:KSZ196628 LCT196627:LCV196628 LMP196627:LMR196628 LWL196627:LWN196628 MGH196627:MGJ196628 MQD196627:MQF196628 MZZ196627:NAB196628 NJV196627:NJX196628 NTR196627:NTT196628 ODN196627:ODP196628 ONJ196627:ONL196628 OXF196627:OXH196628 PHB196627:PHD196628 PQX196627:PQZ196628 QAT196627:QAV196628 QKP196627:QKR196628 QUL196627:QUN196628 REH196627:REJ196628 ROD196627:ROF196628 RXZ196627:RYB196628 SHV196627:SHX196628 SRR196627:SRT196628 TBN196627:TBP196628 TLJ196627:TLL196628 TVF196627:TVH196628 UFB196627:UFD196628 UOX196627:UOZ196628 UYT196627:UYV196628 VIP196627:VIR196628 VSL196627:VSN196628 WCH196627:WCJ196628 WMD196627:WMF196628 WVZ196627:WWB196628 R262163:T262164 JN262163:JP262164 TJ262163:TL262164 ADF262163:ADH262164 ANB262163:AND262164 AWX262163:AWZ262164 BGT262163:BGV262164 BQP262163:BQR262164 CAL262163:CAN262164 CKH262163:CKJ262164 CUD262163:CUF262164 DDZ262163:DEB262164 DNV262163:DNX262164 DXR262163:DXT262164 EHN262163:EHP262164 ERJ262163:ERL262164 FBF262163:FBH262164 FLB262163:FLD262164 FUX262163:FUZ262164 GET262163:GEV262164 GOP262163:GOR262164 GYL262163:GYN262164 HIH262163:HIJ262164 HSD262163:HSF262164 IBZ262163:ICB262164 ILV262163:ILX262164 IVR262163:IVT262164 JFN262163:JFP262164 JPJ262163:JPL262164 JZF262163:JZH262164 KJB262163:KJD262164 KSX262163:KSZ262164 LCT262163:LCV262164 LMP262163:LMR262164 LWL262163:LWN262164 MGH262163:MGJ262164 MQD262163:MQF262164 MZZ262163:NAB262164 NJV262163:NJX262164 NTR262163:NTT262164 ODN262163:ODP262164 ONJ262163:ONL262164 OXF262163:OXH262164 PHB262163:PHD262164 PQX262163:PQZ262164 QAT262163:QAV262164 QKP262163:QKR262164 QUL262163:QUN262164 REH262163:REJ262164 ROD262163:ROF262164 RXZ262163:RYB262164 SHV262163:SHX262164 SRR262163:SRT262164 TBN262163:TBP262164 TLJ262163:TLL262164 TVF262163:TVH262164 UFB262163:UFD262164 UOX262163:UOZ262164 UYT262163:UYV262164 VIP262163:VIR262164 VSL262163:VSN262164 WCH262163:WCJ262164 WMD262163:WMF262164 WVZ262163:WWB262164 R327699:T327700 JN327699:JP327700 TJ327699:TL327700 ADF327699:ADH327700 ANB327699:AND327700 AWX327699:AWZ327700 BGT327699:BGV327700 BQP327699:BQR327700 CAL327699:CAN327700 CKH327699:CKJ327700 CUD327699:CUF327700 DDZ327699:DEB327700 DNV327699:DNX327700 DXR327699:DXT327700 EHN327699:EHP327700 ERJ327699:ERL327700 FBF327699:FBH327700 FLB327699:FLD327700 FUX327699:FUZ327700 GET327699:GEV327700 GOP327699:GOR327700 GYL327699:GYN327700 HIH327699:HIJ327700 HSD327699:HSF327700 IBZ327699:ICB327700 ILV327699:ILX327700 IVR327699:IVT327700 JFN327699:JFP327700 JPJ327699:JPL327700 JZF327699:JZH327700 KJB327699:KJD327700 KSX327699:KSZ327700 LCT327699:LCV327700 LMP327699:LMR327700 LWL327699:LWN327700 MGH327699:MGJ327700 MQD327699:MQF327700 MZZ327699:NAB327700 NJV327699:NJX327700 NTR327699:NTT327700 ODN327699:ODP327700 ONJ327699:ONL327700 OXF327699:OXH327700 PHB327699:PHD327700 PQX327699:PQZ327700 QAT327699:QAV327700 QKP327699:QKR327700 QUL327699:QUN327700 REH327699:REJ327700 ROD327699:ROF327700 RXZ327699:RYB327700 SHV327699:SHX327700 SRR327699:SRT327700 TBN327699:TBP327700 TLJ327699:TLL327700 TVF327699:TVH327700 UFB327699:UFD327700 UOX327699:UOZ327700 UYT327699:UYV327700 VIP327699:VIR327700 VSL327699:VSN327700 WCH327699:WCJ327700 WMD327699:WMF327700 WVZ327699:WWB327700 R393235:T393236 JN393235:JP393236 TJ393235:TL393236 ADF393235:ADH393236 ANB393235:AND393236 AWX393235:AWZ393236 BGT393235:BGV393236 BQP393235:BQR393236 CAL393235:CAN393236 CKH393235:CKJ393236 CUD393235:CUF393236 DDZ393235:DEB393236 DNV393235:DNX393236 DXR393235:DXT393236 EHN393235:EHP393236 ERJ393235:ERL393236 FBF393235:FBH393236 FLB393235:FLD393236 FUX393235:FUZ393236 GET393235:GEV393236 GOP393235:GOR393236 GYL393235:GYN393236 HIH393235:HIJ393236 HSD393235:HSF393236 IBZ393235:ICB393236 ILV393235:ILX393236 IVR393235:IVT393236 JFN393235:JFP393236 JPJ393235:JPL393236 JZF393235:JZH393236 KJB393235:KJD393236 KSX393235:KSZ393236 LCT393235:LCV393236 LMP393235:LMR393236 LWL393235:LWN393236 MGH393235:MGJ393236 MQD393235:MQF393236 MZZ393235:NAB393236 NJV393235:NJX393236 NTR393235:NTT393236 ODN393235:ODP393236 ONJ393235:ONL393236 OXF393235:OXH393236 PHB393235:PHD393236 PQX393235:PQZ393236 QAT393235:QAV393236 QKP393235:QKR393236 QUL393235:QUN393236 REH393235:REJ393236 ROD393235:ROF393236 RXZ393235:RYB393236 SHV393235:SHX393236 SRR393235:SRT393236 TBN393235:TBP393236 TLJ393235:TLL393236 TVF393235:TVH393236 UFB393235:UFD393236 UOX393235:UOZ393236 UYT393235:UYV393236 VIP393235:VIR393236 VSL393235:VSN393236 WCH393235:WCJ393236 WMD393235:WMF393236 WVZ393235:WWB393236 R458771:T458772 JN458771:JP458772 TJ458771:TL458772 ADF458771:ADH458772 ANB458771:AND458772 AWX458771:AWZ458772 BGT458771:BGV458772 BQP458771:BQR458772 CAL458771:CAN458772 CKH458771:CKJ458772 CUD458771:CUF458772 DDZ458771:DEB458772 DNV458771:DNX458772 DXR458771:DXT458772 EHN458771:EHP458772 ERJ458771:ERL458772 FBF458771:FBH458772 FLB458771:FLD458772 FUX458771:FUZ458772 GET458771:GEV458772 GOP458771:GOR458772 GYL458771:GYN458772 HIH458771:HIJ458772 HSD458771:HSF458772 IBZ458771:ICB458772 ILV458771:ILX458772 IVR458771:IVT458772 JFN458771:JFP458772 JPJ458771:JPL458772 JZF458771:JZH458772 KJB458771:KJD458772 KSX458771:KSZ458772 LCT458771:LCV458772 LMP458771:LMR458772 LWL458771:LWN458772 MGH458771:MGJ458772 MQD458771:MQF458772 MZZ458771:NAB458772 NJV458771:NJX458772 NTR458771:NTT458772 ODN458771:ODP458772 ONJ458771:ONL458772 OXF458771:OXH458772 PHB458771:PHD458772 PQX458771:PQZ458772 QAT458771:QAV458772 QKP458771:QKR458772 QUL458771:QUN458772 REH458771:REJ458772 ROD458771:ROF458772 RXZ458771:RYB458772 SHV458771:SHX458772 SRR458771:SRT458772 TBN458771:TBP458772 TLJ458771:TLL458772 TVF458771:TVH458772 UFB458771:UFD458772 UOX458771:UOZ458772 UYT458771:UYV458772 VIP458771:VIR458772 VSL458771:VSN458772 WCH458771:WCJ458772 WMD458771:WMF458772 WVZ458771:WWB458772 R524307:T524308 JN524307:JP524308 TJ524307:TL524308 ADF524307:ADH524308 ANB524307:AND524308 AWX524307:AWZ524308 BGT524307:BGV524308 BQP524307:BQR524308 CAL524307:CAN524308 CKH524307:CKJ524308 CUD524307:CUF524308 DDZ524307:DEB524308 DNV524307:DNX524308 DXR524307:DXT524308 EHN524307:EHP524308 ERJ524307:ERL524308 FBF524307:FBH524308 FLB524307:FLD524308 FUX524307:FUZ524308 GET524307:GEV524308 GOP524307:GOR524308 GYL524307:GYN524308 HIH524307:HIJ524308 HSD524307:HSF524308 IBZ524307:ICB524308 ILV524307:ILX524308 IVR524307:IVT524308 JFN524307:JFP524308 JPJ524307:JPL524308 JZF524307:JZH524308 KJB524307:KJD524308 KSX524307:KSZ524308 LCT524307:LCV524308 LMP524307:LMR524308 LWL524307:LWN524308 MGH524307:MGJ524308 MQD524307:MQF524308 MZZ524307:NAB524308 NJV524307:NJX524308 NTR524307:NTT524308 ODN524307:ODP524308 ONJ524307:ONL524308 OXF524307:OXH524308 PHB524307:PHD524308 PQX524307:PQZ524308 QAT524307:QAV524308 QKP524307:QKR524308 QUL524307:QUN524308 REH524307:REJ524308 ROD524307:ROF524308 RXZ524307:RYB524308 SHV524307:SHX524308 SRR524307:SRT524308 TBN524307:TBP524308 TLJ524307:TLL524308 TVF524307:TVH524308 UFB524307:UFD524308 UOX524307:UOZ524308 UYT524307:UYV524308 VIP524307:VIR524308 VSL524307:VSN524308 WCH524307:WCJ524308 WMD524307:WMF524308 WVZ524307:WWB524308 R589843:T589844 JN589843:JP589844 TJ589843:TL589844 ADF589843:ADH589844 ANB589843:AND589844 AWX589843:AWZ589844 BGT589843:BGV589844 BQP589843:BQR589844 CAL589843:CAN589844 CKH589843:CKJ589844 CUD589843:CUF589844 DDZ589843:DEB589844 DNV589843:DNX589844 DXR589843:DXT589844 EHN589843:EHP589844 ERJ589843:ERL589844 FBF589843:FBH589844 FLB589843:FLD589844 FUX589843:FUZ589844 GET589843:GEV589844 GOP589843:GOR589844 GYL589843:GYN589844 HIH589843:HIJ589844 HSD589843:HSF589844 IBZ589843:ICB589844 ILV589843:ILX589844 IVR589843:IVT589844 JFN589843:JFP589844 JPJ589843:JPL589844 JZF589843:JZH589844 KJB589843:KJD589844 KSX589843:KSZ589844 LCT589843:LCV589844 LMP589843:LMR589844 LWL589843:LWN589844 MGH589843:MGJ589844 MQD589843:MQF589844 MZZ589843:NAB589844 NJV589843:NJX589844 NTR589843:NTT589844 ODN589843:ODP589844 ONJ589843:ONL589844 OXF589843:OXH589844 PHB589843:PHD589844 PQX589843:PQZ589844 QAT589843:QAV589844 QKP589843:QKR589844 QUL589843:QUN589844 REH589843:REJ589844 ROD589843:ROF589844 RXZ589843:RYB589844 SHV589843:SHX589844 SRR589843:SRT589844 TBN589843:TBP589844 TLJ589843:TLL589844 TVF589843:TVH589844 UFB589843:UFD589844 UOX589843:UOZ589844 UYT589843:UYV589844 VIP589843:VIR589844 VSL589843:VSN589844 WCH589843:WCJ589844 WMD589843:WMF589844 WVZ589843:WWB589844 R655379:T655380 JN655379:JP655380 TJ655379:TL655380 ADF655379:ADH655380 ANB655379:AND655380 AWX655379:AWZ655380 BGT655379:BGV655380 BQP655379:BQR655380 CAL655379:CAN655380 CKH655379:CKJ655380 CUD655379:CUF655380 DDZ655379:DEB655380 DNV655379:DNX655380 DXR655379:DXT655380 EHN655379:EHP655380 ERJ655379:ERL655380 FBF655379:FBH655380 FLB655379:FLD655380 FUX655379:FUZ655380 GET655379:GEV655380 GOP655379:GOR655380 GYL655379:GYN655380 HIH655379:HIJ655380 HSD655379:HSF655380 IBZ655379:ICB655380 ILV655379:ILX655380 IVR655379:IVT655380 JFN655379:JFP655380 JPJ655379:JPL655380 JZF655379:JZH655380 KJB655379:KJD655380 KSX655379:KSZ655380 LCT655379:LCV655380 LMP655379:LMR655380 LWL655379:LWN655380 MGH655379:MGJ655380 MQD655379:MQF655380 MZZ655379:NAB655380 NJV655379:NJX655380 NTR655379:NTT655380 ODN655379:ODP655380 ONJ655379:ONL655380 OXF655379:OXH655380 PHB655379:PHD655380 PQX655379:PQZ655380 QAT655379:QAV655380 QKP655379:QKR655380 QUL655379:QUN655380 REH655379:REJ655380 ROD655379:ROF655380 RXZ655379:RYB655380 SHV655379:SHX655380 SRR655379:SRT655380 TBN655379:TBP655380 TLJ655379:TLL655380 TVF655379:TVH655380 UFB655379:UFD655380 UOX655379:UOZ655380 UYT655379:UYV655380 VIP655379:VIR655380 VSL655379:VSN655380 WCH655379:WCJ655380 WMD655379:WMF655380 WVZ655379:WWB655380 R720915:T720916 JN720915:JP720916 TJ720915:TL720916 ADF720915:ADH720916 ANB720915:AND720916 AWX720915:AWZ720916 BGT720915:BGV720916 BQP720915:BQR720916 CAL720915:CAN720916 CKH720915:CKJ720916 CUD720915:CUF720916 DDZ720915:DEB720916 DNV720915:DNX720916 DXR720915:DXT720916 EHN720915:EHP720916 ERJ720915:ERL720916 FBF720915:FBH720916 FLB720915:FLD720916 FUX720915:FUZ720916 GET720915:GEV720916 GOP720915:GOR720916 GYL720915:GYN720916 HIH720915:HIJ720916 HSD720915:HSF720916 IBZ720915:ICB720916 ILV720915:ILX720916 IVR720915:IVT720916 JFN720915:JFP720916 JPJ720915:JPL720916 JZF720915:JZH720916 KJB720915:KJD720916 KSX720915:KSZ720916 LCT720915:LCV720916 LMP720915:LMR720916 LWL720915:LWN720916 MGH720915:MGJ720916 MQD720915:MQF720916 MZZ720915:NAB720916 NJV720915:NJX720916 NTR720915:NTT720916 ODN720915:ODP720916 ONJ720915:ONL720916 OXF720915:OXH720916 PHB720915:PHD720916 PQX720915:PQZ720916 QAT720915:QAV720916 QKP720915:QKR720916 QUL720915:QUN720916 REH720915:REJ720916 ROD720915:ROF720916 RXZ720915:RYB720916 SHV720915:SHX720916 SRR720915:SRT720916 TBN720915:TBP720916 TLJ720915:TLL720916 TVF720915:TVH720916 UFB720915:UFD720916 UOX720915:UOZ720916 UYT720915:UYV720916 VIP720915:VIR720916 VSL720915:VSN720916 WCH720915:WCJ720916 WMD720915:WMF720916 WVZ720915:WWB720916 R786451:T786452 JN786451:JP786452 TJ786451:TL786452 ADF786451:ADH786452 ANB786451:AND786452 AWX786451:AWZ786452 BGT786451:BGV786452 BQP786451:BQR786452 CAL786451:CAN786452 CKH786451:CKJ786452 CUD786451:CUF786452 DDZ786451:DEB786452 DNV786451:DNX786452 DXR786451:DXT786452 EHN786451:EHP786452 ERJ786451:ERL786452 FBF786451:FBH786452 FLB786451:FLD786452 FUX786451:FUZ786452 GET786451:GEV786452 GOP786451:GOR786452 GYL786451:GYN786452 HIH786451:HIJ786452 HSD786451:HSF786452 IBZ786451:ICB786452 ILV786451:ILX786452 IVR786451:IVT786452 JFN786451:JFP786452 JPJ786451:JPL786452 JZF786451:JZH786452 KJB786451:KJD786452 KSX786451:KSZ786452 LCT786451:LCV786452 LMP786451:LMR786452 LWL786451:LWN786452 MGH786451:MGJ786452 MQD786451:MQF786452 MZZ786451:NAB786452 NJV786451:NJX786452 NTR786451:NTT786452 ODN786451:ODP786452 ONJ786451:ONL786452 OXF786451:OXH786452 PHB786451:PHD786452 PQX786451:PQZ786452 QAT786451:QAV786452 QKP786451:QKR786452 QUL786451:QUN786452 REH786451:REJ786452 ROD786451:ROF786452 RXZ786451:RYB786452 SHV786451:SHX786452 SRR786451:SRT786452 TBN786451:TBP786452 TLJ786451:TLL786452 TVF786451:TVH786452 UFB786451:UFD786452 UOX786451:UOZ786452 UYT786451:UYV786452 VIP786451:VIR786452 VSL786451:VSN786452 WCH786451:WCJ786452 WMD786451:WMF786452 WVZ786451:WWB786452 R851987:T851988 JN851987:JP851988 TJ851987:TL851988 ADF851987:ADH851988 ANB851987:AND851988 AWX851987:AWZ851988 BGT851987:BGV851988 BQP851987:BQR851988 CAL851987:CAN851988 CKH851987:CKJ851988 CUD851987:CUF851988 DDZ851987:DEB851988 DNV851987:DNX851988 DXR851987:DXT851988 EHN851987:EHP851988 ERJ851987:ERL851988 FBF851987:FBH851988 FLB851987:FLD851988 FUX851987:FUZ851988 GET851987:GEV851988 GOP851987:GOR851988 GYL851987:GYN851988 HIH851987:HIJ851988 HSD851987:HSF851988 IBZ851987:ICB851988 ILV851987:ILX851988 IVR851987:IVT851988 JFN851987:JFP851988 JPJ851987:JPL851988 JZF851987:JZH851988 KJB851987:KJD851988 KSX851987:KSZ851988 LCT851987:LCV851988 LMP851987:LMR851988 LWL851987:LWN851988 MGH851987:MGJ851988 MQD851987:MQF851988 MZZ851987:NAB851988 NJV851987:NJX851988 NTR851987:NTT851988 ODN851987:ODP851988 ONJ851987:ONL851988 OXF851987:OXH851988 PHB851987:PHD851988 PQX851987:PQZ851988 QAT851987:QAV851988 QKP851987:QKR851988 QUL851987:QUN851988 REH851987:REJ851988 ROD851987:ROF851988 RXZ851987:RYB851988 SHV851987:SHX851988 SRR851987:SRT851988 TBN851987:TBP851988 TLJ851987:TLL851988 TVF851987:TVH851988 UFB851987:UFD851988 UOX851987:UOZ851988 UYT851987:UYV851988 VIP851987:VIR851988 VSL851987:VSN851988 WCH851987:WCJ851988 WMD851987:WMF851988 WVZ851987:WWB851988 R917523:T917524 JN917523:JP917524 TJ917523:TL917524 ADF917523:ADH917524 ANB917523:AND917524 AWX917523:AWZ917524 BGT917523:BGV917524 BQP917523:BQR917524 CAL917523:CAN917524 CKH917523:CKJ917524 CUD917523:CUF917524 DDZ917523:DEB917524 DNV917523:DNX917524 DXR917523:DXT917524 EHN917523:EHP917524 ERJ917523:ERL917524 FBF917523:FBH917524 FLB917523:FLD917524 FUX917523:FUZ917524 GET917523:GEV917524 GOP917523:GOR917524 GYL917523:GYN917524 HIH917523:HIJ917524 HSD917523:HSF917524 IBZ917523:ICB917524 ILV917523:ILX917524 IVR917523:IVT917524 JFN917523:JFP917524 JPJ917523:JPL917524 JZF917523:JZH917524 KJB917523:KJD917524 KSX917523:KSZ917524 LCT917523:LCV917524 LMP917523:LMR917524 LWL917523:LWN917524 MGH917523:MGJ917524 MQD917523:MQF917524 MZZ917523:NAB917524 NJV917523:NJX917524 NTR917523:NTT917524 ODN917523:ODP917524 ONJ917523:ONL917524 OXF917523:OXH917524 PHB917523:PHD917524 PQX917523:PQZ917524 QAT917523:QAV917524 QKP917523:QKR917524 QUL917523:QUN917524 REH917523:REJ917524 ROD917523:ROF917524 RXZ917523:RYB917524 SHV917523:SHX917524 SRR917523:SRT917524 TBN917523:TBP917524 TLJ917523:TLL917524 TVF917523:TVH917524 UFB917523:UFD917524 UOX917523:UOZ917524 UYT917523:UYV917524 VIP917523:VIR917524 VSL917523:VSN917524 WCH917523:WCJ917524 WMD917523:WMF917524 WVZ917523:WWB917524 R983059:T983060 JN983059:JP983060 TJ983059:TL983060 ADF983059:ADH983060 ANB983059:AND983060 AWX983059:AWZ983060 BGT983059:BGV983060 BQP983059:BQR983060 CAL983059:CAN983060 CKH983059:CKJ983060 CUD983059:CUF983060 DDZ983059:DEB983060 DNV983059:DNX983060 DXR983059:DXT983060 EHN983059:EHP983060 ERJ983059:ERL983060 FBF983059:FBH983060 FLB983059:FLD983060 FUX983059:FUZ983060 GET983059:GEV983060 GOP983059:GOR983060 GYL983059:GYN983060 HIH983059:HIJ983060 HSD983059:HSF983060 IBZ983059:ICB983060 ILV983059:ILX983060 IVR983059:IVT983060 JFN983059:JFP983060 JPJ983059:JPL983060 JZF983059:JZH983060 KJB983059:KJD983060 KSX983059:KSZ983060 LCT983059:LCV983060 LMP983059:LMR983060 LWL983059:LWN983060 MGH983059:MGJ983060 MQD983059:MQF983060 MZZ983059:NAB983060 NJV983059:NJX983060 NTR983059:NTT983060 ODN983059:ODP983060 ONJ983059:ONL983060 OXF983059:OXH983060 PHB983059:PHD983060 PQX983059:PQZ983060 QAT983059:QAV983060 QKP983059:QKR983060 QUL983059:QUN983060 REH983059:REJ983060 ROD983059:ROF983060 RXZ983059:RYB983060 SHV983059:SHX983060 SRR983059:SRT983060 TBN983059:TBP983060 TLJ983059:TLL983060 TVF983059:TVH983060 UFB983059:UFD983060 UOX983059:UOZ983060 UYT983059:UYV983060 VIP983059:VIR983060 VSL983059:VSN983060 WCH983059:WCJ983060 WMD983059:WMF983060 WVZ983059:WWB983060 R22:T23 JN22:JP23 TJ22:TL23 ADF22:ADH23 ANB22:AND23 AWX22:AWZ23 BGT22:BGV23 BQP22:BQR23 CAL22:CAN23 CKH22:CKJ23 CUD22:CUF23 DDZ22:DEB23 DNV22:DNX23 DXR22:DXT23 EHN22:EHP23 ERJ22:ERL23 FBF22:FBH23 FLB22:FLD23 FUX22:FUZ23 GET22:GEV23 GOP22:GOR23 GYL22:GYN23 HIH22:HIJ23 HSD22:HSF23 IBZ22:ICB23 ILV22:ILX23 IVR22:IVT23 JFN22:JFP23 JPJ22:JPL23 JZF22:JZH23 KJB22:KJD23 KSX22:KSZ23 LCT22:LCV23 LMP22:LMR23 LWL22:LWN23 MGH22:MGJ23 MQD22:MQF23 MZZ22:NAB23 NJV22:NJX23 NTR22:NTT23 ODN22:ODP23 ONJ22:ONL23 OXF22:OXH23 PHB22:PHD23 PQX22:PQZ23 QAT22:QAV23 QKP22:QKR23 QUL22:QUN23 REH22:REJ23 ROD22:ROF23 RXZ22:RYB23 SHV22:SHX23 SRR22:SRT23 TBN22:TBP23 TLJ22:TLL23 TVF22:TVH23 UFB22:UFD23 UOX22:UOZ23 UYT22:UYV23 VIP22:VIR23 VSL22:VSN23 WCH22:WCJ23 WMD22:WMF23 WVZ22:WWB23 R65558:T65559 JN65558:JP65559 TJ65558:TL65559 ADF65558:ADH65559 ANB65558:AND65559 AWX65558:AWZ65559 BGT65558:BGV65559 BQP65558:BQR65559 CAL65558:CAN65559 CKH65558:CKJ65559 CUD65558:CUF65559 DDZ65558:DEB65559 DNV65558:DNX65559 DXR65558:DXT65559 EHN65558:EHP65559 ERJ65558:ERL65559 FBF65558:FBH65559 FLB65558:FLD65559 FUX65558:FUZ65559 GET65558:GEV65559 GOP65558:GOR65559 GYL65558:GYN65559 HIH65558:HIJ65559 HSD65558:HSF65559 IBZ65558:ICB65559 ILV65558:ILX65559 IVR65558:IVT65559 JFN65558:JFP65559 JPJ65558:JPL65559 JZF65558:JZH65559 KJB65558:KJD65559 KSX65558:KSZ65559 LCT65558:LCV65559 LMP65558:LMR65559 LWL65558:LWN65559 MGH65558:MGJ65559 MQD65558:MQF65559 MZZ65558:NAB65559 NJV65558:NJX65559 NTR65558:NTT65559 ODN65558:ODP65559 ONJ65558:ONL65559 OXF65558:OXH65559 PHB65558:PHD65559 PQX65558:PQZ65559 QAT65558:QAV65559 QKP65558:QKR65559 QUL65558:QUN65559 REH65558:REJ65559 ROD65558:ROF65559 RXZ65558:RYB65559 SHV65558:SHX65559 SRR65558:SRT65559 TBN65558:TBP65559 TLJ65558:TLL65559 TVF65558:TVH65559 UFB65558:UFD65559 UOX65558:UOZ65559 UYT65558:UYV65559 VIP65558:VIR65559 VSL65558:VSN65559 WCH65558:WCJ65559 WMD65558:WMF65559 WVZ65558:WWB65559 R131094:T131095 JN131094:JP131095 TJ131094:TL131095 ADF131094:ADH131095 ANB131094:AND131095 AWX131094:AWZ131095 BGT131094:BGV131095 BQP131094:BQR131095 CAL131094:CAN131095 CKH131094:CKJ131095 CUD131094:CUF131095 DDZ131094:DEB131095 DNV131094:DNX131095 DXR131094:DXT131095 EHN131094:EHP131095 ERJ131094:ERL131095 FBF131094:FBH131095 FLB131094:FLD131095 FUX131094:FUZ131095 GET131094:GEV131095 GOP131094:GOR131095 GYL131094:GYN131095 HIH131094:HIJ131095 HSD131094:HSF131095 IBZ131094:ICB131095 ILV131094:ILX131095 IVR131094:IVT131095 JFN131094:JFP131095 JPJ131094:JPL131095 JZF131094:JZH131095 KJB131094:KJD131095 KSX131094:KSZ131095 LCT131094:LCV131095 LMP131094:LMR131095 LWL131094:LWN131095 MGH131094:MGJ131095 MQD131094:MQF131095 MZZ131094:NAB131095 NJV131094:NJX131095 NTR131094:NTT131095 ODN131094:ODP131095 ONJ131094:ONL131095 OXF131094:OXH131095 PHB131094:PHD131095 PQX131094:PQZ131095 QAT131094:QAV131095 QKP131094:QKR131095 QUL131094:QUN131095 REH131094:REJ131095 ROD131094:ROF131095 RXZ131094:RYB131095 SHV131094:SHX131095 SRR131094:SRT131095 TBN131094:TBP131095 TLJ131094:TLL131095 TVF131094:TVH131095 UFB131094:UFD131095 UOX131094:UOZ131095 UYT131094:UYV131095 VIP131094:VIR131095 VSL131094:VSN131095 WCH131094:WCJ131095 WMD131094:WMF131095 WVZ131094:WWB131095 R196630:T196631 JN196630:JP196631 TJ196630:TL196631 ADF196630:ADH196631 ANB196630:AND196631 AWX196630:AWZ196631 BGT196630:BGV196631 BQP196630:BQR196631 CAL196630:CAN196631 CKH196630:CKJ196631 CUD196630:CUF196631 DDZ196630:DEB196631 DNV196630:DNX196631 DXR196630:DXT196631 EHN196630:EHP196631 ERJ196630:ERL196631 FBF196630:FBH196631 FLB196630:FLD196631 FUX196630:FUZ196631 GET196630:GEV196631 GOP196630:GOR196631 GYL196630:GYN196631 HIH196630:HIJ196631 HSD196630:HSF196631 IBZ196630:ICB196631 ILV196630:ILX196631 IVR196630:IVT196631 JFN196630:JFP196631 JPJ196630:JPL196631 JZF196630:JZH196631 KJB196630:KJD196631 KSX196630:KSZ196631 LCT196630:LCV196631 LMP196630:LMR196631 LWL196630:LWN196631 MGH196630:MGJ196631 MQD196630:MQF196631 MZZ196630:NAB196631 NJV196630:NJX196631 NTR196630:NTT196631 ODN196630:ODP196631 ONJ196630:ONL196631 OXF196630:OXH196631 PHB196630:PHD196631 PQX196630:PQZ196631 QAT196630:QAV196631 QKP196630:QKR196631 QUL196630:QUN196631 REH196630:REJ196631 ROD196630:ROF196631 RXZ196630:RYB196631 SHV196630:SHX196631 SRR196630:SRT196631 TBN196630:TBP196631 TLJ196630:TLL196631 TVF196630:TVH196631 UFB196630:UFD196631 UOX196630:UOZ196631 UYT196630:UYV196631 VIP196630:VIR196631 VSL196630:VSN196631 WCH196630:WCJ196631 WMD196630:WMF196631 WVZ196630:WWB196631 R262166:T262167 JN262166:JP262167 TJ262166:TL262167 ADF262166:ADH262167 ANB262166:AND262167 AWX262166:AWZ262167 BGT262166:BGV262167 BQP262166:BQR262167 CAL262166:CAN262167 CKH262166:CKJ262167 CUD262166:CUF262167 DDZ262166:DEB262167 DNV262166:DNX262167 DXR262166:DXT262167 EHN262166:EHP262167 ERJ262166:ERL262167 FBF262166:FBH262167 FLB262166:FLD262167 FUX262166:FUZ262167 GET262166:GEV262167 GOP262166:GOR262167 GYL262166:GYN262167 HIH262166:HIJ262167 HSD262166:HSF262167 IBZ262166:ICB262167 ILV262166:ILX262167 IVR262166:IVT262167 JFN262166:JFP262167 JPJ262166:JPL262167 JZF262166:JZH262167 KJB262166:KJD262167 KSX262166:KSZ262167 LCT262166:LCV262167 LMP262166:LMR262167 LWL262166:LWN262167 MGH262166:MGJ262167 MQD262166:MQF262167 MZZ262166:NAB262167 NJV262166:NJX262167 NTR262166:NTT262167 ODN262166:ODP262167 ONJ262166:ONL262167 OXF262166:OXH262167 PHB262166:PHD262167 PQX262166:PQZ262167 QAT262166:QAV262167 QKP262166:QKR262167 QUL262166:QUN262167 REH262166:REJ262167 ROD262166:ROF262167 RXZ262166:RYB262167 SHV262166:SHX262167 SRR262166:SRT262167 TBN262166:TBP262167 TLJ262166:TLL262167 TVF262166:TVH262167 UFB262166:UFD262167 UOX262166:UOZ262167 UYT262166:UYV262167 VIP262166:VIR262167 VSL262166:VSN262167 WCH262166:WCJ262167 WMD262166:WMF262167 WVZ262166:WWB262167 R327702:T327703 JN327702:JP327703 TJ327702:TL327703 ADF327702:ADH327703 ANB327702:AND327703 AWX327702:AWZ327703 BGT327702:BGV327703 BQP327702:BQR327703 CAL327702:CAN327703 CKH327702:CKJ327703 CUD327702:CUF327703 DDZ327702:DEB327703 DNV327702:DNX327703 DXR327702:DXT327703 EHN327702:EHP327703 ERJ327702:ERL327703 FBF327702:FBH327703 FLB327702:FLD327703 FUX327702:FUZ327703 GET327702:GEV327703 GOP327702:GOR327703 GYL327702:GYN327703 HIH327702:HIJ327703 HSD327702:HSF327703 IBZ327702:ICB327703 ILV327702:ILX327703 IVR327702:IVT327703 JFN327702:JFP327703 JPJ327702:JPL327703 JZF327702:JZH327703 KJB327702:KJD327703 KSX327702:KSZ327703 LCT327702:LCV327703 LMP327702:LMR327703 LWL327702:LWN327703 MGH327702:MGJ327703 MQD327702:MQF327703 MZZ327702:NAB327703 NJV327702:NJX327703 NTR327702:NTT327703 ODN327702:ODP327703 ONJ327702:ONL327703 OXF327702:OXH327703 PHB327702:PHD327703 PQX327702:PQZ327703 QAT327702:QAV327703 QKP327702:QKR327703 QUL327702:QUN327703 REH327702:REJ327703 ROD327702:ROF327703 RXZ327702:RYB327703 SHV327702:SHX327703 SRR327702:SRT327703 TBN327702:TBP327703 TLJ327702:TLL327703 TVF327702:TVH327703 UFB327702:UFD327703 UOX327702:UOZ327703 UYT327702:UYV327703 VIP327702:VIR327703 VSL327702:VSN327703 WCH327702:WCJ327703 WMD327702:WMF327703 WVZ327702:WWB327703 R393238:T393239 JN393238:JP393239 TJ393238:TL393239 ADF393238:ADH393239 ANB393238:AND393239 AWX393238:AWZ393239 BGT393238:BGV393239 BQP393238:BQR393239 CAL393238:CAN393239 CKH393238:CKJ393239 CUD393238:CUF393239 DDZ393238:DEB393239 DNV393238:DNX393239 DXR393238:DXT393239 EHN393238:EHP393239 ERJ393238:ERL393239 FBF393238:FBH393239 FLB393238:FLD393239 FUX393238:FUZ393239 GET393238:GEV393239 GOP393238:GOR393239 GYL393238:GYN393239 HIH393238:HIJ393239 HSD393238:HSF393239 IBZ393238:ICB393239 ILV393238:ILX393239 IVR393238:IVT393239 JFN393238:JFP393239 JPJ393238:JPL393239 JZF393238:JZH393239 KJB393238:KJD393239 KSX393238:KSZ393239 LCT393238:LCV393239 LMP393238:LMR393239 LWL393238:LWN393239 MGH393238:MGJ393239 MQD393238:MQF393239 MZZ393238:NAB393239 NJV393238:NJX393239 NTR393238:NTT393239 ODN393238:ODP393239 ONJ393238:ONL393239 OXF393238:OXH393239 PHB393238:PHD393239 PQX393238:PQZ393239 QAT393238:QAV393239 QKP393238:QKR393239 QUL393238:QUN393239 REH393238:REJ393239 ROD393238:ROF393239 RXZ393238:RYB393239 SHV393238:SHX393239 SRR393238:SRT393239 TBN393238:TBP393239 TLJ393238:TLL393239 TVF393238:TVH393239 UFB393238:UFD393239 UOX393238:UOZ393239 UYT393238:UYV393239 VIP393238:VIR393239 VSL393238:VSN393239 WCH393238:WCJ393239 WMD393238:WMF393239 WVZ393238:WWB393239 R458774:T458775 JN458774:JP458775 TJ458774:TL458775 ADF458774:ADH458775 ANB458774:AND458775 AWX458774:AWZ458775 BGT458774:BGV458775 BQP458774:BQR458775 CAL458774:CAN458775 CKH458774:CKJ458775 CUD458774:CUF458775 DDZ458774:DEB458775 DNV458774:DNX458775 DXR458774:DXT458775 EHN458774:EHP458775 ERJ458774:ERL458775 FBF458774:FBH458775 FLB458774:FLD458775 FUX458774:FUZ458775 GET458774:GEV458775 GOP458774:GOR458775 GYL458774:GYN458775 HIH458774:HIJ458775 HSD458774:HSF458775 IBZ458774:ICB458775 ILV458774:ILX458775 IVR458774:IVT458775 JFN458774:JFP458775 JPJ458774:JPL458775 JZF458774:JZH458775 KJB458774:KJD458775 KSX458774:KSZ458775 LCT458774:LCV458775 LMP458774:LMR458775 LWL458774:LWN458775 MGH458774:MGJ458775 MQD458774:MQF458775 MZZ458774:NAB458775 NJV458774:NJX458775 NTR458774:NTT458775 ODN458774:ODP458775 ONJ458774:ONL458775 OXF458774:OXH458775 PHB458774:PHD458775 PQX458774:PQZ458775 QAT458774:QAV458775 QKP458774:QKR458775 QUL458774:QUN458775 REH458774:REJ458775 ROD458774:ROF458775 RXZ458774:RYB458775 SHV458774:SHX458775 SRR458774:SRT458775 TBN458774:TBP458775 TLJ458774:TLL458775 TVF458774:TVH458775 UFB458774:UFD458775 UOX458774:UOZ458775 UYT458774:UYV458775 VIP458774:VIR458775 VSL458774:VSN458775 WCH458774:WCJ458775 WMD458774:WMF458775 WVZ458774:WWB458775 R524310:T524311 JN524310:JP524311 TJ524310:TL524311 ADF524310:ADH524311 ANB524310:AND524311 AWX524310:AWZ524311 BGT524310:BGV524311 BQP524310:BQR524311 CAL524310:CAN524311 CKH524310:CKJ524311 CUD524310:CUF524311 DDZ524310:DEB524311 DNV524310:DNX524311 DXR524310:DXT524311 EHN524310:EHP524311 ERJ524310:ERL524311 FBF524310:FBH524311 FLB524310:FLD524311 FUX524310:FUZ524311 GET524310:GEV524311 GOP524310:GOR524311 GYL524310:GYN524311 HIH524310:HIJ524311 HSD524310:HSF524311 IBZ524310:ICB524311 ILV524310:ILX524311 IVR524310:IVT524311 JFN524310:JFP524311 JPJ524310:JPL524311 JZF524310:JZH524311 KJB524310:KJD524311 KSX524310:KSZ524311 LCT524310:LCV524311 LMP524310:LMR524311 LWL524310:LWN524311 MGH524310:MGJ524311 MQD524310:MQF524311 MZZ524310:NAB524311 NJV524310:NJX524311 NTR524310:NTT524311 ODN524310:ODP524311 ONJ524310:ONL524311 OXF524310:OXH524311 PHB524310:PHD524311 PQX524310:PQZ524311 QAT524310:QAV524311 QKP524310:QKR524311 QUL524310:QUN524311 REH524310:REJ524311 ROD524310:ROF524311 RXZ524310:RYB524311 SHV524310:SHX524311 SRR524310:SRT524311 TBN524310:TBP524311 TLJ524310:TLL524311 TVF524310:TVH524311 UFB524310:UFD524311 UOX524310:UOZ524311 UYT524310:UYV524311 VIP524310:VIR524311 VSL524310:VSN524311 WCH524310:WCJ524311 WMD524310:WMF524311 WVZ524310:WWB524311 R589846:T589847 JN589846:JP589847 TJ589846:TL589847 ADF589846:ADH589847 ANB589846:AND589847 AWX589846:AWZ589847 BGT589846:BGV589847 BQP589846:BQR589847 CAL589846:CAN589847 CKH589846:CKJ589847 CUD589846:CUF589847 DDZ589846:DEB589847 DNV589846:DNX589847 DXR589846:DXT589847 EHN589846:EHP589847 ERJ589846:ERL589847 FBF589846:FBH589847 FLB589846:FLD589847 FUX589846:FUZ589847 GET589846:GEV589847 GOP589846:GOR589847 GYL589846:GYN589847 HIH589846:HIJ589847 HSD589846:HSF589847 IBZ589846:ICB589847 ILV589846:ILX589847 IVR589846:IVT589847 JFN589846:JFP589847 JPJ589846:JPL589847 JZF589846:JZH589847 KJB589846:KJD589847 KSX589846:KSZ589847 LCT589846:LCV589847 LMP589846:LMR589847 LWL589846:LWN589847 MGH589846:MGJ589847 MQD589846:MQF589847 MZZ589846:NAB589847 NJV589846:NJX589847 NTR589846:NTT589847 ODN589846:ODP589847 ONJ589846:ONL589847 OXF589846:OXH589847 PHB589846:PHD589847 PQX589846:PQZ589847 QAT589846:QAV589847 QKP589846:QKR589847 QUL589846:QUN589847 REH589846:REJ589847 ROD589846:ROF589847 RXZ589846:RYB589847 SHV589846:SHX589847 SRR589846:SRT589847 TBN589846:TBP589847 TLJ589846:TLL589847 TVF589846:TVH589847 UFB589846:UFD589847 UOX589846:UOZ589847 UYT589846:UYV589847 VIP589846:VIR589847 VSL589846:VSN589847 WCH589846:WCJ589847 WMD589846:WMF589847 WVZ589846:WWB589847 R655382:T655383 JN655382:JP655383 TJ655382:TL655383 ADF655382:ADH655383 ANB655382:AND655383 AWX655382:AWZ655383 BGT655382:BGV655383 BQP655382:BQR655383 CAL655382:CAN655383 CKH655382:CKJ655383 CUD655382:CUF655383 DDZ655382:DEB655383 DNV655382:DNX655383 DXR655382:DXT655383 EHN655382:EHP655383 ERJ655382:ERL655383 FBF655382:FBH655383 FLB655382:FLD655383 FUX655382:FUZ655383 GET655382:GEV655383 GOP655382:GOR655383 GYL655382:GYN655383 HIH655382:HIJ655383 HSD655382:HSF655383 IBZ655382:ICB655383 ILV655382:ILX655383 IVR655382:IVT655383 JFN655382:JFP655383 JPJ655382:JPL655383 JZF655382:JZH655383 KJB655382:KJD655383 KSX655382:KSZ655383 LCT655382:LCV655383 LMP655382:LMR655383 LWL655382:LWN655383 MGH655382:MGJ655383 MQD655382:MQF655383 MZZ655382:NAB655383 NJV655382:NJX655383 NTR655382:NTT655383 ODN655382:ODP655383 ONJ655382:ONL655383 OXF655382:OXH655383 PHB655382:PHD655383 PQX655382:PQZ655383 QAT655382:QAV655383 QKP655382:QKR655383 QUL655382:QUN655383 REH655382:REJ655383 ROD655382:ROF655383 RXZ655382:RYB655383 SHV655382:SHX655383 SRR655382:SRT655383 TBN655382:TBP655383 TLJ655382:TLL655383 TVF655382:TVH655383 UFB655382:UFD655383 UOX655382:UOZ655383 UYT655382:UYV655383 VIP655382:VIR655383 VSL655382:VSN655383 WCH655382:WCJ655383 WMD655382:WMF655383 WVZ655382:WWB655383 R720918:T720919 JN720918:JP720919 TJ720918:TL720919 ADF720918:ADH720919 ANB720918:AND720919 AWX720918:AWZ720919 BGT720918:BGV720919 BQP720918:BQR720919 CAL720918:CAN720919 CKH720918:CKJ720919 CUD720918:CUF720919 DDZ720918:DEB720919 DNV720918:DNX720919 DXR720918:DXT720919 EHN720918:EHP720919 ERJ720918:ERL720919 FBF720918:FBH720919 FLB720918:FLD720919 FUX720918:FUZ720919 GET720918:GEV720919 GOP720918:GOR720919 GYL720918:GYN720919 HIH720918:HIJ720919 HSD720918:HSF720919 IBZ720918:ICB720919 ILV720918:ILX720919 IVR720918:IVT720919 JFN720918:JFP720919 JPJ720918:JPL720919 JZF720918:JZH720919 KJB720918:KJD720919 KSX720918:KSZ720919 LCT720918:LCV720919 LMP720918:LMR720919 LWL720918:LWN720919 MGH720918:MGJ720919 MQD720918:MQF720919 MZZ720918:NAB720919 NJV720918:NJX720919 NTR720918:NTT720919 ODN720918:ODP720919 ONJ720918:ONL720919 OXF720918:OXH720919 PHB720918:PHD720919 PQX720918:PQZ720919 QAT720918:QAV720919 QKP720918:QKR720919 QUL720918:QUN720919 REH720918:REJ720919 ROD720918:ROF720919 RXZ720918:RYB720919 SHV720918:SHX720919 SRR720918:SRT720919 TBN720918:TBP720919 TLJ720918:TLL720919 TVF720918:TVH720919 UFB720918:UFD720919 UOX720918:UOZ720919 UYT720918:UYV720919 VIP720918:VIR720919 VSL720918:VSN720919 WCH720918:WCJ720919 WMD720918:WMF720919 WVZ720918:WWB720919 R786454:T786455 JN786454:JP786455 TJ786454:TL786455 ADF786454:ADH786455 ANB786454:AND786455 AWX786454:AWZ786455 BGT786454:BGV786455 BQP786454:BQR786455 CAL786454:CAN786455 CKH786454:CKJ786455 CUD786454:CUF786455 DDZ786454:DEB786455 DNV786454:DNX786455 DXR786454:DXT786455 EHN786454:EHP786455 ERJ786454:ERL786455 FBF786454:FBH786455 FLB786454:FLD786455 FUX786454:FUZ786455 GET786454:GEV786455 GOP786454:GOR786455 GYL786454:GYN786455 HIH786454:HIJ786455 HSD786454:HSF786455 IBZ786454:ICB786455 ILV786454:ILX786455 IVR786454:IVT786455 JFN786454:JFP786455 JPJ786454:JPL786455 JZF786454:JZH786455 KJB786454:KJD786455 KSX786454:KSZ786455 LCT786454:LCV786455 LMP786454:LMR786455 LWL786454:LWN786455 MGH786454:MGJ786455 MQD786454:MQF786455 MZZ786454:NAB786455 NJV786454:NJX786455 NTR786454:NTT786455 ODN786454:ODP786455 ONJ786454:ONL786455 OXF786454:OXH786455 PHB786454:PHD786455 PQX786454:PQZ786455 QAT786454:QAV786455 QKP786454:QKR786455 QUL786454:QUN786455 REH786454:REJ786455 ROD786454:ROF786455 RXZ786454:RYB786455 SHV786454:SHX786455 SRR786454:SRT786455 TBN786454:TBP786455 TLJ786454:TLL786455 TVF786454:TVH786455 UFB786454:UFD786455 UOX786454:UOZ786455 UYT786454:UYV786455 VIP786454:VIR786455 VSL786454:VSN786455 WCH786454:WCJ786455 WMD786454:WMF786455 WVZ786454:WWB786455 R851990:T851991 JN851990:JP851991 TJ851990:TL851991 ADF851990:ADH851991 ANB851990:AND851991 AWX851990:AWZ851991 BGT851990:BGV851991 BQP851990:BQR851991 CAL851990:CAN851991 CKH851990:CKJ851991 CUD851990:CUF851991 DDZ851990:DEB851991 DNV851990:DNX851991 DXR851990:DXT851991 EHN851990:EHP851991 ERJ851990:ERL851991 FBF851990:FBH851991 FLB851990:FLD851991 FUX851990:FUZ851991 GET851990:GEV851991 GOP851990:GOR851991 GYL851990:GYN851991 HIH851990:HIJ851991 HSD851990:HSF851991 IBZ851990:ICB851991 ILV851990:ILX851991 IVR851990:IVT851991 JFN851990:JFP851991 JPJ851990:JPL851991 JZF851990:JZH851991 KJB851990:KJD851991 KSX851990:KSZ851991 LCT851990:LCV851991 LMP851990:LMR851991 LWL851990:LWN851991 MGH851990:MGJ851991 MQD851990:MQF851991 MZZ851990:NAB851991 NJV851990:NJX851991 NTR851990:NTT851991 ODN851990:ODP851991 ONJ851990:ONL851991 OXF851990:OXH851991 PHB851990:PHD851991 PQX851990:PQZ851991 QAT851990:QAV851991 QKP851990:QKR851991 QUL851990:QUN851991 REH851990:REJ851991 ROD851990:ROF851991 RXZ851990:RYB851991 SHV851990:SHX851991 SRR851990:SRT851991 TBN851990:TBP851991 TLJ851990:TLL851991 TVF851990:TVH851991 UFB851990:UFD851991 UOX851990:UOZ851991 UYT851990:UYV851991 VIP851990:VIR851991 VSL851990:VSN851991 WCH851990:WCJ851991 WMD851990:WMF851991 WVZ851990:WWB851991 R917526:T917527 JN917526:JP917527 TJ917526:TL917527 ADF917526:ADH917527 ANB917526:AND917527 AWX917526:AWZ917527 BGT917526:BGV917527 BQP917526:BQR917527 CAL917526:CAN917527 CKH917526:CKJ917527 CUD917526:CUF917527 DDZ917526:DEB917527 DNV917526:DNX917527 DXR917526:DXT917527 EHN917526:EHP917527 ERJ917526:ERL917527 FBF917526:FBH917527 FLB917526:FLD917527 FUX917526:FUZ917527 GET917526:GEV917527 GOP917526:GOR917527 GYL917526:GYN917527 HIH917526:HIJ917527 HSD917526:HSF917527 IBZ917526:ICB917527 ILV917526:ILX917527 IVR917526:IVT917527 JFN917526:JFP917527 JPJ917526:JPL917527 JZF917526:JZH917527 KJB917526:KJD917527 KSX917526:KSZ917527 LCT917526:LCV917527 LMP917526:LMR917527 LWL917526:LWN917527 MGH917526:MGJ917527 MQD917526:MQF917527 MZZ917526:NAB917527 NJV917526:NJX917527 NTR917526:NTT917527 ODN917526:ODP917527 ONJ917526:ONL917527 OXF917526:OXH917527 PHB917526:PHD917527 PQX917526:PQZ917527 QAT917526:QAV917527 QKP917526:QKR917527 QUL917526:QUN917527 REH917526:REJ917527 ROD917526:ROF917527 RXZ917526:RYB917527 SHV917526:SHX917527 SRR917526:SRT917527 TBN917526:TBP917527 TLJ917526:TLL917527 TVF917526:TVH917527 UFB917526:UFD917527 UOX917526:UOZ917527 UYT917526:UYV917527 VIP917526:VIR917527 VSL917526:VSN917527 WCH917526:WCJ917527 WMD917526:WMF917527 WVZ917526:WWB917527 R983062:T983063 JN983062:JP983063 TJ983062:TL983063 ADF983062:ADH983063 ANB983062:AND983063 AWX983062:AWZ983063 BGT983062:BGV983063 BQP983062:BQR983063 CAL983062:CAN983063 CKH983062:CKJ983063 CUD983062:CUF983063 DDZ983062:DEB983063 DNV983062:DNX983063 DXR983062:DXT983063 EHN983062:EHP983063 ERJ983062:ERL983063 FBF983062:FBH983063 FLB983062:FLD983063 FUX983062:FUZ983063 GET983062:GEV983063 GOP983062:GOR983063 GYL983062:GYN983063 HIH983062:HIJ983063 HSD983062:HSF983063 IBZ983062:ICB983063 ILV983062:ILX983063 IVR983062:IVT983063 JFN983062:JFP983063 JPJ983062:JPL983063 JZF983062:JZH983063 KJB983062:KJD983063 KSX983062:KSZ983063 LCT983062:LCV983063 LMP983062:LMR983063 LWL983062:LWN983063 MGH983062:MGJ983063 MQD983062:MQF983063 MZZ983062:NAB983063 NJV983062:NJX983063 NTR983062:NTT983063 ODN983062:ODP983063 ONJ983062:ONL983063 OXF983062:OXH983063 PHB983062:PHD983063 PQX983062:PQZ983063 QAT983062:QAV983063 QKP983062:QKR983063 QUL983062:QUN983063 REH983062:REJ983063 ROD983062:ROF983063 RXZ983062:RYB983063 SHV983062:SHX983063 SRR983062:SRT983063 TBN983062:TBP983063 TLJ983062:TLL983063 TVF983062:TVH983063 UFB983062:UFD983063 UOX983062:UOZ983063 UYT983062:UYV983063 VIP983062:VIR983063 VSL983062:VSN983063 WCH983062:WCJ983063 WMD983062:WMF983063 WVZ983062:WWB983063" xr:uid="{4993CC68-7A55-464B-9A04-621301683D73}"/>
    <dataValidation type="list" allowBlank="1" showInputMessage="1" showErrorMessage="1" sqref="AJ29" xr:uid="{9AE57DB6-6B06-46C6-BDBC-216CD3D1D8DA}">
      <formula1>"確,更"</formula1>
    </dataValidation>
    <dataValidation type="list" allowBlank="1" showInputMessage="1" showErrorMessage="1" sqref="AK29" xr:uid="{12B68814-E3B3-493A-97E0-F93784DDE9B9}">
      <formula1>"東,神,埼,千,群,茨,栃,長,梨"</formula1>
    </dataValidation>
    <dataValidation type="list" allowBlank="1" showInputMessage="1" showErrorMessage="1" sqref="AM29" xr:uid="{AC85783A-B2D7-43D2-BAF6-706FF7191A03}">
      <formula1>",－２,－３,－４,－５,－６,－７,－８"</formula1>
    </dataValidation>
    <dataValidation type="list" allowBlank="1" showInputMessage="1" showErrorMessage="1" sqref="AI29" xr:uid="{9BDF73D9-8D10-4E82-A255-46F996F5BCB5}">
      <formula1>"20,21,22,23,24,25,26,27,28,29,30"</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BD99"/>
  <sheetViews>
    <sheetView view="pageBreakPreview" topLeftCell="T2" zoomScale="70" zoomScaleNormal="100" zoomScaleSheetLayoutView="70" workbookViewId="0">
      <selection activeCell="Y4" sqref="Y4"/>
    </sheetView>
  </sheetViews>
  <sheetFormatPr defaultColWidth="19.375" defaultRowHeight="13.5"/>
  <cols>
    <col min="1" max="1" width="4.125" style="1" customWidth="1"/>
    <col min="2" max="6" width="8.125" style="1" customWidth="1"/>
    <col min="7" max="11" width="9.125" style="1" customWidth="1"/>
    <col min="12" max="12" width="11.125" style="1" customWidth="1"/>
    <col min="13" max="13" width="13.875" style="1" customWidth="1"/>
    <col min="14" max="16" width="19.375" style="1"/>
    <col min="17" max="17" width="0" style="1" hidden="1" customWidth="1"/>
    <col min="18" max="43" width="19.375" style="1"/>
    <col min="44" max="44" width="19.375" style="1" customWidth="1"/>
    <col min="45" max="47" width="19.375" style="1" hidden="1" customWidth="1"/>
    <col min="48" max="55" width="19.375" style="1" customWidth="1"/>
    <col min="56" max="56" width="4.125" style="1" customWidth="1"/>
    <col min="57" max="16384" width="19.375" style="1"/>
  </cols>
  <sheetData>
    <row r="3" spans="1:56" ht="14.25" thickBot="1"/>
    <row r="4" spans="1:56" s="14" customFormat="1" ht="176.25" customHeight="1" thickBot="1">
      <c r="A4" s="14" t="s">
        <v>89</v>
      </c>
      <c r="B4" s="6" t="s">
        <v>2096</v>
      </c>
      <c r="C4" s="51" t="s">
        <v>2102</v>
      </c>
      <c r="D4" s="51" t="s">
        <v>2103</v>
      </c>
      <c r="E4" s="51" t="s">
        <v>2104</v>
      </c>
      <c r="F4" s="51" t="s">
        <v>2105</v>
      </c>
      <c r="G4" s="51" t="s">
        <v>2098</v>
      </c>
      <c r="H4" s="51" t="s">
        <v>2099</v>
      </c>
      <c r="I4" s="51" t="s">
        <v>2100</v>
      </c>
      <c r="J4" s="51" t="s">
        <v>2101</v>
      </c>
      <c r="K4" s="51" t="s">
        <v>2097</v>
      </c>
      <c r="L4" t="s">
        <v>90</v>
      </c>
      <c r="M4" t="s">
        <v>91</v>
      </c>
      <c r="N4" s="80" t="s">
        <v>2061</v>
      </c>
      <c r="O4" s="80" t="s">
        <v>2063</v>
      </c>
      <c r="P4" s="80" t="s">
        <v>2064</v>
      </c>
      <c r="Q4" s="10" t="s">
        <v>2062</v>
      </c>
      <c r="R4" s="10" t="s">
        <v>2065</v>
      </c>
      <c r="S4" s="81"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5" t="s">
        <v>2003</v>
      </c>
      <c r="AT4" s="28"/>
      <c r="AV4" s="13" t="s">
        <v>2438</v>
      </c>
      <c r="AW4" s="13" t="s">
        <v>2439</v>
      </c>
      <c r="AX4" s="13" t="s">
        <v>2440</v>
      </c>
      <c r="AY4" s="13" t="s">
        <v>2441</v>
      </c>
      <c r="AZ4" s="13" t="s">
        <v>2442</v>
      </c>
      <c r="BA4" s="13" t="s">
        <v>2443</v>
      </c>
      <c r="BB4" s="13" t="s">
        <v>2436</v>
      </c>
      <c r="BC4" s="13" t="s">
        <v>2437</v>
      </c>
    </row>
    <row r="5" spans="1:56" s="14" customFormat="1" ht="20.25" hidden="1" customHeigh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8"/>
      <c r="AT5" s="28"/>
    </row>
    <row r="6" spans="1:56" s="59" customFormat="1" ht="12.6" customHeight="1">
      <c r="A6" s="53">
        <f>中間シート!A6</f>
        <v>1</v>
      </c>
      <c r="B6" s="54">
        <f>中間シート!B6</f>
        <v>1</v>
      </c>
      <c r="C6" s="54">
        <f>中間シート!C6</f>
        <v>1</v>
      </c>
      <c r="D6" s="54">
        <f>中間シート!D6</f>
        <v>1</v>
      </c>
      <c r="E6" s="54">
        <f>中間シート!E6</f>
        <v>1</v>
      </c>
      <c r="F6" s="54">
        <f>中間シート!F6</f>
        <v>0</v>
      </c>
      <c r="G6" s="60">
        <f>中間シート!G6</f>
        <v>1</v>
      </c>
      <c r="H6" s="54">
        <f>中間シート!H6</f>
        <v>0</v>
      </c>
      <c r="I6" s="54">
        <f>中間シート!I6</f>
        <v>0</v>
      </c>
      <c r="J6" s="54">
        <f>中間シート!J6</f>
        <v>0</v>
      </c>
      <c r="K6" s="54">
        <f>中間シート!K6</f>
        <v>0</v>
      </c>
      <c r="L6" s="53">
        <f>中間シート!L6</f>
        <v>1</v>
      </c>
      <c r="M6" s="53">
        <f>中間シート!M6</f>
        <v>1</v>
      </c>
      <c r="N6" s="55" t="str">
        <f>IF($M6=1,中間シート!N6,"")</f>
        <v>1900</v>
      </c>
      <c r="O6" s="55" t="str">
        <f>IF($M6=1,中間シート!O6,"")</f>
        <v/>
      </c>
      <c r="P6" s="55" t="e">
        <f>IF($M6=1,中間シート!P6,"")</f>
        <v>#N/A</v>
      </c>
      <c r="Q6" s="55"/>
      <c r="R6" s="61" t="str">
        <f>IF(OR($I6=1,AND($I6=0,$L6=1)),中間シート!R6,"")</f>
        <v/>
      </c>
      <c r="S6" s="56" t="str">
        <f t="shared" ref="S6:S17" si="0">IF(K6=0,"",K6)</f>
        <v/>
      </c>
      <c r="T6" s="61" t="str">
        <f>IF(OR($I6=1,AND($I6=0,$L6=1)),中間シート!T6,"")</f>
        <v/>
      </c>
      <c r="U6" s="56" t="str">
        <f>IF(OR($I6=1,AND($I6=0,$L6=1)),中間シート!U6,"")</f>
        <v/>
      </c>
      <c r="V6" s="56" t="str">
        <f>IF(OR($I6=1,AND($I6=0,$L6=1)),中間シート!V6,"")</f>
        <v/>
      </c>
      <c r="W6" s="56" t="str">
        <f>IF(OR($I6=1,AND($I6=0,$L6=1)),中間シート!W6,"")</f>
        <v/>
      </c>
      <c r="X6" s="57" t="str">
        <f>IF(OR($I6=1,AND($I6=0,$L6=1)),中間シート!X6,"")</f>
        <v/>
      </c>
      <c r="Y6" s="57" t="str">
        <f>IF(OR($I6=1,AND($I6=0,$L6=1)),中間シート!Y6,"")</f>
        <v/>
      </c>
      <c r="Z6" s="56" t="str">
        <f>IF(OR($I6=1,AND($I6=0,$L6=1)),中間シート!Z6,"")</f>
        <v/>
      </c>
      <c r="AA6" s="56" t="str">
        <f>IF(OR($I6=1,AND($I6=0,$L6=1)),中間シート!AA6,"")</f>
        <v/>
      </c>
      <c r="AB6" s="56" t="str">
        <f>IF(OR($I6=1,AND($I6=0,$L6=1)),中間シート!AB6,"")</f>
        <v/>
      </c>
      <c r="AC6" s="58" t="str">
        <f>IF(OR($I6=1,AND($I6=0,$L6=1)),中間シート!AC6,"")</f>
        <v/>
      </c>
      <c r="AD6" s="56" t="str">
        <f>IF(OR($I6=1,AND($I6=0,$L6=1)),中間シート!AD6,"")</f>
        <v/>
      </c>
      <c r="AE6" s="56" t="str">
        <f>IF(OR($I6=1,AND($I6=0,$L6=1)),中間シート!AE6,"")</f>
        <v/>
      </c>
      <c r="AF6" s="56" t="str">
        <f>IF(OR($I6=1,AND($I6=0,$L6=1)),中間シート!AF6,"")</f>
        <v/>
      </c>
      <c r="AG6" s="58" t="str">
        <f>IF(OR($I6=1,AND($I6=0,$L6=1)),中間シート!AG6,"")</f>
        <v/>
      </c>
      <c r="AH6" s="56" t="str">
        <f>IF(OR($I6=1,AND($I6=0,$L6=1)),中間シート!AH6,"")</f>
        <v/>
      </c>
      <c r="AI6" s="56" t="str">
        <f>IF(OR($I6=1,AND($I6=0,$L6=1)),中間シート!AI6,"")</f>
        <v/>
      </c>
      <c r="AJ6" s="56" t="str">
        <f>IF(OR($I6=1,AND($I6=0,$L6=1)),中間シート!AJ6,"")</f>
        <v/>
      </c>
      <c r="AK6" s="56" t="str">
        <f>IF(OR($I6=1,AND($I6=0,$L6=1)),中間シート!AK6,"")</f>
        <v/>
      </c>
      <c r="AL6" s="56" t="str">
        <f>IF(OR($I6=1,AND($I6=0,$L6=1)),中間シート!AL6,"")</f>
        <v/>
      </c>
      <c r="AM6" s="56" t="str">
        <f>IF($H6=1,中間シート!AM6,"")</f>
        <v/>
      </c>
      <c r="AN6" s="56" t="str">
        <f>IF($H6=1,中間シート!AN6,"")</f>
        <v/>
      </c>
      <c r="AO6" s="56" t="str">
        <f>IF($H6=1,中間シート!AO6,"")</f>
        <v/>
      </c>
      <c r="AP6" s="56" t="str">
        <f>IF(OR($I6=1,AND($I6=0,$L6=1)),中間シート!AP6,"")</f>
        <v/>
      </c>
      <c r="AQ6" s="56" t="str">
        <f>IF(OR($I6=1,AND($I6=0,$L6=1)),中間シート!AQ6,"")</f>
        <v/>
      </c>
      <c r="AR6" s="56" t="str">
        <f>IF(OR($I6=1,AND($I6=0,$L6=1)),中間シート!AR6,"")</f>
        <v/>
      </c>
      <c r="AS6" s="54" t="str">
        <f>IF('建築工事届（別記第40号様式）'!AN123=TRUE,1,IF('建築工事届（別記第40号様式）'!AO123=TRUE,2,IF('建築工事届（別記第40号様式）'!AP123=TRUE,3,IF('建築工事届（別記第40号様式）'!AQ123=TRUE,4,""))))</f>
        <v/>
      </c>
      <c r="AT6" s="54"/>
      <c r="AU6" s="54"/>
      <c r="AV6" s="56" t="str">
        <f>IF(OR($I6=1,AND($I6=0,$L6=1)),中間シート!AS6,"")</f>
        <v/>
      </c>
      <c r="AW6" s="56" t="str">
        <f>IF(OR($I6=1,AND($I6=0,$L6=1)),中間シート!AT6,"")</f>
        <v/>
      </c>
      <c r="AX6" s="56" t="str">
        <f>IF(OR($I6=1,AND($I6=0,$L6=1)),中間シート!AU6,"")</f>
        <v/>
      </c>
      <c r="AY6" s="56" t="str">
        <f>IF(OR($I6=1,AND($I6=0,$L6=1)),中間シート!AV6,"")</f>
        <v/>
      </c>
      <c r="AZ6" s="56" t="str">
        <f>IF(OR($I6=1,AND($I6=0,$L6=1)),中間シート!AW6,"")</f>
        <v/>
      </c>
      <c r="BA6" s="56" t="str">
        <f>IF(OR($I6=1,AND($I6=0,$L6=1)),中間シート!AX6,"")</f>
        <v/>
      </c>
      <c r="BB6" s="56" t="str">
        <f>IF(OR($I6=1,AND($I6=0,$L6=1)),中間シート!AY6,"")</f>
        <v/>
      </c>
      <c r="BC6" s="56">
        <f>IF(OR($I6=1,AND($I6=0,$L6=1)),中間シート!AZ6,"")</f>
        <v>0</v>
      </c>
      <c r="BD6" s="54">
        <f>L6</f>
        <v>1</v>
      </c>
    </row>
    <row r="7" spans="1:56" s="59" customFormat="1" ht="17.25">
      <c r="A7" s="53">
        <f>中間シート!A7</f>
        <v>2</v>
      </c>
      <c r="B7" s="54">
        <f>中間シート!B7</f>
        <v>1</v>
      </c>
      <c r="C7" s="54">
        <f>中間シート!C7</f>
        <v>1</v>
      </c>
      <c r="D7" s="54">
        <f>中間シート!D7</f>
        <v>1</v>
      </c>
      <c r="E7" s="54">
        <f>中間シート!E7</f>
        <v>1</v>
      </c>
      <c r="F7" s="54">
        <f>中間シート!F7</f>
        <v>0</v>
      </c>
      <c r="G7" s="60">
        <f>中間シート!G7</f>
        <v>2</v>
      </c>
      <c r="H7" s="54">
        <f>中間シート!H7</f>
        <v>0</v>
      </c>
      <c r="I7" s="54">
        <f>中間シート!I7</f>
        <v>0</v>
      </c>
      <c r="J7" s="54">
        <f>中間シート!J7</f>
        <v>0</v>
      </c>
      <c r="K7" s="54">
        <f>中間シート!K7</f>
        <v>0</v>
      </c>
      <c r="L7" s="53">
        <f>中間シート!L7</f>
        <v>0</v>
      </c>
      <c r="M7" s="53">
        <f>中間シート!M7</f>
        <v>0</v>
      </c>
      <c r="N7" s="61" t="str">
        <f>IF($M7=1,中間シート!N7,"")</f>
        <v/>
      </c>
      <c r="O7" s="61" t="str">
        <f>IF($M7=1,中間シート!O7,"")</f>
        <v/>
      </c>
      <c r="P7" s="61" t="str">
        <f>IF($M7=1,中間シート!P7,"")</f>
        <v/>
      </c>
      <c r="Q7" s="55"/>
      <c r="R7" s="61" t="str">
        <f>IF(OR($I7=1,AND($I7=0,$L7=1)),中間シート!R7,"")</f>
        <v/>
      </c>
      <c r="S7" s="56" t="str">
        <f t="shared" si="0"/>
        <v/>
      </c>
      <c r="T7" s="61" t="str">
        <f>IF(OR($I7=1,AND($I7=0,$L7=1)),中間シート!T7,"")</f>
        <v/>
      </c>
      <c r="U7" s="56" t="str">
        <f>IF(OR($I7=1,AND($I7=0,$L7=1)),中間シート!U7,"")</f>
        <v/>
      </c>
      <c r="V7" s="56" t="str">
        <f>IF(OR($I7=1,AND($I7=0,$L7=1)),中間シート!V7,"")</f>
        <v/>
      </c>
      <c r="W7" s="56" t="str">
        <f>IF(OR($I7=1,AND($I7=0,$L7=1)),中間シート!W7,"")</f>
        <v/>
      </c>
      <c r="X7" s="56" t="str">
        <f>IF(OR($I7=1,AND($I7=0,$L7=1)),中間シート!X7,"")</f>
        <v/>
      </c>
      <c r="Y7" s="56" t="str">
        <f>IF(OR($I7=1,AND($I7=0,$L7=1)),中間シート!Y7,"")</f>
        <v/>
      </c>
      <c r="Z7" s="56" t="str">
        <f>IF(OR($I7=1,AND($I7=0,$L7=1)),中間シート!Z7,"")</f>
        <v/>
      </c>
      <c r="AA7" s="56" t="str">
        <f>IF(OR($I7=1,AND($I7=0,$L7=1)),中間シート!AA7,"")</f>
        <v/>
      </c>
      <c r="AB7" s="56" t="str">
        <f>IF(OR($I7=1,AND($I7=0,$L7=1)),中間シート!AB7,"")</f>
        <v/>
      </c>
      <c r="AC7" s="56" t="str">
        <f>IF(OR($I7=1,AND($I7=0,$L7=1)),中間シート!AC7,"")</f>
        <v/>
      </c>
      <c r="AD7" s="56" t="str">
        <f>IF(OR($I7=1,AND($I7=0,$L7=1)),中間シート!AD7,"")</f>
        <v/>
      </c>
      <c r="AE7" s="56" t="str">
        <f>IF(OR($I7=1,AND($I7=0,$L7=1)),中間シート!AE7,"")</f>
        <v/>
      </c>
      <c r="AF7" s="56" t="str">
        <f>IF(OR($I7=1,AND($I7=0,$L7=1)),中間シート!AF7,"")</f>
        <v/>
      </c>
      <c r="AG7" s="56" t="str">
        <f>IF(OR($I7=1,AND($I7=0,$L7=1)),中間シート!AG7,"")</f>
        <v/>
      </c>
      <c r="AH7" s="56" t="str">
        <f>IF(OR($I7=1,AND($I7=0,$L7=1)),中間シート!AH7,"")</f>
        <v/>
      </c>
      <c r="AI7" s="56" t="str">
        <f>IF(OR($I7=1,AND($I7=0,$L7=1)),中間シート!AI7,"")</f>
        <v/>
      </c>
      <c r="AJ7" s="56" t="str">
        <f>IF(OR($I7=1,AND($I7=0,$L7=1)),中間シート!AJ7,"")</f>
        <v/>
      </c>
      <c r="AK7" s="56" t="str">
        <f>IF(OR($I7=1,AND($I7=0,$L7=1)),中間シート!AK7,"")</f>
        <v/>
      </c>
      <c r="AL7" s="56" t="str">
        <f>IF(OR($I7=1,AND($I7=0,$L7=1)),中間シート!AL7,"")</f>
        <v/>
      </c>
      <c r="AM7" s="56" t="str">
        <f>IF($H7=1,中間シート!AM7,"")</f>
        <v/>
      </c>
      <c r="AN7" s="56" t="str">
        <f>IF($H7=1,中間シート!AN7,"")</f>
        <v/>
      </c>
      <c r="AO7" s="56" t="str">
        <f>IF($H7=1,中間シート!AO7,"")</f>
        <v/>
      </c>
      <c r="AP7" s="56" t="str">
        <f>IF($H7=1,中間シート!AP7,"")</f>
        <v/>
      </c>
      <c r="AQ7" s="56" t="str">
        <f>IF($H7=1,中間シート!AQ7,"")</f>
        <v/>
      </c>
      <c r="AR7" s="56" t="str">
        <f>IF(OR($I7=1,AND($I7=0,$L7=1)),中間シート!AR7,"")</f>
        <v/>
      </c>
      <c r="AS7" s="54"/>
      <c r="AT7" s="54"/>
      <c r="AU7" s="54"/>
      <c r="AV7" s="56" t="str">
        <f>IF(OR($I7=1,AND($I7=0,$L7=1)),中間シート!AS7,"")</f>
        <v/>
      </c>
      <c r="AW7" s="56" t="str">
        <f>IF(OR($I7=1,AND($I7=0,$L7=1)),中間シート!AT7,"")</f>
        <v/>
      </c>
      <c r="AX7" s="56" t="str">
        <f>IF(OR($I7=1,AND($I7=0,$L7=1)),中間シート!AU7,"")</f>
        <v/>
      </c>
      <c r="AY7" s="56" t="str">
        <f>IF(OR($I7=1,AND($I7=0,$L7=1)),中間シート!AV7,"")</f>
        <v/>
      </c>
      <c r="AZ7" s="56" t="str">
        <f>IF(OR($I7=1,AND($I7=0,$L7=1)),中間シート!AW7,"")</f>
        <v/>
      </c>
      <c r="BA7" s="56" t="str">
        <f>IF(OR($I7=1,AND($I7=0,$L7=1)),中間シート!AX7,"")</f>
        <v/>
      </c>
      <c r="BB7" s="56" t="str">
        <f>IF(OR($I7=1,AND($I7=0,$L7=1)),中間シート!AY7,"")</f>
        <v/>
      </c>
      <c r="BC7" s="56" t="str">
        <f>IF(OR($I7=1,AND($I7=0,$L7=1)),中間シート!AZ7,"")</f>
        <v/>
      </c>
      <c r="BD7" s="54">
        <f t="shared" ref="BD7:BD17" si="1">L7</f>
        <v>0</v>
      </c>
    </row>
    <row r="8" spans="1:56" s="59" customFormat="1">
      <c r="A8" s="53">
        <f>中間シート!A8</f>
        <v>3</v>
      </c>
      <c r="B8" s="54">
        <f>中間シート!B8</f>
        <v>1</v>
      </c>
      <c r="C8" s="54">
        <f>中間シート!C8</f>
        <v>1</v>
      </c>
      <c r="D8" s="54">
        <f>中間シート!D8</f>
        <v>1</v>
      </c>
      <c r="E8" s="54">
        <f>中間シート!E8</f>
        <v>1</v>
      </c>
      <c r="F8" s="54">
        <f>中間シート!F8</f>
        <v>0</v>
      </c>
      <c r="G8" s="54">
        <f>中間シート!G8</f>
        <v>3</v>
      </c>
      <c r="H8" s="54">
        <f>中間シート!H8</f>
        <v>0</v>
      </c>
      <c r="I8" s="54">
        <f>中間シート!I8</f>
        <v>0</v>
      </c>
      <c r="J8" s="54">
        <f>中間シート!J8</f>
        <v>0</v>
      </c>
      <c r="K8" s="54">
        <f>中間シート!K8</f>
        <v>0</v>
      </c>
      <c r="L8" s="53">
        <f>中間シート!L8</f>
        <v>0</v>
      </c>
      <c r="M8" s="53">
        <f>中間シート!M8</f>
        <v>0</v>
      </c>
      <c r="N8" s="61" t="str">
        <f>IF($M8=1,中間シート!N8,"")</f>
        <v/>
      </c>
      <c r="O8" s="61" t="str">
        <f>IF($M8=1,中間シート!O8,"")</f>
        <v/>
      </c>
      <c r="P8" s="61" t="str">
        <f>IF($M8=1,中間シート!P8,"")</f>
        <v/>
      </c>
      <c r="Q8" s="55"/>
      <c r="R8" s="61" t="str">
        <f>IF(OR($I8=1,AND($I8=0,$L8=1)),中間シート!R8,"")</f>
        <v/>
      </c>
      <c r="S8" s="56" t="str">
        <f t="shared" si="0"/>
        <v/>
      </c>
      <c r="T8" s="61" t="str">
        <f>IF(OR($I8=1,AND($I8=0,$L8=1)),中間シート!T8,"")</f>
        <v/>
      </c>
      <c r="U8" s="56" t="str">
        <f>IF(OR($I8=1,AND($I8=0,$L8=1)),中間シート!U8,"")</f>
        <v/>
      </c>
      <c r="V8" s="56" t="str">
        <f>IF(OR($I8=1,AND($I8=0,$L8=1)),中間シート!V8,"")</f>
        <v/>
      </c>
      <c r="W8" s="56" t="str">
        <f>IF(OR($I8=1,AND($I8=0,$L8=1)),中間シート!W8,"")</f>
        <v/>
      </c>
      <c r="X8" s="56" t="str">
        <f>IF(OR($I8=1,AND($I8=0,$L8=1)),中間シート!X8,"")</f>
        <v/>
      </c>
      <c r="Y8" s="56" t="str">
        <f>IF(OR($I8=1,AND($I8=0,$L8=1)),中間シート!Y8,"")</f>
        <v/>
      </c>
      <c r="Z8" s="56" t="str">
        <f>IF(OR($I8=1,AND($I8=0,$L8=1)),中間シート!Z8,"")</f>
        <v/>
      </c>
      <c r="AA8" s="56" t="str">
        <f>IF(OR($I8=1,AND($I8=0,$L8=1)),中間シート!AA8,"")</f>
        <v/>
      </c>
      <c r="AB8" s="56" t="str">
        <f>IF(OR($I8=1,AND($I8=0,$L8=1)),中間シート!AB8,"")</f>
        <v/>
      </c>
      <c r="AC8" s="56" t="str">
        <f>IF(OR($I8=1,AND($I8=0,$L8=1)),中間シート!AC8,"")</f>
        <v/>
      </c>
      <c r="AD8" s="56" t="str">
        <f>IF(OR($I8=1,AND($I8=0,$L8=1)),中間シート!AD8,"")</f>
        <v/>
      </c>
      <c r="AE8" s="56" t="str">
        <f>IF(OR($I8=1,AND($I8=0,$L8=1)),中間シート!AE8,"")</f>
        <v/>
      </c>
      <c r="AF8" s="56" t="str">
        <f>IF(OR($I8=1,AND($I8=0,$L8=1)),中間シート!AF8,"")</f>
        <v/>
      </c>
      <c r="AG8" s="56" t="str">
        <f>IF(OR($I8=1,AND($I8=0,$L8=1)),中間シート!AG8,"")</f>
        <v/>
      </c>
      <c r="AH8" s="56" t="str">
        <f>IF(OR($I8=1,AND($I8=0,$L8=1)),中間シート!AH8,"")</f>
        <v/>
      </c>
      <c r="AI8" s="56" t="str">
        <f>IF(OR($I8=1,AND($I8=0,$L8=1)),中間シート!AI8,"")</f>
        <v/>
      </c>
      <c r="AJ8" s="56" t="str">
        <f>IF(OR($I8=1,AND($I8=0,$L8=1)),中間シート!AJ8,"")</f>
        <v/>
      </c>
      <c r="AK8" s="56" t="str">
        <f>IF(OR($I8=1,AND($I8=0,$L8=1)),中間シート!AK8,"")</f>
        <v/>
      </c>
      <c r="AL8" s="56" t="str">
        <f>IF(OR($I8=1,AND($I8=0,$L8=1)),中間シート!AL8,"")</f>
        <v/>
      </c>
      <c r="AM8" s="56" t="str">
        <f>IF($H8=1,中間シート!AM8,"")</f>
        <v/>
      </c>
      <c r="AN8" s="56" t="str">
        <f>IF($H8=1,中間シート!AN8,"")</f>
        <v/>
      </c>
      <c r="AO8" s="56" t="str">
        <f>IF($H8=1,中間シート!AO8,"")</f>
        <v/>
      </c>
      <c r="AP8" s="56" t="str">
        <f>IF($H8=1,中間シート!AP8,"")</f>
        <v/>
      </c>
      <c r="AQ8" s="56" t="str">
        <f>IF($H8=1,中間シート!AQ8,"")</f>
        <v/>
      </c>
      <c r="AR8" s="56" t="str">
        <f>IF(OR($I8=1,AND($I8=0,$L8=1)),中間シート!AR8,"")</f>
        <v/>
      </c>
      <c r="AS8" s="54"/>
      <c r="AT8" s="54"/>
      <c r="AU8" s="54"/>
      <c r="AV8" s="56" t="str">
        <f>IF(OR($I8=1,AND($I8=0,$L8=1)),中間シート!AS8,"")</f>
        <v/>
      </c>
      <c r="AW8" s="56" t="str">
        <f>IF(OR($I8=1,AND($I8=0,$L8=1)),中間シート!AT8,"")</f>
        <v/>
      </c>
      <c r="AX8" s="56" t="str">
        <f>IF(OR($I8=1,AND($I8=0,$L8=1)),中間シート!AU8,"")</f>
        <v/>
      </c>
      <c r="AY8" s="56" t="str">
        <f>IF(OR($I8=1,AND($I8=0,$L8=1)),中間シート!AV8,"")</f>
        <v/>
      </c>
      <c r="AZ8" s="56" t="str">
        <f>IF(OR($I8=1,AND($I8=0,$L8=1)),中間シート!AW8,"")</f>
        <v/>
      </c>
      <c r="BA8" s="56" t="str">
        <f>IF(OR($I8=1,AND($I8=0,$L8=1)),中間シート!AX8,"")</f>
        <v/>
      </c>
      <c r="BB8" s="56" t="str">
        <f>IF(OR($I8=1,AND($I8=0,$L8=1)),中間シート!AY8,"")</f>
        <v/>
      </c>
      <c r="BC8" s="56" t="str">
        <f>IF(OR($I8=1,AND($I8=0,$L8=1)),中間シート!AZ8,"")</f>
        <v/>
      </c>
      <c r="BD8" s="54">
        <f t="shared" si="1"/>
        <v>0</v>
      </c>
    </row>
    <row r="9" spans="1:56" s="59" customFormat="1">
      <c r="A9" s="53">
        <f>中間シート!A9</f>
        <v>4</v>
      </c>
      <c r="B9" s="54">
        <f>中間シート!B9</f>
        <v>1</v>
      </c>
      <c r="C9" s="54">
        <f>中間シート!C9</f>
        <v>1</v>
      </c>
      <c r="D9" s="54">
        <f>中間シート!D9</f>
        <v>1</v>
      </c>
      <c r="E9" s="54">
        <f>中間シート!E9</f>
        <v>1</v>
      </c>
      <c r="F9" s="54">
        <f>中間シート!F9</f>
        <v>0</v>
      </c>
      <c r="G9" s="54">
        <f>中間シート!G9</f>
        <v>4</v>
      </c>
      <c r="H9" s="54">
        <f>中間シート!H9</f>
        <v>0</v>
      </c>
      <c r="I9" s="54">
        <f>中間シート!I9</f>
        <v>0</v>
      </c>
      <c r="J9" s="54">
        <f>中間シート!J9</f>
        <v>0</v>
      </c>
      <c r="K9" s="54">
        <f>中間シート!K9</f>
        <v>0</v>
      </c>
      <c r="L9" s="53">
        <f>中間シート!L9</f>
        <v>0</v>
      </c>
      <c r="M9" s="53">
        <f>中間シート!M9</f>
        <v>0</v>
      </c>
      <c r="N9" s="61" t="str">
        <f>IF($M9=1,中間シート!N9,"")</f>
        <v/>
      </c>
      <c r="O9" s="61" t="str">
        <f>IF($M9=1,中間シート!O9,"")</f>
        <v/>
      </c>
      <c r="P9" s="61" t="str">
        <f>IF($M9=1,中間シート!P9,"")</f>
        <v/>
      </c>
      <c r="Q9" s="55"/>
      <c r="R9" s="61" t="str">
        <f>IF(OR($I9=1,AND($I9=0,$L9=1)),中間シート!R9,"")</f>
        <v/>
      </c>
      <c r="S9" s="56" t="str">
        <f t="shared" si="0"/>
        <v/>
      </c>
      <c r="T9" s="61" t="str">
        <f>IF(OR($I9=1,AND($I9=0,$L9=1)),中間シート!T9,"")</f>
        <v/>
      </c>
      <c r="U9" s="56" t="str">
        <f>IF(OR($I9=1,AND($I9=0,$L9=1)),中間シート!U9,"")</f>
        <v/>
      </c>
      <c r="V9" s="56" t="str">
        <f>IF(OR($I9=1,AND($I9=0,$L9=1)),中間シート!V9,"")</f>
        <v/>
      </c>
      <c r="W9" s="56" t="str">
        <f>IF(OR($I9=1,AND($I9=0,$L9=1)),中間シート!W9,"")</f>
        <v/>
      </c>
      <c r="X9" s="56" t="str">
        <f>IF(OR($I9=1,AND($I9=0,$L9=1)),中間シート!X9,"")</f>
        <v/>
      </c>
      <c r="Y9" s="56" t="str">
        <f>IF(OR($I9=1,AND($I9=0,$L9=1)),中間シート!Y9,"")</f>
        <v/>
      </c>
      <c r="Z9" s="56" t="str">
        <f>IF(OR($I9=1,AND($I9=0,$L9=1)),中間シート!Z9,"")</f>
        <v/>
      </c>
      <c r="AA9" s="56" t="str">
        <f>IF(OR($I9=1,AND($I9=0,$L9=1)),中間シート!AA9,"")</f>
        <v/>
      </c>
      <c r="AB9" s="56" t="str">
        <f>IF(OR($I9=1,AND($I9=0,$L9=1)),中間シート!AB9,"")</f>
        <v/>
      </c>
      <c r="AC9" s="56" t="str">
        <f>IF(OR($I9=1,AND($I9=0,$L9=1)),中間シート!AC9,"")</f>
        <v/>
      </c>
      <c r="AD9" s="56" t="str">
        <f>IF(OR($I9=1,AND($I9=0,$L9=1)),中間シート!AD9,"")</f>
        <v/>
      </c>
      <c r="AE9" s="56" t="str">
        <f>IF(OR($I9=1,AND($I9=0,$L9=1)),中間シート!AE9,"")</f>
        <v/>
      </c>
      <c r="AF9" s="56" t="str">
        <f>IF(OR($I9=1,AND($I9=0,$L9=1)),中間シート!AF9,"")</f>
        <v/>
      </c>
      <c r="AG9" s="56" t="str">
        <f>IF(OR($I9=1,AND($I9=0,$L9=1)),中間シート!AG9,"")</f>
        <v/>
      </c>
      <c r="AH9" s="56" t="str">
        <f>IF(OR($I9=1,AND($I9=0,$L9=1)),中間シート!AH9,"")</f>
        <v/>
      </c>
      <c r="AI9" s="56" t="str">
        <f>IF(OR($I9=1,AND($I9=0,$L9=1)),中間シート!AI9,"")</f>
        <v/>
      </c>
      <c r="AJ9" s="56" t="str">
        <f>IF(OR($I9=1,AND($I9=0,$L9=1)),中間シート!AJ9,"")</f>
        <v/>
      </c>
      <c r="AK9" s="56" t="str">
        <f>IF(OR($I9=1,AND($I9=0,$L9=1)),中間シート!AK9,"")</f>
        <v/>
      </c>
      <c r="AL9" s="56" t="str">
        <f>IF(OR($I9=1,AND($I9=0,$L9=1)),中間シート!AL9,"")</f>
        <v/>
      </c>
      <c r="AM9" s="56" t="str">
        <f>IF($H9=1,中間シート!AM9,"")</f>
        <v/>
      </c>
      <c r="AN9" s="56" t="str">
        <f>IF($H9=1,中間シート!AN9,"")</f>
        <v/>
      </c>
      <c r="AO9" s="56" t="str">
        <f>IF($H9=1,中間シート!AO9,"")</f>
        <v/>
      </c>
      <c r="AP9" s="56" t="str">
        <f>IF($H9=1,中間シート!AP9,"")</f>
        <v/>
      </c>
      <c r="AQ9" s="56" t="str">
        <f>IF($H9=1,中間シート!AQ9,"")</f>
        <v/>
      </c>
      <c r="AR9" s="56" t="str">
        <f>IF(OR($I9=1,AND($I9=0,$L9=1)),中間シート!AR9,"")</f>
        <v/>
      </c>
      <c r="AS9" s="54"/>
      <c r="AT9" s="54"/>
      <c r="AU9" s="54"/>
      <c r="AV9" s="56" t="str">
        <f>IF(OR($I9=1,AND($I9=0,$L9=1)),中間シート!AS9,"")</f>
        <v/>
      </c>
      <c r="AW9" s="56" t="str">
        <f>IF(OR($I9=1,AND($I9=0,$L9=1)),中間シート!AT9,"")</f>
        <v/>
      </c>
      <c r="AX9" s="56" t="str">
        <f>IF(OR($I9=1,AND($I9=0,$L9=1)),中間シート!AU9,"")</f>
        <v/>
      </c>
      <c r="AY9" s="56" t="str">
        <f>IF(OR($I9=1,AND($I9=0,$L9=1)),中間シート!AV9,"")</f>
        <v/>
      </c>
      <c r="AZ9" s="56" t="str">
        <f>IF(OR($I9=1,AND($I9=0,$L9=1)),中間シート!AW9,"")</f>
        <v/>
      </c>
      <c r="BA9" s="56" t="str">
        <f>IF(OR($I9=1,AND($I9=0,$L9=1)),中間シート!AX9,"")</f>
        <v/>
      </c>
      <c r="BB9" s="56" t="str">
        <f>IF(OR($I9=1,AND($I9=0,$L9=1)),中間シート!AY9,"")</f>
        <v/>
      </c>
      <c r="BC9" s="56" t="str">
        <f>IF(OR($I9=1,AND($I9=0,$L9=1)),中間シート!AZ9,"")</f>
        <v/>
      </c>
      <c r="BD9" s="54">
        <f t="shared" si="1"/>
        <v>0</v>
      </c>
    </row>
    <row r="10" spans="1:56" s="69" customFormat="1" ht="13.5" customHeight="1">
      <c r="A10" s="62">
        <f>中間シート!A10</f>
        <v>5</v>
      </c>
      <c r="B10" s="63">
        <f>中間シート!B10</f>
        <v>2</v>
      </c>
      <c r="C10" s="63" t="str">
        <f>中間シート!C10</f>
        <v/>
      </c>
      <c r="D10" s="63">
        <f>中間シート!D10</f>
        <v>0</v>
      </c>
      <c r="E10" s="63">
        <f>中間シート!E10</f>
        <v>1</v>
      </c>
      <c r="F10" s="63">
        <f>中間シート!F10</f>
        <v>0</v>
      </c>
      <c r="G10" s="63">
        <f>中間シート!G10</f>
        <v>1</v>
      </c>
      <c r="H10" s="63">
        <f>中間シート!H10</f>
        <v>0</v>
      </c>
      <c r="I10" s="63">
        <f>中間シート!I10</f>
        <v>0</v>
      </c>
      <c r="J10" s="63">
        <f>中間シート!J10</f>
        <v>0</v>
      </c>
      <c r="K10" s="63">
        <f>中間シート!K10</f>
        <v>0</v>
      </c>
      <c r="L10" s="62">
        <f>中間シート!L10</f>
        <v>0</v>
      </c>
      <c r="M10" s="62">
        <f>中間シート!M10</f>
        <v>0</v>
      </c>
      <c r="N10" s="64" t="str">
        <f>""</f>
        <v/>
      </c>
      <c r="O10" s="64" t="str">
        <f>""</f>
        <v/>
      </c>
      <c r="P10" s="64" t="str">
        <f>""</f>
        <v/>
      </c>
      <c r="Q10" s="65"/>
      <c r="R10" s="64" t="str">
        <f>IF(OR($I10=1,AND($I10=0,$L10=1)),中間シート!R10,"")</f>
        <v/>
      </c>
      <c r="S10" s="66" t="str">
        <f t="shared" si="0"/>
        <v/>
      </c>
      <c r="T10" s="64" t="str">
        <f>IF(OR($I10=1,AND($I10=0,$L10=1)),中間シート!T10,"")</f>
        <v/>
      </c>
      <c r="U10" s="66" t="str">
        <f>IF(OR($I10=1,AND($I10=0,$L10=1)),中間シート!U10,"")</f>
        <v/>
      </c>
      <c r="V10" s="66" t="str">
        <f>IF(OR($I10=1,AND($I10=0,$L10=1)),中間シート!V10,"")</f>
        <v/>
      </c>
      <c r="W10" s="66" t="str">
        <f>IF(OR($I10=1,AND($I10=0,$L10=1)),中間シート!W10,"")</f>
        <v/>
      </c>
      <c r="X10" s="67" t="str">
        <f>IF(OR($I10=1,AND($I10=0,$L10=1)),中間シート!X10,"")</f>
        <v/>
      </c>
      <c r="Y10" s="67" t="str">
        <f>IF(OR($I10=1,AND($I10=0,$L10=1)),中間シート!Y10,"")</f>
        <v/>
      </c>
      <c r="Z10" s="66" t="str">
        <f>IF(OR($I10=1,AND($I10=0,$L10=1)),中間シート!Z10,"")</f>
        <v/>
      </c>
      <c r="AA10" s="66" t="str">
        <f>IF(OR($I10=1,AND($I10=0,$L10=1)),中間シート!AA10,"")</f>
        <v/>
      </c>
      <c r="AB10" s="66" t="str">
        <f>IF(OR($I10=1,AND($I10=0,$L10=1)),中間シート!AB10,"")</f>
        <v/>
      </c>
      <c r="AC10" s="68" t="str">
        <f>IF(OR($I10=1,AND($I10=0,$L10=1)),中間シート!AC10,"")</f>
        <v/>
      </c>
      <c r="AD10" s="66" t="str">
        <f>IF(OR($I10=1,AND($I10=0,$L10=1)),中間シート!AD10,"")</f>
        <v/>
      </c>
      <c r="AE10" s="66" t="str">
        <f>IF(OR($I10=1,AND($I10=0,$L10=1)),中間シート!AE10,"")</f>
        <v/>
      </c>
      <c r="AF10" s="66" t="str">
        <f>IF(OR($I10=1,AND($I10=0,$L10=1)),中間シート!AF10,"")</f>
        <v/>
      </c>
      <c r="AG10" s="171"/>
      <c r="AH10" s="66" t="str">
        <f>IF(OR($I10=1,AND($I10=0,$L10=1)),中間シート!AH10,"")</f>
        <v/>
      </c>
      <c r="AI10" s="66" t="str">
        <f>IF(OR($I10=1,AND($I10=0,$L10=1)),中間シート!AI10,"")</f>
        <v/>
      </c>
      <c r="AJ10" s="66" t="str">
        <f>IF(OR($I10=1,AND($I10=0,$L10=1)),中間シート!AJ10,"")</f>
        <v/>
      </c>
      <c r="AK10" s="66" t="str">
        <f>IF(OR($I10=1,AND($I10=0,$L10=1)),中間シート!AK10,"")</f>
        <v/>
      </c>
      <c r="AL10" s="66" t="str">
        <f>IF(OR($I10=1,AND($I10=0,$L10=1)),中間シート!AL10,"")</f>
        <v/>
      </c>
      <c r="AM10" s="66" t="str">
        <f>IF($H10=1,中間シート!AM10,"")</f>
        <v/>
      </c>
      <c r="AN10" s="66" t="str">
        <f>IF($H10=1,中間シート!AN10,"")</f>
        <v/>
      </c>
      <c r="AO10" s="66" t="str">
        <f>IF($H10=1,中間シート!AO10,"")</f>
        <v/>
      </c>
      <c r="AP10" s="170"/>
      <c r="AQ10" s="170"/>
      <c r="AR10" s="66" t="str">
        <f>IF(OR($I10=1,AND($I10=0,$L10=1)),中間シート!AR10,"")</f>
        <v/>
      </c>
      <c r="AS10" s="63" t="str">
        <f>IF('建築工事届（別記第40号様式）'!AN135=TRUE,1,IF('建築工事届（別記第40号様式）'!AO135=TRUE,2,IF('建築工事届（別記第40号様式）'!AP135=TRUE,3,IF('建築工事届（別記第40号様式）'!AQ135=TRUE,4,""))))</f>
        <v/>
      </c>
      <c r="AT10" s="63"/>
      <c r="AU10" s="63"/>
      <c r="AV10" s="66" t="str">
        <f>IF(OR($I10=1,AND($I10=0,$L10=1)),中間シート!AS10,"")</f>
        <v/>
      </c>
      <c r="AW10" s="66" t="str">
        <f>IF(OR($I10=1,AND($I10=0,$L10=1)),中間シート!AT10,"")</f>
        <v/>
      </c>
      <c r="AX10" s="66" t="str">
        <f>IF(OR($I10=1,AND($I10=0,$L10=1)),中間シート!AU10,"")</f>
        <v/>
      </c>
      <c r="AY10" s="66" t="str">
        <f>IF(OR($I10=1,AND($I10=0,$L10=1)),中間シート!AV10,"")</f>
        <v/>
      </c>
      <c r="AZ10" s="66" t="str">
        <f>IF(OR($I10=1,AND($I10=0,$L10=1)),中間シート!AW10,"")</f>
        <v/>
      </c>
      <c r="BA10" s="66" t="str">
        <f>IF(OR($I10=1,AND($I10=0,$L10=1)),中間シート!AX10,"")</f>
        <v/>
      </c>
      <c r="BB10" s="66" t="str">
        <f>IF(OR($I10=1,AND($I10=0,$L10=1)),中間シート!AY10,"")</f>
        <v/>
      </c>
      <c r="BC10" s="66" t="str">
        <f>IF(OR($I10=1,AND($I10=0,$L10=1)),中間シート!AZ10,"")</f>
        <v/>
      </c>
      <c r="BD10" s="63">
        <f t="shared" si="1"/>
        <v>0</v>
      </c>
    </row>
    <row r="11" spans="1:56" s="69" customFormat="1" ht="17.25">
      <c r="A11" s="62">
        <f>中間シート!A11</f>
        <v>6</v>
      </c>
      <c r="B11" s="63">
        <f>中間シート!B11</f>
        <v>2</v>
      </c>
      <c r="C11" s="63" t="str">
        <f>中間シート!C11</f>
        <v/>
      </c>
      <c r="D11" s="63">
        <f>中間シート!D11</f>
        <v>0</v>
      </c>
      <c r="E11" s="63">
        <f>中間シート!E11</f>
        <v>1</v>
      </c>
      <c r="F11" s="63">
        <f>中間シート!F11</f>
        <v>0</v>
      </c>
      <c r="G11" s="70">
        <f>中間シート!G11</f>
        <v>2</v>
      </c>
      <c r="H11" s="63">
        <f>中間シート!H11</f>
        <v>0</v>
      </c>
      <c r="I11" s="63">
        <f>中間シート!I11</f>
        <v>0</v>
      </c>
      <c r="J11" s="63">
        <f>中間シート!J11</f>
        <v>0</v>
      </c>
      <c r="K11" s="63">
        <f>中間シート!K11</f>
        <v>0</v>
      </c>
      <c r="L11" s="62">
        <f>中間シート!L11</f>
        <v>0</v>
      </c>
      <c r="M11" s="62">
        <f>中間シート!M11</f>
        <v>0</v>
      </c>
      <c r="N11" s="64" t="str">
        <f>""</f>
        <v/>
      </c>
      <c r="O11" s="64" t="str">
        <f>""</f>
        <v/>
      </c>
      <c r="P11" s="64" t="str">
        <f>""</f>
        <v/>
      </c>
      <c r="Q11" s="65"/>
      <c r="R11" s="64" t="str">
        <f>IF(OR($I11=1,AND($I11=0,$L11=1)),中間シート!R11,"")</f>
        <v/>
      </c>
      <c r="S11" s="66" t="str">
        <f t="shared" si="0"/>
        <v/>
      </c>
      <c r="T11" s="64" t="str">
        <f>IF(OR($I11=1,AND($I11=0,$L11=1)),中間シート!T11,"")</f>
        <v/>
      </c>
      <c r="U11" s="66" t="str">
        <f>IF(OR($I11=1,AND($I11=0,$L11=1)),中間シート!U11,"")</f>
        <v/>
      </c>
      <c r="V11" s="66" t="str">
        <f>IF(OR($I11=1,AND($I11=0,$L11=1)),中間シート!V11,"")</f>
        <v/>
      </c>
      <c r="W11" s="66" t="str">
        <f>IF(OR($I11=1,AND($I11=0,$L11=1)),中間シート!W11,"")</f>
        <v/>
      </c>
      <c r="X11" s="66" t="str">
        <f>IF(OR($I11=1,AND($I11=0,$L11=1)),中間シート!X11,"")</f>
        <v/>
      </c>
      <c r="Y11" s="66" t="str">
        <f>IF(OR($I11=1,AND($I11=0,$L11=1)),中間シート!Y11,"")</f>
        <v/>
      </c>
      <c r="Z11" s="66" t="str">
        <f>IF(OR($I11=1,AND($I11=0,$L11=1)),中間シート!Z11,"")</f>
        <v/>
      </c>
      <c r="AA11" s="66" t="str">
        <f>IF(OR($I11=1,AND($I11=0,$L11=1)),中間シート!AA11,"")</f>
        <v/>
      </c>
      <c r="AB11" s="66" t="str">
        <f>IF(OR($I11=1,AND($I11=0,$L11=1)),中間シート!AB11,"")</f>
        <v/>
      </c>
      <c r="AC11" s="66" t="str">
        <f>IF(OR($I11=1,AND($I11=0,$L11=1)),中間シート!AC11,"")</f>
        <v/>
      </c>
      <c r="AD11" s="66" t="str">
        <f>IF(OR($I11=1,AND($I11=0,$L11=1)),中間シート!AD11,"")</f>
        <v/>
      </c>
      <c r="AE11" s="66" t="str">
        <f>IF(OR($I11=1,AND($I11=0,$L11=1)),中間シート!AE11,"")</f>
        <v/>
      </c>
      <c r="AF11" s="66" t="str">
        <f>IF(OR($I11=1,AND($I11=0,$L11=1)),中間シート!AF11,"")</f>
        <v/>
      </c>
      <c r="AG11" s="170"/>
      <c r="AH11" s="66" t="str">
        <f>IF(OR($I11=1,AND($I11=0,$L11=1)),中間シート!AH11,"")</f>
        <v/>
      </c>
      <c r="AI11" s="66" t="str">
        <f>IF(OR($I11=1,AND($I11=0,$L11=1)),中間シート!AI11,"")</f>
        <v/>
      </c>
      <c r="AJ11" s="66" t="str">
        <f>IF(OR($I11=1,AND($I11=0,$L11=1)),中間シート!AJ11,"")</f>
        <v/>
      </c>
      <c r="AK11" s="66" t="str">
        <f>IF(OR($I11=1,AND($I11=0,$L11=1)),中間シート!AK11,"")</f>
        <v/>
      </c>
      <c r="AL11" s="66" t="str">
        <f>IF(OR($I11=1,AND($I11=0,$L11=1)),中間シート!AL11,"")</f>
        <v/>
      </c>
      <c r="AM11" s="66" t="str">
        <f>IF($H11=1,中間シート!AM11,"")</f>
        <v/>
      </c>
      <c r="AN11" s="66" t="str">
        <f>IF($H11=1,中間シート!AN11,"")</f>
        <v/>
      </c>
      <c r="AO11" s="66" t="str">
        <f>IF($H11=1,中間シート!AO11,"")</f>
        <v/>
      </c>
      <c r="AP11" s="170"/>
      <c r="AQ11" s="170"/>
      <c r="AR11" s="66" t="str">
        <f>IF(OR($I11=1,AND($I11=0,$L11=1)),中間シート!AR11,"")</f>
        <v/>
      </c>
      <c r="AS11" s="63"/>
      <c r="AT11" s="63"/>
      <c r="AU11" s="63"/>
      <c r="AV11" s="66" t="str">
        <f>IF(OR($I11=1,AND($I11=0,$L11=1)),中間シート!AS11,"")</f>
        <v/>
      </c>
      <c r="AW11" s="66" t="str">
        <f>IF(OR($I11=1,AND($I11=0,$L11=1)),中間シート!AT11,"")</f>
        <v/>
      </c>
      <c r="AX11" s="66" t="str">
        <f>IF(OR($I11=1,AND($I11=0,$L11=1)),中間シート!AU11,"")</f>
        <v/>
      </c>
      <c r="AY11" s="66" t="str">
        <f>IF(OR($I11=1,AND($I11=0,$L11=1)),中間シート!AV11,"")</f>
        <v/>
      </c>
      <c r="AZ11" s="66" t="str">
        <f>IF(OR($I11=1,AND($I11=0,$L11=1)),中間シート!AW11,"")</f>
        <v/>
      </c>
      <c r="BA11" s="66" t="str">
        <f>IF(OR($I11=1,AND($I11=0,$L11=1)),中間シート!AX11,"")</f>
        <v/>
      </c>
      <c r="BB11" s="66" t="str">
        <f>IF(OR($I11=1,AND($I11=0,$L11=1)),中間シート!AY11,"")</f>
        <v/>
      </c>
      <c r="BC11" s="66" t="str">
        <f>IF(OR($I11=1,AND($I11=0,$L11=1)),中間シート!AZ11,"")</f>
        <v/>
      </c>
      <c r="BD11" s="63">
        <f t="shared" si="1"/>
        <v>0</v>
      </c>
    </row>
    <row r="12" spans="1:56" s="69" customFormat="1">
      <c r="A12" s="62">
        <f>中間シート!A12</f>
        <v>7</v>
      </c>
      <c r="B12" s="63">
        <f>中間シート!B12</f>
        <v>2</v>
      </c>
      <c r="C12" s="63" t="str">
        <f>中間シート!C12</f>
        <v/>
      </c>
      <c r="D12" s="63">
        <f>中間シート!D12</f>
        <v>0</v>
      </c>
      <c r="E12" s="63">
        <f>中間シート!E12</f>
        <v>1</v>
      </c>
      <c r="F12" s="63">
        <f>中間シート!F12</f>
        <v>0</v>
      </c>
      <c r="G12" s="63">
        <f>中間シート!G12</f>
        <v>3</v>
      </c>
      <c r="H12" s="63">
        <f>中間シート!H12</f>
        <v>0</v>
      </c>
      <c r="I12" s="63">
        <f>中間シート!I12</f>
        <v>0</v>
      </c>
      <c r="J12" s="63">
        <f>中間シート!J12</f>
        <v>0</v>
      </c>
      <c r="K12" s="63">
        <f>中間シート!K12</f>
        <v>0</v>
      </c>
      <c r="L12" s="62">
        <f>中間シート!L12</f>
        <v>0</v>
      </c>
      <c r="M12" s="62">
        <f>中間シート!M12</f>
        <v>0</v>
      </c>
      <c r="N12" s="64" t="str">
        <f>""</f>
        <v/>
      </c>
      <c r="O12" s="64" t="str">
        <f>""</f>
        <v/>
      </c>
      <c r="P12" s="64" t="str">
        <f>""</f>
        <v/>
      </c>
      <c r="Q12" s="65"/>
      <c r="R12" s="64" t="str">
        <f>IF(OR($I12=1,AND($I12=0,$L12=1)),中間シート!R12,"")</f>
        <v/>
      </c>
      <c r="S12" s="66" t="str">
        <f t="shared" si="0"/>
        <v/>
      </c>
      <c r="T12" s="64" t="str">
        <f>IF(OR($I12=1,AND($I12=0,$L12=1)),中間シート!T12,"")</f>
        <v/>
      </c>
      <c r="U12" s="66" t="str">
        <f>IF(OR($I12=1,AND($I12=0,$L12=1)),中間シート!U12,"")</f>
        <v/>
      </c>
      <c r="V12" s="66" t="str">
        <f>IF(OR($I12=1,AND($I12=0,$L12=1)),中間シート!V12,"")</f>
        <v/>
      </c>
      <c r="W12" s="66" t="str">
        <f>IF(OR($I12=1,AND($I12=0,$L12=1)),中間シート!W12,"")</f>
        <v/>
      </c>
      <c r="X12" s="66" t="str">
        <f>IF(OR($I12=1,AND($I12=0,$L12=1)),中間シート!X12,"")</f>
        <v/>
      </c>
      <c r="Y12" s="66" t="str">
        <f>IF(OR($I12=1,AND($I12=0,$L12=1)),中間シート!Y12,"")</f>
        <v/>
      </c>
      <c r="Z12" s="66" t="str">
        <f>IF(OR($I12=1,AND($I12=0,$L12=1)),中間シート!Z12,"")</f>
        <v/>
      </c>
      <c r="AA12" s="66" t="str">
        <f>IF(OR($I12=1,AND($I12=0,$L12=1)),中間シート!AA12,"")</f>
        <v/>
      </c>
      <c r="AB12" s="66" t="str">
        <f>IF(OR($I12=1,AND($I12=0,$L12=1)),中間シート!AB12,"")</f>
        <v/>
      </c>
      <c r="AC12" s="66" t="str">
        <f>IF(OR($I12=1,AND($I12=0,$L12=1)),中間シート!AC12,"")</f>
        <v/>
      </c>
      <c r="AD12" s="66" t="str">
        <f>IF(OR($I12=1,AND($I12=0,$L12=1)),中間シート!AD12,"")</f>
        <v/>
      </c>
      <c r="AE12" s="66" t="str">
        <f>IF(OR($I12=1,AND($I12=0,$L12=1)),中間シート!AE12,"")</f>
        <v/>
      </c>
      <c r="AF12" s="66" t="str">
        <f>IF(OR($I12=1,AND($I12=0,$L12=1)),中間シート!AF12,"")</f>
        <v/>
      </c>
      <c r="AG12" s="170"/>
      <c r="AH12" s="66" t="str">
        <f>IF(OR($I12=1,AND($I12=0,$L12=1)),中間シート!AH12,"")</f>
        <v/>
      </c>
      <c r="AI12" s="66" t="str">
        <f>IF(OR($I12=1,AND($I12=0,$L12=1)),中間シート!AI12,"")</f>
        <v/>
      </c>
      <c r="AJ12" s="66" t="str">
        <f>IF(OR($I12=1,AND($I12=0,$L12=1)),中間シート!AJ12,"")</f>
        <v/>
      </c>
      <c r="AK12" s="66" t="str">
        <f>IF(OR($I12=1,AND($I12=0,$L12=1)),中間シート!AK12,"")</f>
        <v/>
      </c>
      <c r="AL12" s="66" t="str">
        <f>IF(OR($I12=1,AND($I12=0,$L12=1)),中間シート!AL12,"")</f>
        <v/>
      </c>
      <c r="AM12" s="66" t="str">
        <f>IF($H12=1,中間シート!AM12,"")</f>
        <v/>
      </c>
      <c r="AN12" s="66" t="str">
        <f>IF($H12=1,中間シート!AN12,"")</f>
        <v/>
      </c>
      <c r="AO12" s="66" t="str">
        <f>IF($H12=1,中間シート!AO12,"")</f>
        <v/>
      </c>
      <c r="AP12" s="170"/>
      <c r="AQ12" s="170"/>
      <c r="AR12" s="66" t="str">
        <f>IF(OR($I12=1,AND($I12=0,$L12=1)),中間シート!AR12,"")</f>
        <v/>
      </c>
      <c r="AS12" s="63"/>
      <c r="AT12" s="63"/>
      <c r="AU12" s="63"/>
      <c r="AV12" s="66" t="str">
        <f>IF(OR($I12=1,AND($I12=0,$L12=1)),中間シート!AS12,"")</f>
        <v/>
      </c>
      <c r="AW12" s="66" t="str">
        <f>IF(OR($I12=1,AND($I12=0,$L12=1)),中間シート!AT12,"")</f>
        <v/>
      </c>
      <c r="AX12" s="66" t="str">
        <f>IF(OR($I12=1,AND($I12=0,$L12=1)),中間シート!AU12,"")</f>
        <v/>
      </c>
      <c r="AY12" s="66" t="str">
        <f>IF(OR($I12=1,AND($I12=0,$L12=1)),中間シート!AV12,"")</f>
        <v/>
      </c>
      <c r="AZ12" s="66" t="str">
        <f>IF(OR($I12=1,AND($I12=0,$L12=1)),中間シート!AW12,"")</f>
        <v/>
      </c>
      <c r="BA12" s="66" t="str">
        <f>IF(OR($I12=1,AND($I12=0,$L12=1)),中間シート!AX12,"")</f>
        <v/>
      </c>
      <c r="BB12" s="66" t="str">
        <f>IF(OR($I12=1,AND($I12=0,$L12=1)),中間シート!AY12,"")</f>
        <v/>
      </c>
      <c r="BC12" s="66" t="str">
        <f>IF(OR($I12=1,AND($I12=0,$L12=1)),中間シート!AZ12,"")</f>
        <v/>
      </c>
      <c r="BD12" s="63">
        <f t="shared" si="1"/>
        <v>0</v>
      </c>
    </row>
    <row r="13" spans="1:56" s="69" customFormat="1">
      <c r="A13" s="62">
        <f>中間シート!A13</f>
        <v>8</v>
      </c>
      <c r="B13" s="63">
        <f>中間シート!B13</f>
        <v>2</v>
      </c>
      <c r="C13" s="63" t="str">
        <f>中間シート!C13</f>
        <v/>
      </c>
      <c r="D13" s="63">
        <f>中間シート!D13</f>
        <v>0</v>
      </c>
      <c r="E13" s="63">
        <f>中間シート!E13</f>
        <v>1</v>
      </c>
      <c r="F13" s="63">
        <f>中間シート!F13</f>
        <v>0</v>
      </c>
      <c r="G13" s="63">
        <f>中間シート!G13</f>
        <v>4</v>
      </c>
      <c r="H13" s="63">
        <f>中間シート!H13</f>
        <v>0</v>
      </c>
      <c r="I13" s="63">
        <f>中間シート!I13</f>
        <v>0</v>
      </c>
      <c r="J13" s="63">
        <f>中間シート!J13</f>
        <v>0</v>
      </c>
      <c r="K13" s="63">
        <f>中間シート!K13</f>
        <v>0</v>
      </c>
      <c r="L13" s="62">
        <f>中間シート!L13</f>
        <v>0</v>
      </c>
      <c r="M13" s="62">
        <f>中間シート!M13</f>
        <v>0</v>
      </c>
      <c r="N13" s="64" t="str">
        <f>""</f>
        <v/>
      </c>
      <c r="O13" s="64" t="str">
        <f>""</f>
        <v/>
      </c>
      <c r="P13" s="64" t="str">
        <f>""</f>
        <v/>
      </c>
      <c r="Q13" s="65"/>
      <c r="R13" s="64" t="str">
        <f>IF(OR($I13=1,AND($I13=0,$L13=1)),中間シート!R13,"")</f>
        <v/>
      </c>
      <c r="S13" s="66" t="str">
        <f t="shared" si="0"/>
        <v/>
      </c>
      <c r="T13" s="64" t="str">
        <f>IF(OR($I13=1,AND($I13=0,$L13=1)),中間シート!T13,"")</f>
        <v/>
      </c>
      <c r="U13" s="66" t="str">
        <f>IF(OR($I13=1,AND($I13=0,$L13=1)),中間シート!U13,"")</f>
        <v/>
      </c>
      <c r="V13" s="66" t="str">
        <f>IF(OR($I13=1,AND($I13=0,$L13=1)),中間シート!V13,"")</f>
        <v/>
      </c>
      <c r="W13" s="66" t="str">
        <f>IF(OR($I13=1,AND($I13=0,$L13=1)),中間シート!W13,"")</f>
        <v/>
      </c>
      <c r="X13" s="66" t="str">
        <f>IF(OR($I13=1,AND($I13=0,$L13=1)),中間シート!X13,"")</f>
        <v/>
      </c>
      <c r="Y13" s="66" t="str">
        <f>IF(OR($I13=1,AND($I13=0,$L13=1)),中間シート!Y13,"")</f>
        <v/>
      </c>
      <c r="Z13" s="66" t="str">
        <f>IF(OR($I13=1,AND($I13=0,$L13=1)),中間シート!Z13,"")</f>
        <v/>
      </c>
      <c r="AA13" s="66" t="str">
        <f>IF(OR($I13=1,AND($I13=0,$L13=1)),中間シート!AA13,"")</f>
        <v/>
      </c>
      <c r="AB13" s="66" t="str">
        <f>IF(OR($I13=1,AND($I13=0,$L13=1)),中間シート!AB13,"")</f>
        <v/>
      </c>
      <c r="AC13" s="66" t="str">
        <f>IF(OR($I13=1,AND($I13=0,$L13=1)),中間シート!AC13,"")</f>
        <v/>
      </c>
      <c r="AD13" s="66" t="str">
        <f>IF(OR($I13=1,AND($I13=0,$L13=1)),中間シート!AD13,"")</f>
        <v/>
      </c>
      <c r="AE13" s="66" t="str">
        <f>IF(OR($I13=1,AND($I13=0,$L13=1)),中間シート!AE13,"")</f>
        <v/>
      </c>
      <c r="AF13" s="66" t="str">
        <f>IF(OR($I13=1,AND($I13=0,$L13=1)),中間シート!AF13,"")</f>
        <v/>
      </c>
      <c r="AG13" s="170"/>
      <c r="AH13" s="66" t="str">
        <f>IF(OR($I13=1,AND($I13=0,$L13=1)),中間シート!AH13,"")</f>
        <v/>
      </c>
      <c r="AI13" s="66" t="str">
        <f>IF(OR($I13=1,AND($I13=0,$L13=1)),中間シート!AI13,"")</f>
        <v/>
      </c>
      <c r="AJ13" s="66" t="str">
        <f>IF(OR($I13=1,AND($I13=0,$L13=1)),中間シート!AJ13,"")</f>
        <v/>
      </c>
      <c r="AK13" s="66" t="str">
        <f>IF(OR($I13=1,AND($I13=0,$L13=1)),中間シート!AK13,"")</f>
        <v/>
      </c>
      <c r="AL13" s="66" t="str">
        <f>IF(OR($I13=1,AND($I13=0,$L13=1)),中間シート!AL13,"")</f>
        <v/>
      </c>
      <c r="AM13" s="66" t="str">
        <f>IF($H13=1,中間シート!AM13,"")</f>
        <v/>
      </c>
      <c r="AN13" s="66" t="str">
        <f>IF($H13=1,中間シート!AN13,"")</f>
        <v/>
      </c>
      <c r="AO13" s="66" t="str">
        <f>IF($H13=1,中間シート!AO13,"")</f>
        <v/>
      </c>
      <c r="AP13" s="170"/>
      <c r="AQ13" s="170"/>
      <c r="AR13" s="66" t="str">
        <f>IF(OR($I13=1,AND($I13=0,$L13=1)),中間シート!AR13,"")</f>
        <v/>
      </c>
      <c r="AS13" s="63"/>
      <c r="AT13" s="63"/>
      <c r="AU13" s="63"/>
      <c r="AV13" s="66" t="str">
        <f>IF(OR($I13=1,AND($I13=0,$L13=1)),中間シート!AS13,"")</f>
        <v/>
      </c>
      <c r="AW13" s="66" t="str">
        <f>IF(OR($I13=1,AND($I13=0,$L13=1)),中間シート!AT13,"")</f>
        <v/>
      </c>
      <c r="AX13" s="66" t="str">
        <f>IF(OR($I13=1,AND($I13=0,$L13=1)),中間シート!AU13,"")</f>
        <v/>
      </c>
      <c r="AY13" s="66" t="str">
        <f>IF(OR($I13=1,AND($I13=0,$L13=1)),中間シート!AV13,"")</f>
        <v/>
      </c>
      <c r="AZ13" s="66" t="str">
        <f>IF(OR($I13=1,AND($I13=0,$L13=1)),中間シート!AW13,"")</f>
        <v/>
      </c>
      <c r="BA13" s="66" t="str">
        <f>IF(OR($I13=1,AND($I13=0,$L13=1)),中間シート!AX13,"")</f>
        <v/>
      </c>
      <c r="BB13" s="66" t="str">
        <f>IF(OR($I13=1,AND($I13=0,$L13=1)),中間シート!AY13,"")</f>
        <v/>
      </c>
      <c r="BC13" s="66" t="str">
        <f>IF(OR($I13=1,AND($I13=0,$L13=1)),中間シート!AZ13,"")</f>
        <v/>
      </c>
      <c r="BD13" s="63">
        <f t="shared" si="1"/>
        <v>0</v>
      </c>
    </row>
    <row r="14" spans="1:56" s="78" customFormat="1" ht="15" customHeight="1">
      <c r="A14" s="71">
        <f>中間シート!A14</f>
        <v>9</v>
      </c>
      <c r="B14" s="72">
        <f>中間シート!B14</f>
        <v>3</v>
      </c>
      <c r="C14" s="72" t="str">
        <f>中間シート!C14</f>
        <v/>
      </c>
      <c r="D14" s="72">
        <f>中間シート!D14</f>
        <v>0</v>
      </c>
      <c r="E14" s="72">
        <f>中間シート!E14</f>
        <v>1</v>
      </c>
      <c r="F14" s="72">
        <f>中間シート!F14</f>
        <v>0</v>
      </c>
      <c r="G14" s="72">
        <f>中間シート!G14</f>
        <v>1</v>
      </c>
      <c r="H14" s="72">
        <f>中間シート!H14</f>
        <v>0</v>
      </c>
      <c r="I14" s="72">
        <f>中間シート!I14</f>
        <v>0</v>
      </c>
      <c r="J14" s="72">
        <f>中間シート!J14</f>
        <v>0</v>
      </c>
      <c r="K14" s="72">
        <f>中間シート!K14</f>
        <v>0</v>
      </c>
      <c r="L14" s="71">
        <f>中間シート!L14</f>
        <v>0</v>
      </c>
      <c r="M14" s="71">
        <f>中間シート!M14</f>
        <v>0</v>
      </c>
      <c r="N14" s="73" t="str">
        <f>""</f>
        <v/>
      </c>
      <c r="O14" s="73" t="str">
        <f>""</f>
        <v/>
      </c>
      <c r="P14" s="73" t="str">
        <f>""</f>
        <v/>
      </c>
      <c r="Q14" s="74"/>
      <c r="R14" s="73" t="str">
        <f>IF(OR($I14=1,AND($I14=0,$L14=1)),中間シート!R14,"")</f>
        <v/>
      </c>
      <c r="S14" s="75" t="str">
        <f t="shared" si="0"/>
        <v/>
      </c>
      <c r="T14" s="73" t="str">
        <f>IF(OR($I14=1,AND($I14=0,$L14=1)),中間シート!T14,"")</f>
        <v/>
      </c>
      <c r="U14" s="75" t="str">
        <f>IF(OR($I14=1,AND($I14=0,$L14=1)),中間シート!U14,"")</f>
        <v/>
      </c>
      <c r="V14" s="75" t="str">
        <f>IF(OR($I14=1,AND($I14=0,$L14=1)),中間シート!V14,"")</f>
        <v/>
      </c>
      <c r="W14" s="75" t="str">
        <f>IF(OR($I14=1,AND($I14=0,$L14=1)),中間シート!W14,"")</f>
        <v/>
      </c>
      <c r="X14" s="76" t="str">
        <f>IF(OR($I14=1,AND($I14=0,$L14=1)),中間シート!X14,"")</f>
        <v/>
      </c>
      <c r="Y14" s="76" t="str">
        <f>IF(OR($I14=1,AND($I14=0,$L14=1)),中間シート!Y14,"")</f>
        <v/>
      </c>
      <c r="Z14" s="75" t="str">
        <f>IF(OR($I14=1,AND($I14=0,$L14=1)),中間シート!Z14,"")</f>
        <v/>
      </c>
      <c r="AA14" s="75" t="str">
        <f>IF(OR($I14=1,AND($I14=0,$L14=1)),中間シート!AA14,"")</f>
        <v/>
      </c>
      <c r="AB14" s="75" t="str">
        <f>IF(OR($I14=1,AND($I14=0,$L14=1)),中間シート!AB14,"")</f>
        <v/>
      </c>
      <c r="AC14" s="77" t="str">
        <f>IF(OR($I14=1,AND($I14=0,$L14=1)),中間シート!AC14,"")</f>
        <v/>
      </c>
      <c r="AD14" s="75" t="str">
        <f>IF(OR($I14=1,AND($I14=0,$L14=1)),中間シート!AD14,"")</f>
        <v/>
      </c>
      <c r="AE14" s="75" t="str">
        <f>IF(OR($I14=1,AND($I14=0,$L14=1)),中間シート!AE14,"")</f>
        <v/>
      </c>
      <c r="AF14" s="75" t="str">
        <f>IF(OR($I14=1,AND($I14=0,$L14=1)),中間シート!AF14,"")</f>
        <v/>
      </c>
      <c r="AG14" s="171"/>
      <c r="AH14" s="75" t="str">
        <f>IF(OR($I14=1,AND($I14=0,$L14=1)),中間シート!AH14,"")</f>
        <v/>
      </c>
      <c r="AI14" s="75" t="str">
        <f>IF(OR($I14=1,AND($I14=0,$L14=1)),中間シート!AI14,"")</f>
        <v/>
      </c>
      <c r="AJ14" s="75" t="str">
        <f>IF(OR($I14=1,AND($I14=0,$L14=1)),中間シート!AJ14,"")</f>
        <v/>
      </c>
      <c r="AK14" s="75" t="str">
        <f>IF(OR($I14=1,AND($I14=0,$L14=1)),中間シート!AK14,"")</f>
        <v/>
      </c>
      <c r="AL14" s="75" t="str">
        <f>IF(OR($I14=1,AND($I14=0,$L14=1)),中間シート!AL14,"")</f>
        <v/>
      </c>
      <c r="AM14" s="75" t="str">
        <f>IF($H14=1,中間シート!AM14,"")</f>
        <v/>
      </c>
      <c r="AN14" s="75" t="str">
        <f>IF($H14=1,中間シート!AN14,"")</f>
        <v/>
      </c>
      <c r="AO14" s="75" t="str">
        <f>IF($H14=1,中間シート!AO14,"")</f>
        <v/>
      </c>
      <c r="AP14" s="170"/>
      <c r="AQ14" s="170"/>
      <c r="AR14" s="75" t="str">
        <f>IF(OR($I14=1,AND($I14=0,$L14=1)),中間シート!AR14,"")</f>
        <v/>
      </c>
      <c r="AS14" s="72" t="str">
        <f>IF('建築工事届（別記第40号様式）'!AN147=TRUE,1,IF('建築工事届（別記第40号様式）'!AO147=TRUE,2,IF('建築工事届（別記第40号様式）'!AP147=TRUE,3,IF('建築工事届（別記第40号様式）'!AQ147=TRUE,4,""))))</f>
        <v/>
      </c>
      <c r="AT14" s="72"/>
      <c r="AU14" s="72"/>
      <c r="AV14" s="75" t="str">
        <f>IF(OR($I14=1,AND($I14=0,$L14=1)),中間シート!AS14,"")</f>
        <v/>
      </c>
      <c r="AW14" s="75" t="str">
        <f>IF(OR($I14=1,AND($I14=0,$L14=1)),中間シート!AT14,"")</f>
        <v/>
      </c>
      <c r="AX14" s="75" t="str">
        <f>IF(OR($I14=1,AND($I14=0,$L14=1)),中間シート!AU14,"")</f>
        <v/>
      </c>
      <c r="AY14" s="75" t="str">
        <f>IF(OR($I14=1,AND($I14=0,$L14=1)),中間シート!AV14,"")</f>
        <v/>
      </c>
      <c r="AZ14" s="75" t="str">
        <f>IF(OR($I14=1,AND($I14=0,$L14=1)),中間シート!AW14,"")</f>
        <v/>
      </c>
      <c r="BA14" s="75" t="str">
        <f>IF(OR($I14=1,AND($I14=0,$L14=1)),中間シート!AX14,"")</f>
        <v/>
      </c>
      <c r="BB14" s="75" t="str">
        <f>IF(OR($I14=1,AND($I14=0,$L14=1)),中間シート!AY14,"")</f>
        <v/>
      </c>
      <c r="BC14" s="75" t="str">
        <f>IF(OR($I14=1,AND($I14=0,$L14=1)),中間シート!AZ14,"")</f>
        <v/>
      </c>
      <c r="BD14" s="72">
        <f t="shared" si="1"/>
        <v>0</v>
      </c>
    </row>
    <row r="15" spans="1:56" s="78" customFormat="1" ht="17.25">
      <c r="A15" s="71">
        <f>中間シート!A15</f>
        <v>10</v>
      </c>
      <c r="B15" s="72">
        <f>中間シート!B15</f>
        <v>3</v>
      </c>
      <c r="C15" s="72" t="str">
        <f>中間シート!C15</f>
        <v/>
      </c>
      <c r="D15" s="72">
        <f>中間シート!D15</f>
        <v>0</v>
      </c>
      <c r="E15" s="72">
        <f>中間シート!E15</f>
        <v>1</v>
      </c>
      <c r="F15" s="72">
        <f>中間シート!F15</f>
        <v>0</v>
      </c>
      <c r="G15" s="79">
        <f>中間シート!G15</f>
        <v>2</v>
      </c>
      <c r="H15" s="72">
        <f>中間シート!H15</f>
        <v>0</v>
      </c>
      <c r="I15" s="72">
        <f>中間シート!I15</f>
        <v>0</v>
      </c>
      <c r="J15" s="72">
        <f>中間シート!J15</f>
        <v>0</v>
      </c>
      <c r="K15" s="72">
        <f>中間シート!K15</f>
        <v>0</v>
      </c>
      <c r="L15" s="71">
        <f>中間シート!L15</f>
        <v>0</v>
      </c>
      <c r="M15" s="71">
        <f>中間シート!M15</f>
        <v>0</v>
      </c>
      <c r="N15" s="73" t="str">
        <f>""</f>
        <v/>
      </c>
      <c r="O15" s="73" t="str">
        <f>""</f>
        <v/>
      </c>
      <c r="P15" s="73" t="str">
        <f>""</f>
        <v/>
      </c>
      <c r="Q15" s="74"/>
      <c r="R15" s="73" t="str">
        <f>IF(OR($I15=1,AND($I15=0,$L15=1)),中間シート!R15,"")</f>
        <v/>
      </c>
      <c r="S15" s="75" t="str">
        <f t="shared" si="0"/>
        <v/>
      </c>
      <c r="T15" s="73" t="str">
        <f>IF(OR($I15=1,AND($I15=0,$L15=1)),中間シート!T15,"")</f>
        <v/>
      </c>
      <c r="U15" s="75" t="str">
        <f>IF(OR($I15=1,AND($I15=0,$L15=1)),中間シート!U15,"")</f>
        <v/>
      </c>
      <c r="V15" s="75" t="str">
        <f>IF(OR($I15=1,AND($I15=0,$L15=1)),中間シート!V15,"")</f>
        <v/>
      </c>
      <c r="W15" s="75" t="str">
        <f>IF(OR($I15=1,AND($I15=0,$L15=1)),中間シート!W15,"")</f>
        <v/>
      </c>
      <c r="X15" s="75" t="str">
        <f>IF(OR($I15=1,AND($I15=0,$L15=1)),中間シート!X15,"")</f>
        <v/>
      </c>
      <c r="Y15" s="75" t="str">
        <f>IF(OR($I15=1,AND($I15=0,$L15=1)),中間シート!Y15,"")</f>
        <v/>
      </c>
      <c r="Z15" s="75" t="str">
        <f>IF(OR($I15=1,AND($I15=0,$L15=1)),中間シート!Z15,"")</f>
        <v/>
      </c>
      <c r="AA15" s="75" t="str">
        <f>IF(OR($I15=1,AND($I15=0,$L15=1)),中間シート!AA15,"")</f>
        <v/>
      </c>
      <c r="AB15" s="75" t="str">
        <f>IF(OR($I15=1,AND($I15=0,$L15=1)),中間シート!AB15,"")</f>
        <v/>
      </c>
      <c r="AC15" s="75" t="str">
        <f>IF(OR($I15=1,AND($I15=0,$L15=1)),中間シート!AC15,"")</f>
        <v/>
      </c>
      <c r="AD15" s="75" t="str">
        <f>IF(OR($I15=1,AND($I15=0,$L15=1)),中間シート!AD15,"")</f>
        <v/>
      </c>
      <c r="AE15" s="75" t="str">
        <f>IF(OR($I15=1,AND($I15=0,$L15=1)),中間シート!AE15,"")</f>
        <v/>
      </c>
      <c r="AF15" s="75" t="str">
        <f>IF(OR($I15=1,AND($I15=0,$L15=1)),中間シート!AF15,"")</f>
        <v/>
      </c>
      <c r="AG15" s="170"/>
      <c r="AH15" s="75" t="str">
        <f>IF(OR($I15=1,AND($I15=0,$L15=1)),中間シート!AH15,"")</f>
        <v/>
      </c>
      <c r="AI15" s="75" t="str">
        <f>IF(OR($I15=1,AND($I15=0,$L15=1)),中間シート!AI15,"")</f>
        <v/>
      </c>
      <c r="AJ15" s="75" t="str">
        <f>IF(OR($I15=1,AND($I15=0,$L15=1)),中間シート!AJ15,"")</f>
        <v/>
      </c>
      <c r="AK15" s="75" t="str">
        <f>IF(OR($I15=1,AND($I15=0,$L15=1)),中間シート!AK15,"")</f>
        <v/>
      </c>
      <c r="AL15" s="75" t="str">
        <f>IF(OR($I15=1,AND($I15=0,$L15=1)),中間シート!AL15,"")</f>
        <v/>
      </c>
      <c r="AM15" s="75" t="str">
        <f>IF($H15=1,中間シート!AM15,"")</f>
        <v/>
      </c>
      <c r="AN15" s="75" t="str">
        <f>IF($H15=1,中間シート!AN15,"")</f>
        <v/>
      </c>
      <c r="AO15" s="75" t="str">
        <f>IF($H15=1,中間シート!AO15,"")</f>
        <v/>
      </c>
      <c r="AP15" s="170"/>
      <c r="AQ15" s="170"/>
      <c r="AR15" s="75" t="str">
        <f>IF(OR($I15=1,AND($I15=0,$L15=1)),中間シート!AR15,"")</f>
        <v/>
      </c>
      <c r="AS15" s="72"/>
      <c r="AT15" s="72"/>
      <c r="AU15" s="72"/>
      <c r="AV15" s="75" t="str">
        <f>IF(OR($I15=1,AND($I15=0,$L15=1)),中間シート!AS15,"")</f>
        <v/>
      </c>
      <c r="AW15" s="75" t="str">
        <f>IF(OR($I15=1,AND($I15=0,$L15=1)),中間シート!AT15,"")</f>
        <v/>
      </c>
      <c r="AX15" s="75" t="str">
        <f>IF(OR($I15=1,AND($I15=0,$L15=1)),中間シート!AU15,"")</f>
        <v/>
      </c>
      <c r="AY15" s="75" t="str">
        <f>IF(OR($I15=1,AND($I15=0,$L15=1)),中間シート!AV15,"")</f>
        <v/>
      </c>
      <c r="AZ15" s="75" t="str">
        <f>IF(OR($I15=1,AND($I15=0,$L15=1)),中間シート!AW15,"")</f>
        <v/>
      </c>
      <c r="BA15" s="75" t="str">
        <f>IF(OR($I15=1,AND($I15=0,$L15=1)),中間シート!AX15,"")</f>
        <v/>
      </c>
      <c r="BB15" s="75" t="str">
        <f>IF(OR($I15=1,AND($I15=0,$L15=1)),中間シート!AY15,"")</f>
        <v/>
      </c>
      <c r="BC15" s="75" t="str">
        <f>IF(OR($I15=1,AND($I15=0,$L15=1)),中間シート!AZ15,"")</f>
        <v/>
      </c>
      <c r="BD15" s="72">
        <f t="shared" si="1"/>
        <v>0</v>
      </c>
    </row>
    <row r="16" spans="1:56" s="78" customFormat="1">
      <c r="A16" s="71">
        <f>中間シート!A16</f>
        <v>11</v>
      </c>
      <c r="B16" s="72">
        <f>中間シート!B16</f>
        <v>3</v>
      </c>
      <c r="C16" s="72" t="str">
        <f>中間シート!C16</f>
        <v/>
      </c>
      <c r="D16" s="72">
        <f>中間シート!D16</f>
        <v>0</v>
      </c>
      <c r="E16" s="72">
        <f>中間シート!E16</f>
        <v>1</v>
      </c>
      <c r="F16" s="72">
        <f>中間シート!F16</f>
        <v>0</v>
      </c>
      <c r="G16" s="72">
        <f>中間シート!G16</f>
        <v>3</v>
      </c>
      <c r="H16" s="72">
        <f>中間シート!H16</f>
        <v>0</v>
      </c>
      <c r="I16" s="72">
        <f>中間シート!I16</f>
        <v>0</v>
      </c>
      <c r="J16" s="72">
        <f>中間シート!J16</f>
        <v>0</v>
      </c>
      <c r="K16" s="72">
        <f>中間シート!K16</f>
        <v>0</v>
      </c>
      <c r="L16" s="71">
        <f>中間シート!L16</f>
        <v>0</v>
      </c>
      <c r="M16" s="71">
        <f>中間シート!M16</f>
        <v>0</v>
      </c>
      <c r="N16" s="73" t="str">
        <f>""</f>
        <v/>
      </c>
      <c r="O16" s="73" t="str">
        <f>""</f>
        <v/>
      </c>
      <c r="P16" s="73" t="str">
        <f>""</f>
        <v/>
      </c>
      <c r="Q16" s="74"/>
      <c r="R16" s="73" t="str">
        <f>IF(OR($I16=1,AND($I16=0,$L16=1)),中間シート!R16,"")</f>
        <v/>
      </c>
      <c r="S16" s="75" t="str">
        <f t="shared" si="0"/>
        <v/>
      </c>
      <c r="T16" s="73" t="str">
        <f>IF(OR($I16=1,AND($I16=0,$L16=1)),中間シート!T16,"")</f>
        <v/>
      </c>
      <c r="U16" s="75" t="str">
        <f>IF(OR($I16=1,AND($I16=0,$L16=1)),中間シート!U16,"")</f>
        <v/>
      </c>
      <c r="V16" s="75" t="str">
        <f>IF(OR($I16=1,AND($I16=0,$L16=1)),中間シート!V16,"")</f>
        <v/>
      </c>
      <c r="W16" s="75" t="str">
        <f>IF(OR($I16=1,AND($I16=0,$L16=1)),中間シート!W16,"")</f>
        <v/>
      </c>
      <c r="X16" s="75" t="str">
        <f>IF(OR($I16=1,AND($I16=0,$L16=1)),中間シート!X16,"")</f>
        <v/>
      </c>
      <c r="Y16" s="75" t="str">
        <f>IF(OR($I16=1,AND($I16=0,$L16=1)),中間シート!Y16,"")</f>
        <v/>
      </c>
      <c r="Z16" s="75" t="str">
        <f>IF(OR($I16=1,AND($I16=0,$L16=1)),中間シート!Z16,"")</f>
        <v/>
      </c>
      <c r="AA16" s="75" t="str">
        <f>IF(OR($I16=1,AND($I16=0,$L16=1)),中間シート!AA16,"")</f>
        <v/>
      </c>
      <c r="AB16" s="75" t="str">
        <f>IF(OR($I16=1,AND($I16=0,$L16=1)),中間シート!AB16,"")</f>
        <v/>
      </c>
      <c r="AC16" s="75" t="str">
        <f>IF(OR($I16=1,AND($I16=0,$L16=1)),中間シート!AC16,"")</f>
        <v/>
      </c>
      <c r="AD16" s="75" t="str">
        <f>IF(OR($I16=1,AND($I16=0,$L16=1)),中間シート!AD16,"")</f>
        <v/>
      </c>
      <c r="AE16" s="75" t="str">
        <f>IF(OR($I16=1,AND($I16=0,$L16=1)),中間シート!AE16,"")</f>
        <v/>
      </c>
      <c r="AF16" s="75" t="str">
        <f>IF(OR($I16=1,AND($I16=0,$L16=1)),中間シート!AF16,"")</f>
        <v/>
      </c>
      <c r="AG16" s="170"/>
      <c r="AH16" s="75" t="str">
        <f>IF(OR($I16=1,AND($I16=0,$L16=1)),中間シート!AH16,"")</f>
        <v/>
      </c>
      <c r="AI16" s="75" t="str">
        <f>IF(OR($I16=1,AND($I16=0,$L16=1)),中間シート!AI16,"")</f>
        <v/>
      </c>
      <c r="AJ16" s="75" t="str">
        <f>IF(OR($I16=1,AND($I16=0,$L16=1)),中間シート!AJ16,"")</f>
        <v/>
      </c>
      <c r="AK16" s="75" t="str">
        <f>IF(OR($I16=1,AND($I16=0,$L16=1)),中間シート!AK16,"")</f>
        <v/>
      </c>
      <c r="AL16" s="75" t="str">
        <f>IF(OR($I16=1,AND($I16=0,$L16=1)),中間シート!AL16,"")</f>
        <v/>
      </c>
      <c r="AM16" s="75" t="str">
        <f>IF($H16=1,中間シート!AM16,"")</f>
        <v/>
      </c>
      <c r="AN16" s="75" t="str">
        <f>IF($H16=1,中間シート!AN16,"")</f>
        <v/>
      </c>
      <c r="AO16" s="75" t="str">
        <f>IF($H16=1,中間シート!AO16,"")</f>
        <v/>
      </c>
      <c r="AP16" s="170"/>
      <c r="AQ16" s="170"/>
      <c r="AR16" s="75" t="str">
        <f>IF(OR($I16=1,AND($I16=0,$L16=1)),中間シート!AR16,"")</f>
        <v/>
      </c>
      <c r="AS16" s="72"/>
      <c r="AT16" s="72"/>
      <c r="AU16" s="72"/>
      <c r="AV16" s="75" t="str">
        <f>IF(OR($I16=1,AND($I16=0,$L16=1)),中間シート!AS16,"")</f>
        <v/>
      </c>
      <c r="AW16" s="75" t="str">
        <f>IF(OR($I16=1,AND($I16=0,$L16=1)),中間シート!AT16,"")</f>
        <v/>
      </c>
      <c r="AX16" s="75" t="str">
        <f>IF(OR($I16=1,AND($I16=0,$L16=1)),中間シート!AU16,"")</f>
        <v/>
      </c>
      <c r="AY16" s="75" t="str">
        <f>IF(OR($I16=1,AND($I16=0,$L16=1)),中間シート!AV16,"")</f>
        <v/>
      </c>
      <c r="AZ16" s="75" t="str">
        <f>IF(OR($I16=1,AND($I16=0,$L16=1)),中間シート!AW16,"")</f>
        <v/>
      </c>
      <c r="BA16" s="75" t="str">
        <f>IF(OR($I16=1,AND($I16=0,$L16=1)),中間シート!AX16,"")</f>
        <v/>
      </c>
      <c r="BB16" s="75" t="str">
        <f>IF(OR($I16=1,AND($I16=0,$L16=1)),中間シート!AY16,"")</f>
        <v/>
      </c>
      <c r="BC16" s="75" t="str">
        <f>IF(OR($I16=1,AND($I16=0,$L16=1)),中間シート!AZ16,"")</f>
        <v/>
      </c>
      <c r="BD16" s="72">
        <f t="shared" si="1"/>
        <v>0</v>
      </c>
    </row>
    <row r="17" spans="1:56" s="78" customFormat="1">
      <c r="A17" s="71">
        <f>中間シート!A17</f>
        <v>12</v>
      </c>
      <c r="B17" s="72">
        <f>中間シート!B17</f>
        <v>3</v>
      </c>
      <c r="C17" s="72" t="str">
        <f>中間シート!C17</f>
        <v/>
      </c>
      <c r="D17" s="72">
        <f>中間シート!D17</f>
        <v>0</v>
      </c>
      <c r="E17" s="72">
        <f>中間シート!E17</f>
        <v>1</v>
      </c>
      <c r="F17" s="72">
        <f>中間シート!F17</f>
        <v>0</v>
      </c>
      <c r="G17" s="72">
        <f>中間シート!G17</f>
        <v>4</v>
      </c>
      <c r="H17" s="72">
        <f>中間シート!H17</f>
        <v>0</v>
      </c>
      <c r="I17" s="72">
        <f>中間シート!I17</f>
        <v>0</v>
      </c>
      <c r="J17" s="72">
        <f>中間シート!J17</f>
        <v>0</v>
      </c>
      <c r="K17" s="72">
        <f>中間シート!K17</f>
        <v>0</v>
      </c>
      <c r="L17" s="71">
        <f>中間シート!L17</f>
        <v>0</v>
      </c>
      <c r="M17" s="71">
        <f>中間シート!M17</f>
        <v>0</v>
      </c>
      <c r="N17" s="73" t="str">
        <f>""</f>
        <v/>
      </c>
      <c r="O17" s="73" t="str">
        <f>""</f>
        <v/>
      </c>
      <c r="P17" s="73" t="str">
        <f>""</f>
        <v/>
      </c>
      <c r="Q17" s="74"/>
      <c r="R17" s="73" t="str">
        <f>IF(OR($I17=1,AND($I17=0,$L17=1)),中間シート!R17,"")</f>
        <v/>
      </c>
      <c r="S17" s="75" t="str">
        <f t="shared" si="0"/>
        <v/>
      </c>
      <c r="T17" s="73" t="str">
        <f>IF(OR($I17=1,AND($I17=0,$L17=1)),中間シート!T17,"")</f>
        <v/>
      </c>
      <c r="U17" s="75" t="str">
        <f>IF(OR($I17=1,AND($I17=0,$L17=1)),中間シート!U17,"")</f>
        <v/>
      </c>
      <c r="V17" s="75" t="str">
        <f>IF(OR($I17=1,AND($I17=0,$L17=1)),中間シート!V17,"")</f>
        <v/>
      </c>
      <c r="W17" s="75" t="str">
        <f>IF(OR($I17=1,AND($I17=0,$L17=1)),中間シート!W17,"")</f>
        <v/>
      </c>
      <c r="X17" s="75" t="str">
        <f>IF(OR($I17=1,AND($I17=0,$L17=1)),中間シート!X17,"")</f>
        <v/>
      </c>
      <c r="Y17" s="75" t="str">
        <f>IF(OR($I17=1,AND($I17=0,$L17=1)),中間シート!Y17,"")</f>
        <v/>
      </c>
      <c r="Z17" s="75" t="str">
        <f>IF(OR($I17=1,AND($I17=0,$L17=1)),中間シート!Z17,"")</f>
        <v/>
      </c>
      <c r="AA17" s="75" t="str">
        <f>IF(OR($I17=1,AND($I17=0,$L17=1)),中間シート!AA17,"")</f>
        <v/>
      </c>
      <c r="AB17" s="75" t="str">
        <f>IF(OR($I17=1,AND($I17=0,$L17=1)),中間シート!AB17,"")</f>
        <v/>
      </c>
      <c r="AC17" s="75" t="str">
        <f>IF(OR($I17=1,AND($I17=0,$L17=1)),中間シート!AC17,"")</f>
        <v/>
      </c>
      <c r="AD17" s="75" t="str">
        <f>IF(OR($I17=1,AND($I17=0,$L17=1)),中間シート!AD17,"")</f>
        <v/>
      </c>
      <c r="AE17" s="75" t="str">
        <f>IF(OR($I17=1,AND($I17=0,$L17=1)),中間シート!AE17,"")</f>
        <v/>
      </c>
      <c r="AF17" s="75" t="str">
        <f>IF(OR($I17=1,AND($I17=0,$L17=1)),中間シート!AF17,"")</f>
        <v/>
      </c>
      <c r="AG17" s="170"/>
      <c r="AH17" s="75" t="str">
        <f>IF(OR($I17=1,AND($I17=0,$L17=1)),中間シート!AH17,"")</f>
        <v/>
      </c>
      <c r="AI17" s="75" t="str">
        <f>IF(OR($I17=1,AND($I17=0,$L17=1)),中間シート!AI17,"")</f>
        <v/>
      </c>
      <c r="AJ17" s="75" t="str">
        <f>IF(OR($I17=1,AND($I17=0,$L17=1)),中間シート!AJ17,"")</f>
        <v/>
      </c>
      <c r="AK17" s="75" t="str">
        <f>IF(OR($I17=1,AND($I17=0,$L17=1)),中間シート!AK17,"")</f>
        <v/>
      </c>
      <c r="AL17" s="75" t="str">
        <f>IF(OR($I17=1,AND($I17=0,$L17=1)),中間シート!AL17,"")</f>
        <v/>
      </c>
      <c r="AM17" s="75" t="str">
        <f>IF($H17=1,中間シート!AM17,"")</f>
        <v/>
      </c>
      <c r="AN17" s="75" t="str">
        <f>IF($H17=1,中間シート!AN17,"")</f>
        <v/>
      </c>
      <c r="AO17" s="75" t="str">
        <f>IF($H17=1,中間シート!AO17,"")</f>
        <v/>
      </c>
      <c r="AP17" s="170"/>
      <c r="AQ17" s="170"/>
      <c r="AR17" s="75" t="str">
        <f>IF(OR($I17=1,AND($I17=0,$L17=1)),中間シート!AR17,"")</f>
        <v/>
      </c>
      <c r="AS17" s="72"/>
      <c r="AT17" s="72"/>
      <c r="AU17" s="72"/>
      <c r="AV17" s="75" t="str">
        <f>IF(OR($I17=1,AND($I17=0,$L17=1)),中間シート!AS17,"")</f>
        <v/>
      </c>
      <c r="AW17" s="75" t="str">
        <f>IF(OR($I17=1,AND($I17=0,$L17=1)),中間シート!AT17,"")</f>
        <v/>
      </c>
      <c r="AX17" s="75" t="str">
        <f>IF(OR($I17=1,AND($I17=0,$L17=1)),中間シート!AU17,"")</f>
        <v/>
      </c>
      <c r="AY17" s="75" t="str">
        <f>IF(OR($I17=1,AND($I17=0,$L17=1)),中間シート!AV17,"")</f>
        <v/>
      </c>
      <c r="AZ17" s="75" t="str">
        <f>IF(OR($I17=1,AND($I17=0,$L17=1)),中間シート!AW17,"")</f>
        <v/>
      </c>
      <c r="BA17" s="75" t="str">
        <f>IF(OR($I17=1,AND($I17=0,$L17=1)),中間シート!AX17,"")</f>
        <v/>
      </c>
      <c r="BB17" s="75" t="str">
        <f>IF(OR($I17=1,AND($I17=0,$L17=1)),中間シート!AY17,"")</f>
        <v/>
      </c>
      <c r="BC17" s="75" t="str">
        <f>IF(OR($I17=1,AND($I17=0,$L17=1)),中間シート!AZ17,"")</f>
        <v/>
      </c>
      <c r="BD17" s="72">
        <f t="shared" si="1"/>
        <v>0</v>
      </c>
    </row>
    <row r="18" spans="1:56" s="94" customFormat="1">
      <c r="A18" s="88">
        <f>中間シート!A18</f>
        <v>13</v>
      </c>
      <c r="B18" s="89">
        <f>中間シート!B18</f>
        <v>4</v>
      </c>
      <c r="C18" s="89" t="str">
        <f>中間シート!C18</f>
        <v/>
      </c>
      <c r="D18" s="89">
        <f>中間シート!D18</f>
        <v>0</v>
      </c>
      <c r="E18" s="89">
        <f>中間シート!E18</f>
        <v>1</v>
      </c>
      <c r="F18" s="89">
        <f>中間シート!F18</f>
        <v>0</v>
      </c>
      <c r="G18" s="89">
        <f>中間シート!G18</f>
        <v>1</v>
      </c>
      <c r="H18" s="89">
        <f>中間シート!H18</f>
        <v>0</v>
      </c>
      <c r="I18" s="89">
        <f>中間シート!I18</f>
        <v>0</v>
      </c>
      <c r="J18" s="89">
        <f>中間シート!J18</f>
        <v>0</v>
      </c>
      <c r="K18" s="89">
        <f>中間シート!K18</f>
        <v>0</v>
      </c>
      <c r="L18" s="88">
        <f>中間シート!L18</f>
        <v>0</v>
      </c>
      <c r="M18" s="88">
        <f>中間シート!M18</f>
        <v>0</v>
      </c>
      <c r="N18" s="90" t="str">
        <f>""</f>
        <v/>
      </c>
      <c r="O18" s="90" t="str">
        <f>""</f>
        <v/>
      </c>
      <c r="P18" s="90" t="str">
        <f>""</f>
        <v/>
      </c>
      <c r="Q18" s="91"/>
      <c r="R18" s="90" t="str">
        <f>IF(OR($I18=1,AND($I18=0,$L18=1)),中間シート!R18,"")</f>
        <v/>
      </c>
      <c r="S18" s="92" t="str">
        <f t="shared" ref="S18:S27" si="2">IF(K18=0,"",K18)</f>
        <v/>
      </c>
      <c r="T18" s="90" t="str">
        <f>IF(OR($I18=1,AND($I18=0,$L18=1)),中間シート!T18,"")</f>
        <v/>
      </c>
      <c r="U18" s="92" t="str">
        <f>IF(OR($I18=1,AND($I18=0,$L18=1)),中間シート!U18,"")</f>
        <v/>
      </c>
      <c r="V18" s="92" t="str">
        <f>IF(OR($I18=1,AND($I18=0,$L18=1)),中間シート!V18,"")</f>
        <v/>
      </c>
      <c r="W18" s="92" t="str">
        <f>IF(OR($I18=1,AND($I18=0,$L18=1)),中間シート!W18,"")</f>
        <v/>
      </c>
      <c r="X18" s="92" t="str">
        <f>IF(OR($I18=1,AND($I18=0,$L18=1)),中間シート!X18,"")</f>
        <v/>
      </c>
      <c r="Y18" s="92" t="str">
        <f>IF(OR($I18=1,AND($I18=0,$L18=1)),中間シート!Y18,"")</f>
        <v/>
      </c>
      <c r="Z18" s="92" t="str">
        <f>IF(OR($I18=1,AND($I18=0,$L18=1)),中間シート!Z18,"")</f>
        <v/>
      </c>
      <c r="AA18" s="92" t="str">
        <f>IF(OR($I18=1,AND($I18=0,$L18=1)),中間シート!AA18,"")</f>
        <v/>
      </c>
      <c r="AB18" s="92" t="str">
        <f>IF(OR($I18=1,AND($I18=0,$L18=1)),中間シート!AB18,"")</f>
        <v/>
      </c>
      <c r="AC18" s="92" t="str">
        <f>IF(OR($I18=1,AND($I18=0,$L18=1)),中間シート!AC18,"")</f>
        <v/>
      </c>
      <c r="AD18" s="92" t="str">
        <f>IF(OR($I18=1,AND($I18=0,$L18=1)),中間シート!AD18,"")</f>
        <v/>
      </c>
      <c r="AE18" s="92" t="str">
        <f>IF(OR($I18=1,AND($I18=0,$L18=1)),中間シート!AE18,"")</f>
        <v/>
      </c>
      <c r="AF18" s="92" t="str">
        <f>IF(OR($I18=1,AND($I18=0,$L18=1)),中間シート!AF18,"")</f>
        <v/>
      </c>
      <c r="AG18" s="170"/>
      <c r="AH18" s="92" t="str">
        <f>IF(OR($I18=1,AND($I18=0,$L18=1)),中間シート!AH18,"")</f>
        <v/>
      </c>
      <c r="AI18" s="92" t="str">
        <f>IF(OR($I18=1,AND($I18=0,$L18=1)),中間シート!AI18,"")</f>
        <v/>
      </c>
      <c r="AJ18" s="92" t="str">
        <f>IF(OR($I18=1,AND($I18=0,$L18=1)),中間シート!AJ18,"")</f>
        <v/>
      </c>
      <c r="AK18" s="92" t="str">
        <f>IF(OR($I18=1,AND($I18=0,$L18=1)),中間シート!AK18,"")</f>
        <v/>
      </c>
      <c r="AL18" s="92" t="str">
        <f>IF(OR($I18=1,AND($I18=0,$L18=1)),中間シート!AL18,"")</f>
        <v/>
      </c>
      <c r="AM18" s="92" t="str">
        <f>IF($H18=1,中間シート!AM18,"")</f>
        <v/>
      </c>
      <c r="AN18" s="92" t="str">
        <f>IF($H18=1,中間シート!AN18,"")</f>
        <v/>
      </c>
      <c r="AO18" s="92" t="str">
        <f>IF($H18=1,中間シート!AO18,"")</f>
        <v/>
      </c>
      <c r="AP18" s="170"/>
      <c r="AQ18" s="170"/>
      <c r="AR18" s="92" t="str">
        <f>IF(OR($I18=1,AND($I18=0,$L18=1)),中間シート!AR18,"")</f>
        <v/>
      </c>
      <c r="AS18" s="92"/>
      <c r="AT18" s="92"/>
      <c r="AU18" s="92"/>
      <c r="AV18" s="92" t="str">
        <f>IF(OR($I18=1,AND($I18=0,$L18=1)),中間シート!AS18,"")</f>
        <v/>
      </c>
      <c r="AW18" s="92" t="str">
        <f>IF(OR($I18=1,AND($I18=0,$L18=1)),中間シート!AT18,"")</f>
        <v/>
      </c>
      <c r="AX18" s="92" t="str">
        <f>IF(OR($I18=1,AND($I18=0,$L18=1)),中間シート!AU18,"")</f>
        <v/>
      </c>
      <c r="AY18" s="92" t="str">
        <f>IF(OR($I18=1,AND($I18=0,$L18=1)),中間シート!AV18,"")</f>
        <v/>
      </c>
      <c r="AZ18" s="92" t="str">
        <f>IF(OR($I18=1,AND($I18=0,$L18=1)),中間シート!AW18,"")</f>
        <v/>
      </c>
      <c r="BA18" s="92" t="str">
        <f>IF(OR($I18=1,AND($I18=0,$L18=1)),中間シート!AX18,"")</f>
        <v/>
      </c>
      <c r="BB18" s="92" t="str">
        <f>IF(OR($I18=1,AND($I18=0,$L18=1)),中間シート!AY18,"")</f>
        <v/>
      </c>
      <c r="BC18" s="92" t="str">
        <f>IF(OR($I18=1,AND($I18=0,$L18=1)),中間シート!AZ18,"")</f>
        <v/>
      </c>
      <c r="BD18" s="89">
        <f t="shared" ref="BD18:BD26" si="3">L18</f>
        <v>0</v>
      </c>
    </row>
    <row r="19" spans="1:56" s="94" customFormat="1">
      <c r="A19" s="88">
        <f>中間シート!A19</f>
        <v>14</v>
      </c>
      <c r="B19" s="89">
        <f>中間シート!B19</f>
        <v>4</v>
      </c>
      <c r="C19" s="89" t="str">
        <f>中間シート!C19</f>
        <v/>
      </c>
      <c r="D19" s="89">
        <f>中間シート!D19</f>
        <v>0</v>
      </c>
      <c r="E19" s="89">
        <f>中間シート!E19</f>
        <v>1</v>
      </c>
      <c r="F19" s="89">
        <f>中間シート!F19</f>
        <v>0</v>
      </c>
      <c r="G19" s="89">
        <f>中間シート!G19</f>
        <v>2</v>
      </c>
      <c r="H19" s="89">
        <f>中間シート!H19</f>
        <v>0</v>
      </c>
      <c r="I19" s="89">
        <f>中間シート!I19</f>
        <v>0</v>
      </c>
      <c r="J19" s="89">
        <f>中間シート!J19</f>
        <v>0</v>
      </c>
      <c r="K19" s="89">
        <f>中間シート!K19</f>
        <v>0</v>
      </c>
      <c r="L19" s="88">
        <f>中間シート!L19</f>
        <v>0</v>
      </c>
      <c r="M19" s="88">
        <f>中間シート!M19</f>
        <v>0</v>
      </c>
      <c r="N19" s="90" t="str">
        <f>""</f>
        <v/>
      </c>
      <c r="O19" s="90" t="str">
        <f>""</f>
        <v/>
      </c>
      <c r="P19" s="90" t="str">
        <f>""</f>
        <v/>
      </c>
      <c r="Q19" s="91"/>
      <c r="R19" s="90" t="str">
        <f>IF(OR($I19=1,AND($I19=0,$L19=1)),中間シート!R19,"")</f>
        <v/>
      </c>
      <c r="S19" s="92" t="str">
        <f t="shared" si="2"/>
        <v/>
      </c>
      <c r="T19" s="90" t="str">
        <f>IF(OR($I19=1,AND($I19=0,$L19=1)),中間シート!T19,"")</f>
        <v/>
      </c>
      <c r="U19" s="92" t="str">
        <f>IF(OR($I19=1,AND($I19=0,$L19=1)),中間シート!U19,"")</f>
        <v/>
      </c>
      <c r="V19" s="92" t="str">
        <f>IF(OR($I19=1,AND($I19=0,$L19=1)),中間シート!V19,"")</f>
        <v/>
      </c>
      <c r="W19" s="92" t="str">
        <f>IF(OR($I19=1,AND($I19=0,$L19=1)),中間シート!W19,"")</f>
        <v/>
      </c>
      <c r="X19" s="92" t="str">
        <f>IF(OR($I19=1,AND($I19=0,$L19=1)),中間シート!X19,"")</f>
        <v/>
      </c>
      <c r="Y19" s="92" t="str">
        <f>IF(OR($I19=1,AND($I19=0,$L19=1)),中間シート!Y19,"")</f>
        <v/>
      </c>
      <c r="Z19" s="92" t="str">
        <f>IF(OR($I19=1,AND($I19=0,$L19=1)),中間シート!Z19,"")</f>
        <v/>
      </c>
      <c r="AA19" s="92" t="str">
        <f>IF(OR($I19=1,AND($I19=0,$L19=1)),中間シート!AA19,"")</f>
        <v/>
      </c>
      <c r="AB19" s="92" t="str">
        <f>IF(OR($I19=1,AND($I19=0,$L19=1)),中間シート!AB19,"")</f>
        <v/>
      </c>
      <c r="AC19" s="92" t="str">
        <f>IF(OR($I19=1,AND($I19=0,$L19=1)),中間シート!AC19,"")</f>
        <v/>
      </c>
      <c r="AD19" s="92" t="str">
        <f>IF(OR($I19=1,AND($I19=0,$L19=1)),中間シート!AD19,"")</f>
        <v/>
      </c>
      <c r="AE19" s="92" t="str">
        <f>IF(OR($I19=1,AND($I19=0,$L19=1)),中間シート!AE19,"")</f>
        <v/>
      </c>
      <c r="AF19" s="92" t="str">
        <f>IF(OR($I19=1,AND($I19=0,$L19=1)),中間シート!AF19,"")</f>
        <v/>
      </c>
      <c r="AG19" s="170"/>
      <c r="AH19" s="92" t="str">
        <f>IF(OR($I19=1,AND($I19=0,$L19=1)),中間シート!AH19,"")</f>
        <v/>
      </c>
      <c r="AI19" s="92" t="str">
        <f>IF(OR($I19=1,AND($I19=0,$L19=1)),中間シート!AI19,"")</f>
        <v/>
      </c>
      <c r="AJ19" s="92" t="str">
        <f>IF(OR($I19=1,AND($I19=0,$L19=1)),中間シート!AJ19,"")</f>
        <v/>
      </c>
      <c r="AK19" s="92" t="str">
        <f>IF(OR($I19=1,AND($I19=0,$L19=1)),中間シート!AK19,"")</f>
        <v/>
      </c>
      <c r="AL19" s="92" t="str">
        <f>IF(OR($I19=1,AND($I19=0,$L19=1)),中間シート!AL19,"")</f>
        <v/>
      </c>
      <c r="AM19" s="92" t="str">
        <f>IF($H19=1,中間シート!AM19,"")</f>
        <v/>
      </c>
      <c r="AN19" s="92" t="str">
        <f>IF($H19=1,中間シート!AN19,"")</f>
        <v/>
      </c>
      <c r="AO19" s="92" t="str">
        <f>IF($H19=1,中間シート!AO19,"")</f>
        <v/>
      </c>
      <c r="AP19" s="170"/>
      <c r="AQ19" s="170"/>
      <c r="AR19" s="92" t="str">
        <f>IF(OR($I19=1,AND($I19=0,$L19=1)),中間シート!AR19,"")</f>
        <v/>
      </c>
      <c r="AS19" s="92"/>
      <c r="AT19" s="92"/>
      <c r="AU19" s="92"/>
      <c r="AV19" s="92" t="str">
        <f>IF(OR($I19=1,AND($I19=0,$L19=1)),中間シート!AS19,"")</f>
        <v/>
      </c>
      <c r="AW19" s="92" t="str">
        <f>IF(OR($I19=1,AND($I19=0,$L19=1)),中間シート!AT19,"")</f>
        <v/>
      </c>
      <c r="AX19" s="92" t="str">
        <f>IF(OR($I19=1,AND($I19=0,$L19=1)),中間シート!AU19,"")</f>
        <v/>
      </c>
      <c r="AY19" s="92" t="str">
        <f>IF(OR($I19=1,AND($I19=0,$L19=1)),中間シート!AV19,"")</f>
        <v/>
      </c>
      <c r="AZ19" s="92" t="str">
        <f>IF(OR($I19=1,AND($I19=0,$L19=1)),中間シート!AW19,"")</f>
        <v/>
      </c>
      <c r="BA19" s="92" t="str">
        <f>IF(OR($I19=1,AND($I19=0,$L19=1)),中間シート!AX19,"")</f>
        <v/>
      </c>
      <c r="BB19" s="92" t="str">
        <f>IF(OR($I19=1,AND($I19=0,$L19=1)),中間シート!AY19,"")</f>
        <v/>
      </c>
      <c r="BC19" s="92" t="str">
        <f>IF(OR($I19=1,AND($I19=0,$L19=1)),中間シート!AZ19,"")</f>
        <v/>
      </c>
      <c r="BD19" s="89">
        <f t="shared" si="3"/>
        <v>0</v>
      </c>
    </row>
    <row r="20" spans="1:56" s="94" customFormat="1">
      <c r="A20" s="88">
        <f>中間シート!A20</f>
        <v>15</v>
      </c>
      <c r="B20" s="89">
        <f>中間シート!B20</f>
        <v>4</v>
      </c>
      <c r="C20" s="89" t="str">
        <f>中間シート!C20</f>
        <v/>
      </c>
      <c r="D20" s="89">
        <f>中間シート!D20</f>
        <v>0</v>
      </c>
      <c r="E20" s="89">
        <f>中間シート!E20</f>
        <v>1</v>
      </c>
      <c r="F20" s="89">
        <f>中間シート!F20</f>
        <v>0</v>
      </c>
      <c r="G20" s="89">
        <f>中間シート!G20</f>
        <v>3</v>
      </c>
      <c r="H20" s="89">
        <f>中間シート!H20</f>
        <v>0</v>
      </c>
      <c r="I20" s="89">
        <f>中間シート!I20</f>
        <v>0</v>
      </c>
      <c r="J20" s="89">
        <f>中間シート!J20</f>
        <v>0</v>
      </c>
      <c r="K20" s="89">
        <f>中間シート!K20</f>
        <v>0</v>
      </c>
      <c r="L20" s="88">
        <f>中間シート!L20</f>
        <v>0</v>
      </c>
      <c r="M20" s="88">
        <f>中間シート!M20</f>
        <v>0</v>
      </c>
      <c r="N20" s="90" t="str">
        <f>""</f>
        <v/>
      </c>
      <c r="O20" s="90" t="str">
        <f>""</f>
        <v/>
      </c>
      <c r="P20" s="90" t="str">
        <f>""</f>
        <v/>
      </c>
      <c r="Q20" s="91"/>
      <c r="R20" s="90" t="str">
        <f>IF(OR($I20=1,AND($I20=0,$L20=1)),中間シート!R20,"")</f>
        <v/>
      </c>
      <c r="S20" s="92" t="str">
        <f t="shared" si="2"/>
        <v/>
      </c>
      <c r="T20" s="90" t="str">
        <f>IF(OR($I20=1,AND($I20=0,$L20=1)),中間シート!T20,"")</f>
        <v/>
      </c>
      <c r="U20" s="92" t="str">
        <f>IF(OR($I20=1,AND($I20=0,$L20=1)),中間シート!U20,"")</f>
        <v/>
      </c>
      <c r="V20" s="92" t="str">
        <f>IF(OR($I20=1,AND($I20=0,$L20=1)),中間シート!V20,"")</f>
        <v/>
      </c>
      <c r="W20" s="92" t="str">
        <f>IF(OR($I20=1,AND($I20=0,$L20=1)),中間シート!W20,"")</f>
        <v/>
      </c>
      <c r="X20" s="92" t="str">
        <f>IF(OR($I20=1,AND($I20=0,$L20=1)),中間シート!X20,"")</f>
        <v/>
      </c>
      <c r="Y20" s="92" t="str">
        <f>IF(OR($I20=1,AND($I20=0,$L20=1)),中間シート!Y20,"")</f>
        <v/>
      </c>
      <c r="Z20" s="92" t="str">
        <f>IF(OR($I20=1,AND($I20=0,$L20=1)),中間シート!Z20,"")</f>
        <v/>
      </c>
      <c r="AA20" s="92" t="str">
        <f>IF(OR($I20=1,AND($I20=0,$L20=1)),中間シート!AA20,"")</f>
        <v/>
      </c>
      <c r="AB20" s="92" t="str">
        <f>IF(OR($I20=1,AND($I20=0,$L20=1)),中間シート!AB20,"")</f>
        <v/>
      </c>
      <c r="AC20" s="92" t="str">
        <f>IF(OR($I20=1,AND($I20=0,$L20=1)),中間シート!AC20,"")</f>
        <v/>
      </c>
      <c r="AD20" s="92" t="str">
        <f>IF(OR($I20=1,AND($I20=0,$L20=1)),中間シート!AD20,"")</f>
        <v/>
      </c>
      <c r="AE20" s="92" t="str">
        <f>IF(OR($I20=1,AND($I20=0,$L20=1)),中間シート!AE20,"")</f>
        <v/>
      </c>
      <c r="AF20" s="92" t="str">
        <f>IF(OR($I20=1,AND($I20=0,$L20=1)),中間シート!AF20,"")</f>
        <v/>
      </c>
      <c r="AG20" s="170"/>
      <c r="AH20" s="92" t="str">
        <f>IF(OR($I20=1,AND($I20=0,$L20=1)),中間シート!AH20,"")</f>
        <v/>
      </c>
      <c r="AI20" s="92" t="str">
        <f>IF(OR($I20=1,AND($I20=0,$L20=1)),中間シート!AI20,"")</f>
        <v/>
      </c>
      <c r="AJ20" s="92" t="str">
        <f>IF(OR($I20=1,AND($I20=0,$L20=1)),中間シート!AJ20,"")</f>
        <v/>
      </c>
      <c r="AK20" s="92" t="str">
        <f>IF(OR($I20=1,AND($I20=0,$L20=1)),中間シート!AK20,"")</f>
        <v/>
      </c>
      <c r="AL20" s="92" t="str">
        <f>IF(OR($I20=1,AND($I20=0,$L20=1)),中間シート!AL20,"")</f>
        <v/>
      </c>
      <c r="AM20" s="92" t="str">
        <f>IF($H20=1,中間シート!AM20,"")</f>
        <v/>
      </c>
      <c r="AN20" s="92" t="str">
        <f>IF($H20=1,中間シート!AN20,"")</f>
        <v/>
      </c>
      <c r="AO20" s="92" t="str">
        <f>IF($H20=1,中間シート!AO20,"")</f>
        <v/>
      </c>
      <c r="AP20" s="170"/>
      <c r="AQ20" s="170"/>
      <c r="AR20" s="92" t="str">
        <f>IF(OR($I20=1,AND($I20=0,$L20=1)),中間シート!AR20,"")</f>
        <v/>
      </c>
      <c r="AS20" s="92"/>
      <c r="AT20" s="92"/>
      <c r="AU20" s="92"/>
      <c r="AV20" s="92" t="str">
        <f>IF(OR($I20=1,AND($I20=0,$L20=1)),中間シート!AS20,"")</f>
        <v/>
      </c>
      <c r="AW20" s="92" t="str">
        <f>IF(OR($I20=1,AND($I20=0,$L20=1)),中間シート!AT20,"")</f>
        <v/>
      </c>
      <c r="AX20" s="92" t="str">
        <f>IF(OR($I20=1,AND($I20=0,$L20=1)),中間シート!AU20,"")</f>
        <v/>
      </c>
      <c r="AY20" s="92" t="str">
        <f>IF(OR($I20=1,AND($I20=0,$L20=1)),中間シート!AV20,"")</f>
        <v/>
      </c>
      <c r="AZ20" s="92" t="str">
        <f>IF(OR($I20=1,AND($I20=0,$L20=1)),中間シート!AW20,"")</f>
        <v/>
      </c>
      <c r="BA20" s="92" t="str">
        <f>IF(OR($I20=1,AND($I20=0,$L20=1)),中間シート!AX20,"")</f>
        <v/>
      </c>
      <c r="BB20" s="92" t="str">
        <f>IF(OR($I20=1,AND($I20=0,$L20=1)),中間シート!AY20,"")</f>
        <v/>
      </c>
      <c r="BC20" s="92" t="str">
        <f>IF(OR($I20=1,AND($I20=0,$L20=1)),中間シート!AZ20,"")</f>
        <v/>
      </c>
      <c r="BD20" s="89">
        <f t="shared" si="3"/>
        <v>0</v>
      </c>
    </row>
    <row r="21" spans="1:56" s="94" customFormat="1">
      <c r="A21" s="88">
        <f>中間シート!A21</f>
        <v>16</v>
      </c>
      <c r="B21" s="89">
        <f>中間シート!B21</f>
        <v>4</v>
      </c>
      <c r="C21" s="89" t="str">
        <f>中間シート!C21</f>
        <v/>
      </c>
      <c r="D21" s="89">
        <f>中間シート!D21</f>
        <v>0</v>
      </c>
      <c r="E21" s="89">
        <f>中間シート!E21</f>
        <v>1</v>
      </c>
      <c r="F21" s="89">
        <f>中間シート!F21</f>
        <v>0</v>
      </c>
      <c r="G21" s="89">
        <f>中間シート!G21</f>
        <v>4</v>
      </c>
      <c r="H21" s="89">
        <f>中間シート!H21</f>
        <v>0</v>
      </c>
      <c r="I21" s="89">
        <f>中間シート!I21</f>
        <v>0</v>
      </c>
      <c r="J21" s="89">
        <f>中間シート!J21</f>
        <v>0</v>
      </c>
      <c r="K21" s="89">
        <f>中間シート!K21</f>
        <v>0</v>
      </c>
      <c r="L21" s="88">
        <f>中間シート!L21</f>
        <v>0</v>
      </c>
      <c r="M21" s="88">
        <f>中間シート!M21</f>
        <v>0</v>
      </c>
      <c r="N21" s="90" t="str">
        <f>""</f>
        <v/>
      </c>
      <c r="O21" s="90" t="str">
        <f>""</f>
        <v/>
      </c>
      <c r="P21" s="90" t="str">
        <f>""</f>
        <v/>
      </c>
      <c r="Q21" s="91"/>
      <c r="R21" s="90" t="str">
        <f>IF(OR($I21=1,AND($I21=0,$L21=1)),中間シート!R21,"")</f>
        <v/>
      </c>
      <c r="S21" s="92" t="str">
        <f t="shared" si="2"/>
        <v/>
      </c>
      <c r="T21" s="90" t="str">
        <f>IF(OR($I21=1,AND($I21=0,$L21=1)),中間シート!T21,"")</f>
        <v/>
      </c>
      <c r="U21" s="92" t="str">
        <f>IF(OR($I21=1,AND($I21=0,$L21=1)),中間シート!U21,"")</f>
        <v/>
      </c>
      <c r="V21" s="92" t="str">
        <f>IF(OR($I21=1,AND($I21=0,$L21=1)),中間シート!V21,"")</f>
        <v/>
      </c>
      <c r="W21" s="92" t="str">
        <f>IF(OR($I21=1,AND($I21=0,$L21=1)),中間シート!W21,"")</f>
        <v/>
      </c>
      <c r="X21" s="92" t="str">
        <f>IF(OR($I21=1,AND($I21=0,$L21=1)),中間シート!X21,"")</f>
        <v/>
      </c>
      <c r="Y21" s="92" t="str">
        <f>IF(OR($I21=1,AND($I21=0,$L21=1)),中間シート!Y21,"")</f>
        <v/>
      </c>
      <c r="Z21" s="92" t="str">
        <f>IF(OR($I21=1,AND($I21=0,$L21=1)),中間シート!Z21,"")</f>
        <v/>
      </c>
      <c r="AA21" s="92" t="str">
        <f>IF(OR($I21=1,AND($I21=0,$L21=1)),中間シート!AA21,"")</f>
        <v/>
      </c>
      <c r="AB21" s="92" t="str">
        <f>IF(OR($I21=1,AND($I21=0,$L21=1)),中間シート!AB21,"")</f>
        <v/>
      </c>
      <c r="AC21" s="92" t="str">
        <f>IF(OR($I21=1,AND($I21=0,$L21=1)),中間シート!AC21,"")</f>
        <v/>
      </c>
      <c r="AD21" s="92" t="str">
        <f>IF(OR($I21=1,AND($I21=0,$L21=1)),中間シート!AD21,"")</f>
        <v/>
      </c>
      <c r="AE21" s="92" t="str">
        <f>IF(OR($I21=1,AND($I21=0,$L21=1)),中間シート!AE21,"")</f>
        <v/>
      </c>
      <c r="AF21" s="92" t="str">
        <f>IF(OR($I21=1,AND($I21=0,$L21=1)),中間シート!AF21,"")</f>
        <v/>
      </c>
      <c r="AG21" s="170"/>
      <c r="AH21" s="92" t="str">
        <f>IF(OR($I21=1,AND($I21=0,$L21=1)),中間シート!AH21,"")</f>
        <v/>
      </c>
      <c r="AI21" s="92" t="str">
        <f>IF(OR($I21=1,AND($I21=0,$L21=1)),中間シート!AI21,"")</f>
        <v/>
      </c>
      <c r="AJ21" s="92" t="str">
        <f>IF(OR($I21=1,AND($I21=0,$L21=1)),中間シート!AJ21,"")</f>
        <v/>
      </c>
      <c r="AK21" s="92" t="str">
        <f>IF(OR($I21=1,AND($I21=0,$L21=1)),中間シート!AK21,"")</f>
        <v/>
      </c>
      <c r="AL21" s="92" t="str">
        <f>IF(OR($I21=1,AND($I21=0,$L21=1)),中間シート!AL21,"")</f>
        <v/>
      </c>
      <c r="AM21" s="92" t="str">
        <f>IF($H21=1,中間シート!AM21,"")</f>
        <v/>
      </c>
      <c r="AN21" s="92" t="str">
        <f>IF($H21=1,中間シート!AN21,"")</f>
        <v/>
      </c>
      <c r="AO21" s="92" t="str">
        <f>IF($H21=1,中間シート!AO21,"")</f>
        <v/>
      </c>
      <c r="AP21" s="170"/>
      <c r="AQ21" s="170"/>
      <c r="AR21" s="92" t="str">
        <f>IF(OR($I21=1,AND($I21=0,$L21=1)),中間シート!AR21,"")</f>
        <v/>
      </c>
      <c r="AS21" s="92"/>
      <c r="AT21" s="92"/>
      <c r="AU21" s="92"/>
      <c r="AV21" s="92" t="str">
        <f>IF(OR($I21=1,AND($I21=0,$L21=1)),中間シート!AS21,"")</f>
        <v/>
      </c>
      <c r="AW21" s="92" t="str">
        <f>IF(OR($I21=1,AND($I21=0,$L21=1)),中間シート!AT21,"")</f>
        <v/>
      </c>
      <c r="AX21" s="92" t="str">
        <f>IF(OR($I21=1,AND($I21=0,$L21=1)),中間シート!AU21,"")</f>
        <v/>
      </c>
      <c r="AY21" s="92" t="str">
        <f>IF(OR($I21=1,AND($I21=0,$L21=1)),中間シート!AV21,"")</f>
        <v/>
      </c>
      <c r="AZ21" s="92" t="str">
        <f>IF(OR($I21=1,AND($I21=0,$L21=1)),中間シート!AW21,"")</f>
        <v/>
      </c>
      <c r="BA21" s="92" t="str">
        <f>IF(OR($I21=1,AND($I21=0,$L21=1)),中間シート!AX21,"")</f>
        <v/>
      </c>
      <c r="BB21" s="92" t="str">
        <f>IF(OR($I21=1,AND($I21=0,$L21=1)),中間シート!AY21,"")</f>
        <v/>
      </c>
      <c r="BC21" s="92" t="str">
        <f>IF(OR($I21=1,AND($I21=0,$L21=1)),中間シート!AZ21,"")</f>
        <v/>
      </c>
      <c r="BD21" s="89">
        <f t="shared" si="3"/>
        <v>0</v>
      </c>
    </row>
    <row r="22" spans="1:56" s="101" customFormat="1">
      <c r="A22" s="95">
        <f>中間シート!A22</f>
        <v>17</v>
      </c>
      <c r="B22" s="96">
        <f>中間シート!B22</f>
        <v>5</v>
      </c>
      <c r="C22" s="96" t="str">
        <f>中間シート!C22</f>
        <v/>
      </c>
      <c r="D22" s="96">
        <f>中間シート!D22</f>
        <v>0</v>
      </c>
      <c r="E22" s="96">
        <f>中間シート!E22</f>
        <v>1</v>
      </c>
      <c r="F22" s="96">
        <f>中間シート!F22</f>
        <v>0</v>
      </c>
      <c r="G22" s="96">
        <f>中間シート!G22</f>
        <v>1</v>
      </c>
      <c r="H22" s="96">
        <f>中間シート!H22</f>
        <v>0</v>
      </c>
      <c r="I22" s="96">
        <f>中間シート!I22</f>
        <v>0</v>
      </c>
      <c r="J22" s="96">
        <f>中間シート!J22</f>
        <v>0</v>
      </c>
      <c r="K22" s="96">
        <f>中間シート!K22</f>
        <v>0</v>
      </c>
      <c r="L22" s="95">
        <f>中間シート!L22</f>
        <v>0</v>
      </c>
      <c r="M22" s="95">
        <f>中間シート!M22</f>
        <v>0</v>
      </c>
      <c r="N22" s="97" t="str">
        <f>""</f>
        <v/>
      </c>
      <c r="O22" s="97" t="str">
        <f>""</f>
        <v/>
      </c>
      <c r="P22" s="97" t="str">
        <f>""</f>
        <v/>
      </c>
      <c r="Q22" s="98"/>
      <c r="R22" s="97" t="str">
        <f>IF(OR($I22=1,AND($I22=0,$L22=1)),中間シート!R22,"")</f>
        <v/>
      </c>
      <c r="S22" s="99" t="str">
        <f t="shared" si="2"/>
        <v/>
      </c>
      <c r="T22" s="97" t="str">
        <f>IF(OR($I22=1,AND($I22=0,$L22=1)),中間シート!T22,"")</f>
        <v/>
      </c>
      <c r="U22" s="99" t="str">
        <f>IF(OR($I22=1,AND($I22=0,$L22=1)),中間シート!U22,"")</f>
        <v/>
      </c>
      <c r="V22" s="99" t="str">
        <f>IF(OR($I22=1,AND($I22=0,$L22=1)),中間シート!V22,"")</f>
        <v/>
      </c>
      <c r="W22" s="99" t="str">
        <f>IF(OR($I22=1,AND($I22=0,$L22=1)),中間シート!W22,"")</f>
        <v/>
      </c>
      <c r="X22" s="99" t="str">
        <f>IF(OR($I22=1,AND($I22=0,$L22=1)),中間シート!X22,"")</f>
        <v/>
      </c>
      <c r="Y22" s="99" t="str">
        <f>IF(OR($I22=1,AND($I22=0,$L22=1)),中間シート!Y22,"")</f>
        <v/>
      </c>
      <c r="Z22" s="99" t="str">
        <f>IF(OR($I22=1,AND($I22=0,$L22=1)),中間シート!Z22,"")</f>
        <v/>
      </c>
      <c r="AA22" s="99" t="str">
        <f>IF(OR($I22=1,AND($I22=0,$L22=1)),中間シート!AA22,"")</f>
        <v/>
      </c>
      <c r="AB22" s="99" t="str">
        <f>IF(OR($I22=1,AND($I22=0,$L22=1)),中間シート!AB22,"")</f>
        <v/>
      </c>
      <c r="AC22" s="99" t="str">
        <f>IF(OR($I22=1,AND($I22=0,$L22=1)),中間シート!AC22,"")</f>
        <v/>
      </c>
      <c r="AD22" s="99" t="str">
        <f>IF(OR($I22=1,AND($I22=0,$L22=1)),中間シート!AD22,"")</f>
        <v/>
      </c>
      <c r="AE22" s="99" t="str">
        <f>IF(OR($I22=1,AND($I22=0,$L22=1)),中間シート!AE22,"")</f>
        <v/>
      </c>
      <c r="AF22" s="99" t="str">
        <f>IF(OR($I22=1,AND($I22=0,$L22=1)),中間シート!AF22,"")</f>
        <v/>
      </c>
      <c r="AG22" s="170"/>
      <c r="AH22" s="99" t="str">
        <f>IF(OR($I22=1,AND($I22=0,$L22=1)),中間シート!AH22,"")</f>
        <v/>
      </c>
      <c r="AI22" s="99" t="str">
        <f>IF(OR($I22=1,AND($I22=0,$L22=1)),中間シート!AI22,"")</f>
        <v/>
      </c>
      <c r="AJ22" s="99" t="str">
        <f>IF(OR($I22=1,AND($I22=0,$L22=1)),中間シート!AJ22,"")</f>
        <v/>
      </c>
      <c r="AK22" s="99" t="str">
        <f>IF(OR($I22=1,AND($I22=0,$L22=1)),中間シート!AK22,"")</f>
        <v/>
      </c>
      <c r="AL22" s="99" t="str">
        <f>IF(OR($I22=1,AND($I22=0,$L22=1)),中間シート!AL22,"")</f>
        <v/>
      </c>
      <c r="AM22" s="99" t="str">
        <f>IF($H22=1,中間シート!AM22,"")</f>
        <v/>
      </c>
      <c r="AN22" s="99" t="str">
        <f>IF($H22=1,中間シート!AN22,"")</f>
        <v/>
      </c>
      <c r="AO22" s="99" t="str">
        <f>IF($H22=1,中間シート!AO22,"")</f>
        <v/>
      </c>
      <c r="AP22" s="170"/>
      <c r="AQ22" s="170"/>
      <c r="AR22" s="99" t="str">
        <f>IF(OR($I22=1,AND($I22=0,$L22=1)),中間シート!AR22,"")</f>
        <v/>
      </c>
      <c r="AS22" s="99"/>
      <c r="AT22" s="99"/>
      <c r="AU22" s="99"/>
      <c r="AV22" s="99" t="str">
        <f>IF(OR($I22=1,AND($I22=0,$L22=1)),中間シート!AS22,"")</f>
        <v/>
      </c>
      <c r="AW22" s="99" t="str">
        <f>IF(OR($I22=1,AND($I22=0,$L22=1)),中間シート!AT22,"")</f>
        <v/>
      </c>
      <c r="AX22" s="99" t="str">
        <f>IF(OR($I22=1,AND($I22=0,$L22=1)),中間シート!AU22,"")</f>
        <v/>
      </c>
      <c r="AY22" s="99" t="str">
        <f>IF(OR($I22=1,AND($I22=0,$L22=1)),中間シート!AV22,"")</f>
        <v/>
      </c>
      <c r="AZ22" s="99" t="str">
        <f>IF(OR($I22=1,AND($I22=0,$L22=1)),中間シート!AW22,"")</f>
        <v/>
      </c>
      <c r="BA22" s="99" t="str">
        <f>IF(OR($I22=1,AND($I22=0,$L22=1)),中間シート!AX22,"")</f>
        <v/>
      </c>
      <c r="BB22" s="99" t="str">
        <f>IF(OR($I22=1,AND($I22=0,$L22=1)),中間シート!AY22,"")</f>
        <v/>
      </c>
      <c r="BC22" s="99" t="str">
        <f>IF(OR($I22=1,AND($I22=0,$L22=1)),中間シート!AZ22,"")</f>
        <v/>
      </c>
      <c r="BD22" s="96">
        <f t="shared" si="3"/>
        <v>0</v>
      </c>
    </row>
    <row r="23" spans="1:56" s="101" customFormat="1">
      <c r="A23" s="95">
        <f>中間シート!A23</f>
        <v>18</v>
      </c>
      <c r="B23" s="96">
        <f>中間シート!B23</f>
        <v>5</v>
      </c>
      <c r="C23" s="96" t="str">
        <f>中間シート!C23</f>
        <v/>
      </c>
      <c r="D23" s="96">
        <f>中間シート!D23</f>
        <v>0</v>
      </c>
      <c r="E23" s="96">
        <f>中間シート!E23</f>
        <v>1</v>
      </c>
      <c r="F23" s="96">
        <f>中間シート!F23</f>
        <v>0</v>
      </c>
      <c r="G23" s="96">
        <f>中間シート!G23</f>
        <v>2</v>
      </c>
      <c r="H23" s="96">
        <f>中間シート!H23</f>
        <v>0</v>
      </c>
      <c r="I23" s="96">
        <f>中間シート!I23</f>
        <v>0</v>
      </c>
      <c r="J23" s="96">
        <f>中間シート!J23</f>
        <v>0</v>
      </c>
      <c r="K23" s="96">
        <f>中間シート!K23</f>
        <v>0</v>
      </c>
      <c r="L23" s="95">
        <f>中間シート!L23</f>
        <v>0</v>
      </c>
      <c r="M23" s="95">
        <f>中間シート!M23</f>
        <v>0</v>
      </c>
      <c r="N23" s="97" t="str">
        <f>""</f>
        <v/>
      </c>
      <c r="O23" s="97" t="str">
        <f>""</f>
        <v/>
      </c>
      <c r="P23" s="97" t="str">
        <f>""</f>
        <v/>
      </c>
      <c r="Q23" s="98"/>
      <c r="R23" s="97" t="str">
        <f>IF(OR($I23=1,AND($I23=0,$L23=1)),中間シート!R23,"")</f>
        <v/>
      </c>
      <c r="S23" s="99" t="str">
        <f t="shared" si="2"/>
        <v/>
      </c>
      <c r="T23" s="97" t="str">
        <f>IF(OR($I23=1,AND($I23=0,$L23=1)),中間シート!T23,"")</f>
        <v/>
      </c>
      <c r="U23" s="99" t="str">
        <f>IF(OR($I23=1,AND($I23=0,$L23=1)),中間シート!U23,"")</f>
        <v/>
      </c>
      <c r="V23" s="99" t="str">
        <f>IF(OR($I23=1,AND($I23=0,$L23=1)),中間シート!V23,"")</f>
        <v/>
      </c>
      <c r="W23" s="99" t="str">
        <f>IF(OR($I23=1,AND($I23=0,$L23=1)),中間シート!W23,"")</f>
        <v/>
      </c>
      <c r="X23" s="99" t="str">
        <f>IF(OR($I23=1,AND($I23=0,$L23=1)),中間シート!X23,"")</f>
        <v/>
      </c>
      <c r="Y23" s="99" t="str">
        <f>IF(OR($I23=1,AND($I23=0,$L23=1)),中間シート!Y23,"")</f>
        <v/>
      </c>
      <c r="Z23" s="99" t="str">
        <f>IF(OR($I23=1,AND($I23=0,$L23=1)),中間シート!Z23,"")</f>
        <v/>
      </c>
      <c r="AA23" s="99" t="str">
        <f>IF(OR($I23=1,AND($I23=0,$L23=1)),中間シート!AA23,"")</f>
        <v/>
      </c>
      <c r="AB23" s="99" t="str">
        <f>IF(OR($I23=1,AND($I23=0,$L23=1)),中間シート!AB23,"")</f>
        <v/>
      </c>
      <c r="AC23" s="99" t="str">
        <f>IF(OR($I23=1,AND($I23=0,$L23=1)),中間シート!AC23,"")</f>
        <v/>
      </c>
      <c r="AD23" s="99" t="str">
        <f>IF(OR($I23=1,AND($I23=0,$L23=1)),中間シート!AD23,"")</f>
        <v/>
      </c>
      <c r="AE23" s="99" t="str">
        <f>IF(OR($I23=1,AND($I23=0,$L23=1)),中間シート!AE23,"")</f>
        <v/>
      </c>
      <c r="AF23" s="99" t="str">
        <f>IF(OR($I23=1,AND($I23=0,$L23=1)),中間シート!AF23,"")</f>
        <v/>
      </c>
      <c r="AG23" s="170"/>
      <c r="AH23" s="99" t="str">
        <f>IF(OR($I23=1,AND($I23=0,$L23=1)),中間シート!AH23,"")</f>
        <v/>
      </c>
      <c r="AI23" s="99" t="str">
        <f>IF(OR($I23=1,AND($I23=0,$L23=1)),中間シート!AI23,"")</f>
        <v/>
      </c>
      <c r="AJ23" s="99" t="str">
        <f>IF(OR($I23=1,AND($I23=0,$L23=1)),中間シート!AJ23,"")</f>
        <v/>
      </c>
      <c r="AK23" s="99" t="str">
        <f>IF(OR($I23=1,AND($I23=0,$L23=1)),中間シート!AK23,"")</f>
        <v/>
      </c>
      <c r="AL23" s="99" t="str">
        <f>IF(OR($I23=1,AND($I23=0,$L23=1)),中間シート!AL23,"")</f>
        <v/>
      </c>
      <c r="AM23" s="99" t="str">
        <f>IF($H23=1,中間シート!AM23,"")</f>
        <v/>
      </c>
      <c r="AN23" s="99" t="str">
        <f>IF($H23=1,中間シート!AN23,"")</f>
        <v/>
      </c>
      <c r="AO23" s="99" t="str">
        <f>IF($H23=1,中間シート!AO23,"")</f>
        <v/>
      </c>
      <c r="AP23" s="170"/>
      <c r="AQ23" s="170"/>
      <c r="AR23" s="99" t="str">
        <f>IF(OR($I23=1,AND($I23=0,$L23=1)),中間シート!AR23,"")</f>
        <v/>
      </c>
      <c r="AS23" s="99"/>
      <c r="AT23" s="99"/>
      <c r="AU23" s="99"/>
      <c r="AV23" s="99" t="str">
        <f>IF(OR($I23=1,AND($I23=0,$L23=1)),中間シート!AS23,"")</f>
        <v/>
      </c>
      <c r="AW23" s="99" t="str">
        <f>IF(OR($I23=1,AND($I23=0,$L23=1)),中間シート!AT23,"")</f>
        <v/>
      </c>
      <c r="AX23" s="99" t="str">
        <f>IF(OR($I23=1,AND($I23=0,$L23=1)),中間シート!AU23,"")</f>
        <v/>
      </c>
      <c r="AY23" s="99" t="str">
        <f>IF(OR($I23=1,AND($I23=0,$L23=1)),中間シート!AV23,"")</f>
        <v/>
      </c>
      <c r="AZ23" s="99" t="str">
        <f>IF(OR($I23=1,AND($I23=0,$L23=1)),中間シート!AW23,"")</f>
        <v/>
      </c>
      <c r="BA23" s="99" t="str">
        <f>IF(OR($I23=1,AND($I23=0,$L23=1)),中間シート!AX23,"")</f>
        <v/>
      </c>
      <c r="BB23" s="99" t="str">
        <f>IF(OR($I23=1,AND($I23=0,$L23=1)),中間シート!AY23,"")</f>
        <v/>
      </c>
      <c r="BC23" s="99" t="str">
        <f>IF(OR($I23=1,AND($I23=0,$L23=1)),中間シート!AZ23,"")</f>
        <v/>
      </c>
      <c r="BD23" s="96">
        <f t="shared" si="3"/>
        <v>0</v>
      </c>
    </row>
    <row r="24" spans="1:56" s="101" customFormat="1">
      <c r="A24" s="95">
        <f>中間シート!A24</f>
        <v>19</v>
      </c>
      <c r="B24" s="96">
        <f>中間シート!B24</f>
        <v>5</v>
      </c>
      <c r="C24" s="96" t="str">
        <f>中間シート!C24</f>
        <v/>
      </c>
      <c r="D24" s="96">
        <f>中間シート!D24</f>
        <v>0</v>
      </c>
      <c r="E24" s="96">
        <f>中間シート!E24</f>
        <v>1</v>
      </c>
      <c r="F24" s="96">
        <f>中間シート!F24</f>
        <v>0</v>
      </c>
      <c r="G24" s="96">
        <f>中間シート!G24</f>
        <v>3</v>
      </c>
      <c r="H24" s="96">
        <f>中間シート!H24</f>
        <v>0</v>
      </c>
      <c r="I24" s="96">
        <f>中間シート!I24</f>
        <v>0</v>
      </c>
      <c r="J24" s="96">
        <f>中間シート!J24</f>
        <v>0</v>
      </c>
      <c r="K24" s="96">
        <f>中間シート!K24</f>
        <v>0</v>
      </c>
      <c r="L24" s="95">
        <f>中間シート!L24</f>
        <v>0</v>
      </c>
      <c r="M24" s="95">
        <f>中間シート!M24</f>
        <v>0</v>
      </c>
      <c r="N24" s="97" t="str">
        <f>""</f>
        <v/>
      </c>
      <c r="O24" s="97" t="str">
        <f>""</f>
        <v/>
      </c>
      <c r="P24" s="97" t="str">
        <f>""</f>
        <v/>
      </c>
      <c r="Q24" s="98"/>
      <c r="R24" s="97" t="str">
        <f>IF(OR($I24=1,AND($I24=0,$L24=1)),中間シート!R24,"")</f>
        <v/>
      </c>
      <c r="S24" s="99" t="str">
        <f t="shared" si="2"/>
        <v/>
      </c>
      <c r="T24" s="97" t="str">
        <f>IF(OR($I24=1,AND($I24=0,$L24=1)),中間シート!T24,"")</f>
        <v/>
      </c>
      <c r="U24" s="99" t="str">
        <f>IF(OR($I24=1,AND($I24=0,$L24=1)),中間シート!U24,"")</f>
        <v/>
      </c>
      <c r="V24" s="99" t="str">
        <f>IF(OR($I24=1,AND($I24=0,$L24=1)),中間シート!V24,"")</f>
        <v/>
      </c>
      <c r="W24" s="99" t="str">
        <f>IF(OR($I24=1,AND($I24=0,$L24=1)),中間シート!W24,"")</f>
        <v/>
      </c>
      <c r="X24" s="99" t="str">
        <f>IF(OR($I24=1,AND($I24=0,$L24=1)),中間シート!X24,"")</f>
        <v/>
      </c>
      <c r="Y24" s="99" t="str">
        <f>IF(OR($I24=1,AND($I24=0,$L24=1)),中間シート!Y24,"")</f>
        <v/>
      </c>
      <c r="Z24" s="99" t="str">
        <f>IF(OR($I24=1,AND($I24=0,$L24=1)),中間シート!Z24,"")</f>
        <v/>
      </c>
      <c r="AA24" s="99" t="str">
        <f>IF(OR($I24=1,AND($I24=0,$L24=1)),中間シート!AA24,"")</f>
        <v/>
      </c>
      <c r="AB24" s="99" t="str">
        <f>IF(OR($I24=1,AND($I24=0,$L24=1)),中間シート!AB24,"")</f>
        <v/>
      </c>
      <c r="AC24" s="99" t="str">
        <f>IF(OR($I24=1,AND($I24=0,$L24=1)),中間シート!AC24,"")</f>
        <v/>
      </c>
      <c r="AD24" s="99" t="str">
        <f>IF(OR($I24=1,AND($I24=0,$L24=1)),中間シート!AD24,"")</f>
        <v/>
      </c>
      <c r="AE24" s="99" t="str">
        <f>IF(OR($I24=1,AND($I24=0,$L24=1)),中間シート!AE24,"")</f>
        <v/>
      </c>
      <c r="AF24" s="99" t="str">
        <f>IF(OR($I24=1,AND($I24=0,$L24=1)),中間シート!AF24,"")</f>
        <v/>
      </c>
      <c r="AG24" s="170"/>
      <c r="AH24" s="99" t="str">
        <f>IF(OR($I24=1,AND($I24=0,$L24=1)),中間シート!AH24,"")</f>
        <v/>
      </c>
      <c r="AI24" s="99" t="str">
        <f>IF(OR($I24=1,AND($I24=0,$L24=1)),中間シート!AI24,"")</f>
        <v/>
      </c>
      <c r="AJ24" s="99" t="str">
        <f>IF(OR($I24=1,AND($I24=0,$L24=1)),中間シート!AJ24,"")</f>
        <v/>
      </c>
      <c r="AK24" s="99" t="str">
        <f>IF(OR($I24=1,AND($I24=0,$L24=1)),中間シート!AK24,"")</f>
        <v/>
      </c>
      <c r="AL24" s="99" t="str">
        <f>IF(OR($I24=1,AND($I24=0,$L24=1)),中間シート!AL24,"")</f>
        <v/>
      </c>
      <c r="AM24" s="99" t="str">
        <f>IF($H24=1,中間シート!AM24,"")</f>
        <v/>
      </c>
      <c r="AN24" s="99" t="str">
        <f>IF($H24=1,中間シート!AN24,"")</f>
        <v/>
      </c>
      <c r="AO24" s="99" t="str">
        <f>IF($H24=1,中間シート!AO24,"")</f>
        <v/>
      </c>
      <c r="AP24" s="170"/>
      <c r="AQ24" s="170"/>
      <c r="AR24" s="99" t="str">
        <f>IF(OR($I24=1,AND($I24=0,$L24=1)),中間シート!AR24,"")</f>
        <v/>
      </c>
      <c r="AS24" s="99"/>
      <c r="AT24" s="99"/>
      <c r="AU24" s="99"/>
      <c r="AV24" s="99" t="str">
        <f>IF(OR($I24=1,AND($I24=0,$L24=1)),中間シート!AS24,"")</f>
        <v/>
      </c>
      <c r="AW24" s="99" t="str">
        <f>IF(OR($I24=1,AND($I24=0,$L24=1)),中間シート!AT24,"")</f>
        <v/>
      </c>
      <c r="AX24" s="99" t="str">
        <f>IF(OR($I24=1,AND($I24=0,$L24=1)),中間シート!AU24,"")</f>
        <v/>
      </c>
      <c r="AY24" s="99" t="str">
        <f>IF(OR($I24=1,AND($I24=0,$L24=1)),中間シート!AV24,"")</f>
        <v/>
      </c>
      <c r="AZ24" s="99" t="str">
        <f>IF(OR($I24=1,AND($I24=0,$L24=1)),中間シート!AW24,"")</f>
        <v/>
      </c>
      <c r="BA24" s="99" t="str">
        <f>IF(OR($I24=1,AND($I24=0,$L24=1)),中間シート!AX24,"")</f>
        <v/>
      </c>
      <c r="BB24" s="99" t="str">
        <f>IF(OR($I24=1,AND($I24=0,$L24=1)),中間シート!AY24,"")</f>
        <v/>
      </c>
      <c r="BC24" s="99" t="str">
        <f>IF(OR($I24=1,AND($I24=0,$L24=1)),中間シート!AZ24,"")</f>
        <v/>
      </c>
      <c r="BD24" s="96">
        <f t="shared" si="3"/>
        <v>0</v>
      </c>
    </row>
    <row r="25" spans="1:56" s="101" customFormat="1">
      <c r="A25" s="95">
        <f>中間シート!A25</f>
        <v>20</v>
      </c>
      <c r="B25" s="96">
        <f>中間シート!B25</f>
        <v>5</v>
      </c>
      <c r="C25" s="96" t="str">
        <f>中間シート!C25</f>
        <v/>
      </c>
      <c r="D25" s="96">
        <f>中間シート!D25</f>
        <v>0</v>
      </c>
      <c r="E25" s="96">
        <f>中間シート!E25</f>
        <v>1</v>
      </c>
      <c r="F25" s="96">
        <f>中間シート!F25</f>
        <v>0</v>
      </c>
      <c r="G25" s="96">
        <f>中間シート!G25</f>
        <v>4</v>
      </c>
      <c r="H25" s="96">
        <f>中間シート!H25</f>
        <v>0</v>
      </c>
      <c r="I25" s="96">
        <f>中間シート!I25</f>
        <v>0</v>
      </c>
      <c r="J25" s="96">
        <f>中間シート!J25</f>
        <v>0</v>
      </c>
      <c r="K25" s="96">
        <f>中間シート!K25</f>
        <v>0</v>
      </c>
      <c r="L25" s="95">
        <f>中間シート!L25</f>
        <v>0</v>
      </c>
      <c r="M25" s="95">
        <f>中間シート!M25</f>
        <v>0</v>
      </c>
      <c r="N25" s="97" t="str">
        <f>""</f>
        <v/>
      </c>
      <c r="O25" s="97" t="str">
        <f>""</f>
        <v/>
      </c>
      <c r="P25" s="97" t="str">
        <f>""</f>
        <v/>
      </c>
      <c r="Q25" s="98"/>
      <c r="R25" s="97" t="str">
        <f>IF(OR($I25=1,AND($I25=0,$L25=1)),中間シート!R25,"")</f>
        <v/>
      </c>
      <c r="S25" s="99" t="str">
        <f t="shared" si="2"/>
        <v/>
      </c>
      <c r="T25" s="97" t="str">
        <f>IF(OR($I25=1,AND($I25=0,$L25=1)),中間シート!T25,"")</f>
        <v/>
      </c>
      <c r="U25" s="99" t="str">
        <f>IF(OR($I25=1,AND($I25=0,$L25=1)),中間シート!U25,"")</f>
        <v/>
      </c>
      <c r="V25" s="99" t="str">
        <f>IF(OR($I25=1,AND($I25=0,$L25=1)),中間シート!V25,"")</f>
        <v/>
      </c>
      <c r="W25" s="99" t="str">
        <f>IF(OR($I25=1,AND($I25=0,$L25=1)),中間シート!W25,"")</f>
        <v/>
      </c>
      <c r="X25" s="99" t="str">
        <f>IF(OR($I25=1,AND($I25=0,$L25=1)),中間シート!X25,"")</f>
        <v/>
      </c>
      <c r="Y25" s="99" t="str">
        <f>IF(OR($I25=1,AND($I25=0,$L25=1)),中間シート!Y25,"")</f>
        <v/>
      </c>
      <c r="Z25" s="99" t="str">
        <f>IF(OR($I25=1,AND($I25=0,$L25=1)),中間シート!Z25,"")</f>
        <v/>
      </c>
      <c r="AA25" s="99" t="str">
        <f>IF(OR($I25=1,AND($I25=0,$L25=1)),中間シート!AA25,"")</f>
        <v/>
      </c>
      <c r="AB25" s="99" t="str">
        <f>IF(OR($I25=1,AND($I25=0,$L25=1)),中間シート!AB25,"")</f>
        <v/>
      </c>
      <c r="AC25" s="99" t="str">
        <f>IF(OR($I25=1,AND($I25=0,$L25=1)),中間シート!AC25,"")</f>
        <v/>
      </c>
      <c r="AD25" s="99" t="str">
        <f>IF(OR($I25=1,AND($I25=0,$L25=1)),中間シート!AD25,"")</f>
        <v/>
      </c>
      <c r="AE25" s="99" t="str">
        <f>IF(OR($I25=1,AND($I25=0,$L25=1)),中間シート!AE25,"")</f>
        <v/>
      </c>
      <c r="AF25" s="99" t="str">
        <f>IF(OR($I25=1,AND($I25=0,$L25=1)),中間シート!AF25,"")</f>
        <v/>
      </c>
      <c r="AG25" s="170"/>
      <c r="AH25" s="99" t="str">
        <f>IF(OR($I25=1,AND($I25=0,$L25=1)),中間シート!AH25,"")</f>
        <v/>
      </c>
      <c r="AI25" s="99" t="str">
        <f>IF(OR($I25=1,AND($I25=0,$L25=1)),中間シート!AI25,"")</f>
        <v/>
      </c>
      <c r="AJ25" s="99" t="str">
        <f>IF(OR($I25=1,AND($I25=0,$L25=1)),中間シート!AJ25,"")</f>
        <v/>
      </c>
      <c r="AK25" s="99" t="str">
        <f>IF(OR($I25=1,AND($I25=0,$L25=1)),中間シート!AK25,"")</f>
        <v/>
      </c>
      <c r="AL25" s="99" t="str">
        <f>IF(OR($I25=1,AND($I25=0,$L25=1)),中間シート!AL25,"")</f>
        <v/>
      </c>
      <c r="AM25" s="99" t="str">
        <f>IF($H25=1,中間シート!AM25,"")</f>
        <v/>
      </c>
      <c r="AN25" s="99" t="str">
        <f>IF($H25=1,中間シート!AN25,"")</f>
        <v/>
      </c>
      <c r="AO25" s="99" t="str">
        <f>IF($H25=1,中間シート!AO25,"")</f>
        <v/>
      </c>
      <c r="AP25" s="170"/>
      <c r="AQ25" s="170"/>
      <c r="AR25" s="99" t="str">
        <f>IF(OR($I25=1,AND($I25=0,$L25=1)),中間シート!AR25,"")</f>
        <v/>
      </c>
      <c r="AS25" s="99"/>
      <c r="AT25" s="99"/>
      <c r="AU25" s="99"/>
      <c r="AV25" s="99" t="str">
        <f>IF(OR($I25=1,AND($I25=0,$L25=1)),中間シート!AS25,"")</f>
        <v/>
      </c>
      <c r="AW25" s="99" t="str">
        <f>IF(OR($I25=1,AND($I25=0,$L25=1)),中間シート!AT25,"")</f>
        <v/>
      </c>
      <c r="AX25" s="99" t="str">
        <f>IF(OR($I25=1,AND($I25=0,$L25=1)),中間シート!AU25,"")</f>
        <v/>
      </c>
      <c r="AY25" s="99" t="str">
        <f>IF(OR($I25=1,AND($I25=0,$L25=1)),中間シート!AV25,"")</f>
        <v/>
      </c>
      <c r="AZ25" s="99" t="str">
        <f>IF(OR($I25=1,AND($I25=0,$L25=1)),中間シート!AW25,"")</f>
        <v/>
      </c>
      <c r="BA25" s="99" t="str">
        <f>IF(OR($I25=1,AND($I25=0,$L25=1)),中間シート!AX25,"")</f>
        <v/>
      </c>
      <c r="BB25" s="99" t="str">
        <f>IF(OR($I25=1,AND($I25=0,$L25=1)),中間シート!AY25,"")</f>
        <v/>
      </c>
      <c r="BC25" s="99" t="str">
        <f>IF(OR($I25=1,AND($I25=0,$L25=1)),中間シート!AZ25,"")</f>
        <v/>
      </c>
      <c r="BD25" s="96">
        <f t="shared" si="3"/>
        <v>0</v>
      </c>
    </row>
    <row r="26" spans="1:56">
      <c r="A26" s="95">
        <f>中間シート!A26</f>
        <v>21</v>
      </c>
      <c r="B26" s="72">
        <f>中間シート!B26</f>
        <v>6</v>
      </c>
      <c r="C26" s="72" t="str">
        <f>中間シート!C26</f>
        <v/>
      </c>
      <c r="D26" s="72">
        <f>中間シート!D26</f>
        <v>0</v>
      </c>
      <c r="E26" s="72">
        <f>中間シート!E26</f>
        <v>1</v>
      </c>
      <c r="F26" s="72">
        <f>中間シート!F26</f>
        <v>0</v>
      </c>
      <c r="G26" s="72">
        <f>中間シート!G26</f>
        <v>1</v>
      </c>
      <c r="H26" s="72">
        <f>中間シート!H26</f>
        <v>0</v>
      </c>
      <c r="I26" s="72">
        <f>中間シート!I26</f>
        <v>0</v>
      </c>
      <c r="J26" s="72">
        <f>中間シート!J26</f>
        <v>0</v>
      </c>
      <c r="K26" s="72">
        <f>中間シート!K26</f>
        <v>0</v>
      </c>
      <c r="L26" s="71">
        <f>中間シート!L26</f>
        <v>0</v>
      </c>
      <c r="M26" s="95">
        <f>中間シート!M26</f>
        <v>0</v>
      </c>
      <c r="N26" s="73" t="str">
        <f>""</f>
        <v/>
      </c>
      <c r="O26" s="73" t="str">
        <f>""</f>
        <v/>
      </c>
      <c r="P26" s="73" t="str">
        <f>""</f>
        <v/>
      </c>
      <c r="Q26" s="74"/>
      <c r="R26" s="97" t="str">
        <f>IF(OR($I26=1,AND($I26=0,$L26=1)),中間シート!R26,"")</f>
        <v/>
      </c>
      <c r="S26" s="75" t="str">
        <f t="shared" si="2"/>
        <v/>
      </c>
      <c r="T26" s="73" t="str">
        <f>IF(OR($I26=1,AND($I26=0,$L26=1)),中間シート!T26,"")</f>
        <v/>
      </c>
      <c r="U26" s="75" t="str">
        <f>IF(OR($I26=1,AND($I26=0,$L26=1)),中間シート!U26,"")</f>
        <v/>
      </c>
      <c r="V26" s="75" t="str">
        <f>IF(OR($I26=1,AND($I26=0,$L26=1)),中間シート!V26,"")</f>
        <v/>
      </c>
      <c r="W26" s="75" t="str">
        <f>IF(OR($I26=1,AND($I26=0,$L26=1)),中間シート!W26,"")</f>
        <v/>
      </c>
      <c r="X26" s="75" t="str">
        <f>IF(OR($I26=1,AND($I26=0,$L26=1)),中間シート!X26,"")</f>
        <v/>
      </c>
      <c r="Y26" s="75" t="str">
        <f>IF(OR($I26=1,AND($I26=0,$L26=1)),中間シート!Y26,"")</f>
        <v/>
      </c>
      <c r="Z26" s="75" t="str">
        <f>IF(OR($I26=1,AND($I26=0,$L26=1)),中間シート!Z26,"")</f>
        <v/>
      </c>
      <c r="AA26" s="75" t="str">
        <f>IF(OR($I26=1,AND($I26=0,$L26=1)),中間シート!AA26,"")</f>
        <v/>
      </c>
      <c r="AB26" s="75" t="str">
        <f>IF(OR($I26=1,AND($I26=0,$L26=1)),中間シート!AB26,"")</f>
        <v/>
      </c>
      <c r="AC26" s="75" t="str">
        <f>IF(OR($I26=1,AND($I26=0,$L26=1)),中間シート!AC26,"")</f>
        <v/>
      </c>
      <c r="AD26" s="75" t="str">
        <f>IF(OR($I26=1,AND($I26=0,$L26=1)),中間シート!AD26,"")</f>
        <v/>
      </c>
      <c r="AE26" s="75" t="str">
        <f>IF(OR($I26=1,AND($I26=0,$L26=1)),中間シート!AE26,"")</f>
        <v/>
      </c>
      <c r="AF26" s="75" t="str">
        <f>IF(OR($I26=1,AND($I26=0,$L26=1)),中間シート!AF26,"")</f>
        <v/>
      </c>
      <c r="AG26" s="170"/>
      <c r="AH26" s="75" t="str">
        <f>IF(OR($I26=1,AND($I26=0,$L26=1)),中間シート!AH26,"")</f>
        <v/>
      </c>
      <c r="AI26" s="75" t="str">
        <f>IF(OR($I26=1,AND($I26=0,$L26=1)),中間シート!AI26,"")</f>
        <v/>
      </c>
      <c r="AJ26" s="75" t="str">
        <f>IF(OR($I26=1,AND($I26=0,$L26=1)),中間シート!AJ26,"")</f>
        <v/>
      </c>
      <c r="AK26" s="75" t="str">
        <f>IF(OR($I26=1,AND($I26=0,$L26=1)),中間シート!AK26,"")</f>
        <v/>
      </c>
      <c r="AL26" s="75" t="str">
        <f>IF(OR($I26=1,AND($I26=0,$L26=1)),中間シート!AL26,"")</f>
        <v/>
      </c>
      <c r="AM26" s="75" t="str">
        <f>IF($H26=1,中間シート!AM26,"")</f>
        <v/>
      </c>
      <c r="AN26" s="75" t="str">
        <f>IF($H26=1,中間シート!AN26,"")</f>
        <v/>
      </c>
      <c r="AO26" s="75" t="str">
        <f>IF($H26=1,中間シート!AO26,"")</f>
        <v/>
      </c>
      <c r="AP26" s="170"/>
      <c r="AQ26" s="170"/>
      <c r="AR26" s="75" t="str">
        <f>IF(OR($I26=1,AND($I26=0,$L26=1)),中間シート!AR26,"")</f>
        <v/>
      </c>
      <c r="AS26" s="72"/>
      <c r="AT26" s="72"/>
      <c r="AU26" s="72"/>
      <c r="AV26" s="75" t="str">
        <f>IF(OR($I26=1,AND($I26=0,$L26=1)),中間シート!AS26,"")</f>
        <v/>
      </c>
      <c r="AW26" s="75" t="str">
        <f>IF(OR($I26=1,AND($I26=0,$L26=1)),中間シート!AT26,"")</f>
        <v/>
      </c>
      <c r="AX26" s="75" t="str">
        <f>IF(OR($I26=1,AND($I26=0,$L26=1)),中間シート!AU26,"")</f>
        <v/>
      </c>
      <c r="AY26" s="75" t="str">
        <f>IF(OR($I26=1,AND($I26=0,$L26=1)),中間シート!AV26,"")</f>
        <v/>
      </c>
      <c r="AZ26" s="75" t="str">
        <f>IF(OR($I26=1,AND($I26=0,$L26=1)),中間シート!AW26,"")</f>
        <v/>
      </c>
      <c r="BA26" s="75" t="str">
        <f>IF(OR($I26=1,AND($I26=0,$L26=1)),中間シート!AX26,"")</f>
        <v/>
      </c>
      <c r="BB26" s="75" t="str">
        <f>IF(OR($I26=1,AND($I26=0,$L26=1)),中間シート!AY26,"")</f>
        <v/>
      </c>
      <c r="BC26" s="75" t="str">
        <f>IF(OR($I26=1,AND($I26=0,$L26=1)),中間シート!AZ26,"")</f>
        <v/>
      </c>
      <c r="BD26" s="72">
        <f t="shared" si="3"/>
        <v>0</v>
      </c>
    </row>
    <row r="27" spans="1:56">
      <c r="A27" s="95">
        <f>中間シート!A27</f>
        <v>22</v>
      </c>
      <c r="B27" s="72">
        <f>中間シート!B27</f>
        <v>6</v>
      </c>
      <c r="C27" s="72" t="str">
        <f>中間シート!C27</f>
        <v/>
      </c>
      <c r="D27" s="72">
        <f>中間シート!D27</f>
        <v>0</v>
      </c>
      <c r="E27" s="72">
        <f>中間シート!E27</f>
        <v>1</v>
      </c>
      <c r="F27" s="72">
        <f>中間シート!F27</f>
        <v>0</v>
      </c>
      <c r="G27" s="72">
        <f>中間シート!G27</f>
        <v>2</v>
      </c>
      <c r="H27" s="72">
        <f>中間シート!H27</f>
        <v>0</v>
      </c>
      <c r="I27" s="72">
        <f>中間シート!I27</f>
        <v>0</v>
      </c>
      <c r="J27" s="72">
        <f>中間シート!J27</f>
        <v>0</v>
      </c>
      <c r="K27" s="72">
        <f>中間シート!K27</f>
        <v>0</v>
      </c>
      <c r="L27" s="71">
        <f>中間シート!L27</f>
        <v>0</v>
      </c>
      <c r="M27" s="95">
        <f>中間シート!M27</f>
        <v>0</v>
      </c>
      <c r="N27" s="73" t="str">
        <f>""</f>
        <v/>
      </c>
      <c r="O27" s="73" t="str">
        <f>""</f>
        <v/>
      </c>
      <c r="P27" s="73" t="str">
        <f>""</f>
        <v/>
      </c>
      <c r="Q27" s="74"/>
      <c r="R27" s="97" t="str">
        <f>IF(OR($I27=1,AND($I27=0,$L27=1)),中間シート!R27,"")</f>
        <v/>
      </c>
      <c r="S27" s="75" t="str">
        <f t="shared" si="2"/>
        <v/>
      </c>
      <c r="T27" s="73" t="str">
        <f>IF(OR($I27=1,AND($I27=0,$L27=1)),中間シート!T27,"")</f>
        <v/>
      </c>
      <c r="U27" s="75" t="str">
        <f>IF(OR($I27=1,AND($I27=0,$L27=1)),中間シート!U27,"")</f>
        <v/>
      </c>
      <c r="V27" s="75" t="str">
        <f>IF(OR($I27=1,AND($I27=0,$L27=1)),中間シート!V27,"")</f>
        <v/>
      </c>
      <c r="W27" s="75" t="str">
        <f>IF(OR($I27=1,AND($I27=0,$L27=1)),中間シート!W27,"")</f>
        <v/>
      </c>
      <c r="X27" s="75" t="str">
        <f>IF(OR($I27=1,AND($I27=0,$L27=1)),中間シート!X27,"")</f>
        <v/>
      </c>
      <c r="Y27" s="75" t="str">
        <f>IF(OR($I27=1,AND($I27=0,$L27=1)),中間シート!Y27,"")</f>
        <v/>
      </c>
      <c r="Z27" s="75" t="str">
        <f>IF(OR($I27=1,AND($I27=0,$L27=1)),中間シート!Z27,"")</f>
        <v/>
      </c>
      <c r="AA27" s="75" t="str">
        <f>IF(OR($I27=1,AND($I27=0,$L27=1)),中間シート!AA27,"")</f>
        <v/>
      </c>
      <c r="AB27" s="75" t="str">
        <f>IF(OR($I27=1,AND($I27=0,$L27=1)),中間シート!AB27,"")</f>
        <v/>
      </c>
      <c r="AC27" s="75" t="str">
        <f>IF(OR($I27=1,AND($I27=0,$L27=1)),中間シート!AC27,"")</f>
        <v/>
      </c>
      <c r="AD27" s="75" t="str">
        <f>IF(OR($I27=1,AND($I27=0,$L27=1)),中間シート!AD27,"")</f>
        <v/>
      </c>
      <c r="AE27" s="75" t="str">
        <f>IF(OR($I27=1,AND($I27=0,$L27=1)),中間シート!AE27,"")</f>
        <v/>
      </c>
      <c r="AF27" s="75" t="str">
        <f>IF(OR($I27=1,AND($I27=0,$L27=1)),中間シート!AF27,"")</f>
        <v/>
      </c>
      <c r="AG27" s="170"/>
      <c r="AH27" s="75" t="str">
        <f>IF(OR($I27=1,AND($I27=0,$L27=1)),中間シート!AH27,"")</f>
        <v/>
      </c>
      <c r="AI27" s="75" t="str">
        <f>IF(OR($I27=1,AND($I27=0,$L27=1)),中間シート!AI27,"")</f>
        <v/>
      </c>
      <c r="AJ27" s="75" t="str">
        <f>IF(OR($I27=1,AND($I27=0,$L27=1)),中間シート!AJ27,"")</f>
        <v/>
      </c>
      <c r="AK27" s="75" t="str">
        <f>IF(OR($I27=1,AND($I27=0,$L27=1)),中間シート!AK27,"")</f>
        <v/>
      </c>
      <c r="AL27" s="75" t="str">
        <f>IF(OR($I27=1,AND($I27=0,$L27=1)),中間シート!AL27,"")</f>
        <v/>
      </c>
      <c r="AM27" s="75" t="str">
        <f>IF($H27=1,中間シート!AM27,"")</f>
        <v/>
      </c>
      <c r="AN27" s="75" t="str">
        <f>IF($H27=1,中間シート!AN27,"")</f>
        <v/>
      </c>
      <c r="AO27" s="75" t="str">
        <f>IF($H27=1,中間シート!AO27,"")</f>
        <v/>
      </c>
      <c r="AP27" s="170"/>
      <c r="AQ27" s="170"/>
      <c r="AR27" s="75" t="str">
        <f>IF(OR($I27=1,AND($I27=0,$L27=1)),中間シート!AR27,"")</f>
        <v/>
      </c>
      <c r="AS27" s="72"/>
      <c r="AT27" s="72"/>
      <c r="AU27" s="72"/>
      <c r="AV27" s="75" t="str">
        <f>IF(OR($I27=1,AND($I27=0,$L27=1)),中間シート!AS27,"")</f>
        <v/>
      </c>
      <c r="AW27" s="75" t="str">
        <f>IF(OR($I27=1,AND($I27=0,$L27=1)),中間シート!AT27,"")</f>
        <v/>
      </c>
      <c r="AX27" s="75" t="str">
        <f>IF(OR($I27=1,AND($I27=0,$L27=1)),中間シート!AU27,"")</f>
        <v/>
      </c>
      <c r="AY27" s="75" t="str">
        <f>IF(OR($I27=1,AND($I27=0,$L27=1)),中間シート!AV27,"")</f>
        <v/>
      </c>
      <c r="AZ27" s="75" t="str">
        <f>IF(OR($I27=1,AND($I27=0,$L27=1)),中間シート!AW27,"")</f>
        <v/>
      </c>
      <c r="BA27" s="75" t="str">
        <f>IF(OR($I27=1,AND($I27=0,$L27=1)),中間シート!AX27,"")</f>
        <v/>
      </c>
      <c r="BB27" s="75" t="str">
        <f>IF(OR($I27=1,AND($I27=0,$L27=1)),中間シート!AY27,"")</f>
        <v/>
      </c>
      <c r="BC27" s="75" t="str">
        <f>IF(OR($I27=1,AND($I27=0,$L27=1)),中間シート!AZ27,"")</f>
        <v/>
      </c>
      <c r="BD27" s="72">
        <f t="shared" ref="BD27:BD41" si="4">L27</f>
        <v>0</v>
      </c>
    </row>
    <row r="28" spans="1:56">
      <c r="A28" s="95">
        <f>中間シート!A28</f>
        <v>23</v>
      </c>
      <c r="B28" s="72">
        <f>中間シート!B28</f>
        <v>6</v>
      </c>
      <c r="C28" s="72" t="str">
        <f>中間シート!C28</f>
        <v/>
      </c>
      <c r="D28" s="72">
        <f>中間シート!D28</f>
        <v>0</v>
      </c>
      <c r="E28" s="72">
        <f>中間シート!E28</f>
        <v>1</v>
      </c>
      <c r="F28" s="72">
        <f>中間シート!F28</f>
        <v>0</v>
      </c>
      <c r="G28" s="72">
        <f>中間シート!G28</f>
        <v>3</v>
      </c>
      <c r="H28" s="72">
        <f>中間シート!H28</f>
        <v>0</v>
      </c>
      <c r="I28" s="72">
        <f>中間シート!I28</f>
        <v>0</v>
      </c>
      <c r="J28" s="72">
        <f>中間シート!J28</f>
        <v>0</v>
      </c>
      <c r="K28" s="72">
        <f>中間シート!K28</f>
        <v>0</v>
      </c>
      <c r="L28" s="71">
        <f>中間シート!L28</f>
        <v>0</v>
      </c>
      <c r="M28" s="95">
        <f>中間シート!M28</f>
        <v>0</v>
      </c>
      <c r="N28" s="73" t="str">
        <f>""</f>
        <v/>
      </c>
      <c r="O28" s="73" t="str">
        <f>""</f>
        <v/>
      </c>
      <c r="P28" s="73" t="str">
        <f>""</f>
        <v/>
      </c>
      <c r="Q28" s="74"/>
      <c r="R28" s="97" t="str">
        <f>IF(OR($I28=1,AND($I28=0,$L28=1)),中間シート!R28,"")</f>
        <v/>
      </c>
      <c r="S28" s="75" t="str">
        <f t="shared" ref="S28:S41" si="5">IF(K28=0,"",K28)</f>
        <v/>
      </c>
      <c r="T28" s="73" t="str">
        <f>IF(OR($I28=1,AND($I28=0,$L28=1)),中間シート!T28,"")</f>
        <v/>
      </c>
      <c r="U28" s="75" t="str">
        <f>IF(OR($I28=1,AND($I28=0,$L28=1)),中間シート!U28,"")</f>
        <v/>
      </c>
      <c r="V28" s="75" t="str">
        <f>IF(OR($I28=1,AND($I28=0,$L28=1)),中間シート!V28,"")</f>
        <v/>
      </c>
      <c r="W28" s="75" t="str">
        <f>IF(OR($I28=1,AND($I28=0,$L28=1)),中間シート!W28,"")</f>
        <v/>
      </c>
      <c r="X28" s="75" t="str">
        <f>IF(OR($I28=1,AND($I28=0,$L28=1)),中間シート!X28,"")</f>
        <v/>
      </c>
      <c r="Y28" s="75" t="str">
        <f>IF(OR($I28=1,AND($I28=0,$L28=1)),中間シート!Y28,"")</f>
        <v/>
      </c>
      <c r="Z28" s="75" t="str">
        <f>IF(OR($I28=1,AND($I28=0,$L28=1)),中間シート!Z28,"")</f>
        <v/>
      </c>
      <c r="AA28" s="75" t="str">
        <f>IF(OR($I28=1,AND($I28=0,$L28=1)),中間シート!AA28,"")</f>
        <v/>
      </c>
      <c r="AB28" s="75" t="str">
        <f>IF(OR($I28=1,AND($I28=0,$L28=1)),中間シート!AB28,"")</f>
        <v/>
      </c>
      <c r="AC28" s="75" t="str">
        <f>IF(OR($I28=1,AND($I28=0,$L28=1)),中間シート!AC28,"")</f>
        <v/>
      </c>
      <c r="AD28" s="75" t="str">
        <f>IF(OR($I28=1,AND($I28=0,$L28=1)),中間シート!AD28,"")</f>
        <v/>
      </c>
      <c r="AE28" s="75" t="str">
        <f>IF(OR($I28=1,AND($I28=0,$L28=1)),中間シート!AE28,"")</f>
        <v/>
      </c>
      <c r="AF28" s="75" t="str">
        <f>IF(OR($I28=1,AND($I28=0,$L28=1)),中間シート!AF28,"")</f>
        <v/>
      </c>
      <c r="AG28" s="170"/>
      <c r="AH28" s="75" t="str">
        <f>IF(OR($I28=1,AND($I28=0,$L28=1)),中間シート!AH28,"")</f>
        <v/>
      </c>
      <c r="AI28" s="75" t="str">
        <f>IF(OR($I28=1,AND($I28=0,$L28=1)),中間シート!AI28,"")</f>
        <v/>
      </c>
      <c r="AJ28" s="75" t="str">
        <f>IF(OR($I28=1,AND($I28=0,$L28=1)),中間シート!AJ28,"")</f>
        <v/>
      </c>
      <c r="AK28" s="75" t="str">
        <f>IF(OR($I28=1,AND($I28=0,$L28=1)),中間シート!AK28,"")</f>
        <v/>
      </c>
      <c r="AL28" s="75" t="str">
        <f>IF(OR($I28=1,AND($I28=0,$L28=1)),中間シート!AL28,"")</f>
        <v/>
      </c>
      <c r="AM28" s="75" t="str">
        <f>IF($H28=1,中間シート!AM28,"")</f>
        <v/>
      </c>
      <c r="AN28" s="75" t="str">
        <f>IF($H28=1,中間シート!AN28,"")</f>
        <v/>
      </c>
      <c r="AO28" s="75" t="str">
        <f>IF($H28=1,中間シート!AO28,"")</f>
        <v/>
      </c>
      <c r="AP28" s="170"/>
      <c r="AQ28" s="170"/>
      <c r="AR28" s="75" t="str">
        <f>IF(OR($I28=1,AND($I28=0,$L28=1)),中間シート!AR28,"")</f>
        <v/>
      </c>
      <c r="AS28" s="72"/>
      <c r="AT28" s="72"/>
      <c r="AU28" s="72"/>
      <c r="AV28" s="75" t="str">
        <f>IF(OR($I28=1,AND($I28=0,$L28=1)),中間シート!AS28,"")</f>
        <v/>
      </c>
      <c r="AW28" s="75" t="str">
        <f>IF(OR($I28=1,AND($I28=0,$L28=1)),中間シート!AT28,"")</f>
        <v/>
      </c>
      <c r="AX28" s="75" t="str">
        <f>IF(OR($I28=1,AND($I28=0,$L28=1)),中間シート!AU28,"")</f>
        <v/>
      </c>
      <c r="AY28" s="75" t="str">
        <f>IF(OR($I28=1,AND($I28=0,$L28=1)),中間シート!AV28,"")</f>
        <v/>
      </c>
      <c r="AZ28" s="75" t="str">
        <f>IF(OR($I28=1,AND($I28=0,$L28=1)),中間シート!AW28,"")</f>
        <v/>
      </c>
      <c r="BA28" s="75" t="str">
        <f>IF(OR($I28=1,AND($I28=0,$L28=1)),中間シート!AX28,"")</f>
        <v/>
      </c>
      <c r="BB28" s="75" t="str">
        <f>IF(OR($I28=1,AND($I28=0,$L28=1)),中間シート!AY28,"")</f>
        <v/>
      </c>
      <c r="BC28" s="75" t="str">
        <f>IF(OR($I28=1,AND($I28=0,$L28=1)),中間シート!AZ28,"")</f>
        <v/>
      </c>
      <c r="BD28" s="72">
        <f t="shared" si="4"/>
        <v>0</v>
      </c>
    </row>
    <row r="29" spans="1:56">
      <c r="A29" s="95">
        <f>中間シート!A29</f>
        <v>24</v>
      </c>
      <c r="B29" s="72">
        <f>中間シート!B29</f>
        <v>6</v>
      </c>
      <c r="C29" s="72" t="str">
        <f>中間シート!C29</f>
        <v/>
      </c>
      <c r="D29" s="72">
        <f>中間シート!D29</f>
        <v>0</v>
      </c>
      <c r="E29" s="72">
        <f>中間シート!E29</f>
        <v>1</v>
      </c>
      <c r="F29" s="72">
        <f>中間シート!F29</f>
        <v>0</v>
      </c>
      <c r="G29" s="72">
        <f>中間シート!G29</f>
        <v>4</v>
      </c>
      <c r="H29" s="72">
        <f>中間シート!H29</f>
        <v>0</v>
      </c>
      <c r="I29" s="72">
        <f>中間シート!I29</f>
        <v>0</v>
      </c>
      <c r="J29" s="72">
        <f>中間シート!J29</f>
        <v>0</v>
      </c>
      <c r="K29" s="72">
        <f>中間シート!K29</f>
        <v>0</v>
      </c>
      <c r="L29" s="71">
        <f>中間シート!L29</f>
        <v>0</v>
      </c>
      <c r="M29" s="95">
        <f>中間シート!M29</f>
        <v>0</v>
      </c>
      <c r="N29" s="73" t="str">
        <f>""</f>
        <v/>
      </c>
      <c r="O29" s="73" t="str">
        <f>""</f>
        <v/>
      </c>
      <c r="P29" s="73" t="str">
        <f>""</f>
        <v/>
      </c>
      <c r="Q29" s="74"/>
      <c r="R29" s="97" t="str">
        <f>IF(OR($I29=1,AND($I29=0,$L29=1)),中間シート!R29,"")</f>
        <v/>
      </c>
      <c r="S29" s="75" t="str">
        <f t="shared" si="5"/>
        <v/>
      </c>
      <c r="T29" s="73" t="str">
        <f>IF(OR($I29=1,AND($I29=0,$L29=1)),中間シート!T29,"")</f>
        <v/>
      </c>
      <c r="U29" s="75" t="str">
        <f>IF(OR($I29=1,AND($I29=0,$L29=1)),中間シート!U29,"")</f>
        <v/>
      </c>
      <c r="V29" s="75" t="str">
        <f>IF(OR($I29=1,AND($I29=0,$L29=1)),中間シート!V29,"")</f>
        <v/>
      </c>
      <c r="W29" s="75" t="str">
        <f>IF(OR($I29=1,AND($I29=0,$L29=1)),中間シート!W29,"")</f>
        <v/>
      </c>
      <c r="X29" s="75" t="str">
        <f>IF(OR($I29=1,AND($I29=0,$L29=1)),中間シート!X29,"")</f>
        <v/>
      </c>
      <c r="Y29" s="75" t="str">
        <f>IF(OR($I29=1,AND($I29=0,$L29=1)),中間シート!Y29,"")</f>
        <v/>
      </c>
      <c r="Z29" s="75" t="str">
        <f>IF(OR($I29=1,AND($I29=0,$L29=1)),中間シート!Z29,"")</f>
        <v/>
      </c>
      <c r="AA29" s="75" t="str">
        <f>IF(OR($I29=1,AND($I29=0,$L29=1)),中間シート!AA29,"")</f>
        <v/>
      </c>
      <c r="AB29" s="75" t="str">
        <f>IF(OR($I29=1,AND($I29=0,$L29=1)),中間シート!AB29,"")</f>
        <v/>
      </c>
      <c r="AC29" s="75" t="str">
        <f>IF(OR($I29=1,AND($I29=0,$L29=1)),中間シート!AC29,"")</f>
        <v/>
      </c>
      <c r="AD29" s="75" t="str">
        <f>IF(OR($I29=1,AND($I29=0,$L29=1)),中間シート!AD29,"")</f>
        <v/>
      </c>
      <c r="AE29" s="75" t="str">
        <f>IF(OR($I29=1,AND($I29=0,$L29=1)),中間シート!AE29,"")</f>
        <v/>
      </c>
      <c r="AF29" s="75" t="str">
        <f>IF(OR($I29=1,AND($I29=0,$L29=1)),中間シート!AF29,"")</f>
        <v/>
      </c>
      <c r="AG29" s="170"/>
      <c r="AH29" s="75" t="str">
        <f>IF(OR($I29=1,AND($I29=0,$L29=1)),中間シート!AH29,"")</f>
        <v/>
      </c>
      <c r="AI29" s="75" t="str">
        <f>IF(OR($I29=1,AND($I29=0,$L29=1)),中間シート!AI29,"")</f>
        <v/>
      </c>
      <c r="AJ29" s="75" t="str">
        <f>IF(OR($I29=1,AND($I29=0,$L29=1)),中間シート!AJ29,"")</f>
        <v/>
      </c>
      <c r="AK29" s="75" t="str">
        <f>IF(OR($I29=1,AND($I29=0,$L29=1)),中間シート!AK29,"")</f>
        <v/>
      </c>
      <c r="AL29" s="75" t="str">
        <f>IF(OR($I29=1,AND($I29=0,$L29=1)),中間シート!AL29,"")</f>
        <v/>
      </c>
      <c r="AM29" s="75" t="str">
        <f>IF($H29=1,中間シート!AM29,"")</f>
        <v/>
      </c>
      <c r="AN29" s="75" t="str">
        <f>IF($H29=1,中間シート!AN29,"")</f>
        <v/>
      </c>
      <c r="AO29" s="75" t="str">
        <f>IF($H29=1,中間シート!AO29,"")</f>
        <v/>
      </c>
      <c r="AP29" s="170"/>
      <c r="AQ29" s="170"/>
      <c r="AR29" s="75" t="str">
        <f>IF(OR($I29=1,AND($I29=0,$L29=1)),中間シート!AR29,"")</f>
        <v/>
      </c>
      <c r="AS29" s="72"/>
      <c r="AT29" s="72"/>
      <c r="AU29" s="72"/>
      <c r="AV29" s="75" t="str">
        <f>IF(OR($I29=1,AND($I29=0,$L29=1)),中間シート!AS29,"")</f>
        <v/>
      </c>
      <c r="AW29" s="75" t="str">
        <f>IF(OR($I29=1,AND($I29=0,$L29=1)),中間シート!AT29,"")</f>
        <v/>
      </c>
      <c r="AX29" s="75" t="str">
        <f>IF(OR($I29=1,AND($I29=0,$L29=1)),中間シート!AU29,"")</f>
        <v/>
      </c>
      <c r="AY29" s="75" t="str">
        <f>IF(OR($I29=1,AND($I29=0,$L29=1)),中間シート!AV29,"")</f>
        <v/>
      </c>
      <c r="AZ29" s="75" t="str">
        <f>IF(OR($I29=1,AND($I29=0,$L29=1)),中間シート!AW29,"")</f>
        <v/>
      </c>
      <c r="BA29" s="75" t="str">
        <f>IF(OR($I29=1,AND($I29=0,$L29=1)),中間シート!AX29,"")</f>
        <v/>
      </c>
      <c r="BB29" s="75" t="str">
        <f>IF(OR($I29=1,AND($I29=0,$L29=1)),中間シート!AY29,"")</f>
        <v/>
      </c>
      <c r="BC29" s="75" t="str">
        <f>IF(OR($I29=1,AND($I29=0,$L29=1)),中間シート!AZ29,"")</f>
        <v/>
      </c>
      <c r="BD29" s="72">
        <f t="shared" si="4"/>
        <v>0</v>
      </c>
    </row>
    <row r="30" spans="1:56">
      <c r="A30" s="95">
        <f>中間シート!A30</f>
        <v>25</v>
      </c>
      <c r="B30" s="72">
        <f>中間シート!B30</f>
        <v>7</v>
      </c>
      <c r="C30" s="72" t="str">
        <f>中間シート!C30</f>
        <v/>
      </c>
      <c r="D30" s="72">
        <f>中間シート!D30</f>
        <v>0</v>
      </c>
      <c r="E30" s="72">
        <f>中間シート!E30</f>
        <v>1</v>
      </c>
      <c r="F30" s="72">
        <f>中間シート!F30</f>
        <v>0</v>
      </c>
      <c r="G30" s="72">
        <f>中間シート!G30</f>
        <v>1</v>
      </c>
      <c r="H30" s="72">
        <f>中間シート!H30</f>
        <v>0</v>
      </c>
      <c r="I30" s="72">
        <f>中間シート!I30</f>
        <v>0</v>
      </c>
      <c r="J30" s="72">
        <f>中間シート!J30</f>
        <v>0</v>
      </c>
      <c r="K30" s="72">
        <f>中間シート!K30</f>
        <v>0</v>
      </c>
      <c r="L30" s="71">
        <f>中間シート!L30</f>
        <v>0</v>
      </c>
      <c r="M30" s="95">
        <f>中間シート!M30</f>
        <v>0</v>
      </c>
      <c r="N30" s="73"/>
      <c r="O30" s="73"/>
      <c r="P30" s="73"/>
      <c r="Q30" s="74"/>
      <c r="R30" s="97" t="str">
        <f>IF(OR($I30=1,AND($I30=0,$L30=1)),中間シート!R30,"")</f>
        <v/>
      </c>
      <c r="S30" s="75" t="str">
        <f t="shared" si="5"/>
        <v/>
      </c>
      <c r="T30" s="73" t="str">
        <f>IF(OR($I30=1,AND($I30=0,$L30=1)),中間シート!T30,"")</f>
        <v/>
      </c>
      <c r="U30" s="75" t="str">
        <f>IF(OR($I30=1,AND($I30=0,$L30=1)),中間シート!U30,"")</f>
        <v/>
      </c>
      <c r="V30" s="75" t="str">
        <f>IF(OR($I30=1,AND($I30=0,$L30=1)),中間シート!V30,"")</f>
        <v/>
      </c>
      <c r="W30" s="75" t="str">
        <f>IF(OR($I30=1,AND($I30=0,$L30=1)),中間シート!W30,"")</f>
        <v/>
      </c>
      <c r="X30" s="75" t="str">
        <f>IF(OR($I30=1,AND($I30=0,$L30=1)),中間シート!X30,"")</f>
        <v/>
      </c>
      <c r="Y30" s="75" t="str">
        <f>IF(OR($I30=1,AND($I30=0,$L30=1)),中間シート!Y30,"")</f>
        <v/>
      </c>
      <c r="Z30" s="75" t="str">
        <f>IF(OR($I30=1,AND($I30=0,$L30=1)),中間シート!Z30,"")</f>
        <v/>
      </c>
      <c r="AA30" s="75" t="str">
        <f>IF(OR($I30=1,AND($I30=0,$L30=1)),中間シート!AA30,"")</f>
        <v/>
      </c>
      <c r="AB30" s="75" t="str">
        <f>IF(OR($I30=1,AND($I30=0,$L30=1)),中間シート!AB30,"")</f>
        <v/>
      </c>
      <c r="AC30" s="75" t="str">
        <f>IF(OR($I30=1,AND($I30=0,$L30=1)),中間シート!AC30,"")</f>
        <v/>
      </c>
      <c r="AD30" s="75" t="str">
        <f>IF(OR($I30=1,AND($I30=0,$L30=1)),中間シート!AD30,"")</f>
        <v/>
      </c>
      <c r="AE30" s="75" t="str">
        <f>IF(OR($I30=1,AND($I30=0,$L30=1)),中間シート!AE30,"")</f>
        <v/>
      </c>
      <c r="AF30" s="75" t="str">
        <f>IF(OR($I30=1,AND($I30=0,$L30=1)),中間シート!AF30,"")</f>
        <v/>
      </c>
      <c r="AG30" s="170"/>
      <c r="AH30" s="75" t="str">
        <f>IF(OR($I30=1,AND($I30=0,$L30=1)),中間シート!AH30,"")</f>
        <v/>
      </c>
      <c r="AI30" s="75" t="str">
        <f>IF(OR($I30=1,AND($I30=0,$L30=1)),中間シート!AI30,"")</f>
        <v/>
      </c>
      <c r="AJ30" s="75" t="str">
        <f>IF(OR($I30=1,AND($I30=0,$L30=1)),中間シート!AJ30,"")</f>
        <v/>
      </c>
      <c r="AK30" s="75" t="str">
        <f>IF(OR($I30=1,AND($I30=0,$L30=1)),中間シート!AK30,"")</f>
        <v/>
      </c>
      <c r="AL30" s="75" t="str">
        <f>IF(OR($I30=1,AND($I30=0,$L30=1)),中間シート!AL30,"")</f>
        <v/>
      </c>
      <c r="AM30" s="75" t="str">
        <f>IF($H30=1,中間シート!AM30,"")</f>
        <v/>
      </c>
      <c r="AN30" s="75" t="str">
        <f>IF($H30=1,中間シート!AN30,"")</f>
        <v/>
      </c>
      <c r="AO30" s="75" t="str">
        <f>IF($H30=1,中間シート!AO30,"")</f>
        <v/>
      </c>
      <c r="AP30" s="170"/>
      <c r="AQ30" s="170"/>
      <c r="AR30" s="75" t="str">
        <f>IF(OR($I30=1,AND($I30=0,$L30=1)),中間シート!AR30,"")</f>
        <v/>
      </c>
      <c r="AS30" s="72"/>
      <c r="AT30" s="72"/>
      <c r="AU30" s="72"/>
      <c r="AV30" s="75" t="str">
        <f>IF(OR($I30=1,AND($I30=0,$L30=1)),中間シート!AS30,"")</f>
        <v/>
      </c>
      <c r="AW30" s="75" t="str">
        <f>IF(OR($I30=1,AND($I30=0,$L30=1)),中間シート!AT30,"")</f>
        <v/>
      </c>
      <c r="AX30" s="75" t="str">
        <f>IF(OR($I30=1,AND($I30=0,$L30=1)),中間シート!AU30,"")</f>
        <v/>
      </c>
      <c r="AY30" s="75" t="str">
        <f>IF(OR($I30=1,AND($I30=0,$L30=1)),中間シート!AV30,"")</f>
        <v/>
      </c>
      <c r="AZ30" s="75" t="str">
        <f>IF(OR($I30=1,AND($I30=0,$L30=1)),中間シート!AW30,"")</f>
        <v/>
      </c>
      <c r="BA30" s="75" t="str">
        <f>IF(OR($I30=1,AND($I30=0,$L30=1)),中間シート!AX30,"")</f>
        <v/>
      </c>
      <c r="BB30" s="75" t="str">
        <f>IF(OR($I30=1,AND($I30=0,$L30=1)),中間シート!AY30,"")</f>
        <v/>
      </c>
      <c r="BC30" s="75" t="str">
        <f>IF(OR($I30=1,AND($I30=0,$L30=1)),中間シート!AZ30,"")</f>
        <v/>
      </c>
      <c r="BD30" s="72">
        <f t="shared" si="4"/>
        <v>0</v>
      </c>
    </row>
    <row r="31" spans="1:56">
      <c r="A31" s="95">
        <f>中間シート!A31</f>
        <v>26</v>
      </c>
      <c r="B31" s="72">
        <f>中間シート!B31</f>
        <v>7</v>
      </c>
      <c r="C31" s="72" t="str">
        <f>中間シート!C31</f>
        <v/>
      </c>
      <c r="D31" s="72">
        <f>中間シート!D31</f>
        <v>0</v>
      </c>
      <c r="E31" s="72">
        <f>中間シート!E31</f>
        <v>1</v>
      </c>
      <c r="F31" s="72">
        <f>中間シート!F31</f>
        <v>0</v>
      </c>
      <c r="G31" s="72">
        <f>中間シート!G31</f>
        <v>2</v>
      </c>
      <c r="H31" s="72">
        <f>中間シート!H31</f>
        <v>0</v>
      </c>
      <c r="I31" s="72">
        <f>中間シート!I31</f>
        <v>0</v>
      </c>
      <c r="J31" s="72">
        <f>中間シート!J31</f>
        <v>0</v>
      </c>
      <c r="K31" s="72">
        <f>中間シート!K31</f>
        <v>0</v>
      </c>
      <c r="L31" s="71">
        <f>中間シート!L31</f>
        <v>0</v>
      </c>
      <c r="M31" s="95">
        <f>中間シート!M31</f>
        <v>0</v>
      </c>
      <c r="N31" s="73"/>
      <c r="O31" s="73"/>
      <c r="P31" s="73"/>
      <c r="Q31" s="74"/>
      <c r="R31" s="97" t="str">
        <f>IF(OR($I31=1,AND($I31=0,$L31=1)),中間シート!R31,"")</f>
        <v/>
      </c>
      <c r="S31" s="75" t="str">
        <f t="shared" si="5"/>
        <v/>
      </c>
      <c r="T31" s="73" t="str">
        <f>IF(OR($I31=1,AND($I31=0,$L31=1)),中間シート!T31,"")</f>
        <v/>
      </c>
      <c r="U31" s="75" t="str">
        <f>IF(OR($I31=1,AND($I31=0,$L31=1)),中間シート!U31,"")</f>
        <v/>
      </c>
      <c r="V31" s="75" t="str">
        <f>IF(OR($I31=1,AND($I31=0,$L31=1)),中間シート!V31,"")</f>
        <v/>
      </c>
      <c r="W31" s="75" t="str">
        <f>IF(OR($I31=1,AND($I31=0,$L31=1)),中間シート!W31,"")</f>
        <v/>
      </c>
      <c r="X31" s="75" t="str">
        <f>IF(OR($I31=1,AND($I31=0,$L31=1)),中間シート!X31,"")</f>
        <v/>
      </c>
      <c r="Y31" s="75" t="str">
        <f>IF(OR($I31=1,AND($I31=0,$L31=1)),中間シート!Y31,"")</f>
        <v/>
      </c>
      <c r="Z31" s="75" t="str">
        <f>IF(OR($I31=1,AND($I31=0,$L31=1)),中間シート!Z31,"")</f>
        <v/>
      </c>
      <c r="AA31" s="75" t="str">
        <f>IF(OR($I31=1,AND($I31=0,$L31=1)),中間シート!AA31,"")</f>
        <v/>
      </c>
      <c r="AB31" s="75" t="str">
        <f>IF(OR($I31=1,AND($I31=0,$L31=1)),中間シート!AB31,"")</f>
        <v/>
      </c>
      <c r="AC31" s="75" t="str">
        <f>IF(OR($I31=1,AND($I31=0,$L31=1)),中間シート!AC31,"")</f>
        <v/>
      </c>
      <c r="AD31" s="75" t="str">
        <f>IF(OR($I31=1,AND($I31=0,$L31=1)),中間シート!AD31,"")</f>
        <v/>
      </c>
      <c r="AE31" s="75" t="str">
        <f>IF(OR($I31=1,AND($I31=0,$L31=1)),中間シート!AE31,"")</f>
        <v/>
      </c>
      <c r="AF31" s="75" t="str">
        <f>IF(OR($I31=1,AND($I31=0,$L31=1)),中間シート!AF31,"")</f>
        <v/>
      </c>
      <c r="AG31" s="170"/>
      <c r="AH31" s="75" t="str">
        <f>IF(OR($I31=1,AND($I31=0,$L31=1)),中間シート!AH31,"")</f>
        <v/>
      </c>
      <c r="AI31" s="75" t="str">
        <f>IF(OR($I31=1,AND($I31=0,$L31=1)),中間シート!AI31,"")</f>
        <v/>
      </c>
      <c r="AJ31" s="75" t="str">
        <f>IF(OR($I31=1,AND($I31=0,$L31=1)),中間シート!AJ31,"")</f>
        <v/>
      </c>
      <c r="AK31" s="75" t="str">
        <f>IF(OR($I31=1,AND($I31=0,$L31=1)),中間シート!AK31,"")</f>
        <v/>
      </c>
      <c r="AL31" s="75" t="str">
        <f>IF(OR($I31=1,AND($I31=0,$L31=1)),中間シート!AL31,"")</f>
        <v/>
      </c>
      <c r="AM31" s="75" t="str">
        <f>IF($H31=1,中間シート!AM31,"")</f>
        <v/>
      </c>
      <c r="AN31" s="75" t="str">
        <f>IF($H31=1,中間シート!AN31,"")</f>
        <v/>
      </c>
      <c r="AO31" s="75" t="str">
        <f>IF($H31=1,中間シート!AO31,"")</f>
        <v/>
      </c>
      <c r="AP31" s="170"/>
      <c r="AQ31" s="170"/>
      <c r="AR31" s="75" t="str">
        <f>IF(OR($I31=1,AND($I31=0,$L31=1)),中間シート!AR31,"")</f>
        <v/>
      </c>
      <c r="AS31" s="72"/>
      <c r="AT31" s="72"/>
      <c r="AU31" s="72"/>
      <c r="AV31" s="75" t="str">
        <f>IF(OR($I31=1,AND($I31=0,$L31=1)),中間シート!AS31,"")</f>
        <v/>
      </c>
      <c r="AW31" s="75" t="str">
        <f>IF(OR($I31=1,AND($I31=0,$L31=1)),中間シート!AT31,"")</f>
        <v/>
      </c>
      <c r="AX31" s="75" t="str">
        <f>IF(OR($I31=1,AND($I31=0,$L31=1)),中間シート!AU31,"")</f>
        <v/>
      </c>
      <c r="AY31" s="75" t="str">
        <f>IF(OR($I31=1,AND($I31=0,$L31=1)),中間シート!AV31,"")</f>
        <v/>
      </c>
      <c r="AZ31" s="75" t="str">
        <f>IF(OR($I31=1,AND($I31=0,$L31=1)),中間シート!AW31,"")</f>
        <v/>
      </c>
      <c r="BA31" s="75" t="str">
        <f>IF(OR($I31=1,AND($I31=0,$L31=1)),中間シート!AX31,"")</f>
        <v/>
      </c>
      <c r="BB31" s="75" t="str">
        <f>IF(OR($I31=1,AND($I31=0,$L31=1)),中間シート!AY31,"")</f>
        <v/>
      </c>
      <c r="BC31" s="75" t="str">
        <f>IF(OR($I31=1,AND($I31=0,$L31=1)),中間シート!AZ31,"")</f>
        <v/>
      </c>
      <c r="BD31" s="72">
        <f t="shared" si="4"/>
        <v>0</v>
      </c>
    </row>
    <row r="32" spans="1:56">
      <c r="A32" s="95">
        <f>中間シート!A32</f>
        <v>27</v>
      </c>
      <c r="B32" s="72">
        <f>中間シート!B32</f>
        <v>7</v>
      </c>
      <c r="C32" s="72" t="str">
        <f>中間シート!C32</f>
        <v/>
      </c>
      <c r="D32" s="72">
        <f>中間シート!D32</f>
        <v>0</v>
      </c>
      <c r="E32" s="72">
        <f>中間シート!E32</f>
        <v>1</v>
      </c>
      <c r="F32" s="72">
        <f>中間シート!F32</f>
        <v>0</v>
      </c>
      <c r="G32" s="72">
        <f>中間シート!G32</f>
        <v>3</v>
      </c>
      <c r="H32" s="72">
        <f>中間シート!H32</f>
        <v>0</v>
      </c>
      <c r="I32" s="72">
        <f>中間シート!I32</f>
        <v>0</v>
      </c>
      <c r="J32" s="72">
        <f>中間シート!J32</f>
        <v>0</v>
      </c>
      <c r="K32" s="72">
        <f>中間シート!K32</f>
        <v>0</v>
      </c>
      <c r="L32" s="71">
        <f>中間シート!L32</f>
        <v>0</v>
      </c>
      <c r="M32" s="95">
        <f>中間シート!M32</f>
        <v>0</v>
      </c>
      <c r="N32" s="73"/>
      <c r="O32" s="73"/>
      <c r="P32" s="73"/>
      <c r="Q32" s="74"/>
      <c r="R32" s="97" t="str">
        <f>IF(OR($I32=1,AND($I32=0,$L32=1)),中間シート!R32,"")</f>
        <v/>
      </c>
      <c r="S32" s="75" t="str">
        <f t="shared" si="5"/>
        <v/>
      </c>
      <c r="T32" s="73" t="str">
        <f>IF(OR($I32=1,AND($I32=0,$L32=1)),中間シート!T32,"")</f>
        <v/>
      </c>
      <c r="U32" s="75" t="str">
        <f>IF(OR($I32=1,AND($I32=0,$L32=1)),中間シート!U32,"")</f>
        <v/>
      </c>
      <c r="V32" s="75" t="str">
        <f>IF(OR($I32=1,AND($I32=0,$L32=1)),中間シート!V32,"")</f>
        <v/>
      </c>
      <c r="W32" s="75" t="str">
        <f>IF(OR($I32=1,AND($I32=0,$L32=1)),中間シート!W32,"")</f>
        <v/>
      </c>
      <c r="X32" s="75" t="str">
        <f>IF(OR($I32=1,AND($I32=0,$L32=1)),中間シート!X32,"")</f>
        <v/>
      </c>
      <c r="Y32" s="75" t="str">
        <f>IF(OR($I32=1,AND($I32=0,$L32=1)),中間シート!Y32,"")</f>
        <v/>
      </c>
      <c r="Z32" s="75" t="str">
        <f>IF(OR($I32=1,AND($I32=0,$L32=1)),中間シート!Z32,"")</f>
        <v/>
      </c>
      <c r="AA32" s="75" t="str">
        <f>IF(OR($I32=1,AND($I32=0,$L32=1)),中間シート!AA32,"")</f>
        <v/>
      </c>
      <c r="AB32" s="75" t="str">
        <f>IF(OR($I32=1,AND($I32=0,$L32=1)),中間シート!AB32,"")</f>
        <v/>
      </c>
      <c r="AC32" s="75" t="str">
        <f>IF(OR($I32=1,AND($I32=0,$L32=1)),中間シート!AC32,"")</f>
        <v/>
      </c>
      <c r="AD32" s="75" t="str">
        <f>IF(OR($I32=1,AND($I32=0,$L32=1)),中間シート!AD32,"")</f>
        <v/>
      </c>
      <c r="AE32" s="75" t="str">
        <f>IF(OR($I32=1,AND($I32=0,$L32=1)),中間シート!AE32,"")</f>
        <v/>
      </c>
      <c r="AF32" s="75" t="str">
        <f>IF(OR($I32=1,AND($I32=0,$L32=1)),中間シート!AF32,"")</f>
        <v/>
      </c>
      <c r="AG32" s="170"/>
      <c r="AH32" s="75" t="str">
        <f>IF(OR($I32=1,AND($I32=0,$L32=1)),中間シート!AH32,"")</f>
        <v/>
      </c>
      <c r="AI32" s="75" t="str">
        <f>IF(OR($I32=1,AND($I32=0,$L32=1)),中間シート!AI32,"")</f>
        <v/>
      </c>
      <c r="AJ32" s="75" t="str">
        <f>IF(OR($I32=1,AND($I32=0,$L32=1)),中間シート!AJ32,"")</f>
        <v/>
      </c>
      <c r="AK32" s="75" t="str">
        <f>IF(OR($I32=1,AND($I32=0,$L32=1)),中間シート!AK32,"")</f>
        <v/>
      </c>
      <c r="AL32" s="75" t="str">
        <f>IF(OR($I32=1,AND($I32=0,$L32=1)),中間シート!AL32,"")</f>
        <v/>
      </c>
      <c r="AM32" s="75" t="str">
        <f>IF($H32=1,中間シート!AM32,"")</f>
        <v/>
      </c>
      <c r="AN32" s="75" t="str">
        <f>IF($H32=1,中間シート!AN32,"")</f>
        <v/>
      </c>
      <c r="AO32" s="75" t="str">
        <f>IF($H32=1,中間シート!AO32,"")</f>
        <v/>
      </c>
      <c r="AP32" s="170"/>
      <c r="AQ32" s="170"/>
      <c r="AR32" s="75" t="str">
        <f>IF(OR($I32=1,AND($I32=0,$L32=1)),中間シート!AR32,"")</f>
        <v/>
      </c>
      <c r="AS32" s="72"/>
      <c r="AT32" s="72"/>
      <c r="AU32" s="72"/>
      <c r="AV32" s="75" t="str">
        <f>IF(OR($I32=1,AND($I32=0,$L32=1)),中間シート!AS32,"")</f>
        <v/>
      </c>
      <c r="AW32" s="75" t="str">
        <f>IF(OR($I32=1,AND($I32=0,$L32=1)),中間シート!AT32,"")</f>
        <v/>
      </c>
      <c r="AX32" s="75" t="str">
        <f>IF(OR($I32=1,AND($I32=0,$L32=1)),中間シート!AU32,"")</f>
        <v/>
      </c>
      <c r="AY32" s="75" t="str">
        <f>IF(OR($I32=1,AND($I32=0,$L32=1)),中間シート!AV32,"")</f>
        <v/>
      </c>
      <c r="AZ32" s="75" t="str">
        <f>IF(OR($I32=1,AND($I32=0,$L32=1)),中間シート!AW32,"")</f>
        <v/>
      </c>
      <c r="BA32" s="75" t="str">
        <f>IF(OR($I32=1,AND($I32=0,$L32=1)),中間シート!AX32,"")</f>
        <v/>
      </c>
      <c r="BB32" s="75" t="str">
        <f>IF(OR($I32=1,AND($I32=0,$L32=1)),中間シート!AY32,"")</f>
        <v/>
      </c>
      <c r="BC32" s="75" t="str">
        <f>IF(OR($I32=1,AND($I32=0,$L32=1)),中間シート!AZ32,"")</f>
        <v/>
      </c>
      <c r="BD32" s="72">
        <f t="shared" si="4"/>
        <v>0</v>
      </c>
    </row>
    <row r="33" spans="1:56">
      <c r="A33" s="95">
        <f>中間シート!A33</f>
        <v>28</v>
      </c>
      <c r="B33" s="72">
        <f>中間シート!B33</f>
        <v>7</v>
      </c>
      <c r="C33" s="72" t="str">
        <f>中間シート!C33</f>
        <v/>
      </c>
      <c r="D33" s="72">
        <f>中間シート!D33</f>
        <v>0</v>
      </c>
      <c r="E33" s="72">
        <f>中間シート!E33</f>
        <v>1</v>
      </c>
      <c r="F33" s="72">
        <f>中間シート!F33</f>
        <v>0</v>
      </c>
      <c r="G33" s="72">
        <f>中間シート!G33</f>
        <v>4</v>
      </c>
      <c r="H33" s="72">
        <f>中間シート!H33</f>
        <v>0</v>
      </c>
      <c r="I33" s="72">
        <f>中間シート!I33</f>
        <v>0</v>
      </c>
      <c r="J33" s="72">
        <f>中間シート!J33</f>
        <v>0</v>
      </c>
      <c r="K33" s="72">
        <f>中間シート!K33</f>
        <v>0</v>
      </c>
      <c r="L33" s="71">
        <f>中間シート!L33</f>
        <v>0</v>
      </c>
      <c r="M33" s="95">
        <f>中間シート!M33</f>
        <v>0</v>
      </c>
      <c r="N33" s="73"/>
      <c r="O33" s="73"/>
      <c r="P33" s="73"/>
      <c r="Q33" s="74"/>
      <c r="R33" s="97" t="str">
        <f>IF(OR($I33=1,AND($I33=0,$L33=1)),中間シート!R33,"")</f>
        <v/>
      </c>
      <c r="S33" s="75" t="str">
        <f t="shared" si="5"/>
        <v/>
      </c>
      <c r="T33" s="73" t="str">
        <f>IF(OR($I33=1,AND($I33=0,$L33=1)),中間シート!T33,"")</f>
        <v/>
      </c>
      <c r="U33" s="75" t="str">
        <f>IF(OR($I33=1,AND($I33=0,$L33=1)),中間シート!U33,"")</f>
        <v/>
      </c>
      <c r="V33" s="75" t="str">
        <f>IF(OR($I33=1,AND($I33=0,$L33=1)),中間シート!V33,"")</f>
        <v/>
      </c>
      <c r="W33" s="75" t="str">
        <f>IF(OR($I33=1,AND($I33=0,$L33=1)),中間シート!W33,"")</f>
        <v/>
      </c>
      <c r="X33" s="75" t="str">
        <f>IF(OR($I33=1,AND($I33=0,$L33=1)),中間シート!X33,"")</f>
        <v/>
      </c>
      <c r="Y33" s="75" t="str">
        <f>IF(OR($I33=1,AND($I33=0,$L33=1)),中間シート!Y33,"")</f>
        <v/>
      </c>
      <c r="Z33" s="75" t="str">
        <f>IF(OR($I33=1,AND($I33=0,$L33=1)),中間シート!Z33,"")</f>
        <v/>
      </c>
      <c r="AA33" s="75" t="str">
        <f>IF(OR($I33=1,AND($I33=0,$L33=1)),中間シート!AA33,"")</f>
        <v/>
      </c>
      <c r="AB33" s="75" t="str">
        <f>IF(OR($I33=1,AND($I33=0,$L33=1)),中間シート!AB33,"")</f>
        <v/>
      </c>
      <c r="AC33" s="75" t="str">
        <f>IF(OR($I33=1,AND($I33=0,$L33=1)),中間シート!AC33,"")</f>
        <v/>
      </c>
      <c r="AD33" s="75" t="str">
        <f>IF(OR($I33=1,AND($I33=0,$L33=1)),中間シート!AD33,"")</f>
        <v/>
      </c>
      <c r="AE33" s="75" t="str">
        <f>IF(OR($I33=1,AND($I33=0,$L33=1)),中間シート!AE33,"")</f>
        <v/>
      </c>
      <c r="AF33" s="75" t="str">
        <f>IF(OR($I33=1,AND($I33=0,$L33=1)),中間シート!AF33,"")</f>
        <v/>
      </c>
      <c r="AG33" s="170"/>
      <c r="AH33" s="75" t="str">
        <f>IF(OR($I33=1,AND($I33=0,$L33=1)),中間シート!AH33,"")</f>
        <v/>
      </c>
      <c r="AI33" s="75" t="str">
        <f>IF(OR($I33=1,AND($I33=0,$L33=1)),中間シート!AI33,"")</f>
        <v/>
      </c>
      <c r="AJ33" s="75" t="str">
        <f>IF(OR($I33=1,AND($I33=0,$L33=1)),中間シート!AJ33,"")</f>
        <v/>
      </c>
      <c r="AK33" s="75" t="str">
        <f>IF(OR($I33=1,AND($I33=0,$L33=1)),中間シート!AK33,"")</f>
        <v/>
      </c>
      <c r="AL33" s="75" t="str">
        <f>IF(OR($I33=1,AND($I33=0,$L33=1)),中間シート!AL33,"")</f>
        <v/>
      </c>
      <c r="AM33" s="75" t="str">
        <f>IF($H33=1,中間シート!AM33,"")</f>
        <v/>
      </c>
      <c r="AN33" s="75" t="str">
        <f>IF($H33=1,中間シート!AN33,"")</f>
        <v/>
      </c>
      <c r="AO33" s="75" t="str">
        <f>IF($H33=1,中間シート!AO33,"")</f>
        <v/>
      </c>
      <c r="AP33" s="170"/>
      <c r="AQ33" s="170"/>
      <c r="AR33" s="75" t="str">
        <f>IF(OR($I33=1,AND($I33=0,$L33=1)),中間シート!AR33,"")</f>
        <v/>
      </c>
      <c r="AS33" s="72"/>
      <c r="AT33" s="72"/>
      <c r="AU33" s="72"/>
      <c r="AV33" s="75" t="str">
        <f>IF(OR($I33=1,AND($I33=0,$L33=1)),中間シート!AS33,"")</f>
        <v/>
      </c>
      <c r="AW33" s="75" t="str">
        <f>IF(OR($I33=1,AND($I33=0,$L33=1)),中間シート!AT33,"")</f>
        <v/>
      </c>
      <c r="AX33" s="75" t="str">
        <f>IF(OR($I33=1,AND($I33=0,$L33=1)),中間シート!AU33,"")</f>
        <v/>
      </c>
      <c r="AY33" s="75" t="str">
        <f>IF(OR($I33=1,AND($I33=0,$L33=1)),中間シート!AV33,"")</f>
        <v/>
      </c>
      <c r="AZ33" s="75" t="str">
        <f>IF(OR($I33=1,AND($I33=0,$L33=1)),中間シート!AW33,"")</f>
        <v/>
      </c>
      <c r="BA33" s="75" t="str">
        <f>IF(OR($I33=1,AND($I33=0,$L33=1)),中間シート!AX33,"")</f>
        <v/>
      </c>
      <c r="BB33" s="75" t="str">
        <f>IF(OR($I33=1,AND($I33=0,$L33=1)),中間シート!AY33,"")</f>
        <v/>
      </c>
      <c r="BC33" s="75" t="str">
        <f>IF(OR($I33=1,AND($I33=0,$L33=1)),中間シート!AZ33,"")</f>
        <v/>
      </c>
      <c r="BD33" s="72">
        <f t="shared" si="4"/>
        <v>0</v>
      </c>
    </row>
    <row r="34" spans="1:56">
      <c r="A34" s="95">
        <f>中間シート!A34</f>
        <v>29</v>
      </c>
      <c r="B34" s="72">
        <f>中間シート!B34</f>
        <v>8</v>
      </c>
      <c r="C34" s="72" t="str">
        <f>中間シート!C34</f>
        <v/>
      </c>
      <c r="D34" s="72">
        <f>中間シート!D34</f>
        <v>0</v>
      </c>
      <c r="E34" s="72">
        <f>中間シート!E34</f>
        <v>1</v>
      </c>
      <c r="F34" s="72">
        <f>中間シート!F34</f>
        <v>0</v>
      </c>
      <c r="G34" s="72">
        <f>中間シート!G34</f>
        <v>1</v>
      </c>
      <c r="H34" s="72">
        <f>中間シート!H34</f>
        <v>0</v>
      </c>
      <c r="I34" s="72">
        <f>中間シート!I34</f>
        <v>0</v>
      </c>
      <c r="J34" s="72">
        <f>中間シート!J34</f>
        <v>0</v>
      </c>
      <c r="K34" s="72">
        <f>中間シート!K34</f>
        <v>0</v>
      </c>
      <c r="L34" s="71">
        <f>中間シート!L34</f>
        <v>0</v>
      </c>
      <c r="M34" s="95">
        <f>中間シート!M34</f>
        <v>0</v>
      </c>
      <c r="N34" s="73"/>
      <c r="O34" s="73"/>
      <c r="P34" s="73"/>
      <c r="Q34" s="74"/>
      <c r="R34" s="97" t="str">
        <f>IF(OR($I34=1,AND($I34=0,$L34=1)),中間シート!R34,"")</f>
        <v/>
      </c>
      <c r="S34" s="75" t="str">
        <f t="shared" si="5"/>
        <v/>
      </c>
      <c r="T34" s="73" t="str">
        <f>IF(OR($I34=1,AND($I34=0,$L34=1)),中間シート!T34,"")</f>
        <v/>
      </c>
      <c r="U34" s="75" t="str">
        <f>IF(OR($I34=1,AND($I34=0,$L34=1)),中間シート!U34,"")</f>
        <v/>
      </c>
      <c r="V34" s="75" t="str">
        <f>IF(OR($I34=1,AND($I34=0,$L34=1)),中間シート!V34,"")</f>
        <v/>
      </c>
      <c r="W34" s="75" t="str">
        <f>IF(OR($I34=1,AND($I34=0,$L34=1)),中間シート!W34,"")</f>
        <v/>
      </c>
      <c r="X34" s="75" t="str">
        <f>IF(OR($I34=1,AND($I34=0,$L34=1)),中間シート!X34,"")</f>
        <v/>
      </c>
      <c r="Y34" s="75" t="str">
        <f>IF(OR($I34=1,AND($I34=0,$L34=1)),中間シート!Y34,"")</f>
        <v/>
      </c>
      <c r="Z34" s="75" t="str">
        <f>IF(OR($I34=1,AND($I34=0,$L34=1)),中間シート!Z34,"")</f>
        <v/>
      </c>
      <c r="AA34" s="75" t="str">
        <f>IF(OR($I34=1,AND($I34=0,$L34=1)),中間シート!AA34,"")</f>
        <v/>
      </c>
      <c r="AB34" s="75" t="str">
        <f>IF(OR($I34=1,AND($I34=0,$L34=1)),中間シート!AB34,"")</f>
        <v/>
      </c>
      <c r="AC34" s="75" t="str">
        <f>IF(OR($I34=1,AND($I34=0,$L34=1)),中間シート!AC34,"")</f>
        <v/>
      </c>
      <c r="AD34" s="75" t="str">
        <f>IF(OR($I34=1,AND($I34=0,$L34=1)),中間シート!AD34,"")</f>
        <v/>
      </c>
      <c r="AE34" s="75" t="str">
        <f>IF(OR($I34=1,AND($I34=0,$L34=1)),中間シート!AE34,"")</f>
        <v/>
      </c>
      <c r="AF34" s="75" t="str">
        <f>IF(OR($I34=1,AND($I34=0,$L34=1)),中間シート!AF34,"")</f>
        <v/>
      </c>
      <c r="AG34" s="170"/>
      <c r="AH34" s="75" t="str">
        <f>IF(OR($I34=1,AND($I34=0,$L34=1)),中間シート!AH34,"")</f>
        <v/>
      </c>
      <c r="AI34" s="75" t="str">
        <f>IF(OR($I34=1,AND($I34=0,$L34=1)),中間シート!AI34,"")</f>
        <v/>
      </c>
      <c r="AJ34" s="75" t="str">
        <f>IF(OR($I34=1,AND($I34=0,$L34=1)),中間シート!AJ34,"")</f>
        <v/>
      </c>
      <c r="AK34" s="75" t="str">
        <f>IF(OR($I34=1,AND($I34=0,$L34=1)),中間シート!AK34,"")</f>
        <v/>
      </c>
      <c r="AL34" s="75" t="str">
        <f>IF(OR($I34=1,AND($I34=0,$L34=1)),中間シート!AL34,"")</f>
        <v/>
      </c>
      <c r="AM34" s="75" t="str">
        <f>IF($H34=1,中間シート!AM34,"")</f>
        <v/>
      </c>
      <c r="AN34" s="75" t="str">
        <f>IF($H34=1,中間シート!AN34,"")</f>
        <v/>
      </c>
      <c r="AO34" s="75" t="str">
        <f>IF($H34=1,中間シート!AO34,"")</f>
        <v/>
      </c>
      <c r="AP34" s="170"/>
      <c r="AQ34" s="170"/>
      <c r="AR34" s="75" t="str">
        <f>IF(OR($I34=1,AND($I34=0,$L34=1)),中間シート!AR34,"")</f>
        <v/>
      </c>
      <c r="AS34" s="72"/>
      <c r="AT34" s="72"/>
      <c r="AU34" s="72"/>
      <c r="AV34" s="75" t="str">
        <f>IF(OR($I34=1,AND($I34=0,$L34=1)),中間シート!AS34,"")</f>
        <v/>
      </c>
      <c r="AW34" s="75" t="str">
        <f>IF(OR($I34=1,AND($I34=0,$L34=1)),中間シート!AT34,"")</f>
        <v/>
      </c>
      <c r="AX34" s="75" t="str">
        <f>IF(OR($I34=1,AND($I34=0,$L34=1)),中間シート!AU34,"")</f>
        <v/>
      </c>
      <c r="AY34" s="75" t="str">
        <f>IF(OR($I34=1,AND($I34=0,$L34=1)),中間シート!AV34,"")</f>
        <v/>
      </c>
      <c r="AZ34" s="75" t="str">
        <f>IF(OR($I34=1,AND($I34=0,$L34=1)),中間シート!AW34,"")</f>
        <v/>
      </c>
      <c r="BA34" s="75" t="str">
        <f>IF(OR($I34=1,AND($I34=0,$L34=1)),中間シート!AX34,"")</f>
        <v/>
      </c>
      <c r="BB34" s="75" t="str">
        <f>IF(OR($I34=1,AND($I34=0,$L34=1)),中間シート!AY34,"")</f>
        <v/>
      </c>
      <c r="BC34" s="75" t="str">
        <f>IF(OR($I34=1,AND($I34=0,$L34=1)),中間シート!AZ34,"")</f>
        <v/>
      </c>
      <c r="BD34" s="72">
        <f t="shared" si="4"/>
        <v>0</v>
      </c>
    </row>
    <row r="35" spans="1:56">
      <c r="A35" s="95">
        <f>中間シート!A35</f>
        <v>30</v>
      </c>
      <c r="B35" s="72">
        <f>中間シート!B35</f>
        <v>8</v>
      </c>
      <c r="C35" s="72" t="str">
        <f>中間シート!C35</f>
        <v/>
      </c>
      <c r="D35" s="72">
        <f>中間シート!D35</f>
        <v>0</v>
      </c>
      <c r="E35" s="72">
        <f>中間シート!E35</f>
        <v>1</v>
      </c>
      <c r="F35" s="72">
        <f>中間シート!F35</f>
        <v>0</v>
      </c>
      <c r="G35" s="72">
        <f>中間シート!G35</f>
        <v>2</v>
      </c>
      <c r="H35" s="72">
        <f>中間シート!H35</f>
        <v>0</v>
      </c>
      <c r="I35" s="72">
        <f>中間シート!I35</f>
        <v>0</v>
      </c>
      <c r="J35" s="72">
        <f>中間シート!J35</f>
        <v>0</v>
      </c>
      <c r="K35" s="72">
        <f>中間シート!K35</f>
        <v>0</v>
      </c>
      <c r="L35" s="71">
        <f>中間シート!L35</f>
        <v>0</v>
      </c>
      <c r="M35" s="95">
        <f>中間シート!M35</f>
        <v>0</v>
      </c>
      <c r="N35" s="73"/>
      <c r="O35" s="73"/>
      <c r="P35" s="73"/>
      <c r="Q35" s="74"/>
      <c r="R35" s="97" t="str">
        <f>IF(OR($I35=1,AND($I35=0,$L35=1)),中間シート!R35,"")</f>
        <v/>
      </c>
      <c r="S35" s="75" t="str">
        <f t="shared" si="5"/>
        <v/>
      </c>
      <c r="T35" s="73" t="str">
        <f>IF(OR($I35=1,AND($I35=0,$L35=1)),中間シート!T35,"")</f>
        <v/>
      </c>
      <c r="U35" s="75" t="str">
        <f>IF(OR($I35=1,AND($I35=0,$L35=1)),中間シート!U35,"")</f>
        <v/>
      </c>
      <c r="V35" s="75" t="str">
        <f>IF(OR($I35=1,AND($I35=0,$L35=1)),中間シート!V35,"")</f>
        <v/>
      </c>
      <c r="W35" s="75" t="str">
        <f>IF(OR($I35=1,AND($I35=0,$L35=1)),中間シート!W35,"")</f>
        <v/>
      </c>
      <c r="X35" s="75" t="str">
        <f>IF(OR($I35=1,AND($I35=0,$L35=1)),中間シート!X35,"")</f>
        <v/>
      </c>
      <c r="Y35" s="75" t="str">
        <f>IF(OR($I35=1,AND($I35=0,$L35=1)),中間シート!Y35,"")</f>
        <v/>
      </c>
      <c r="Z35" s="75" t="str">
        <f>IF(OR($I35=1,AND($I35=0,$L35=1)),中間シート!Z35,"")</f>
        <v/>
      </c>
      <c r="AA35" s="75" t="str">
        <f>IF(OR($I35=1,AND($I35=0,$L35=1)),中間シート!AA35,"")</f>
        <v/>
      </c>
      <c r="AB35" s="75" t="str">
        <f>IF(OR($I35=1,AND($I35=0,$L35=1)),中間シート!AB35,"")</f>
        <v/>
      </c>
      <c r="AC35" s="75" t="str">
        <f>IF(OR($I35=1,AND($I35=0,$L35=1)),中間シート!AC35,"")</f>
        <v/>
      </c>
      <c r="AD35" s="75" t="str">
        <f>IF(OR($I35=1,AND($I35=0,$L35=1)),中間シート!AD35,"")</f>
        <v/>
      </c>
      <c r="AE35" s="75" t="str">
        <f>IF(OR($I35=1,AND($I35=0,$L35=1)),中間シート!AE35,"")</f>
        <v/>
      </c>
      <c r="AF35" s="75" t="str">
        <f>IF(OR($I35=1,AND($I35=0,$L35=1)),中間シート!AF35,"")</f>
        <v/>
      </c>
      <c r="AG35" s="170"/>
      <c r="AH35" s="75" t="str">
        <f>IF(OR($I35=1,AND($I35=0,$L35=1)),中間シート!AH35,"")</f>
        <v/>
      </c>
      <c r="AI35" s="75" t="str">
        <f>IF(OR($I35=1,AND($I35=0,$L35=1)),中間シート!AI35,"")</f>
        <v/>
      </c>
      <c r="AJ35" s="75" t="str">
        <f>IF(OR($I35=1,AND($I35=0,$L35=1)),中間シート!AJ35,"")</f>
        <v/>
      </c>
      <c r="AK35" s="75" t="str">
        <f>IF(OR($I35=1,AND($I35=0,$L35=1)),中間シート!AK35,"")</f>
        <v/>
      </c>
      <c r="AL35" s="75" t="str">
        <f>IF(OR($I35=1,AND($I35=0,$L35=1)),中間シート!AL35,"")</f>
        <v/>
      </c>
      <c r="AM35" s="75" t="str">
        <f>IF($H35=1,中間シート!AM35,"")</f>
        <v/>
      </c>
      <c r="AN35" s="75" t="str">
        <f>IF($H35=1,中間シート!AN35,"")</f>
        <v/>
      </c>
      <c r="AO35" s="75" t="str">
        <f>IF($H35=1,中間シート!AO35,"")</f>
        <v/>
      </c>
      <c r="AP35" s="170"/>
      <c r="AQ35" s="170"/>
      <c r="AR35" s="75" t="str">
        <f>IF(OR($I35=1,AND($I35=0,$L35=1)),中間シート!AR35,"")</f>
        <v/>
      </c>
      <c r="AS35" s="72"/>
      <c r="AT35" s="72"/>
      <c r="AU35" s="72"/>
      <c r="AV35" s="75" t="str">
        <f>IF(OR($I35=1,AND($I35=0,$L35=1)),中間シート!AS35,"")</f>
        <v/>
      </c>
      <c r="AW35" s="75" t="str">
        <f>IF(OR($I35=1,AND($I35=0,$L35=1)),中間シート!AT35,"")</f>
        <v/>
      </c>
      <c r="AX35" s="75" t="str">
        <f>IF(OR($I35=1,AND($I35=0,$L35=1)),中間シート!AU35,"")</f>
        <v/>
      </c>
      <c r="AY35" s="75" t="str">
        <f>IF(OR($I35=1,AND($I35=0,$L35=1)),中間シート!AV35,"")</f>
        <v/>
      </c>
      <c r="AZ35" s="75" t="str">
        <f>IF(OR($I35=1,AND($I35=0,$L35=1)),中間シート!AW35,"")</f>
        <v/>
      </c>
      <c r="BA35" s="75" t="str">
        <f>IF(OR($I35=1,AND($I35=0,$L35=1)),中間シート!AX35,"")</f>
        <v/>
      </c>
      <c r="BB35" s="75" t="str">
        <f>IF(OR($I35=1,AND($I35=0,$L35=1)),中間シート!AY35,"")</f>
        <v/>
      </c>
      <c r="BC35" s="75" t="str">
        <f>IF(OR($I35=1,AND($I35=0,$L35=1)),中間シート!AZ35,"")</f>
        <v/>
      </c>
      <c r="BD35" s="72">
        <f t="shared" si="4"/>
        <v>0</v>
      </c>
    </row>
    <row r="36" spans="1:56">
      <c r="A36" s="95">
        <f>中間シート!A36</f>
        <v>31</v>
      </c>
      <c r="B36" s="72">
        <f>中間シート!B36</f>
        <v>8</v>
      </c>
      <c r="C36" s="72" t="str">
        <f>中間シート!C36</f>
        <v/>
      </c>
      <c r="D36" s="72">
        <f>中間シート!D36</f>
        <v>0</v>
      </c>
      <c r="E36" s="72">
        <f>中間シート!E36</f>
        <v>1</v>
      </c>
      <c r="F36" s="72">
        <f>中間シート!F36</f>
        <v>0</v>
      </c>
      <c r="G36" s="72">
        <f>中間シート!G36</f>
        <v>3</v>
      </c>
      <c r="H36" s="72">
        <f>中間シート!H36</f>
        <v>0</v>
      </c>
      <c r="I36" s="72">
        <f>中間シート!I36</f>
        <v>0</v>
      </c>
      <c r="J36" s="72">
        <f>中間シート!J36</f>
        <v>0</v>
      </c>
      <c r="K36" s="72">
        <f>中間シート!K36</f>
        <v>0</v>
      </c>
      <c r="L36" s="71">
        <f>中間シート!L36</f>
        <v>0</v>
      </c>
      <c r="M36" s="95">
        <f>中間シート!M36</f>
        <v>0</v>
      </c>
      <c r="N36" s="73"/>
      <c r="O36" s="73"/>
      <c r="P36" s="73"/>
      <c r="Q36" s="74"/>
      <c r="R36" s="97" t="str">
        <f>IF(OR($I36=1,AND($I36=0,$L36=1)),中間シート!R36,"")</f>
        <v/>
      </c>
      <c r="S36" s="75" t="str">
        <f t="shared" si="5"/>
        <v/>
      </c>
      <c r="T36" s="73" t="str">
        <f>IF(OR($I36=1,AND($I36=0,$L36=1)),中間シート!T36,"")</f>
        <v/>
      </c>
      <c r="U36" s="75" t="str">
        <f>IF(OR($I36=1,AND($I36=0,$L36=1)),中間シート!U36,"")</f>
        <v/>
      </c>
      <c r="V36" s="75" t="str">
        <f>IF(OR($I36=1,AND($I36=0,$L36=1)),中間シート!V36,"")</f>
        <v/>
      </c>
      <c r="W36" s="75" t="str">
        <f>IF(OR($I36=1,AND($I36=0,$L36=1)),中間シート!W36,"")</f>
        <v/>
      </c>
      <c r="X36" s="75" t="str">
        <f>IF(OR($I36=1,AND($I36=0,$L36=1)),中間シート!X36,"")</f>
        <v/>
      </c>
      <c r="Y36" s="75" t="str">
        <f>IF(OR($I36=1,AND($I36=0,$L36=1)),中間シート!Y36,"")</f>
        <v/>
      </c>
      <c r="Z36" s="75" t="str">
        <f>IF(OR($I36=1,AND($I36=0,$L36=1)),中間シート!Z36,"")</f>
        <v/>
      </c>
      <c r="AA36" s="75" t="str">
        <f>IF(OR($I36=1,AND($I36=0,$L36=1)),中間シート!AA36,"")</f>
        <v/>
      </c>
      <c r="AB36" s="75" t="str">
        <f>IF(OR($I36=1,AND($I36=0,$L36=1)),中間シート!AB36,"")</f>
        <v/>
      </c>
      <c r="AC36" s="75" t="str">
        <f>IF(OR($I36=1,AND($I36=0,$L36=1)),中間シート!AC36,"")</f>
        <v/>
      </c>
      <c r="AD36" s="75" t="str">
        <f>IF(OR($I36=1,AND($I36=0,$L36=1)),中間シート!AD36,"")</f>
        <v/>
      </c>
      <c r="AE36" s="75" t="str">
        <f>IF(OR($I36=1,AND($I36=0,$L36=1)),中間シート!AE36,"")</f>
        <v/>
      </c>
      <c r="AF36" s="75" t="str">
        <f>IF(OR($I36=1,AND($I36=0,$L36=1)),中間シート!AF36,"")</f>
        <v/>
      </c>
      <c r="AG36" s="170"/>
      <c r="AH36" s="75" t="str">
        <f>IF(OR($I36=1,AND($I36=0,$L36=1)),中間シート!AH36,"")</f>
        <v/>
      </c>
      <c r="AI36" s="75" t="str">
        <f>IF(OR($I36=1,AND($I36=0,$L36=1)),中間シート!AI36,"")</f>
        <v/>
      </c>
      <c r="AJ36" s="75" t="str">
        <f>IF(OR($I36=1,AND($I36=0,$L36=1)),中間シート!AJ36,"")</f>
        <v/>
      </c>
      <c r="AK36" s="75" t="str">
        <f>IF(OR($I36=1,AND($I36=0,$L36=1)),中間シート!AK36,"")</f>
        <v/>
      </c>
      <c r="AL36" s="75" t="str">
        <f>IF(OR($I36=1,AND($I36=0,$L36=1)),中間シート!AL36,"")</f>
        <v/>
      </c>
      <c r="AM36" s="75" t="str">
        <f>IF($H36=1,中間シート!AM36,"")</f>
        <v/>
      </c>
      <c r="AN36" s="75" t="str">
        <f>IF($H36=1,中間シート!AN36,"")</f>
        <v/>
      </c>
      <c r="AO36" s="75" t="str">
        <f>IF($H36=1,中間シート!AO36,"")</f>
        <v/>
      </c>
      <c r="AP36" s="170"/>
      <c r="AQ36" s="170"/>
      <c r="AR36" s="75" t="str">
        <f>IF(OR($I36=1,AND($I36=0,$L36=1)),中間シート!AR36,"")</f>
        <v/>
      </c>
      <c r="AS36" s="72"/>
      <c r="AT36" s="72"/>
      <c r="AU36" s="72"/>
      <c r="AV36" s="75" t="str">
        <f>IF(OR($I36=1,AND($I36=0,$L36=1)),中間シート!AS36,"")</f>
        <v/>
      </c>
      <c r="AW36" s="75" t="str">
        <f>IF(OR($I36=1,AND($I36=0,$L36=1)),中間シート!AT36,"")</f>
        <v/>
      </c>
      <c r="AX36" s="75" t="str">
        <f>IF(OR($I36=1,AND($I36=0,$L36=1)),中間シート!AU36,"")</f>
        <v/>
      </c>
      <c r="AY36" s="75" t="str">
        <f>IF(OR($I36=1,AND($I36=0,$L36=1)),中間シート!AV36,"")</f>
        <v/>
      </c>
      <c r="AZ36" s="75" t="str">
        <f>IF(OR($I36=1,AND($I36=0,$L36=1)),中間シート!AW36,"")</f>
        <v/>
      </c>
      <c r="BA36" s="75" t="str">
        <f>IF(OR($I36=1,AND($I36=0,$L36=1)),中間シート!AX36,"")</f>
        <v/>
      </c>
      <c r="BB36" s="75" t="str">
        <f>IF(OR($I36=1,AND($I36=0,$L36=1)),中間シート!AY36,"")</f>
        <v/>
      </c>
      <c r="BC36" s="75" t="str">
        <f>IF(OR($I36=1,AND($I36=0,$L36=1)),中間シート!AZ36,"")</f>
        <v/>
      </c>
      <c r="BD36" s="72">
        <f t="shared" si="4"/>
        <v>0</v>
      </c>
    </row>
    <row r="37" spans="1:56">
      <c r="A37" s="95">
        <f>中間シート!A37</f>
        <v>32</v>
      </c>
      <c r="B37" s="72">
        <f>中間シート!B37</f>
        <v>8</v>
      </c>
      <c r="C37" s="72" t="str">
        <f>中間シート!C37</f>
        <v/>
      </c>
      <c r="D37" s="72">
        <f>中間シート!D37</f>
        <v>0</v>
      </c>
      <c r="E37" s="72">
        <f>中間シート!E37</f>
        <v>1</v>
      </c>
      <c r="F37" s="72">
        <f>中間シート!F37</f>
        <v>0</v>
      </c>
      <c r="G37" s="72">
        <f>中間シート!G37</f>
        <v>4</v>
      </c>
      <c r="H37" s="72">
        <f>中間シート!H37</f>
        <v>0</v>
      </c>
      <c r="I37" s="72">
        <f>中間シート!I37</f>
        <v>0</v>
      </c>
      <c r="J37" s="72">
        <f>中間シート!J37</f>
        <v>0</v>
      </c>
      <c r="K37" s="72">
        <f>中間シート!K37</f>
        <v>0</v>
      </c>
      <c r="L37" s="71">
        <f>中間シート!L37</f>
        <v>0</v>
      </c>
      <c r="M37" s="95">
        <f>中間シート!M37</f>
        <v>0</v>
      </c>
      <c r="N37" s="73"/>
      <c r="O37" s="73"/>
      <c r="P37" s="73"/>
      <c r="Q37" s="74"/>
      <c r="R37" s="97" t="str">
        <f>IF(OR($I37=1,AND($I37=0,$L37=1)),中間シート!R37,"")</f>
        <v/>
      </c>
      <c r="S37" s="75" t="str">
        <f t="shared" si="5"/>
        <v/>
      </c>
      <c r="T37" s="73" t="str">
        <f>IF(OR($I37=1,AND($I37=0,$L37=1)),中間シート!T37,"")</f>
        <v/>
      </c>
      <c r="U37" s="75" t="str">
        <f>IF(OR($I37=1,AND($I37=0,$L37=1)),中間シート!U37,"")</f>
        <v/>
      </c>
      <c r="V37" s="75" t="str">
        <f>IF(OR($I37=1,AND($I37=0,$L37=1)),中間シート!V37,"")</f>
        <v/>
      </c>
      <c r="W37" s="75" t="str">
        <f>IF(OR($I37=1,AND($I37=0,$L37=1)),中間シート!W37,"")</f>
        <v/>
      </c>
      <c r="X37" s="75" t="str">
        <f>IF(OR($I37=1,AND($I37=0,$L37=1)),中間シート!X37,"")</f>
        <v/>
      </c>
      <c r="Y37" s="75" t="str">
        <f>IF(OR($I37=1,AND($I37=0,$L37=1)),中間シート!Y37,"")</f>
        <v/>
      </c>
      <c r="Z37" s="75" t="str">
        <f>IF(OR($I37=1,AND($I37=0,$L37=1)),中間シート!Z37,"")</f>
        <v/>
      </c>
      <c r="AA37" s="75" t="str">
        <f>IF(OR($I37=1,AND($I37=0,$L37=1)),中間シート!AA37,"")</f>
        <v/>
      </c>
      <c r="AB37" s="75" t="str">
        <f>IF(OR($I37=1,AND($I37=0,$L37=1)),中間シート!AB37,"")</f>
        <v/>
      </c>
      <c r="AC37" s="75" t="str">
        <f>IF(OR($I37=1,AND($I37=0,$L37=1)),中間シート!AC37,"")</f>
        <v/>
      </c>
      <c r="AD37" s="75" t="str">
        <f>IF(OR($I37=1,AND($I37=0,$L37=1)),中間シート!AD37,"")</f>
        <v/>
      </c>
      <c r="AE37" s="75" t="str">
        <f>IF(OR($I37=1,AND($I37=0,$L37=1)),中間シート!AE37,"")</f>
        <v/>
      </c>
      <c r="AF37" s="75" t="str">
        <f>IF(OR($I37=1,AND($I37=0,$L37=1)),中間シート!AF37,"")</f>
        <v/>
      </c>
      <c r="AG37" s="170"/>
      <c r="AH37" s="75" t="str">
        <f>IF(OR($I37=1,AND($I37=0,$L37=1)),中間シート!AH37,"")</f>
        <v/>
      </c>
      <c r="AI37" s="75" t="str">
        <f>IF(OR($I37=1,AND($I37=0,$L37=1)),中間シート!AI37,"")</f>
        <v/>
      </c>
      <c r="AJ37" s="75" t="str">
        <f>IF(OR($I37=1,AND($I37=0,$L37=1)),中間シート!AJ37,"")</f>
        <v/>
      </c>
      <c r="AK37" s="75" t="str">
        <f>IF(OR($I37=1,AND($I37=0,$L37=1)),中間シート!AK37,"")</f>
        <v/>
      </c>
      <c r="AL37" s="75" t="str">
        <f>IF(OR($I37=1,AND($I37=0,$L37=1)),中間シート!AL37,"")</f>
        <v/>
      </c>
      <c r="AM37" s="75" t="str">
        <f>IF($H37=1,中間シート!AM37,"")</f>
        <v/>
      </c>
      <c r="AN37" s="75" t="str">
        <f>IF($H37=1,中間シート!AN37,"")</f>
        <v/>
      </c>
      <c r="AO37" s="75" t="str">
        <f>IF($H37=1,中間シート!AO37,"")</f>
        <v/>
      </c>
      <c r="AP37" s="170"/>
      <c r="AQ37" s="170"/>
      <c r="AR37" s="75" t="str">
        <f>IF(OR($I37=1,AND($I37=0,$L37=1)),中間シート!AR37,"")</f>
        <v/>
      </c>
      <c r="AS37" s="72"/>
      <c r="AT37" s="72"/>
      <c r="AU37" s="72"/>
      <c r="AV37" s="75" t="str">
        <f>IF(OR($I37=1,AND($I37=0,$L37=1)),中間シート!AS37,"")</f>
        <v/>
      </c>
      <c r="AW37" s="75" t="str">
        <f>IF(OR($I37=1,AND($I37=0,$L37=1)),中間シート!AT37,"")</f>
        <v/>
      </c>
      <c r="AX37" s="75" t="str">
        <f>IF(OR($I37=1,AND($I37=0,$L37=1)),中間シート!AU37,"")</f>
        <v/>
      </c>
      <c r="AY37" s="75" t="str">
        <f>IF(OR($I37=1,AND($I37=0,$L37=1)),中間シート!AV37,"")</f>
        <v/>
      </c>
      <c r="AZ37" s="75" t="str">
        <f>IF(OR($I37=1,AND($I37=0,$L37=1)),中間シート!AW37,"")</f>
        <v/>
      </c>
      <c r="BA37" s="75" t="str">
        <f>IF(OR($I37=1,AND($I37=0,$L37=1)),中間シート!AX37,"")</f>
        <v/>
      </c>
      <c r="BB37" s="75" t="str">
        <f>IF(OR($I37=1,AND($I37=0,$L37=1)),中間シート!AY37,"")</f>
        <v/>
      </c>
      <c r="BC37" s="75" t="str">
        <f>IF(OR($I37=1,AND($I37=0,$L37=1)),中間シート!AZ37,"")</f>
        <v/>
      </c>
      <c r="BD37" s="72">
        <f t="shared" si="4"/>
        <v>0</v>
      </c>
    </row>
    <row r="38" spans="1:56">
      <c r="A38" s="95">
        <f>中間シート!A38</f>
        <v>33</v>
      </c>
      <c r="B38" s="72">
        <f>中間シート!B38</f>
        <v>9</v>
      </c>
      <c r="C38" s="72" t="str">
        <f>中間シート!C38</f>
        <v/>
      </c>
      <c r="D38" s="72">
        <f>中間シート!D38</f>
        <v>0</v>
      </c>
      <c r="E38" s="72">
        <f>中間シート!E38</f>
        <v>1</v>
      </c>
      <c r="F38" s="72">
        <f>中間シート!F38</f>
        <v>0</v>
      </c>
      <c r="G38" s="72">
        <f>中間シート!G38</f>
        <v>1</v>
      </c>
      <c r="H38" s="72">
        <f>中間シート!H38</f>
        <v>0</v>
      </c>
      <c r="I38" s="72">
        <f>中間シート!I38</f>
        <v>0</v>
      </c>
      <c r="J38" s="72">
        <f>中間シート!J38</f>
        <v>0</v>
      </c>
      <c r="K38" s="72">
        <f>中間シート!K38</f>
        <v>0</v>
      </c>
      <c r="L38" s="71">
        <f>中間シート!L38</f>
        <v>0</v>
      </c>
      <c r="M38" s="95">
        <f>中間シート!M38</f>
        <v>0</v>
      </c>
      <c r="N38" s="73"/>
      <c r="O38" s="73"/>
      <c r="P38" s="73"/>
      <c r="Q38" s="74"/>
      <c r="R38" s="97" t="str">
        <f>IF(OR($I38=1,AND($I38=0,$L38=1)),中間シート!R38,"")</f>
        <v/>
      </c>
      <c r="S38" s="75" t="str">
        <f t="shared" si="5"/>
        <v/>
      </c>
      <c r="T38" s="73" t="str">
        <f>IF(OR($I38=1,AND($I38=0,$L38=1)),中間シート!T38,"")</f>
        <v/>
      </c>
      <c r="U38" s="75" t="str">
        <f>IF(OR($I38=1,AND($I38=0,$L38=1)),中間シート!U38,"")</f>
        <v/>
      </c>
      <c r="V38" s="75" t="str">
        <f>IF(OR($I38=1,AND($I38=0,$L38=1)),中間シート!V38,"")</f>
        <v/>
      </c>
      <c r="W38" s="75" t="str">
        <f>IF(OR($I38=1,AND($I38=0,$L38=1)),中間シート!W38,"")</f>
        <v/>
      </c>
      <c r="X38" s="75" t="str">
        <f>IF(OR($I38=1,AND($I38=0,$L38=1)),中間シート!X38,"")</f>
        <v/>
      </c>
      <c r="Y38" s="75" t="str">
        <f>IF(OR($I38=1,AND($I38=0,$L38=1)),中間シート!Y38,"")</f>
        <v/>
      </c>
      <c r="Z38" s="75" t="str">
        <f>IF(OR($I38=1,AND($I38=0,$L38=1)),中間シート!Z38,"")</f>
        <v/>
      </c>
      <c r="AA38" s="75" t="str">
        <f>IF(OR($I38=1,AND($I38=0,$L38=1)),中間シート!AA38,"")</f>
        <v/>
      </c>
      <c r="AB38" s="75" t="str">
        <f>IF(OR($I38=1,AND($I38=0,$L38=1)),中間シート!AB38,"")</f>
        <v/>
      </c>
      <c r="AC38" s="75" t="str">
        <f>IF(OR($I38=1,AND($I38=0,$L38=1)),中間シート!AC38,"")</f>
        <v/>
      </c>
      <c r="AD38" s="75" t="str">
        <f>IF(OR($I38=1,AND($I38=0,$L38=1)),中間シート!AD38,"")</f>
        <v/>
      </c>
      <c r="AE38" s="75" t="str">
        <f>IF(OR($I38=1,AND($I38=0,$L38=1)),中間シート!AE38,"")</f>
        <v/>
      </c>
      <c r="AF38" s="75" t="str">
        <f>IF(OR($I38=1,AND($I38=0,$L38=1)),中間シート!AF38,"")</f>
        <v/>
      </c>
      <c r="AG38" s="170"/>
      <c r="AH38" s="75" t="str">
        <f>IF(OR($I38=1,AND($I38=0,$L38=1)),中間シート!AH38,"")</f>
        <v/>
      </c>
      <c r="AI38" s="75" t="str">
        <f>IF(OR($I38=1,AND($I38=0,$L38=1)),中間シート!AI38,"")</f>
        <v/>
      </c>
      <c r="AJ38" s="75" t="str">
        <f>IF(OR($I38=1,AND($I38=0,$L38=1)),中間シート!AJ38,"")</f>
        <v/>
      </c>
      <c r="AK38" s="75" t="str">
        <f>IF(OR($I38=1,AND($I38=0,$L38=1)),中間シート!AK38,"")</f>
        <v/>
      </c>
      <c r="AL38" s="75" t="str">
        <f>IF(OR($I38=1,AND($I38=0,$L38=1)),中間シート!AL38,"")</f>
        <v/>
      </c>
      <c r="AM38" s="75" t="str">
        <f>IF($H38=1,中間シート!AM38,"")</f>
        <v/>
      </c>
      <c r="AN38" s="75" t="str">
        <f>IF($H38=1,中間シート!AN38,"")</f>
        <v/>
      </c>
      <c r="AO38" s="75" t="str">
        <f>IF($H38=1,中間シート!AO38,"")</f>
        <v/>
      </c>
      <c r="AP38" s="170"/>
      <c r="AQ38" s="170"/>
      <c r="AR38" s="75" t="str">
        <f>IF(OR($I38=1,AND($I38=0,$L38=1)),中間シート!AR38,"")</f>
        <v/>
      </c>
      <c r="AS38" s="72"/>
      <c r="AT38" s="72"/>
      <c r="AU38" s="72"/>
      <c r="AV38" s="75" t="str">
        <f>IF(OR($I38=1,AND($I38=0,$L38=1)),中間シート!AS38,"")</f>
        <v/>
      </c>
      <c r="AW38" s="75" t="str">
        <f>IF(OR($I38=1,AND($I38=0,$L38=1)),中間シート!AT38,"")</f>
        <v/>
      </c>
      <c r="AX38" s="75" t="str">
        <f>IF(OR($I38=1,AND($I38=0,$L38=1)),中間シート!AU38,"")</f>
        <v/>
      </c>
      <c r="AY38" s="75" t="str">
        <f>IF(OR($I38=1,AND($I38=0,$L38=1)),中間シート!AV38,"")</f>
        <v/>
      </c>
      <c r="AZ38" s="75" t="str">
        <f>IF(OR($I38=1,AND($I38=0,$L38=1)),中間シート!AW38,"")</f>
        <v/>
      </c>
      <c r="BA38" s="75" t="str">
        <f>IF(OR($I38=1,AND($I38=0,$L38=1)),中間シート!AX38,"")</f>
        <v/>
      </c>
      <c r="BB38" s="75" t="str">
        <f>IF(OR($I38=1,AND($I38=0,$L38=1)),中間シート!AY38,"")</f>
        <v/>
      </c>
      <c r="BC38" s="75" t="str">
        <f>IF(OR($I38=1,AND($I38=0,$L38=1)),中間シート!AZ38,"")</f>
        <v/>
      </c>
      <c r="BD38" s="72">
        <f t="shared" si="4"/>
        <v>0</v>
      </c>
    </row>
    <row r="39" spans="1:56">
      <c r="A39" s="95">
        <f>中間シート!A39</f>
        <v>34</v>
      </c>
      <c r="B39" s="72">
        <f>中間シート!B39</f>
        <v>9</v>
      </c>
      <c r="C39" s="72" t="str">
        <f>中間シート!C39</f>
        <v/>
      </c>
      <c r="D39" s="72">
        <f>中間シート!D39</f>
        <v>0</v>
      </c>
      <c r="E39" s="72">
        <f>中間シート!E39</f>
        <v>1</v>
      </c>
      <c r="F39" s="72">
        <f>中間シート!F39</f>
        <v>0</v>
      </c>
      <c r="G39" s="72">
        <f>中間シート!G39</f>
        <v>2</v>
      </c>
      <c r="H39" s="72">
        <f>中間シート!H39</f>
        <v>0</v>
      </c>
      <c r="I39" s="72">
        <f>中間シート!I39</f>
        <v>0</v>
      </c>
      <c r="J39" s="72">
        <f>中間シート!J39</f>
        <v>0</v>
      </c>
      <c r="K39" s="72">
        <f>中間シート!K39</f>
        <v>0</v>
      </c>
      <c r="L39" s="71">
        <f>中間シート!L39</f>
        <v>0</v>
      </c>
      <c r="M39" s="95">
        <f>中間シート!M39</f>
        <v>0</v>
      </c>
      <c r="N39" s="73"/>
      <c r="O39" s="73"/>
      <c r="P39" s="73"/>
      <c r="Q39" s="74"/>
      <c r="R39" s="97" t="str">
        <f>IF(OR($I39=1,AND($I39=0,$L39=1)),中間シート!R39,"")</f>
        <v/>
      </c>
      <c r="S39" s="75" t="str">
        <f t="shared" si="5"/>
        <v/>
      </c>
      <c r="T39" s="73" t="str">
        <f>IF(OR($I39=1,AND($I39=0,$L39=1)),中間シート!T39,"")</f>
        <v/>
      </c>
      <c r="U39" s="75" t="str">
        <f>IF(OR($I39=1,AND($I39=0,$L39=1)),中間シート!U39,"")</f>
        <v/>
      </c>
      <c r="V39" s="75" t="str">
        <f>IF(OR($I39=1,AND($I39=0,$L39=1)),中間シート!V39,"")</f>
        <v/>
      </c>
      <c r="W39" s="75" t="str">
        <f>IF(OR($I39=1,AND($I39=0,$L39=1)),中間シート!W39,"")</f>
        <v/>
      </c>
      <c r="X39" s="75" t="str">
        <f>IF(OR($I39=1,AND($I39=0,$L39=1)),中間シート!X39,"")</f>
        <v/>
      </c>
      <c r="Y39" s="75" t="str">
        <f>IF(OR($I39=1,AND($I39=0,$L39=1)),中間シート!Y39,"")</f>
        <v/>
      </c>
      <c r="Z39" s="75" t="str">
        <f>IF(OR($I39=1,AND($I39=0,$L39=1)),中間シート!Z39,"")</f>
        <v/>
      </c>
      <c r="AA39" s="75" t="str">
        <f>IF(OR($I39=1,AND($I39=0,$L39=1)),中間シート!AA39,"")</f>
        <v/>
      </c>
      <c r="AB39" s="75" t="str">
        <f>IF(OR($I39=1,AND($I39=0,$L39=1)),中間シート!AB39,"")</f>
        <v/>
      </c>
      <c r="AC39" s="75" t="str">
        <f>IF(OR($I39=1,AND($I39=0,$L39=1)),中間シート!AC39,"")</f>
        <v/>
      </c>
      <c r="AD39" s="75" t="str">
        <f>IF(OR($I39=1,AND($I39=0,$L39=1)),中間シート!AD39,"")</f>
        <v/>
      </c>
      <c r="AE39" s="75" t="str">
        <f>IF(OR($I39=1,AND($I39=0,$L39=1)),中間シート!AE39,"")</f>
        <v/>
      </c>
      <c r="AF39" s="75" t="str">
        <f>IF(OR($I39=1,AND($I39=0,$L39=1)),中間シート!AF39,"")</f>
        <v/>
      </c>
      <c r="AG39" s="170"/>
      <c r="AH39" s="75" t="str">
        <f>IF(OR($I39=1,AND($I39=0,$L39=1)),中間シート!AH39,"")</f>
        <v/>
      </c>
      <c r="AI39" s="75" t="str">
        <f>IF(OR($I39=1,AND($I39=0,$L39=1)),中間シート!AI39,"")</f>
        <v/>
      </c>
      <c r="AJ39" s="75" t="str">
        <f>IF(OR($I39=1,AND($I39=0,$L39=1)),中間シート!AJ39,"")</f>
        <v/>
      </c>
      <c r="AK39" s="75" t="str">
        <f>IF(OR($I39=1,AND($I39=0,$L39=1)),中間シート!AK39,"")</f>
        <v/>
      </c>
      <c r="AL39" s="75" t="str">
        <f>IF(OR($I39=1,AND($I39=0,$L39=1)),中間シート!AL39,"")</f>
        <v/>
      </c>
      <c r="AM39" s="75" t="str">
        <f>IF($H39=1,中間シート!AM39,"")</f>
        <v/>
      </c>
      <c r="AN39" s="75" t="str">
        <f>IF($H39=1,中間シート!AN39,"")</f>
        <v/>
      </c>
      <c r="AO39" s="75" t="str">
        <f>IF($H39=1,中間シート!AO39,"")</f>
        <v/>
      </c>
      <c r="AP39" s="170"/>
      <c r="AQ39" s="170"/>
      <c r="AR39" s="75" t="str">
        <f>IF(OR($I39=1,AND($I39=0,$L39=1)),中間シート!AR39,"")</f>
        <v/>
      </c>
      <c r="AS39" s="72"/>
      <c r="AT39" s="72"/>
      <c r="AU39" s="72"/>
      <c r="AV39" s="75" t="str">
        <f>IF(OR($I39=1,AND($I39=0,$L39=1)),中間シート!AS39,"")</f>
        <v/>
      </c>
      <c r="AW39" s="75" t="str">
        <f>IF(OR($I39=1,AND($I39=0,$L39=1)),中間シート!AT39,"")</f>
        <v/>
      </c>
      <c r="AX39" s="75" t="str">
        <f>IF(OR($I39=1,AND($I39=0,$L39=1)),中間シート!AU39,"")</f>
        <v/>
      </c>
      <c r="AY39" s="75" t="str">
        <f>IF(OR($I39=1,AND($I39=0,$L39=1)),中間シート!AV39,"")</f>
        <v/>
      </c>
      <c r="AZ39" s="75" t="str">
        <f>IF(OR($I39=1,AND($I39=0,$L39=1)),中間シート!AW39,"")</f>
        <v/>
      </c>
      <c r="BA39" s="75" t="str">
        <f>IF(OR($I39=1,AND($I39=0,$L39=1)),中間シート!AX39,"")</f>
        <v/>
      </c>
      <c r="BB39" s="75" t="str">
        <f>IF(OR($I39=1,AND($I39=0,$L39=1)),中間シート!AY39,"")</f>
        <v/>
      </c>
      <c r="BC39" s="75" t="str">
        <f>IF(OR($I39=1,AND($I39=0,$L39=1)),中間シート!AZ39,"")</f>
        <v/>
      </c>
      <c r="BD39" s="72">
        <f t="shared" si="4"/>
        <v>0</v>
      </c>
    </row>
    <row r="40" spans="1:56">
      <c r="A40" s="95">
        <f>中間シート!A40</f>
        <v>35</v>
      </c>
      <c r="B40" s="72">
        <f>中間シート!B40</f>
        <v>9</v>
      </c>
      <c r="C40" s="72" t="str">
        <f>中間シート!C40</f>
        <v/>
      </c>
      <c r="D40" s="72">
        <f>中間シート!D40</f>
        <v>0</v>
      </c>
      <c r="E40" s="72">
        <f>中間シート!E40</f>
        <v>1</v>
      </c>
      <c r="F40" s="72">
        <f>中間シート!F40</f>
        <v>0</v>
      </c>
      <c r="G40" s="72">
        <f>中間シート!G40</f>
        <v>3</v>
      </c>
      <c r="H40" s="72">
        <f>中間シート!H40</f>
        <v>0</v>
      </c>
      <c r="I40" s="72">
        <f>中間シート!I40</f>
        <v>0</v>
      </c>
      <c r="J40" s="72">
        <f>中間シート!J40</f>
        <v>0</v>
      </c>
      <c r="K40" s="72">
        <f>中間シート!K40</f>
        <v>0</v>
      </c>
      <c r="L40" s="71">
        <f>中間シート!L40</f>
        <v>0</v>
      </c>
      <c r="M40" s="95">
        <f>中間シート!M40</f>
        <v>0</v>
      </c>
      <c r="N40" s="73"/>
      <c r="O40" s="73"/>
      <c r="P40" s="73"/>
      <c r="Q40" s="74"/>
      <c r="R40" s="97" t="str">
        <f>IF(OR($I40=1,AND($I40=0,$L40=1)),中間シート!R40,"")</f>
        <v/>
      </c>
      <c r="S40" s="75" t="str">
        <f t="shared" si="5"/>
        <v/>
      </c>
      <c r="T40" s="73" t="str">
        <f>IF(OR($I40=1,AND($I40=0,$L40=1)),中間シート!T40,"")</f>
        <v/>
      </c>
      <c r="U40" s="75" t="str">
        <f>IF(OR($I40=1,AND($I40=0,$L40=1)),中間シート!U40,"")</f>
        <v/>
      </c>
      <c r="V40" s="75" t="str">
        <f>IF(OR($I40=1,AND($I40=0,$L40=1)),中間シート!V40,"")</f>
        <v/>
      </c>
      <c r="W40" s="75" t="str">
        <f>IF(OR($I40=1,AND($I40=0,$L40=1)),中間シート!W40,"")</f>
        <v/>
      </c>
      <c r="X40" s="75" t="str">
        <f>IF(OR($I40=1,AND($I40=0,$L40=1)),中間シート!X40,"")</f>
        <v/>
      </c>
      <c r="Y40" s="75" t="str">
        <f>IF(OR($I40=1,AND($I40=0,$L40=1)),中間シート!Y40,"")</f>
        <v/>
      </c>
      <c r="Z40" s="75" t="str">
        <f>IF(OR($I40=1,AND($I40=0,$L40=1)),中間シート!Z40,"")</f>
        <v/>
      </c>
      <c r="AA40" s="75" t="str">
        <f>IF(OR($I40=1,AND($I40=0,$L40=1)),中間シート!AA40,"")</f>
        <v/>
      </c>
      <c r="AB40" s="75" t="str">
        <f>IF(OR($I40=1,AND($I40=0,$L40=1)),中間シート!AB40,"")</f>
        <v/>
      </c>
      <c r="AC40" s="75" t="str">
        <f>IF(OR($I40=1,AND($I40=0,$L40=1)),中間シート!AC40,"")</f>
        <v/>
      </c>
      <c r="AD40" s="75" t="str">
        <f>IF(OR($I40=1,AND($I40=0,$L40=1)),中間シート!AD40,"")</f>
        <v/>
      </c>
      <c r="AE40" s="75" t="str">
        <f>IF(OR($I40=1,AND($I40=0,$L40=1)),中間シート!AE40,"")</f>
        <v/>
      </c>
      <c r="AF40" s="75" t="str">
        <f>IF(OR($I40=1,AND($I40=0,$L40=1)),中間シート!AF40,"")</f>
        <v/>
      </c>
      <c r="AG40" s="170"/>
      <c r="AH40" s="75" t="str">
        <f>IF(OR($I40=1,AND($I40=0,$L40=1)),中間シート!AH40,"")</f>
        <v/>
      </c>
      <c r="AI40" s="75" t="str">
        <f>IF(OR($I40=1,AND($I40=0,$L40=1)),中間シート!AI40,"")</f>
        <v/>
      </c>
      <c r="AJ40" s="75" t="str">
        <f>IF(OR($I40=1,AND($I40=0,$L40=1)),中間シート!AJ40,"")</f>
        <v/>
      </c>
      <c r="AK40" s="75" t="str">
        <f>IF(OR($I40=1,AND($I40=0,$L40=1)),中間シート!AK40,"")</f>
        <v/>
      </c>
      <c r="AL40" s="75" t="str">
        <f>IF(OR($I40=1,AND($I40=0,$L40=1)),中間シート!AL40,"")</f>
        <v/>
      </c>
      <c r="AM40" s="75" t="str">
        <f>IF($H40=1,中間シート!AM40,"")</f>
        <v/>
      </c>
      <c r="AN40" s="75" t="str">
        <f>IF($H40=1,中間シート!AN40,"")</f>
        <v/>
      </c>
      <c r="AO40" s="75" t="str">
        <f>IF($H40=1,中間シート!AO40,"")</f>
        <v/>
      </c>
      <c r="AP40" s="170"/>
      <c r="AQ40" s="170"/>
      <c r="AR40" s="75" t="str">
        <f>IF(OR($I40=1,AND($I40=0,$L40=1)),中間シート!AR40,"")</f>
        <v/>
      </c>
      <c r="AS40" s="72"/>
      <c r="AT40" s="72"/>
      <c r="AU40" s="72"/>
      <c r="AV40" s="75" t="str">
        <f>IF(OR($I40=1,AND($I40=0,$L40=1)),中間シート!AS40,"")</f>
        <v/>
      </c>
      <c r="AW40" s="75" t="str">
        <f>IF(OR($I40=1,AND($I40=0,$L40=1)),中間シート!AT40,"")</f>
        <v/>
      </c>
      <c r="AX40" s="75" t="str">
        <f>IF(OR($I40=1,AND($I40=0,$L40=1)),中間シート!AU40,"")</f>
        <v/>
      </c>
      <c r="AY40" s="75" t="str">
        <f>IF(OR($I40=1,AND($I40=0,$L40=1)),中間シート!AV40,"")</f>
        <v/>
      </c>
      <c r="AZ40" s="75" t="str">
        <f>IF(OR($I40=1,AND($I40=0,$L40=1)),中間シート!AW40,"")</f>
        <v/>
      </c>
      <c r="BA40" s="75" t="str">
        <f>IF(OR($I40=1,AND($I40=0,$L40=1)),中間シート!AX40,"")</f>
        <v/>
      </c>
      <c r="BB40" s="75" t="str">
        <f>IF(OR($I40=1,AND($I40=0,$L40=1)),中間シート!AY40,"")</f>
        <v/>
      </c>
      <c r="BC40" s="75" t="str">
        <f>IF(OR($I40=1,AND($I40=0,$L40=1)),中間シート!AZ40,"")</f>
        <v/>
      </c>
      <c r="BD40" s="72">
        <f t="shared" si="4"/>
        <v>0</v>
      </c>
    </row>
    <row r="41" spans="1:56">
      <c r="A41" s="95">
        <f>中間シート!A41</f>
        <v>36</v>
      </c>
      <c r="B41" s="72">
        <f>中間シート!B41</f>
        <v>9</v>
      </c>
      <c r="C41" s="72" t="str">
        <f>中間シート!C41</f>
        <v/>
      </c>
      <c r="D41" s="72">
        <f>中間シート!D41</f>
        <v>0</v>
      </c>
      <c r="E41" s="72">
        <f>中間シート!E41</f>
        <v>1</v>
      </c>
      <c r="F41" s="72">
        <f>中間シート!F41</f>
        <v>0</v>
      </c>
      <c r="G41" s="72">
        <f>中間シート!G41</f>
        <v>4</v>
      </c>
      <c r="H41" s="72">
        <f>中間シート!H41</f>
        <v>0</v>
      </c>
      <c r="I41" s="72">
        <f>中間シート!I41</f>
        <v>0</v>
      </c>
      <c r="J41" s="72">
        <f>中間シート!J41</f>
        <v>0</v>
      </c>
      <c r="K41" s="72">
        <f>中間シート!K41</f>
        <v>0</v>
      </c>
      <c r="L41" s="71">
        <f>中間シート!L41</f>
        <v>0</v>
      </c>
      <c r="M41" s="95">
        <f>中間シート!M41</f>
        <v>0</v>
      </c>
      <c r="N41" s="73"/>
      <c r="O41" s="73"/>
      <c r="P41" s="73"/>
      <c r="Q41" s="74"/>
      <c r="R41" s="97" t="str">
        <f>IF(OR($I41=1,AND($I41=0,$L41=1)),中間シート!R41,"")</f>
        <v/>
      </c>
      <c r="S41" s="75" t="str">
        <f t="shared" si="5"/>
        <v/>
      </c>
      <c r="T41" s="73" t="str">
        <f>IF(OR($I41=1,AND($I41=0,$L41=1)),中間シート!T41,"")</f>
        <v/>
      </c>
      <c r="U41" s="75" t="str">
        <f>IF(OR($I41=1,AND($I41=0,$L41=1)),中間シート!U41,"")</f>
        <v/>
      </c>
      <c r="V41" s="75" t="str">
        <f>IF(OR($I41=1,AND($I41=0,$L41=1)),中間シート!V41,"")</f>
        <v/>
      </c>
      <c r="W41" s="75" t="str">
        <f>IF(OR($I41=1,AND($I41=0,$L41=1)),中間シート!W41,"")</f>
        <v/>
      </c>
      <c r="X41" s="75" t="str">
        <f>IF(OR($I41=1,AND($I41=0,$L41=1)),中間シート!X41,"")</f>
        <v/>
      </c>
      <c r="Y41" s="75" t="str">
        <f>IF(OR($I41=1,AND($I41=0,$L41=1)),中間シート!Y41,"")</f>
        <v/>
      </c>
      <c r="Z41" s="75" t="str">
        <f>IF(OR($I41=1,AND($I41=0,$L41=1)),中間シート!Z41,"")</f>
        <v/>
      </c>
      <c r="AA41" s="75" t="str">
        <f>IF(OR($I41=1,AND($I41=0,$L41=1)),中間シート!AA41,"")</f>
        <v/>
      </c>
      <c r="AB41" s="75" t="str">
        <f>IF(OR($I41=1,AND($I41=0,$L41=1)),中間シート!AB41,"")</f>
        <v/>
      </c>
      <c r="AC41" s="75" t="str">
        <f>IF(OR($I41=1,AND($I41=0,$L41=1)),中間シート!AC41,"")</f>
        <v/>
      </c>
      <c r="AD41" s="75" t="str">
        <f>IF(OR($I41=1,AND($I41=0,$L41=1)),中間シート!AD41,"")</f>
        <v/>
      </c>
      <c r="AE41" s="75" t="str">
        <f>IF(OR($I41=1,AND($I41=0,$L41=1)),中間シート!AE41,"")</f>
        <v/>
      </c>
      <c r="AF41" s="75" t="str">
        <f>IF(OR($I41=1,AND($I41=0,$L41=1)),中間シート!AF41,"")</f>
        <v/>
      </c>
      <c r="AG41" s="170"/>
      <c r="AH41" s="75" t="str">
        <f>IF(OR($I41=1,AND($I41=0,$L41=1)),中間シート!AH41,"")</f>
        <v/>
      </c>
      <c r="AI41" s="75" t="str">
        <f>IF(OR($I41=1,AND($I41=0,$L41=1)),中間シート!AI41,"")</f>
        <v/>
      </c>
      <c r="AJ41" s="75" t="str">
        <f>IF(OR($I41=1,AND($I41=0,$L41=1)),中間シート!AJ41,"")</f>
        <v/>
      </c>
      <c r="AK41" s="75" t="str">
        <f>IF(OR($I41=1,AND($I41=0,$L41=1)),中間シート!AK41,"")</f>
        <v/>
      </c>
      <c r="AL41" s="75" t="str">
        <f>IF(OR($I41=1,AND($I41=0,$L41=1)),中間シート!AL41,"")</f>
        <v/>
      </c>
      <c r="AM41" s="75" t="str">
        <f>IF($H41=1,中間シート!AM41,"")</f>
        <v/>
      </c>
      <c r="AN41" s="75" t="str">
        <f>IF($H41=1,中間シート!AN41,"")</f>
        <v/>
      </c>
      <c r="AO41" s="75" t="str">
        <f>IF($H41=1,中間シート!AO41,"")</f>
        <v/>
      </c>
      <c r="AP41" s="170"/>
      <c r="AQ41" s="170"/>
      <c r="AR41" s="75" t="str">
        <f>IF(OR($I41=1,AND($I41=0,$L41=1)),中間シート!AR41,"")</f>
        <v/>
      </c>
      <c r="AS41" s="72"/>
      <c r="AT41" s="72"/>
      <c r="AU41" s="72"/>
      <c r="AV41" s="75" t="str">
        <f>IF(OR($I41=1,AND($I41=0,$L41=1)),中間シート!AS41,"")</f>
        <v/>
      </c>
      <c r="AW41" s="75" t="str">
        <f>IF(OR($I41=1,AND($I41=0,$L41=1)),中間シート!AT41,"")</f>
        <v/>
      </c>
      <c r="AX41" s="75" t="str">
        <f>IF(OR($I41=1,AND($I41=0,$L41=1)),中間シート!AU41,"")</f>
        <v/>
      </c>
      <c r="AY41" s="75" t="str">
        <f>IF(OR($I41=1,AND($I41=0,$L41=1)),中間シート!AV41,"")</f>
        <v/>
      </c>
      <c r="AZ41" s="75" t="str">
        <f>IF(OR($I41=1,AND($I41=0,$L41=1)),中間シート!AW41,"")</f>
        <v/>
      </c>
      <c r="BA41" s="75" t="str">
        <f>IF(OR($I41=1,AND($I41=0,$L41=1)),中間シート!AX41,"")</f>
        <v/>
      </c>
      <c r="BB41" s="75" t="str">
        <f>IF(OR($I41=1,AND($I41=0,$L41=1)),中間シート!AY41,"")</f>
        <v/>
      </c>
      <c r="BC41" s="75" t="str">
        <f>IF(OR($I41=1,AND($I41=0,$L41=1)),中間シート!AZ41,"")</f>
        <v/>
      </c>
      <c r="BD41" s="72">
        <f t="shared" si="4"/>
        <v>0</v>
      </c>
    </row>
    <row r="42" spans="1:56">
      <c r="A42" s="95">
        <f>中間シート!A42</f>
        <v>37</v>
      </c>
      <c r="B42" s="72">
        <f>中間シート!B42</f>
        <v>10</v>
      </c>
      <c r="C42" s="72" t="str">
        <f>中間シート!C42</f>
        <v/>
      </c>
      <c r="D42" s="72">
        <f>中間シート!D42</f>
        <v>0</v>
      </c>
      <c r="E42" s="72">
        <f>中間シート!E42</f>
        <v>1</v>
      </c>
      <c r="F42" s="72">
        <f>中間シート!F42</f>
        <v>0</v>
      </c>
      <c r="G42" s="72">
        <f>中間シート!G42</f>
        <v>1</v>
      </c>
      <c r="H42" s="72">
        <f>中間シート!H42</f>
        <v>0</v>
      </c>
      <c r="I42" s="72">
        <f>中間シート!I42</f>
        <v>0</v>
      </c>
      <c r="J42" s="72">
        <f>中間シート!J42</f>
        <v>0</v>
      </c>
      <c r="K42" s="72">
        <f>中間シート!K42</f>
        <v>0</v>
      </c>
      <c r="L42" s="71">
        <f>中間シート!L42</f>
        <v>0</v>
      </c>
      <c r="M42" s="95">
        <f>中間シート!M42</f>
        <v>0</v>
      </c>
      <c r="N42" s="73"/>
      <c r="O42" s="73"/>
      <c r="P42" s="73"/>
      <c r="Q42" s="74"/>
      <c r="R42" s="97" t="str">
        <f>IF(OR($I42=1,AND($I42=0,$L42=1)),中間シート!R42,"")</f>
        <v/>
      </c>
      <c r="S42" s="75" t="str">
        <f t="shared" ref="S42:S78" si="6">IF(K42=0,"",K42)</f>
        <v/>
      </c>
      <c r="T42" s="73" t="str">
        <f>IF(OR($I42=1,AND($I42=0,$L42=1)),中間シート!T42,"")</f>
        <v/>
      </c>
      <c r="U42" s="75" t="str">
        <f>IF(OR($I42=1,AND($I42=0,$L42=1)),中間シート!U42,"")</f>
        <v/>
      </c>
      <c r="V42" s="75" t="str">
        <f>IF(OR($I42=1,AND($I42=0,$L42=1)),中間シート!V42,"")</f>
        <v/>
      </c>
      <c r="W42" s="75" t="str">
        <f>IF(OR($I42=1,AND($I42=0,$L42=1)),中間シート!W42,"")</f>
        <v/>
      </c>
      <c r="X42" s="75" t="str">
        <f>IF(OR($I42=1,AND($I42=0,$L42=1)),中間シート!X42,"")</f>
        <v/>
      </c>
      <c r="Y42" s="75" t="str">
        <f>IF(OR($I42=1,AND($I42=0,$L42=1)),中間シート!Y42,"")</f>
        <v/>
      </c>
      <c r="Z42" s="75" t="str">
        <f>IF(OR($I42=1,AND($I42=0,$L42=1)),中間シート!Z42,"")</f>
        <v/>
      </c>
      <c r="AA42" s="75" t="str">
        <f>IF(OR($I42=1,AND($I42=0,$L42=1)),中間シート!AA42,"")</f>
        <v/>
      </c>
      <c r="AB42" s="75" t="str">
        <f>IF(OR($I42=1,AND($I42=0,$L42=1)),中間シート!AB42,"")</f>
        <v/>
      </c>
      <c r="AC42" s="75" t="str">
        <f>IF(OR($I42=1,AND($I42=0,$L42=1)),中間シート!AC42,"")</f>
        <v/>
      </c>
      <c r="AD42" s="75" t="str">
        <f>IF(OR($I42=1,AND($I42=0,$L42=1)),中間シート!AD42,"")</f>
        <v/>
      </c>
      <c r="AE42" s="75" t="str">
        <f>IF(OR($I42=1,AND($I42=0,$L42=1)),中間シート!AE42,"")</f>
        <v/>
      </c>
      <c r="AF42" s="75" t="str">
        <f>IF(OR($I42=1,AND($I42=0,$L42=1)),中間シート!AF42,"")</f>
        <v/>
      </c>
      <c r="AG42" s="170"/>
      <c r="AH42" s="75" t="str">
        <f>IF(OR($I42=1,AND($I42=0,$L42=1)),中間シート!AH42,"")</f>
        <v/>
      </c>
      <c r="AI42" s="75" t="str">
        <f>IF(OR($I42=1,AND($I42=0,$L42=1)),中間シート!AI42,"")</f>
        <v/>
      </c>
      <c r="AJ42" s="75" t="str">
        <f>IF(OR($I42=1,AND($I42=0,$L42=1)),中間シート!AJ42,"")</f>
        <v/>
      </c>
      <c r="AK42" s="75" t="str">
        <f>IF(OR($I42=1,AND($I42=0,$L42=1)),中間シート!AK42,"")</f>
        <v/>
      </c>
      <c r="AL42" s="75" t="str">
        <f>IF(OR($I42=1,AND($I42=0,$L42=1)),中間シート!AL42,"")</f>
        <v/>
      </c>
      <c r="AM42" s="75" t="str">
        <f>IF($H42=1,中間シート!AM42,"")</f>
        <v/>
      </c>
      <c r="AN42" s="75" t="str">
        <f>IF($H42=1,中間シート!AN42,"")</f>
        <v/>
      </c>
      <c r="AO42" s="75" t="str">
        <f>IF($H42=1,中間シート!AO42,"")</f>
        <v/>
      </c>
      <c r="AP42" s="170"/>
      <c r="AQ42" s="170"/>
      <c r="AR42" s="75" t="str">
        <f>IF(OR($I42=1,AND($I42=0,$L42=1)),中間シート!AR42,"")</f>
        <v/>
      </c>
      <c r="AS42" s="72"/>
      <c r="AT42" s="72"/>
      <c r="AU42" s="72"/>
      <c r="AV42" s="75" t="str">
        <f>IF(OR($I42=1,AND($I42=0,$L42=1)),中間シート!AS42,"")</f>
        <v/>
      </c>
      <c r="AW42" s="75" t="str">
        <f>IF(OR($I42=1,AND($I42=0,$L42=1)),中間シート!AT42,"")</f>
        <v/>
      </c>
      <c r="AX42" s="75" t="str">
        <f>IF(OR($I42=1,AND($I42=0,$L42=1)),中間シート!AU42,"")</f>
        <v/>
      </c>
      <c r="AY42" s="75" t="str">
        <f>IF(OR($I42=1,AND($I42=0,$L42=1)),中間シート!AV42,"")</f>
        <v/>
      </c>
      <c r="AZ42" s="75" t="str">
        <f>IF(OR($I42=1,AND($I42=0,$L42=1)),中間シート!AW42,"")</f>
        <v/>
      </c>
      <c r="BA42" s="75" t="str">
        <f>IF(OR($I42=1,AND($I42=0,$L42=1)),中間シート!AX42,"")</f>
        <v/>
      </c>
      <c r="BB42" s="75" t="str">
        <f>IF(OR($I42=1,AND($I42=0,$L42=1)),中間シート!AY42,"")</f>
        <v/>
      </c>
      <c r="BC42" s="75" t="str">
        <f>IF(OR($I42=1,AND($I42=0,$L42=1)),中間シート!AZ42,"")</f>
        <v/>
      </c>
      <c r="BD42" s="72"/>
    </row>
    <row r="43" spans="1:56">
      <c r="A43" s="95">
        <f>中間シート!A43</f>
        <v>38</v>
      </c>
      <c r="B43" s="72">
        <f>中間シート!B43</f>
        <v>10</v>
      </c>
      <c r="C43" s="72" t="str">
        <f>中間シート!C43</f>
        <v/>
      </c>
      <c r="D43" s="72">
        <f>中間シート!D43</f>
        <v>0</v>
      </c>
      <c r="E43" s="72">
        <f>中間シート!E43</f>
        <v>1</v>
      </c>
      <c r="F43" s="72">
        <f>中間シート!F43</f>
        <v>0</v>
      </c>
      <c r="G43" s="72">
        <f>中間シート!G43</f>
        <v>2</v>
      </c>
      <c r="H43" s="72">
        <f>中間シート!H43</f>
        <v>0</v>
      </c>
      <c r="I43" s="72">
        <f>中間シート!I43</f>
        <v>0</v>
      </c>
      <c r="J43" s="72">
        <f>中間シート!J43</f>
        <v>0</v>
      </c>
      <c r="K43" s="72">
        <f>中間シート!K43</f>
        <v>0</v>
      </c>
      <c r="L43" s="71">
        <f>中間シート!L43</f>
        <v>0</v>
      </c>
      <c r="M43" s="95">
        <f>中間シート!M43</f>
        <v>0</v>
      </c>
      <c r="N43" s="73"/>
      <c r="O43" s="73"/>
      <c r="P43" s="73"/>
      <c r="Q43" s="74"/>
      <c r="R43" s="97" t="str">
        <f>IF(OR($I43=1,AND($I43=0,$L43=1)),中間シート!R43,"")</f>
        <v/>
      </c>
      <c r="S43" s="75" t="str">
        <f t="shared" si="6"/>
        <v/>
      </c>
      <c r="T43" s="73" t="str">
        <f>IF(OR($I43=1,AND($I43=0,$L43=1)),中間シート!T43,"")</f>
        <v/>
      </c>
      <c r="U43" s="75" t="str">
        <f>IF(OR($I43=1,AND($I43=0,$L43=1)),中間シート!U43,"")</f>
        <v/>
      </c>
      <c r="V43" s="75" t="str">
        <f>IF(OR($I43=1,AND($I43=0,$L43=1)),中間シート!V43,"")</f>
        <v/>
      </c>
      <c r="W43" s="75" t="str">
        <f>IF(OR($I43=1,AND($I43=0,$L43=1)),中間シート!W43,"")</f>
        <v/>
      </c>
      <c r="X43" s="75" t="str">
        <f>IF(OR($I43=1,AND($I43=0,$L43=1)),中間シート!X43,"")</f>
        <v/>
      </c>
      <c r="Y43" s="75" t="str">
        <f>IF(OR($I43=1,AND($I43=0,$L43=1)),中間シート!Y43,"")</f>
        <v/>
      </c>
      <c r="Z43" s="75" t="str">
        <f>IF(OR($I43=1,AND($I43=0,$L43=1)),中間シート!Z43,"")</f>
        <v/>
      </c>
      <c r="AA43" s="75" t="str">
        <f>IF(OR($I43=1,AND($I43=0,$L43=1)),中間シート!AA43,"")</f>
        <v/>
      </c>
      <c r="AB43" s="75" t="str">
        <f>IF(OR($I43=1,AND($I43=0,$L43=1)),中間シート!AB43,"")</f>
        <v/>
      </c>
      <c r="AC43" s="75" t="str">
        <f>IF(OR($I43=1,AND($I43=0,$L43=1)),中間シート!AC43,"")</f>
        <v/>
      </c>
      <c r="AD43" s="75" t="str">
        <f>IF(OR($I43=1,AND($I43=0,$L43=1)),中間シート!AD43,"")</f>
        <v/>
      </c>
      <c r="AE43" s="75" t="str">
        <f>IF(OR($I43=1,AND($I43=0,$L43=1)),中間シート!AE43,"")</f>
        <v/>
      </c>
      <c r="AF43" s="75" t="str">
        <f>IF(OR($I43=1,AND($I43=0,$L43=1)),中間シート!AF43,"")</f>
        <v/>
      </c>
      <c r="AG43" s="170"/>
      <c r="AH43" s="75" t="str">
        <f>IF(OR($I43=1,AND($I43=0,$L43=1)),中間シート!AH43,"")</f>
        <v/>
      </c>
      <c r="AI43" s="75" t="str">
        <f>IF(OR($I43=1,AND($I43=0,$L43=1)),中間シート!AI43,"")</f>
        <v/>
      </c>
      <c r="AJ43" s="75" t="str">
        <f>IF(OR($I43=1,AND($I43=0,$L43=1)),中間シート!AJ43,"")</f>
        <v/>
      </c>
      <c r="AK43" s="75" t="str">
        <f>IF(OR($I43=1,AND($I43=0,$L43=1)),中間シート!AK43,"")</f>
        <v/>
      </c>
      <c r="AL43" s="75" t="str">
        <f>IF(OR($I43=1,AND($I43=0,$L43=1)),中間シート!AL43,"")</f>
        <v/>
      </c>
      <c r="AM43" s="75" t="str">
        <f>IF($H43=1,中間シート!AM43,"")</f>
        <v/>
      </c>
      <c r="AN43" s="75" t="str">
        <f>IF($H43=1,中間シート!AN43,"")</f>
        <v/>
      </c>
      <c r="AO43" s="75" t="str">
        <f>IF($H43=1,中間シート!AO43,"")</f>
        <v/>
      </c>
      <c r="AP43" s="170"/>
      <c r="AQ43" s="170"/>
      <c r="AR43" s="75" t="str">
        <f>IF(OR($I43=1,AND($I43=0,$L43=1)),中間シート!AR43,"")</f>
        <v/>
      </c>
      <c r="AS43" s="72"/>
      <c r="AT43" s="72"/>
      <c r="AU43" s="72"/>
      <c r="AV43" s="75" t="str">
        <f>IF(OR($I43=1,AND($I43=0,$L43=1)),中間シート!AS43,"")</f>
        <v/>
      </c>
      <c r="AW43" s="75" t="str">
        <f>IF(OR($I43=1,AND($I43=0,$L43=1)),中間シート!AT43,"")</f>
        <v/>
      </c>
      <c r="AX43" s="75" t="str">
        <f>IF(OR($I43=1,AND($I43=0,$L43=1)),中間シート!AU43,"")</f>
        <v/>
      </c>
      <c r="AY43" s="75" t="str">
        <f>IF(OR($I43=1,AND($I43=0,$L43=1)),中間シート!AV43,"")</f>
        <v/>
      </c>
      <c r="AZ43" s="75" t="str">
        <f>IF(OR($I43=1,AND($I43=0,$L43=1)),中間シート!AW43,"")</f>
        <v/>
      </c>
      <c r="BA43" s="75" t="str">
        <f>IF(OR($I43=1,AND($I43=0,$L43=1)),中間シート!AX43,"")</f>
        <v/>
      </c>
      <c r="BB43" s="75" t="str">
        <f>IF(OR($I43=1,AND($I43=0,$L43=1)),中間シート!AY43,"")</f>
        <v/>
      </c>
      <c r="BC43" s="75" t="str">
        <f>IF(OR($I43=1,AND($I43=0,$L43=1)),中間シート!AZ43,"")</f>
        <v/>
      </c>
      <c r="BD43" s="72"/>
    </row>
    <row r="44" spans="1:56">
      <c r="A44" s="95">
        <f>中間シート!A44</f>
        <v>39</v>
      </c>
      <c r="B44" s="72">
        <f>中間シート!B44</f>
        <v>10</v>
      </c>
      <c r="C44" s="72" t="str">
        <f>中間シート!C44</f>
        <v/>
      </c>
      <c r="D44" s="72">
        <f>中間シート!D44</f>
        <v>0</v>
      </c>
      <c r="E44" s="72">
        <f>中間シート!E44</f>
        <v>1</v>
      </c>
      <c r="F44" s="72">
        <f>中間シート!F44</f>
        <v>0</v>
      </c>
      <c r="G44" s="72">
        <f>中間シート!G44</f>
        <v>3</v>
      </c>
      <c r="H44" s="72">
        <f>中間シート!H44</f>
        <v>0</v>
      </c>
      <c r="I44" s="72">
        <f>中間シート!I44</f>
        <v>0</v>
      </c>
      <c r="J44" s="72">
        <f>中間シート!J44</f>
        <v>0</v>
      </c>
      <c r="K44" s="72">
        <f>中間シート!K44</f>
        <v>0</v>
      </c>
      <c r="L44" s="71">
        <f>中間シート!L44</f>
        <v>0</v>
      </c>
      <c r="M44" s="95">
        <f>中間シート!M44</f>
        <v>0</v>
      </c>
      <c r="N44" s="73"/>
      <c r="O44" s="73"/>
      <c r="P44" s="73"/>
      <c r="Q44" s="74"/>
      <c r="R44" s="97" t="str">
        <f>IF(OR($I44=1,AND($I44=0,$L44=1)),中間シート!R44,"")</f>
        <v/>
      </c>
      <c r="S44" s="75" t="str">
        <f t="shared" si="6"/>
        <v/>
      </c>
      <c r="T44" s="73" t="str">
        <f>IF(OR($I44=1,AND($I44=0,$L44=1)),中間シート!T44,"")</f>
        <v/>
      </c>
      <c r="U44" s="75" t="str">
        <f>IF(OR($I44=1,AND($I44=0,$L44=1)),中間シート!U44,"")</f>
        <v/>
      </c>
      <c r="V44" s="75" t="str">
        <f>IF(OR($I44=1,AND($I44=0,$L44=1)),中間シート!V44,"")</f>
        <v/>
      </c>
      <c r="W44" s="75" t="str">
        <f>IF(OR($I44=1,AND($I44=0,$L44=1)),中間シート!W44,"")</f>
        <v/>
      </c>
      <c r="X44" s="75" t="str">
        <f>IF(OR($I44=1,AND($I44=0,$L44=1)),中間シート!X44,"")</f>
        <v/>
      </c>
      <c r="Y44" s="75" t="str">
        <f>IF(OR($I44=1,AND($I44=0,$L44=1)),中間シート!Y44,"")</f>
        <v/>
      </c>
      <c r="Z44" s="75" t="str">
        <f>IF(OR($I44=1,AND($I44=0,$L44=1)),中間シート!Z44,"")</f>
        <v/>
      </c>
      <c r="AA44" s="75" t="str">
        <f>IF(OR($I44=1,AND($I44=0,$L44=1)),中間シート!AA44,"")</f>
        <v/>
      </c>
      <c r="AB44" s="75" t="str">
        <f>IF(OR($I44=1,AND($I44=0,$L44=1)),中間シート!AB44,"")</f>
        <v/>
      </c>
      <c r="AC44" s="75" t="str">
        <f>IF(OR($I44=1,AND($I44=0,$L44=1)),中間シート!AC44,"")</f>
        <v/>
      </c>
      <c r="AD44" s="75" t="str">
        <f>IF(OR($I44=1,AND($I44=0,$L44=1)),中間シート!AD44,"")</f>
        <v/>
      </c>
      <c r="AE44" s="75" t="str">
        <f>IF(OR($I44=1,AND($I44=0,$L44=1)),中間シート!AE44,"")</f>
        <v/>
      </c>
      <c r="AF44" s="75" t="str">
        <f>IF(OR($I44=1,AND($I44=0,$L44=1)),中間シート!AF44,"")</f>
        <v/>
      </c>
      <c r="AG44" s="170"/>
      <c r="AH44" s="75" t="str">
        <f>IF(OR($I44=1,AND($I44=0,$L44=1)),中間シート!AH44,"")</f>
        <v/>
      </c>
      <c r="AI44" s="75" t="str">
        <f>IF(OR($I44=1,AND($I44=0,$L44=1)),中間シート!AI44,"")</f>
        <v/>
      </c>
      <c r="AJ44" s="75" t="str">
        <f>IF(OR($I44=1,AND($I44=0,$L44=1)),中間シート!AJ44,"")</f>
        <v/>
      </c>
      <c r="AK44" s="75" t="str">
        <f>IF(OR($I44=1,AND($I44=0,$L44=1)),中間シート!AK44,"")</f>
        <v/>
      </c>
      <c r="AL44" s="75" t="str">
        <f>IF(OR($I44=1,AND($I44=0,$L44=1)),中間シート!AL44,"")</f>
        <v/>
      </c>
      <c r="AM44" s="75" t="str">
        <f>IF($H44=1,中間シート!AM44,"")</f>
        <v/>
      </c>
      <c r="AN44" s="75" t="str">
        <f>IF($H44=1,中間シート!AN44,"")</f>
        <v/>
      </c>
      <c r="AO44" s="75" t="str">
        <f>IF($H44=1,中間シート!AO44,"")</f>
        <v/>
      </c>
      <c r="AP44" s="170"/>
      <c r="AQ44" s="170"/>
      <c r="AR44" s="75" t="str">
        <f>IF(OR($I44=1,AND($I44=0,$L44=1)),中間シート!AR44,"")</f>
        <v/>
      </c>
      <c r="AS44" s="72"/>
      <c r="AT44" s="72"/>
      <c r="AU44" s="72"/>
      <c r="AV44" s="75" t="str">
        <f>IF(OR($I44=1,AND($I44=0,$L44=1)),中間シート!AS44,"")</f>
        <v/>
      </c>
      <c r="AW44" s="75" t="str">
        <f>IF(OR($I44=1,AND($I44=0,$L44=1)),中間シート!AT44,"")</f>
        <v/>
      </c>
      <c r="AX44" s="75" t="str">
        <f>IF(OR($I44=1,AND($I44=0,$L44=1)),中間シート!AU44,"")</f>
        <v/>
      </c>
      <c r="AY44" s="75" t="str">
        <f>IF(OR($I44=1,AND($I44=0,$L44=1)),中間シート!AV44,"")</f>
        <v/>
      </c>
      <c r="AZ44" s="75" t="str">
        <f>IF(OR($I44=1,AND($I44=0,$L44=1)),中間シート!AW44,"")</f>
        <v/>
      </c>
      <c r="BA44" s="75" t="str">
        <f>IF(OR($I44=1,AND($I44=0,$L44=1)),中間シート!AX44,"")</f>
        <v/>
      </c>
      <c r="BB44" s="75" t="str">
        <f>IF(OR($I44=1,AND($I44=0,$L44=1)),中間シート!AY44,"")</f>
        <v/>
      </c>
      <c r="BC44" s="75" t="str">
        <f>IF(OR($I44=1,AND($I44=0,$L44=1)),中間シート!AZ44,"")</f>
        <v/>
      </c>
      <c r="BD44" s="72"/>
    </row>
    <row r="45" spans="1:56">
      <c r="A45" s="95">
        <f>中間シート!A45</f>
        <v>40</v>
      </c>
      <c r="B45" s="72">
        <f>中間シート!B45</f>
        <v>10</v>
      </c>
      <c r="C45" s="72" t="str">
        <f>中間シート!C45</f>
        <v/>
      </c>
      <c r="D45" s="72">
        <f>中間シート!D45</f>
        <v>0</v>
      </c>
      <c r="E45" s="72">
        <f>中間シート!E45</f>
        <v>1</v>
      </c>
      <c r="F45" s="72">
        <f>中間シート!F45</f>
        <v>0</v>
      </c>
      <c r="G45" s="72">
        <f>中間シート!G45</f>
        <v>4</v>
      </c>
      <c r="H45" s="72">
        <f>中間シート!H45</f>
        <v>0</v>
      </c>
      <c r="I45" s="72">
        <f>中間シート!I45</f>
        <v>0</v>
      </c>
      <c r="J45" s="72">
        <f>中間シート!J45</f>
        <v>0</v>
      </c>
      <c r="K45" s="72">
        <f>中間シート!K45</f>
        <v>0</v>
      </c>
      <c r="L45" s="71">
        <f>中間シート!L45</f>
        <v>0</v>
      </c>
      <c r="M45" s="95">
        <f>中間シート!M45</f>
        <v>0</v>
      </c>
      <c r="N45" s="73"/>
      <c r="O45" s="73"/>
      <c r="P45" s="73"/>
      <c r="Q45" s="74"/>
      <c r="R45" s="97" t="str">
        <f>IF(OR($I45=1,AND($I45=0,$L45=1)),中間シート!R45,"")</f>
        <v/>
      </c>
      <c r="S45" s="75" t="str">
        <f t="shared" si="6"/>
        <v/>
      </c>
      <c r="T45" s="73" t="str">
        <f>IF(OR($I45=1,AND($I45=0,$L45=1)),中間シート!T45,"")</f>
        <v/>
      </c>
      <c r="U45" s="75" t="str">
        <f>IF(OR($I45=1,AND($I45=0,$L45=1)),中間シート!U45,"")</f>
        <v/>
      </c>
      <c r="V45" s="75" t="str">
        <f>IF(OR($I45=1,AND($I45=0,$L45=1)),中間シート!V45,"")</f>
        <v/>
      </c>
      <c r="W45" s="75" t="str">
        <f>IF(OR($I45=1,AND($I45=0,$L45=1)),中間シート!W45,"")</f>
        <v/>
      </c>
      <c r="X45" s="75" t="str">
        <f>IF(OR($I45=1,AND($I45=0,$L45=1)),中間シート!X45,"")</f>
        <v/>
      </c>
      <c r="Y45" s="75" t="str">
        <f>IF(OR($I45=1,AND($I45=0,$L45=1)),中間シート!Y45,"")</f>
        <v/>
      </c>
      <c r="Z45" s="75" t="str">
        <f>IF(OR($I45=1,AND($I45=0,$L45=1)),中間シート!Z45,"")</f>
        <v/>
      </c>
      <c r="AA45" s="75" t="str">
        <f>IF(OR($I45=1,AND($I45=0,$L45=1)),中間シート!AA45,"")</f>
        <v/>
      </c>
      <c r="AB45" s="75" t="str">
        <f>IF(OR($I45=1,AND($I45=0,$L45=1)),中間シート!AB45,"")</f>
        <v/>
      </c>
      <c r="AC45" s="75" t="str">
        <f>IF(OR($I45=1,AND($I45=0,$L45=1)),中間シート!AC45,"")</f>
        <v/>
      </c>
      <c r="AD45" s="75" t="str">
        <f>IF(OR($I45=1,AND($I45=0,$L45=1)),中間シート!AD45,"")</f>
        <v/>
      </c>
      <c r="AE45" s="75" t="str">
        <f>IF(OR($I45=1,AND($I45=0,$L45=1)),中間シート!AE45,"")</f>
        <v/>
      </c>
      <c r="AF45" s="75" t="str">
        <f>IF(OR($I45=1,AND($I45=0,$L45=1)),中間シート!AF45,"")</f>
        <v/>
      </c>
      <c r="AG45" s="170"/>
      <c r="AH45" s="75" t="str">
        <f>IF(OR($I45=1,AND($I45=0,$L45=1)),中間シート!AH45,"")</f>
        <v/>
      </c>
      <c r="AI45" s="75" t="str">
        <f>IF(OR($I45=1,AND($I45=0,$L45=1)),中間シート!AI45,"")</f>
        <v/>
      </c>
      <c r="AJ45" s="75" t="str">
        <f>IF(OR($I45=1,AND($I45=0,$L45=1)),中間シート!AJ45,"")</f>
        <v/>
      </c>
      <c r="AK45" s="75" t="str">
        <f>IF(OR($I45=1,AND($I45=0,$L45=1)),中間シート!AK45,"")</f>
        <v/>
      </c>
      <c r="AL45" s="75" t="str">
        <f>IF(OR($I45=1,AND($I45=0,$L45=1)),中間シート!AL45,"")</f>
        <v/>
      </c>
      <c r="AM45" s="75" t="str">
        <f>IF($H45=1,中間シート!AM45,"")</f>
        <v/>
      </c>
      <c r="AN45" s="75" t="str">
        <f>IF($H45=1,中間シート!AN45,"")</f>
        <v/>
      </c>
      <c r="AO45" s="75" t="str">
        <f>IF($H45=1,中間シート!AO45,"")</f>
        <v/>
      </c>
      <c r="AP45" s="170"/>
      <c r="AQ45" s="170"/>
      <c r="AR45" s="75" t="str">
        <f>IF(OR($I45=1,AND($I45=0,$L45=1)),中間シート!AR45,"")</f>
        <v/>
      </c>
      <c r="AS45" s="72"/>
      <c r="AT45" s="72"/>
      <c r="AU45" s="72"/>
      <c r="AV45" s="75" t="str">
        <f>IF(OR($I45=1,AND($I45=0,$L45=1)),中間シート!AS45,"")</f>
        <v/>
      </c>
      <c r="AW45" s="75" t="str">
        <f>IF(OR($I45=1,AND($I45=0,$L45=1)),中間シート!AT45,"")</f>
        <v/>
      </c>
      <c r="AX45" s="75" t="str">
        <f>IF(OR($I45=1,AND($I45=0,$L45=1)),中間シート!AU45,"")</f>
        <v/>
      </c>
      <c r="AY45" s="75" t="str">
        <f>IF(OR($I45=1,AND($I45=0,$L45=1)),中間シート!AV45,"")</f>
        <v/>
      </c>
      <c r="AZ45" s="75" t="str">
        <f>IF(OR($I45=1,AND($I45=0,$L45=1)),中間シート!AW45,"")</f>
        <v/>
      </c>
      <c r="BA45" s="75" t="str">
        <f>IF(OR($I45=1,AND($I45=0,$L45=1)),中間シート!AX45,"")</f>
        <v/>
      </c>
      <c r="BB45" s="75" t="str">
        <f>IF(OR($I45=1,AND($I45=0,$L45=1)),中間シート!AY45,"")</f>
        <v/>
      </c>
      <c r="BC45" s="75" t="str">
        <f>IF(OR($I45=1,AND($I45=0,$L45=1)),中間シート!AZ45,"")</f>
        <v/>
      </c>
      <c r="BD45" s="72"/>
    </row>
    <row r="46" spans="1:56">
      <c r="A46" s="95">
        <f>中間シート!A46</f>
        <v>41</v>
      </c>
      <c r="B46" s="72">
        <f>中間シート!B46</f>
        <v>11</v>
      </c>
      <c r="C46" s="72" t="str">
        <f>中間シート!C46</f>
        <v/>
      </c>
      <c r="D46" s="72">
        <f>中間シート!D46</f>
        <v>0</v>
      </c>
      <c r="E46" s="72">
        <f>中間シート!E46</f>
        <v>1</v>
      </c>
      <c r="F46" s="72">
        <f>中間シート!F46</f>
        <v>0</v>
      </c>
      <c r="G46" s="72">
        <f>中間シート!G46</f>
        <v>1</v>
      </c>
      <c r="H46" s="72">
        <f>中間シート!H46</f>
        <v>0</v>
      </c>
      <c r="I46" s="72">
        <f>中間シート!I46</f>
        <v>0</v>
      </c>
      <c r="J46" s="72">
        <f>中間シート!J46</f>
        <v>0</v>
      </c>
      <c r="K46" s="72">
        <f>中間シート!K46</f>
        <v>0</v>
      </c>
      <c r="L46" s="71">
        <f>中間シート!L46</f>
        <v>0</v>
      </c>
      <c r="M46" s="95">
        <f>中間シート!M46</f>
        <v>0</v>
      </c>
      <c r="N46" s="73"/>
      <c r="O46" s="73"/>
      <c r="P46" s="73"/>
      <c r="Q46" s="74"/>
      <c r="R46" s="97" t="str">
        <f>IF(OR($I46=1,AND($I46=0,$L46=1)),中間シート!R46,"")</f>
        <v/>
      </c>
      <c r="S46" s="75" t="str">
        <f t="shared" si="6"/>
        <v/>
      </c>
      <c r="T46" s="73" t="str">
        <f>IF(OR($I46=1,AND($I46=0,$L46=1)),中間シート!T46,"")</f>
        <v/>
      </c>
      <c r="U46" s="75" t="str">
        <f>IF(OR($I46=1,AND($I46=0,$L46=1)),中間シート!U46,"")</f>
        <v/>
      </c>
      <c r="V46" s="75" t="str">
        <f>IF(OR($I46=1,AND($I46=0,$L46=1)),中間シート!V46,"")</f>
        <v/>
      </c>
      <c r="W46" s="75" t="str">
        <f>IF(OR($I46=1,AND($I46=0,$L46=1)),中間シート!W46,"")</f>
        <v/>
      </c>
      <c r="X46" s="75" t="str">
        <f>IF(OR($I46=1,AND($I46=0,$L46=1)),中間シート!X46,"")</f>
        <v/>
      </c>
      <c r="Y46" s="75" t="str">
        <f>IF(OR($I46=1,AND($I46=0,$L46=1)),中間シート!Y46,"")</f>
        <v/>
      </c>
      <c r="Z46" s="75" t="str">
        <f>IF(OR($I46=1,AND($I46=0,$L46=1)),中間シート!Z46,"")</f>
        <v/>
      </c>
      <c r="AA46" s="75" t="str">
        <f>IF(OR($I46=1,AND($I46=0,$L46=1)),中間シート!AA46,"")</f>
        <v/>
      </c>
      <c r="AB46" s="75" t="str">
        <f>IF(OR($I46=1,AND($I46=0,$L46=1)),中間シート!AB46,"")</f>
        <v/>
      </c>
      <c r="AC46" s="75" t="str">
        <f>IF(OR($I46=1,AND($I46=0,$L46=1)),中間シート!AC46,"")</f>
        <v/>
      </c>
      <c r="AD46" s="75" t="str">
        <f>IF(OR($I46=1,AND($I46=0,$L46=1)),中間シート!AD46,"")</f>
        <v/>
      </c>
      <c r="AE46" s="75" t="str">
        <f>IF(OR($I46=1,AND($I46=0,$L46=1)),中間シート!AE46,"")</f>
        <v/>
      </c>
      <c r="AF46" s="75" t="str">
        <f>IF(OR($I46=1,AND($I46=0,$L46=1)),中間シート!AF46,"")</f>
        <v/>
      </c>
      <c r="AG46" s="170"/>
      <c r="AH46" s="75" t="str">
        <f>IF(OR($I46=1,AND($I46=0,$L46=1)),中間シート!AH46,"")</f>
        <v/>
      </c>
      <c r="AI46" s="75" t="str">
        <f>IF(OR($I46=1,AND($I46=0,$L46=1)),中間シート!AI46,"")</f>
        <v/>
      </c>
      <c r="AJ46" s="75" t="str">
        <f>IF(OR($I46=1,AND($I46=0,$L46=1)),中間シート!AJ46,"")</f>
        <v/>
      </c>
      <c r="AK46" s="75" t="str">
        <f>IF(OR($I46=1,AND($I46=0,$L46=1)),中間シート!AK46,"")</f>
        <v/>
      </c>
      <c r="AL46" s="75" t="str">
        <f>IF(OR($I46=1,AND($I46=0,$L46=1)),中間シート!AL46,"")</f>
        <v/>
      </c>
      <c r="AM46" s="75" t="str">
        <f>IF($H46=1,中間シート!AM46,"")</f>
        <v/>
      </c>
      <c r="AN46" s="75" t="str">
        <f>IF($H46=1,中間シート!AN46,"")</f>
        <v/>
      </c>
      <c r="AO46" s="75" t="str">
        <f>IF($H46=1,中間シート!AO46,"")</f>
        <v/>
      </c>
      <c r="AP46" s="170"/>
      <c r="AQ46" s="170"/>
      <c r="AR46" s="75" t="str">
        <f>IF(OR($I46=1,AND($I46=0,$L46=1)),中間シート!AR46,"")</f>
        <v/>
      </c>
      <c r="AS46" s="72"/>
      <c r="AT46" s="72"/>
      <c r="AU46" s="72"/>
      <c r="AV46" s="75" t="str">
        <f>IF(OR($I46=1,AND($I46=0,$L46=1)),中間シート!AS46,"")</f>
        <v/>
      </c>
      <c r="AW46" s="75" t="str">
        <f>IF(OR($I46=1,AND($I46=0,$L46=1)),中間シート!AT46,"")</f>
        <v/>
      </c>
      <c r="AX46" s="75" t="str">
        <f>IF(OR($I46=1,AND($I46=0,$L46=1)),中間シート!AU46,"")</f>
        <v/>
      </c>
      <c r="AY46" s="75" t="str">
        <f>IF(OR($I46=1,AND($I46=0,$L46=1)),中間シート!AV46,"")</f>
        <v/>
      </c>
      <c r="AZ46" s="75" t="str">
        <f>IF(OR($I46=1,AND($I46=0,$L46=1)),中間シート!AW46,"")</f>
        <v/>
      </c>
      <c r="BA46" s="75" t="str">
        <f>IF(OR($I46=1,AND($I46=0,$L46=1)),中間シート!AX46,"")</f>
        <v/>
      </c>
      <c r="BB46" s="75" t="str">
        <f>IF(OR($I46=1,AND($I46=0,$L46=1)),中間シート!AY46,"")</f>
        <v/>
      </c>
      <c r="BC46" s="75" t="str">
        <f>IF(OR($I46=1,AND($I46=0,$L46=1)),中間シート!AZ46,"")</f>
        <v/>
      </c>
      <c r="BD46" s="72"/>
    </row>
    <row r="47" spans="1:56">
      <c r="A47" s="95">
        <f>中間シート!A47</f>
        <v>42</v>
      </c>
      <c r="B47" s="72">
        <f>中間シート!B47</f>
        <v>11</v>
      </c>
      <c r="C47" s="72" t="str">
        <f>中間シート!C47</f>
        <v/>
      </c>
      <c r="D47" s="72">
        <f>中間シート!D47</f>
        <v>0</v>
      </c>
      <c r="E47" s="72">
        <f>中間シート!E47</f>
        <v>1</v>
      </c>
      <c r="F47" s="72">
        <f>中間シート!F47</f>
        <v>0</v>
      </c>
      <c r="G47" s="72">
        <f>中間シート!G47</f>
        <v>2</v>
      </c>
      <c r="H47" s="72">
        <f>中間シート!H47</f>
        <v>0</v>
      </c>
      <c r="I47" s="72">
        <f>中間シート!I47</f>
        <v>0</v>
      </c>
      <c r="J47" s="72">
        <f>中間シート!J47</f>
        <v>0</v>
      </c>
      <c r="K47" s="72">
        <f>中間シート!K47</f>
        <v>0</v>
      </c>
      <c r="L47" s="71">
        <f>中間シート!L47</f>
        <v>0</v>
      </c>
      <c r="M47" s="95">
        <f>中間シート!M47</f>
        <v>0</v>
      </c>
      <c r="N47" s="73"/>
      <c r="O47" s="73"/>
      <c r="P47" s="73"/>
      <c r="Q47" s="74"/>
      <c r="R47" s="97" t="str">
        <f>IF(OR($I47=1,AND($I47=0,$L47=1)),中間シート!R47,"")</f>
        <v/>
      </c>
      <c r="S47" s="75" t="str">
        <f t="shared" si="6"/>
        <v/>
      </c>
      <c r="T47" s="73" t="str">
        <f>IF(OR($I47=1,AND($I47=0,$L47=1)),中間シート!T47,"")</f>
        <v/>
      </c>
      <c r="U47" s="75" t="str">
        <f>IF(OR($I47=1,AND($I47=0,$L47=1)),中間シート!U47,"")</f>
        <v/>
      </c>
      <c r="V47" s="75" t="str">
        <f>IF(OR($I47=1,AND($I47=0,$L47=1)),中間シート!V47,"")</f>
        <v/>
      </c>
      <c r="W47" s="75" t="str">
        <f>IF(OR($I47=1,AND($I47=0,$L47=1)),中間シート!W47,"")</f>
        <v/>
      </c>
      <c r="X47" s="75" t="str">
        <f>IF(OR($I47=1,AND($I47=0,$L47=1)),中間シート!X47,"")</f>
        <v/>
      </c>
      <c r="Y47" s="75" t="str">
        <f>IF(OR($I47=1,AND($I47=0,$L47=1)),中間シート!Y47,"")</f>
        <v/>
      </c>
      <c r="Z47" s="75" t="str">
        <f>IF(OR($I47=1,AND($I47=0,$L47=1)),中間シート!Z47,"")</f>
        <v/>
      </c>
      <c r="AA47" s="75" t="str">
        <f>IF(OR($I47=1,AND($I47=0,$L47=1)),中間シート!AA47,"")</f>
        <v/>
      </c>
      <c r="AB47" s="75" t="str">
        <f>IF(OR($I47=1,AND($I47=0,$L47=1)),中間シート!AB47,"")</f>
        <v/>
      </c>
      <c r="AC47" s="75" t="str">
        <f>IF(OR($I47=1,AND($I47=0,$L47=1)),中間シート!AC47,"")</f>
        <v/>
      </c>
      <c r="AD47" s="75" t="str">
        <f>IF(OR($I47=1,AND($I47=0,$L47=1)),中間シート!AD47,"")</f>
        <v/>
      </c>
      <c r="AE47" s="75" t="str">
        <f>IF(OR($I47=1,AND($I47=0,$L47=1)),中間シート!AE47,"")</f>
        <v/>
      </c>
      <c r="AF47" s="75" t="str">
        <f>IF(OR($I47=1,AND($I47=0,$L47=1)),中間シート!AF47,"")</f>
        <v/>
      </c>
      <c r="AG47" s="170"/>
      <c r="AH47" s="75" t="str">
        <f>IF(OR($I47=1,AND($I47=0,$L47=1)),中間シート!AH47,"")</f>
        <v/>
      </c>
      <c r="AI47" s="75" t="str">
        <f>IF(OR($I47=1,AND($I47=0,$L47=1)),中間シート!AI47,"")</f>
        <v/>
      </c>
      <c r="AJ47" s="75" t="str">
        <f>IF(OR($I47=1,AND($I47=0,$L47=1)),中間シート!AJ47,"")</f>
        <v/>
      </c>
      <c r="AK47" s="75" t="str">
        <f>IF(OR($I47=1,AND($I47=0,$L47=1)),中間シート!AK47,"")</f>
        <v/>
      </c>
      <c r="AL47" s="75" t="str">
        <f>IF(OR($I47=1,AND($I47=0,$L47=1)),中間シート!AL47,"")</f>
        <v/>
      </c>
      <c r="AM47" s="75" t="str">
        <f>IF($H47=1,中間シート!AM47,"")</f>
        <v/>
      </c>
      <c r="AN47" s="75" t="str">
        <f>IF($H47=1,中間シート!AN47,"")</f>
        <v/>
      </c>
      <c r="AO47" s="75" t="str">
        <f>IF($H47=1,中間シート!AO47,"")</f>
        <v/>
      </c>
      <c r="AP47" s="170"/>
      <c r="AQ47" s="170"/>
      <c r="AR47" s="75" t="str">
        <f>IF(OR($I47=1,AND($I47=0,$L47=1)),中間シート!AR47,"")</f>
        <v/>
      </c>
      <c r="AS47" s="72"/>
      <c r="AT47" s="72"/>
      <c r="AU47" s="72"/>
      <c r="AV47" s="75" t="str">
        <f>IF(OR($I47=1,AND($I47=0,$L47=1)),中間シート!AS47,"")</f>
        <v/>
      </c>
      <c r="AW47" s="75" t="str">
        <f>IF(OR($I47=1,AND($I47=0,$L47=1)),中間シート!AT47,"")</f>
        <v/>
      </c>
      <c r="AX47" s="75" t="str">
        <f>IF(OR($I47=1,AND($I47=0,$L47=1)),中間シート!AU47,"")</f>
        <v/>
      </c>
      <c r="AY47" s="75" t="str">
        <f>IF(OR($I47=1,AND($I47=0,$L47=1)),中間シート!AV47,"")</f>
        <v/>
      </c>
      <c r="AZ47" s="75" t="str">
        <f>IF(OR($I47=1,AND($I47=0,$L47=1)),中間シート!AW47,"")</f>
        <v/>
      </c>
      <c r="BA47" s="75" t="str">
        <f>IF(OR($I47=1,AND($I47=0,$L47=1)),中間シート!AX47,"")</f>
        <v/>
      </c>
      <c r="BB47" s="75" t="str">
        <f>IF(OR($I47=1,AND($I47=0,$L47=1)),中間シート!AY47,"")</f>
        <v/>
      </c>
      <c r="BC47" s="75" t="str">
        <f>IF(OR($I47=1,AND($I47=0,$L47=1)),中間シート!AZ47,"")</f>
        <v/>
      </c>
      <c r="BD47" s="72"/>
    </row>
    <row r="48" spans="1:56">
      <c r="A48" s="95">
        <f>中間シート!A48</f>
        <v>43</v>
      </c>
      <c r="B48" s="72">
        <f>中間シート!B48</f>
        <v>11</v>
      </c>
      <c r="C48" s="72" t="str">
        <f>中間シート!C48</f>
        <v/>
      </c>
      <c r="D48" s="72">
        <f>中間シート!D48</f>
        <v>0</v>
      </c>
      <c r="E48" s="72">
        <f>中間シート!E48</f>
        <v>1</v>
      </c>
      <c r="F48" s="72">
        <f>中間シート!F48</f>
        <v>0</v>
      </c>
      <c r="G48" s="72">
        <f>中間シート!G48</f>
        <v>3</v>
      </c>
      <c r="H48" s="72">
        <f>中間シート!H48</f>
        <v>0</v>
      </c>
      <c r="I48" s="72">
        <f>中間シート!I48</f>
        <v>0</v>
      </c>
      <c r="J48" s="72">
        <f>中間シート!J48</f>
        <v>0</v>
      </c>
      <c r="K48" s="72">
        <f>中間シート!K48</f>
        <v>0</v>
      </c>
      <c r="L48" s="71">
        <f>中間シート!L48</f>
        <v>0</v>
      </c>
      <c r="M48" s="95">
        <f>中間シート!M48</f>
        <v>0</v>
      </c>
      <c r="N48" s="73"/>
      <c r="O48" s="73"/>
      <c r="P48" s="73"/>
      <c r="Q48" s="74"/>
      <c r="R48" s="97" t="str">
        <f>IF(OR($I48=1,AND($I48=0,$L48=1)),中間シート!R48,"")</f>
        <v/>
      </c>
      <c r="S48" s="75" t="str">
        <f t="shared" si="6"/>
        <v/>
      </c>
      <c r="T48" s="73" t="str">
        <f>IF(OR($I48=1,AND($I48=0,$L48=1)),中間シート!T48,"")</f>
        <v/>
      </c>
      <c r="U48" s="75" t="str">
        <f>IF(OR($I48=1,AND($I48=0,$L48=1)),中間シート!U48,"")</f>
        <v/>
      </c>
      <c r="V48" s="75" t="str">
        <f>IF(OR($I48=1,AND($I48=0,$L48=1)),中間シート!V48,"")</f>
        <v/>
      </c>
      <c r="W48" s="75" t="str">
        <f>IF(OR($I48=1,AND($I48=0,$L48=1)),中間シート!W48,"")</f>
        <v/>
      </c>
      <c r="X48" s="75" t="str">
        <f>IF(OR($I48=1,AND($I48=0,$L48=1)),中間シート!X48,"")</f>
        <v/>
      </c>
      <c r="Y48" s="75" t="str">
        <f>IF(OR($I48=1,AND($I48=0,$L48=1)),中間シート!Y48,"")</f>
        <v/>
      </c>
      <c r="Z48" s="75" t="str">
        <f>IF(OR($I48=1,AND($I48=0,$L48=1)),中間シート!Z48,"")</f>
        <v/>
      </c>
      <c r="AA48" s="75" t="str">
        <f>IF(OR($I48=1,AND($I48=0,$L48=1)),中間シート!AA48,"")</f>
        <v/>
      </c>
      <c r="AB48" s="75" t="str">
        <f>IF(OR($I48=1,AND($I48=0,$L48=1)),中間シート!AB48,"")</f>
        <v/>
      </c>
      <c r="AC48" s="75" t="str">
        <f>IF(OR($I48=1,AND($I48=0,$L48=1)),中間シート!AC48,"")</f>
        <v/>
      </c>
      <c r="AD48" s="75" t="str">
        <f>IF(OR($I48=1,AND($I48=0,$L48=1)),中間シート!AD48,"")</f>
        <v/>
      </c>
      <c r="AE48" s="75" t="str">
        <f>IF(OR($I48=1,AND($I48=0,$L48=1)),中間シート!AE48,"")</f>
        <v/>
      </c>
      <c r="AF48" s="75" t="str">
        <f>IF(OR($I48=1,AND($I48=0,$L48=1)),中間シート!AF48,"")</f>
        <v/>
      </c>
      <c r="AG48" s="170"/>
      <c r="AH48" s="75" t="str">
        <f>IF(OR($I48=1,AND($I48=0,$L48=1)),中間シート!AH48,"")</f>
        <v/>
      </c>
      <c r="AI48" s="75" t="str">
        <f>IF(OR($I48=1,AND($I48=0,$L48=1)),中間シート!AI48,"")</f>
        <v/>
      </c>
      <c r="AJ48" s="75" t="str">
        <f>IF(OR($I48=1,AND($I48=0,$L48=1)),中間シート!AJ48,"")</f>
        <v/>
      </c>
      <c r="AK48" s="75" t="str">
        <f>IF(OR($I48=1,AND($I48=0,$L48=1)),中間シート!AK48,"")</f>
        <v/>
      </c>
      <c r="AL48" s="75" t="str">
        <f>IF(OR($I48=1,AND($I48=0,$L48=1)),中間シート!AL48,"")</f>
        <v/>
      </c>
      <c r="AM48" s="75" t="str">
        <f>IF($H48=1,中間シート!AM48,"")</f>
        <v/>
      </c>
      <c r="AN48" s="75" t="str">
        <f>IF($H48=1,中間シート!AN48,"")</f>
        <v/>
      </c>
      <c r="AO48" s="75" t="str">
        <f>IF($H48=1,中間シート!AO48,"")</f>
        <v/>
      </c>
      <c r="AP48" s="170"/>
      <c r="AQ48" s="170"/>
      <c r="AR48" s="75" t="str">
        <f>IF(OR($I48=1,AND($I48=0,$L48=1)),中間シート!AR48,"")</f>
        <v/>
      </c>
      <c r="AS48" s="72"/>
      <c r="AT48" s="72"/>
      <c r="AU48" s="72"/>
      <c r="AV48" s="75" t="str">
        <f>IF(OR($I48=1,AND($I48=0,$L48=1)),中間シート!AS48,"")</f>
        <v/>
      </c>
      <c r="AW48" s="75" t="str">
        <f>IF(OR($I48=1,AND($I48=0,$L48=1)),中間シート!AT48,"")</f>
        <v/>
      </c>
      <c r="AX48" s="75" t="str">
        <f>IF(OR($I48=1,AND($I48=0,$L48=1)),中間シート!AU48,"")</f>
        <v/>
      </c>
      <c r="AY48" s="75" t="str">
        <f>IF(OR($I48=1,AND($I48=0,$L48=1)),中間シート!AV48,"")</f>
        <v/>
      </c>
      <c r="AZ48" s="75" t="str">
        <f>IF(OR($I48=1,AND($I48=0,$L48=1)),中間シート!AW48,"")</f>
        <v/>
      </c>
      <c r="BA48" s="75" t="str">
        <f>IF(OR($I48=1,AND($I48=0,$L48=1)),中間シート!AX48,"")</f>
        <v/>
      </c>
      <c r="BB48" s="75" t="str">
        <f>IF(OR($I48=1,AND($I48=0,$L48=1)),中間シート!AY48,"")</f>
        <v/>
      </c>
      <c r="BC48" s="75" t="str">
        <f>IF(OR($I48=1,AND($I48=0,$L48=1)),中間シート!AZ48,"")</f>
        <v/>
      </c>
      <c r="BD48" s="72"/>
    </row>
    <row r="49" spans="1:56">
      <c r="A49" s="95">
        <f>中間シート!A49</f>
        <v>44</v>
      </c>
      <c r="B49" s="72">
        <f>中間シート!B49</f>
        <v>11</v>
      </c>
      <c r="C49" s="72" t="str">
        <f>中間シート!C49</f>
        <v/>
      </c>
      <c r="D49" s="72">
        <f>中間シート!D49</f>
        <v>0</v>
      </c>
      <c r="E49" s="72">
        <f>中間シート!E49</f>
        <v>1</v>
      </c>
      <c r="F49" s="72">
        <f>中間シート!F49</f>
        <v>0</v>
      </c>
      <c r="G49" s="72">
        <f>中間シート!G49</f>
        <v>4</v>
      </c>
      <c r="H49" s="72">
        <f>中間シート!H49</f>
        <v>0</v>
      </c>
      <c r="I49" s="72">
        <f>中間シート!I49</f>
        <v>0</v>
      </c>
      <c r="J49" s="72">
        <f>中間シート!J49</f>
        <v>0</v>
      </c>
      <c r="K49" s="72">
        <f>中間シート!K49</f>
        <v>0</v>
      </c>
      <c r="L49" s="71">
        <f>中間シート!L49</f>
        <v>0</v>
      </c>
      <c r="M49" s="95">
        <f>中間シート!M49</f>
        <v>0</v>
      </c>
      <c r="N49" s="73"/>
      <c r="O49" s="73"/>
      <c r="P49" s="73"/>
      <c r="Q49" s="74"/>
      <c r="R49" s="97" t="str">
        <f>IF(OR($I49=1,AND($I49=0,$L49=1)),中間シート!R49,"")</f>
        <v/>
      </c>
      <c r="S49" s="75" t="str">
        <f t="shared" si="6"/>
        <v/>
      </c>
      <c r="T49" s="73" t="str">
        <f>IF(OR($I49=1,AND($I49=0,$L49=1)),中間シート!T49,"")</f>
        <v/>
      </c>
      <c r="U49" s="75" t="str">
        <f>IF(OR($I49=1,AND($I49=0,$L49=1)),中間シート!U49,"")</f>
        <v/>
      </c>
      <c r="V49" s="75" t="str">
        <f>IF(OR($I49=1,AND($I49=0,$L49=1)),中間シート!V49,"")</f>
        <v/>
      </c>
      <c r="W49" s="75" t="str">
        <f>IF(OR($I49=1,AND($I49=0,$L49=1)),中間シート!W49,"")</f>
        <v/>
      </c>
      <c r="X49" s="75" t="str">
        <f>IF(OR($I49=1,AND($I49=0,$L49=1)),中間シート!X49,"")</f>
        <v/>
      </c>
      <c r="Y49" s="75" t="str">
        <f>IF(OR($I49=1,AND($I49=0,$L49=1)),中間シート!Y49,"")</f>
        <v/>
      </c>
      <c r="Z49" s="75" t="str">
        <f>IF(OR($I49=1,AND($I49=0,$L49=1)),中間シート!Z49,"")</f>
        <v/>
      </c>
      <c r="AA49" s="75" t="str">
        <f>IF(OR($I49=1,AND($I49=0,$L49=1)),中間シート!AA49,"")</f>
        <v/>
      </c>
      <c r="AB49" s="75" t="str">
        <f>IF(OR($I49=1,AND($I49=0,$L49=1)),中間シート!AB49,"")</f>
        <v/>
      </c>
      <c r="AC49" s="75" t="str">
        <f>IF(OR($I49=1,AND($I49=0,$L49=1)),中間シート!AC49,"")</f>
        <v/>
      </c>
      <c r="AD49" s="75" t="str">
        <f>IF(OR($I49=1,AND($I49=0,$L49=1)),中間シート!AD49,"")</f>
        <v/>
      </c>
      <c r="AE49" s="75" t="str">
        <f>IF(OR($I49=1,AND($I49=0,$L49=1)),中間シート!AE49,"")</f>
        <v/>
      </c>
      <c r="AF49" s="75" t="str">
        <f>IF(OR($I49=1,AND($I49=0,$L49=1)),中間シート!AF49,"")</f>
        <v/>
      </c>
      <c r="AG49" s="170"/>
      <c r="AH49" s="75" t="str">
        <f>IF(OR($I49=1,AND($I49=0,$L49=1)),中間シート!AH49,"")</f>
        <v/>
      </c>
      <c r="AI49" s="75" t="str">
        <f>IF(OR($I49=1,AND($I49=0,$L49=1)),中間シート!AI49,"")</f>
        <v/>
      </c>
      <c r="AJ49" s="75" t="str">
        <f>IF(OR($I49=1,AND($I49=0,$L49=1)),中間シート!AJ49,"")</f>
        <v/>
      </c>
      <c r="AK49" s="75" t="str">
        <f>IF(OR($I49=1,AND($I49=0,$L49=1)),中間シート!AK49,"")</f>
        <v/>
      </c>
      <c r="AL49" s="75" t="str">
        <f>IF(OR($I49=1,AND($I49=0,$L49=1)),中間シート!AL49,"")</f>
        <v/>
      </c>
      <c r="AM49" s="75" t="str">
        <f>IF($H49=1,中間シート!AM49,"")</f>
        <v/>
      </c>
      <c r="AN49" s="75" t="str">
        <f>IF($H49=1,中間シート!AN49,"")</f>
        <v/>
      </c>
      <c r="AO49" s="75" t="str">
        <f>IF($H49=1,中間シート!AO49,"")</f>
        <v/>
      </c>
      <c r="AP49" s="170"/>
      <c r="AQ49" s="170"/>
      <c r="AR49" s="75" t="str">
        <f>IF(OR($I49=1,AND($I49=0,$L49=1)),中間シート!AR49,"")</f>
        <v/>
      </c>
      <c r="AS49" s="72"/>
      <c r="AT49" s="72"/>
      <c r="AU49" s="72"/>
      <c r="AV49" s="75" t="str">
        <f>IF(OR($I49=1,AND($I49=0,$L49=1)),中間シート!AS49,"")</f>
        <v/>
      </c>
      <c r="AW49" s="75" t="str">
        <f>IF(OR($I49=1,AND($I49=0,$L49=1)),中間シート!AT49,"")</f>
        <v/>
      </c>
      <c r="AX49" s="75" t="str">
        <f>IF(OR($I49=1,AND($I49=0,$L49=1)),中間シート!AU49,"")</f>
        <v/>
      </c>
      <c r="AY49" s="75" t="str">
        <f>IF(OR($I49=1,AND($I49=0,$L49=1)),中間シート!AV49,"")</f>
        <v/>
      </c>
      <c r="AZ49" s="75" t="str">
        <f>IF(OR($I49=1,AND($I49=0,$L49=1)),中間シート!AW49,"")</f>
        <v/>
      </c>
      <c r="BA49" s="75" t="str">
        <f>IF(OR($I49=1,AND($I49=0,$L49=1)),中間シート!AX49,"")</f>
        <v/>
      </c>
      <c r="BB49" s="75" t="str">
        <f>IF(OR($I49=1,AND($I49=0,$L49=1)),中間シート!AY49,"")</f>
        <v/>
      </c>
      <c r="BC49" s="75" t="str">
        <f>IF(OR($I49=1,AND($I49=0,$L49=1)),中間シート!AZ49,"")</f>
        <v/>
      </c>
      <c r="BD49" s="72"/>
    </row>
    <row r="50" spans="1:56">
      <c r="A50" s="95">
        <f>中間シート!A50</f>
        <v>45</v>
      </c>
      <c r="B50" s="72">
        <f>中間シート!B50</f>
        <v>12</v>
      </c>
      <c r="C50" s="72" t="str">
        <f>中間シート!C50</f>
        <v/>
      </c>
      <c r="D50" s="72">
        <f>中間シート!D50</f>
        <v>0</v>
      </c>
      <c r="E50" s="72">
        <f>中間シート!E50</f>
        <v>1</v>
      </c>
      <c r="F50" s="72">
        <f>中間シート!F50</f>
        <v>0</v>
      </c>
      <c r="G50" s="72">
        <f>中間シート!G50</f>
        <v>1</v>
      </c>
      <c r="H50" s="72">
        <f>中間シート!H50</f>
        <v>0</v>
      </c>
      <c r="I50" s="72">
        <f>中間シート!I50</f>
        <v>0</v>
      </c>
      <c r="J50" s="72">
        <f>中間シート!J50</f>
        <v>0</v>
      </c>
      <c r="K50" s="72">
        <f>中間シート!K50</f>
        <v>0</v>
      </c>
      <c r="L50" s="71">
        <f>中間シート!L50</f>
        <v>0</v>
      </c>
      <c r="M50" s="95">
        <f>中間シート!M50</f>
        <v>0</v>
      </c>
      <c r="N50" s="73"/>
      <c r="O50" s="73"/>
      <c r="P50" s="73"/>
      <c r="Q50" s="74"/>
      <c r="R50" s="97" t="str">
        <f>IF(OR($I50=1,AND($I50=0,$L50=1)),中間シート!R50,"")</f>
        <v/>
      </c>
      <c r="S50" s="75" t="str">
        <f t="shared" si="6"/>
        <v/>
      </c>
      <c r="T50" s="73" t="str">
        <f>IF(OR($I50=1,AND($I50=0,$L50=1)),中間シート!T50,"")</f>
        <v/>
      </c>
      <c r="U50" s="75" t="str">
        <f>IF(OR($I50=1,AND($I50=0,$L50=1)),中間シート!U50,"")</f>
        <v/>
      </c>
      <c r="V50" s="75" t="str">
        <f>IF(OR($I50=1,AND($I50=0,$L50=1)),中間シート!V50,"")</f>
        <v/>
      </c>
      <c r="W50" s="75" t="str">
        <f>IF(OR($I50=1,AND($I50=0,$L50=1)),中間シート!W50,"")</f>
        <v/>
      </c>
      <c r="X50" s="75" t="str">
        <f>IF(OR($I50=1,AND($I50=0,$L50=1)),中間シート!X50,"")</f>
        <v/>
      </c>
      <c r="Y50" s="75" t="str">
        <f>IF(OR($I50=1,AND($I50=0,$L50=1)),中間シート!Y50,"")</f>
        <v/>
      </c>
      <c r="Z50" s="75" t="str">
        <f>IF(OR($I50=1,AND($I50=0,$L50=1)),中間シート!Z50,"")</f>
        <v/>
      </c>
      <c r="AA50" s="75" t="str">
        <f>IF(OR($I50=1,AND($I50=0,$L50=1)),中間シート!AA50,"")</f>
        <v/>
      </c>
      <c r="AB50" s="75" t="str">
        <f>IF(OR($I50=1,AND($I50=0,$L50=1)),中間シート!AB50,"")</f>
        <v/>
      </c>
      <c r="AC50" s="75" t="str">
        <f>IF(OR($I50=1,AND($I50=0,$L50=1)),中間シート!AC50,"")</f>
        <v/>
      </c>
      <c r="AD50" s="75" t="str">
        <f>IF(OR($I50=1,AND($I50=0,$L50=1)),中間シート!AD50,"")</f>
        <v/>
      </c>
      <c r="AE50" s="75" t="str">
        <f>IF(OR($I50=1,AND($I50=0,$L50=1)),中間シート!AE50,"")</f>
        <v/>
      </c>
      <c r="AF50" s="75" t="str">
        <f>IF(OR($I50=1,AND($I50=0,$L50=1)),中間シート!AF50,"")</f>
        <v/>
      </c>
      <c r="AG50" s="170"/>
      <c r="AH50" s="75" t="str">
        <f>IF(OR($I50=1,AND($I50=0,$L50=1)),中間シート!AH50,"")</f>
        <v/>
      </c>
      <c r="AI50" s="75" t="str">
        <f>IF(OR($I50=1,AND($I50=0,$L50=1)),中間シート!AI50,"")</f>
        <v/>
      </c>
      <c r="AJ50" s="75" t="str">
        <f>IF(OR($I50=1,AND($I50=0,$L50=1)),中間シート!AJ50,"")</f>
        <v/>
      </c>
      <c r="AK50" s="75" t="str">
        <f>IF(OR($I50=1,AND($I50=0,$L50=1)),中間シート!AK50,"")</f>
        <v/>
      </c>
      <c r="AL50" s="75" t="str">
        <f>IF(OR($I50=1,AND($I50=0,$L50=1)),中間シート!AL50,"")</f>
        <v/>
      </c>
      <c r="AM50" s="75" t="str">
        <f>IF($H50=1,中間シート!AM50,"")</f>
        <v/>
      </c>
      <c r="AN50" s="75" t="str">
        <f>IF($H50=1,中間シート!AN50,"")</f>
        <v/>
      </c>
      <c r="AO50" s="75" t="str">
        <f>IF($H50=1,中間シート!AO50,"")</f>
        <v/>
      </c>
      <c r="AP50" s="170"/>
      <c r="AQ50" s="170"/>
      <c r="AR50" s="75" t="str">
        <f>IF(OR($I50=1,AND($I50=0,$L50=1)),中間シート!AR50,"")</f>
        <v/>
      </c>
      <c r="AS50" s="72"/>
      <c r="AT50" s="72"/>
      <c r="AU50" s="72"/>
      <c r="AV50" s="75" t="str">
        <f>IF(OR($I50=1,AND($I50=0,$L50=1)),中間シート!AS50,"")</f>
        <v/>
      </c>
      <c r="AW50" s="75" t="str">
        <f>IF(OR($I50=1,AND($I50=0,$L50=1)),中間シート!AT50,"")</f>
        <v/>
      </c>
      <c r="AX50" s="75" t="str">
        <f>IF(OR($I50=1,AND($I50=0,$L50=1)),中間シート!AU50,"")</f>
        <v/>
      </c>
      <c r="AY50" s="75" t="str">
        <f>IF(OR($I50=1,AND($I50=0,$L50=1)),中間シート!AV50,"")</f>
        <v/>
      </c>
      <c r="AZ50" s="75" t="str">
        <f>IF(OR($I50=1,AND($I50=0,$L50=1)),中間シート!AW50,"")</f>
        <v/>
      </c>
      <c r="BA50" s="75" t="str">
        <f>IF(OR($I50=1,AND($I50=0,$L50=1)),中間シート!AX50,"")</f>
        <v/>
      </c>
      <c r="BB50" s="75" t="str">
        <f>IF(OR($I50=1,AND($I50=0,$L50=1)),中間シート!AY50,"")</f>
        <v/>
      </c>
      <c r="BC50" s="75" t="str">
        <f>IF(OR($I50=1,AND($I50=0,$L50=1)),中間シート!AZ50,"")</f>
        <v/>
      </c>
      <c r="BD50" s="72"/>
    </row>
    <row r="51" spans="1:56">
      <c r="A51" s="95">
        <f>中間シート!A51</f>
        <v>46</v>
      </c>
      <c r="B51" s="72">
        <f>中間シート!B51</f>
        <v>12</v>
      </c>
      <c r="C51" s="72" t="str">
        <f>中間シート!C51</f>
        <v/>
      </c>
      <c r="D51" s="72">
        <f>中間シート!D51</f>
        <v>0</v>
      </c>
      <c r="E51" s="72">
        <f>中間シート!E51</f>
        <v>1</v>
      </c>
      <c r="F51" s="72">
        <f>中間シート!F51</f>
        <v>0</v>
      </c>
      <c r="G51" s="72">
        <f>中間シート!G51</f>
        <v>2</v>
      </c>
      <c r="H51" s="72">
        <f>中間シート!H51</f>
        <v>0</v>
      </c>
      <c r="I51" s="72">
        <f>中間シート!I51</f>
        <v>0</v>
      </c>
      <c r="J51" s="72">
        <f>中間シート!J51</f>
        <v>0</v>
      </c>
      <c r="K51" s="72">
        <f>中間シート!K51</f>
        <v>0</v>
      </c>
      <c r="L51" s="71">
        <f>中間シート!L51</f>
        <v>0</v>
      </c>
      <c r="M51" s="95">
        <f>中間シート!M51</f>
        <v>0</v>
      </c>
      <c r="N51" s="73"/>
      <c r="O51" s="73"/>
      <c r="P51" s="73"/>
      <c r="Q51" s="74"/>
      <c r="R51" s="97" t="str">
        <f>IF(OR($I51=1,AND($I51=0,$L51=1)),中間シート!R51,"")</f>
        <v/>
      </c>
      <c r="S51" s="75" t="str">
        <f t="shared" si="6"/>
        <v/>
      </c>
      <c r="T51" s="73" t="str">
        <f>IF(OR($I51=1,AND($I51=0,$L51=1)),中間シート!T51,"")</f>
        <v/>
      </c>
      <c r="U51" s="75" t="str">
        <f>IF(OR($I51=1,AND($I51=0,$L51=1)),中間シート!U51,"")</f>
        <v/>
      </c>
      <c r="V51" s="75" t="str">
        <f>IF(OR($I51=1,AND($I51=0,$L51=1)),中間シート!V51,"")</f>
        <v/>
      </c>
      <c r="W51" s="75" t="str">
        <f>IF(OR($I51=1,AND($I51=0,$L51=1)),中間シート!W51,"")</f>
        <v/>
      </c>
      <c r="X51" s="75" t="str">
        <f>IF(OR($I51=1,AND($I51=0,$L51=1)),中間シート!X51,"")</f>
        <v/>
      </c>
      <c r="Y51" s="75" t="str">
        <f>IF(OR($I51=1,AND($I51=0,$L51=1)),中間シート!Y51,"")</f>
        <v/>
      </c>
      <c r="Z51" s="75" t="str">
        <f>IF(OR($I51=1,AND($I51=0,$L51=1)),中間シート!Z51,"")</f>
        <v/>
      </c>
      <c r="AA51" s="75" t="str">
        <f>IF(OR($I51=1,AND($I51=0,$L51=1)),中間シート!AA51,"")</f>
        <v/>
      </c>
      <c r="AB51" s="75" t="str">
        <f>IF(OR($I51=1,AND($I51=0,$L51=1)),中間シート!AB51,"")</f>
        <v/>
      </c>
      <c r="AC51" s="75" t="str">
        <f>IF(OR($I51=1,AND($I51=0,$L51=1)),中間シート!AC51,"")</f>
        <v/>
      </c>
      <c r="AD51" s="75" t="str">
        <f>IF(OR($I51=1,AND($I51=0,$L51=1)),中間シート!AD51,"")</f>
        <v/>
      </c>
      <c r="AE51" s="75" t="str">
        <f>IF(OR($I51=1,AND($I51=0,$L51=1)),中間シート!AE51,"")</f>
        <v/>
      </c>
      <c r="AF51" s="75" t="str">
        <f>IF(OR($I51=1,AND($I51=0,$L51=1)),中間シート!AF51,"")</f>
        <v/>
      </c>
      <c r="AG51" s="170"/>
      <c r="AH51" s="75" t="str">
        <f>IF(OR($I51=1,AND($I51=0,$L51=1)),中間シート!AH51,"")</f>
        <v/>
      </c>
      <c r="AI51" s="75" t="str">
        <f>IF(OR($I51=1,AND($I51=0,$L51=1)),中間シート!AI51,"")</f>
        <v/>
      </c>
      <c r="AJ51" s="75" t="str">
        <f>IF(OR($I51=1,AND($I51=0,$L51=1)),中間シート!AJ51,"")</f>
        <v/>
      </c>
      <c r="AK51" s="75" t="str">
        <f>IF(OR($I51=1,AND($I51=0,$L51=1)),中間シート!AK51,"")</f>
        <v/>
      </c>
      <c r="AL51" s="75" t="str">
        <f>IF(OR($I51=1,AND($I51=0,$L51=1)),中間シート!AL51,"")</f>
        <v/>
      </c>
      <c r="AM51" s="75" t="str">
        <f>IF($H51=1,中間シート!AM51,"")</f>
        <v/>
      </c>
      <c r="AN51" s="75" t="str">
        <f>IF($H51=1,中間シート!AN51,"")</f>
        <v/>
      </c>
      <c r="AO51" s="75" t="str">
        <f>IF($H51=1,中間シート!AO51,"")</f>
        <v/>
      </c>
      <c r="AP51" s="170"/>
      <c r="AQ51" s="170"/>
      <c r="AR51" s="75" t="str">
        <f>IF(OR($I51=1,AND($I51=0,$L51=1)),中間シート!AR51,"")</f>
        <v/>
      </c>
      <c r="AS51" s="72"/>
      <c r="AT51" s="72"/>
      <c r="AU51" s="72"/>
      <c r="AV51" s="75" t="str">
        <f>IF(OR($I51=1,AND($I51=0,$L51=1)),中間シート!AS51,"")</f>
        <v/>
      </c>
      <c r="AW51" s="75" t="str">
        <f>IF(OR($I51=1,AND($I51=0,$L51=1)),中間シート!AT51,"")</f>
        <v/>
      </c>
      <c r="AX51" s="75" t="str">
        <f>IF(OR($I51=1,AND($I51=0,$L51=1)),中間シート!AU51,"")</f>
        <v/>
      </c>
      <c r="AY51" s="75" t="str">
        <f>IF(OR($I51=1,AND($I51=0,$L51=1)),中間シート!AV51,"")</f>
        <v/>
      </c>
      <c r="AZ51" s="75" t="str">
        <f>IF(OR($I51=1,AND($I51=0,$L51=1)),中間シート!AW51,"")</f>
        <v/>
      </c>
      <c r="BA51" s="75" t="str">
        <f>IF(OR($I51=1,AND($I51=0,$L51=1)),中間シート!AX51,"")</f>
        <v/>
      </c>
      <c r="BB51" s="75" t="str">
        <f>IF(OR($I51=1,AND($I51=0,$L51=1)),中間シート!AY51,"")</f>
        <v/>
      </c>
      <c r="BC51" s="75" t="str">
        <f>IF(OR($I51=1,AND($I51=0,$L51=1)),中間シート!AZ51,"")</f>
        <v/>
      </c>
      <c r="BD51" s="72"/>
    </row>
    <row r="52" spans="1:56">
      <c r="A52" s="95">
        <f>中間シート!A52</f>
        <v>47</v>
      </c>
      <c r="B52" s="72">
        <f>中間シート!B52</f>
        <v>12</v>
      </c>
      <c r="C52" s="72" t="str">
        <f>中間シート!C52</f>
        <v/>
      </c>
      <c r="D52" s="72">
        <f>中間シート!D52</f>
        <v>0</v>
      </c>
      <c r="E52" s="72">
        <f>中間シート!E52</f>
        <v>1</v>
      </c>
      <c r="F52" s="72">
        <f>中間シート!F52</f>
        <v>0</v>
      </c>
      <c r="G52" s="72">
        <f>中間シート!G52</f>
        <v>3</v>
      </c>
      <c r="H52" s="72">
        <f>中間シート!H52</f>
        <v>0</v>
      </c>
      <c r="I52" s="72">
        <f>中間シート!I52</f>
        <v>0</v>
      </c>
      <c r="J52" s="72">
        <f>中間シート!J52</f>
        <v>0</v>
      </c>
      <c r="K52" s="72">
        <f>中間シート!K52</f>
        <v>0</v>
      </c>
      <c r="L52" s="71">
        <f>中間シート!L52</f>
        <v>0</v>
      </c>
      <c r="M52" s="95">
        <f>中間シート!M52</f>
        <v>0</v>
      </c>
      <c r="N52" s="73"/>
      <c r="O52" s="73"/>
      <c r="P52" s="73"/>
      <c r="Q52" s="74"/>
      <c r="R52" s="97" t="str">
        <f>IF(OR($I52=1,AND($I52=0,$L52=1)),中間シート!R52,"")</f>
        <v/>
      </c>
      <c r="S52" s="75" t="str">
        <f t="shared" si="6"/>
        <v/>
      </c>
      <c r="T52" s="73" t="str">
        <f>IF(OR($I52=1,AND($I52=0,$L52=1)),中間シート!T52,"")</f>
        <v/>
      </c>
      <c r="U52" s="75" t="str">
        <f>IF(OR($I52=1,AND($I52=0,$L52=1)),中間シート!U52,"")</f>
        <v/>
      </c>
      <c r="V52" s="75" t="str">
        <f>IF(OR($I52=1,AND($I52=0,$L52=1)),中間シート!V52,"")</f>
        <v/>
      </c>
      <c r="W52" s="75" t="str">
        <f>IF(OR($I52=1,AND($I52=0,$L52=1)),中間シート!W52,"")</f>
        <v/>
      </c>
      <c r="X52" s="75" t="str">
        <f>IF(OR($I52=1,AND($I52=0,$L52=1)),中間シート!X52,"")</f>
        <v/>
      </c>
      <c r="Y52" s="75" t="str">
        <f>IF(OR($I52=1,AND($I52=0,$L52=1)),中間シート!Y52,"")</f>
        <v/>
      </c>
      <c r="Z52" s="75" t="str">
        <f>IF(OR($I52=1,AND($I52=0,$L52=1)),中間シート!Z52,"")</f>
        <v/>
      </c>
      <c r="AA52" s="75" t="str">
        <f>IF(OR($I52=1,AND($I52=0,$L52=1)),中間シート!AA52,"")</f>
        <v/>
      </c>
      <c r="AB52" s="75" t="str">
        <f>IF(OR($I52=1,AND($I52=0,$L52=1)),中間シート!AB52,"")</f>
        <v/>
      </c>
      <c r="AC52" s="75" t="str">
        <f>IF(OR($I52=1,AND($I52=0,$L52=1)),中間シート!AC52,"")</f>
        <v/>
      </c>
      <c r="AD52" s="75" t="str">
        <f>IF(OR($I52=1,AND($I52=0,$L52=1)),中間シート!AD52,"")</f>
        <v/>
      </c>
      <c r="AE52" s="75" t="str">
        <f>IF(OR($I52=1,AND($I52=0,$L52=1)),中間シート!AE52,"")</f>
        <v/>
      </c>
      <c r="AF52" s="75" t="str">
        <f>IF(OR($I52=1,AND($I52=0,$L52=1)),中間シート!AF52,"")</f>
        <v/>
      </c>
      <c r="AG52" s="170"/>
      <c r="AH52" s="75" t="str">
        <f>IF(OR($I52=1,AND($I52=0,$L52=1)),中間シート!AH52,"")</f>
        <v/>
      </c>
      <c r="AI52" s="75" t="str">
        <f>IF(OR($I52=1,AND($I52=0,$L52=1)),中間シート!AI52,"")</f>
        <v/>
      </c>
      <c r="AJ52" s="75" t="str">
        <f>IF(OR($I52=1,AND($I52=0,$L52=1)),中間シート!AJ52,"")</f>
        <v/>
      </c>
      <c r="AK52" s="75" t="str">
        <f>IF(OR($I52=1,AND($I52=0,$L52=1)),中間シート!AK52,"")</f>
        <v/>
      </c>
      <c r="AL52" s="75" t="str">
        <f>IF(OR($I52=1,AND($I52=0,$L52=1)),中間シート!AL52,"")</f>
        <v/>
      </c>
      <c r="AM52" s="75" t="str">
        <f>IF($H52=1,中間シート!AM52,"")</f>
        <v/>
      </c>
      <c r="AN52" s="75" t="str">
        <f>IF($H52=1,中間シート!AN52,"")</f>
        <v/>
      </c>
      <c r="AO52" s="75" t="str">
        <f>IF($H52=1,中間シート!AO52,"")</f>
        <v/>
      </c>
      <c r="AP52" s="170"/>
      <c r="AQ52" s="170"/>
      <c r="AR52" s="75" t="str">
        <f>IF(OR($I52=1,AND($I52=0,$L52=1)),中間シート!AR52,"")</f>
        <v/>
      </c>
      <c r="AS52" s="72"/>
      <c r="AT52" s="72"/>
      <c r="AU52" s="72"/>
      <c r="AV52" s="75" t="str">
        <f>IF(OR($I52=1,AND($I52=0,$L52=1)),中間シート!AS52,"")</f>
        <v/>
      </c>
      <c r="AW52" s="75" t="str">
        <f>IF(OR($I52=1,AND($I52=0,$L52=1)),中間シート!AT52,"")</f>
        <v/>
      </c>
      <c r="AX52" s="75" t="str">
        <f>IF(OR($I52=1,AND($I52=0,$L52=1)),中間シート!AU52,"")</f>
        <v/>
      </c>
      <c r="AY52" s="75" t="str">
        <f>IF(OR($I52=1,AND($I52=0,$L52=1)),中間シート!AV52,"")</f>
        <v/>
      </c>
      <c r="AZ52" s="75" t="str">
        <f>IF(OR($I52=1,AND($I52=0,$L52=1)),中間シート!AW52,"")</f>
        <v/>
      </c>
      <c r="BA52" s="75" t="str">
        <f>IF(OR($I52=1,AND($I52=0,$L52=1)),中間シート!AX52,"")</f>
        <v/>
      </c>
      <c r="BB52" s="75" t="str">
        <f>IF(OR($I52=1,AND($I52=0,$L52=1)),中間シート!AY52,"")</f>
        <v/>
      </c>
      <c r="BC52" s="75" t="str">
        <f>IF(OR($I52=1,AND($I52=0,$L52=1)),中間シート!AZ52,"")</f>
        <v/>
      </c>
      <c r="BD52" s="72"/>
    </row>
    <row r="53" spans="1:56">
      <c r="A53" s="95">
        <f>中間シート!A53</f>
        <v>48</v>
      </c>
      <c r="B53" s="72">
        <f>中間シート!B53</f>
        <v>12</v>
      </c>
      <c r="C53" s="72" t="str">
        <f>中間シート!C53</f>
        <v/>
      </c>
      <c r="D53" s="72">
        <f>中間シート!D53</f>
        <v>0</v>
      </c>
      <c r="E53" s="72">
        <f>中間シート!E53</f>
        <v>1</v>
      </c>
      <c r="F53" s="72">
        <f>中間シート!F53</f>
        <v>0</v>
      </c>
      <c r="G53" s="72">
        <f>中間シート!G53</f>
        <v>4</v>
      </c>
      <c r="H53" s="72">
        <f>中間シート!H53</f>
        <v>0</v>
      </c>
      <c r="I53" s="72">
        <f>中間シート!I53</f>
        <v>0</v>
      </c>
      <c r="J53" s="72">
        <f>中間シート!J53</f>
        <v>0</v>
      </c>
      <c r="K53" s="72">
        <f>中間シート!K53</f>
        <v>0</v>
      </c>
      <c r="L53" s="71">
        <f>中間シート!L53</f>
        <v>0</v>
      </c>
      <c r="M53" s="95">
        <f>中間シート!M53</f>
        <v>0</v>
      </c>
      <c r="N53" s="73"/>
      <c r="O53" s="73"/>
      <c r="P53" s="73"/>
      <c r="Q53" s="74"/>
      <c r="R53" s="97" t="str">
        <f>IF(OR($I53=1,AND($I53=0,$L53=1)),中間シート!R53,"")</f>
        <v/>
      </c>
      <c r="S53" s="75" t="str">
        <f t="shared" si="6"/>
        <v/>
      </c>
      <c r="T53" s="73" t="str">
        <f>IF(OR($I53=1,AND($I53=0,$L53=1)),中間シート!T53,"")</f>
        <v/>
      </c>
      <c r="U53" s="75" t="str">
        <f>IF(OR($I53=1,AND($I53=0,$L53=1)),中間シート!U53,"")</f>
        <v/>
      </c>
      <c r="V53" s="75" t="str">
        <f>IF(OR($I53=1,AND($I53=0,$L53=1)),中間シート!V53,"")</f>
        <v/>
      </c>
      <c r="W53" s="75" t="str">
        <f>IF(OR($I53=1,AND($I53=0,$L53=1)),中間シート!W53,"")</f>
        <v/>
      </c>
      <c r="X53" s="75" t="str">
        <f>IF(OR($I53=1,AND($I53=0,$L53=1)),中間シート!X53,"")</f>
        <v/>
      </c>
      <c r="Y53" s="75" t="str">
        <f>IF(OR($I53=1,AND($I53=0,$L53=1)),中間シート!Y53,"")</f>
        <v/>
      </c>
      <c r="Z53" s="75" t="str">
        <f>IF(OR($I53=1,AND($I53=0,$L53=1)),中間シート!Z53,"")</f>
        <v/>
      </c>
      <c r="AA53" s="75" t="str">
        <f>IF(OR($I53=1,AND($I53=0,$L53=1)),中間シート!AA53,"")</f>
        <v/>
      </c>
      <c r="AB53" s="75" t="str">
        <f>IF(OR($I53=1,AND($I53=0,$L53=1)),中間シート!AB53,"")</f>
        <v/>
      </c>
      <c r="AC53" s="75" t="str">
        <f>IF(OR($I53=1,AND($I53=0,$L53=1)),中間シート!AC53,"")</f>
        <v/>
      </c>
      <c r="AD53" s="75" t="str">
        <f>IF(OR($I53=1,AND($I53=0,$L53=1)),中間シート!AD53,"")</f>
        <v/>
      </c>
      <c r="AE53" s="75" t="str">
        <f>IF(OR($I53=1,AND($I53=0,$L53=1)),中間シート!AE53,"")</f>
        <v/>
      </c>
      <c r="AF53" s="75" t="str">
        <f>IF(OR($I53=1,AND($I53=0,$L53=1)),中間シート!AF53,"")</f>
        <v/>
      </c>
      <c r="AG53" s="170"/>
      <c r="AH53" s="75" t="str">
        <f>IF(OR($I53=1,AND($I53=0,$L53=1)),中間シート!AH53,"")</f>
        <v/>
      </c>
      <c r="AI53" s="75" t="str">
        <f>IF(OR($I53=1,AND($I53=0,$L53=1)),中間シート!AI53,"")</f>
        <v/>
      </c>
      <c r="AJ53" s="75" t="str">
        <f>IF(OR($I53=1,AND($I53=0,$L53=1)),中間シート!AJ53,"")</f>
        <v/>
      </c>
      <c r="AK53" s="75" t="str">
        <f>IF(OR($I53=1,AND($I53=0,$L53=1)),中間シート!AK53,"")</f>
        <v/>
      </c>
      <c r="AL53" s="75" t="str">
        <f>IF(OR($I53=1,AND($I53=0,$L53=1)),中間シート!AL53,"")</f>
        <v/>
      </c>
      <c r="AM53" s="75" t="str">
        <f>IF($H53=1,中間シート!AM53,"")</f>
        <v/>
      </c>
      <c r="AN53" s="75" t="str">
        <f>IF($H53=1,中間シート!AN53,"")</f>
        <v/>
      </c>
      <c r="AO53" s="75" t="str">
        <f>IF($H53=1,中間シート!AO53,"")</f>
        <v/>
      </c>
      <c r="AP53" s="170"/>
      <c r="AQ53" s="170"/>
      <c r="AR53" s="75" t="str">
        <f>IF(OR($I53=1,AND($I53=0,$L53=1)),中間シート!AR53,"")</f>
        <v/>
      </c>
      <c r="AS53" s="72"/>
      <c r="AT53" s="72"/>
      <c r="AU53" s="72"/>
      <c r="AV53" s="75" t="str">
        <f>IF(OR($I53=1,AND($I53=0,$L53=1)),中間シート!AS53,"")</f>
        <v/>
      </c>
      <c r="AW53" s="75" t="str">
        <f>IF(OR($I53=1,AND($I53=0,$L53=1)),中間シート!AT53,"")</f>
        <v/>
      </c>
      <c r="AX53" s="75" t="str">
        <f>IF(OR($I53=1,AND($I53=0,$L53=1)),中間シート!AU53,"")</f>
        <v/>
      </c>
      <c r="AY53" s="75" t="str">
        <f>IF(OR($I53=1,AND($I53=0,$L53=1)),中間シート!AV53,"")</f>
        <v/>
      </c>
      <c r="AZ53" s="75" t="str">
        <f>IF(OR($I53=1,AND($I53=0,$L53=1)),中間シート!AW53,"")</f>
        <v/>
      </c>
      <c r="BA53" s="75" t="str">
        <f>IF(OR($I53=1,AND($I53=0,$L53=1)),中間シート!AX53,"")</f>
        <v/>
      </c>
      <c r="BB53" s="75" t="str">
        <f>IF(OR($I53=1,AND($I53=0,$L53=1)),中間シート!AY53,"")</f>
        <v/>
      </c>
      <c r="BC53" s="75" t="str">
        <f>IF(OR($I53=1,AND($I53=0,$L53=1)),中間シート!AZ53,"")</f>
        <v/>
      </c>
      <c r="BD53" s="72"/>
    </row>
    <row r="54" spans="1:56">
      <c r="A54" s="95">
        <f>中間シート!A54</f>
        <v>49</v>
      </c>
      <c r="B54" s="72">
        <f>中間シート!B54</f>
        <v>13</v>
      </c>
      <c r="C54" s="72" t="str">
        <f>中間シート!C54</f>
        <v/>
      </c>
      <c r="D54" s="72">
        <f>中間シート!D54</f>
        <v>0</v>
      </c>
      <c r="E54" s="72">
        <f>中間シート!E54</f>
        <v>1</v>
      </c>
      <c r="F54" s="72">
        <f>中間シート!F54</f>
        <v>0</v>
      </c>
      <c r="G54" s="72">
        <f>中間シート!G54</f>
        <v>1</v>
      </c>
      <c r="H54" s="72">
        <f>中間シート!H54</f>
        <v>0</v>
      </c>
      <c r="I54" s="72">
        <f>中間シート!I54</f>
        <v>0</v>
      </c>
      <c r="J54" s="72">
        <f>中間シート!J54</f>
        <v>0</v>
      </c>
      <c r="K54" s="72">
        <f>中間シート!K54</f>
        <v>0</v>
      </c>
      <c r="L54" s="71">
        <f>中間シート!L54</f>
        <v>0</v>
      </c>
      <c r="M54" s="95">
        <f>中間シート!M54</f>
        <v>0</v>
      </c>
      <c r="N54" s="73"/>
      <c r="O54" s="73"/>
      <c r="P54" s="73"/>
      <c r="Q54" s="74"/>
      <c r="R54" s="97" t="str">
        <f>IF(OR($I54=1,AND($I54=0,$L54=1)),中間シート!R54,"")</f>
        <v/>
      </c>
      <c r="S54" s="75" t="str">
        <f t="shared" si="6"/>
        <v/>
      </c>
      <c r="T54" s="73" t="str">
        <f>IF(OR($I54=1,AND($I54=0,$L54=1)),中間シート!T54,"")</f>
        <v/>
      </c>
      <c r="U54" s="75" t="str">
        <f>IF(OR($I54=1,AND($I54=0,$L54=1)),中間シート!U54,"")</f>
        <v/>
      </c>
      <c r="V54" s="75" t="str">
        <f>IF(OR($I54=1,AND($I54=0,$L54=1)),中間シート!V54,"")</f>
        <v/>
      </c>
      <c r="W54" s="75" t="str">
        <f>IF(OR($I54=1,AND($I54=0,$L54=1)),中間シート!W54,"")</f>
        <v/>
      </c>
      <c r="X54" s="75" t="str">
        <f>IF(OR($I54=1,AND($I54=0,$L54=1)),中間シート!X54,"")</f>
        <v/>
      </c>
      <c r="Y54" s="75" t="str">
        <f>IF(OR($I54=1,AND($I54=0,$L54=1)),中間シート!Y54,"")</f>
        <v/>
      </c>
      <c r="Z54" s="75" t="str">
        <f>IF(OR($I54=1,AND($I54=0,$L54=1)),中間シート!Z54,"")</f>
        <v/>
      </c>
      <c r="AA54" s="75" t="str">
        <f>IF(OR($I54=1,AND($I54=0,$L54=1)),中間シート!AA54,"")</f>
        <v/>
      </c>
      <c r="AB54" s="75" t="str">
        <f>IF(OR($I54=1,AND($I54=0,$L54=1)),中間シート!AB54,"")</f>
        <v/>
      </c>
      <c r="AC54" s="75" t="str">
        <f>IF(OR($I54=1,AND($I54=0,$L54=1)),中間シート!AC54,"")</f>
        <v/>
      </c>
      <c r="AD54" s="75" t="str">
        <f>IF(OR($I54=1,AND($I54=0,$L54=1)),中間シート!AD54,"")</f>
        <v/>
      </c>
      <c r="AE54" s="75" t="str">
        <f>IF(OR($I54=1,AND($I54=0,$L54=1)),中間シート!AE54,"")</f>
        <v/>
      </c>
      <c r="AF54" s="75" t="str">
        <f>IF(OR($I54=1,AND($I54=0,$L54=1)),中間シート!AF54,"")</f>
        <v/>
      </c>
      <c r="AG54" s="170"/>
      <c r="AH54" s="75" t="str">
        <f>IF(OR($I54=1,AND($I54=0,$L54=1)),中間シート!AH54,"")</f>
        <v/>
      </c>
      <c r="AI54" s="75" t="str">
        <f>IF(OR($I54=1,AND($I54=0,$L54=1)),中間シート!AI54,"")</f>
        <v/>
      </c>
      <c r="AJ54" s="75" t="str">
        <f>IF(OR($I54=1,AND($I54=0,$L54=1)),中間シート!AJ54,"")</f>
        <v/>
      </c>
      <c r="AK54" s="75" t="str">
        <f>IF(OR($I54=1,AND($I54=0,$L54=1)),中間シート!AK54,"")</f>
        <v/>
      </c>
      <c r="AL54" s="75" t="str">
        <f>IF(OR($I54=1,AND($I54=0,$L54=1)),中間シート!AL54,"")</f>
        <v/>
      </c>
      <c r="AM54" s="75" t="str">
        <f>IF($H54=1,中間シート!AM54,"")</f>
        <v/>
      </c>
      <c r="AN54" s="75" t="str">
        <f>IF($H54=1,中間シート!AN54,"")</f>
        <v/>
      </c>
      <c r="AO54" s="75" t="str">
        <f>IF($H54=1,中間シート!AO54,"")</f>
        <v/>
      </c>
      <c r="AP54" s="170"/>
      <c r="AQ54" s="170"/>
      <c r="AR54" s="75" t="str">
        <f>IF(OR($I54=1,AND($I54=0,$L54=1)),中間シート!AR54,"")</f>
        <v/>
      </c>
      <c r="AS54" s="72"/>
      <c r="AT54" s="72"/>
      <c r="AU54" s="72"/>
      <c r="AV54" s="75" t="str">
        <f>IF(OR($I54=1,AND($I54=0,$L54=1)),中間シート!AS54,"")</f>
        <v/>
      </c>
      <c r="AW54" s="75" t="str">
        <f>IF(OR($I54=1,AND($I54=0,$L54=1)),中間シート!AT54,"")</f>
        <v/>
      </c>
      <c r="AX54" s="75" t="str">
        <f>IF(OR($I54=1,AND($I54=0,$L54=1)),中間シート!AU54,"")</f>
        <v/>
      </c>
      <c r="AY54" s="75" t="str">
        <f>IF(OR($I54=1,AND($I54=0,$L54=1)),中間シート!AV54,"")</f>
        <v/>
      </c>
      <c r="AZ54" s="75" t="str">
        <f>IF(OR($I54=1,AND($I54=0,$L54=1)),中間シート!AW54,"")</f>
        <v/>
      </c>
      <c r="BA54" s="75" t="str">
        <f>IF(OR($I54=1,AND($I54=0,$L54=1)),中間シート!AX54,"")</f>
        <v/>
      </c>
      <c r="BB54" s="75" t="str">
        <f>IF(OR($I54=1,AND($I54=0,$L54=1)),中間シート!AY54,"")</f>
        <v/>
      </c>
      <c r="BC54" s="75" t="str">
        <f>IF(OR($I54=1,AND($I54=0,$L54=1)),中間シート!AZ54,"")</f>
        <v/>
      </c>
      <c r="BD54" s="72"/>
    </row>
    <row r="55" spans="1:56">
      <c r="A55" s="95">
        <f>中間シート!A55</f>
        <v>50</v>
      </c>
      <c r="B55" s="72">
        <f>中間シート!B55</f>
        <v>13</v>
      </c>
      <c r="C55" s="72" t="str">
        <f>中間シート!C55</f>
        <v/>
      </c>
      <c r="D55" s="72">
        <f>中間シート!D55</f>
        <v>0</v>
      </c>
      <c r="E55" s="72">
        <f>中間シート!E55</f>
        <v>1</v>
      </c>
      <c r="F55" s="72">
        <f>中間シート!F55</f>
        <v>0</v>
      </c>
      <c r="G55" s="72">
        <f>中間シート!G55</f>
        <v>2</v>
      </c>
      <c r="H55" s="72">
        <f>中間シート!H55</f>
        <v>0</v>
      </c>
      <c r="I55" s="72">
        <f>中間シート!I55</f>
        <v>0</v>
      </c>
      <c r="J55" s="72">
        <f>中間シート!J55</f>
        <v>0</v>
      </c>
      <c r="K55" s="72">
        <f>中間シート!K55</f>
        <v>0</v>
      </c>
      <c r="L55" s="71">
        <f>中間シート!L55</f>
        <v>0</v>
      </c>
      <c r="M55" s="95">
        <f>中間シート!M55</f>
        <v>0</v>
      </c>
      <c r="N55" s="73"/>
      <c r="O55" s="73"/>
      <c r="P55" s="73"/>
      <c r="Q55" s="74"/>
      <c r="R55" s="97" t="str">
        <f>IF(OR($I55=1,AND($I55=0,$L55=1)),中間シート!R55,"")</f>
        <v/>
      </c>
      <c r="S55" s="75" t="str">
        <f t="shared" si="6"/>
        <v/>
      </c>
      <c r="T55" s="73" t="str">
        <f>IF(OR($I55=1,AND($I55=0,$L55=1)),中間シート!T55,"")</f>
        <v/>
      </c>
      <c r="U55" s="75" t="str">
        <f>IF(OR($I55=1,AND($I55=0,$L55=1)),中間シート!U55,"")</f>
        <v/>
      </c>
      <c r="V55" s="75" t="str">
        <f>IF(OR($I55=1,AND($I55=0,$L55=1)),中間シート!V55,"")</f>
        <v/>
      </c>
      <c r="W55" s="75" t="str">
        <f>IF(OR($I55=1,AND($I55=0,$L55=1)),中間シート!W55,"")</f>
        <v/>
      </c>
      <c r="X55" s="75" t="str">
        <f>IF(OR($I55=1,AND($I55=0,$L55=1)),中間シート!X55,"")</f>
        <v/>
      </c>
      <c r="Y55" s="75" t="str">
        <f>IF(OR($I55=1,AND($I55=0,$L55=1)),中間シート!Y55,"")</f>
        <v/>
      </c>
      <c r="Z55" s="75" t="str">
        <f>IF(OR($I55=1,AND($I55=0,$L55=1)),中間シート!Z55,"")</f>
        <v/>
      </c>
      <c r="AA55" s="75" t="str">
        <f>IF(OR($I55=1,AND($I55=0,$L55=1)),中間シート!AA55,"")</f>
        <v/>
      </c>
      <c r="AB55" s="75" t="str">
        <f>IF(OR($I55=1,AND($I55=0,$L55=1)),中間シート!AB55,"")</f>
        <v/>
      </c>
      <c r="AC55" s="75" t="str">
        <f>IF(OR($I55=1,AND($I55=0,$L55=1)),中間シート!AC55,"")</f>
        <v/>
      </c>
      <c r="AD55" s="75" t="str">
        <f>IF(OR($I55=1,AND($I55=0,$L55=1)),中間シート!AD55,"")</f>
        <v/>
      </c>
      <c r="AE55" s="75" t="str">
        <f>IF(OR($I55=1,AND($I55=0,$L55=1)),中間シート!AE55,"")</f>
        <v/>
      </c>
      <c r="AF55" s="75" t="str">
        <f>IF(OR($I55=1,AND($I55=0,$L55=1)),中間シート!AF55,"")</f>
        <v/>
      </c>
      <c r="AG55" s="170"/>
      <c r="AH55" s="75" t="str">
        <f>IF(OR($I55=1,AND($I55=0,$L55=1)),中間シート!AH55,"")</f>
        <v/>
      </c>
      <c r="AI55" s="75" t="str">
        <f>IF(OR($I55=1,AND($I55=0,$L55=1)),中間シート!AI55,"")</f>
        <v/>
      </c>
      <c r="AJ55" s="75" t="str">
        <f>IF(OR($I55=1,AND($I55=0,$L55=1)),中間シート!AJ55,"")</f>
        <v/>
      </c>
      <c r="AK55" s="75" t="str">
        <f>IF(OR($I55=1,AND($I55=0,$L55=1)),中間シート!AK55,"")</f>
        <v/>
      </c>
      <c r="AL55" s="75" t="str">
        <f>IF(OR($I55=1,AND($I55=0,$L55=1)),中間シート!AL55,"")</f>
        <v/>
      </c>
      <c r="AM55" s="75" t="str">
        <f>IF($H55=1,中間シート!AM55,"")</f>
        <v/>
      </c>
      <c r="AN55" s="75" t="str">
        <f>IF($H55=1,中間シート!AN55,"")</f>
        <v/>
      </c>
      <c r="AO55" s="75" t="str">
        <f>IF($H55=1,中間シート!AO55,"")</f>
        <v/>
      </c>
      <c r="AP55" s="170"/>
      <c r="AQ55" s="170"/>
      <c r="AR55" s="75" t="str">
        <f>IF(OR($I55=1,AND($I55=0,$L55=1)),中間シート!AR55,"")</f>
        <v/>
      </c>
      <c r="AS55" s="72"/>
      <c r="AT55" s="72"/>
      <c r="AU55" s="72"/>
      <c r="AV55" s="75" t="str">
        <f>IF(OR($I55=1,AND($I55=0,$L55=1)),中間シート!AS55,"")</f>
        <v/>
      </c>
      <c r="AW55" s="75" t="str">
        <f>IF(OR($I55=1,AND($I55=0,$L55=1)),中間シート!AT55,"")</f>
        <v/>
      </c>
      <c r="AX55" s="75" t="str">
        <f>IF(OR($I55=1,AND($I55=0,$L55=1)),中間シート!AU55,"")</f>
        <v/>
      </c>
      <c r="AY55" s="75" t="str">
        <f>IF(OR($I55=1,AND($I55=0,$L55=1)),中間シート!AV55,"")</f>
        <v/>
      </c>
      <c r="AZ55" s="75" t="str">
        <f>IF(OR($I55=1,AND($I55=0,$L55=1)),中間シート!AW55,"")</f>
        <v/>
      </c>
      <c r="BA55" s="75" t="str">
        <f>IF(OR($I55=1,AND($I55=0,$L55=1)),中間シート!AX55,"")</f>
        <v/>
      </c>
      <c r="BB55" s="75" t="str">
        <f>IF(OR($I55=1,AND($I55=0,$L55=1)),中間シート!AY55,"")</f>
        <v/>
      </c>
      <c r="BC55" s="75" t="str">
        <f>IF(OR($I55=1,AND($I55=0,$L55=1)),中間シート!AZ55,"")</f>
        <v/>
      </c>
      <c r="BD55" s="72"/>
    </row>
    <row r="56" spans="1:56">
      <c r="A56" s="95">
        <f>中間シート!A56</f>
        <v>51</v>
      </c>
      <c r="B56" s="72">
        <f>中間シート!B56</f>
        <v>13</v>
      </c>
      <c r="C56" s="72" t="str">
        <f>中間シート!C56</f>
        <v/>
      </c>
      <c r="D56" s="72">
        <f>中間シート!D56</f>
        <v>0</v>
      </c>
      <c r="E56" s="72">
        <f>中間シート!E56</f>
        <v>1</v>
      </c>
      <c r="F56" s="72">
        <f>中間シート!F56</f>
        <v>0</v>
      </c>
      <c r="G56" s="72">
        <f>中間シート!G56</f>
        <v>3</v>
      </c>
      <c r="H56" s="72">
        <f>中間シート!H56</f>
        <v>0</v>
      </c>
      <c r="I56" s="72">
        <f>中間シート!I56</f>
        <v>0</v>
      </c>
      <c r="J56" s="72">
        <f>中間シート!J56</f>
        <v>0</v>
      </c>
      <c r="K56" s="72">
        <f>中間シート!K56</f>
        <v>0</v>
      </c>
      <c r="L56" s="71">
        <f>中間シート!L56</f>
        <v>0</v>
      </c>
      <c r="M56" s="95">
        <f>中間シート!M56</f>
        <v>0</v>
      </c>
      <c r="N56" s="73"/>
      <c r="O56" s="73"/>
      <c r="P56" s="73"/>
      <c r="Q56" s="74"/>
      <c r="R56" s="97" t="str">
        <f>IF(OR($I56=1,AND($I56=0,$L56=1)),中間シート!R56,"")</f>
        <v/>
      </c>
      <c r="S56" s="75" t="str">
        <f t="shared" si="6"/>
        <v/>
      </c>
      <c r="T56" s="73" t="str">
        <f>IF(OR($I56=1,AND($I56=0,$L56=1)),中間シート!T56,"")</f>
        <v/>
      </c>
      <c r="U56" s="75" t="str">
        <f>IF(OR($I56=1,AND($I56=0,$L56=1)),中間シート!U56,"")</f>
        <v/>
      </c>
      <c r="V56" s="75" t="str">
        <f>IF(OR($I56=1,AND($I56=0,$L56=1)),中間シート!V56,"")</f>
        <v/>
      </c>
      <c r="W56" s="75" t="str">
        <f>IF(OR($I56=1,AND($I56=0,$L56=1)),中間シート!W56,"")</f>
        <v/>
      </c>
      <c r="X56" s="75" t="str">
        <f>IF(OR($I56=1,AND($I56=0,$L56=1)),中間シート!X56,"")</f>
        <v/>
      </c>
      <c r="Y56" s="75" t="str">
        <f>IF(OR($I56=1,AND($I56=0,$L56=1)),中間シート!Y56,"")</f>
        <v/>
      </c>
      <c r="Z56" s="75" t="str">
        <f>IF(OR($I56=1,AND($I56=0,$L56=1)),中間シート!Z56,"")</f>
        <v/>
      </c>
      <c r="AA56" s="75" t="str">
        <f>IF(OR($I56=1,AND($I56=0,$L56=1)),中間シート!AA56,"")</f>
        <v/>
      </c>
      <c r="AB56" s="75" t="str">
        <f>IF(OR($I56=1,AND($I56=0,$L56=1)),中間シート!AB56,"")</f>
        <v/>
      </c>
      <c r="AC56" s="75" t="str">
        <f>IF(OR($I56=1,AND($I56=0,$L56=1)),中間シート!AC56,"")</f>
        <v/>
      </c>
      <c r="AD56" s="75" t="str">
        <f>IF(OR($I56=1,AND($I56=0,$L56=1)),中間シート!AD56,"")</f>
        <v/>
      </c>
      <c r="AE56" s="75" t="str">
        <f>IF(OR($I56=1,AND($I56=0,$L56=1)),中間シート!AE56,"")</f>
        <v/>
      </c>
      <c r="AF56" s="75" t="str">
        <f>IF(OR($I56=1,AND($I56=0,$L56=1)),中間シート!AF56,"")</f>
        <v/>
      </c>
      <c r="AG56" s="170"/>
      <c r="AH56" s="75" t="str">
        <f>IF(OR($I56=1,AND($I56=0,$L56=1)),中間シート!AH56,"")</f>
        <v/>
      </c>
      <c r="AI56" s="75" t="str">
        <f>IF(OR($I56=1,AND($I56=0,$L56=1)),中間シート!AI56,"")</f>
        <v/>
      </c>
      <c r="AJ56" s="75" t="str">
        <f>IF(OR($I56=1,AND($I56=0,$L56=1)),中間シート!AJ56,"")</f>
        <v/>
      </c>
      <c r="AK56" s="75" t="str">
        <f>IF(OR($I56=1,AND($I56=0,$L56=1)),中間シート!AK56,"")</f>
        <v/>
      </c>
      <c r="AL56" s="75" t="str">
        <f>IF(OR($I56=1,AND($I56=0,$L56=1)),中間シート!AL56,"")</f>
        <v/>
      </c>
      <c r="AM56" s="75" t="str">
        <f>IF($H56=1,中間シート!AM56,"")</f>
        <v/>
      </c>
      <c r="AN56" s="75" t="str">
        <f>IF($H56=1,中間シート!AN56,"")</f>
        <v/>
      </c>
      <c r="AO56" s="75" t="str">
        <f>IF($H56=1,中間シート!AO56,"")</f>
        <v/>
      </c>
      <c r="AP56" s="170"/>
      <c r="AQ56" s="170"/>
      <c r="AR56" s="75" t="str">
        <f>IF(OR($I56=1,AND($I56=0,$L56=1)),中間シート!AR56,"")</f>
        <v/>
      </c>
      <c r="AS56" s="72"/>
      <c r="AT56" s="72"/>
      <c r="AU56" s="72"/>
      <c r="AV56" s="75" t="str">
        <f>IF(OR($I56=1,AND($I56=0,$L56=1)),中間シート!AS56,"")</f>
        <v/>
      </c>
      <c r="AW56" s="75" t="str">
        <f>IF(OR($I56=1,AND($I56=0,$L56=1)),中間シート!AT56,"")</f>
        <v/>
      </c>
      <c r="AX56" s="75" t="str">
        <f>IF(OR($I56=1,AND($I56=0,$L56=1)),中間シート!AU56,"")</f>
        <v/>
      </c>
      <c r="AY56" s="75" t="str">
        <f>IF(OR($I56=1,AND($I56=0,$L56=1)),中間シート!AV56,"")</f>
        <v/>
      </c>
      <c r="AZ56" s="75" t="str">
        <f>IF(OR($I56=1,AND($I56=0,$L56=1)),中間シート!AW56,"")</f>
        <v/>
      </c>
      <c r="BA56" s="75" t="str">
        <f>IF(OR($I56=1,AND($I56=0,$L56=1)),中間シート!AX56,"")</f>
        <v/>
      </c>
      <c r="BB56" s="75" t="str">
        <f>IF(OR($I56=1,AND($I56=0,$L56=1)),中間シート!AY56,"")</f>
        <v/>
      </c>
      <c r="BC56" s="75" t="str">
        <f>IF(OR($I56=1,AND($I56=0,$L56=1)),中間シート!AZ56,"")</f>
        <v/>
      </c>
      <c r="BD56" s="72"/>
    </row>
    <row r="57" spans="1:56">
      <c r="A57" s="95">
        <f>中間シート!A57</f>
        <v>52</v>
      </c>
      <c r="B57" s="72">
        <f>中間シート!B57</f>
        <v>13</v>
      </c>
      <c r="C57" s="72" t="str">
        <f>中間シート!C57</f>
        <v/>
      </c>
      <c r="D57" s="72">
        <f>中間シート!D57</f>
        <v>0</v>
      </c>
      <c r="E57" s="72">
        <f>中間シート!E57</f>
        <v>1</v>
      </c>
      <c r="F57" s="72">
        <f>中間シート!F57</f>
        <v>0</v>
      </c>
      <c r="G57" s="72">
        <f>中間シート!G57</f>
        <v>4</v>
      </c>
      <c r="H57" s="72">
        <f>中間シート!H57</f>
        <v>0</v>
      </c>
      <c r="I57" s="72">
        <f>中間シート!I57</f>
        <v>0</v>
      </c>
      <c r="J57" s="72">
        <f>中間シート!J57</f>
        <v>0</v>
      </c>
      <c r="K57" s="72">
        <f>中間シート!K57</f>
        <v>0</v>
      </c>
      <c r="L57" s="71">
        <f>中間シート!L57</f>
        <v>0</v>
      </c>
      <c r="M57" s="95">
        <f>中間シート!M57</f>
        <v>0</v>
      </c>
      <c r="N57" s="73"/>
      <c r="O57" s="73"/>
      <c r="P57" s="73"/>
      <c r="Q57" s="74"/>
      <c r="R57" s="97" t="str">
        <f>IF(OR($I57=1,AND($I57=0,$L57=1)),中間シート!R57,"")</f>
        <v/>
      </c>
      <c r="S57" s="75" t="str">
        <f t="shared" si="6"/>
        <v/>
      </c>
      <c r="T57" s="73" t="str">
        <f>IF(OR($I57=1,AND($I57=0,$L57=1)),中間シート!T57,"")</f>
        <v/>
      </c>
      <c r="U57" s="75" t="str">
        <f>IF(OR($I57=1,AND($I57=0,$L57=1)),中間シート!U57,"")</f>
        <v/>
      </c>
      <c r="V57" s="75" t="str">
        <f>IF(OR($I57=1,AND($I57=0,$L57=1)),中間シート!V57,"")</f>
        <v/>
      </c>
      <c r="W57" s="75" t="str">
        <f>IF(OR($I57=1,AND($I57=0,$L57=1)),中間シート!W57,"")</f>
        <v/>
      </c>
      <c r="X57" s="75" t="str">
        <f>IF(OR($I57=1,AND($I57=0,$L57=1)),中間シート!X57,"")</f>
        <v/>
      </c>
      <c r="Y57" s="75" t="str">
        <f>IF(OR($I57=1,AND($I57=0,$L57=1)),中間シート!Y57,"")</f>
        <v/>
      </c>
      <c r="Z57" s="75" t="str">
        <f>IF(OR($I57=1,AND($I57=0,$L57=1)),中間シート!Z57,"")</f>
        <v/>
      </c>
      <c r="AA57" s="75" t="str">
        <f>IF(OR($I57=1,AND($I57=0,$L57=1)),中間シート!AA57,"")</f>
        <v/>
      </c>
      <c r="AB57" s="75" t="str">
        <f>IF(OR($I57=1,AND($I57=0,$L57=1)),中間シート!AB57,"")</f>
        <v/>
      </c>
      <c r="AC57" s="75" t="str">
        <f>IF(OR($I57=1,AND($I57=0,$L57=1)),中間シート!AC57,"")</f>
        <v/>
      </c>
      <c r="AD57" s="75" t="str">
        <f>IF(OR($I57=1,AND($I57=0,$L57=1)),中間シート!AD57,"")</f>
        <v/>
      </c>
      <c r="AE57" s="75" t="str">
        <f>IF(OR($I57=1,AND($I57=0,$L57=1)),中間シート!AE57,"")</f>
        <v/>
      </c>
      <c r="AF57" s="75" t="str">
        <f>IF(OR($I57=1,AND($I57=0,$L57=1)),中間シート!AF57,"")</f>
        <v/>
      </c>
      <c r="AG57" s="170"/>
      <c r="AH57" s="75" t="str">
        <f>IF(OR($I57=1,AND($I57=0,$L57=1)),中間シート!AH57,"")</f>
        <v/>
      </c>
      <c r="AI57" s="75" t="str">
        <f>IF(OR($I57=1,AND($I57=0,$L57=1)),中間シート!AI57,"")</f>
        <v/>
      </c>
      <c r="AJ57" s="75" t="str">
        <f>IF(OR($I57=1,AND($I57=0,$L57=1)),中間シート!AJ57,"")</f>
        <v/>
      </c>
      <c r="AK57" s="75" t="str">
        <f>IF(OR($I57=1,AND($I57=0,$L57=1)),中間シート!AK57,"")</f>
        <v/>
      </c>
      <c r="AL57" s="75" t="str">
        <f>IF(OR($I57=1,AND($I57=0,$L57=1)),中間シート!AL57,"")</f>
        <v/>
      </c>
      <c r="AM57" s="75" t="str">
        <f>IF($H57=1,中間シート!AM57,"")</f>
        <v/>
      </c>
      <c r="AN57" s="75" t="str">
        <f>IF($H57=1,中間シート!AN57,"")</f>
        <v/>
      </c>
      <c r="AO57" s="75" t="str">
        <f>IF($H57=1,中間シート!AO57,"")</f>
        <v/>
      </c>
      <c r="AP57" s="170"/>
      <c r="AQ57" s="170"/>
      <c r="AR57" s="75" t="str">
        <f>IF(OR($I57=1,AND($I57=0,$L57=1)),中間シート!AR57,"")</f>
        <v/>
      </c>
      <c r="AS57" s="72"/>
      <c r="AT57" s="72"/>
      <c r="AU57" s="72"/>
      <c r="AV57" s="75" t="str">
        <f>IF(OR($I57=1,AND($I57=0,$L57=1)),中間シート!AS57,"")</f>
        <v/>
      </c>
      <c r="AW57" s="75" t="str">
        <f>IF(OR($I57=1,AND($I57=0,$L57=1)),中間シート!AT57,"")</f>
        <v/>
      </c>
      <c r="AX57" s="75" t="str">
        <f>IF(OR($I57=1,AND($I57=0,$L57=1)),中間シート!AU57,"")</f>
        <v/>
      </c>
      <c r="AY57" s="75" t="str">
        <f>IF(OR($I57=1,AND($I57=0,$L57=1)),中間シート!AV57,"")</f>
        <v/>
      </c>
      <c r="AZ57" s="75" t="str">
        <f>IF(OR($I57=1,AND($I57=0,$L57=1)),中間シート!AW57,"")</f>
        <v/>
      </c>
      <c r="BA57" s="75" t="str">
        <f>IF(OR($I57=1,AND($I57=0,$L57=1)),中間シート!AX57,"")</f>
        <v/>
      </c>
      <c r="BB57" s="75" t="str">
        <f>IF(OR($I57=1,AND($I57=0,$L57=1)),中間シート!AY57,"")</f>
        <v/>
      </c>
      <c r="BC57" s="75" t="str">
        <f>IF(OR($I57=1,AND($I57=0,$L57=1)),中間シート!AZ57,"")</f>
        <v/>
      </c>
      <c r="BD57" s="72"/>
    </row>
    <row r="58" spans="1:56">
      <c r="A58" s="95">
        <f>中間シート!A58</f>
        <v>53</v>
      </c>
      <c r="B58" s="72">
        <f>中間シート!B58</f>
        <v>14</v>
      </c>
      <c r="C58" s="72" t="str">
        <f>中間シート!C58</f>
        <v/>
      </c>
      <c r="D58" s="72">
        <f>中間シート!D58</f>
        <v>0</v>
      </c>
      <c r="E58" s="72">
        <f>中間シート!E58</f>
        <v>1</v>
      </c>
      <c r="F58" s="72">
        <f>中間シート!F58</f>
        <v>0</v>
      </c>
      <c r="G58" s="72">
        <f>中間シート!G58</f>
        <v>1</v>
      </c>
      <c r="H58" s="72">
        <f>中間シート!H58</f>
        <v>0</v>
      </c>
      <c r="I58" s="72">
        <f>中間シート!I58</f>
        <v>0</v>
      </c>
      <c r="J58" s="72">
        <f>中間シート!J58</f>
        <v>0</v>
      </c>
      <c r="K58" s="72">
        <f>中間シート!K58</f>
        <v>0</v>
      </c>
      <c r="L58" s="71">
        <f>中間シート!L58</f>
        <v>0</v>
      </c>
      <c r="M58" s="95">
        <f>中間シート!M58</f>
        <v>0</v>
      </c>
      <c r="N58" s="73"/>
      <c r="O58" s="73"/>
      <c r="P58" s="73"/>
      <c r="Q58" s="74"/>
      <c r="R58" s="97" t="str">
        <f>IF(OR($I58=1,AND($I58=0,$L58=1)),中間シート!R58,"")</f>
        <v/>
      </c>
      <c r="S58" s="75" t="str">
        <f t="shared" si="6"/>
        <v/>
      </c>
      <c r="T58" s="73" t="str">
        <f>IF(OR($I58=1,AND($I58=0,$L58=1)),中間シート!T58,"")</f>
        <v/>
      </c>
      <c r="U58" s="75" t="str">
        <f>IF(OR($I58=1,AND($I58=0,$L58=1)),中間シート!U58,"")</f>
        <v/>
      </c>
      <c r="V58" s="75" t="str">
        <f>IF(OR($I58=1,AND($I58=0,$L58=1)),中間シート!V58,"")</f>
        <v/>
      </c>
      <c r="W58" s="75" t="str">
        <f>IF(OR($I58=1,AND($I58=0,$L58=1)),中間シート!W58,"")</f>
        <v/>
      </c>
      <c r="X58" s="75" t="str">
        <f>IF(OR($I58=1,AND($I58=0,$L58=1)),中間シート!X58,"")</f>
        <v/>
      </c>
      <c r="Y58" s="75" t="str">
        <f>IF(OR($I58=1,AND($I58=0,$L58=1)),中間シート!Y58,"")</f>
        <v/>
      </c>
      <c r="Z58" s="75" t="str">
        <f>IF(OR($I58=1,AND($I58=0,$L58=1)),中間シート!Z58,"")</f>
        <v/>
      </c>
      <c r="AA58" s="75" t="str">
        <f>IF(OR($I58=1,AND($I58=0,$L58=1)),中間シート!AA58,"")</f>
        <v/>
      </c>
      <c r="AB58" s="75" t="str">
        <f>IF(OR($I58=1,AND($I58=0,$L58=1)),中間シート!AB58,"")</f>
        <v/>
      </c>
      <c r="AC58" s="75" t="str">
        <f>IF(OR($I58=1,AND($I58=0,$L58=1)),中間シート!AC58,"")</f>
        <v/>
      </c>
      <c r="AD58" s="75" t="str">
        <f>IF(OR($I58=1,AND($I58=0,$L58=1)),中間シート!AD58,"")</f>
        <v/>
      </c>
      <c r="AE58" s="75" t="str">
        <f>IF(OR($I58=1,AND($I58=0,$L58=1)),中間シート!AE58,"")</f>
        <v/>
      </c>
      <c r="AF58" s="75" t="str">
        <f>IF(OR($I58=1,AND($I58=0,$L58=1)),中間シート!AF58,"")</f>
        <v/>
      </c>
      <c r="AG58" s="170"/>
      <c r="AH58" s="75" t="str">
        <f>IF(OR($I58=1,AND($I58=0,$L58=1)),中間シート!AH58,"")</f>
        <v/>
      </c>
      <c r="AI58" s="75" t="str">
        <f>IF(OR($I58=1,AND($I58=0,$L58=1)),中間シート!AI58,"")</f>
        <v/>
      </c>
      <c r="AJ58" s="75" t="str">
        <f>IF(OR($I58=1,AND($I58=0,$L58=1)),中間シート!AJ58,"")</f>
        <v/>
      </c>
      <c r="AK58" s="75" t="str">
        <f>IF(OR($I58=1,AND($I58=0,$L58=1)),中間シート!AK58,"")</f>
        <v/>
      </c>
      <c r="AL58" s="75" t="str">
        <f>IF(OR($I58=1,AND($I58=0,$L58=1)),中間シート!AL58,"")</f>
        <v/>
      </c>
      <c r="AM58" s="75" t="str">
        <f>IF($H58=1,中間シート!AM58,"")</f>
        <v/>
      </c>
      <c r="AN58" s="75" t="str">
        <f>IF($H58=1,中間シート!AN58,"")</f>
        <v/>
      </c>
      <c r="AO58" s="75" t="str">
        <f>IF($H58=1,中間シート!AO58,"")</f>
        <v/>
      </c>
      <c r="AP58" s="170"/>
      <c r="AQ58" s="170"/>
      <c r="AR58" s="75" t="str">
        <f>IF(OR($I58=1,AND($I58=0,$L58=1)),中間シート!AR58,"")</f>
        <v/>
      </c>
      <c r="AS58" s="72"/>
      <c r="AT58" s="72"/>
      <c r="AU58" s="72"/>
      <c r="AV58" s="75" t="str">
        <f>IF(OR($I58=1,AND($I58=0,$L58=1)),中間シート!AS58,"")</f>
        <v/>
      </c>
      <c r="AW58" s="75" t="str">
        <f>IF(OR($I58=1,AND($I58=0,$L58=1)),中間シート!AT58,"")</f>
        <v/>
      </c>
      <c r="AX58" s="75" t="str">
        <f>IF(OR($I58=1,AND($I58=0,$L58=1)),中間シート!AU58,"")</f>
        <v/>
      </c>
      <c r="AY58" s="75" t="str">
        <f>IF(OR($I58=1,AND($I58=0,$L58=1)),中間シート!AV58,"")</f>
        <v/>
      </c>
      <c r="AZ58" s="75" t="str">
        <f>IF(OR($I58=1,AND($I58=0,$L58=1)),中間シート!AW58,"")</f>
        <v/>
      </c>
      <c r="BA58" s="75" t="str">
        <f>IF(OR($I58=1,AND($I58=0,$L58=1)),中間シート!AX58,"")</f>
        <v/>
      </c>
      <c r="BB58" s="75" t="str">
        <f>IF(OR($I58=1,AND($I58=0,$L58=1)),中間シート!AY58,"")</f>
        <v/>
      </c>
      <c r="BC58" s="75" t="str">
        <f>IF(OR($I58=1,AND($I58=0,$L58=1)),中間シート!AZ58,"")</f>
        <v/>
      </c>
      <c r="BD58" s="72"/>
    </row>
    <row r="59" spans="1:56">
      <c r="A59" s="95">
        <f>中間シート!A59</f>
        <v>54</v>
      </c>
      <c r="B59" s="72">
        <f>中間シート!B59</f>
        <v>14</v>
      </c>
      <c r="C59" s="72" t="str">
        <f>中間シート!C59</f>
        <v/>
      </c>
      <c r="D59" s="72">
        <f>中間シート!D59</f>
        <v>0</v>
      </c>
      <c r="E59" s="72">
        <f>中間シート!E59</f>
        <v>1</v>
      </c>
      <c r="F59" s="72">
        <f>中間シート!F59</f>
        <v>0</v>
      </c>
      <c r="G59" s="72">
        <f>中間シート!G59</f>
        <v>2</v>
      </c>
      <c r="H59" s="72">
        <f>中間シート!H59</f>
        <v>0</v>
      </c>
      <c r="I59" s="72">
        <f>中間シート!I59</f>
        <v>0</v>
      </c>
      <c r="J59" s="72">
        <f>中間シート!J59</f>
        <v>0</v>
      </c>
      <c r="K59" s="72">
        <f>中間シート!K59</f>
        <v>0</v>
      </c>
      <c r="L59" s="71">
        <f>中間シート!L59</f>
        <v>0</v>
      </c>
      <c r="M59" s="95">
        <f>中間シート!M59</f>
        <v>0</v>
      </c>
      <c r="N59" s="73"/>
      <c r="O59" s="73"/>
      <c r="P59" s="73"/>
      <c r="Q59" s="74"/>
      <c r="R59" s="97" t="str">
        <f>IF(OR($I59=1,AND($I59=0,$L59=1)),中間シート!R59,"")</f>
        <v/>
      </c>
      <c r="S59" s="75" t="str">
        <f t="shared" si="6"/>
        <v/>
      </c>
      <c r="T59" s="73" t="str">
        <f>IF(OR($I59=1,AND($I59=0,$L59=1)),中間シート!T59,"")</f>
        <v/>
      </c>
      <c r="U59" s="75" t="str">
        <f>IF(OR($I59=1,AND($I59=0,$L59=1)),中間シート!U59,"")</f>
        <v/>
      </c>
      <c r="V59" s="75" t="str">
        <f>IF(OR($I59=1,AND($I59=0,$L59=1)),中間シート!V59,"")</f>
        <v/>
      </c>
      <c r="W59" s="75" t="str">
        <f>IF(OR($I59=1,AND($I59=0,$L59=1)),中間シート!W59,"")</f>
        <v/>
      </c>
      <c r="X59" s="75" t="str">
        <f>IF(OR($I59=1,AND($I59=0,$L59=1)),中間シート!X59,"")</f>
        <v/>
      </c>
      <c r="Y59" s="75" t="str">
        <f>IF(OR($I59=1,AND($I59=0,$L59=1)),中間シート!Y59,"")</f>
        <v/>
      </c>
      <c r="Z59" s="75" t="str">
        <f>IF(OR($I59=1,AND($I59=0,$L59=1)),中間シート!Z59,"")</f>
        <v/>
      </c>
      <c r="AA59" s="75" t="str">
        <f>IF(OR($I59=1,AND($I59=0,$L59=1)),中間シート!AA59,"")</f>
        <v/>
      </c>
      <c r="AB59" s="75" t="str">
        <f>IF(OR($I59=1,AND($I59=0,$L59=1)),中間シート!AB59,"")</f>
        <v/>
      </c>
      <c r="AC59" s="75" t="str">
        <f>IF(OR($I59=1,AND($I59=0,$L59=1)),中間シート!AC59,"")</f>
        <v/>
      </c>
      <c r="AD59" s="75" t="str">
        <f>IF(OR($I59=1,AND($I59=0,$L59=1)),中間シート!AD59,"")</f>
        <v/>
      </c>
      <c r="AE59" s="75" t="str">
        <f>IF(OR($I59=1,AND($I59=0,$L59=1)),中間シート!AE59,"")</f>
        <v/>
      </c>
      <c r="AF59" s="75" t="str">
        <f>IF(OR($I59=1,AND($I59=0,$L59=1)),中間シート!AF59,"")</f>
        <v/>
      </c>
      <c r="AG59" s="170"/>
      <c r="AH59" s="75" t="str">
        <f>IF(OR($I59=1,AND($I59=0,$L59=1)),中間シート!AH59,"")</f>
        <v/>
      </c>
      <c r="AI59" s="75" t="str">
        <f>IF(OR($I59=1,AND($I59=0,$L59=1)),中間シート!AI59,"")</f>
        <v/>
      </c>
      <c r="AJ59" s="75" t="str">
        <f>IF(OR($I59=1,AND($I59=0,$L59=1)),中間シート!AJ59,"")</f>
        <v/>
      </c>
      <c r="AK59" s="75" t="str">
        <f>IF(OR($I59=1,AND($I59=0,$L59=1)),中間シート!AK59,"")</f>
        <v/>
      </c>
      <c r="AL59" s="75" t="str">
        <f>IF(OR($I59=1,AND($I59=0,$L59=1)),中間シート!AL59,"")</f>
        <v/>
      </c>
      <c r="AM59" s="75" t="str">
        <f>IF($H59=1,中間シート!AM59,"")</f>
        <v/>
      </c>
      <c r="AN59" s="75" t="str">
        <f>IF($H59=1,中間シート!AN59,"")</f>
        <v/>
      </c>
      <c r="AO59" s="75" t="str">
        <f>IF($H59=1,中間シート!AO59,"")</f>
        <v/>
      </c>
      <c r="AP59" s="170"/>
      <c r="AQ59" s="170"/>
      <c r="AR59" s="75" t="str">
        <f>IF(OR($I59=1,AND($I59=0,$L59=1)),中間シート!AR59,"")</f>
        <v/>
      </c>
      <c r="AS59" s="72"/>
      <c r="AT59" s="72"/>
      <c r="AU59" s="72"/>
      <c r="AV59" s="75" t="str">
        <f>IF(OR($I59=1,AND($I59=0,$L59=1)),中間シート!AS59,"")</f>
        <v/>
      </c>
      <c r="AW59" s="75" t="str">
        <f>IF(OR($I59=1,AND($I59=0,$L59=1)),中間シート!AT59,"")</f>
        <v/>
      </c>
      <c r="AX59" s="75" t="str">
        <f>IF(OR($I59=1,AND($I59=0,$L59=1)),中間シート!AU59,"")</f>
        <v/>
      </c>
      <c r="AY59" s="75" t="str">
        <f>IF(OR($I59=1,AND($I59=0,$L59=1)),中間シート!AV59,"")</f>
        <v/>
      </c>
      <c r="AZ59" s="75" t="str">
        <f>IF(OR($I59=1,AND($I59=0,$L59=1)),中間シート!AW59,"")</f>
        <v/>
      </c>
      <c r="BA59" s="75" t="str">
        <f>IF(OR($I59=1,AND($I59=0,$L59=1)),中間シート!AX59,"")</f>
        <v/>
      </c>
      <c r="BB59" s="75" t="str">
        <f>IF(OR($I59=1,AND($I59=0,$L59=1)),中間シート!AY59,"")</f>
        <v/>
      </c>
      <c r="BC59" s="75" t="str">
        <f>IF(OR($I59=1,AND($I59=0,$L59=1)),中間シート!AZ59,"")</f>
        <v/>
      </c>
      <c r="BD59" s="72"/>
    </row>
    <row r="60" spans="1:56">
      <c r="A60" s="95">
        <f>中間シート!A60</f>
        <v>55</v>
      </c>
      <c r="B60" s="72">
        <f>中間シート!B60</f>
        <v>14</v>
      </c>
      <c r="C60" s="72" t="str">
        <f>中間シート!C60</f>
        <v/>
      </c>
      <c r="D60" s="72">
        <f>中間シート!D60</f>
        <v>0</v>
      </c>
      <c r="E60" s="72">
        <f>中間シート!E60</f>
        <v>1</v>
      </c>
      <c r="F60" s="72">
        <f>中間シート!F60</f>
        <v>0</v>
      </c>
      <c r="G60" s="72">
        <f>中間シート!G60</f>
        <v>3</v>
      </c>
      <c r="H60" s="72">
        <f>中間シート!H60</f>
        <v>0</v>
      </c>
      <c r="I60" s="72">
        <f>中間シート!I60</f>
        <v>0</v>
      </c>
      <c r="J60" s="72">
        <f>中間シート!J60</f>
        <v>0</v>
      </c>
      <c r="K60" s="72">
        <f>中間シート!K60</f>
        <v>0</v>
      </c>
      <c r="L60" s="71">
        <f>中間シート!L60</f>
        <v>0</v>
      </c>
      <c r="M60" s="95">
        <f>中間シート!M60</f>
        <v>0</v>
      </c>
      <c r="N60" s="73"/>
      <c r="O60" s="73"/>
      <c r="P60" s="73"/>
      <c r="Q60" s="74"/>
      <c r="R60" s="97" t="str">
        <f>IF(OR($I60=1,AND($I60=0,$L60=1)),中間シート!R60,"")</f>
        <v/>
      </c>
      <c r="S60" s="75" t="str">
        <f t="shared" si="6"/>
        <v/>
      </c>
      <c r="T60" s="73" t="str">
        <f>IF(OR($I60=1,AND($I60=0,$L60=1)),中間シート!T60,"")</f>
        <v/>
      </c>
      <c r="U60" s="75" t="str">
        <f>IF(OR($I60=1,AND($I60=0,$L60=1)),中間シート!U60,"")</f>
        <v/>
      </c>
      <c r="V60" s="75" t="str">
        <f>IF(OR($I60=1,AND($I60=0,$L60=1)),中間シート!V60,"")</f>
        <v/>
      </c>
      <c r="W60" s="75" t="str">
        <f>IF(OR($I60=1,AND($I60=0,$L60=1)),中間シート!W60,"")</f>
        <v/>
      </c>
      <c r="X60" s="75" t="str">
        <f>IF(OR($I60=1,AND($I60=0,$L60=1)),中間シート!X60,"")</f>
        <v/>
      </c>
      <c r="Y60" s="75" t="str">
        <f>IF(OR($I60=1,AND($I60=0,$L60=1)),中間シート!Y60,"")</f>
        <v/>
      </c>
      <c r="Z60" s="75" t="str">
        <f>IF(OR($I60=1,AND($I60=0,$L60=1)),中間シート!Z60,"")</f>
        <v/>
      </c>
      <c r="AA60" s="75" t="str">
        <f>IF(OR($I60=1,AND($I60=0,$L60=1)),中間シート!AA60,"")</f>
        <v/>
      </c>
      <c r="AB60" s="75" t="str">
        <f>IF(OR($I60=1,AND($I60=0,$L60=1)),中間シート!AB60,"")</f>
        <v/>
      </c>
      <c r="AC60" s="75" t="str">
        <f>IF(OR($I60=1,AND($I60=0,$L60=1)),中間シート!AC60,"")</f>
        <v/>
      </c>
      <c r="AD60" s="75" t="str">
        <f>IF(OR($I60=1,AND($I60=0,$L60=1)),中間シート!AD60,"")</f>
        <v/>
      </c>
      <c r="AE60" s="75" t="str">
        <f>IF(OR($I60=1,AND($I60=0,$L60=1)),中間シート!AE60,"")</f>
        <v/>
      </c>
      <c r="AF60" s="75" t="str">
        <f>IF(OR($I60=1,AND($I60=0,$L60=1)),中間シート!AF60,"")</f>
        <v/>
      </c>
      <c r="AG60" s="170"/>
      <c r="AH60" s="75" t="str">
        <f>IF(OR($I60=1,AND($I60=0,$L60=1)),中間シート!AH60,"")</f>
        <v/>
      </c>
      <c r="AI60" s="75" t="str">
        <f>IF(OR($I60=1,AND($I60=0,$L60=1)),中間シート!AI60,"")</f>
        <v/>
      </c>
      <c r="AJ60" s="75" t="str">
        <f>IF(OR($I60=1,AND($I60=0,$L60=1)),中間シート!AJ60,"")</f>
        <v/>
      </c>
      <c r="AK60" s="75" t="str">
        <f>IF(OR($I60=1,AND($I60=0,$L60=1)),中間シート!AK60,"")</f>
        <v/>
      </c>
      <c r="AL60" s="75" t="str">
        <f>IF(OR($I60=1,AND($I60=0,$L60=1)),中間シート!AL60,"")</f>
        <v/>
      </c>
      <c r="AM60" s="75" t="str">
        <f>IF($H60=1,中間シート!AM60,"")</f>
        <v/>
      </c>
      <c r="AN60" s="75" t="str">
        <f>IF($H60=1,中間シート!AN60,"")</f>
        <v/>
      </c>
      <c r="AO60" s="75" t="str">
        <f>IF($H60=1,中間シート!AO60,"")</f>
        <v/>
      </c>
      <c r="AP60" s="170"/>
      <c r="AQ60" s="170"/>
      <c r="AR60" s="75" t="str">
        <f>IF(OR($I60=1,AND($I60=0,$L60=1)),中間シート!AR60,"")</f>
        <v/>
      </c>
      <c r="AS60" s="72"/>
      <c r="AT60" s="72"/>
      <c r="AU60" s="72"/>
      <c r="AV60" s="75" t="str">
        <f>IF(OR($I60=1,AND($I60=0,$L60=1)),中間シート!AS60,"")</f>
        <v/>
      </c>
      <c r="AW60" s="75" t="str">
        <f>IF(OR($I60=1,AND($I60=0,$L60=1)),中間シート!AT60,"")</f>
        <v/>
      </c>
      <c r="AX60" s="75" t="str">
        <f>IF(OR($I60=1,AND($I60=0,$L60=1)),中間シート!AU60,"")</f>
        <v/>
      </c>
      <c r="AY60" s="75" t="str">
        <f>IF(OR($I60=1,AND($I60=0,$L60=1)),中間シート!AV60,"")</f>
        <v/>
      </c>
      <c r="AZ60" s="75" t="str">
        <f>IF(OR($I60=1,AND($I60=0,$L60=1)),中間シート!AW60,"")</f>
        <v/>
      </c>
      <c r="BA60" s="75" t="str">
        <f>IF(OR($I60=1,AND($I60=0,$L60=1)),中間シート!AX60,"")</f>
        <v/>
      </c>
      <c r="BB60" s="75" t="str">
        <f>IF(OR($I60=1,AND($I60=0,$L60=1)),中間シート!AY60,"")</f>
        <v/>
      </c>
      <c r="BC60" s="75" t="str">
        <f>IF(OR($I60=1,AND($I60=0,$L60=1)),中間シート!AZ60,"")</f>
        <v/>
      </c>
      <c r="BD60" s="72"/>
    </row>
    <row r="61" spans="1:56">
      <c r="A61" s="95">
        <f>中間シート!A61</f>
        <v>56</v>
      </c>
      <c r="B61" s="72">
        <f>中間シート!B61</f>
        <v>14</v>
      </c>
      <c r="C61" s="72" t="str">
        <f>中間シート!C61</f>
        <v/>
      </c>
      <c r="D61" s="72">
        <f>中間シート!D61</f>
        <v>0</v>
      </c>
      <c r="E61" s="72">
        <f>中間シート!E61</f>
        <v>1</v>
      </c>
      <c r="F61" s="72">
        <f>中間シート!F61</f>
        <v>0</v>
      </c>
      <c r="G61" s="72">
        <f>中間シート!G61</f>
        <v>4</v>
      </c>
      <c r="H61" s="72">
        <f>中間シート!H61</f>
        <v>0</v>
      </c>
      <c r="I61" s="72">
        <f>中間シート!I61</f>
        <v>0</v>
      </c>
      <c r="J61" s="72">
        <f>中間シート!J61</f>
        <v>0</v>
      </c>
      <c r="K61" s="72">
        <f>中間シート!K61</f>
        <v>0</v>
      </c>
      <c r="L61" s="71">
        <f>中間シート!L61</f>
        <v>0</v>
      </c>
      <c r="M61" s="95">
        <f>中間シート!M61</f>
        <v>0</v>
      </c>
      <c r="N61" s="73"/>
      <c r="O61" s="73"/>
      <c r="P61" s="73"/>
      <c r="Q61" s="74"/>
      <c r="R61" s="97" t="str">
        <f>IF(OR($I61=1,AND($I61=0,$L61=1)),中間シート!R61,"")</f>
        <v/>
      </c>
      <c r="S61" s="75" t="str">
        <f t="shared" si="6"/>
        <v/>
      </c>
      <c r="T61" s="73" t="str">
        <f>IF(OR($I61=1,AND($I61=0,$L61=1)),中間シート!T61,"")</f>
        <v/>
      </c>
      <c r="U61" s="75" t="str">
        <f>IF(OR($I61=1,AND($I61=0,$L61=1)),中間シート!U61,"")</f>
        <v/>
      </c>
      <c r="V61" s="75" t="str">
        <f>IF(OR($I61=1,AND($I61=0,$L61=1)),中間シート!V61,"")</f>
        <v/>
      </c>
      <c r="W61" s="75" t="str">
        <f>IF(OR($I61=1,AND($I61=0,$L61=1)),中間シート!W61,"")</f>
        <v/>
      </c>
      <c r="X61" s="75" t="str">
        <f>IF(OR($I61=1,AND($I61=0,$L61=1)),中間シート!X61,"")</f>
        <v/>
      </c>
      <c r="Y61" s="75" t="str">
        <f>IF(OR($I61=1,AND($I61=0,$L61=1)),中間シート!Y61,"")</f>
        <v/>
      </c>
      <c r="Z61" s="75" t="str">
        <f>IF(OR($I61=1,AND($I61=0,$L61=1)),中間シート!Z61,"")</f>
        <v/>
      </c>
      <c r="AA61" s="75" t="str">
        <f>IF(OR($I61=1,AND($I61=0,$L61=1)),中間シート!AA61,"")</f>
        <v/>
      </c>
      <c r="AB61" s="75" t="str">
        <f>IF(OR($I61=1,AND($I61=0,$L61=1)),中間シート!AB61,"")</f>
        <v/>
      </c>
      <c r="AC61" s="75" t="str">
        <f>IF(OR($I61=1,AND($I61=0,$L61=1)),中間シート!AC61,"")</f>
        <v/>
      </c>
      <c r="AD61" s="75" t="str">
        <f>IF(OR($I61=1,AND($I61=0,$L61=1)),中間シート!AD61,"")</f>
        <v/>
      </c>
      <c r="AE61" s="75" t="str">
        <f>IF(OR($I61=1,AND($I61=0,$L61=1)),中間シート!AE61,"")</f>
        <v/>
      </c>
      <c r="AF61" s="75" t="str">
        <f>IF(OR($I61=1,AND($I61=0,$L61=1)),中間シート!AF61,"")</f>
        <v/>
      </c>
      <c r="AG61" s="170"/>
      <c r="AH61" s="75" t="str">
        <f>IF(OR($I61=1,AND($I61=0,$L61=1)),中間シート!AH61,"")</f>
        <v/>
      </c>
      <c r="AI61" s="75" t="str">
        <f>IF(OR($I61=1,AND($I61=0,$L61=1)),中間シート!AI61,"")</f>
        <v/>
      </c>
      <c r="AJ61" s="75" t="str">
        <f>IF(OR($I61=1,AND($I61=0,$L61=1)),中間シート!AJ61,"")</f>
        <v/>
      </c>
      <c r="AK61" s="75" t="str">
        <f>IF(OR($I61=1,AND($I61=0,$L61=1)),中間シート!AK61,"")</f>
        <v/>
      </c>
      <c r="AL61" s="75" t="str">
        <f>IF(OR($I61=1,AND($I61=0,$L61=1)),中間シート!AL61,"")</f>
        <v/>
      </c>
      <c r="AM61" s="75" t="str">
        <f>IF($H61=1,中間シート!AM61,"")</f>
        <v/>
      </c>
      <c r="AN61" s="75" t="str">
        <f>IF($H61=1,中間シート!AN61,"")</f>
        <v/>
      </c>
      <c r="AO61" s="75" t="str">
        <f>IF($H61=1,中間シート!AO61,"")</f>
        <v/>
      </c>
      <c r="AP61" s="170"/>
      <c r="AQ61" s="170"/>
      <c r="AR61" s="75" t="str">
        <f>IF(OR($I61=1,AND($I61=0,$L61=1)),中間シート!AR61,"")</f>
        <v/>
      </c>
      <c r="AS61" s="72"/>
      <c r="AT61" s="72"/>
      <c r="AU61" s="72"/>
      <c r="AV61" s="75" t="str">
        <f>IF(OR($I61=1,AND($I61=0,$L61=1)),中間シート!AS61,"")</f>
        <v/>
      </c>
      <c r="AW61" s="75" t="str">
        <f>IF(OR($I61=1,AND($I61=0,$L61=1)),中間シート!AT61,"")</f>
        <v/>
      </c>
      <c r="AX61" s="75" t="str">
        <f>IF(OR($I61=1,AND($I61=0,$L61=1)),中間シート!AU61,"")</f>
        <v/>
      </c>
      <c r="AY61" s="75" t="str">
        <f>IF(OR($I61=1,AND($I61=0,$L61=1)),中間シート!AV61,"")</f>
        <v/>
      </c>
      <c r="AZ61" s="75" t="str">
        <f>IF(OR($I61=1,AND($I61=0,$L61=1)),中間シート!AW61,"")</f>
        <v/>
      </c>
      <c r="BA61" s="75" t="str">
        <f>IF(OR($I61=1,AND($I61=0,$L61=1)),中間シート!AX61,"")</f>
        <v/>
      </c>
      <c r="BB61" s="75" t="str">
        <f>IF(OR($I61=1,AND($I61=0,$L61=1)),中間シート!AY61,"")</f>
        <v/>
      </c>
      <c r="BC61" s="75" t="str">
        <f>IF(OR($I61=1,AND($I61=0,$L61=1)),中間シート!AZ61,"")</f>
        <v/>
      </c>
      <c r="BD61" s="72"/>
    </row>
    <row r="62" spans="1:56">
      <c r="A62" s="95">
        <f>中間シート!A62</f>
        <v>57</v>
      </c>
      <c r="B62" s="72">
        <f>中間シート!B62</f>
        <v>15</v>
      </c>
      <c r="C62" s="72" t="str">
        <f>中間シート!C62</f>
        <v/>
      </c>
      <c r="D62" s="72">
        <f>中間シート!D62</f>
        <v>0</v>
      </c>
      <c r="E62" s="72">
        <f>中間シート!E62</f>
        <v>1</v>
      </c>
      <c r="F62" s="72">
        <f>中間シート!F62</f>
        <v>0</v>
      </c>
      <c r="G62" s="72">
        <f>中間シート!G62</f>
        <v>1</v>
      </c>
      <c r="H62" s="72">
        <f>中間シート!H62</f>
        <v>0</v>
      </c>
      <c r="I62" s="72">
        <f>中間シート!I62</f>
        <v>0</v>
      </c>
      <c r="J62" s="72">
        <f>中間シート!J62</f>
        <v>0</v>
      </c>
      <c r="K62" s="72">
        <f>中間シート!K62</f>
        <v>0</v>
      </c>
      <c r="L62" s="71">
        <f>中間シート!L62</f>
        <v>0</v>
      </c>
      <c r="M62" s="95">
        <f>中間シート!M62</f>
        <v>0</v>
      </c>
      <c r="N62" s="73"/>
      <c r="O62" s="73"/>
      <c r="P62" s="73"/>
      <c r="Q62" s="74"/>
      <c r="R62" s="97" t="str">
        <f>IF(OR($I62=1,AND($I62=0,$L62=1)),中間シート!R62,"")</f>
        <v/>
      </c>
      <c r="S62" s="75" t="str">
        <f t="shared" si="6"/>
        <v/>
      </c>
      <c r="T62" s="73" t="str">
        <f>IF(OR($I62=1,AND($I62=0,$L62=1)),中間シート!T62,"")</f>
        <v/>
      </c>
      <c r="U62" s="75" t="str">
        <f>IF(OR($I62=1,AND($I62=0,$L62=1)),中間シート!U62,"")</f>
        <v/>
      </c>
      <c r="V62" s="75" t="str">
        <f>IF(OR($I62=1,AND($I62=0,$L62=1)),中間シート!V62,"")</f>
        <v/>
      </c>
      <c r="W62" s="75" t="str">
        <f>IF(OR($I62=1,AND($I62=0,$L62=1)),中間シート!W62,"")</f>
        <v/>
      </c>
      <c r="X62" s="75" t="str">
        <f>IF(OR($I62=1,AND($I62=0,$L62=1)),中間シート!X62,"")</f>
        <v/>
      </c>
      <c r="Y62" s="75" t="str">
        <f>IF(OR($I62=1,AND($I62=0,$L62=1)),中間シート!Y62,"")</f>
        <v/>
      </c>
      <c r="Z62" s="75" t="str">
        <f>IF(OR($I62=1,AND($I62=0,$L62=1)),中間シート!Z62,"")</f>
        <v/>
      </c>
      <c r="AA62" s="75" t="str">
        <f>IF(OR($I62=1,AND($I62=0,$L62=1)),中間シート!AA62,"")</f>
        <v/>
      </c>
      <c r="AB62" s="75" t="str">
        <f>IF(OR($I62=1,AND($I62=0,$L62=1)),中間シート!AB62,"")</f>
        <v/>
      </c>
      <c r="AC62" s="75" t="str">
        <f>IF(OR($I62=1,AND($I62=0,$L62=1)),中間シート!AC62,"")</f>
        <v/>
      </c>
      <c r="AD62" s="75" t="str">
        <f>IF(OR($I62=1,AND($I62=0,$L62=1)),中間シート!AD62,"")</f>
        <v/>
      </c>
      <c r="AE62" s="75" t="str">
        <f>IF(OR($I62=1,AND($I62=0,$L62=1)),中間シート!AE62,"")</f>
        <v/>
      </c>
      <c r="AF62" s="75" t="str">
        <f>IF(OR($I62=1,AND($I62=0,$L62=1)),中間シート!AF62,"")</f>
        <v/>
      </c>
      <c r="AG62" s="170"/>
      <c r="AH62" s="75" t="str">
        <f>IF(OR($I62=1,AND($I62=0,$L62=1)),中間シート!AH62,"")</f>
        <v/>
      </c>
      <c r="AI62" s="75" t="str">
        <f>IF(OR($I62=1,AND($I62=0,$L62=1)),中間シート!AI62,"")</f>
        <v/>
      </c>
      <c r="AJ62" s="75" t="str">
        <f>IF(OR($I62=1,AND($I62=0,$L62=1)),中間シート!AJ62,"")</f>
        <v/>
      </c>
      <c r="AK62" s="75" t="str">
        <f>IF(OR($I62=1,AND($I62=0,$L62=1)),中間シート!AK62,"")</f>
        <v/>
      </c>
      <c r="AL62" s="75" t="str">
        <f>IF(OR($I62=1,AND($I62=0,$L62=1)),中間シート!AL62,"")</f>
        <v/>
      </c>
      <c r="AM62" s="75" t="str">
        <f>IF($H62=1,中間シート!AM62,"")</f>
        <v/>
      </c>
      <c r="AN62" s="75" t="str">
        <f>IF($H62=1,中間シート!AN62,"")</f>
        <v/>
      </c>
      <c r="AO62" s="75" t="str">
        <f>IF($H62=1,中間シート!AO62,"")</f>
        <v/>
      </c>
      <c r="AP62" s="170"/>
      <c r="AQ62" s="170"/>
      <c r="AR62" s="75" t="str">
        <f>IF(OR($I62=1,AND($I62=0,$L62=1)),中間シート!AR62,"")</f>
        <v/>
      </c>
      <c r="AS62" s="72"/>
      <c r="AT62" s="72"/>
      <c r="AU62" s="72"/>
      <c r="AV62" s="75" t="str">
        <f>IF(OR($I62=1,AND($I62=0,$L62=1)),中間シート!AS62,"")</f>
        <v/>
      </c>
      <c r="AW62" s="75" t="str">
        <f>IF(OR($I62=1,AND($I62=0,$L62=1)),中間シート!AT62,"")</f>
        <v/>
      </c>
      <c r="AX62" s="75" t="str">
        <f>IF(OR($I62=1,AND($I62=0,$L62=1)),中間シート!AU62,"")</f>
        <v/>
      </c>
      <c r="AY62" s="75" t="str">
        <f>IF(OR($I62=1,AND($I62=0,$L62=1)),中間シート!AV62,"")</f>
        <v/>
      </c>
      <c r="AZ62" s="75" t="str">
        <f>IF(OR($I62=1,AND($I62=0,$L62=1)),中間シート!AW62,"")</f>
        <v/>
      </c>
      <c r="BA62" s="75" t="str">
        <f>IF(OR($I62=1,AND($I62=0,$L62=1)),中間シート!AX62,"")</f>
        <v/>
      </c>
      <c r="BB62" s="75" t="str">
        <f>IF(OR($I62=1,AND($I62=0,$L62=1)),中間シート!AY62,"")</f>
        <v/>
      </c>
      <c r="BC62" s="75" t="str">
        <f>IF(OR($I62=1,AND($I62=0,$L62=1)),中間シート!AZ62,"")</f>
        <v/>
      </c>
      <c r="BD62" s="72"/>
    </row>
    <row r="63" spans="1:56">
      <c r="A63" s="95">
        <f>中間シート!A63</f>
        <v>58</v>
      </c>
      <c r="B63" s="72">
        <f>中間シート!B63</f>
        <v>15</v>
      </c>
      <c r="C63" s="72" t="str">
        <f>中間シート!C63</f>
        <v/>
      </c>
      <c r="D63" s="72">
        <f>中間シート!D63</f>
        <v>0</v>
      </c>
      <c r="E63" s="72">
        <f>中間シート!E63</f>
        <v>1</v>
      </c>
      <c r="F63" s="72">
        <f>中間シート!F63</f>
        <v>0</v>
      </c>
      <c r="G63" s="72">
        <f>中間シート!G63</f>
        <v>2</v>
      </c>
      <c r="H63" s="72">
        <f>中間シート!H63</f>
        <v>0</v>
      </c>
      <c r="I63" s="72">
        <f>中間シート!I63</f>
        <v>0</v>
      </c>
      <c r="J63" s="72">
        <f>中間シート!J63</f>
        <v>0</v>
      </c>
      <c r="K63" s="72">
        <f>中間シート!K63</f>
        <v>0</v>
      </c>
      <c r="L63" s="71">
        <f>中間シート!L63</f>
        <v>0</v>
      </c>
      <c r="M63" s="95">
        <f>中間シート!M63</f>
        <v>0</v>
      </c>
      <c r="N63" s="73"/>
      <c r="O63" s="73"/>
      <c r="P63" s="73"/>
      <c r="Q63" s="74"/>
      <c r="R63" s="97" t="str">
        <f>IF(OR($I63=1,AND($I63=0,$L63=1)),中間シート!R63,"")</f>
        <v/>
      </c>
      <c r="S63" s="75" t="str">
        <f t="shared" si="6"/>
        <v/>
      </c>
      <c r="T63" s="73" t="str">
        <f>IF(OR($I63=1,AND($I63=0,$L63=1)),中間シート!T63,"")</f>
        <v/>
      </c>
      <c r="U63" s="75" t="str">
        <f>IF(OR($I63=1,AND($I63=0,$L63=1)),中間シート!U63,"")</f>
        <v/>
      </c>
      <c r="V63" s="75" t="str">
        <f>IF(OR($I63=1,AND($I63=0,$L63=1)),中間シート!V63,"")</f>
        <v/>
      </c>
      <c r="W63" s="75" t="str">
        <f>IF(OR($I63=1,AND($I63=0,$L63=1)),中間シート!W63,"")</f>
        <v/>
      </c>
      <c r="X63" s="75" t="str">
        <f>IF(OR($I63=1,AND($I63=0,$L63=1)),中間シート!X63,"")</f>
        <v/>
      </c>
      <c r="Y63" s="75" t="str">
        <f>IF(OR($I63=1,AND($I63=0,$L63=1)),中間シート!Y63,"")</f>
        <v/>
      </c>
      <c r="Z63" s="75" t="str">
        <f>IF(OR($I63=1,AND($I63=0,$L63=1)),中間シート!Z63,"")</f>
        <v/>
      </c>
      <c r="AA63" s="75" t="str">
        <f>IF(OR($I63=1,AND($I63=0,$L63=1)),中間シート!AA63,"")</f>
        <v/>
      </c>
      <c r="AB63" s="75" t="str">
        <f>IF(OR($I63=1,AND($I63=0,$L63=1)),中間シート!AB63,"")</f>
        <v/>
      </c>
      <c r="AC63" s="75" t="str">
        <f>IF(OR($I63=1,AND($I63=0,$L63=1)),中間シート!AC63,"")</f>
        <v/>
      </c>
      <c r="AD63" s="75" t="str">
        <f>IF(OR($I63=1,AND($I63=0,$L63=1)),中間シート!AD63,"")</f>
        <v/>
      </c>
      <c r="AE63" s="75" t="str">
        <f>IF(OR($I63=1,AND($I63=0,$L63=1)),中間シート!AE63,"")</f>
        <v/>
      </c>
      <c r="AF63" s="75" t="str">
        <f>IF(OR($I63=1,AND($I63=0,$L63=1)),中間シート!AF63,"")</f>
        <v/>
      </c>
      <c r="AG63" s="170"/>
      <c r="AH63" s="75" t="str">
        <f>IF(OR($I63=1,AND($I63=0,$L63=1)),中間シート!AH63,"")</f>
        <v/>
      </c>
      <c r="AI63" s="75" t="str">
        <f>IF(OR($I63=1,AND($I63=0,$L63=1)),中間シート!AI63,"")</f>
        <v/>
      </c>
      <c r="AJ63" s="75" t="str">
        <f>IF(OR($I63=1,AND($I63=0,$L63=1)),中間シート!AJ63,"")</f>
        <v/>
      </c>
      <c r="AK63" s="75" t="str">
        <f>IF(OR($I63=1,AND($I63=0,$L63=1)),中間シート!AK63,"")</f>
        <v/>
      </c>
      <c r="AL63" s="75" t="str">
        <f>IF(OR($I63=1,AND($I63=0,$L63=1)),中間シート!AL63,"")</f>
        <v/>
      </c>
      <c r="AM63" s="75" t="str">
        <f>IF($H63=1,中間シート!AM63,"")</f>
        <v/>
      </c>
      <c r="AN63" s="75" t="str">
        <f>IF($H63=1,中間シート!AN63,"")</f>
        <v/>
      </c>
      <c r="AO63" s="75" t="str">
        <f>IF($H63=1,中間シート!AO63,"")</f>
        <v/>
      </c>
      <c r="AP63" s="170"/>
      <c r="AQ63" s="170"/>
      <c r="AR63" s="75" t="str">
        <f>IF(OR($I63=1,AND($I63=0,$L63=1)),中間シート!AR63,"")</f>
        <v/>
      </c>
      <c r="AS63" s="72"/>
      <c r="AT63" s="72"/>
      <c r="AU63" s="72"/>
      <c r="AV63" s="75" t="str">
        <f>IF(OR($I63=1,AND($I63=0,$L63=1)),中間シート!AS63,"")</f>
        <v/>
      </c>
      <c r="AW63" s="75" t="str">
        <f>IF(OR($I63=1,AND($I63=0,$L63=1)),中間シート!AT63,"")</f>
        <v/>
      </c>
      <c r="AX63" s="75" t="str">
        <f>IF(OR($I63=1,AND($I63=0,$L63=1)),中間シート!AU63,"")</f>
        <v/>
      </c>
      <c r="AY63" s="75" t="str">
        <f>IF(OR($I63=1,AND($I63=0,$L63=1)),中間シート!AV63,"")</f>
        <v/>
      </c>
      <c r="AZ63" s="75" t="str">
        <f>IF(OR($I63=1,AND($I63=0,$L63=1)),中間シート!AW63,"")</f>
        <v/>
      </c>
      <c r="BA63" s="75" t="str">
        <f>IF(OR($I63=1,AND($I63=0,$L63=1)),中間シート!AX63,"")</f>
        <v/>
      </c>
      <c r="BB63" s="75" t="str">
        <f>IF(OR($I63=1,AND($I63=0,$L63=1)),中間シート!AY63,"")</f>
        <v/>
      </c>
      <c r="BC63" s="75" t="str">
        <f>IF(OR($I63=1,AND($I63=0,$L63=1)),中間シート!AZ63,"")</f>
        <v/>
      </c>
      <c r="BD63" s="72"/>
    </row>
    <row r="64" spans="1:56">
      <c r="A64" s="95">
        <f>中間シート!A64</f>
        <v>59</v>
      </c>
      <c r="B64" s="72">
        <f>中間シート!B64</f>
        <v>15</v>
      </c>
      <c r="C64" s="72" t="str">
        <f>中間シート!C64</f>
        <v/>
      </c>
      <c r="D64" s="72">
        <f>中間シート!D64</f>
        <v>0</v>
      </c>
      <c r="E64" s="72">
        <f>中間シート!E64</f>
        <v>1</v>
      </c>
      <c r="F64" s="72">
        <f>中間シート!F64</f>
        <v>0</v>
      </c>
      <c r="G64" s="72">
        <f>中間シート!G64</f>
        <v>3</v>
      </c>
      <c r="H64" s="72">
        <f>中間シート!H64</f>
        <v>0</v>
      </c>
      <c r="I64" s="72">
        <f>中間シート!I64</f>
        <v>0</v>
      </c>
      <c r="J64" s="72">
        <f>中間シート!J64</f>
        <v>0</v>
      </c>
      <c r="K64" s="72">
        <f>中間シート!K64</f>
        <v>0</v>
      </c>
      <c r="L64" s="71">
        <f>中間シート!L64</f>
        <v>0</v>
      </c>
      <c r="M64" s="95">
        <f>中間シート!M64</f>
        <v>0</v>
      </c>
      <c r="N64" s="73"/>
      <c r="O64" s="73"/>
      <c r="P64" s="73"/>
      <c r="Q64" s="74"/>
      <c r="R64" s="97" t="str">
        <f>IF(OR($I64=1,AND($I64=0,$L64=1)),中間シート!R64,"")</f>
        <v/>
      </c>
      <c r="S64" s="75" t="str">
        <f t="shared" si="6"/>
        <v/>
      </c>
      <c r="T64" s="73" t="str">
        <f>IF(OR($I64=1,AND($I64=0,$L64=1)),中間シート!T64,"")</f>
        <v/>
      </c>
      <c r="U64" s="75" t="str">
        <f>IF(OR($I64=1,AND($I64=0,$L64=1)),中間シート!U64,"")</f>
        <v/>
      </c>
      <c r="V64" s="75" t="str">
        <f>IF(OR($I64=1,AND($I64=0,$L64=1)),中間シート!V64,"")</f>
        <v/>
      </c>
      <c r="W64" s="75" t="str">
        <f>IF(OR($I64=1,AND($I64=0,$L64=1)),中間シート!W64,"")</f>
        <v/>
      </c>
      <c r="X64" s="75" t="str">
        <f>IF(OR($I64=1,AND($I64=0,$L64=1)),中間シート!X64,"")</f>
        <v/>
      </c>
      <c r="Y64" s="75" t="str">
        <f>IF(OR($I64=1,AND($I64=0,$L64=1)),中間シート!Y64,"")</f>
        <v/>
      </c>
      <c r="Z64" s="75" t="str">
        <f>IF(OR($I64=1,AND($I64=0,$L64=1)),中間シート!Z64,"")</f>
        <v/>
      </c>
      <c r="AA64" s="75" t="str">
        <f>IF(OR($I64=1,AND($I64=0,$L64=1)),中間シート!AA64,"")</f>
        <v/>
      </c>
      <c r="AB64" s="75" t="str">
        <f>IF(OR($I64=1,AND($I64=0,$L64=1)),中間シート!AB64,"")</f>
        <v/>
      </c>
      <c r="AC64" s="75" t="str">
        <f>IF(OR($I64=1,AND($I64=0,$L64=1)),中間シート!AC64,"")</f>
        <v/>
      </c>
      <c r="AD64" s="75" t="str">
        <f>IF(OR($I64=1,AND($I64=0,$L64=1)),中間シート!AD64,"")</f>
        <v/>
      </c>
      <c r="AE64" s="75" t="str">
        <f>IF(OR($I64=1,AND($I64=0,$L64=1)),中間シート!AE64,"")</f>
        <v/>
      </c>
      <c r="AF64" s="75" t="str">
        <f>IF(OR($I64=1,AND($I64=0,$L64=1)),中間シート!AF64,"")</f>
        <v/>
      </c>
      <c r="AG64" s="170"/>
      <c r="AH64" s="75" t="str">
        <f>IF(OR($I64=1,AND($I64=0,$L64=1)),中間シート!AH64,"")</f>
        <v/>
      </c>
      <c r="AI64" s="75" t="str">
        <f>IF(OR($I64=1,AND($I64=0,$L64=1)),中間シート!AI64,"")</f>
        <v/>
      </c>
      <c r="AJ64" s="75" t="str">
        <f>IF(OR($I64=1,AND($I64=0,$L64=1)),中間シート!AJ64,"")</f>
        <v/>
      </c>
      <c r="AK64" s="75" t="str">
        <f>IF(OR($I64=1,AND($I64=0,$L64=1)),中間シート!AK64,"")</f>
        <v/>
      </c>
      <c r="AL64" s="75" t="str">
        <f>IF(OR($I64=1,AND($I64=0,$L64=1)),中間シート!AL64,"")</f>
        <v/>
      </c>
      <c r="AM64" s="75" t="str">
        <f>IF($H64=1,中間シート!AM64,"")</f>
        <v/>
      </c>
      <c r="AN64" s="75" t="str">
        <f>IF($H64=1,中間シート!AN64,"")</f>
        <v/>
      </c>
      <c r="AO64" s="75" t="str">
        <f>IF($H64=1,中間シート!AO64,"")</f>
        <v/>
      </c>
      <c r="AP64" s="170"/>
      <c r="AQ64" s="170"/>
      <c r="AR64" s="75" t="str">
        <f>IF(OR($I64=1,AND($I64=0,$L64=1)),中間シート!AR64,"")</f>
        <v/>
      </c>
      <c r="AS64" s="72"/>
      <c r="AT64" s="72"/>
      <c r="AU64" s="72"/>
      <c r="AV64" s="75" t="str">
        <f>IF(OR($I64=1,AND($I64=0,$L64=1)),中間シート!AS64,"")</f>
        <v/>
      </c>
      <c r="AW64" s="75" t="str">
        <f>IF(OR($I64=1,AND($I64=0,$L64=1)),中間シート!AT64,"")</f>
        <v/>
      </c>
      <c r="AX64" s="75" t="str">
        <f>IF(OR($I64=1,AND($I64=0,$L64=1)),中間シート!AU64,"")</f>
        <v/>
      </c>
      <c r="AY64" s="75" t="str">
        <f>IF(OR($I64=1,AND($I64=0,$L64=1)),中間シート!AV64,"")</f>
        <v/>
      </c>
      <c r="AZ64" s="75" t="str">
        <f>IF(OR($I64=1,AND($I64=0,$L64=1)),中間シート!AW64,"")</f>
        <v/>
      </c>
      <c r="BA64" s="75" t="str">
        <f>IF(OR($I64=1,AND($I64=0,$L64=1)),中間シート!AX64,"")</f>
        <v/>
      </c>
      <c r="BB64" s="75" t="str">
        <f>IF(OR($I64=1,AND($I64=0,$L64=1)),中間シート!AY64,"")</f>
        <v/>
      </c>
      <c r="BC64" s="75" t="str">
        <f>IF(OR($I64=1,AND($I64=0,$L64=1)),中間シート!AZ64,"")</f>
        <v/>
      </c>
      <c r="BD64" s="72"/>
    </row>
    <row r="65" spans="1:56">
      <c r="A65" s="95">
        <f>中間シート!A65</f>
        <v>60</v>
      </c>
      <c r="B65" s="72">
        <f>中間シート!B65</f>
        <v>15</v>
      </c>
      <c r="C65" s="72" t="str">
        <f>中間シート!C65</f>
        <v/>
      </c>
      <c r="D65" s="72">
        <f>中間シート!D65</f>
        <v>0</v>
      </c>
      <c r="E65" s="72">
        <f>中間シート!E65</f>
        <v>1</v>
      </c>
      <c r="F65" s="72">
        <f>中間シート!F65</f>
        <v>0</v>
      </c>
      <c r="G65" s="72">
        <f>中間シート!G65</f>
        <v>4</v>
      </c>
      <c r="H65" s="72">
        <f>中間シート!H65</f>
        <v>0</v>
      </c>
      <c r="I65" s="72">
        <f>中間シート!I65</f>
        <v>0</v>
      </c>
      <c r="J65" s="72">
        <f>中間シート!J65</f>
        <v>0</v>
      </c>
      <c r="K65" s="72">
        <f>中間シート!K65</f>
        <v>0</v>
      </c>
      <c r="L65" s="71">
        <f>中間シート!L65</f>
        <v>0</v>
      </c>
      <c r="M65" s="95">
        <f>中間シート!M65</f>
        <v>0</v>
      </c>
      <c r="N65" s="73"/>
      <c r="O65" s="73"/>
      <c r="P65" s="73"/>
      <c r="Q65" s="74"/>
      <c r="R65" s="97" t="str">
        <f>IF(OR($I65=1,AND($I65=0,$L65=1)),中間シート!R65,"")</f>
        <v/>
      </c>
      <c r="S65" s="75" t="str">
        <f t="shared" si="6"/>
        <v/>
      </c>
      <c r="T65" s="73" t="str">
        <f>IF(OR($I65=1,AND($I65=0,$L65=1)),中間シート!T65,"")</f>
        <v/>
      </c>
      <c r="U65" s="75" t="str">
        <f>IF(OR($I65=1,AND($I65=0,$L65=1)),中間シート!U65,"")</f>
        <v/>
      </c>
      <c r="V65" s="75" t="str">
        <f>IF(OR($I65=1,AND($I65=0,$L65=1)),中間シート!V65,"")</f>
        <v/>
      </c>
      <c r="W65" s="75" t="str">
        <f>IF(OR($I65=1,AND($I65=0,$L65=1)),中間シート!W65,"")</f>
        <v/>
      </c>
      <c r="X65" s="75" t="str">
        <f>IF(OR($I65=1,AND($I65=0,$L65=1)),中間シート!X65,"")</f>
        <v/>
      </c>
      <c r="Y65" s="75" t="str">
        <f>IF(OR($I65=1,AND($I65=0,$L65=1)),中間シート!Y65,"")</f>
        <v/>
      </c>
      <c r="Z65" s="75" t="str">
        <f>IF(OR($I65=1,AND($I65=0,$L65=1)),中間シート!Z65,"")</f>
        <v/>
      </c>
      <c r="AA65" s="75" t="str">
        <f>IF(OR($I65=1,AND($I65=0,$L65=1)),中間シート!AA65,"")</f>
        <v/>
      </c>
      <c r="AB65" s="75" t="str">
        <f>IF(OR($I65=1,AND($I65=0,$L65=1)),中間シート!AB65,"")</f>
        <v/>
      </c>
      <c r="AC65" s="75" t="str">
        <f>IF(OR($I65=1,AND($I65=0,$L65=1)),中間シート!AC65,"")</f>
        <v/>
      </c>
      <c r="AD65" s="75" t="str">
        <f>IF(OR($I65=1,AND($I65=0,$L65=1)),中間シート!AD65,"")</f>
        <v/>
      </c>
      <c r="AE65" s="75" t="str">
        <f>IF(OR($I65=1,AND($I65=0,$L65=1)),中間シート!AE65,"")</f>
        <v/>
      </c>
      <c r="AF65" s="75" t="str">
        <f>IF(OR($I65=1,AND($I65=0,$L65=1)),中間シート!AF65,"")</f>
        <v/>
      </c>
      <c r="AG65" s="170"/>
      <c r="AH65" s="75" t="str">
        <f>IF(OR($I65=1,AND($I65=0,$L65=1)),中間シート!AH65,"")</f>
        <v/>
      </c>
      <c r="AI65" s="75" t="str">
        <f>IF(OR($I65=1,AND($I65=0,$L65=1)),中間シート!AI65,"")</f>
        <v/>
      </c>
      <c r="AJ65" s="75" t="str">
        <f>IF(OR($I65=1,AND($I65=0,$L65=1)),中間シート!AJ65,"")</f>
        <v/>
      </c>
      <c r="AK65" s="75" t="str">
        <f>IF(OR($I65=1,AND($I65=0,$L65=1)),中間シート!AK65,"")</f>
        <v/>
      </c>
      <c r="AL65" s="75" t="str">
        <f>IF(OR($I65=1,AND($I65=0,$L65=1)),中間シート!AL65,"")</f>
        <v/>
      </c>
      <c r="AM65" s="75" t="str">
        <f>IF($H65=1,中間シート!AM65,"")</f>
        <v/>
      </c>
      <c r="AN65" s="75" t="str">
        <f>IF($H65=1,中間シート!AN65,"")</f>
        <v/>
      </c>
      <c r="AO65" s="75" t="str">
        <f>IF($H65=1,中間シート!AO65,"")</f>
        <v/>
      </c>
      <c r="AP65" s="170"/>
      <c r="AQ65" s="170"/>
      <c r="AR65" s="75" t="str">
        <f>IF(OR($I65=1,AND($I65=0,$L65=1)),中間シート!AR65,"")</f>
        <v/>
      </c>
      <c r="AS65" s="72"/>
      <c r="AT65" s="72"/>
      <c r="AU65" s="72"/>
      <c r="AV65" s="75" t="str">
        <f>IF(OR($I65=1,AND($I65=0,$L65=1)),中間シート!AS65,"")</f>
        <v/>
      </c>
      <c r="AW65" s="75" t="str">
        <f>IF(OR($I65=1,AND($I65=0,$L65=1)),中間シート!AT65,"")</f>
        <v/>
      </c>
      <c r="AX65" s="75" t="str">
        <f>IF(OR($I65=1,AND($I65=0,$L65=1)),中間シート!AU65,"")</f>
        <v/>
      </c>
      <c r="AY65" s="75" t="str">
        <f>IF(OR($I65=1,AND($I65=0,$L65=1)),中間シート!AV65,"")</f>
        <v/>
      </c>
      <c r="AZ65" s="75" t="str">
        <f>IF(OR($I65=1,AND($I65=0,$L65=1)),中間シート!AW65,"")</f>
        <v/>
      </c>
      <c r="BA65" s="75" t="str">
        <f>IF(OR($I65=1,AND($I65=0,$L65=1)),中間シート!AX65,"")</f>
        <v/>
      </c>
      <c r="BB65" s="75" t="str">
        <f>IF(OR($I65=1,AND($I65=0,$L65=1)),中間シート!AY65,"")</f>
        <v/>
      </c>
      <c r="BC65" s="75" t="str">
        <f>IF(OR($I65=1,AND($I65=0,$L65=1)),中間シート!AZ65,"")</f>
        <v/>
      </c>
      <c r="BD65" s="72"/>
    </row>
    <row r="66" spans="1:56">
      <c r="A66" s="71"/>
      <c r="B66" s="72"/>
      <c r="C66" s="72"/>
      <c r="D66" s="72"/>
      <c r="E66" s="72"/>
      <c r="F66" s="72"/>
      <c r="G66" s="72"/>
      <c r="H66" s="72"/>
      <c r="I66" s="72"/>
      <c r="J66" s="72"/>
      <c r="K66" s="72"/>
      <c r="L66" s="71"/>
      <c r="M66" s="71"/>
      <c r="N66" s="73"/>
      <c r="O66" s="73"/>
      <c r="P66" s="73"/>
      <c r="Q66" s="74"/>
      <c r="R66" s="97" t="str">
        <f>IF(OR($I66=1,AND($I66=0,$L66=1)),中間シート!R66,"")</f>
        <v/>
      </c>
      <c r="S66" s="75" t="str">
        <f t="shared" si="6"/>
        <v/>
      </c>
      <c r="T66" s="73" t="str">
        <f>IF(OR($I66=1,AND($I66=0,$L66=1)),中間シート!T66,"")</f>
        <v/>
      </c>
      <c r="U66" s="75" t="str">
        <f>IF(OR($I66=1,AND($I66=0,$L66=1)),中間シート!U66,"")</f>
        <v/>
      </c>
      <c r="V66" s="75" t="str">
        <f>IF(OR($I66=1,AND($I66=0,$L66=1)),中間シート!V66,"")</f>
        <v/>
      </c>
      <c r="W66" s="75" t="str">
        <f>IF(OR($I66=1,AND($I66=0,$L66=1)),中間シート!W66,"")</f>
        <v/>
      </c>
      <c r="X66" s="75" t="str">
        <f>IF(OR($I66=1,AND($I66=0,$L66=1)),中間シート!X66,"")</f>
        <v/>
      </c>
      <c r="Y66" s="75" t="str">
        <f>IF(OR($I66=1,AND($I66=0,$L66=1)),中間シート!Y66,"")</f>
        <v/>
      </c>
      <c r="Z66" s="75" t="str">
        <f>IF(OR($I66=1,AND($I66=0,$L66=1)),中間シート!Z66,"")</f>
        <v/>
      </c>
      <c r="AA66" s="75" t="str">
        <f>IF(OR($I66=1,AND($I66=0,$L66=1)),中間シート!AA66,"")</f>
        <v/>
      </c>
      <c r="AB66" s="75" t="str">
        <f>IF(OR($I66=1,AND($I66=0,$L66=1)),中間シート!AB66,"")</f>
        <v/>
      </c>
      <c r="AC66" s="75" t="str">
        <f>IF(OR($I66=1,AND($I66=0,$L66=1)),中間シート!AC66,"")</f>
        <v/>
      </c>
      <c r="AD66" s="75" t="str">
        <f>IF(OR($I66=1,AND($I66=0,$L66=1)),中間シート!AD66,"")</f>
        <v/>
      </c>
      <c r="AE66" s="75" t="str">
        <f>IF(OR($I66=1,AND($I66=0,$L66=1)),中間シート!AE66,"")</f>
        <v/>
      </c>
      <c r="AF66" s="75" t="str">
        <f>IF(OR($I66=1,AND($I66=0,$L66=1)),中間シート!AF66,"")</f>
        <v/>
      </c>
      <c r="AG66" s="170"/>
      <c r="AH66" s="75" t="str">
        <f>IF(OR($I66=1,AND($I66=0,$L66=1)),中間シート!AH66,"")</f>
        <v/>
      </c>
      <c r="AI66" s="75" t="str">
        <f>IF(OR($I66=1,AND($I66=0,$L66=1)),中間シート!AI66,"")</f>
        <v/>
      </c>
      <c r="AJ66" s="75" t="str">
        <f>IF(OR($I66=1,AND($I66=0,$L66=1)),中間シート!AJ66,"")</f>
        <v/>
      </c>
      <c r="AK66" s="75" t="str">
        <f>IF(OR($I66=1,AND($I66=0,$L66=1)),中間シート!AK66,"")</f>
        <v/>
      </c>
      <c r="AL66" s="75" t="str">
        <f>IF(OR($I66=1,AND($I66=0,$L66=1)),中間シート!AL66,"")</f>
        <v/>
      </c>
      <c r="AM66" s="75" t="str">
        <f>IF($H66=1,中間シート!AM66,"")</f>
        <v/>
      </c>
      <c r="AN66" s="75" t="str">
        <f>IF($H66=1,中間シート!AN66,"")</f>
        <v/>
      </c>
      <c r="AO66" s="75" t="str">
        <f>IF($H66=1,中間シート!AO66,"")</f>
        <v/>
      </c>
      <c r="AP66" s="170"/>
      <c r="AQ66" s="170"/>
      <c r="AR66" s="75" t="str">
        <f>IF(OR($I66=1,AND($I66=0,$L66=1)),中間シート!AR66,"")</f>
        <v/>
      </c>
      <c r="AS66" s="72"/>
      <c r="AT66" s="72"/>
      <c r="AU66" s="72"/>
      <c r="AV66" s="75" t="str">
        <f>IF(OR($I66=1,AND($I66=0,$L66=1)),中間シート!AS66,"")</f>
        <v/>
      </c>
      <c r="AW66" s="75" t="str">
        <f>IF(OR($I66=1,AND($I66=0,$L66=1)),中間シート!AT66,"")</f>
        <v/>
      </c>
      <c r="AX66" s="75" t="str">
        <f>IF(OR($I66=1,AND($I66=0,$L66=1)),中間シート!AU66,"")</f>
        <v/>
      </c>
      <c r="AY66" s="75" t="str">
        <f>IF(OR($I66=1,AND($I66=0,$L66=1)),中間シート!AV66,"")</f>
        <v/>
      </c>
      <c r="AZ66" s="75" t="str">
        <f>IF(OR($I66=1,AND($I66=0,$L66=1)),中間シート!AW66,"")</f>
        <v/>
      </c>
      <c r="BA66" s="75" t="str">
        <f>IF(OR($I66=1,AND($I66=0,$L66=1)),中間シート!AX66,"")</f>
        <v/>
      </c>
      <c r="BB66" s="75" t="str">
        <f>IF(OR($I66=1,AND($I66=0,$L66=1)),中間シート!AY66,"")</f>
        <v/>
      </c>
      <c r="BC66" s="75" t="str">
        <f>IF(OR($I66=1,AND($I66=0,$L66=1)),中間シート!AZ66,"")</f>
        <v/>
      </c>
      <c r="BD66" s="72"/>
    </row>
    <row r="67" spans="1:56">
      <c r="A67" s="71"/>
      <c r="B67" s="72"/>
      <c r="C67" s="72"/>
      <c r="D67" s="72"/>
      <c r="E67" s="72"/>
      <c r="F67" s="72"/>
      <c r="G67" s="72"/>
      <c r="H67" s="72"/>
      <c r="I67" s="72"/>
      <c r="J67" s="72"/>
      <c r="K67" s="72"/>
      <c r="L67" s="71"/>
      <c r="M67" s="71"/>
      <c r="N67" s="73"/>
      <c r="O67" s="73"/>
      <c r="P67" s="73"/>
      <c r="Q67" s="74"/>
      <c r="R67" s="97" t="str">
        <f>IF(OR($I67=1,AND($I67=0,$L67=1)),中間シート!R67,"")</f>
        <v/>
      </c>
      <c r="S67" s="75" t="str">
        <f t="shared" si="6"/>
        <v/>
      </c>
      <c r="T67" s="73" t="str">
        <f>IF(OR($I67=1,AND($I67=0,$L67=1)),中間シート!T67,"")</f>
        <v/>
      </c>
      <c r="U67" s="75" t="str">
        <f>IF(OR($I67=1,AND($I67=0,$L67=1)),中間シート!U67,"")</f>
        <v/>
      </c>
      <c r="V67" s="75" t="str">
        <f>IF(OR($I67=1,AND($I67=0,$L67=1)),中間シート!V67,"")</f>
        <v/>
      </c>
      <c r="W67" s="75" t="str">
        <f>IF(OR($I67=1,AND($I67=0,$L67=1)),中間シート!W67,"")</f>
        <v/>
      </c>
      <c r="X67" s="75" t="str">
        <f>IF(OR($I67=1,AND($I67=0,$L67=1)),中間シート!X67,"")</f>
        <v/>
      </c>
      <c r="Y67" s="75" t="str">
        <f>IF(OR($I67=1,AND($I67=0,$L67=1)),中間シート!Y67,"")</f>
        <v/>
      </c>
      <c r="Z67" s="75" t="str">
        <f>IF(OR($I67=1,AND($I67=0,$L67=1)),中間シート!Z67,"")</f>
        <v/>
      </c>
      <c r="AA67" s="75" t="str">
        <f>IF(OR($I67=1,AND($I67=0,$L67=1)),中間シート!AA67,"")</f>
        <v/>
      </c>
      <c r="AB67" s="75" t="str">
        <f>IF(OR($I67=1,AND($I67=0,$L67=1)),中間シート!AB67,"")</f>
        <v/>
      </c>
      <c r="AC67" s="75" t="str">
        <f>IF(OR($I67=1,AND($I67=0,$L67=1)),中間シート!AC67,"")</f>
        <v/>
      </c>
      <c r="AD67" s="75" t="str">
        <f>IF(OR($I67=1,AND($I67=0,$L67=1)),中間シート!AD67,"")</f>
        <v/>
      </c>
      <c r="AE67" s="75" t="str">
        <f>IF(OR($I67=1,AND($I67=0,$L67=1)),中間シート!AE67,"")</f>
        <v/>
      </c>
      <c r="AF67" s="75" t="str">
        <f>IF(OR($I67=1,AND($I67=0,$L67=1)),中間シート!AF67,"")</f>
        <v/>
      </c>
      <c r="AG67" s="170"/>
      <c r="AH67" s="75" t="str">
        <f>IF(OR($I67=1,AND($I67=0,$L67=1)),中間シート!AH67,"")</f>
        <v/>
      </c>
      <c r="AI67" s="75" t="str">
        <f>IF(OR($I67=1,AND($I67=0,$L67=1)),中間シート!AI67,"")</f>
        <v/>
      </c>
      <c r="AJ67" s="75" t="str">
        <f>IF(OR($I67=1,AND($I67=0,$L67=1)),中間シート!AJ67,"")</f>
        <v/>
      </c>
      <c r="AK67" s="75" t="str">
        <f>IF(OR($I67=1,AND($I67=0,$L67=1)),中間シート!AK67,"")</f>
        <v/>
      </c>
      <c r="AL67" s="75" t="str">
        <f>IF(OR($I67=1,AND($I67=0,$L67=1)),中間シート!AL67,"")</f>
        <v/>
      </c>
      <c r="AM67" s="75" t="str">
        <f>IF($H67=1,中間シート!AM67,"")</f>
        <v/>
      </c>
      <c r="AN67" s="75" t="str">
        <f>IF($H67=1,中間シート!AN67,"")</f>
        <v/>
      </c>
      <c r="AO67" s="75" t="str">
        <f>IF($H67=1,中間シート!AO67,"")</f>
        <v/>
      </c>
      <c r="AP67" s="170"/>
      <c r="AQ67" s="170"/>
      <c r="AR67" s="75" t="str">
        <f>IF(OR($I67=1,AND($I67=0,$L67=1)),中間シート!AR67,"")</f>
        <v/>
      </c>
      <c r="AS67" s="72"/>
      <c r="AT67" s="72"/>
      <c r="AU67" s="72"/>
      <c r="AV67" s="75" t="str">
        <f>IF(OR($I67=1,AND($I67=0,$L67=1)),中間シート!AS67,"")</f>
        <v/>
      </c>
      <c r="AW67" s="75" t="str">
        <f>IF(OR($I67=1,AND($I67=0,$L67=1)),中間シート!AT67,"")</f>
        <v/>
      </c>
      <c r="AX67" s="75" t="str">
        <f>IF(OR($I67=1,AND($I67=0,$L67=1)),中間シート!AU67,"")</f>
        <v/>
      </c>
      <c r="AY67" s="75" t="str">
        <f>IF(OR($I67=1,AND($I67=0,$L67=1)),中間シート!AV67,"")</f>
        <v/>
      </c>
      <c r="AZ67" s="75" t="str">
        <f>IF(OR($I67=1,AND($I67=0,$L67=1)),中間シート!AW67,"")</f>
        <v/>
      </c>
      <c r="BA67" s="75" t="str">
        <f>IF(OR($I67=1,AND($I67=0,$L67=1)),中間シート!AX67,"")</f>
        <v/>
      </c>
      <c r="BB67" s="75" t="str">
        <f>IF(OR($I67=1,AND($I67=0,$L67=1)),中間シート!AY67,"")</f>
        <v/>
      </c>
      <c r="BC67" s="75" t="str">
        <f>IF(OR($I67=1,AND($I67=0,$L67=1)),中間シート!AZ67,"")</f>
        <v/>
      </c>
      <c r="BD67" s="72"/>
    </row>
    <row r="68" spans="1:56">
      <c r="A68" s="71"/>
      <c r="B68" s="72"/>
      <c r="C68" s="72"/>
      <c r="D68" s="72"/>
      <c r="E68" s="72"/>
      <c r="F68" s="72"/>
      <c r="G68" s="72"/>
      <c r="H68" s="72"/>
      <c r="I68" s="72"/>
      <c r="J68" s="72"/>
      <c r="K68" s="72"/>
      <c r="L68" s="71"/>
      <c r="M68" s="71"/>
      <c r="N68" s="73"/>
      <c r="O68" s="73"/>
      <c r="P68" s="73"/>
      <c r="Q68" s="74"/>
      <c r="R68" s="97" t="str">
        <f>IF(OR($I68=1,AND($I68=0,$L68=1)),中間シート!R68,"")</f>
        <v/>
      </c>
      <c r="S68" s="75" t="str">
        <f t="shared" si="6"/>
        <v/>
      </c>
      <c r="T68" s="73" t="str">
        <f>IF(OR($I68=1,AND($I68=0,$L68=1)),中間シート!T68,"")</f>
        <v/>
      </c>
      <c r="U68" s="75" t="str">
        <f>IF(OR($I68=1,AND($I68=0,$L68=1)),中間シート!U68,"")</f>
        <v/>
      </c>
      <c r="V68" s="75" t="str">
        <f>IF(OR($I68=1,AND($I68=0,$L68=1)),中間シート!V68,"")</f>
        <v/>
      </c>
      <c r="W68" s="75" t="str">
        <f>IF(OR($I68=1,AND($I68=0,$L68=1)),中間シート!W68,"")</f>
        <v/>
      </c>
      <c r="X68" s="75" t="str">
        <f>IF(OR($I68=1,AND($I68=0,$L68=1)),中間シート!X68,"")</f>
        <v/>
      </c>
      <c r="Y68" s="75" t="str">
        <f>IF(OR($I68=1,AND($I68=0,$L68=1)),中間シート!Y68,"")</f>
        <v/>
      </c>
      <c r="Z68" s="75" t="str">
        <f>IF(OR($I68=1,AND($I68=0,$L68=1)),中間シート!Z68,"")</f>
        <v/>
      </c>
      <c r="AA68" s="75" t="str">
        <f>IF(OR($I68=1,AND($I68=0,$L68=1)),中間シート!AA68,"")</f>
        <v/>
      </c>
      <c r="AB68" s="75" t="str">
        <f>IF(OR($I68=1,AND($I68=0,$L68=1)),中間シート!AB68,"")</f>
        <v/>
      </c>
      <c r="AC68" s="75" t="str">
        <f>IF(OR($I68=1,AND($I68=0,$L68=1)),中間シート!AC68,"")</f>
        <v/>
      </c>
      <c r="AD68" s="75" t="str">
        <f>IF(OR($I68=1,AND($I68=0,$L68=1)),中間シート!AD68,"")</f>
        <v/>
      </c>
      <c r="AE68" s="75" t="str">
        <f>IF(OR($I68=1,AND($I68=0,$L68=1)),中間シート!AE68,"")</f>
        <v/>
      </c>
      <c r="AF68" s="75" t="str">
        <f>IF(OR($I68=1,AND($I68=0,$L68=1)),中間シート!AF68,"")</f>
        <v/>
      </c>
      <c r="AG68" s="170"/>
      <c r="AH68" s="75" t="str">
        <f>IF(OR($I68=1,AND($I68=0,$L68=1)),中間シート!AH68,"")</f>
        <v/>
      </c>
      <c r="AI68" s="75" t="str">
        <f>IF(OR($I68=1,AND($I68=0,$L68=1)),中間シート!AI68,"")</f>
        <v/>
      </c>
      <c r="AJ68" s="75" t="str">
        <f>IF(OR($I68=1,AND($I68=0,$L68=1)),中間シート!AJ68,"")</f>
        <v/>
      </c>
      <c r="AK68" s="75" t="str">
        <f>IF(OR($I68=1,AND($I68=0,$L68=1)),中間シート!AK68,"")</f>
        <v/>
      </c>
      <c r="AL68" s="75" t="str">
        <f>IF(OR($I68=1,AND($I68=0,$L68=1)),中間シート!AL68,"")</f>
        <v/>
      </c>
      <c r="AM68" s="75" t="str">
        <f>IF($H68=1,中間シート!AM68,"")</f>
        <v/>
      </c>
      <c r="AN68" s="75" t="str">
        <f>IF($H68=1,中間シート!AN68,"")</f>
        <v/>
      </c>
      <c r="AO68" s="75" t="str">
        <f>IF($H68=1,中間シート!AO68,"")</f>
        <v/>
      </c>
      <c r="AP68" s="170"/>
      <c r="AQ68" s="170"/>
      <c r="AR68" s="75" t="str">
        <f>IF(OR($I68=1,AND($I68=0,$L68=1)),中間シート!AR68,"")</f>
        <v/>
      </c>
      <c r="AS68" s="72"/>
      <c r="AT68" s="72"/>
      <c r="AU68" s="72"/>
      <c r="AV68" s="75" t="str">
        <f>IF(OR($I68=1,AND($I68=0,$L68=1)),中間シート!AS68,"")</f>
        <v/>
      </c>
      <c r="AW68" s="75" t="str">
        <f>IF(OR($I68=1,AND($I68=0,$L68=1)),中間シート!AT68,"")</f>
        <v/>
      </c>
      <c r="AX68" s="75" t="str">
        <f>IF(OR($I68=1,AND($I68=0,$L68=1)),中間シート!AU68,"")</f>
        <v/>
      </c>
      <c r="AY68" s="75" t="str">
        <f>IF(OR($I68=1,AND($I68=0,$L68=1)),中間シート!AV68,"")</f>
        <v/>
      </c>
      <c r="AZ68" s="75" t="str">
        <f>IF(OR($I68=1,AND($I68=0,$L68=1)),中間シート!AW68,"")</f>
        <v/>
      </c>
      <c r="BA68" s="75" t="str">
        <f>IF(OR($I68=1,AND($I68=0,$L68=1)),中間シート!AX68,"")</f>
        <v/>
      </c>
      <c r="BB68" s="75" t="str">
        <f>IF(OR($I68=1,AND($I68=0,$L68=1)),中間シート!AY68,"")</f>
        <v/>
      </c>
      <c r="BC68" s="75" t="str">
        <f>IF(OR($I68=1,AND($I68=0,$L68=1)),中間シート!AZ68,"")</f>
        <v/>
      </c>
      <c r="BD68" s="72"/>
    </row>
    <row r="69" spans="1:56">
      <c r="A69" s="71"/>
      <c r="B69" s="72"/>
      <c r="C69" s="72"/>
      <c r="D69" s="72"/>
      <c r="E69" s="72"/>
      <c r="F69" s="72"/>
      <c r="G69" s="72"/>
      <c r="H69" s="72"/>
      <c r="I69" s="72"/>
      <c r="J69" s="72"/>
      <c r="K69" s="72"/>
      <c r="L69" s="71"/>
      <c r="M69" s="71"/>
      <c r="N69" s="73"/>
      <c r="O69" s="73"/>
      <c r="P69" s="73"/>
      <c r="Q69" s="74"/>
      <c r="R69" s="97" t="str">
        <f>IF(OR($I69=1,AND($I69=0,$L69=1)),中間シート!R69,"")</f>
        <v/>
      </c>
      <c r="S69" s="75" t="str">
        <f t="shared" si="6"/>
        <v/>
      </c>
      <c r="T69" s="73" t="str">
        <f>IF(OR($I69=1,AND($I69=0,$L69=1)),中間シート!T69,"")</f>
        <v/>
      </c>
      <c r="U69" s="75" t="str">
        <f>IF(OR($I69=1,AND($I69=0,$L69=1)),中間シート!U69,"")</f>
        <v/>
      </c>
      <c r="V69" s="75" t="str">
        <f>IF(OR($I69=1,AND($I69=0,$L69=1)),中間シート!V69,"")</f>
        <v/>
      </c>
      <c r="W69" s="75" t="str">
        <f>IF(OR($I69=1,AND($I69=0,$L69=1)),中間シート!W69,"")</f>
        <v/>
      </c>
      <c r="X69" s="75" t="str">
        <f>IF(OR($I69=1,AND($I69=0,$L69=1)),中間シート!X69,"")</f>
        <v/>
      </c>
      <c r="Y69" s="75" t="str">
        <f>IF(OR($I69=1,AND($I69=0,$L69=1)),中間シート!Y69,"")</f>
        <v/>
      </c>
      <c r="Z69" s="75" t="str">
        <f>IF(OR($I69=1,AND($I69=0,$L69=1)),中間シート!Z69,"")</f>
        <v/>
      </c>
      <c r="AA69" s="75" t="str">
        <f>IF(OR($I69=1,AND($I69=0,$L69=1)),中間シート!AA69,"")</f>
        <v/>
      </c>
      <c r="AB69" s="75" t="str">
        <f>IF(OR($I69=1,AND($I69=0,$L69=1)),中間シート!AB69,"")</f>
        <v/>
      </c>
      <c r="AC69" s="75" t="str">
        <f>IF(OR($I69=1,AND($I69=0,$L69=1)),中間シート!AC69,"")</f>
        <v/>
      </c>
      <c r="AD69" s="75" t="str">
        <f>IF(OR($I69=1,AND($I69=0,$L69=1)),中間シート!AD69,"")</f>
        <v/>
      </c>
      <c r="AE69" s="75" t="str">
        <f>IF(OR($I69=1,AND($I69=0,$L69=1)),中間シート!AE69,"")</f>
        <v/>
      </c>
      <c r="AF69" s="75" t="str">
        <f>IF(OR($I69=1,AND($I69=0,$L69=1)),中間シート!AF69,"")</f>
        <v/>
      </c>
      <c r="AG69" s="170"/>
      <c r="AH69" s="75" t="str">
        <f>IF(OR($I69=1,AND($I69=0,$L69=1)),中間シート!AH69,"")</f>
        <v/>
      </c>
      <c r="AI69" s="75" t="str">
        <f>IF(OR($I69=1,AND($I69=0,$L69=1)),中間シート!AI69,"")</f>
        <v/>
      </c>
      <c r="AJ69" s="75" t="str">
        <f>IF(OR($I69=1,AND($I69=0,$L69=1)),中間シート!AJ69,"")</f>
        <v/>
      </c>
      <c r="AK69" s="75" t="str">
        <f>IF(OR($I69=1,AND($I69=0,$L69=1)),中間シート!AK69,"")</f>
        <v/>
      </c>
      <c r="AL69" s="75" t="str">
        <f>IF(OR($I69=1,AND($I69=0,$L69=1)),中間シート!AL69,"")</f>
        <v/>
      </c>
      <c r="AM69" s="75" t="str">
        <f>IF($H69=1,中間シート!AM69,"")</f>
        <v/>
      </c>
      <c r="AN69" s="75" t="str">
        <f>IF($H69=1,中間シート!AN69,"")</f>
        <v/>
      </c>
      <c r="AO69" s="75" t="str">
        <f>IF($H69=1,中間シート!AO69,"")</f>
        <v/>
      </c>
      <c r="AP69" s="170"/>
      <c r="AQ69" s="170"/>
      <c r="AR69" s="75" t="str">
        <f>IF(OR($I69=1,AND($I69=0,$L69=1)),中間シート!AR69,"")</f>
        <v/>
      </c>
      <c r="AS69" s="72"/>
      <c r="AT69" s="72"/>
      <c r="AU69" s="72"/>
      <c r="AV69" s="75" t="str">
        <f>IF(OR($I69=1,AND($I69=0,$L69=1)),中間シート!AS69,"")</f>
        <v/>
      </c>
      <c r="AW69" s="75" t="str">
        <f>IF(OR($I69=1,AND($I69=0,$L69=1)),中間シート!AT69,"")</f>
        <v/>
      </c>
      <c r="AX69" s="75" t="str">
        <f>IF(OR($I69=1,AND($I69=0,$L69=1)),中間シート!AU69,"")</f>
        <v/>
      </c>
      <c r="AY69" s="75" t="str">
        <f>IF(OR($I69=1,AND($I69=0,$L69=1)),中間シート!AV69,"")</f>
        <v/>
      </c>
      <c r="AZ69" s="75" t="str">
        <f>IF(OR($I69=1,AND($I69=0,$L69=1)),中間シート!AW69,"")</f>
        <v/>
      </c>
      <c r="BA69" s="75" t="str">
        <f>IF(OR($I69=1,AND($I69=0,$L69=1)),中間シート!AX69,"")</f>
        <v/>
      </c>
      <c r="BB69" s="75" t="str">
        <f>IF(OR($I69=1,AND($I69=0,$L69=1)),中間シート!AY69,"")</f>
        <v/>
      </c>
      <c r="BC69" s="75" t="str">
        <f>IF(OR($I69=1,AND($I69=0,$L69=1)),中間シート!AZ69,"")</f>
        <v/>
      </c>
      <c r="BD69" s="72"/>
    </row>
    <row r="70" spans="1:56">
      <c r="A70" s="71"/>
      <c r="B70" s="72"/>
      <c r="C70" s="72"/>
      <c r="D70" s="72"/>
      <c r="E70" s="72"/>
      <c r="F70" s="72"/>
      <c r="G70" s="72"/>
      <c r="H70" s="72"/>
      <c r="I70" s="72"/>
      <c r="J70" s="72"/>
      <c r="K70" s="72"/>
      <c r="L70" s="71"/>
      <c r="M70" s="71"/>
      <c r="N70" s="73"/>
      <c r="O70" s="73"/>
      <c r="P70" s="73"/>
      <c r="Q70" s="74"/>
      <c r="R70" s="97" t="str">
        <f>IF(OR($I70=1,AND($I70=0,$L70=1)),中間シート!R70,"")</f>
        <v/>
      </c>
      <c r="S70" s="75" t="str">
        <f t="shared" si="6"/>
        <v/>
      </c>
      <c r="T70" s="73" t="str">
        <f>IF(OR($I70=1,AND($I70=0,$L70=1)),中間シート!T70,"")</f>
        <v/>
      </c>
      <c r="U70" s="75" t="str">
        <f>IF(OR($I70=1,AND($I70=0,$L70=1)),中間シート!U70,"")</f>
        <v/>
      </c>
      <c r="V70" s="75" t="str">
        <f>IF(OR($I70=1,AND($I70=0,$L70=1)),中間シート!V70,"")</f>
        <v/>
      </c>
      <c r="W70" s="75" t="str">
        <f>IF(OR($I70=1,AND($I70=0,$L70=1)),中間シート!W70,"")</f>
        <v/>
      </c>
      <c r="X70" s="75" t="str">
        <f>IF(OR($I70=1,AND($I70=0,$L70=1)),中間シート!X70,"")</f>
        <v/>
      </c>
      <c r="Y70" s="75" t="str">
        <f>IF(OR($I70=1,AND($I70=0,$L70=1)),中間シート!Y70,"")</f>
        <v/>
      </c>
      <c r="Z70" s="75" t="str">
        <f>IF(OR($I70=1,AND($I70=0,$L70=1)),中間シート!Z70,"")</f>
        <v/>
      </c>
      <c r="AA70" s="75" t="str">
        <f>IF(OR($I70=1,AND($I70=0,$L70=1)),中間シート!AA70,"")</f>
        <v/>
      </c>
      <c r="AB70" s="75" t="str">
        <f>IF(OR($I70=1,AND($I70=0,$L70=1)),中間シート!AB70,"")</f>
        <v/>
      </c>
      <c r="AC70" s="75" t="str">
        <f>IF(OR($I70=1,AND($I70=0,$L70=1)),中間シート!AC70,"")</f>
        <v/>
      </c>
      <c r="AD70" s="75" t="str">
        <f>IF(OR($I70=1,AND($I70=0,$L70=1)),中間シート!AD70,"")</f>
        <v/>
      </c>
      <c r="AE70" s="75" t="str">
        <f>IF(OR($I70=1,AND($I70=0,$L70=1)),中間シート!AE70,"")</f>
        <v/>
      </c>
      <c r="AF70" s="75" t="str">
        <f>IF(OR($I70=1,AND($I70=0,$L70=1)),中間シート!AF70,"")</f>
        <v/>
      </c>
      <c r="AG70" s="170"/>
      <c r="AH70" s="75" t="str">
        <f>IF(OR($I70=1,AND($I70=0,$L70=1)),中間シート!AH70,"")</f>
        <v/>
      </c>
      <c r="AI70" s="75" t="str">
        <f>IF(OR($I70=1,AND($I70=0,$L70=1)),中間シート!AI70,"")</f>
        <v/>
      </c>
      <c r="AJ70" s="75" t="str">
        <f>IF(OR($I70=1,AND($I70=0,$L70=1)),中間シート!AJ70,"")</f>
        <v/>
      </c>
      <c r="AK70" s="75" t="str">
        <f>IF(OR($I70=1,AND($I70=0,$L70=1)),中間シート!AK70,"")</f>
        <v/>
      </c>
      <c r="AL70" s="75" t="str">
        <f>IF(OR($I70=1,AND($I70=0,$L70=1)),中間シート!AL70,"")</f>
        <v/>
      </c>
      <c r="AM70" s="75" t="str">
        <f>IF($H70=1,中間シート!AM70,"")</f>
        <v/>
      </c>
      <c r="AN70" s="75" t="str">
        <f>IF($H70=1,中間シート!AN70,"")</f>
        <v/>
      </c>
      <c r="AO70" s="75" t="str">
        <f>IF($H70=1,中間シート!AO70,"")</f>
        <v/>
      </c>
      <c r="AP70" s="170"/>
      <c r="AQ70" s="170"/>
      <c r="AR70" s="75" t="str">
        <f>IF(OR($I70=1,AND($I70=0,$L70=1)),中間シート!AR70,"")</f>
        <v/>
      </c>
      <c r="AS70" s="72"/>
      <c r="AT70" s="72"/>
      <c r="AU70" s="72"/>
      <c r="AV70" s="75" t="str">
        <f>IF(OR($I70=1,AND($I70=0,$L70=1)),中間シート!AS70,"")</f>
        <v/>
      </c>
      <c r="AW70" s="75" t="str">
        <f>IF(OR($I70=1,AND($I70=0,$L70=1)),中間シート!AT70,"")</f>
        <v/>
      </c>
      <c r="AX70" s="75" t="str">
        <f>IF(OR($I70=1,AND($I70=0,$L70=1)),中間シート!AU70,"")</f>
        <v/>
      </c>
      <c r="AY70" s="75" t="str">
        <f>IF(OR($I70=1,AND($I70=0,$L70=1)),中間シート!AV70,"")</f>
        <v/>
      </c>
      <c r="AZ70" s="75" t="str">
        <f>IF(OR($I70=1,AND($I70=0,$L70=1)),中間シート!AW70,"")</f>
        <v/>
      </c>
      <c r="BA70" s="75" t="str">
        <f>IF(OR($I70=1,AND($I70=0,$L70=1)),中間シート!AX70,"")</f>
        <v/>
      </c>
      <c r="BB70" s="75" t="str">
        <f>IF(OR($I70=1,AND($I70=0,$L70=1)),中間シート!AY70,"")</f>
        <v/>
      </c>
      <c r="BC70" s="75" t="str">
        <f>IF(OR($I70=1,AND($I70=0,$L70=1)),中間シート!AZ70,"")</f>
        <v/>
      </c>
      <c r="BD70" s="72"/>
    </row>
    <row r="71" spans="1:56">
      <c r="A71" s="71"/>
      <c r="B71" s="72"/>
      <c r="C71" s="72"/>
      <c r="D71" s="72"/>
      <c r="E71" s="72"/>
      <c r="F71" s="72"/>
      <c r="G71" s="72"/>
      <c r="H71" s="72"/>
      <c r="I71" s="72"/>
      <c r="J71" s="72"/>
      <c r="K71" s="72"/>
      <c r="L71" s="71"/>
      <c r="M71" s="71"/>
      <c r="N71" s="73"/>
      <c r="O71" s="73"/>
      <c r="P71" s="73"/>
      <c r="Q71" s="74"/>
      <c r="R71" s="97" t="str">
        <f>IF(OR($I71=1,AND($I71=0,$L71=1)),中間シート!R71,"")</f>
        <v/>
      </c>
      <c r="S71" s="75" t="str">
        <f t="shared" si="6"/>
        <v/>
      </c>
      <c r="T71" s="73" t="str">
        <f>IF(OR($I71=1,AND($I71=0,$L71=1)),中間シート!T71,"")</f>
        <v/>
      </c>
      <c r="U71" s="75" t="str">
        <f>IF(OR($I71=1,AND($I71=0,$L71=1)),中間シート!U71,"")</f>
        <v/>
      </c>
      <c r="V71" s="75" t="str">
        <f>IF(OR($I71=1,AND($I71=0,$L71=1)),中間シート!V71,"")</f>
        <v/>
      </c>
      <c r="W71" s="75" t="str">
        <f>IF(OR($I71=1,AND($I71=0,$L71=1)),中間シート!W71,"")</f>
        <v/>
      </c>
      <c r="X71" s="75" t="str">
        <f>IF(OR($I71=1,AND($I71=0,$L71=1)),中間シート!X71,"")</f>
        <v/>
      </c>
      <c r="Y71" s="75" t="str">
        <f>IF(OR($I71=1,AND($I71=0,$L71=1)),中間シート!Y71,"")</f>
        <v/>
      </c>
      <c r="Z71" s="75" t="str">
        <f>IF(OR($I71=1,AND($I71=0,$L71=1)),中間シート!Z71,"")</f>
        <v/>
      </c>
      <c r="AA71" s="75" t="str">
        <f>IF(OR($I71=1,AND($I71=0,$L71=1)),中間シート!AA71,"")</f>
        <v/>
      </c>
      <c r="AB71" s="75" t="str">
        <f>IF(OR($I71=1,AND($I71=0,$L71=1)),中間シート!AB71,"")</f>
        <v/>
      </c>
      <c r="AC71" s="75" t="str">
        <f>IF(OR($I71=1,AND($I71=0,$L71=1)),中間シート!AC71,"")</f>
        <v/>
      </c>
      <c r="AD71" s="75" t="str">
        <f>IF(OR($I71=1,AND($I71=0,$L71=1)),中間シート!AD71,"")</f>
        <v/>
      </c>
      <c r="AE71" s="75" t="str">
        <f>IF(OR($I71=1,AND($I71=0,$L71=1)),中間シート!AE71,"")</f>
        <v/>
      </c>
      <c r="AF71" s="75" t="str">
        <f>IF(OR($I71=1,AND($I71=0,$L71=1)),中間シート!AF71,"")</f>
        <v/>
      </c>
      <c r="AG71" s="170"/>
      <c r="AH71" s="75" t="str">
        <f>IF(OR($I71=1,AND($I71=0,$L71=1)),中間シート!AH71,"")</f>
        <v/>
      </c>
      <c r="AI71" s="75" t="str">
        <f>IF(OR($I71=1,AND($I71=0,$L71=1)),中間シート!AI71,"")</f>
        <v/>
      </c>
      <c r="AJ71" s="75" t="str">
        <f>IF(OR($I71=1,AND($I71=0,$L71=1)),中間シート!AJ71,"")</f>
        <v/>
      </c>
      <c r="AK71" s="75" t="str">
        <f>IF(OR($I71=1,AND($I71=0,$L71=1)),中間シート!AK71,"")</f>
        <v/>
      </c>
      <c r="AL71" s="75" t="str">
        <f>IF(OR($I71=1,AND($I71=0,$L71=1)),中間シート!AL71,"")</f>
        <v/>
      </c>
      <c r="AM71" s="75" t="str">
        <f>IF($H71=1,中間シート!AM71,"")</f>
        <v/>
      </c>
      <c r="AN71" s="75" t="str">
        <f>IF($H71=1,中間シート!AN71,"")</f>
        <v/>
      </c>
      <c r="AO71" s="75" t="str">
        <f>IF($H71=1,中間シート!AO71,"")</f>
        <v/>
      </c>
      <c r="AP71" s="170"/>
      <c r="AQ71" s="170"/>
      <c r="AR71" s="75" t="str">
        <f>IF(OR($I71=1,AND($I71=0,$L71=1)),中間シート!AR71,"")</f>
        <v/>
      </c>
      <c r="AS71" s="72"/>
      <c r="AT71" s="72"/>
      <c r="AU71" s="72"/>
      <c r="AV71" s="75" t="str">
        <f>IF(OR($I71=1,AND($I71=0,$L71=1)),中間シート!AS71,"")</f>
        <v/>
      </c>
      <c r="AW71" s="75" t="str">
        <f>IF(OR($I71=1,AND($I71=0,$L71=1)),中間シート!AT71,"")</f>
        <v/>
      </c>
      <c r="AX71" s="75" t="str">
        <f>IF(OR($I71=1,AND($I71=0,$L71=1)),中間シート!AU71,"")</f>
        <v/>
      </c>
      <c r="AY71" s="75" t="str">
        <f>IF(OR($I71=1,AND($I71=0,$L71=1)),中間シート!AV71,"")</f>
        <v/>
      </c>
      <c r="AZ71" s="75" t="str">
        <f>IF(OR($I71=1,AND($I71=0,$L71=1)),中間シート!AW71,"")</f>
        <v/>
      </c>
      <c r="BA71" s="75" t="str">
        <f>IF(OR($I71=1,AND($I71=0,$L71=1)),中間シート!AX71,"")</f>
        <v/>
      </c>
      <c r="BB71" s="75" t="str">
        <f>IF(OR($I71=1,AND($I71=0,$L71=1)),中間シート!AY71,"")</f>
        <v/>
      </c>
      <c r="BC71" s="75" t="str">
        <f>IF(OR($I71=1,AND($I71=0,$L71=1)),中間シート!AZ71,"")</f>
        <v/>
      </c>
      <c r="BD71" s="72"/>
    </row>
    <row r="72" spans="1:56">
      <c r="A72" s="71">
        <f>中間シート!A55</f>
        <v>50</v>
      </c>
      <c r="B72" s="72"/>
      <c r="C72" s="72"/>
      <c r="D72" s="72"/>
      <c r="E72" s="72"/>
      <c r="F72" s="72"/>
      <c r="G72" s="72"/>
      <c r="H72" s="72"/>
      <c r="I72" s="72"/>
      <c r="J72" s="72"/>
      <c r="K72" s="72"/>
      <c r="L72" s="71"/>
      <c r="M72" s="71"/>
      <c r="N72" s="73"/>
      <c r="O72" s="73"/>
      <c r="P72" s="73"/>
      <c r="Q72" s="74"/>
      <c r="R72" s="97" t="str">
        <f>IF(OR($I72=1,AND($I72=0,$L72=1)),中間シート!R72,"")</f>
        <v/>
      </c>
      <c r="S72" s="75" t="str">
        <f t="shared" si="6"/>
        <v/>
      </c>
      <c r="T72" s="73" t="str">
        <f>IF(OR($I72=1,AND($I72=0,$L72=1)),中間シート!T72,"")</f>
        <v/>
      </c>
      <c r="U72" s="75" t="str">
        <f>IF(OR($I72=1,AND($I72=0,$L72=1)),中間シート!U72,"")</f>
        <v/>
      </c>
      <c r="V72" s="75" t="str">
        <f>IF(OR($I72=1,AND($I72=0,$L72=1)),中間シート!V72,"")</f>
        <v/>
      </c>
      <c r="W72" s="75" t="str">
        <f>IF(OR($I72=1,AND($I72=0,$L72=1)),中間シート!W72,"")</f>
        <v/>
      </c>
      <c r="X72" s="75" t="str">
        <f>IF(OR($I72=1,AND($I72=0,$L72=1)),中間シート!X72,"")</f>
        <v/>
      </c>
      <c r="Y72" s="75" t="str">
        <f>IF(OR($I72=1,AND($I72=0,$L72=1)),中間シート!Y72,"")</f>
        <v/>
      </c>
      <c r="Z72" s="75" t="str">
        <f>IF(OR($I72=1,AND($I72=0,$L72=1)),中間シート!Z72,"")</f>
        <v/>
      </c>
      <c r="AA72" s="75" t="str">
        <f>IF(OR($I72=1,AND($I72=0,$L72=1)),中間シート!AA72,"")</f>
        <v/>
      </c>
      <c r="AB72" s="75" t="str">
        <f>IF(OR($I72=1,AND($I72=0,$L72=1)),中間シート!AB72,"")</f>
        <v/>
      </c>
      <c r="AC72" s="75" t="str">
        <f>IF(OR($I72=1,AND($I72=0,$L72=1)),中間シート!AC72,"")</f>
        <v/>
      </c>
      <c r="AD72" s="75" t="str">
        <f>IF(OR($I72=1,AND($I72=0,$L72=1)),中間シート!AD72,"")</f>
        <v/>
      </c>
      <c r="AE72" s="75" t="str">
        <f>IF(OR($I72=1,AND($I72=0,$L72=1)),中間シート!AE72,"")</f>
        <v/>
      </c>
      <c r="AF72" s="75" t="str">
        <f>IF(OR($I72=1,AND($I72=0,$L72=1)),中間シート!AF72,"")</f>
        <v/>
      </c>
      <c r="AG72" s="170"/>
      <c r="AH72" s="75" t="str">
        <f>IF(OR($I72=1,AND($I72=0,$L72=1)),中間シート!AH72,"")</f>
        <v/>
      </c>
      <c r="AI72" s="75" t="str">
        <f>IF(OR($I72=1,AND($I72=0,$L72=1)),中間シート!AI72,"")</f>
        <v/>
      </c>
      <c r="AJ72" s="75" t="str">
        <f>IF(OR($I72=1,AND($I72=0,$L72=1)),中間シート!AJ72,"")</f>
        <v/>
      </c>
      <c r="AK72" s="75" t="str">
        <f>IF(OR($I72=1,AND($I72=0,$L72=1)),中間シート!AK72,"")</f>
        <v/>
      </c>
      <c r="AL72" s="75" t="str">
        <f>IF(OR($I72=1,AND($I72=0,$L72=1)),中間シート!AL72,"")</f>
        <v/>
      </c>
      <c r="AM72" s="75" t="str">
        <f>IF($H72=1,中間シート!AM72,"")</f>
        <v/>
      </c>
      <c r="AN72" s="75" t="str">
        <f>IF($H72=1,中間シート!AN72,"")</f>
        <v/>
      </c>
      <c r="AO72" s="75" t="str">
        <f>IF($H72=1,中間シート!AO72,"")</f>
        <v/>
      </c>
      <c r="AP72" s="170"/>
      <c r="AQ72" s="170"/>
      <c r="AR72" s="75" t="str">
        <f>IF(OR($I72=1,AND($I72=0,$L72=1)),中間シート!AR72,"")</f>
        <v/>
      </c>
      <c r="AS72" s="72"/>
      <c r="AT72" s="72"/>
      <c r="AU72" s="72"/>
      <c r="AV72" s="75" t="str">
        <f>IF(OR($I72=1,AND($I72=0,$L72=1)),中間シート!AS72,"")</f>
        <v/>
      </c>
      <c r="AW72" s="75" t="str">
        <f>IF(OR($I72=1,AND($I72=0,$L72=1)),中間シート!AT72,"")</f>
        <v/>
      </c>
      <c r="AX72" s="75" t="str">
        <f>IF(OR($I72=1,AND($I72=0,$L72=1)),中間シート!AU72,"")</f>
        <v/>
      </c>
      <c r="AY72" s="75" t="str">
        <f>IF(OR($I72=1,AND($I72=0,$L72=1)),中間シート!AV72,"")</f>
        <v/>
      </c>
      <c r="AZ72" s="75" t="str">
        <f>IF(OR($I72=1,AND($I72=0,$L72=1)),中間シート!AW72,"")</f>
        <v/>
      </c>
      <c r="BA72" s="75" t="str">
        <f>IF(OR($I72=1,AND($I72=0,$L72=1)),中間シート!AX72,"")</f>
        <v/>
      </c>
      <c r="BB72" s="75" t="str">
        <f>IF(OR($I72=1,AND($I72=0,$L72=1)),中間シート!AY72,"")</f>
        <v/>
      </c>
      <c r="BC72" s="75" t="str">
        <f>IF(OR($I72=1,AND($I72=0,$L72=1)),中間シート!AZ72,"")</f>
        <v/>
      </c>
      <c r="BD72" s="72"/>
    </row>
    <row r="73" spans="1:56">
      <c r="A73" s="71"/>
      <c r="B73" s="72"/>
      <c r="C73" s="72"/>
      <c r="D73" s="72"/>
      <c r="E73" s="72"/>
      <c r="F73" s="72"/>
      <c r="G73" s="72"/>
      <c r="H73" s="72"/>
      <c r="I73" s="72"/>
      <c r="J73" s="72"/>
      <c r="K73" s="72"/>
      <c r="L73" s="71"/>
      <c r="M73" s="71"/>
      <c r="N73" s="73"/>
      <c r="O73" s="73"/>
      <c r="P73" s="73"/>
      <c r="Q73" s="74"/>
      <c r="R73" s="97" t="str">
        <f>IF(OR($I73=1,AND($I73=0,$L73=1)),中間シート!R73,"")</f>
        <v/>
      </c>
      <c r="S73" s="75" t="str">
        <f t="shared" si="6"/>
        <v/>
      </c>
      <c r="T73" s="73" t="str">
        <f>IF(OR($I73=1,AND($I73=0,$L73=1)),中間シート!T73,"")</f>
        <v/>
      </c>
      <c r="U73" s="75" t="str">
        <f>IF(OR($I73=1,AND($I73=0,$L73=1)),中間シート!U73,"")</f>
        <v/>
      </c>
      <c r="V73" s="75" t="str">
        <f>IF(OR($I73=1,AND($I73=0,$L73=1)),中間シート!V73,"")</f>
        <v/>
      </c>
      <c r="W73" s="75" t="str">
        <f>IF(OR($I73=1,AND($I73=0,$L73=1)),中間シート!W73,"")</f>
        <v/>
      </c>
      <c r="X73" s="75" t="str">
        <f>IF(OR($I73=1,AND($I73=0,$L73=1)),中間シート!X73,"")</f>
        <v/>
      </c>
      <c r="Y73" s="75" t="str">
        <f>IF(OR($I73=1,AND($I73=0,$L73=1)),中間シート!Y73,"")</f>
        <v/>
      </c>
      <c r="Z73" s="75" t="str">
        <f>IF(OR($I73=1,AND($I73=0,$L73=1)),中間シート!Z73,"")</f>
        <v/>
      </c>
      <c r="AA73" s="75" t="str">
        <f>IF(OR($I73=1,AND($I73=0,$L73=1)),中間シート!AA73,"")</f>
        <v/>
      </c>
      <c r="AB73" s="75" t="str">
        <f>IF(OR($I73=1,AND($I73=0,$L73=1)),中間シート!AB73,"")</f>
        <v/>
      </c>
      <c r="AC73" s="75" t="str">
        <f>IF(OR($I73=1,AND($I73=0,$L73=1)),中間シート!AC73,"")</f>
        <v/>
      </c>
      <c r="AD73" s="75" t="str">
        <f>IF(OR($I73=1,AND($I73=0,$L73=1)),中間シート!AD73,"")</f>
        <v/>
      </c>
      <c r="AE73" s="75" t="str">
        <f>IF(OR($I73=1,AND($I73=0,$L73=1)),中間シート!AE73,"")</f>
        <v/>
      </c>
      <c r="AF73" s="75" t="str">
        <f>IF(OR($I73=1,AND($I73=0,$L73=1)),中間シート!AF73,"")</f>
        <v/>
      </c>
      <c r="AG73" s="170"/>
      <c r="AH73" s="75" t="str">
        <f>IF(OR($I73=1,AND($I73=0,$L73=1)),中間シート!AH73,"")</f>
        <v/>
      </c>
      <c r="AI73" s="75" t="str">
        <f>IF(OR($I73=1,AND($I73=0,$L73=1)),中間シート!AI73,"")</f>
        <v/>
      </c>
      <c r="AJ73" s="75" t="str">
        <f>IF(OR($I73=1,AND($I73=0,$L73=1)),中間シート!AJ73,"")</f>
        <v/>
      </c>
      <c r="AK73" s="75" t="str">
        <f>IF(OR($I73=1,AND($I73=0,$L73=1)),中間シート!AK73,"")</f>
        <v/>
      </c>
      <c r="AL73" s="75" t="str">
        <f>IF(OR($I73=1,AND($I73=0,$L73=1)),中間シート!AL73,"")</f>
        <v/>
      </c>
      <c r="AM73" s="75" t="str">
        <f>IF($H73=1,中間シート!AM73,"")</f>
        <v/>
      </c>
      <c r="AN73" s="75" t="str">
        <f>IF($H73=1,中間シート!AN73,"")</f>
        <v/>
      </c>
      <c r="AO73" s="75" t="str">
        <f>IF($H73=1,中間シート!AO73,"")</f>
        <v/>
      </c>
      <c r="AP73" s="170"/>
      <c r="AQ73" s="170"/>
      <c r="AR73" s="75" t="str">
        <f>IF(OR($I73=1,AND($I73=0,$L73=1)),中間シート!AR73,"")</f>
        <v/>
      </c>
      <c r="AS73" s="72"/>
      <c r="AT73" s="72"/>
      <c r="AU73" s="72"/>
      <c r="AV73" s="75" t="str">
        <f>IF(OR($I73=1,AND($I73=0,$L73=1)),中間シート!AS73,"")</f>
        <v/>
      </c>
      <c r="AW73" s="75" t="str">
        <f>IF(OR($I73=1,AND($I73=0,$L73=1)),中間シート!AT73,"")</f>
        <v/>
      </c>
      <c r="AX73" s="75" t="str">
        <f>IF(OR($I73=1,AND($I73=0,$L73=1)),中間シート!AU73,"")</f>
        <v/>
      </c>
      <c r="AY73" s="75" t="str">
        <f>IF(OR($I73=1,AND($I73=0,$L73=1)),中間シート!AV73,"")</f>
        <v/>
      </c>
      <c r="AZ73" s="75" t="str">
        <f>IF(OR($I73=1,AND($I73=0,$L73=1)),中間シート!AW73,"")</f>
        <v/>
      </c>
      <c r="BA73" s="75" t="str">
        <f>IF(OR($I73=1,AND($I73=0,$L73=1)),中間シート!AX73,"")</f>
        <v/>
      </c>
      <c r="BB73" s="75" t="str">
        <f>IF(OR($I73=1,AND($I73=0,$L73=1)),中間シート!AY73,"")</f>
        <v/>
      </c>
      <c r="BC73" s="75" t="str">
        <f>IF(OR($I73=1,AND($I73=0,$L73=1)),中間シート!AZ73,"")</f>
        <v/>
      </c>
      <c r="BD73" s="72"/>
    </row>
    <row r="74" spans="1:56">
      <c r="A74" s="71"/>
      <c r="B74" s="72"/>
      <c r="C74" s="72"/>
      <c r="D74" s="72"/>
      <c r="E74" s="72"/>
      <c r="F74" s="72"/>
      <c r="G74" s="72"/>
      <c r="H74" s="72"/>
      <c r="I74" s="72"/>
      <c r="J74" s="72"/>
      <c r="K74" s="72"/>
      <c r="L74" s="71"/>
      <c r="M74" s="71"/>
      <c r="N74" s="73"/>
      <c r="O74" s="73"/>
      <c r="P74" s="73"/>
      <c r="Q74" s="74"/>
      <c r="R74" s="97" t="str">
        <f>IF(OR($I74=1,AND($I74=0,$L74=1)),中間シート!R74,"")</f>
        <v/>
      </c>
      <c r="S74" s="75" t="str">
        <f t="shared" si="6"/>
        <v/>
      </c>
      <c r="T74" s="73" t="str">
        <f>IF(OR($I74=1,AND($I74=0,$L74=1)),中間シート!T74,"")</f>
        <v/>
      </c>
      <c r="U74" s="75" t="str">
        <f>IF(OR($I74=1,AND($I74=0,$L74=1)),中間シート!U74,"")</f>
        <v/>
      </c>
      <c r="V74" s="75" t="str">
        <f>IF(OR($I74=1,AND($I74=0,$L74=1)),中間シート!V74,"")</f>
        <v/>
      </c>
      <c r="W74" s="75" t="str">
        <f>IF(OR($I74=1,AND($I74=0,$L74=1)),中間シート!W74,"")</f>
        <v/>
      </c>
      <c r="X74" s="75" t="str">
        <f>IF(OR($I74=1,AND($I74=0,$L74=1)),中間シート!X74,"")</f>
        <v/>
      </c>
      <c r="Y74" s="75" t="str">
        <f>IF(OR($I74=1,AND($I74=0,$L74=1)),中間シート!Y74,"")</f>
        <v/>
      </c>
      <c r="Z74" s="75" t="str">
        <f>IF(OR($I74=1,AND($I74=0,$L74=1)),中間シート!Z74,"")</f>
        <v/>
      </c>
      <c r="AA74" s="75" t="str">
        <f>IF(OR($I74=1,AND($I74=0,$L74=1)),中間シート!AA74,"")</f>
        <v/>
      </c>
      <c r="AB74" s="75" t="str">
        <f>IF(OR($I74=1,AND($I74=0,$L74=1)),中間シート!AB74,"")</f>
        <v/>
      </c>
      <c r="AC74" s="75" t="str">
        <f>IF(OR($I74=1,AND($I74=0,$L74=1)),中間シート!AC74,"")</f>
        <v/>
      </c>
      <c r="AD74" s="75" t="str">
        <f>IF(OR($I74=1,AND($I74=0,$L74=1)),中間シート!AD74,"")</f>
        <v/>
      </c>
      <c r="AE74" s="75" t="str">
        <f>IF(OR($I74=1,AND($I74=0,$L74=1)),中間シート!AE74,"")</f>
        <v/>
      </c>
      <c r="AF74" s="75" t="str">
        <f>IF(OR($I74=1,AND($I74=0,$L74=1)),中間シート!AF74,"")</f>
        <v/>
      </c>
      <c r="AG74" s="170"/>
      <c r="AH74" s="75" t="str">
        <f>IF(OR($I74=1,AND($I74=0,$L74=1)),中間シート!AH74,"")</f>
        <v/>
      </c>
      <c r="AI74" s="75" t="str">
        <f>IF(OR($I74=1,AND($I74=0,$L74=1)),中間シート!AI74,"")</f>
        <v/>
      </c>
      <c r="AJ74" s="75" t="str">
        <f>IF(OR($I74=1,AND($I74=0,$L74=1)),中間シート!AJ74,"")</f>
        <v/>
      </c>
      <c r="AK74" s="75" t="str">
        <f>IF(OR($I74=1,AND($I74=0,$L74=1)),中間シート!AK74,"")</f>
        <v/>
      </c>
      <c r="AL74" s="75" t="str">
        <f>IF(OR($I74=1,AND($I74=0,$L74=1)),中間シート!AL74,"")</f>
        <v/>
      </c>
      <c r="AM74" s="75" t="str">
        <f>IF($H74=1,中間シート!AM74,"")</f>
        <v/>
      </c>
      <c r="AN74" s="75" t="str">
        <f>IF($H74=1,中間シート!AN74,"")</f>
        <v/>
      </c>
      <c r="AO74" s="75" t="str">
        <f>IF($H74=1,中間シート!AO74,"")</f>
        <v/>
      </c>
      <c r="AP74" s="170"/>
      <c r="AQ74" s="170"/>
      <c r="AR74" s="75" t="str">
        <f>IF(OR($I74=1,AND($I74=0,$L74=1)),中間シート!AR74,"")</f>
        <v/>
      </c>
      <c r="AS74" s="72"/>
      <c r="AT74" s="72"/>
      <c r="AU74" s="72"/>
      <c r="AV74" s="75" t="str">
        <f>IF(OR($I74=1,AND($I74=0,$L74=1)),中間シート!AS74,"")</f>
        <v/>
      </c>
      <c r="AW74" s="75" t="str">
        <f>IF(OR($I74=1,AND($I74=0,$L74=1)),中間シート!AT74,"")</f>
        <v/>
      </c>
      <c r="AX74" s="75" t="str">
        <f>IF(OR($I74=1,AND($I74=0,$L74=1)),中間シート!AU74,"")</f>
        <v/>
      </c>
      <c r="AY74" s="75" t="str">
        <f>IF(OR($I74=1,AND($I74=0,$L74=1)),中間シート!AV74,"")</f>
        <v/>
      </c>
      <c r="AZ74" s="75" t="str">
        <f>IF(OR($I74=1,AND($I74=0,$L74=1)),中間シート!AW74,"")</f>
        <v/>
      </c>
      <c r="BA74" s="75" t="str">
        <f>IF(OR($I74=1,AND($I74=0,$L74=1)),中間シート!AX74,"")</f>
        <v/>
      </c>
      <c r="BB74" s="75" t="str">
        <f>IF(OR($I74=1,AND($I74=0,$L74=1)),中間シート!AY74,"")</f>
        <v/>
      </c>
      <c r="BC74" s="75" t="str">
        <f>IF(OR($I74=1,AND($I74=0,$L74=1)),中間シート!AZ74,"")</f>
        <v/>
      </c>
      <c r="BD74" s="72"/>
    </row>
    <row r="75" spans="1:56">
      <c r="A75" s="71"/>
      <c r="B75" s="72"/>
      <c r="C75" s="72"/>
      <c r="D75" s="72"/>
      <c r="E75" s="72"/>
      <c r="F75" s="72"/>
      <c r="G75" s="72"/>
      <c r="H75" s="72"/>
      <c r="I75" s="72"/>
      <c r="J75" s="72"/>
      <c r="K75" s="72"/>
      <c r="L75" s="71"/>
      <c r="M75" s="71"/>
      <c r="N75" s="73"/>
      <c r="O75" s="73"/>
      <c r="P75" s="73"/>
      <c r="Q75" s="74"/>
      <c r="R75" s="97" t="str">
        <f>IF(OR($I75=1,AND($I75=0,$L75=1)),中間シート!R75,"")</f>
        <v/>
      </c>
      <c r="S75" s="75" t="str">
        <f t="shared" si="6"/>
        <v/>
      </c>
      <c r="T75" s="73" t="str">
        <f>IF(OR($I75=1,AND($I75=0,$L75=1)),中間シート!T75,"")</f>
        <v/>
      </c>
      <c r="U75" s="75" t="str">
        <f>IF(OR($I75=1,AND($I75=0,$L75=1)),中間シート!U75,"")</f>
        <v/>
      </c>
      <c r="V75" s="75" t="str">
        <f>IF(OR($I75=1,AND($I75=0,$L75=1)),中間シート!V75,"")</f>
        <v/>
      </c>
      <c r="W75" s="75" t="str">
        <f>IF(OR($I75=1,AND($I75=0,$L75=1)),中間シート!W75,"")</f>
        <v/>
      </c>
      <c r="X75" s="75" t="str">
        <f>IF(OR($I75=1,AND($I75=0,$L75=1)),中間シート!X75,"")</f>
        <v/>
      </c>
      <c r="Y75" s="75" t="str">
        <f>IF(OR($I75=1,AND($I75=0,$L75=1)),中間シート!Y75,"")</f>
        <v/>
      </c>
      <c r="Z75" s="75" t="str">
        <f>IF(OR($I75=1,AND($I75=0,$L75=1)),中間シート!Z75,"")</f>
        <v/>
      </c>
      <c r="AA75" s="75" t="str">
        <f>IF(OR($I75=1,AND($I75=0,$L75=1)),中間シート!AA75,"")</f>
        <v/>
      </c>
      <c r="AB75" s="75" t="str">
        <f>IF(OR($I75=1,AND($I75=0,$L75=1)),中間シート!AB75,"")</f>
        <v/>
      </c>
      <c r="AC75" s="75" t="str">
        <f>IF(OR($I75=1,AND($I75=0,$L75=1)),中間シート!AC75,"")</f>
        <v/>
      </c>
      <c r="AD75" s="75" t="str">
        <f>IF(OR($I75=1,AND($I75=0,$L75=1)),中間シート!AD75,"")</f>
        <v/>
      </c>
      <c r="AE75" s="75" t="str">
        <f>IF(OR($I75=1,AND($I75=0,$L75=1)),中間シート!AE75,"")</f>
        <v/>
      </c>
      <c r="AF75" s="75" t="str">
        <f>IF(OR($I75=1,AND($I75=0,$L75=1)),中間シート!AF75,"")</f>
        <v/>
      </c>
      <c r="AG75" s="170"/>
      <c r="AH75" s="75" t="str">
        <f>IF(OR($I75=1,AND($I75=0,$L75=1)),中間シート!AH75,"")</f>
        <v/>
      </c>
      <c r="AI75" s="75" t="str">
        <f>IF(OR($I75=1,AND($I75=0,$L75=1)),中間シート!AI75,"")</f>
        <v/>
      </c>
      <c r="AJ75" s="75" t="str">
        <f>IF(OR($I75=1,AND($I75=0,$L75=1)),中間シート!AJ75,"")</f>
        <v/>
      </c>
      <c r="AK75" s="75" t="str">
        <f>IF(OR($I75=1,AND($I75=0,$L75=1)),中間シート!AK75,"")</f>
        <v/>
      </c>
      <c r="AL75" s="75" t="str">
        <f>IF(OR($I75=1,AND($I75=0,$L75=1)),中間シート!AL75,"")</f>
        <v/>
      </c>
      <c r="AM75" s="75" t="str">
        <f>IF($H75=1,中間シート!AM75,"")</f>
        <v/>
      </c>
      <c r="AN75" s="75" t="str">
        <f>IF($H75=1,中間シート!AN75,"")</f>
        <v/>
      </c>
      <c r="AO75" s="75" t="str">
        <f>IF($H75=1,中間シート!AO75,"")</f>
        <v/>
      </c>
      <c r="AP75" s="170"/>
      <c r="AQ75" s="170"/>
      <c r="AR75" s="75" t="str">
        <f>IF(OR($I75=1,AND($I75=0,$L75=1)),中間シート!AR75,"")</f>
        <v/>
      </c>
      <c r="AS75" s="72"/>
      <c r="AT75" s="72"/>
      <c r="AU75" s="72"/>
      <c r="AV75" s="75" t="str">
        <f>IF(OR($I75=1,AND($I75=0,$L75=1)),中間シート!AS75,"")</f>
        <v/>
      </c>
      <c r="AW75" s="75" t="str">
        <f>IF(OR($I75=1,AND($I75=0,$L75=1)),中間シート!AT75,"")</f>
        <v/>
      </c>
      <c r="AX75" s="75" t="str">
        <f>IF(OR($I75=1,AND($I75=0,$L75=1)),中間シート!AU75,"")</f>
        <v/>
      </c>
      <c r="AY75" s="75" t="str">
        <f>IF(OR($I75=1,AND($I75=0,$L75=1)),中間シート!AV75,"")</f>
        <v/>
      </c>
      <c r="AZ75" s="75" t="str">
        <f>IF(OR($I75=1,AND($I75=0,$L75=1)),中間シート!AW75,"")</f>
        <v/>
      </c>
      <c r="BA75" s="75" t="str">
        <f>IF(OR($I75=1,AND($I75=0,$L75=1)),中間シート!AX75,"")</f>
        <v/>
      </c>
      <c r="BB75" s="75" t="str">
        <f>IF(OR($I75=1,AND($I75=0,$L75=1)),中間シート!AY75,"")</f>
        <v/>
      </c>
      <c r="BC75" s="75" t="str">
        <f>IF(OR($I75=1,AND($I75=0,$L75=1)),中間シート!AZ75,"")</f>
        <v/>
      </c>
      <c r="BD75" s="72"/>
    </row>
    <row r="76" spans="1:56">
      <c r="A76" s="71"/>
      <c r="B76" s="72"/>
      <c r="C76" s="72"/>
      <c r="D76" s="72"/>
      <c r="E76" s="72"/>
      <c r="F76" s="72"/>
      <c r="G76" s="72"/>
      <c r="H76" s="72"/>
      <c r="I76" s="72"/>
      <c r="J76" s="72"/>
      <c r="K76" s="72"/>
      <c r="L76" s="71"/>
      <c r="M76" s="71"/>
      <c r="N76" s="73"/>
      <c r="O76" s="73"/>
      <c r="P76" s="73"/>
      <c r="Q76" s="74"/>
      <c r="R76" s="97" t="str">
        <f>IF(OR($I76=1,AND($I76=0,$L76=1)),中間シート!R76,"")</f>
        <v/>
      </c>
      <c r="S76" s="75" t="str">
        <f t="shared" si="6"/>
        <v/>
      </c>
      <c r="T76" s="73" t="str">
        <f>IF(OR($I76=1,AND($I76=0,$L76=1)),中間シート!T76,"")</f>
        <v/>
      </c>
      <c r="U76" s="75" t="str">
        <f>IF(OR($I76=1,AND($I76=0,$L76=1)),中間シート!U76,"")</f>
        <v/>
      </c>
      <c r="V76" s="75" t="str">
        <f>IF(OR($I76=1,AND($I76=0,$L76=1)),中間シート!V76,"")</f>
        <v/>
      </c>
      <c r="W76" s="75" t="str">
        <f>IF(OR($I76=1,AND($I76=0,$L76=1)),中間シート!W76,"")</f>
        <v/>
      </c>
      <c r="X76" s="75" t="str">
        <f>IF(OR($I76=1,AND($I76=0,$L76=1)),中間シート!X76,"")</f>
        <v/>
      </c>
      <c r="Y76" s="75" t="str">
        <f>IF(OR($I76=1,AND($I76=0,$L76=1)),中間シート!Y76,"")</f>
        <v/>
      </c>
      <c r="Z76" s="75" t="str">
        <f>IF(OR($I76=1,AND($I76=0,$L76=1)),中間シート!Z76,"")</f>
        <v/>
      </c>
      <c r="AA76" s="75" t="str">
        <f>IF(OR($I76=1,AND($I76=0,$L76=1)),中間シート!AA76,"")</f>
        <v/>
      </c>
      <c r="AB76" s="75" t="str">
        <f>IF(OR($I76=1,AND($I76=0,$L76=1)),中間シート!AB76,"")</f>
        <v/>
      </c>
      <c r="AC76" s="75" t="str">
        <f>IF(OR($I76=1,AND($I76=0,$L76=1)),中間シート!AC76,"")</f>
        <v/>
      </c>
      <c r="AD76" s="75" t="str">
        <f>IF(OR($I76=1,AND($I76=0,$L76=1)),中間シート!AD76,"")</f>
        <v/>
      </c>
      <c r="AE76" s="75" t="str">
        <f>IF(OR($I76=1,AND($I76=0,$L76=1)),中間シート!AE76,"")</f>
        <v/>
      </c>
      <c r="AF76" s="75" t="str">
        <f>IF(OR($I76=1,AND($I76=0,$L76=1)),中間シート!AF76,"")</f>
        <v/>
      </c>
      <c r="AG76" s="170"/>
      <c r="AH76" s="75" t="str">
        <f>IF(OR($I76=1,AND($I76=0,$L76=1)),中間シート!AH76,"")</f>
        <v/>
      </c>
      <c r="AI76" s="75" t="str">
        <f>IF(OR($I76=1,AND($I76=0,$L76=1)),中間シート!AI76,"")</f>
        <v/>
      </c>
      <c r="AJ76" s="75" t="str">
        <f>IF(OR($I76=1,AND($I76=0,$L76=1)),中間シート!AJ76,"")</f>
        <v/>
      </c>
      <c r="AK76" s="75" t="str">
        <f>IF(OR($I76=1,AND($I76=0,$L76=1)),中間シート!AK76,"")</f>
        <v/>
      </c>
      <c r="AL76" s="75" t="str">
        <f>IF(OR($I76=1,AND($I76=0,$L76=1)),中間シート!AL76,"")</f>
        <v/>
      </c>
      <c r="AM76" s="75" t="str">
        <f>IF($H76=1,中間シート!AM76,"")</f>
        <v/>
      </c>
      <c r="AN76" s="75" t="str">
        <f>IF($H76=1,中間シート!AN76,"")</f>
        <v/>
      </c>
      <c r="AO76" s="75" t="str">
        <f>IF($H76=1,中間シート!AO76,"")</f>
        <v/>
      </c>
      <c r="AP76" s="170"/>
      <c r="AQ76" s="170"/>
      <c r="AR76" s="75" t="str">
        <f>IF(OR($I76=1,AND($I76=0,$L76=1)),中間シート!AR76,"")</f>
        <v/>
      </c>
      <c r="AS76" s="72"/>
      <c r="AT76" s="72"/>
      <c r="AU76" s="72"/>
      <c r="AV76" s="75" t="str">
        <f>IF(OR($I76=1,AND($I76=0,$L76=1)),中間シート!AS76,"")</f>
        <v/>
      </c>
      <c r="AW76" s="75" t="str">
        <f>IF(OR($I76=1,AND($I76=0,$L76=1)),中間シート!AT76,"")</f>
        <v/>
      </c>
      <c r="AX76" s="75" t="str">
        <f>IF(OR($I76=1,AND($I76=0,$L76=1)),中間シート!AU76,"")</f>
        <v/>
      </c>
      <c r="AY76" s="75" t="str">
        <f>IF(OR($I76=1,AND($I76=0,$L76=1)),中間シート!AV76,"")</f>
        <v/>
      </c>
      <c r="AZ76" s="75" t="str">
        <f>IF(OR($I76=1,AND($I76=0,$L76=1)),中間シート!AW76,"")</f>
        <v/>
      </c>
      <c r="BA76" s="75" t="str">
        <f>IF(OR($I76=1,AND($I76=0,$L76=1)),中間シート!AX76,"")</f>
        <v/>
      </c>
      <c r="BB76" s="75" t="str">
        <f>IF(OR($I76=1,AND($I76=0,$L76=1)),中間シート!AY76,"")</f>
        <v/>
      </c>
      <c r="BC76" s="75" t="str">
        <f>IF(OR($I76=1,AND($I76=0,$L76=1)),中間シート!AZ76,"")</f>
        <v/>
      </c>
      <c r="BD76" s="72"/>
    </row>
    <row r="77" spans="1:56">
      <c r="A77" s="71"/>
      <c r="B77" s="72"/>
      <c r="C77" s="72"/>
      <c r="D77" s="72"/>
      <c r="E77" s="72"/>
      <c r="F77" s="72"/>
      <c r="G77" s="72"/>
      <c r="H77" s="72"/>
      <c r="I77" s="72"/>
      <c r="J77" s="72"/>
      <c r="K77" s="72"/>
      <c r="L77" s="71"/>
      <c r="M77" s="71"/>
      <c r="N77" s="73"/>
      <c r="O77" s="73"/>
      <c r="P77" s="73"/>
      <c r="Q77" s="74"/>
      <c r="R77" s="97" t="str">
        <f>IF(OR($I77=1,AND($I77=0,$L77=1)),中間シート!R77,"")</f>
        <v/>
      </c>
      <c r="S77" s="75" t="str">
        <f t="shared" si="6"/>
        <v/>
      </c>
      <c r="T77" s="73" t="str">
        <f>IF(OR($I77=1,AND($I77=0,$L77=1)),中間シート!T77,"")</f>
        <v/>
      </c>
      <c r="U77" s="75" t="str">
        <f>IF(OR($I77=1,AND($I77=0,$L77=1)),中間シート!U77,"")</f>
        <v/>
      </c>
      <c r="V77" s="75" t="str">
        <f>IF(OR($I77=1,AND($I77=0,$L77=1)),中間シート!V77,"")</f>
        <v/>
      </c>
      <c r="W77" s="75" t="str">
        <f>IF(OR($I77=1,AND($I77=0,$L77=1)),中間シート!W77,"")</f>
        <v/>
      </c>
      <c r="X77" s="75" t="str">
        <f>IF(OR($I77=1,AND($I77=0,$L77=1)),中間シート!X77,"")</f>
        <v/>
      </c>
      <c r="Y77" s="75" t="str">
        <f>IF(OR($I77=1,AND($I77=0,$L77=1)),中間シート!Y77,"")</f>
        <v/>
      </c>
      <c r="Z77" s="75" t="str">
        <f>IF(OR($I77=1,AND($I77=0,$L77=1)),中間シート!Z77,"")</f>
        <v/>
      </c>
      <c r="AA77" s="75" t="str">
        <f>IF(OR($I77=1,AND($I77=0,$L77=1)),中間シート!AA77,"")</f>
        <v/>
      </c>
      <c r="AB77" s="75" t="str">
        <f>IF(OR($I77=1,AND($I77=0,$L77=1)),中間シート!AB77,"")</f>
        <v/>
      </c>
      <c r="AC77" s="75" t="str">
        <f>IF(OR($I77=1,AND($I77=0,$L77=1)),中間シート!AC77,"")</f>
        <v/>
      </c>
      <c r="AD77" s="75" t="str">
        <f>IF(OR($I77=1,AND($I77=0,$L77=1)),中間シート!AD77,"")</f>
        <v/>
      </c>
      <c r="AE77" s="75" t="str">
        <f>IF(OR($I77=1,AND($I77=0,$L77=1)),中間シート!AE77,"")</f>
        <v/>
      </c>
      <c r="AF77" s="75" t="str">
        <f>IF(OR($I77=1,AND($I77=0,$L77=1)),中間シート!AF77,"")</f>
        <v/>
      </c>
      <c r="AG77" s="170"/>
      <c r="AH77" s="75" t="str">
        <f>IF(OR($I77=1,AND($I77=0,$L77=1)),中間シート!AH77,"")</f>
        <v/>
      </c>
      <c r="AI77" s="75" t="str">
        <f>IF(OR($I77=1,AND($I77=0,$L77=1)),中間シート!AI77,"")</f>
        <v/>
      </c>
      <c r="AJ77" s="75" t="str">
        <f>IF(OR($I77=1,AND($I77=0,$L77=1)),中間シート!AJ77,"")</f>
        <v/>
      </c>
      <c r="AK77" s="75" t="str">
        <f>IF(OR($I77=1,AND($I77=0,$L77=1)),中間シート!AK77,"")</f>
        <v/>
      </c>
      <c r="AL77" s="75" t="str">
        <f>IF(OR($I77=1,AND($I77=0,$L77=1)),中間シート!AL77,"")</f>
        <v/>
      </c>
      <c r="AM77" s="75" t="str">
        <f>IF($H77=1,中間シート!AM77,"")</f>
        <v/>
      </c>
      <c r="AN77" s="75" t="str">
        <f>IF($H77=1,中間シート!AN77,"")</f>
        <v/>
      </c>
      <c r="AO77" s="75" t="str">
        <f>IF($H77=1,中間シート!AO77,"")</f>
        <v/>
      </c>
      <c r="AP77" s="170"/>
      <c r="AQ77" s="170"/>
      <c r="AR77" s="75" t="str">
        <f>IF(OR($I77=1,AND($I77=0,$L77=1)),中間シート!AR77,"")</f>
        <v/>
      </c>
      <c r="AS77" s="72"/>
      <c r="AT77" s="72"/>
      <c r="AU77" s="72"/>
      <c r="AV77" s="75" t="str">
        <f>IF(OR($I77=1,AND($I77=0,$L77=1)),中間シート!AS77,"")</f>
        <v/>
      </c>
      <c r="AW77" s="75" t="str">
        <f>IF(OR($I77=1,AND($I77=0,$L77=1)),中間シート!AT77,"")</f>
        <v/>
      </c>
      <c r="AX77" s="75" t="str">
        <f>IF(OR($I77=1,AND($I77=0,$L77=1)),中間シート!AU77,"")</f>
        <v/>
      </c>
      <c r="AY77" s="75" t="str">
        <f>IF(OR($I77=1,AND($I77=0,$L77=1)),中間シート!AV77,"")</f>
        <v/>
      </c>
      <c r="AZ77" s="75" t="str">
        <f>IF(OR($I77=1,AND($I77=0,$L77=1)),中間シート!AW77,"")</f>
        <v/>
      </c>
      <c r="BA77" s="75" t="str">
        <f>IF(OR($I77=1,AND($I77=0,$L77=1)),中間シート!AX77,"")</f>
        <v/>
      </c>
      <c r="BB77" s="75" t="str">
        <f>IF(OR($I77=1,AND($I77=0,$L77=1)),中間シート!AY77,"")</f>
        <v/>
      </c>
      <c r="BC77" s="75" t="str">
        <f>IF(OR($I77=1,AND($I77=0,$L77=1)),中間シート!AZ77,"")</f>
        <v/>
      </c>
      <c r="BD77" s="72"/>
    </row>
    <row r="78" spans="1:56">
      <c r="A78" s="71"/>
      <c r="B78" s="72"/>
      <c r="C78" s="72"/>
      <c r="D78" s="72"/>
      <c r="E78" s="72"/>
      <c r="F78" s="72"/>
      <c r="G78" s="72"/>
      <c r="H78" s="72"/>
      <c r="I78" s="72"/>
      <c r="J78" s="72"/>
      <c r="K78" s="72"/>
      <c r="L78" s="71"/>
      <c r="M78" s="71"/>
      <c r="N78" s="73"/>
      <c r="O78" s="73"/>
      <c r="P78" s="73"/>
      <c r="Q78" s="74"/>
      <c r="R78" s="97" t="str">
        <f>IF(OR($I78=1,AND($I78=0,$L78=1)),中間シート!R78,"")</f>
        <v/>
      </c>
      <c r="S78" s="75" t="str">
        <f t="shared" si="6"/>
        <v/>
      </c>
      <c r="T78" s="73" t="str">
        <f>IF(OR($I78=1,AND($I78=0,$L78=1)),中間シート!T78,"")</f>
        <v/>
      </c>
      <c r="U78" s="75" t="str">
        <f>IF(OR($I78=1,AND($I78=0,$L78=1)),中間シート!U78,"")</f>
        <v/>
      </c>
      <c r="V78" s="75" t="str">
        <f>IF(OR($I78=1,AND($I78=0,$L78=1)),中間シート!V78,"")</f>
        <v/>
      </c>
      <c r="W78" s="75" t="str">
        <f>IF(OR($I78=1,AND($I78=0,$L78=1)),中間シート!W78,"")</f>
        <v/>
      </c>
      <c r="X78" s="75" t="str">
        <f>IF(OR($I78=1,AND($I78=0,$L78=1)),中間シート!X78,"")</f>
        <v/>
      </c>
      <c r="Y78" s="75" t="str">
        <f>IF(OR($I78=1,AND($I78=0,$L78=1)),中間シート!Y78,"")</f>
        <v/>
      </c>
      <c r="Z78" s="75" t="str">
        <f>IF(OR($I78=1,AND($I78=0,$L78=1)),中間シート!Z78,"")</f>
        <v/>
      </c>
      <c r="AA78" s="75" t="str">
        <f>IF(OR($I78=1,AND($I78=0,$L78=1)),中間シート!AA78,"")</f>
        <v/>
      </c>
      <c r="AB78" s="75" t="str">
        <f>IF(OR($I78=1,AND($I78=0,$L78=1)),中間シート!AB78,"")</f>
        <v/>
      </c>
      <c r="AC78" s="75" t="str">
        <f>IF(OR($I78=1,AND($I78=0,$L78=1)),中間シート!AC78,"")</f>
        <v/>
      </c>
      <c r="AD78" s="75" t="str">
        <f>IF(OR($I78=1,AND($I78=0,$L78=1)),中間シート!AD78,"")</f>
        <v/>
      </c>
      <c r="AE78" s="75" t="str">
        <f>IF(OR($I78=1,AND($I78=0,$L78=1)),中間シート!AE78,"")</f>
        <v/>
      </c>
      <c r="AF78" s="75" t="str">
        <f>IF(OR($I78=1,AND($I78=0,$L78=1)),中間シート!AF78,"")</f>
        <v/>
      </c>
      <c r="AG78" s="170"/>
      <c r="AH78" s="75" t="str">
        <f>IF(OR($I78=1,AND($I78=0,$L78=1)),中間シート!AH78,"")</f>
        <v/>
      </c>
      <c r="AI78" s="75" t="str">
        <f>IF(OR($I78=1,AND($I78=0,$L78=1)),中間シート!AI78,"")</f>
        <v/>
      </c>
      <c r="AJ78" s="75" t="str">
        <f>IF(OR($I78=1,AND($I78=0,$L78=1)),中間シート!AJ78,"")</f>
        <v/>
      </c>
      <c r="AK78" s="75" t="str">
        <f>IF(OR($I78=1,AND($I78=0,$L78=1)),中間シート!AK78,"")</f>
        <v/>
      </c>
      <c r="AL78" s="75" t="str">
        <f>IF(OR($I78=1,AND($I78=0,$L78=1)),中間シート!AL78,"")</f>
        <v/>
      </c>
      <c r="AM78" s="75" t="str">
        <f>IF($H78=1,中間シート!AM78,"")</f>
        <v/>
      </c>
      <c r="AN78" s="75" t="str">
        <f>IF($H78=1,中間シート!AN78,"")</f>
        <v/>
      </c>
      <c r="AO78" s="75" t="str">
        <f>IF($H78=1,中間シート!AO78,"")</f>
        <v/>
      </c>
      <c r="AP78" s="170"/>
      <c r="AQ78" s="170"/>
      <c r="AR78" s="75" t="str">
        <f>IF(OR($I78=1,AND($I78=0,$L78=1)),中間シート!AR78,"")</f>
        <v/>
      </c>
      <c r="AS78" s="72"/>
      <c r="AT78" s="72"/>
      <c r="AU78" s="72"/>
      <c r="AV78" s="75" t="str">
        <f>IF(OR($I78=1,AND($I78=0,$L78=1)),中間シート!AS78,"")</f>
        <v/>
      </c>
      <c r="AW78" s="75" t="str">
        <f>IF(OR($I78=1,AND($I78=0,$L78=1)),中間シート!AT78,"")</f>
        <v/>
      </c>
      <c r="AX78" s="75" t="str">
        <f>IF(OR($I78=1,AND($I78=0,$L78=1)),中間シート!AU78,"")</f>
        <v/>
      </c>
      <c r="AY78" s="75" t="str">
        <f>IF(OR($I78=1,AND($I78=0,$L78=1)),中間シート!AV78,"")</f>
        <v/>
      </c>
      <c r="AZ78" s="75" t="str">
        <f>IF(OR($I78=1,AND($I78=0,$L78=1)),中間シート!AW78,"")</f>
        <v/>
      </c>
      <c r="BA78" s="75" t="str">
        <f>IF(OR($I78=1,AND($I78=0,$L78=1)),中間シート!AX78,"")</f>
        <v/>
      </c>
      <c r="BB78" s="75" t="str">
        <f>IF(OR($I78=1,AND($I78=0,$L78=1)),中間シート!AY78,"")</f>
        <v/>
      </c>
      <c r="BC78" s="75" t="str">
        <f>IF(OR($I78=1,AND($I78=0,$L78=1)),中間シート!AZ78,"")</f>
        <v/>
      </c>
      <c r="BD78" s="72"/>
    </row>
    <row r="79" spans="1:56">
      <c r="B79" s="2"/>
      <c r="C79" s="2"/>
      <c r="D79" s="2"/>
      <c r="E79" s="2"/>
      <c r="F79" s="2"/>
      <c r="G79" s="2"/>
      <c r="M79" s="2"/>
      <c r="N79" s="2"/>
      <c r="O79" s="2"/>
      <c r="P79" s="2"/>
      <c r="Q79" s="2"/>
      <c r="R79" s="2"/>
      <c r="S79" s="2"/>
      <c r="T79" s="2"/>
      <c r="U79" s="2"/>
      <c r="V79" s="2"/>
      <c r="W79" s="2"/>
      <c r="X79" s="2"/>
      <c r="Y79" s="2"/>
      <c r="Z79" s="2"/>
      <c r="AA79" s="2"/>
      <c r="AB79" s="2"/>
      <c r="AC79" s="2"/>
      <c r="AD79" s="2"/>
      <c r="AE79" s="2"/>
      <c r="AF79" s="2"/>
      <c r="AG79" s="2"/>
      <c r="AH79" s="2"/>
      <c r="AI79" s="2"/>
      <c r="AJ79" s="2"/>
      <c r="AK79" s="2"/>
      <c r="AL79" s="2"/>
    </row>
    <row r="80" spans="1:56">
      <c r="B80" s="2"/>
      <c r="C80" s="2"/>
      <c r="D80" s="2"/>
      <c r="E80" s="2"/>
      <c r="F80" s="2"/>
      <c r="G80" s="2"/>
      <c r="M80" s="2"/>
      <c r="N80" s="2"/>
      <c r="O80" s="2"/>
      <c r="P80" s="2"/>
      <c r="Q80" s="2"/>
      <c r="R80" s="2"/>
      <c r="S80" s="2"/>
      <c r="U80" s="2"/>
      <c r="V80" s="2"/>
      <c r="W80" s="2"/>
      <c r="X80" s="2"/>
      <c r="Y80" s="2"/>
      <c r="Z80" s="2"/>
      <c r="AA80" s="2"/>
      <c r="AB80" s="2"/>
      <c r="AC80" s="2"/>
      <c r="AD80" s="2"/>
      <c r="AE80" s="2"/>
      <c r="AF80" s="2"/>
      <c r="AG80" s="2"/>
      <c r="AH80" s="2"/>
      <c r="AI80" s="2"/>
      <c r="AJ80" s="2"/>
      <c r="AK80" s="2"/>
      <c r="AL80" s="2"/>
    </row>
    <row r="81" spans="2:41">
      <c r="B81" s="2"/>
      <c r="C81" s="2"/>
      <c r="D81" s="2"/>
      <c r="E81" s="2"/>
      <c r="F81" s="2"/>
      <c r="G81" s="2"/>
      <c r="M81" s="2"/>
      <c r="N81" s="2"/>
      <c r="O81" s="2"/>
      <c r="P81" s="2"/>
      <c r="Q81" s="2"/>
      <c r="R81" s="2"/>
      <c r="S81" s="2"/>
      <c r="U81" s="2"/>
      <c r="V81" s="2"/>
      <c r="W81" s="2"/>
      <c r="X81" s="2"/>
      <c r="Y81" s="2"/>
      <c r="Z81" s="2"/>
      <c r="AA81" s="2"/>
      <c r="AB81" s="2"/>
      <c r="AC81" s="2"/>
      <c r="AD81" s="2"/>
      <c r="AE81" s="2"/>
      <c r="AF81" s="2"/>
      <c r="AG81" s="2"/>
      <c r="AH81" s="2"/>
      <c r="AI81" s="2"/>
      <c r="AJ81" s="2"/>
      <c r="AK81" s="2"/>
      <c r="AL81" s="2"/>
    </row>
    <row r="82" spans="2:41">
      <c r="B82" s="2"/>
      <c r="C82" s="2"/>
      <c r="D82" s="2"/>
      <c r="E82" s="2"/>
      <c r="F82" s="2"/>
      <c r="G82" s="2"/>
      <c r="M82" s="2"/>
      <c r="N82" s="2"/>
      <c r="O82" s="2"/>
      <c r="P82" s="2"/>
      <c r="Q82" s="2"/>
      <c r="R82" s="2"/>
      <c r="S82" s="2"/>
      <c r="U82" s="2"/>
      <c r="V82" s="2"/>
      <c r="W82" s="2"/>
      <c r="X82" s="2"/>
      <c r="Y82" s="2"/>
      <c r="Z82" s="2"/>
      <c r="AA82" s="2"/>
      <c r="AB82" s="2"/>
      <c r="AC82" s="2"/>
      <c r="AD82" s="2"/>
      <c r="AE82" s="2"/>
      <c r="AF82" s="2"/>
      <c r="AG82" s="2"/>
      <c r="AH82" s="2"/>
      <c r="AI82" s="2"/>
      <c r="AJ82" s="2"/>
      <c r="AK82" s="2"/>
      <c r="AL82" s="2"/>
    </row>
    <row r="83" spans="2:41">
      <c r="B83" s="2"/>
      <c r="C83" s="2"/>
      <c r="D83" s="2"/>
      <c r="E83" s="2"/>
      <c r="F83" s="2"/>
      <c r="G83" s="2"/>
      <c r="M83" s="2"/>
      <c r="N83" s="2"/>
      <c r="O83" s="2"/>
      <c r="P83" s="2"/>
      <c r="Q83" s="2"/>
      <c r="R83" s="2"/>
      <c r="S83" s="2"/>
      <c r="U83" s="2"/>
      <c r="V83" s="2"/>
      <c r="W83" s="2"/>
      <c r="X83" s="2"/>
      <c r="Y83" s="2"/>
      <c r="Z83" s="2"/>
      <c r="AA83" s="2"/>
      <c r="AB83" s="2"/>
      <c r="AC83" s="2"/>
      <c r="AD83" s="2"/>
      <c r="AE83" s="2"/>
      <c r="AF83" s="2"/>
      <c r="AG83" s="2"/>
      <c r="AH83" s="2"/>
      <c r="AI83" s="2"/>
      <c r="AJ83" s="2"/>
      <c r="AK83" s="2"/>
      <c r="AL83" s="2"/>
    </row>
    <row r="84" spans="2:41">
      <c r="B84" s="2"/>
      <c r="C84" s="2"/>
      <c r="D84" s="2"/>
      <c r="E84" s="2"/>
      <c r="F84" s="2"/>
      <c r="G84" s="2"/>
      <c r="M84" s="2"/>
      <c r="N84" s="2"/>
      <c r="O84" s="2"/>
      <c r="P84" s="2"/>
      <c r="Q84" s="2"/>
      <c r="R84" s="2"/>
      <c r="S84" s="2"/>
      <c r="U84" s="2"/>
      <c r="V84" s="2"/>
      <c r="W84" s="2"/>
      <c r="X84" s="2"/>
      <c r="Y84" s="2"/>
      <c r="Z84" s="2"/>
      <c r="AA84" s="2"/>
      <c r="AB84" s="2"/>
      <c r="AC84" s="2"/>
      <c r="AD84" s="2"/>
      <c r="AE84" s="2"/>
      <c r="AF84" s="2"/>
      <c r="AG84" s="2"/>
      <c r="AH84" s="2"/>
      <c r="AI84" s="2"/>
      <c r="AJ84" s="2"/>
      <c r="AK84" s="2"/>
      <c r="AL84" s="2"/>
    </row>
    <row r="85" spans="2:41">
      <c r="B85" s="2"/>
      <c r="C85" s="2"/>
      <c r="D85" s="2"/>
      <c r="E85" s="2"/>
      <c r="F85" s="2"/>
      <c r="G85" s="2"/>
      <c r="M85" s="2"/>
      <c r="N85" s="2"/>
      <c r="O85" s="2"/>
      <c r="P85" s="2"/>
      <c r="Q85" s="2"/>
      <c r="R85" s="2"/>
      <c r="S85" s="2"/>
      <c r="U85" s="2"/>
      <c r="V85" s="2"/>
      <c r="W85" s="2"/>
      <c r="X85" s="2"/>
      <c r="Y85" s="2"/>
      <c r="Z85" s="2"/>
      <c r="AA85" s="2"/>
      <c r="AB85" s="2"/>
      <c r="AC85" s="2"/>
      <c r="AD85" s="2"/>
      <c r="AE85" s="2"/>
      <c r="AF85" s="2"/>
      <c r="AG85" s="2"/>
      <c r="AH85" s="2"/>
      <c r="AI85" s="2"/>
      <c r="AJ85" s="2"/>
      <c r="AK85" s="2"/>
      <c r="AL85" s="2"/>
    </row>
    <row r="86" spans="2:41">
      <c r="B86" s="2"/>
      <c r="C86" s="2"/>
      <c r="D86" s="2"/>
      <c r="E86" s="2"/>
      <c r="F86" s="2"/>
      <c r="G86" s="2"/>
      <c r="M86" s="2"/>
      <c r="N86" s="2"/>
      <c r="O86" s="2"/>
      <c r="P86" s="2"/>
      <c r="Q86" s="2"/>
      <c r="R86" s="2"/>
      <c r="S86" s="2"/>
      <c r="U86" s="2"/>
      <c r="V86" s="2"/>
      <c r="W86" s="2"/>
      <c r="X86" s="2"/>
      <c r="Y86" s="2"/>
      <c r="Z86" s="2"/>
      <c r="AA86" s="2"/>
      <c r="AB86" s="2"/>
      <c r="AC86" s="2"/>
      <c r="AD86" s="2"/>
      <c r="AE86" s="2"/>
      <c r="AF86" s="2"/>
      <c r="AG86" s="2"/>
      <c r="AH86" s="2"/>
      <c r="AI86" s="2"/>
      <c r="AJ86" s="2"/>
      <c r="AK86" s="2"/>
      <c r="AL86" s="2"/>
    </row>
    <row r="87" spans="2:41">
      <c r="B87" s="2"/>
      <c r="C87" s="2"/>
      <c r="D87" s="2"/>
      <c r="E87" s="2"/>
      <c r="F87" s="2"/>
      <c r="G87" s="2"/>
      <c r="M87" s="2"/>
      <c r="N87" s="2"/>
      <c r="O87" s="2"/>
      <c r="P87" s="2"/>
      <c r="Q87" s="2"/>
      <c r="R87" s="2"/>
      <c r="S87" s="2"/>
      <c r="U87" s="2"/>
      <c r="V87" s="2"/>
      <c r="W87" s="2"/>
      <c r="X87" s="2"/>
      <c r="Y87" s="2"/>
      <c r="Z87" s="2"/>
      <c r="AA87" s="2"/>
      <c r="AB87" s="2"/>
      <c r="AC87" s="2"/>
      <c r="AD87" s="2"/>
      <c r="AE87" s="2"/>
      <c r="AF87" s="2"/>
      <c r="AG87" s="2"/>
      <c r="AH87" s="2"/>
      <c r="AI87" s="2"/>
      <c r="AJ87" s="2"/>
      <c r="AK87" s="2"/>
      <c r="AL87" s="2"/>
    </row>
    <row r="88" spans="2:41">
      <c r="B88" s="2"/>
      <c r="C88" s="2"/>
      <c r="D88" s="2"/>
      <c r="E88" s="2"/>
      <c r="F88" s="2"/>
      <c r="G88" s="2"/>
      <c r="M88" s="2"/>
      <c r="N88" s="2"/>
      <c r="O88" s="2"/>
      <c r="P88" s="2"/>
      <c r="Q88" s="2"/>
      <c r="R88" s="2"/>
      <c r="S88" s="2"/>
      <c r="U88" s="2"/>
      <c r="V88" s="2"/>
      <c r="W88" s="2"/>
      <c r="X88" s="2"/>
      <c r="Y88" s="2"/>
      <c r="Z88" s="2"/>
      <c r="AA88" s="2"/>
      <c r="AB88" s="2"/>
      <c r="AC88" s="2"/>
      <c r="AD88" s="2"/>
      <c r="AE88" s="2"/>
      <c r="AF88" s="2"/>
      <c r="AG88" s="2"/>
      <c r="AH88" s="2"/>
      <c r="AI88" s="2"/>
      <c r="AJ88" s="2"/>
      <c r="AK88" s="2"/>
      <c r="AL88" s="2"/>
    </row>
    <row r="89" spans="2:41">
      <c r="B89" s="2"/>
      <c r="C89" s="2"/>
      <c r="D89" s="2"/>
      <c r="E89" s="2"/>
      <c r="F89" s="2"/>
      <c r="G89" s="2"/>
      <c r="M89" s="2"/>
      <c r="N89" s="2"/>
      <c r="O89" s="2"/>
      <c r="P89" s="2"/>
      <c r="Q89" s="2"/>
      <c r="R89" s="2"/>
      <c r="S89" s="2"/>
      <c r="U89" s="2"/>
      <c r="V89" s="2"/>
      <c r="W89" s="2"/>
      <c r="X89" s="2"/>
      <c r="Y89" s="2"/>
      <c r="Z89" s="2"/>
      <c r="AA89" s="2"/>
      <c r="AB89" s="2"/>
      <c r="AC89" s="2"/>
      <c r="AD89" s="2"/>
      <c r="AE89" s="2"/>
      <c r="AF89" s="2"/>
      <c r="AG89" s="2"/>
      <c r="AH89" s="2"/>
      <c r="AI89" s="2"/>
      <c r="AJ89" s="2"/>
      <c r="AK89" s="2"/>
      <c r="AL89" s="2"/>
    </row>
    <row r="90" spans="2:41">
      <c r="B90" s="2"/>
      <c r="C90" s="2"/>
      <c r="D90" s="2"/>
      <c r="E90" s="2"/>
      <c r="F90" s="2"/>
      <c r="G90" s="2"/>
      <c r="M90" s="2"/>
      <c r="N90" s="2"/>
      <c r="O90" s="2"/>
      <c r="P90" s="2"/>
      <c r="Q90" s="2"/>
      <c r="R90" s="2"/>
      <c r="S90" s="2"/>
      <c r="U90" s="2"/>
      <c r="V90" s="2"/>
      <c r="W90" s="2"/>
      <c r="X90" s="2"/>
      <c r="Y90" s="2"/>
      <c r="Z90" s="2"/>
      <c r="AA90" s="2"/>
      <c r="AB90" s="2"/>
      <c r="AC90" s="2"/>
      <c r="AD90" s="2"/>
      <c r="AE90" s="2"/>
      <c r="AF90" s="2"/>
      <c r="AG90" s="2"/>
      <c r="AH90" s="2"/>
      <c r="AI90" s="2"/>
      <c r="AJ90" s="2"/>
      <c r="AK90" s="2"/>
      <c r="AL90" s="2"/>
    </row>
    <row r="91" spans="2:41">
      <c r="B91" s="2"/>
      <c r="C91" s="2"/>
      <c r="D91" s="2"/>
      <c r="E91" s="2"/>
      <c r="F91" s="2"/>
      <c r="G91" s="2"/>
      <c r="M91" s="2"/>
      <c r="N91" s="2"/>
      <c r="O91" s="2"/>
      <c r="P91" s="2"/>
      <c r="Q91" s="2"/>
      <c r="R91" s="2"/>
      <c r="S91" s="2"/>
      <c r="U91" s="2"/>
      <c r="V91" s="2"/>
      <c r="W91" s="2"/>
      <c r="X91" s="2"/>
      <c r="Y91" s="2"/>
      <c r="Z91" s="2"/>
      <c r="AA91" s="2"/>
      <c r="AB91" s="2"/>
      <c r="AC91" s="2"/>
      <c r="AD91" s="2"/>
      <c r="AE91" s="2"/>
      <c r="AF91" s="2"/>
      <c r="AG91" s="2"/>
      <c r="AH91" s="2"/>
      <c r="AI91" s="2"/>
      <c r="AJ91" s="2"/>
      <c r="AK91" s="2"/>
      <c r="AL91" s="2"/>
    </row>
    <row r="92" spans="2:41">
      <c r="B92" s="2"/>
      <c r="C92" s="2"/>
      <c r="D92" s="2"/>
      <c r="E92" s="2"/>
      <c r="F92" s="2"/>
      <c r="G92" s="2"/>
      <c r="M92" s="2"/>
      <c r="N92" s="2"/>
      <c r="O92" s="2"/>
      <c r="P92" s="2"/>
      <c r="Q92" s="2"/>
      <c r="R92" s="2"/>
      <c r="S92" s="2"/>
      <c r="U92" s="2"/>
      <c r="V92" s="2"/>
      <c r="W92" s="2"/>
      <c r="X92" s="2"/>
      <c r="Y92" s="2"/>
      <c r="Z92" s="2"/>
      <c r="AA92" s="2"/>
      <c r="AB92" s="2"/>
      <c r="AC92" s="2"/>
      <c r="AD92" s="2"/>
      <c r="AE92" s="2"/>
      <c r="AF92" s="2"/>
      <c r="AG92" s="2"/>
      <c r="AH92" s="2"/>
      <c r="AI92" s="2"/>
      <c r="AJ92" s="2"/>
      <c r="AK92" s="2"/>
      <c r="AL92" s="2"/>
    </row>
    <row r="94" spans="2:41">
      <c r="AO94" s="1" t="str">
        <f t="array" ref="AO94">AO6:AO9</f>
        <v/>
      </c>
    </row>
    <row r="96" spans="2:41">
      <c r="AM96" s="1" t="str">
        <f t="array" ref="AM96:AM99">AM6:AM9</f>
        <v/>
      </c>
    </row>
    <row r="97" spans="39:39">
      <c r="AM97" s="1" t="str">
        <v/>
      </c>
    </row>
    <row r="98" spans="39:39">
      <c r="AM98" s="1" t="str">
        <v/>
      </c>
    </row>
    <row r="99" spans="39:39">
      <c r="AM99" s="1" t="str">
        <v/>
      </c>
    </row>
  </sheetData>
  <sheetProtection selectLockedCells="1"/>
  <phoneticPr fontId="1"/>
  <dataValidations count="1">
    <dataValidation allowBlank="1" showErrorMessage="1" sqref="R6:T6 U79:AL92 G12:G14 G8:G10 T79 M79:S92 N7:P78 S8:S78 H6:K92 G16:G92 B6:F92 U6:BD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C1:O79"/>
  <sheetViews>
    <sheetView topLeftCell="A2" zoomScale="70" zoomScaleNormal="70" workbookViewId="0">
      <selection activeCell="L10" sqref="L10"/>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16" t="s">
        <v>2107</v>
      </c>
    </row>
    <row r="3" spans="3:15" ht="14.25" thickBot="1">
      <c r="G3" s="6" t="s">
        <v>2020</v>
      </c>
    </row>
    <row r="4" spans="3:15" ht="29.25" thickBot="1">
      <c r="C4" s="16" t="s">
        <v>2004</v>
      </c>
      <c r="D4" s="17" t="s">
        <v>2005</v>
      </c>
      <c r="E4" s="18" t="s">
        <v>2006</v>
      </c>
      <c r="G4" s="25" t="s">
        <v>2007</v>
      </c>
      <c r="H4" s="46" t="s">
        <v>2091</v>
      </c>
      <c r="J4" s="46" t="s">
        <v>2092</v>
      </c>
      <c r="L4" s="16" t="s">
        <v>2004</v>
      </c>
      <c r="M4" s="17" t="s">
        <v>2005</v>
      </c>
      <c r="N4" s="18" t="s">
        <v>2006</v>
      </c>
      <c r="O4" s="25" t="s">
        <v>2019</v>
      </c>
    </row>
    <row r="5" spans="3:15" ht="15" thickBot="1">
      <c r="C5" s="19">
        <v>1</v>
      </c>
      <c r="D5" s="20">
        <v>1</v>
      </c>
      <c r="E5" s="21">
        <v>1</v>
      </c>
      <c r="G5" t="str">
        <f>C5&amp;D5&amp;E5</f>
        <v>111</v>
      </c>
      <c r="H5" s="2" t="e">
        <f>#REF!&amp;#REF!&amp;#REF!</f>
        <v>#REF!</v>
      </c>
      <c r="J5" t="e">
        <f>#REF!&amp;#REF!&amp;#REF!</f>
        <v>#REF!</v>
      </c>
      <c r="L5" t="str">
        <f>IF('建築工事届（別記第40号様式）'!AN65,1,IF('建築工事届（別記第40号様式）'!AO65,2,IF('建築工事届（別記第40号様式）'!AP65,3,IF('建築工事届（別記第40号様式）'!AN66,4,IF('建築工事届（別記第40号様式）'!AO66,5,IF('建築工事届（別記第40号様式）'!AP66,6,""))))))</f>
        <v/>
      </c>
      <c r="M5" t="e">
        <f>IF('建築工事届（別記第40号様式）'!#REF!,1,IF('建築工事届（別記第40号様式）'!#REF!,2,IF('建築工事届（別記第40号様式）'!#REF!,3,IF('建築工事届（別記第40号様式）'!AN116,4,IF('建築工事届（別記第40号様式）'!AO116,5,"")))))</f>
        <v>#REF!</v>
      </c>
      <c r="N5" t="str">
        <f>IF('建築工事届（別記第40号様式）'!AN120,1,IF('建築工事届（別記第40号様式）'!AO120,2,IF('建築工事届（別記第40号様式）'!AP120,3,IF('建築工事届（別記第40号様式）'!AQ120,4,""))))</f>
        <v/>
      </c>
      <c r="O5" t="e">
        <f>L5&amp;M5&amp;N5</f>
        <v>#REF!</v>
      </c>
    </row>
    <row r="6" spans="3:15" ht="15" thickBot="1">
      <c r="C6" s="19">
        <v>1</v>
      </c>
      <c r="D6" s="20">
        <v>1</v>
      </c>
      <c r="E6" s="21">
        <v>2</v>
      </c>
      <c r="G6" t="str">
        <f t="shared" ref="G6:G69" si="0">C6&amp;D6&amp;E6</f>
        <v>112</v>
      </c>
      <c r="H6" s="2" t="e">
        <f>#REF!&amp;#REF!&amp;#REF!</f>
        <v>#REF!</v>
      </c>
      <c r="J6" t="e">
        <f>#REF!&amp;#REF!&amp;#REF!</f>
        <v>#REF!</v>
      </c>
      <c r="L6" t="str">
        <f>IF('建築工事届（別記第40号様式）'!AN65,1,IF('建築工事届（別記第40号様式）'!AO65,2,IF('建築工事届（別記第40号様式）'!AP65,3,IF('建築工事届（別記第40号様式）'!AN66,4,IF('建築工事届（別記第40号様式）'!AO66,5,IF('建築工事届（別記第40号様式）'!AP66,6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L6&amp;M6&amp;N6</f>
        <v>#REF!</v>
      </c>
    </row>
    <row r="7" spans="3:15" ht="15" thickBot="1">
      <c r="C7" s="19">
        <v>1</v>
      </c>
      <c r="D7" s="20">
        <v>1</v>
      </c>
      <c r="E7" s="21">
        <v>3</v>
      </c>
      <c r="G7" t="str">
        <f t="shared" si="0"/>
        <v>113</v>
      </c>
      <c r="H7" s="2" t="e">
        <f>#REF!&amp;#REF!&amp;#REF!</f>
        <v>#REF!</v>
      </c>
      <c r="J7" t="e">
        <f>#REF!&amp;#REF!&amp;#REF!</f>
        <v>#REF!</v>
      </c>
      <c r="L7" t="str">
        <f>IF('建築工事届（別記第40号様式）'!AN65,1,IF('建築工事届（別記第40号様式）'!AO65,2,IF('建築工事届（別記第40号様式）'!AP65,3,IF('建築工事届（別記第40号様式）'!AN66,4,IF('建築工事届（別記第40号様式）'!AO66,5,IF('建築工事届（別記第40号様式）'!AP66,6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L7&amp;M7&amp;N7</f>
        <v>#REF!</v>
      </c>
    </row>
    <row r="8" spans="3:15" ht="15" thickBot="1">
      <c r="C8" s="19">
        <v>1</v>
      </c>
      <c r="D8" s="20">
        <v>1</v>
      </c>
      <c r="E8" s="21">
        <v>4</v>
      </c>
      <c r="G8" t="str">
        <f t="shared" si="0"/>
        <v>114</v>
      </c>
      <c r="H8" s="2" t="e">
        <f>#REF!&amp;#REF!&amp;#REF!</f>
        <v>#REF!</v>
      </c>
      <c r="J8" t="e">
        <f>#REF!&amp;#REF!&amp;#REF!</f>
        <v>#REF!</v>
      </c>
    </row>
    <row r="9" spans="3:15" ht="15" thickBot="1">
      <c r="C9" s="19">
        <v>1</v>
      </c>
      <c r="D9" s="20">
        <v>2</v>
      </c>
      <c r="E9" s="21">
        <v>1</v>
      </c>
      <c r="G9" t="str">
        <f t="shared" si="0"/>
        <v>121</v>
      </c>
      <c r="H9" s="2" t="e">
        <f>#REF!&amp;#REF!&amp;#REF!</f>
        <v>#REF!</v>
      </c>
      <c r="J9" t="e">
        <f>#REF!&amp;#REF!&amp;#REF!</f>
        <v>#REF!</v>
      </c>
    </row>
    <row r="10" spans="3:15" ht="15" thickBot="1">
      <c r="C10" s="19">
        <v>1</v>
      </c>
      <c r="D10" s="20">
        <v>2</v>
      </c>
      <c r="E10" s="21">
        <v>2</v>
      </c>
      <c r="G10" t="str">
        <f t="shared" si="0"/>
        <v>122</v>
      </c>
      <c r="H10" s="2" t="e">
        <f>#REF!&amp;#REF!&amp;#REF!</f>
        <v>#REF!</v>
      </c>
      <c r="J10" t="e">
        <f>#REF!&amp;#REF!&amp;#REF!</f>
        <v>#REF!</v>
      </c>
    </row>
    <row r="11" spans="3:15" ht="15" thickBot="1">
      <c r="C11" s="19">
        <v>1</v>
      </c>
      <c r="D11" s="20">
        <v>2</v>
      </c>
      <c r="E11" s="21">
        <v>3</v>
      </c>
      <c r="G11" t="str">
        <f t="shared" si="0"/>
        <v>123</v>
      </c>
      <c r="H11" s="2" t="e">
        <f>#REF!&amp;#REF!&amp;#REF!</f>
        <v>#REF!</v>
      </c>
      <c r="J11" t="e">
        <f>#REF!&amp;#REF!&amp;#REF!</f>
        <v>#REF!</v>
      </c>
    </row>
    <row r="12" spans="3:15" ht="15" thickBot="1">
      <c r="C12" s="19">
        <v>1</v>
      </c>
      <c r="D12" s="20">
        <v>2</v>
      </c>
      <c r="E12" s="21">
        <v>4</v>
      </c>
      <c r="G12" t="str">
        <f t="shared" si="0"/>
        <v>124</v>
      </c>
      <c r="H12" s="2" t="e">
        <f>#REF!&amp;#REF!&amp;#REF!</f>
        <v>#REF!</v>
      </c>
      <c r="J12" t="e">
        <f>#REF!&amp;#REF!&amp;#REF!</f>
        <v>#REF!</v>
      </c>
    </row>
    <row r="13" spans="3:15" ht="15" thickBot="1">
      <c r="C13" s="19">
        <v>1</v>
      </c>
      <c r="D13" s="20">
        <v>3</v>
      </c>
      <c r="E13" s="21">
        <v>1</v>
      </c>
      <c r="G13" t="str">
        <f t="shared" si="0"/>
        <v>131</v>
      </c>
      <c r="H13" s="2" t="e">
        <f>#REF!&amp;#REF!&amp;#REF!</f>
        <v>#REF!</v>
      </c>
      <c r="J13" t="e">
        <f>#REF!&amp;#REF!&amp;#REF!</f>
        <v>#REF!</v>
      </c>
    </row>
    <row r="14" spans="3:15" ht="15" thickBot="1">
      <c r="C14" s="19">
        <v>1</v>
      </c>
      <c r="D14" s="20">
        <v>3</v>
      </c>
      <c r="E14" s="21">
        <v>2</v>
      </c>
      <c r="G14" t="str">
        <f t="shared" si="0"/>
        <v>132</v>
      </c>
      <c r="H14" s="2" t="e">
        <f>#REF!&amp;#REF!&amp;#REF!</f>
        <v>#REF!</v>
      </c>
      <c r="J14" t="e">
        <f>#REF!&amp;#REF!&amp;#REF!</f>
        <v>#REF!</v>
      </c>
    </row>
    <row r="15" spans="3:15" ht="15" thickBot="1">
      <c r="C15" s="19">
        <v>1</v>
      </c>
      <c r="D15" s="20">
        <v>3</v>
      </c>
      <c r="E15" s="21">
        <v>3</v>
      </c>
      <c r="G15" t="str">
        <f t="shared" si="0"/>
        <v>133</v>
      </c>
      <c r="H15" s="2" t="e">
        <f>#REF!&amp;#REF!&amp;#REF!</f>
        <v>#REF!</v>
      </c>
      <c r="J15" t="e">
        <f>#REF!&amp;#REF!&amp;#REF!</f>
        <v>#REF!</v>
      </c>
    </row>
    <row r="16" spans="3:15" ht="15" thickBot="1">
      <c r="C16" s="19">
        <v>1</v>
      </c>
      <c r="D16" s="20">
        <v>3</v>
      </c>
      <c r="E16" s="21">
        <v>4</v>
      </c>
      <c r="G16" t="str">
        <f t="shared" si="0"/>
        <v>134</v>
      </c>
      <c r="H16" s="2" t="e">
        <f>#REF!&amp;#REF!&amp;#REF!</f>
        <v>#REF!</v>
      </c>
      <c r="J16" t="e">
        <f>#REF!&amp;#REF!&amp;#REF!</f>
        <v>#REF!</v>
      </c>
    </row>
    <row r="17" spans="3:7" ht="15" thickBot="1">
      <c r="C17" s="19">
        <v>1</v>
      </c>
      <c r="D17" s="20">
        <v>4</v>
      </c>
      <c r="E17" s="21">
        <v>1</v>
      </c>
      <c r="G17" t="str">
        <f t="shared" si="0"/>
        <v>141</v>
      </c>
    </row>
    <row r="18" spans="3:7" ht="15" thickBot="1">
      <c r="C18" s="19">
        <v>1</v>
      </c>
      <c r="D18" s="20">
        <v>4</v>
      </c>
      <c r="E18" s="21">
        <v>3</v>
      </c>
      <c r="G18" t="str">
        <f t="shared" si="0"/>
        <v>143</v>
      </c>
    </row>
    <row r="19" spans="3:7" ht="15" thickBot="1">
      <c r="C19" s="19">
        <v>1</v>
      </c>
      <c r="D19" s="20">
        <v>5</v>
      </c>
      <c r="E19" s="21">
        <v>1</v>
      </c>
      <c r="G19" t="str">
        <f t="shared" si="0"/>
        <v>151</v>
      </c>
    </row>
    <row r="20" spans="3:7" ht="15" thickBot="1">
      <c r="C20" s="19">
        <v>2</v>
      </c>
      <c r="D20" s="20">
        <v>1</v>
      </c>
      <c r="E20" s="21">
        <v>1</v>
      </c>
      <c r="G20" t="str">
        <f t="shared" si="0"/>
        <v>211</v>
      </c>
    </row>
    <row r="21" spans="3:7" ht="15" thickBot="1">
      <c r="C21" s="19">
        <v>2</v>
      </c>
      <c r="D21" s="20">
        <v>1</v>
      </c>
      <c r="E21" s="21">
        <v>2</v>
      </c>
      <c r="G21" t="str">
        <f t="shared" si="0"/>
        <v>212</v>
      </c>
    </row>
    <row r="22" spans="3:7" ht="15" thickBot="1">
      <c r="C22" s="19">
        <v>2</v>
      </c>
      <c r="D22" s="20">
        <v>1</v>
      </c>
      <c r="E22" s="21">
        <v>3</v>
      </c>
      <c r="G22" t="str">
        <f t="shared" si="0"/>
        <v>213</v>
      </c>
    </row>
    <row r="23" spans="3:7" ht="15" thickBot="1">
      <c r="C23" s="19">
        <v>2</v>
      </c>
      <c r="D23" s="20">
        <v>1</v>
      </c>
      <c r="E23" s="21">
        <v>4</v>
      </c>
      <c r="G23" t="str">
        <f t="shared" si="0"/>
        <v>214</v>
      </c>
    </row>
    <row r="24" spans="3:7" ht="15" thickBot="1">
      <c r="C24" s="19">
        <v>2</v>
      </c>
      <c r="D24" s="20">
        <v>2</v>
      </c>
      <c r="E24" s="21">
        <v>1</v>
      </c>
      <c r="G24" t="str">
        <f t="shared" si="0"/>
        <v>221</v>
      </c>
    </row>
    <row r="25" spans="3:7" ht="15" thickBot="1">
      <c r="C25" s="19">
        <v>2</v>
      </c>
      <c r="D25" s="20">
        <v>2</v>
      </c>
      <c r="E25" s="21">
        <v>3</v>
      </c>
      <c r="G25" t="str">
        <f t="shared" si="0"/>
        <v>223</v>
      </c>
    </row>
    <row r="26" spans="3:7" ht="15" thickBot="1">
      <c r="C26" s="19">
        <v>2</v>
      </c>
      <c r="D26" s="20">
        <v>2</v>
      </c>
      <c r="E26" s="21">
        <v>4</v>
      </c>
      <c r="G26" t="str">
        <f t="shared" si="0"/>
        <v>224</v>
      </c>
    </row>
    <row r="27" spans="3:7" ht="15" thickBot="1">
      <c r="C27" s="19">
        <v>2</v>
      </c>
      <c r="D27" s="20">
        <v>3</v>
      </c>
      <c r="E27" s="21">
        <v>1</v>
      </c>
      <c r="G27" t="str">
        <f t="shared" si="0"/>
        <v>231</v>
      </c>
    </row>
    <row r="28" spans="3:7" ht="9.75" customHeight="1" thickBot="1">
      <c r="C28" s="19">
        <v>2</v>
      </c>
      <c r="D28" s="20">
        <v>3</v>
      </c>
      <c r="E28" s="21">
        <v>3</v>
      </c>
      <c r="G28" t="str">
        <f t="shared" si="0"/>
        <v>233</v>
      </c>
    </row>
    <row r="29" spans="3:7" ht="15" thickBot="1">
      <c r="C29" s="19">
        <v>2</v>
      </c>
      <c r="D29" s="20">
        <v>4</v>
      </c>
      <c r="E29" s="21">
        <v>1</v>
      </c>
      <c r="G29" t="str">
        <f t="shared" si="0"/>
        <v>241</v>
      </c>
    </row>
    <row r="30" spans="3:7" ht="15" thickBot="1">
      <c r="C30" s="19">
        <v>2</v>
      </c>
      <c r="D30" s="20">
        <v>4</v>
      </c>
      <c r="E30" s="21">
        <v>2</v>
      </c>
      <c r="G30" t="str">
        <f t="shared" si="0"/>
        <v>242</v>
      </c>
    </row>
    <row r="31" spans="3:7" ht="15" thickBot="1">
      <c r="C31" s="19">
        <v>2</v>
      </c>
      <c r="D31" s="20">
        <v>4</v>
      </c>
      <c r="E31" s="21">
        <v>3</v>
      </c>
      <c r="G31" t="str">
        <f t="shared" si="0"/>
        <v>243</v>
      </c>
    </row>
    <row r="32" spans="3:7" ht="15" thickBot="1">
      <c r="C32" s="19">
        <v>2</v>
      </c>
      <c r="D32" s="20">
        <v>4</v>
      </c>
      <c r="E32" s="21">
        <v>4</v>
      </c>
      <c r="G32" t="str">
        <f t="shared" si="0"/>
        <v>244</v>
      </c>
    </row>
    <row r="33" spans="3:7" ht="15" thickBot="1">
      <c r="C33" s="19">
        <v>2</v>
      </c>
      <c r="D33" s="20">
        <v>5</v>
      </c>
      <c r="E33" s="21">
        <v>1</v>
      </c>
      <c r="G33" t="str">
        <f t="shared" si="0"/>
        <v>251</v>
      </c>
    </row>
    <row r="34" spans="3:7" ht="15" thickBot="1">
      <c r="C34" s="22">
        <v>3</v>
      </c>
      <c r="D34" s="20">
        <v>1</v>
      </c>
      <c r="E34" s="21">
        <v>1</v>
      </c>
      <c r="G34" t="str">
        <f t="shared" si="0"/>
        <v>311</v>
      </c>
    </row>
    <row r="35" spans="3:7" ht="15" thickBot="1">
      <c r="C35" s="22">
        <v>3</v>
      </c>
      <c r="D35" s="20">
        <v>1</v>
      </c>
      <c r="E35" s="21">
        <v>2</v>
      </c>
      <c r="G35" t="str">
        <f t="shared" si="0"/>
        <v>312</v>
      </c>
    </row>
    <row r="36" spans="3:7" ht="15" thickBot="1">
      <c r="C36" s="22">
        <v>3</v>
      </c>
      <c r="D36" s="20">
        <v>1</v>
      </c>
      <c r="E36" s="21">
        <v>3</v>
      </c>
      <c r="G36" t="str">
        <f t="shared" si="0"/>
        <v>313</v>
      </c>
    </row>
    <row r="37" spans="3:7" ht="15" thickBot="1">
      <c r="C37" s="22">
        <v>3</v>
      </c>
      <c r="D37" s="20">
        <v>1</v>
      </c>
      <c r="E37" s="21">
        <v>4</v>
      </c>
      <c r="G37" t="str">
        <f t="shared" si="0"/>
        <v>314</v>
      </c>
    </row>
    <row r="38" spans="3:7" ht="15" thickBot="1">
      <c r="C38" s="22">
        <v>3</v>
      </c>
      <c r="D38" s="20">
        <v>2</v>
      </c>
      <c r="E38" s="21">
        <v>1</v>
      </c>
      <c r="G38" t="str">
        <f t="shared" si="0"/>
        <v>321</v>
      </c>
    </row>
    <row r="39" spans="3:7" ht="15" thickBot="1">
      <c r="C39" s="22">
        <v>3</v>
      </c>
      <c r="D39" s="20">
        <v>2</v>
      </c>
      <c r="E39" s="21">
        <v>3</v>
      </c>
      <c r="G39" t="str">
        <f t="shared" si="0"/>
        <v>323</v>
      </c>
    </row>
    <row r="40" spans="3:7" ht="15" thickBot="1">
      <c r="C40" s="22">
        <v>3</v>
      </c>
      <c r="D40" s="20">
        <v>2</v>
      </c>
      <c r="E40" s="21">
        <v>4</v>
      </c>
      <c r="G40" t="str">
        <f t="shared" si="0"/>
        <v>324</v>
      </c>
    </row>
    <row r="41" spans="3:7" ht="15" thickBot="1">
      <c r="C41" s="22">
        <v>3</v>
      </c>
      <c r="D41" s="20">
        <v>3</v>
      </c>
      <c r="E41" s="21">
        <v>1</v>
      </c>
      <c r="G41" t="str">
        <f t="shared" si="0"/>
        <v>331</v>
      </c>
    </row>
    <row r="42" spans="3:7" ht="15" thickBot="1">
      <c r="C42" s="22">
        <v>3</v>
      </c>
      <c r="D42" s="20">
        <v>3</v>
      </c>
      <c r="E42" s="21">
        <v>3</v>
      </c>
      <c r="G42" t="str">
        <f t="shared" si="0"/>
        <v>333</v>
      </c>
    </row>
    <row r="43" spans="3:7" ht="15" thickBot="1">
      <c r="C43" s="22">
        <v>3</v>
      </c>
      <c r="D43" s="20">
        <v>4</v>
      </c>
      <c r="E43" s="21">
        <v>1</v>
      </c>
      <c r="G43" t="str">
        <f t="shared" si="0"/>
        <v>341</v>
      </c>
    </row>
    <row r="44" spans="3:7" ht="15" thickBot="1">
      <c r="C44" s="22">
        <v>3</v>
      </c>
      <c r="D44" s="20">
        <v>4</v>
      </c>
      <c r="E44" s="21">
        <v>2</v>
      </c>
      <c r="G44" t="str">
        <f t="shared" si="0"/>
        <v>342</v>
      </c>
    </row>
    <row r="45" spans="3:7" ht="15" thickBot="1">
      <c r="C45" s="22">
        <v>3</v>
      </c>
      <c r="D45" s="20">
        <v>4</v>
      </c>
      <c r="E45" s="21">
        <v>3</v>
      </c>
      <c r="G45" t="str">
        <f t="shared" si="0"/>
        <v>343</v>
      </c>
    </row>
    <row r="46" spans="3:7" ht="15" thickBot="1">
      <c r="C46" s="22">
        <v>3</v>
      </c>
      <c r="D46" s="20">
        <v>4</v>
      </c>
      <c r="E46" s="21">
        <v>4</v>
      </c>
      <c r="G46" t="str">
        <f t="shared" si="0"/>
        <v>344</v>
      </c>
    </row>
    <row r="47" spans="3:7" ht="15" thickBot="1">
      <c r="C47" s="22">
        <v>3</v>
      </c>
      <c r="D47" s="20">
        <v>5</v>
      </c>
      <c r="E47" s="21">
        <v>1</v>
      </c>
      <c r="G47" t="str">
        <f t="shared" si="0"/>
        <v>351</v>
      </c>
    </row>
    <row r="48" spans="3:7" ht="15" thickBot="1">
      <c r="C48" s="22">
        <v>4</v>
      </c>
      <c r="D48" s="20">
        <v>1</v>
      </c>
      <c r="E48" s="21">
        <v>1</v>
      </c>
      <c r="G48" t="str">
        <f t="shared" si="0"/>
        <v>411</v>
      </c>
    </row>
    <row r="49" spans="3:7" ht="15" thickBot="1">
      <c r="C49" s="22">
        <v>4</v>
      </c>
      <c r="D49" s="20">
        <v>2</v>
      </c>
      <c r="E49" s="21">
        <v>1</v>
      </c>
      <c r="G49" t="str">
        <f t="shared" si="0"/>
        <v>421</v>
      </c>
    </row>
    <row r="50" spans="3:7" ht="15" thickBot="1">
      <c r="C50" s="22">
        <v>4</v>
      </c>
      <c r="D50" s="20">
        <v>2</v>
      </c>
      <c r="E50" s="21">
        <v>2</v>
      </c>
      <c r="G50" t="str">
        <f t="shared" si="0"/>
        <v>422</v>
      </c>
    </row>
    <row r="51" spans="3:7" ht="15" thickBot="1">
      <c r="C51" s="22">
        <v>4</v>
      </c>
      <c r="D51" s="20">
        <v>2</v>
      </c>
      <c r="E51" s="21">
        <v>3</v>
      </c>
      <c r="G51" t="str">
        <f t="shared" si="0"/>
        <v>423</v>
      </c>
    </row>
    <row r="52" spans="3:7" ht="15" thickBot="1">
      <c r="C52" s="22">
        <v>4</v>
      </c>
      <c r="D52" s="20">
        <v>2</v>
      </c>
      <c r="E52" s="21">
        <v>4</v>
      </c>
      <c r="G52" t="str">
        <f t="shared" si="0"/>
        <v>424</v>
      </c>
    </row>
    <row r="53" spans="3:7" ht="15" thickBot="1">
      <c r="C53" s="22">
        <v>4</v>
      </c>
      <c r="D53" s="20">
        <v>3</v>
      </c>
      <c r="E53" s="21">
        <v>1</v>
      </c>
      <c r="G53" t="str">
        <f t="shared" si="0"/>
        <v>431</v>
      </c>
    </row>
    <row r="54" spans="3:7" ht="15" thickBot="1">
      <c r="C54" s="22">
        <v>4</v>
      </c>
      <c r="D54" s="20">
        <v>4</v>
      </c>
      <c r="E54" s="21">
        <v>1</v>
      </c>
      <c r="G54" t="str">
        <f t="shared" si="0"/>
        <v>441</v>
      </c>
    </row>
    <row r="55" spans="3:7" ht="15" thickBot="1">
      <c r="C55" s="22">
        <v>4</v>
      </c>
      <c r="D55" s="20">
        <v>4</v>
      </c>
      <c r="E55" s="21">
        <v>2</v>
      </c>
      <c r="G55" t="str">
        <f t="shared" si="0"/>
        <v>442</v>
      </c>
    </row>
    <row r="56" spans="3:7" ht="15" thickBot="1">
      <c r="C56" s="22">
        <v>4</v>
      </c>
      <c r="D56" s="20">
        <v>4</v>
      </c>
      <c r="E56" s="21">
        <v>3</v>
      </c>
      <c r="G56" t="str">
        <f t="shared" si="0"/>
        <v>443</v>
      </c>
    </row>
    <row r="57" spans="3:7" ht="15" thickBot="1">
      <c r="C57" s="22">
        <v>4</v>
      </c>
      <c r="D57" s="20">
        <v>4</v>
      </c>
      <c r="E57" s="21">
        <v>4</v>
      </c>
      <c r="G57" t="str">
        <f t="shared" si="0"/>
        <v>444</v>
      </c>
    </row>
    <row r="58" spans="3:7" ht="15" thickBot="1">
      <c r="C58" s="22">
        <v>4</v>
      </c>
      <c r="D58" s="20">
        <v>5</v>
      </c>
      <c r="E58" s="21">
        <v>1</v>
      </c>
      <c r="G58" t="str">
        <f t="shared" si="0"/>
        <v>451</v>
      </c>
    </row>
    <row r="59" spans="3:7" ht="15" thickBot="1">
      <c r="C59" s="22">
        <v>5</v>
      </c>
      <c r="D59" s="20">
        <v>1</v>
      </c>
      <c r="E59" s="21">
        <v>1</v>
      </c>
      <c r="G59" t="str">
        <f t="shared" si="0"/>
        <v>511</v>
      </c>
    </row>
    <row r="60" spans="3:7" ht="15" thickBot="1">
      <c r="C60" s="22">
        <v>5</v>
      </c>
      <c r="D60" s="20">
        <v>2</v>
      </c>
      <c r="E60" s="21">
        <v>1</v>
      </c>
      <c r="G60" t="str">
        <f t="shared" si="0"/>
        <v>521</v>
      </c>
    </row>
    <row r="61" spans="3:7" ht="15" thickBot="1">
      <c r="C61" s="22">
        <v>5</v>
      </c>
      <c r="D61" s="20">
        <v>2</v>
      </c>
      <c r="E61" s="21">
        <v>2</v>
      </c>
      <c r="G61" t="str">
        <f t="shared" si="0"/>
        <v>522</v>
      </c>
    </row>
    <row r="62" spans="3:7" ht="15" thickBot="1">
      <c r="C62" s="16">
        <v>5</v>
      </c>
      <c r="D62" s="23">
        <v>2</v>
      </c>
      <c r="E62" s="24">
        <v>3</v>
      </c>
      <c r="G62" t="str">
        <f t="shared" si="0"/>
        <v>523</v>
      </c>
    </row>
    <row r="63" spans="3:7" ht="15" thickBot="1">
      <c r="C63" s="22">
        <v>5</v>
      </c>
      <c r="D63" s="23">
        <v>2</v>
      </c>
      <c r="E63" s="24">
        <v>4</v>
      </c>
      <c r="G63" t="str">
        <f t="shared" si="0"/>
        <v>524</v>
      </c>
    </row>
    <row r="64" spans="3:7" ht="15" thickBot="1">
      <c r="C64" s="22">
        <v>5</v>
      </c>
      <c r="D64" s="20">
        <v>3</v>
      </c>
      <c r="E64" s="24">
        <v>1</v>
      </c>
      <c r="G64" t="str">
        <f t="shared" si="0"/>
        <v>531</v>
      </c>
    </row>
    <row r="65" spans="3:7" ht="15" thickBot="1">
      <c r="C65" s="22">
        <v>5</v>
      </c>
      <c r="D65" s="20">
        <v>4</v>
      </c>
      <c r="E65" s="24">
        <v>1</v>
      </c>
      <c r="G65" t="str">
        <f t="shared" si="0"/>
        <v>541</v>
      </c>
    </row>
    <row r="66" spans="3:7" ht="15" thickBot="1">
      <c r="C66" s="22">
        <v>5</v>
      </c>
      <c r="D66" s="20">
        <v>4</v>
      </c>
      <c r="E66" s="24">
        <v>2</v>
      </c>
      <c r="G66" t="str">
        <f t="shared" si="0"/>
        <v>542</v>
      </c>
    </row>
    <row r="67" spans="3:7" ht="15" thickBot="1">
      <c r="C67" s="22">
        <v>5</v>
      </c>
      <c r="D67" s="20">
        <v>4</v>
      </c>
      <c r="E67" s="24">
        <v>3</v>
      </c>
      <c r="G67" t="str">
        <f t="shared" si="0"/>
        <v>543</v>
      </c>
    </row>
    <row r="68" spans="3:7" ht="15" thickBot="1">
      <c r="C68" s="22">
        <v>5</v>
      </c>
      <c r="D68" s="20">
        <v>4</v>
      </c>
      <c r="E68" s="24">
        <v>4</v>
      </c>
      <c r="G68" t="str">
        <f t="shared" si="0"/>
        <v>544</v>
      </c>
    </row>
    <row r="69" spans="3:7" ht="15" thickBot="1">
      <c r="C69" s="22">
        <v>5</v>
      </c>
      <c r="D69" s="20">
        <v>5</v>
      </c>
      <c r="E69" s="24">
        <v>1</v>
      </c>
      <c r="G69" t="str">
        <f t="shared" si="0"/>
        <v>551</v>
      </c>
    </row>
    <row r="70" spans="3:7" ht="15" thickBot="1">
      <c r="C70" s="22">
        <v>6</v>
      </c>
      <c r="D70" s="20">
        <v>2</v>
      </c>
      <c r="E70" s="21">
        <v>1</v>
      </c>
      <c r="G70" t="str">
        <f t="shared" ref="G70:G79" si="1">C70&amp;D70&amp;E70</f>
        <v>621</v>
      </c>
    </row>
    <row r="71" spans="3:7" ht="15" thickBot="1">
      <c r="C71" s="22">
        <v>6</v>
      </c>
      <c r="D71" s="20">
        <v>2</v>
      </c>
      <c r="E71" s="21">
        <v>2</v>
      </c>
      <c r="G71" t="str">
        <f t="shared" si="1"/>
        <v>622</v>
      </c>
    </row>
    <row r="72" spans="3:7" ht="15" thickBot="1">
      <c r="C72" s="22">
        <v>6</v>
      </c>
      <c r="D72" s="20">
        <v>2</v>
      </c>
      <c r="E72" s="21">
        <v>3</v>
      </c>
      <c r="G72" t="str">
        <f t="shared" si="1"/>
        <v>623</v>
      </c>
    </row>
    <row r="73" spans="3:7" ht="15" thickBot="1">
      <c r="C73" s="22">
        <v>6</v>
      </c>
      <c r="D73" s="20">
        <v>2</v>
      </c>
      <c r="E73" s="21">
        <v>4</v>
      </c>
      <c r="G73" t="str">
        <f t="shared" si="1"/>
        <v>624</v>
      </c>
    </row>
    <row r="74" spans="3:7" ht="15" thickBot="1">
      <c r="C74" s="22">
        <v>6</v>
      </c>
      <c r="D74" s="20">
        <v>3</v>
      </c>
      <c r="E74" s="21">
        <v>4</v>
      </c>
      <c r="G74" t="str">
        <f t="shared" si="1"/>
        <v>634</v>
      </c>
    </row>
    <row r="75" spans="3:7" ht="15" thickBot="1">
      <c r="C75" s="22">
        <v>6</v>
      </c>
      <c r="D75" s="20">
        <v>4</v>
      </c>
      <c r="E75" s="21">
        <v>1</v>
      </c>
      <c r="G75" t="str">
        <f t="shared" si="1"/>
        <v>641</v>
      </c>
    </row>
    <row r="76" spans="3:7" ht="15" thickBot="1">
      <c r="C76" s="22">
        <v>6</v>
      </c>
      <c r="D76" s="20">
        <v>4</v>
      </c>
      <c r="E76" s="21">
        <v>2</v>
      </c>
      <c r="G76" t="str">
        <f t="shared" si="1"/>
        <v>642</v>
      </c>
    </row>
    <row r="77" spans="3:7" ht="15" thickBot="1">
      <c r="C77" s="22">
        <v>6</v>
      </c>
      <c r="D77" s="20">
        <v>4</v>
      </c>
      <c r="E77" s="21">
        <v>3</v>
      </c>
      <c r="G77" t="str">
        <f t="shared" si="1"/>
        <v>643</v>
      </c>
    </row>
    <row r="78" spans="3:7" ht="15" thickBot="1">
      <c r="C78" s="22">
        <v>6</v>
      </c>
      <c r="D78" s="20">
        <v>4</v>
      </c>
      <c r="E78" s="21">
        <v>4</v>
      </c>
      <c r="G78" t="str">
        <f t="shared" si="1"/>
        <v>644</v>
      </c>
    </row>
    <row r="79" spans="3:7" ht="15" thickBot="1">
      <c r="C79" s="22">
        <v>6</v>
      </c>
      <c r="D79" s="20">
        <v>5</v>
      </c>
      <c r="E79" s="21">
        <v>4</v>
      </c>
      <c r="G79" t="str">
        <f t="shared" si="1"/>
        <v>654</v>
      </c>
    </row>
  </sheetData>
  <phoneticPr fontId="1"/>
  <dataValidations count="1">
    <dataValidation allowBlank="1" showErrorMessage="1" sqref="J4 H4:H16" xr:uid="{00000000-0002-0000-0500-000000000000}"/>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tint="-0.499984740745262"/>
    <pageSetUpPr fitToPage="1"/>
  </sheetPr>
  <dimension ref="A2:AX200"/>
  <sheetViews>
    <sheetView topLeftCell="I1" zoomScale="85" zoomScaleNormal="85" workbookViewId="0">
      <selection activeCell="G1019" sqref="G1019"/>
    </sheetView>
  </sheetViews>
  <sheetFormatPr defaultColWidth="9" defaultRowHeight="13.5"/>
  <cols>
    <col min="1" max="16384" width="9" style="1"/>
  </cols>
  <sheetData>
    <row r="2" spans="1:50" s="45" customFormat="1">
      <c r="A2" s="1"/>
      <c r="B2" s="44" t="s">
        <v>95</v>
      </c>
      <c r="C2" s="44" t="s">
        <v>288</v>
      </c>
      <c r="D2" s="44" t="s">
        <v>329</v>
      </c>
      <c r="E2" s="44" t="s">
        <v>363</v>
      </c>
      <c r="F2" s="44" t="s">
        <v>403</v>
      </c>
      <c r="G2" s="44" t="s">
        <v>429</v>
      </c>
      <c r="H2" s="44" t="s">
        <v>465</v>
      </c>
      <c r="I2" s="44" t="s">
        <v>2023</v>
      </c>
      <c r="J2" s="44" t="s">
        <v>2024</v>
      </c>
      <c r="K2" s="44" t="s">
        <v>2025</v>
      </c>
      <c r="L2" s="44" t="s">
        <v>2026</v>
      </c>
      <c r="M2" s="44" t="s">
        <v>701</v>
      </c>
      <c r="N2" s="44" t="s">
        <v>2027</v>
      </c>
      <c r="O2" s="44" t="s">
        <v>2028</v>
      </c>
      <c r="P2" s="44" t="s">
        <v>2029</v>
      </c>
      <c r="Q2" s="44" t="s">
        <v>2030</v>
      </c>
      <c r="R2" s="44" t="s">
        <v>2031</v>
      </c>
      <c r="S2" s="44" t="s">
        <v>2032</v>
      </c>
      <c r="T2" s="44" t="s">
        <v>2033</v>
      </c>
      <c r="U2" s="44" t="s">
        <v>1000</v>
      </c>
      <c r="V2" s="44" t="s">
        <v>2034</v>
      </c>
      <c r="W2" s="44" t="s">
        <v>2035</v>
      </c>
      <c r="X2" s="44" t="s">
        <v>2036</v>
      </c>
      <c r="Y2" s="44" t="s">
        <v>2037</v>
      </c>
      <c r="Z2" s="44" t="s">
        <v>2038</v>
      </c>
      <c r="AA2" s="44" t="s">
        <v>2039</v>
      </c>
      <c r="AB2" s="44" t="s">
        <v>2040</v>
      </c>
      <c r="AC2" s="44" t="s">
        <v>2041</v>
      </c>
      <c r="AD2" s="44" t="s">
        <v>2042</v>
      </c>
      <c r="AE2" s="44" t="s">
        <v>2043</v>
      </c>
      <c r="AF2" s="44" t="s">
        <v>2044</v>
      </c>
      <c r="AG2" s="44" t="s">
        <v>2045</v>
      </c>
      <c r="AH2" s="44" t="s">
        <v>2046</v>
      </c>
      <c r="AI2" s="44" t="s">
        <v>2047</v>
      </c>
      <c r="AJ2" s="44" t="s">
        <v>2048</v>
      </c>
      <c r="AK2" s="44" t="s">
        <v>2049</v>
      </c>
      <c r="AL2" s="44" t="s">
        <v>2050</v>
      </c>
      <c r="AM2" s="44" t="s">
        <v>2051</v>
      </c>
      <c r="AN2" s="44" t="s">
        <v>2052</v>
      </c>
      <c r="AO2" s="44" t="s">
        <v>2053</v>
      </c>
      <c r="AP2" s="44" t="s">
        <v>2054</v>
      </c>
      <c r="AQ2" s="44" t="s">
        <v>2055</v>
      </c>
      <c r="AR2" s="44" t="s">
        <v>2056</v>
      </c>
      <c r="AS2" s="44" t="s">
        <v>2057</v>
      </c>
      <c r="AT2" s="44" t="s">
        <v>2058</v>
      </c>
      <c r="AU2" s="44" t="s">
        <v>2059</v>
      </c>
      <c r="AV2" s="44" t="s">
        <v>2060</v>
      </c>
      <c r="AW2" s="1"/>
      <c r="AX2" s="12"/>
    </row>
    <row r="3" spans="1:50">
      <c r="A3" s="44" t="s">
        <v>95</v>
      </c>
      <c r="B3" s="12" t="s">
        <v>96</v>
      </c>
      <c r="C3" s="12" t="s">
        <v>289</v>
      </c>
      <c r="D3" s="12" t="s">
        <v>330</v>
      </c>
      <c r="E3" s="12" t="s">
        <v>364</v>
      </c>
      <c r="F3" s="12" t="s">
        <v>404</v>
      </c>
      <c r="G3" s="12" t="s">
        <v>430</v>
      </c>
      <c r="H3" s="12" t="s">
        <v>466</v>
      </c>
      <c r="I3" s="12" t="s">
        <v>524</v>
      </c>
      <c r="J3" s="12" t="s">
        <v>569</v>
      </c>
      <c r="K3" s="12" t="s">
        <v>595</v>
      </c>
      <c r="L3" s="12" t="s">
        <v>630</v>
      </c>
      <c r="M3" s="12" t="s">
        <v>702</v>
      </c>
      <c r="N3" s="12" t="s">
        <v>762</v>
      </c>
      <c r="O3" s="12" t="s">
        <v>825</v>
      </c>
      <c r="P3" s="12" t="s">
        <v>884</v>
      </c>
      <c r="Q3" s="12" t="s">
        <v>922</v>
      </c>
      <c r="R3" s="12" t="s">
        <v>937</v>
      </c>
      <c r="S3" s="12" t="s">
        <v>957</v>
      </c>
      <c r="T3" s="12" t="s">
        <v>974</v>
      </c>
      <c r="U3" s="12" t="s">
        <v>1001</v>
      </c>
      <c r="V3" s="12" t="s">
        <v>1076</v>
      </c>
      <c r="W3" s="12" t="s">
        <v>1118</v>
      </c>
      <c r="X3" s="12" t="s">
        <v>1153</v>
      </c>
      <c r="Y3" s="12" t="s">
        <v>1222</v>
      </c>
      <c r="Z3" s="12" t="s">
        <v>1250</v>
      </c>
      <c r="AA3" s="12" t="s">
        <v>1270</v>
      </c>
      <c r="AB3" s="12" t="s">
        <v>1307</v>
      </c>
      <c r="AC3" s="12" t="s">
        <v>1380</v>
      </c>
      <c r="AD3" s="12" t="s">
        <v>1429</v>
      </c>
      <c r="AE3" s="12" t="s">
        <v>1467</v>
      </c>
      <c r="AF3" s="12" t="s">
        <v>1496</v>
      </c>
      <c r="AG3" s="12" t="s">
        <v>1514</v>
      </c>
      <c r="AH3" s="12" t="s">
        <v>1533</v>
      </c>
      <c r="AI3" s="12" t="s">
        <v>1564</v>
      </c>
      <c r="AJ3" s="12" t="s">
        <v>1594</v>
      </c>
      <c r="AK3" s="12" t="s">
        <v>1614</v>
      </c>
      <c r="AL3" s="12" t="s">
        <v>1639</v>
      </c>
      <c r="AM3" s="12" t="s">
        <v>1657</v>
      </c>
      <c r="AN3" s="12" t="s">
        <v>1677</v>
      </c>
      <c r="AO3" s="12" t="s">
        <v>1712</v>
      </c>
      <c r="AP3" s="12" t="s">
        <v>1783</v>
      </c>
      <c r="AQ3" s="12" t="s">
        <v>1804</v>
      </c>
      <c r="AR3" s="12" t="s">
        <v>1826</v>
      </c>
      <c r="AS3" s="12" t="s">
        <v>1873</v>
      </c>
      <c r="AT3" s="12" t="s">
        <v>1892</v>
      </c>
      <c r="AU3" s="12" t="s">
        <v>1918</v>
      </c>
      <c r="AV3" s="12" t="s">
        <v>1962</v>
      </c>
    </row>
    <row r="4" spans="1:50">
      <c r="A4" s="44" t="s">
        <v>288</v>
      </c>
      <c r="B4" s="12" t="s">
        <v>97</v>
      </c>
      <c r="C4" s="12" t="s">
        <v>290</v>
      </c>
      <c r="D4" s="12" t="s">
        <v>331</v>
      </c>
      <c r="E4" s="12" t="s">
        <v>365</v>
      </c>
      <c r="F4" s="12" t="s">
        <v>405</v>
      </c>
      <c r="G4" s="12" t="s">
        <v>431</v>
      </c>
      <c r="H4" s="12" t="s">
        <v>467</v>
      </c>
      <c r="I4" s="12" t="s">
        <v>525</v>
      </c>
      <c r="J4" s="12" t="s">
        <v>570</v>
      </c>
      <c r="K4" s="12" t="s">
        <v>596</v>
      </c>
      <c r="L4" s="12" t="s">
        <v>631</v>
      </c>
      <c r="M4" s="12" t="s">
        <v>703</v>
      </c>
      <c r="N4" s="12" t="s">
        <v>763</v>
      </c>
      <c r="O4" s="12" t="s">
        <v>826</v>
      </c>
      <c r="P4" s="12" t="s">
        <v>885</v>
      </c>
      <c r="Q4" s="12" t="s">
        <v>923</v>
      </c>
      <c r="R4" s="12" t="s">
        <v>938</v>
      </c>
      <c r="S4" s="12" t="s">
        <v>958</v>
      </c>
      <c r="T4" s="12" t="s">
        <v>975</v>
      </c>
      <c r="U4" s="12" t="s">
        <v>1002</v>
      </c>
      <c r="V4" s="12" t="s">
        <v>1077</v>
      </c>
      <c r="W4" s="12" t="s">
        <v>1119</v>
      </c>
      <c r="X4" s="12" t="s">
        <v>1154</v>
      </c>
      <c r="Y4" s="12" t="s">
        <v>1223</v>
      </c>
      <c r="Z4" s="12" t="s">
        <v>1251</v>
      </c>
      <c r="AA4" s="12" t="s">
        <v>1271</v>
      </c>
      <c r="AB4" s="12" t="s">
        <v>1308</v>
      </c>
      <c r="AC4" s="12" t="s">
        <v>1381</v>
      </c>
      <c r="AD4" s="12" t="s">
        <v>1430</v>
      </c>
      <c r="AE4" s="12" t="s">
        <v>1468</v>
      </c>
      <c r="AF4" s="12" t="s">
        <v>1497</v>
      </c>
      <c r="AG4" s="12" t="s">
        <v>1515</v>
      </c>
      <c r="AH4" s="12" t="s">
        <v>1534</v>
      </c>
      <c r="AI4" s="12" t="s">
        <v>1565</v>
      </c>
      <c r="AJ4" s="12" t="s">
        <v>1595</v>
      </c>
      <c r="AK4" s="12" t="s">
        <v>1615</v>
      </c>
      <c r="AL4" s="12" t="s">
        <v>1640</v>
      </c>
      <c r="AM4" s="12" t="s">
        <v>1658</v>
      </c>
      <c r="AN4" s="12" t="s">
        <v>1678</v>
      </c>
      <c r="AO4" s="12" t="s">
        <v>1713</v>
      </c>
      <c r="AP4" s="12" t="s">
        <v>1784</v>
      </c>
      <c r="AQ4" s="12" t="s">
        <v>1805</v>
      </c>
      <c r="AR4" s="12" t="s">
        <v>1827</v>
      </c>
      <c r="AS4" s="12" t="s">
        <v>1874</v>
      </c>
      <c r="AT4" s="12" t="s">
        <v>1893</v>
      </c>
      <c r="AU4" s="12" t="s">
        <v>1919</v>
      </c>
      <c r="AV4" s="12" t="s">
        <v>1963</v>
      </c>
    </row>
    <row r="5" spans="1:50">
      <c r="A5" s="44" t="s">
        <v>329</v>
      </c>
      <c r="B5" s="12" t="s">
        <v>98</v>
      </c>
      <c r="C5" s="12" t="s">
        <v>291</v>
      </c>
      <c r="D5" s="12" t="s">
        <v>332</v>
      </c>
      <c r="E5" s="12" t="s">
        <v>366</v>
      </c>
      <c r="F5" s="12" t="s">
        <v>406</v>
      </c>
      <c r="G5" s="12" t="s">
        <v>432</v>
      </c>
      <c r="H5" s="12" t="s">
        <v>468</v>
      </c>
      <c r="I5" s="12" t="s">
        <v>526</v>
      </c>
      <c r="J5" s="12" t="s">
        <v>571</v>
      </c>
      <c r="K5" s="12" t="s">
        <v>597</v>
      </c>
      <c r="L5" s="12" t="s">
        <v>632</v>
      </c>
      <c r="M5" s="12" t="s">
        <v>704</v>
      </c>
      <c r="N5" s="12" t="s">
        <v>764</v>
      </c>
      <c r="O5" s="12" t="s">
        <v>827</v>
      </c>
      <c r="P5" s="12" t="s">
        <v>886</v>
      </c>
      <c r="Q5" s="12" t="s">
        <v>924</v>
      </c>
      <c r="R5" s="12" t="s">
        <v>939</v>
      </c>
      <c r="S5" s="12" t="s">
        <v>959</v>
      </c>
      <c r="T5" s="12" t="s">
        <v>976</v>
      </c>
      <c r="U5" s="12" t="s">
        <v>1003</v>
      </c>
      <c r="V5" s="12" t="s">
        <v>1078</v>
      </c>
      <c r="W5" s="12" t="s">
        <v>1120</v>
      </c>
      <c r="X5" s="12" t="s">
        <v>1155</v>
      </c>
      <c r="Y5" s="12" t="s">
        <v>1224</v>
      </c>
      <c r="Z5" s="12" t="s">
        <v>1252</v>
      </c>
      <c r="AA5" s="12" t="s">
        <v>1272</v>
      </c>
      <c r="AB5" s="12" t="s">
        <v>1309</v>
      </c>
      <c r="AC5" s="12" t="s">
        <v>1382</v>
      </c>
      <c r="AD5" s="12" t="s">
        <v>1431</v>
      </c>
      <c r="AE5" s="12" t="s">
        <v>1469</v>
      </c>
      <c r="AF5" s="12" t="s">
        <v>1498</v>
      </c>
      <c r="AG5" s="12" t="s">
        <v>1516</v>
      </c>
      <c r="AH5" s="12" t="s">
        <v>1535</v>
      </c>
      <c r="AI5" s="12" t="s">
        <v>1566</v>
      </c>
      <c r="AJ5" s="12" t="s">
        <v>1596</v>
      </c>
      <c r="AK5" s="12" t="s">
        <v>1616</v>
      </c>
      <c r="AL5" s="12" t="s">
        <v>1641</v>
      </c>
      <c r="AM5" s="12" t="s">
        <v>1659</v>
      </c>
      <c r="AN5" s="12" t="s">
        <v>1679</v>
      </c>
      <c r="AO5" s="12" t="s">
        <v>1714</v>
      </c>
      <c r="AP5" s="12" t="s">
        <v>1785</v>
      </c>
      <c r="AQ5" s="12" t="s">
        <v>1806</v>
      </c>
      <c r="AR5" s="12" t="s">
        <v>1828</v>
      </c>
      <c r="AS5" s="12" t="s">
        <v>1875</v>
      </c>
      <c r="AT5" s="12" t="s">
        <v>1894</v>
      </c>
      <c r="AU5" s="12" t="s">
        <v>1920</v>
      </c>
      <c r="AV5" s="12" t="s">
        <v>1964</v>
      </c>
    </row>
    <row r="6" spans="1:50">
      <c r="A6" s="44" t="s">
        <v>363</v>
      </c>
      <c r="B6" s="12" t="s">
        <v>99</v>
      </c>
      <c r="C6" s="12" t="s">
        <v>292</v>
      </c>
      <c r="D6" s="12" t="s">
        <v>333</v>
      </c>
      <c r="E6" s="12" t="s">
        <v>367</v>
      </c>
      <c r="F6" s="12" t="s">
        <v>407</v>
      </c>
      <c r="G6" s="12" t="s">
        <v>433</v>
      </c>
      <c r="H6" s="12" t="s">
        <v>469</v>
      </c>
      <c r="I6" s="12" t="s">
        <v>527</v>
      </c>
      <c r="J6" s="12" t="s">
        <v>572</v>
      </c>
      <c r="K6" s="12" t="s">
        <v>598</v>
      </c>
      <c r="L6" s="12" t="s">
        <v>633</v>
      </c>
      <c r="M6" s="12" t="s">
        <v>705</v>
      </c>
      <c r="N6" s="12" t="s">
        <v>765</v>
      </c>
      <c r="O6" s="12" t="s">
        <v>828</v>
      </c>
      <c r="P6" s="12" t="s">
        <v>887</v>
      </c>
      <c r="Q6" s="12" t="s">
        <v>925</v>
      </c>
      <c r="R6" s="12" t="s">
        <v>940</v>
      </c>
      <c r="S6" s="12" t="s">
        <v>960</v>
      </c>
      <c r="T6" s="12" t="s">
        <v>977</v>
      </c>
      <c r="U6" s="12" t="s">
        <v>1004</v>
      </c>
      <c r="V6" s="12" t="s">
        <v>1079</v>
      </c>
      <c r="W6" s="6" t="s">
        <v>2486</v>
      </c>
      <c r="X6" s="12" t="s">
        <v>1156</v>
      </c>
      <c r="Y6" s="12" t="s">
        <v>1225</v>
      </c>
      <c r="Z6" s="12" t="s">
        <v>1253</v>
      </c>
      <c r="AA6" s="12" t="s">
        <v>1273</v>
      </c>
      <c r="AB6" s="12" t="s">
        <v>1310</v>
      </c>
      <c r="AC6" s="12" t="s">
        <v>1383</v>
      </c>
      <c r="AD6" s="12" t="s">
        <v>1432</v>
      </c>
      <c r="AE6" s="12" t="s">
        <v>1470</v>
      </c>
      <c r="AF6" s="12" t="s">
        <v>1499</v>
      </c>
      <c r="AG6" s="12" t="s">
        <v>1517</v>
      </c>
      <c r="AH6" s="12" t="s">
        <v>1536</v>
      </c>
      <c r="AI6" s="12" t="s">
        <v>1567</v>
      </c>
      <c r="AJ6" s="12" t="s">
        <v>1597</v>
      </c>
      <c r="AK6" s="12" t="s">
        <v>1617</v>
      </c>
      <c r="AL6" s="12" t="s">
        <v>1642</v>
      </c>
      <c r="AM6" s="12" t="s">
        <v>1660</v>
      </c>
      <c r="AN6" s="12" t="s">
        <v>1680</v>
      </c>
      <c r="AO6" s="12" t="s">
        <v>1715</v>
      </c>
      <c r="AP6" s="12" t="s">
        <v>1786</v>
      </c>
      <c r="AQ6" s="12" t="s">
        <v>1807</v>
      </c>
      <c r="AR6" s="12" t="s">
        <v>1829</v>
      </c>
      <c r="AS6" s="12" t="s">
        <v>1876</v>
      </c>
      <c r="AT6" s="12" t="s">
        <v>1895</v>
      </c>
      <c r="AU6" s="12" t="s">
        <v>1921</v>
      </c>
      <c r="AV6" s="12" t="s">
        <v>1965</v>
      </c>
    </row>
    <row r="7" spans="1:50">
      <c r="A7" s="44" t="s">
        <v>403</v>
      </c>
      <c r="B7" s="12" t="s">
        <v>100</v>
      </c>
      <c r="C7" s="12" t="s">
        <v>293</v>
      </c>
      <c r="D7" s="12" t="s">
        <v>334</v>
      </c>
      <c r="E7" s="12" t="s">
        <v>368</v>
      </c>
      <c r="F7" s="12" t="s">
        <v>408</v>
      </c>
      <c r="G7" s="12" t="s">
        <v>434</v>
      </c>
      <c r="H7" s="12" t="s">
        <v>470</v>
      </c>
      <c r="I7" s="12" t="s">
        <v>528</v>
      </c>
      <c r="J7" s="12" t="s">
        <v>573</v>
      </c>
      <c r="K7" s="12" t="s">
        <v>599</v>
      </c>
      <c r="L7" s="12" t="s">
        <v>634</v>
      </c>
      <c r="M7" s="12" t="s">
        <v>706</v>
      </c>
      <c r="N7" s="12" t="s">
        <v>766</v>
      </c>
      <c r="O7" s="12" t="s">
        <v>829</v>
      </c>
      <c r="P7" s="12" t="s">
        <v>888</v>
      </c>
      <c r="Q7" s="12" t="s">
        <v>926</v>
      </c>
      <c r="R7" s="12" t="s">
        <v>941</v>
      </c>
      <c r="S7" s="12" t="s">
        <v>961</v>
      </c>
      <c r="T7" s="12" t="s">
        <v>978</v>
      </c>
      <c r="U7" s="12" t="s">
        <v>1005</v>
      </c>
      <c r="V7" s="12" t="s">
        <v>1080</v>
      </c>
      <c r="W7" s="6" t="s">
        <v>2487</v>
      </c>
      <c r="X7" s="12" t="s">
        <v>1157</v>
      </c>
      <c r="Y7" s="12" t="s">
        <v>1226</v>
      </c>
      <c r="Z7" s="12" t="s">
        <v>1254</v>
      </c>
      <c r="AA7" s="12" t="s">
        <v>1274</v>
      </c>
      <c r="AB7" s="12" t="s">
        <v>1311</v>
      </c>
      <c r="AC7" s="12" t="s">
        <v>1384</v>
      </c>
      <c r="AD7" s="12" t="s">
        <v>1433</v>
      </c>
      <c r="AE7" s="12" t="s">
        <v>1471</v>
      </c>
      <c r="AF7" s="12" t="s">
        <v>1500</v>
      </c>
      <c r="AG7" s="12" t="s">
        <v>1518</v>
      </c>
      <c r="AH7" s="12" t="s">
        <v>1537</v>
      </c>
      <c r="AI7" s="12" t="s">
        <v>1568</v>
      </c>
      <c r="AJ7" s="12" t="s">
        <v>1598</v>
      </c>
      <c r="AK7" s="12" t="s">
        <v>1618</v>
      </c>
      <c r="AL7" s="12" t="s">
        <v>1643</v>
      </c>
      <c r="AM7" s="12" t="s">
        <v>1661</v>
      </c>
      <c r="AN7" s="12" t="s">
        <v>1681</v>
      </c>
      <c r="AO7" s="12" t="s">
        <v>1716</v>
      </c>
      <c r="AP7" s="12" t="s">
        <v>1787</v>
      </c>
      <c r="AQ7" s="12" t="s">
        <v>1808</v>
      </c>
      <c r="AR7" s="12" t="s">
        <v>1830</v>
      </c>
      <c r="AS7" s="12" t="s">
        <v>1877</v>
      </c>
      <c r="AT7" s="12" t="s">
        <v>1896</v>
      </c>
      <c r="AU7" s="12" t="s">
        <v>1922</v>
      </c>
      <c r="AV7" s="12" t="s">
        <v>1966</v>
      </c>
    </row>
    <row r="8" spans="1:50">
      <c r="A8" s="44" t="s">
        <v>429</v>
      </c>
      <c r="B8" s="12" t="s">
        <v>101</v>
      </c>
      <c r="C8" s="12" t="s">
        <v>294</v>
      </c>
      <c r="D8" s="12" t="s">
        <v>335</v>
      </c>
      <c r="E8" s="12" t="s">
        <v>369</v>
      </c>
      <c r="F8" s="12" t="s">
        <v>409</v>
      </c>
      <c r="G8" s="12" t="s">
        <v>435</v>
      </c>
      <c r="H8" s="12" t="s">
        <v>471</v>
      </c>
      <c r="I8" s="12" t="s">
        <v>529</v>
      </c>
      <c r="J8" s="12" t="s">
        <v>574</v>
      </c>
      <c r="K8" s="12" t="s">
        <v>600</v>
      </c>
      <c r="L8" s="12" t="s">
        <v>635</v>
      </c>
      <c r="M8" s="12" t="s">
        <v>707</v>
      </c>
      <c r="N8" s="12" t="s">
        <v>767</v>
      </c>
      <c r="O8" s="12" t="s">
        <v>830</v>
      </c>
      <c r="P8" s="12" t="s">
        <v>889</v>
      </c>
      <c r="Q8" s="12" t="s">
        <v>927</v>
      </c>
      <c r="R8" s="12" t="s">
        <v>942</v>
      </c>
      <c r="S8" s="12" t="s">
        <v>962</v>
      </c>
      <c r="T8" s="12" t="s">
        <v>979</v>
      </c>
      <c r="U8" s="12" t="s">
        <v>1006</v>
      </c>
      <c r="V8" s="12" t="s">
        <v>1081</v>
      </c>
      <c r="W8" s="6" t="s">
        <v>2488</v>
      </c>
      <c r="X8" s="12" t="s">
        <v>1158</v>
      </c>
      <c r="Y8" s="12" t="s">
        <v>1227</v>
      </c>
      <c r="Z8" s="12" t="s">
        <v>1255</v>
      </c>
      <c r="AA8" s="12" t="s">
        <v>1275</v>
      </c>
      <c r="AB8" s="12" t="s">
        <v>1312</v>
      </c>
      <c r="AC8" s="12" t="s">
        <v>1385</v>
      </c>
      <c r="AD8" s="12" t="s">
        <v>1434</v>
      </c>
      <c r="AE8" s="12" t="s">
        <v>1472</v>
      </c>
      <c r="AF8" s="12" t="s">
        <v>1501</v>
      </c>
      <c r="AG8" s="12" t="s">
        <v>1519</v>
      </c>
      <c r="AH8" s="12" t="s">
        <v>1538</v>
      </c>
      <c r="AI8" s="12" t="s">
        <v>1569</v>
      </c>
      <c r="AJ8" s="12" t="s">
        <v>1599</v>
      </c>
      <c r="AK8" s="12" t="s">
        <v>1619</v>
      </c>
      <c r="AL8" s="12" t="s">
        <v>1644</v>
      </c>
      <c r="AM8" s="12" t="s">
        <v>1662</v>
      </c>
      <c r="AN8" s="12" t="s">
        <v>1682</v>
      </c>
      <c r="AO8" s="12" t="s">
        <v>1717</v>
      </c>
      <c r="AP8" s="12" t="s">
        <v>1788</v>
      </c>
      <c r="AQ8" s="12" t="s">
        <v>1809</v>
      </c>
      <c r="AR8" s="12" t="s">
        <v>1831</v>
      </c>
      <c r="AS8" s="12" t="s">
        <v>1878</v>
      </c>
      <c r="AT8" s="12" t="s">
        <v>1897</v>
      </c>
      <c r="AU8" s="12" t="s">
        <v>1923</v>
      </c>
      <c r="AV8" s="12" t="s">
        <v>1967</v>
      </c>
    </row>
    <row r="9" spans="1:50">
      <c r="A9" s="44" t="s">
        <v>465</v>
      </c>
      <c r="B9" s="12" t="s">
        <v>102</v>
      </c>
      <c r="C9" s="12" t="s">
        <v>295</v>
      </c>
      <c r="D9" s="12" t="s">
        <v>336</v>
      </c>
      <c r="E9" s="12" t="s">
        <v>370</v>
      </c>
      <c r="F9" s="12" t="s">
        <v>410</v>
      </c>
      <c r="G9" s="12" t="s">
        <v>436</v>
      </c>
      <c r="H9" s="12" t="s">
        <v>472</v>
      </c>
      <c r="I9" s="12" t="s">
        <v>530</v>
      </c>
      <c r="J9" s="12" t="s">
        <v>575</v>
      </c>
      <c r="K9" s="12" t="s">
        <v>601</v>
      </c>
      <c r="L9" s="12" t="s">
        <v>636</v>
      </c>
      <c r="M9" s="12" t="s">
        <v>708</v>
      </c>
      <c r="N9" s="12" t="s">
        <v>768</v>
      </c>
      <c r="O9" s="12" t="s">
        <v>831</v>
      </c>
      <c r="P9" s="12" t="s">
        <v>890</v>
      </c>
      <c r="Q9" s="12" t="s">
        <v>928</v>
      </c>
      <c r="R9" s="12" t="s">
        <v>943</v>
      </c>
      <c r="S9" s="12" t="s">
        <v>963</v>
      </c>
      <c r="T9" s="12" t="s">
        <v>980</v>
      </c>
      <c r="U9" s="12" t="s">
        <v>1007</v>
      </c>
      <c r="V9" s="12" t="s">
        <v>1082</v>
      </c>
      <c r="W9" s="12" t="s">
        <v>1121</v>
      </c>
      <c r="X9" s="12" t="s">
        <v>1159</v>
      </c>
      <c r="Y9" s="12" t="s">
        <v>1228</v>
      </c>
      <c r="Z9" s="12" t="s">
        <v>1256</v>
      </c>
      <c r="AA9" s="12" t="s">
        <v>1276</v>
      </c>
      <c r="AB9" s="12" t="s">
        <v>1313</v>
      </c>
      <c r="AC9" s="12" t="s">
        <v>1386</v>
      </c>
      <c r="AD9" s="12" t="s">
        <v>1435</v>
      </c>
      <c r="AE9" s="12" t="s">
        <v>1473</v>
      </c>
      <c r="AF9" s="12" t="s">
        <v>1502</v>
      </c>
      <c r="AG9" s="12" t="s">
        <v>1520</v>
      </c>
      <c r="AH9" s="12" t="s">
        <v>1539</v>
      </c>
      <c r="AI9" s="12" t="s">
        <v>1570</v>
      </c>
      <c r="AJ9" s="12" t="s">
        <v>1600</v>
      </c>
      <c r="AK9" s="12" t="s">
        <v>1620</v>
      </c>
      <c r="AL9" s="12" t="s">
        <v>1645</v>
      </c>
      <c r="AM9" s="12" t="s">
        <v>1663</v>
      </c>
      <c r="AN9" s="12" t="s">
        <v>1683</v>
      </c>
      <c r="AO9" s="12" t="s">
        <v>1718</v>
      </c>
      <c r="AP9" s="12" t="s">
        <v>1789</v>
      </c>
      <c r="AQ9" s="12" t="s">
        <v>1810</v>
      </c>
      <c r="AR9" s="12" t="s">
        <v>1832</v>
      </c>
      <c r="AS9" s="12" t="s">
        <v>1879</v>
      </c>
      <c r="AT9" s="12" t="s">
        <v>1898</v>
      </c>
      <c r="AU9" s="12" t="s">
        <v>1924</v>
      </c>
      <c r="AV9" s="12" t="s">
        <v>1968</v>
      </c>
    </row>
    <row r="10" spans="1:50">
      <c r="A10" s="44" t="s">
        <v>2023</v>
      </c>
      <c r="B10" s="12" t="s">
        <v>103</v>
      </c>
      <c r="C10" s="12" t="s">
        <v>296</v>
      </c>
      <c r="D10" s="12" t="s">
        <v>337</v>
      </c>
      <c r="E10" s="12" t="s">
        <v>371</v>
      </c>
      <c r="F10" s="12" t="s">
        <v>411</v>
      </c>
      <c r="G10" s="12" t="s">
        <v>437</v>
      </c>
      <c r="H10" s="12" t="s">
        <v>473</v>
      </c>
      <c r="I10" s="12" t="s">
        <v>531</v>
      </c>
      <c r="J10" s="12" t="s">
        <v>576</v>
      </c>
      <c r="K10" s="12" t="s">
        <v>602</v>
      </c>
      <c r="L10" s="12" t="s">
        <v>637</v>
      </c>
      <c r="M10" s="12" t="s">
        <v>709</v>
      </c>
      <c r="N10" s="12" t="s">
        <v>769</v>
      </c>
      <c r="O10" s="12" t="s">
        <v>832</v>
      </c>
      <c r="P10" s="12" t="s">
        <v>891</v>
      </c>
      <c r="Q10" s="12" t="s">
        <v>929</v>
      </c>
      <c r="R10" s="12" t="s">
        <v>944</v>
      </c>
      <c r="S10" s="12" t="s">
        <v>964</v>
      </c>
      <c r="T10" s="12" t="s">
        <v>981</v>
      </c>
      <c r="U10" s="12" t="s">
        <v>1008</v>
      </c>
      <c r="V10" s="12" t="s">
        <v>1083</v>
      </c>
      <c r="W10" s="12" t="s">
        <v>1122</v>
      </c>
      <c r="X10" s="12" t="s">
        <v>1160</v>
      </c>
      <c r="Y10" s="12" t="s">
        <v>1229</v>
      </c>
      <c r="Z10" s="12" t="s">
        <v>1257</v>
      </c>
      <c r="AA10" s="12" t="s">
        <v>1277</v>
      </c>
      <c r="AB10" s="12" t="s">
        <v>1314</v>
      </c>
      <c r="AC10" s="12" t="s">
        <v>1387</v>
      </c>
      <c r="AD10" s="12" t="s">
        <v>1436</v>
      </c>
      <c r="AE10" s="12" t="s">
        <v>1474</v>
      </c>
      <c r="AF10" s="12" t="s">
        <v>1503</v>
      </c>
      <c r="AG10" s="12" t="s">
        <v>1521</v>
      </c>
      <c r="AH10" s="12" t="s">
        <v>1540</v>
      </c>
      <c r="AI10" s="12" t="s">
        <v>1571</v>
      </c>
      <c r="AJ10" s="12" t="s">
        <v>1601</v>
      </c>
      <c r="AK10" s="12" t="s">
        <v>1621</v>
      </c>
      <c r="AL10" s="12" t="s">
        <v>1646</v>
      </c>
      <c r="AM10" s="12" t="s">
        <v>1664</v>
      </c>
      <c r="AN10" s="12" t="s">
        <v>1684</v>
      </c>
      <c r="AO10" s="12" t="s">
        <v>1719</v>
      </c>
      <c r="AP10" s="12" t="s">
        <v>1790</v>
      </c>
      <c r="AQ10" s="12" t="s">
        <v>1811</v>
      </c>
      <c r="AR10" s="12" t="s">
        <v>1833</v>
      </c>
      <c r="AS10" s="12" t="s">
        <v>1880</v>
      </c>
      <c r="AT10" s="12" t="s">
        <v>1899</v>
      </c>
      <c r="AU10" s="12" t="s">
        <v>1925</v>
      </c>
      <c r="AV10" s="12" t="s">
        <v>1969</v>
      </c>
    </row>
    <row r="11" spans="1:50">
      <c r="A11" s="44" t="s">
        <v>2024</v>
      </c>
      <c r="B11" s="12" t="s">
        <v>104</v>
      </c>
      <c r="C11" s="12" t="s">
        <v>297</v>
      </c>
      <c r="D11" s="12" t="s">
        <v>338</v>
      </c>
      <c r="E11" s="12" t="s">
        <v>372</v>
      </c>
      <c r="F11" s="12" t="s">
        <v>412</v>
      </c>
      <c r="G11" s="12" t="s">
        <v>438</v>
      </c>
      <c r="H11" s="12" t="s">
        <v>474</v>
      </c>
      <c r="I11" s="12" t="s">
        <v>532</v>
      </c>
      <c r="J11" s="12" t="s">
        <v>577</v>
      </c>
      <c r="K11" s="12" t="s">
        <v>603</v>
      </c>
      <c r="L11" s="12" t="s">
        <v>638</v>
      </c>
      <c r="M11" s="12" t="s">
        <v>710</v>
      </c>
      <c r="N11" s="12" t="s">
        <v>770</v>
      </c>
      <c r="O11" s="12" t="s">
        <v>833</v>
      </c>
      <c r="P11" s="12" t="s">
        <v>892</v>
      </c>
      <c r="Q11" s="12" t="s">
        <v>930</v>
      </c>
      <c r="R11" s="12" t="s">
        <v>945</v>
      </c>
      <c r="S11" s="12" t="s">
        <v>965</v>
      </c>
      <c r="T11" s="12" t="s">
        <v>982</v>
      </c>
      <c r="U11" s="12" t="s">
        <v>1009</v>
      </c>
      <c r="V11" s="12" t="s">
        <v>1084</v>
      </c>
      <c r="W11" s="12" t="s">
        <v>1123</v>
      </c>
      <c r="X11" s="12" t="s">
        <v>1161</v>
      </c>
      <c r="Y11" s="12" t="s">
        <v>1230</v>
      </c>
      <c r="Z11" s="12" t="s">
        <v>1258</v>
      </c>
      <c r="AA11" s="12" t="s">
        <v>1278</v>
      </c>
      <c r="AB11" s="12" t="s">
        <v>1315</v>
      </c>
      <c r="AC11" s="12" t="s">
        <v>1388</v>
      </c>
      <c r="AD11" s="12" t="s">
        <v>1437</v>
      </c>
      <c r="AE11" s="12" t="s">
        <v>1475</v>
      </c>
      <c r="AF11" s="12" t="s">
        <v>1504</v>
      </c>
      <c r="AG11" s="12" t="s">
        <v>1522</v>
      </c>
      <c r="AH11" s="12" t="s">
        <v>1541</v>
      </c>
      <c r="AI11" s="12" t="s">
        <v>1572</v>
      </c>
      <c r="AJ11" s="12" t="s">
        <v>1602</v>
      </c>
      <c r="AK11" s="12" t="s">
        <v>1622</v>
      </c>
      <c r="AL11" s="12" t="s">
        <v>1647</v>
      </c>
      <c r="AM11" s="12" t="s">
        <v>1665</v>
      </c>
      <c r="AN11" s="12" t="s">
        <v>1685</v>
      </c>
      <c r="AO11" s="12" t="s">
        <v>1720</v>
      </c>
      <c r="AP11" s="12" t="s">
        <v>1791</v>
      </c>
      <c r="AQ11" s="12" t="s">
        <v>1812</v>
      </c>
      <c r="AR11" s="12" t="s">
        <v>1834</v>
      </c>
      <c r="AS11" s="12" t="s">
        <v>1881</v>
      </c>
      <c r="AT11" s="12" t="s">
        <v>1900</v>
      </c>
      <c r="AU11" s="12" t="s">
        <v>1926</v>
      </c>
      <c r="AV11" s="12" t="s">
        <v>1970</v>
      </c>
    </row>
    <row r="12" spans="1:50">
      <c r="A12" s="44" t="s">
        <v>2025</v>
      </c>
      <c r="B12" s="12" t="s">
        <v>105</v>
      </c>
      <c r="C12" s="12" t="s">
        <v>298</v>
      </c>
      <c r="D12" s="12" t="s">
        <v>339</v>
      </c>
      <c r="E12" s="12" t="s">
        <v>373</v>
      </c>
      <c r="F12" s="12" t="s">
        <v>413</v>
      </c>
      <c r="G12" s="12" t="s">
        <v>439</v>
      </c>
      <c r="H12" s="12" t="s">
        <v>475</v>
      </c>
      <c r="I12" s="12" t="s">
        <v>533</v>
      </c>
      <c r="J12" s="12" t="s">
        <v>578</v>
      </c>
      <c r="K12" s="12" t="s">
        <v>604</v>
      </c>
      <c r="L12" s="12" t="s">
        <v>639</v>
      </c>
      <c r="M12" s="12" t="s">
        <v>711</v>
      </c>
      <c r="N12" s="12" t="s">
        <v>771</v>
      </c>
      <c r="O12" s="12" t="s">
        <v>834</v>
      </c>
      <c r="P12" s="12" t="s">
        <v>893</v>
      </c>
      <c r="Q12" s="12" t="s">
        <v>931</v>
      </c>
      <c r="R12" s="12" t="s">
        <v>946</v>
      </c>
      <c r="S12" s="12" t="s">
        <v>966</v>
      </c>
      <c r="T12" s="12" t="s">
        <v>983</v>
      </c>
      <c r="U12" s="12" t="s">
        <v>1010</v>
      </c>
      <c r="V12" s="12" t="s">
        <v>1085</v>
      </c>
      <c r="W12" s="12" t="s">
        <v>1124</v>
      </c>
      <c r="X12" s="12" t="s">
        <v>1162</v>
      </c>
      <c r="Y12" s="12" t="s">
        <v>1231</v>
      </c>
      <c r="Z12" s="12" t="s">
        <v>1259</v>
      </c>
      <c r="AA12" s="12" t="s">
        <v>1279</v>
      </c>
      <c r="AB12" s="12" t="s">
        <v>1316</v>
      </c>
      <c r="AC12" s="12" t="s">
        <v>1389</v>
      </c>
      <c r="AD12" s="12" t="s">
        <v>1438</v>
      </c>
      <c r="AE12" s="12" t="s">
        <v>1476</v>
      </c>
      <c r="AF12" s="12" t="s">
        <v>1505</v>
      </c>
      <c r="AG12" s="12" t="s">
        <v>1523</v>
      </c>
      <c r="AH12" s="12" t="s">
        <v>1542</v>
      </c>
      <c r="AI12" s="12" t="s">
        <v>1573</v>
      </c>
      <c r="AJ12" s="12" t="s">
        <v>1603</v>
      </c>
      <c r="AK12" s="12" t="s">
        <v>1623</v>
      </c>
      <c r="AL12" s="12" t="s">
        <v>1648</v>
      </c>
      <c r="AM12" s="12" t="s">
        <v>1666</v>
      </c>
      <c r="AN12" s="12" t="s">
        <v>1686</v>
      </c>
      <c r="AO12" s="12" t="s">
        <v>1721</v>
      </c>
      <c r="AP12" s="12" t="s">
        <v>1792</v>
      </c>
      <c r="AQ12" s="12" t="s">
        <v>1813</v>
      </c>
      <c r="AR12" s="12" t="s">
        <v>1835</v>
      </c>
      <c r="AS12" s="12" t="s">
        <v>1882</v>
      </c>
      <c r="AT12" s="12" t="s">
        <v>1901</v>
      </c>
      <c r="AU12" s="12" t="s">
        <v>1927</v>
      </c>
      <c r="AV12" s="12" t="s">
        <v>1971</v>
      </c>
    </row>
    <row r="13" spans="1:50">
      <c r="A13" s="44" t="s">
        <v>2026</v>
      </c>
      <c r="B13" s="12" t="s">
        <v>106</v>
      </c>
      <c r="C13" s="12" t="s">
        <v>299</v>
      </c>
      <c r="D13" s="12" t="s">
        <v>340</v>
      </c>
      <c r="E13" s="12" t="s">
        <v>374</v>
      </c>
      <c r="F13" s="12" t="s">
        <v>414</v>
      </c>
      <c r="G13" s="12" t="s">
        <v>440</v>
      </c>
      <c r="H13" s="12" t="s">
        <v>476</v>
      </c>
      <c r="I13" s="12" t="s">
        <v>534</v>
      </c>
      <c r="J13" s="12" t="s">
        <v>579</v>
      </c>
      <c r="K13" s="12" t="s">
        <v>605</v>
      </c>
      <c r="L13" s="12" t="s">
        <v>640</v>
      </c>
      <c r="M13" s="12" t="s">
        <v>712</v>
      </c>
      <c r="N13" s="12" t="s">
        <v>772</v>
      </c>
      <c r="O13" s="12" t="s">
        <v>835</v>
      </c>
      <c r="P13" s="12" t="s">
        <v>894</v>
      </c>
      <c r="Q13" s="12" t="s">
        <v>932</v>
      </c>
      <c r="R13" s="12" t="s">
        <v>947</v>
      </c>
      <c r="S13" s="12" t="s">
        <v>266</v>
      </c>
      <c r="T13" s="12" t="s">
        <v>984</v>
      </c>
      <c r="U13" s="12" t="s">
        <v>1011</v>
      </c>
      <c r="V13" s="12" t="s">
        <v>1086</v>
      </c>
      <c r="W13" s="12" t="s">
        <v>1125</v>
      </c>
      <c r="X13" s="12" t="s">
        <v>1163</v>
      </c>
      <c r="Y13" s="12" t="s">
        <v>1232</v>
      </c>
      <c r="Z13" s="12" t="s">
        <v>1260</v>
      </c>
      <c r="AA13" s="12" t="s">
        <v>1280</v>
      </c>
      <c r="AB13" s="12" t="s">
        <v>1317</v>
      </c>
      <c r="AC13" s="12" t="s">
        <v>1390</v>
      </c>
      <c r="AD13" s="12" t="s">
        <v>1439</v>
      </c>
      <c r="AE13" s="12" t="s">
        <v>1477</v>
      </c>
      <c r="AF13" s="12" t="s">
        <v>1506</v>
      </c>
      <c r="AG13" s="12" t="s">
        <v>1524</v>
      </c>
      <c r="AH13" s="12" t="s">
        <v>1543</v>
      </c>
      <c r="AI13" s="12" t="s">
        <v>1574</v>
      </c>
      <c r="AJ13" s="12" t="s">
        <v>1604</v>
      </c>
      <c r="AK13" s="12" t="s">
        <v>1624</v>
      </c>
      <c r="AL13" s="12" t="s">
        <v>1649</v>
      </c>
      <c r="AM13" s="12" t="s">
        <v>1667</v>
      </c>
      <c r="AN13" s="12" t="s">
        <v>1687</v>
      </c>
      <c r="AO13" s="12" t="s">
        <v>1722</v>
      </c>
      <c r="AP13" s="12" t="s">
        <v>1793</v>
      </c>
      <c r="AQ13" s="12" t="s">
        <v>1814</v>
      </c>
      <c r="AR13" s="12" t="s">
        <v>1836</v>
      </c>
      <c r="AS13" s="12" t="s">
        <v>1883</v>
      </c>
      <c r="AT13" s="12" t="s">
        <v>1902</v>
      </c>
      <c r="AU13" s="12" t="s">
        <v>1928</v>
      </c>
      <c r="AV13" s="12" t="s">
        <v>1972</v>
      </c>
    </row>
    <row r="14" spans="1:50">
      <c r="A14" s="44" t="s">
        <v>701</v>
      </c>
      <c r="B14" s="12" t="s">
        <v>107</v>
      </c>
      <c r="C14" s="12" t="s">
        <v>300</v>
      </c>
      <c r="D14" s="12" t="s">
        <v>341</v>
      </c>
      <c r="E14" s="12" t="s">
        <v>375</v>
      </c>
      <c r="F14" s="12" t="s">
        <v>415</v>
      </c>
      <c r="G14" s="12" t="s">
        <v>441</v>
      </c>
      <c r="H14" s="12" t="s">
        <v>136</v>
      </c>
      <c r="I14" s="12" t="s">
        <v>535</v>
      </c>
      <c r="J14" s="12" t="s">
        <v>580</v>
      </c>
      <c r="K14" s="12" t="s">
        <v>606</v>
      </c>
      <c r="L14" s="12" t="s">
        <v>641</v>
      </c>
      <c r="M14" s="12" t="s">
        <v>713</v>
      </c>
      <c r="N14" s="12" t="s">
        <v>773</v>
      </c>
      <c r="O14" s="12" t="s">
        <v>836</v>
      </c>
      <c r="P14" s="12" t="s">
        <v>895</v>
      </c>
      <c r="Q14" s="12" t="s">
        <v>933</v>
      </c>
      <c r="R14" s="12" t="s">
        <v>948</v>
      </c>
      <c r="S14" s="12" t="s">
        <v>967</v>
      </c>
      <c r="T14" s="12" t="s">
        <v>985</v>
      </c>
      <c r="U14" s="12" t="s">
        <v>1012</v>
      </c>
      <c r="V14" s="12" t="s">
        <v>1087</v>
      </c>
      <c r="W14" s="12" t="s">
        <v>1126</v>
      </c>
      <c r="X14" s="12" t="s">
        <v>1164</v>
      </c>
      <c r="Y14" s="12" t="s">
        <v>1233</v>
      </c>
      <c r="Z14" s="12" t="s">
        <v>1261</v>
      </c>
      <c r="AA14" s="12" t="s">
        <v>1281</v>
      </c>
      <c r="AB14" s="12" t="s">
        <v>1318</v>
      </c>
      <c r="AC14" s="12" t="s">
        <v>1391</v>
      </c>
      <c r="AD14" s="12" t="s">
        <v>1440</v>
      </c>
      <c r="AE14" s="12" t="s">
        <v>1478</v>
      </c>
      <c r="AF14" s="12" t="s">
        <v>1507</v>
      </c>
      <c r="AG14" s="12" t="s">
        <v>426</v>
      </c>
      <c r="AH14" s="12" t="s">
        <v>1544</v>
      </c>
      <c r="AI14" s="12" t="s">
        <v>1575</v>
      </c>
      <c r="AJ14" s="12" t="s">
        <v>1605</v>
      </c>
      <c r="AK14" s="12" t="s">
        <v>1625</v>
      </c>
      <c r="AL14" s="12" t="s">
        <v>1650</v>
      </c>
      <c r="AM14" s="12" t="s">
        <v>1668</v>
      </c>
      <c r="AN14" s="12" t="s">
        <v>1688</v>
      </c>
      <c r="AO14" s="12" t="s">
        <v>1723</v>
      </c>
      <c r="AP14" s="12" t="s">
        <v>1794</v>
      </c>
      <c r="AQ14" s="12" t="s">
        <v>1815</v>
      </c>
      <c r="AR14" s="12" t="s">
        <v>1837</v>
      </c>
      <c r="AS14" s="12" t="s">
        <v>1884</v>
      </c>
      <c r="AT14" s="12" t="s">
        <v>1903</v>
      </c>
      <c r="AU14" s="12" t="s">
        <v>1929</v>
      </c>
      <c r="AV14" s="12" t="s">
        <v>1973</v>
      </c>
    </row>
    <row r="15" spans="1:50">
      <c r="A15" s="44" t="s">
        <v>2027</v>
      </c>
      <c r="B15" s="12" t="s">
        <v>108</v>
      </c>
      <c r="C15" s="12" t="s">
        <v>301</v>
      </c>
      <c r="D15" s="12" t="s">
        <v>342</v>
      </c>
      <c r="E15" s="12" t="s">
        <v>376</v>
      </c>
      <c r="F15" s="12" t="s">
        <v>416</v>
      </c>
      <c r="G15" s="12" t="s">
        <v>442</v>
      </c>
      <c r="H15" s="12" t="s">
        <v>477</v>
      </c>
      <c r="I15" s="12" t="s">
        <v>536</v>
      </c>
      <c r="J15" s="12" t="s">
        <v>581</v>
      </c>
      <c r="K15" s="12" t="s">
        <v>607</v>
      </c>
      <c r="L15" s="12" t="s">
        <v>642</v>
      </c>
      <c r="M15" s="12" t="s">
        <v>714</v>
      </c>
      <c r="N15" s="12" t="s">
        <v>774</v>
      </c>
      <c r="O15" s="12" t="s">
        <v>837</v>
      </c>
      <c r="P15" s="12" t="s">
        <v>896</v>
      </c>
      <c r="Q15" s="12" t="s">
        <v>934</v>
      </c>
      <c r="R15" s="12" t="s">
        <v>949</v>
      </c>
      <c r="S15" s="12" t="s">
        <v>968</v>
      </c>
      <c r="T15" s="12" t="s">
        <v>986</v>
      </c>
      <c r="U15" s="12" t="s">
        <v>1013</v>
      </c>
      <c r="V15" s="12" t="s">
        <v>1088</v>
      </c>
      <c r="W15" s="12" t="s">
        <v>1127</v>
      </c>
      <c r="X15" s="12" t="s">
        <v>1165</v>
      </c>
      <c r="Y15" s="12" t="s">
        <v>1234</v>
      </c>
      <c r="Z15" s="12" t="s">
        <v>1262</v>
      </c>
      <c r="AA15" s="12" t="s">
        <v>1282</v>
      </c>
      <c r="AB15" s="12" t="s">
        <v>1319</v>
      </c>
      <c r="AC15" s="12" t="s">
        <v>1392</v>
      </c>
      <c r="AD15" s="12" t="s">
        <v>1441</v>
      </c>
      <c r="AE15" s="12" t="s">
        <v>1479</v>
      </c>
      <c r="AF15" s="12" t="s">
        <v>1508</v>
      </c>
      <c r="AG15" s="12" t="s">
        <v>1525</v>
      </c>
      <c r="AH15" s="12" t="s">
        <v>1545</v>
      </c>
      <c r="AI15" s="12" t="s">
        <v>1576</v>
      </c>
      <c r="AJ15" s="12" t="s">
        <v>1606</v>
      </c>
      <c r="AK15" s="12" t="s">
        <v>1626</v>
      </c>
      <c r="AL15" s="12" t="s">
        <v>1651</v>
      </c>
      <c r="AM15" s="12" t="s">
        <v>1669</v>
      </c>
      <c r="AN15" s="12" t="s">
        <v>1689</v>
      </c>
      <c r="AO15" s="12" t="s">
        <v>1724</v>
      </c>
      <c r="AP15" s="12" t="s">
        <v>1795</v>
      </c>
      <c r="AQ15" s="12" t="s">
        <v>1816</v>
      </c>
      <c r="AR15" s="12" t="s">
        <v>1838</v>
      </c>
      <c r="AS15" s="12" t="s">
        <v>1885</v>
      </c>
      <c r="AT15" s="12" t="s">
        <v>1904</v>
      </c>
      <c r="AU15" s="12" t="s">
        <v>1930</v>
      </c>
      <c r="AV15" s="12" t="s">
        <v>1974</v>
      </c>
    </row>
    <row r="16" spans="1:50">
      <c r="A16" s="44" t="s">
        <v>2028</v>
      </c>
      <c r="B16" s="12" t="s">
        <v>109</v>
      </c>
      <c r="C16" s="12" t="s">
        <v>302</v>
      </c>
      <c r="D16" s="12" t="s">
        <v>343</v>
      </c>
      <c r="E16" s="12" t="s">
        <v>377</v>
      </c>
      <c r="F16" s="12" t="s">
        <v>417</v>
      </c>
      <c r="G16" s="12" t="s">
        <v>443</v>
      </c>
      <c r="H16" s="12" t="s">
        <v>478</v>
      </c>
      <c r="I16" s="12" t="s">
        <v>537</v>
      </c>
      <c r="J16" s="12" t="s">
        <v>582</v>
      </c>
      <c r="K16" s="12" t="s">
        <v>608</v>
      </c>
      <c r="L16" s="12" t="s">
        <v>643</v>
      </c>
      <c r="M16" s="12" t="s">
        <v>715</v>
      </c>
      <c r="N16" s="12" t="s">
        <v>775</v>
      </c>
      <c r="O16" s="12" t="s">
        <v>838</v>
      </c>
      <c r="P16" s="12" t="s">
        <v>897</v>
      </c>
      <c r="Q16" s="12" t="s">
        <v>935</v>
      </c>
      <c r="R16" s="12" t="s">
        <v>950</v>
      </c>
      <c r="S16" s="12" t="s">
        <v>969</v>
      </c>
      <c r="T16" s="12" t="s">
        <v>987</v>
      </c>
      <c r="U16" s="12" t="s">
        <v>1014</v>
      </c>
      <c r="V16" s="12" t="s">
        <v>1089</v>
      </c>
      <c r="W16" s="12" t="s">
        <v>1128</v>
      </c>
      <c r="X16" s="12" t="s">
        <v>1166</v>
      </c>
      <c r="Y16" s="12" t="s">
        <v>1235</v>
      </c>
      <c r="Z16" s="12" t="s">
        <v>1263</v>
      </c>
      <c r="AA16" s="12" t="s">
        <v>1283</v>
      </c>
      <c r="AB16" s="12" t="s">
        <v>1320</v>
      </c>
      <c r="AC16" s="12" t="s">
        <v>1393</v>
      </c>
      <c r="AD16" s="12" t="s">
        <v>1442</v>
      </c>
      <c r="AE16" s="12" t="s">
        <v>1480</v>
      </c>
      <c r="AF16" s="12" t="s">
        <v>1509</v>
      </c>
      <c r="AG16" s="12" t="s">
        <v>1526</v>
      </c>
      <c r="AH16" s="12" t="s">
        <v>1546</v>
      </c>
      <c r="AI16" s="12" t="s">
        <v>790</v>
      </c>
      <c r="AJ16" s="12" t="s">
        <v>1607</v>
      </c>
      <c r="AK16" s="12" t="s">
        <v>1627</v>
      </c>
      <c r="AL16" s="12" t="s">
        <v>1652</v>
      </c>
      <c r="AM16" s="12" t="s">
        <v>142</v>
      </c>
      <c r="AN16" s="12" t="s">
        <v>1690</v>
      </c>
      <c r="AO16" s="12" t="s">
        <v>1725</v>
      </c>
      <c r="AP16" s="12" t="s">
        <v>1796</v>
      </c>
      <c r="AQ16" s="12" t="s">
        <v>1817</v>
      </c>
      <c r="AR16" s="12" t="s">
        <v>1839</v>
      </c>
      <c r="AS16" s="12" t="s">
        <v>1886</v>
      </c>
      <c r="AT16" s="12" t="s">
        <v>1905</v>
      </c>
      <c r="AU16" s="12" t="s">
        <v>1931</v>
      </c>
      <c r="AV16" s="12" t="s">
        <v>1975</v>
      </c>
    </row>
    <row r="17" spans="1:48">
      <c r="A17" s="44" t="s">
        <v>2029</v>
      </c>
      <c r="B17" s="12" t="s">
        <v>110</v>
      </c>
      <c r="C17" s="12" t="s">
        <v>303</v>
      </c>
      <c r="D17" s="12" t="s">
        <v>344</v>
      </c>
      <c r="E17" s="12" t="s">
        <v>378</v>
      </c>
      <c r="F17" s="12" t="s">
        <v>418</v>
      </c>
      <c r="G17" s="12" t="s">
        <v>444</v>
      </c>
      <c r="H17" s="12" t="s">
        <v>479</v>
      </c>
      <c r="I17" s="12" t="s">
        <v>538</v>
      </c>
      <c r="J17" s="12" t="s">
        <v>583</v>
      </c>
      <c r="K17" s="12" t="s">
        <v>609</v>
      </c>
      <c r="L17" s="12" t="s">
        <v>644</v>
      </c>
      <c r="M17" s="12" t="s">
        <v>716</v>
      </c>
      <c r="N17" s="12" t="s">
        <v>776</v>
      </c>
      <c r="O17" s="12" t="s">
        <v>839</v>
      </c>
      <c r="P17" s="12" t="s">
        <v>898</v>
      </c>
      <c r="Q17" s="12" t="s">
        <v>447</v>
      </c>
      <c r="R17" s="12" t="s">
        <v>951</v>
      </c>
      <c r="S17" s="12" t="s">
        <v>970</v>
      </c>
      <c r="T17" s="12" t="s">
        <v>988</v>
      </c>
      <c r="U17" s="12" t="s">
        <v>1015</v>
      </c>
      <c r="V17" s="12" t="s">
        <v>1090</v>
      </c>
      <c r="W17" s="12" t="s">
        <v>1129</v>
      </c>
      <c r="X17" s="12" t="s">
        <v>1167</v>
      </c>
      <c r="Y17" s="12" t="s">
        <v>1236</v>
      </c>
      <c r="Z17" s="12" t="s">
        <v>1264</v>
      </c>
      <c r="AA17" s="12" t="s">
        <v>1284</v>
      </c>
      <c r="AB17" s="12" t="s">
        <v>1321</v>
      </c>
      <c r="AC17" s="12" t="s">
        <v>1394</v>
      </c>
      <c r="AD17" s="12" t="s">
        <v>1443</v>
      </c>
      <c r="AE17" s="12" t="s">
        <v>1481</v>
      </c>
      <c r="AF17" s="12" t="s">
        <v>326</v>
      </c>
      <c r="AG17" s="12" t="s">
        <v>1527</v>
      </c>
      <c r="AH17" s="12" t="s">
        <v>1547</v>
      </c>
      <c r="AI17" s="12" t="s">
        <v>1577</v>
      </c>
      <c r="AJ17" s="12" t="s">
        <v>1608</v>
      </c>
      <c r="AK17" s="12" t="s">
        <v>1628</v>
      </c>
      <c r="AL17" s="12" t="s">
        <v>1653</v>
      </c>
      <c r="AM17" s="12" t="s">
        <v>1670</v>
      </c>
      <c r="AN17" s="12" t="s">
        <v>1691</v>
      </c>
      <c r="AO17" s="12" t="s">
        <v>1726</v>
      </c>
      <c r="AP17" s="12" t="s">
        <v>1797</v>
      </c>
      <c r="AQ17" s="12" t="s">
        <v>1818</v>
      </c>
      <c r="AR17" s="12" t="s">
        <v>1840</v>
      </c>
      <c r="AS17" s="12" t="s">
        <v>1887</v>
      </c>
      <c r="AT17" s="12" t="s">
        <v>1906</v>
      </c>
      <c r="AU17" s="12" t="s">
        <v>1932</v>
      </c>
      <c r="AV17" s="12" t="s">
        <v>1976</v>
      </c>
    </row>
    <row r="18" spans="1:48">
      <c r="A18" s="44" t="s">
        <v>2030</v>
      </c>
      <c r="B18" s="12" t="s">
        <v>111</v>
      </c>
      <c r="C18" s="12" t="s">
        <v>304</v>
      </c>
      <c r="D18" s="12" t="s">
        <v>345</v>
      </c>
      <c r="E18" s="12" t="s">
        <v>379</v>
      </c>
      <c r="F18" s="12" t="s">
        <v>419</v>
      </c>
      <c r="G18" s="12" t="s">
        <v>445</v>
      </c>
      <c r="H18" s="12" t="s">
        <v>480</v>
      </c>
      <c r="I18" s="12" t="s">
        <v>539</v>
      </c>
      <c r="J18" s="12" t="s">
        <v>584</v>
      </c>
      <c r="K18" s="12" t="s">
        <v>610</v>
      </c>
      <c r="L18" s="12" t="s">
        <v>645</v>
      </c>
      <c r="M18" s="12" t="s">
        <v>717</v>
      </c>
      <c r="N18" s="12" t="s">
        <v>777</v>
      </c>
      <c r="O18" s="12" t="s">
        <v>840</v>
      </c>
      <c r="P18" s="12" t="s">
        <v>899</v>
      </c>
      <c r="R18" s="12" t="s">
        <v>952</v>
      </c>
      <c r="S18" s="12" t="s">
        <v>971</v>
      </c>
      <c r="T18" s="12" t="s">
        <v>989</v>
      </c>
      <c r="U18" s="12" t="s">
        <v>1016</v>
      </c>
      <c r="V18" s="12" t="s">
        <v>1091</v>
      </c>
      <c r="W18" s="12" t="s">
        <v>1130</v>
      </c>
      <c r="X18" s="12" t="s">
        <v>1168</v>
      </c>
      <c r="Y18" s="12" t="s">
        <v>1237</v>
      </c>
      <c r="Z18" s="12" t="s">
        <v>1265</v>
      </c>
      <c r="AA18" s="12" t="s">
        <v>1285</v>
      </c>
      <c r="AB18" s="12" t="s">
        <v>1322</v>
      </c>
      <c r="AC18" s="12" t="s">
        <v>1395</v>
      </c>
      <c r="AD18" s="12" t="s">
        <v>1444</v>
      </c>
      <c r="AE18" s="12" t="s">
        <v>1482</v>
      </c>
      <c r="AF18" s="12" t="s">
        <v>1510</v>
      </c>
      <c r="AG18" s="12" t="s">
        <v>1528</v>
      </c>
      <c r="AH18" s="12" t="s">
        <v>1548</v>
      </c>
      <c r="AI18" s="12" t="s">
        <v>1578</v>
      </c>
      <c r="AJ18" s="12" t="s">
        <v>1609</v>
      </c>
      <c r="AK18" s="12" t="s">
        <v>1629</v>
      </c>
      <c r="AL18" s="12" t="s">
        <v>1654</v>
      </c>
      <c r="AM18" s="12" t="s">
        <v>1671</v>
      </c>
      <c r="AN18" s="12" t="s">
        <v>1692</v>
      </c>
      <c r="AO18" s="12" t="s">
        <v>1727</v>
      </c>
      <c r="AP18" s="12" t="s">
        <v>1798</v>
      </c>
      <c r="AQ18" s="12" t="s">
        <v>1819</v>
      </c>
      <c r="AR18" s="12" t="s">
        <v>1841</v>
      </c>
      <c r="AS18" s="12" t="s">
        <v>1888</v>
      </c>
      <c r="AT18" s="12" t="s">
        <v>1907</v>
      </c>
      <c r="AU18" s="12" t="s">
        <v>1933</v>
      </c>
      <c r="AV18" s="12" t="s">
        <v>1977</v>
      </c>
    </row>
    <row r="19" spans="1:48">
      <c r="A19" s="44" t="s">
        <v>2031</v>
      </c>
      <c r="B19" s="12" t="s">
        <v>112</v>
      </c>
      <c r="C19" s="12" t="s">
        <v>305</v>
      </c>
      <c r="D19" s="12" t="s">
        <v>346</v>
      </c>
      <c r="E19" s="12" t="s">
        <v>380</v>
      </c>
      <c r="F19" s="12" t="s">
        <v>420</v>
      </c>
      <c r="G19" s="12" t="s">
        <v>446</v>
      </c>
      <c r="H19" s="12" t="s">
        <v>481</v>
      </c>
      <c r="I19" s="12" t="s">
        <v>540</v>
      </c>
      <c r="J19" s="12" t="s">
        <v>585</v>
      </c>
      <c r="K19" s="12" t="s">
        <v>611</v>
      </c>
      <c r="L19" s="12" t="s">
        <v>646</v>
      </c>
      <c r="M19" s="12" t="s">
        <v>718</v>
      </c>
      <c r="N19" s="12" t="s">
        <v>778</v>
      </c>
      <c r="O19" s="12" t="s">
        <v>841</v>
      </c>
      <c r="P19" s="12" t="s">
        <v>900</v>
      </c>
      <c r="R19" s="12" t="s">
        <v>953</v>
      </c>
      <c r="S19" s="12" t="s">
        <v>972</v>
      </c>
      <c r="T19" s="12" t="s">
        <v>326</v>
      </c>
      <c r="U19" s="12" t="s">
        <v>1017</v>
      </c>
      <c r="V19" s="12" t="s">
        <v>1092</v>
      </c>
      <c r="W19" s="12" t="s">
        <v>1131</v>
      </c>
      <c r="X19" s="12" t="s">
        <v>1169</v>
      </c>
      <c r="Y19" s="12" t="s">
        <v>1238</v>
      </c>
      <c r="Z19" s="12" t="s">
        <v>1266</v>
      </c>
      <c r="AA19" s="12" t="s">
        <v>1286</v>
      </c>
      <c r="AB19" s="12" t="s">
        <v>1323</v>
      </c>
      <c r="AC19" s="12" t="s">
        <v>1396</v>
      </c>
      <c r="AD19" s="12" t="s">
        <v>1445</v>
      </c>
      <c r="AE19" s="12" t="s">
        <v>969</v>
      </c>
      <c r="AF19" s="12" t="s">
        <v>1511</v>
      </c>
      <c r="AG19" s="12" t="s">
        <v>1529</v>
      </c>
      <c r="AH19" s="12" t="s">
        <v>1549</v>
      </c>
      <c r="AI19" s="12" t="s">
        <v>1579</v>
      </c>
      <c r="AJ19" s="12" t="s">
        <v>1610</v>
      </c>
      <c r="AK19" s="12" t="s">
        <v>1630</v>
      </c>
      <c r="AL19" s="12" t="s">
        <v>1655</v>
      </c>
      <c r="AM19" s="12" t="s">
        <v>1672</v>
      </c>
      <c r="AN19" s="12" t="s">
        <v>1693</v>
      </c>
      <c r="AO19" s="12" t="s">
        <v>1728</v>
      </c>
      <c r="AP19" s="12" t="s">
        <v>1799</v>
      </c>
      <c r="AQ19" s="12" t="s">
        <v>1820</v>
      </c>
      <c r="AR19" s="12" t="s">
        <v>1842</v>
      </c>
      <c r="AS19" s="12" t="s">
        <v>1889</v>
      </c>
      <c r="AT19" s="12" t="s">
        <v>1908</v>
      </c>
      <c r="AU19" s="12" t="s">
        <v>1934</v>
      </c>
      <c r="AV19" s="12" t="s">
        <v>1978</v>
      </c>
    </row>
    <row r="20" spans="1:48">
      <c r="A20" s="44" t="s">
        <v>2032</v>
      </c>
      <c r="B20" s="12" t="s">
        <v>113</v>
      </c>
      <c r="C20" s="12" t="s">
        <v>306</v>
      </c>
      <c r="D20" s="12" t="s">
        <v>347</v>
      </c>
      <c r="E20" s="12" t="s">
        <v>381</v>
      </c>
      <c r="F20" s="12" t="s">
        <v>421</v>
      </c>
      <c r="G20" s="12" t="s">
        <v>447</v>
      </c>
      <c r="H20" s="12" t="s">
        <v>482</v>
      </c>
      <c r="I20" s="12" t="s">
        <v>541</v>
      </c>
      <c r="J20" s="12" t="s">
        <v>586</v>
      </c>
      <c r="K20" s="12" t="s">
        <v>612</v>
      </c>
      <c r="L20" s="12" t="s">
        <v>647</v>
      </c>
      <c r="M20" s="12" t="s">
        <v>719</v>
      </c>
      <c r="N20" s="12" t="s">
        <v>779</v>
      </c>
      <c r="O20" s="12" t="s">
        <v>842</v>
      </c>
      <c r="P20" s="12" t="s">
        <v>901</v>
      </c>
      <c r="R20" s="12" t="s">
        <v>954</v>
      </c>
      <c r="T20" s="12" t="s">
        <v>990</v>
      </c>
      <c r="U20" s="12" t="s">
        <v>1018</v>
      </c>
      <c r="V20" s="12" t="s">
        <v>1093</v>
      </c>
      <c r="W20" s="12" t="s">
        <v>1132</v>
      </c>
      <c r="X20" s="12" t="s">
        <v>1170</v>
      </c>
      <c r="Y20" s="12" t="s">
        <v>447</v>
      </c>
      <c r="Z20" s="12" t="s">
        <v>1267</v>
      </c>
      <c r="AA20" s="12" t="s">
        <v>1287</v>
      </c>
      <c r="AB20" s="12" t="s">
        <v>1324</v>
      </c>
      <c r="AC20" s="12" t="s">
        <v>1397</v>
      </c>
      <c r="AD20" s="12" t="s">
        <v>458</v>
      </c>
      <c r="AE20" s="12" t="s">
        <v>247</v>
      </c>
      <c r="AF20" s="12" t="s">
        <v>1263</v>
      </c>
      <c r="AG20" s="12" t="s">
        <v>1530</v>
      </c>
      <c r="AH20" s="12" t="s">
        <v>1550</v>
      </c>
      <c r="AI20" s="12" t="s">
        <v>1580</v>
      </c>
      <c r="AJ20" s="12" t="s">
        <v>1611</v>
      </c>
      <c r="AK20" s="12" t="s">
        <v>1631</v>
      </c>
      <c r="AM20" s="12" t="s">
        <v>1673</v>
      </c>
      <c r="AN20" s="12" t="s">
        <v>1694</v>
      </c>
      <c r="AO20" s="12" t="s">
        <v>1729</v>
      </c>
      <c r="AP20" s="12" t="s">
        <v>1800</v>
      </c>
      <c r="AQ20" s="12" t="s">
        <v>1821</v>
      </c>
      <c r="AR20" s="12" t="s">
        <v>1843</v>
      </c>
      <c r="AS20" s="12" t="s">
        <v>1890</v>
      </c>
      <c r="AT20" s="12" t="s">
        <v>1909</v>
      </c>
      <c r="AU20" s="12" t="s">
        <v>1935</v>
      </c>
      <c r="AV20" s="12" t="s">
        <v>1979</v>
      </c>
    </row>
    <row r="21" spans="1:48">
      <c r="A21" s="44" t="s">
        <v>2033</v>
      </c>
      <c r="B21" s="12" t="s">
        <v>114</v>
      </c>
      <c r="C21" s="12" t="s">
        <v>307</v>
      </c>
      <c r="D21" s="12" t="s">
        <v>348</v>
      </c>
      <c r="E21" s="12" t="s">
        <v>382</v>
      </c>
      <c r="F21" s="12" t="s">
        <v>422</v>
      </c>
      <c r="G21" s="12" t="s">
        <v>448</v>
      </c>
      <c r="H21" s="12" t="s">
        <v>483</v>
      </c>
      <c r="I21" s="12" t="s">
        <v>542</v>
      </c>
      <c r="J21" s="12" t="s">
        <v>587</v>
      </c>
      <c r="K21" s="12" t="s">
        <v>613</v>
      </c>
      <c r="L21" s="12" t="s">
        <v>648</v>
      </c>
      <c r="M21" s="12" t="s">
        <v>720</v>
      </c>
      <c r="N21" s="12" t="s">
        <v>780</v>
      </c>
      <c r="O21" s="12" t="s">
        <v>843</v>
      </c>
      <c r="P21" s="12" t="s">
        <v>902</v>
      </c>
      <c r="R21" s="12" t="s">
        <v>955</v>
      </c>
      <c r="T21" s="12" t="s">
        <v>991</v>
      </c>
      <c r="U21" s="12" t="s">
        <v>1019</v>
      </c>
      <c r="V21" s="12" t="s">
        <v>1094</v>
      </c>
      <c r="W21" s="12" t="s">
        <v>1133</v>
      </c>
      <c r="X21" s="12" t="s">
        <v>1171</v>
      </c>
      <c r="Y21" s="12" t="s">
        <v>1239</v>
      </c>
      <c r="Z21" s="12" t="s">
        <v>1268</v>
      </c>
      <c r="AA21" s="12" t="s">
        <v>1288</v>
      </c>
      <c r="AB21" s="12" t="s">
        <v>1325</v>
      </c>
      <c r="AC21" s="12" t="s">
        <v>1398</v>
      </c>
      <c r="AD21" s="12" t="s">
        <v>1446</v>
      </c>
      <c r="AE21" s="12" t="s">
        <v>1483</v>
      </c>
      <c r="AF21" s="12" t="s">
        <v>1512</v>
      </c>
      <c r="AG21" s="12" t="s">
        <v>1531</v>
      </c>
      <c r="AH21" s="12" t="s">
        <v>1551</v>
      </c>
      <c r="AI21" s="12" t="s">
        <v>1581</v>
      </c>
      <c r="AJ21" s="12" t="s">
        <v>1612</v>
      </c>
      <c r="AK21" s="12" t="s">
        <v>1632</v>
      </c>
      <c r="AM21" s="12" t="s">
        <v>1674</v>
      </c>
      <c r="AN21" s="12" t="s">
        <v>1695</v>
      </c>
      <c r="AO21" s="12" t="s">
        <v>1730</v>
      </c>
      <c r="AP21" s="12" t="s">
        <v>1801</v>
      </c>
      <c r="AQ21" s="12" t="s">
        <v>1822</v>
      </c>
      <c r="AR21" s="12" t="s">
        <v>400</v>
      </c>
      <c r="AT21" s="12" t="s">
        <v>1910</v>
      </c>
      <c r="AU21" s="12" t="s">
        <v>1936</v>
      </c>
      <c r="AV21" s="12" t="s">
        <v>1980</v>
      </c>
    </row>
    <row r="22" spans="1:48">
      <c r="A22" s="44" t="s">
        <v>1000</v>
      </c>
      <c r="B22" s="12" t="s">
        <v>115</v>
      </c>
      <c r="C22" s="12" t="s">
        <v>308</v>
      </c>
      <c r="D22" s="12" t="s">
        <v>349</v>
      </c>
      <c r="E22" s="12" t="s">
        <v>383</v>
      </c>
      <c r="F22" s="12" t="s">
        <v>423</v>
      </c>
      <c r="G22" s="12" t="s">
        <v>449</v>
      </c>
      <c r="H22" s="12" t="s">
        <v>484</v>
      </c>
      <c r="I22" s="12" t="s">
        <v>543</v>
      </c>
      <c r="J22" s="12" t="s">
        <v>588</v>
      </c>
      <c r="K22" s="12" t="s">
        <v>614</v>
      </c>
      <c r="L22" s="12" t="s">
        <v>649</v>
      </c>
      <c r="M22" s="12" t="s">
        <v>721</v>
      </c>
      <c r="N22" s="12" t="s">
        <v>781</v>
      </c>
      <c r="O22" s="12" t="s">
        <v>844</v>
      </c>
      <c r="P22" s="12" t="s">
        <v>903</v>
      </c>
      <c r="T22" s="12" t="s">
        <v>992</v>
      </c>
      <c r="U22" s="12" t="s">
        <v>1020</v>
      </c>
      <c r="V22" s="12" t="s">
        <v>1095</v>
      </c>
      <c r="W22" s="12" t="s">
        <v>1134</v>
      </c>
      <c r="X22" s="12" t="s">
        <v>1172</v>
      </c>
      <c r="Y22" s="12" t="s">
        <v>1240</v>
      </c>
      <c r="AA22" s="12" t="s">
        <v>1289</v>
      </c>
      <c r="AB22" s="12" t="s">
        <v>1326</v>
      </c>
      <c r="AC22" s="12" t="s">
        <v>1399</v>
      </c>
      <c r="AD22" s="12" t="s">
        <v>1447</v>
      </c>
      <c r="AE22" s="12" t="s">
        <v>1484</v>
      </c>
      <c r="AH22" s="12" t="s">
        <v>1552</v>
      </c>
      <c r="AI22" s="12" t="s">
        <v>1582</v>
      </c>
      <c r="AK22" s="12" t="s">
        <v>1633</v>
      </c>
      <c r="AM22" s="12" t="s">
        <v>1675</v>
      </c>
      <c r="AN22" s="12" t="s">
        <v>1696</v>
      </c>
      <c r="AO22" s="12" t="s">
        <v>1731</v>
      </c>
      <c r="AP22" s="12" t="s">
        <v>1802</v>
      </c>
      <c r="AQ22" s="12" t="s">
        <v>1823</v>
      </c>
      <c r="AR22" s="12" t="s">
        <v>1844</v>
      </c>
      <c r="AT22" s="12" t="s">
        <v>1911</v>
      </c>
      <c r="AU22" s="12" t="s">
        <v>1937</v>
      </c>
      <c r="AV22" s="12" t="s">
        <v>1981</v>
      </c>
    </row>
    <row r="23" spans="1:48">
      <c r="A23" s="44" t="s">
        <v>2034</v>
      </c>
      <c r="B23" s="12" t="s">
        <v>116</v>
      </c>
      <c r="C23" s="12" t="s">
        <v>309</v>
      </c>
      <c r="D23" s="12" t="s">
        <v>350</v>
      </c>
      <c r="E23" s="12" t="s">
        <v>384</v>
      </c>
      <c r="F23" s="12" t="s">
        <v>424</v>
      </c>
      <c r="G23" s="12" t="s">
        <v>450</v>
      </c>
      <c r="H23" s="12" t="s">
        <v>485</v>
      </c>
      <c r="I23" s="12" t="s">
        <v>544</v>
      </c>
      <c r="J23" s="12" t="s">
        <v>589</v>
      </c>
      <c r="K23" s="12" t="s">
        <v>615</v>
      </c>
      <c r="L23" s="12" t="s">
        <v>650</v>
      </c>
      <c r="M23" s="12" t="s">
        <v>722</v>
      </c>
      <c r="N23" s="12" t="s">
        <v>782</v>
      </c>
      <c r="O23" s="12" t="s">
        <v>845</v>
      </c>
      <c r="P23" s="12" t="s">
        <v>904</v>
      </c>
      <c r="T23" s="12" t="s">
        <v>993</v>
      </c>
      <c r="U23" s="12" t="s">
        <v>1021</v>
      </c>
      <c r="V23" s="12" t="s">
        <v>1096</v>
      </c>
      <c r="W23" s="12" t="s">
        <v>1135</v>
      </c>
      <c r="X23" s="12" t="s">
        <v>1173</v>
      </c>
      <c r="Y23" s="12" t="s">
        <v>625</v>
      </c>
      <c r="AA23" s="12" t="s">
        <v>1290</v>
      </c>
      <c r="AB23" s="12" t="s">
        <v>1327</v>
      </c>
      <c r="AC23" s="12" t="s">
        <v>1400</v>
      </c>
      <c r="AD23" s="12" t="s">
        <v>1448</v>
      </c>
      <c r="AE23" s="12" t="s">
        <v>1485</v>
      </c>
      <c r="AH23" s="12" t="s">
        <v>1553</v>
      </c>
      <c r="AI23" s="12" t="s">
        <v>1583</v>
      </c>
      <c r="AK23" s="12" t="s">
        <v>1634</v>
      </c>
      <c r="AM23" s="12"/>
      <c r="AN23" s="12" t="s">
        <v>1697</v>
      </c>
      <c r="AO23" s="12" t="s">
        <v>1732</v>
      </c>
      <c r="AQ23" s="12" t="s">
        <v>1824</v>
      </c>
      <c r="AR23" s="12" t="s">
        <v>1845</v>
      </c>
      <c r="AT23" s="12" t="s">
        <v>1912</v>
      </c>
      <c r="AU23" s="12" t="s">
        <v>1938</v>
      </c>
      <c r="AV23" s="12" t="s">
        <v>1982</v>
      </c>
    </row>
    <row r="24" spans="1:48">
      <c r="A24" s="44" t="s">
        <v>2035</v>
      </c>
      <c r="B24" s="12" t="s">
        <v>117</v>
      </c>
      <c r="C24" s="12" t="s">
        <v>310</v>
      </c>
      <c r="D24" s="12" t="s">
        <v>351</v>
      </c>
      <c r="E24" s="12" t="s">
        <v>385</v>
      </c>
      <c r="F24" s="12" t="s">
        <v>425</v>
      </c>
      <c r="G24" s="12" t="s">
        <v>451</v>
      </c>
      <c r="H24" s="12" t="s">
        <v>486</v>
      </c>
      <c r="I24" s="12" t="s">
        <v>545</v>
      </c>
      <c r="J24" s="12" t="s">
        <v>590</v>
      </c>
      <c r="K24" s="12" t="s">
        <v>616</v>
      </c>
      <c r="L24" s="12" t="s">
        <v>651</v>
      </c>
      <c r="M24" s="12" t="s">
        <v>723</v>
      </c>
      <c r="N24" s="12" t="s">
        <v>783</v>
      </c>
      <c r="O24" s="12" t="s">
        <v>846</v>
      </c>
      <c r="P24" s="12" t="s">
        <v>905</v>
      </c>
      <c r="T24" s="12" t="s">
        <v>994</v>
      </c>
      <c r="U24" s="12" t="s">
        <v>612</v>
      </c>
      <c r="V24" s="12" t="s">
        <v>1097</v>
      </c>
      <c r="W24" s="12" t="s">
        <v>1136</v>
      </c>
      <c r="X24" s="12" t="s">
        <v>1174</v>
      </c>
      <c r="Y24" s="12" t="s">
        <v>1241</v>
      </c>
      <c r="AA24" s="12" t="s">
        <v>1291</v>
      </c>
      <c r="AB24" s="12" t="s">
        <v>1328</v>
      </c>
      <c r="AC24" s="12" t="s">
        <v>1401</v>
      </c>
      <c r="AD24" s="12" t="s">
        <v>1449</v>
      </c>
      <c r="AE24" s="12" t="s">
        <v>1486</v>
      </c>
      <c r="AH24" s="12" t="s">
        <v>1554</v>
      </c>
      <c r="AI24" s="12" t="s">
        <v>1584</v>
      </c>
      <c r="AK24" s="12" t="s">
        <v>1635</v>
      </c>
      <c r="AM24" s="12"/>
      <c r="AN24" s="12" t="s">
        <v>1698</v>
      </c>
      <c r="AO24" s="12" t="s">
        <v>1733</v>
      </c>
      <c r="AR24" s="12" t="s">
        <v>1846</v>
      </c>
      <c r="AT24" s="12" t="s">
        <v>1913</v>
      </c>
      <c r="AU24" s="12" t="s">
        <v>1939</v>
      </c>
      <c r="AV24" s="12" t="s">
        <v>1983</v>
      </c>
    </row>
    <row r="25" spans="1:48">
      <c r="A25" s="44" t="s">
        <v>2036</v>
      </c>
      <c r="B25" s="12" t="s">
        <v>118</v>
      </c>
      <c r="C25" s="12" t="s">
        <v>311</v>
      </c>
      <c r="D25" s="12" t="s">
        <v>352</v>
      </c>
      <c r="E25" s="12" t="s">
        <v>386</v>
      </c>
      <c r="F25" s="12" t="s">
        <v>426</v>
      </c>
      <c r="G25" s="12" t="s">
        <v>452</v>
      </c>
      <c r="H25" s="12" t="s">
        <v>487</v>
      </c>
      <c r="I25" s="12" t="s">
        <v>546</v>
      </c>
      <c r="J25" s="12" t="s">
        <v>591</v>
      </c>
      <c r="K25" s="12" t="s">
        <v>617</v>
      </c>
      <c r="L25" s="12" t="s">
        <v>652</v>
      </c>
      <c r="M25" s="12" t="s">
        <v>724</v>
      </c>
      <c r="N25" s="12" t="s">
        <v>784</v>
      </c>
      <c r="O25" s="12" t="s">
        <v>847</v>
      </c>
      <c r="P25" s="12" t="s">
        <v>906</v>
      </c>
      <c r="T25" s="12" t="s">
        <v>995</v>
      </c>
      <c r="U25" s="12" t="s">
        <v>1022</v>
      </c>
      <c r="V25" s="12" t="s">
        <v>1098</v>
      </c>
      <c r="W25" s="12" t="s">
        <v>1137</v>
      </c>
      <c r="X25" s="12" t="s">
        <v>1175</v>
      </c>
      <c r="Y25" s="12" t="s">
        <v>1242</v>
      </c>
      <c r="AA25" s="12" t="s">
        <v>1292</v>
      </c>
      <c r="AB25" s="12" t="s">
        <v>1329</v>
      </c>
      <c r="AC25" s="12" t="s">
        <v>1402</v>
      </c>
      <c r="AD25" s="12" t="s">
        <v>1450</v>
      </c>
      <c r="AE25" s="12" t="s">
        <v>1487</v>
      </c>
      <c r="AH25" s="12" t="s">
        <v>1555</v>
      </c>
      <c r="AI25" s="12" t="s">
        <v>1585</v>
      </c>
      <c r="AK25" s="12" t="s">
        <v>1636</v>
      </c>
      <c r="AM25" s="12"/>
      <c r="AN25" s="12" t="s">
        <v>1699</v>
      </c>
      <c r="AO25" s="12" t="s">
        <v>1734</v>
      </c>
      <c r="AR25" s="12" t="s">
        <v>1847</v>
      </c>
      <c r="AT25" s="12" t="s">
        <v>426</v>
      </c>
      <c r="AU25" s="12" t="s">
        <v>1940</v>
      </c>
      <c r="AV25" s="12" t="s">
        <v>1984</v>
      </c>
    </row>
    <row r="26" spans="1:48">
      <c r="A26" s="44" t="s">
        <v>2037</v>
      </c>
      <c r="B26" s="12" t="s">
        <v>119</v>
      </c>
      <c r="C26" s="12" t="s">
        <v>312</v>
      </c>
      <c r="D26" s="12" t="s">
        <v>353</v>
      </c>
      <c r="E26" s="12" t="s">
        <v>387</v>
      </c>
      <c r="F26" s="12" t="s">
        <v>427</v>
      </c>
      <c r="G26" s="12" t="s">
        <v>453</v>
      </c>
      <c r="H26" s="12" t="s">
        <v>488</v>
      </c>
      <c r="I26" s="12" t="s">
        <v>547</v>
      </c>
      <c r="J26" s="12" t="s">
        <v>592</v>
      </c>
      <c r="K26" s="12" t="s">
        <v>618</v>
      </c>
      <c r="L26" s="12" t="s">
        <v>653</v>
      </c>
      <c r="M26" s="12" t="s">
        <v>725</v>
      </c>
      <c r="N26" s="12" t="s">
        <v>785</v>
      </c>
      <c r="O26" s="12" t="s">
        <v>848</v>
      </c>
      <c r="P26" s="12" t="s">
        <v>907</v>
      </c>
      <c r="T26" s="12" t="s">
        <v>996</v>
      </c>
      <c r="U26" s="12" t="s">
        <v>1023</v>
      </c>
      <c r="V26" s="12" t="s">
        <v>1099</v>
      </c>
      <c r="W26" s="12" t="s">
        <v>1138</v>
      </c>
      <c r="X26" s="12" t="s">
        <v>1176</v>
      </c>
      <c r="Y26" s="12" t="s">
        <v>1243</v>
      </c>
      <c r="AA26" s="12" t="s">
        <v>1293</v>
      </c>
      <c r="AB26" s="12" t="s">
        <v>1330</v>
      </c>
      <c r="AC26" s="12" t="s">
        <v>1403</v>
      </c>
      <c r="AD26" s="12" t="s">
        <v>1451</v>
      </c>
      <c r="AE26" s="12" t="s">
        <v>1488</v>
      </c>
      <c r="AH26" s="12" t="s">
        <v>1556</v>
      </c>
      <c r="AI26" s="12" t="s">
        <v>1586</v>
      </c>
      <c r="AK26" s="12" t="s">
        <v>1637</v>
      </c>
      <c r="AM26" s="12"/>
      <c r="AN26" s="12" t="s">
        <v>1700</v>
      </c>
      <c r="AO26" s="12" t="s">
        <v>1735</v>
      </c>
      <c r="AR26" s="12" t="s">
        <v>1848</v>
      </c>
      <c r="AT26" s="12" t="s">
        <v>1914</v>
      </c>
      <c r="AU26" s="12" t="s">
        <v>1941</v>
      </c>
      <c r="AV26" s="12" t="s">
        <v>1985</v>
      </c>
    </row>
    <row r="27" spans="1:48">
      <c r="A27" s="44" t="s">
        <v>2038</v>
      </c>
      <c r="B27" s="12" t="s">
        <v>120</v>
      </c>
      <c r="C27" s="12" t="s">
        <v>313</v>
      </c>
      <c r="D27" s="12" t="s">
        <v>354</v>
      </c>
      <c r="E27" s="12" t="s">
        <v>388</v>
      </c>
      <c r="F27" s="12" t="s">
        <v>428</v>
      </c>
      <c r="G27" s="12" t="s">
        <v>454</v>
      </c>
      <c r="H27" s="12" t="s">
        <v>489</v>
      </c>
      <c r="I27" s="12" t="s">
        <v>548</v>
      </c>
      <c r="J27" s="12" t="s">
        <v>593</v>
      </c>
      <c r="K27" s="12" t="s">
        <v>619</v>
      </c>
      <c r="L27" s="12" t="s">
        <v>654</v>
      </c>
      <c r="M27" s="12" t="s">
        <v>726</v>
      </c>
      <c r="N27" s="12" t="s">
        <v>786</v>
      </c>
      <c r="O27" s="12" t="s">
        <v>849</v>
      </c>
      <c r="P27" s="12" t="s">
        <v>908</v>
      </c>
      <c r="T27" s="12" t="s">
        <v>997</v>
      </c>
      <c r="U27" s="12" t="s">
        <v>1024</v>
      </c>
      <c r="V27" s="12" t="s">
        <v>1100</v>
      </c>
      <c r="W27" s="12" t="s">
        <v>1139</v>
      </c>
      <c r="X27" s="12" t="s">
        <v>1177</v>
      </c>
      <c r="Y27" s="12" t="s">
        <v>1244</v>
      </c>
      <c r="AA27" s="12" t="s">
        <v>1294</v>
      </c>
      <c r="AB27" s="12" t="s">
        <v>1331</v>
      </c>
      <c r="AC27" s="12" t="s">
        <v>1404</v>
      </c>
      <c r="AD27" s="12" t="s">
        <v>1452</v>
      </c>
      <c r="AE27" s="12" t="s">
        <v>1489</v>
      </c>
      <c r="AH27" s="12" t="s">
        <v>1557</v>
      </c>
      <c r="AI27" s="12" t="s">
        <v>1587</v>
      </c>
      <c r="AM27" s="12"/>
      <c r="AN27" s="12" t="s">
        <v>1701</v>
      </c>
      <c r="AO27" s="12" t="s">
        <v>1736</v>
      </c>
      <c r="AR27" s="12" t="s">
        <v>1849</v>
      </c>
      <c r="AT27" s="12" t="s">
        <v>1915</v>
      </c>
      <c r="AU27" s="12" t="s">
        <v>1942</v>
      </c>
      <c r="AV27" s="12" t="s">
        <v>1986</v>
      </c>
    </row>
    <row r="28" spans="1:48">
      <c r="A28" s="44" t="s">
        <v>2039</v>
      </c>
      <c r="B28" s="12" t="s">
        <v>121</v>
      </c>
      <c r="C28" s="12" t="s">
        <v>314</v>
      </c>
      <c r="D28" s="12" t="s">
        <v>355</v>
      </c>
      <c r="E28" s="12" t="s">
        <v>389</v>
      </c>
      <c r="G28" s="12" t="s">
        <v>455</v>
      </c>
      <c r="H28" s="12" t="s">
        <v>490</v>
      </c>
      <c r="I28" s="12" t="s">
        <v>549</v>
      </c>
      <c r="K28" s="12" t="s">
        <v>620</v>
      </c>
      <c r="L28" s="12" t="s">
        <v>655</v>
      </c>
      <c r="M28" s="12" t="s">
        <v>727</v>
      </c>
      <c r="N28" s="12" t="s">
        <v>787</v>
      </c>
      <c r="O28" s="12" t="s">
        <v>850</v>
      </c>
      <c r="P28" s="12" t="s">
        <v>909</v>
      </c>
      <c r="T28" s="12" t="s">
        <v>998</v>
      </c>
      <c r="U28" s="12" t="s">
        <v>1025</v>
      </c>
      <c r="V28" s="12" t="s">
        <v>1101</v>
      </c>
      <c r="W28" s="12" t="s">
        <v>1140</v>
      </c>
      <c r="X28" s="12" t="s">
        <v>1178</v>
      </c>
      <c r="Y28" s="12" t="s">
        <v>1245</v>
      </c>
      <c r="AA28" s="12" t="s">
        <v>1295</v>
      </c>
      <c r="AB28" s="12" t="s">
        <v>1332</v>
      </c>
      <c r="AC28" s="12" t="s">
        <v>1405</v>
      </c>
      <c r="AD28" s="12" t="s">
        <v>1453</v>
      </c>
      <c r="AE28" s="12" t="s">
        <v>1490</v>
      </c>
      <c r="AH28" s="12" t="s">
        <v>1558</v>
      </c>
      <c r="AI28" s="12" t="s">
        <v>1588</v>
      </c>
      <c r="AM28" s="12"/>
      <c r="AN28" s="12" t="s">
        <v>1702</v>
      </c>
      <c r="AO28" s="12" t="s">
        <v>1737</v>
      </c>
      <c r="AR28" s="12" t="s">
        <v>1850</v>
      </c>
      <c r="AT28" s="12" t="s">
        <v>1916</v>
      </c>
      <c r="AU28" s="12" t="s">
        <v>1943</v>
      </c>
      <c r="AV28" s="12" t="s">
        <v>1987</v>
      </c>
    </row>
    <row r="29" spans="1:48">
      <c r="A29" s="44" t="s">
        <v>2040</v>
      </c>
      <c r="B29" s="12" t="s">
        <v>122</v>
      </c>
      <c r="C29" s="12" t="s">
        <v>315</v>
      </c>
      <c r="D29" s="12" t="s">
        <v>356</v>
      </c>
      <c r="E29" s="12" t="s">
        <v>390</v>
      </c>
      <c r="G29" s="12" t="s">
        <v>456</v>
      </c>
      <c r="H29" s="12" t="s">
        <v>491</v>
      </c>
      <c r="I29" s="12" t="s">
        <v>550</v>
      </c>
      <c r="K29" s="12" t="s">
        <v>621</v>
      </c>
      <c r="L29" s="12" t="s">
        <v>656</v>
      </c>
      <c r="M29" s="12" t="s">
        <v>728</v>
      </c>
      <c r="N29" s="12" t="s">
        <v>788</v>
      </c>
      <c r="O29" s="12" t="s">
        <v>851</v>
      </c>
      <c r="P29" s="12" t="s">
        <v>910</v>
      </c>
      <c r="T29" s="12" t="s">
        <v>999</v>
      </c>
      <c r="U29" s="12" t="s">
        <v>1026</v>
      </c>
      <c r="V29" s="12" t="s">
        <v>1102</v>
      </c>
      <c r="W29" s="12" t="s">
        <v>1141</v>
      </c>
      <c r="X29" s="12" t="s">
        <v>1179</v>
      </c>
      <c r="Y29" s="12" t="s">
        <v>1246</v>
      </c>
      <c r="AA29" s="12" t="s">
        <v>1296</v>
      </c>
      <c r="AB29" s="12" t="s">
        <v>1333</v>
      </c>
      <c r="AC29" s="12" t="s">
        <v>1406</v>
      </c>
      <c r="AD29" s="12" t="s">
        <v>1454</v>
      </c>
      <c r="AE29" s="12" t="s">
        <v>1491</v>
      </c>
      <c r="AH29" s="12" t="s">
        <v>1559</v>
      </c>
      <c r="AI29" s="12" t="s">
        <v>1589</v>
      </c>
      <c r="AM29" s="12"/>
      <c r="AN29" s="12" t="s">
        <v>1703</v>
      </c>
      <c r="AO29" s="12" t="s">
        <v>1738</v>
      </c>
      <c r="AR29" s="12" t="s">
        <v>459</v>
      </c>
      <c r="AU29" s="12" t="s">
        <v>1944</v>
      </c>
      <c r="AV29" s="12" t="s">
        <v>1988</v>
      </c>
    </row>
    <row r="30" spans="1:48">
      <c r="A30" s="44" t="s">
        <v>2041</v>
      </c>
      <c r="B30" s="12" t="s">
        <v>123</v>
      </c>
      <c r="C30" s="12" t="s">
        <v>316</v>
      </c>
      <c r="D30" s="12" t="s">
        <v>357</v>
      </c>
      <c r="E30" s="12" t="s">
        <v>391</v>
      </c>
      <c r="G30" s="12" t="s">
        <v>457</v>
      </c>
      <c r="H30" s="12" t="s">
        <v>492</v>
      </c>
      <c r="I30" s="12" t="s">
        <v>551</v>
      </c>
      <c r="K30" s="12" t="s">
        <v>496</v>
      </c>
      <c r="L30" s="12" t="s">
        <v>657</v>
      </c>
      <c r="M30" s="12" t="s">
        <v>729</v>
      </c>
      <c r="N30" s="12" t="s">
        <v>789</v>
      </c>
      <c r="O30" s="12" t="s">
        <v>852</v>
      </c>
      <c r="P30" s="12" t="s">
        <v>911</v>
      </c>
      <c r="U30" s="12" t="s">
        <v>1027</v>
      </c>
      <c r="V30" s="12" t="s">
        <v>1103</v>
      </c>
      <c r="W30" s="12" t="s">
        <v>1142</v>
      </c>
      <c r="X30" s="12" t="s">
        <v>1180</v>
      </c>
      <c r="Y30" s="12" t="s">
        <v>1247</v>
      </c>
      <c r="AA30" s="12" t="s">
        <v>1297</v>
      </c>
      <c r="AB30" s="12" t="s">
        <v>1334</v>
      </c>
      <c r="AC30" s="12" t="s">
        <v>1407</v>
      </c>
      <c r="AD30" s="12" t="s">
        <v>1455</v>
      </c>
      <c r="AE30" s="12" t="s">
        <v>1492</v>
      </c>
      <c r="AH30" s="12" t="s">
        <v>1560</v>
      </c>
      <c r="AI30" s="12" t="s">
        <v>1590</v>
      </c>
      <c r="AM30" s="12"/>
      <c r="AN30" s="12" t="s">
        <v>1704</v>
      </c>
      <c r="AO30" s="12" t="s">
        <v>1739</v>
      </c>
      <c r="AR30" s="12" t="s">
        <v>1851</v>
      </c>
      <c r="AU30" s="12" t="s">
        <v>1945</v>
      </c>
      <c r="AV30" s="12" t="s">
        <v>1989</v>
      </c>
    </row>
    <row r="31" spans="1:48">
      <c r="A31" s="44" t="s">
        <v>2042</v>
      </c>
      <c r="B31" s="12" t="s">
        <v>124</v>
      </c>
      <c r="C31" s="12" t="s">
        <v>317</v>
      </c>
      <c r="D31" s="12" t="s">
        <v>358</v>
      </c>
      <c r="E31" s="12" t="s">
        <v>392</v>
      </c>
      <c r="G31" s="12" t="s">
        <v>458</v>
      </c>
      <c r="H31" s="12" t="s">
        <v>493</v>
      </c>
      <c r="I31" s="12" t="s">
        <v>552</v>
      </c>
      <c r="K31" s="12" t="s">
        <v>622</v>
      </c>
      <c r="L31" s="12" t="s">
        <v>658</v>
      </c>
      <c r="M31" s="12" t="s">
        <v>730</v>
      </c>
      <c r="N31" s="12" t="s">
        <v>790</v>
      </c>
      <c r="O31" s="12" t="s">
        <v>853</v>
      </c>
      <c r="P31" s="12" t="s">
        <v>912</v>
      </c>
      <c r="U31" s="12" t="s">
        <v>1028</v>
      </c>
      <c r="V31" s="12" t="s">
        <v>1104</v>
      </c>
      <c r="W31" s="12" t="s">
        <v>1143</v>
      </c>
      <c r="X31" s="12" t="s">
        <v>1181</v>
      </c>
      <c r="Y31" s="12" t="s">
        <v>1248</v>
      </c>
      <c r="AA31" s="12" t="s">
        <v>1298</v>
      </c>
      <c r="AB31" s="12" t="s">
        <v>1335</v>
      </c>
      <c r="AC31" s="12" t="s">
        <v>1408</v>
      </c>
      <c r="AD31" s="12" t="s">
        <v>1456</v>
      </c>
      <c r="AE31" s="12" t="s">
        <v>1493</v>
      </c>
      <c r="AH31" s="12" t="s">
        <v>1561</v>
      </c>
      <c r="AI31" s="12" t="s">
        <v>1591</v>
      </c>
      <c r="AM31" s="12"/>
      <c r="AN31" s="12" t="s">
        <v>1705</v>
      </c>
      <c r="AO31" s="12" t="s">
        <v>1740</v>
      </c>
      <c r="AR31" s="12" t="s">
        <v>1040</v>
      </c>
      <c r="AU31" s="12" t="s">
        <v>1946</v>
      </c>
      <c r="AV31" s="12" t="s">
        <v>1990</v>
      </c>
    </row>
    <row r="32" spans="1:48">
      <c r="A32" s="44" t="s">
        <v>2043</v>
      </c>
      <c r="B32" s="12" t="s">
        <v>125</v>
      </c>
      <c r="C32" s="12" t="s">
        <v>318</v>
      </c>
      <c r="D32" s="12" t="s">
        <v>359</v>
      </c>
      <c r="E32" s="12" t="s">
        <v>393</v>
      </c>
      <c r="G32" s="12" t="s">
        <v>459</v>
      </c>
      <c r="H32" s="12" t="s">
        <v>494</v>
      </c>
      <c r="I32" s="12" t="s">
        <v>553</v>
      </c>
      <c r="K32" s="12" t="s">
        <v>623</v>
      </c>
      <c r="L32" s="12" t="s">
        <v>659</v>
      </c>
      <c r="M32" s="12" t="s">
        <v>731</v>
      </c>
      <c r="N32" s="12" t="s">
        <v>791</v>
      </c>
      <c r="O32" s="12" t="s">
        <v>854</v>
      </c>
      <c r="P32" s="12" t="s">
        <v>913</v>
      </c>
      <c r="U32" s="12" t="s">
        <v>1029</v>
      </c>
      <c r="V32" s="12" t="s">
        <v>1105</v>
      </c>
      <c r="W32" s="12" t="s">
        <v>1144</v>
      </c>
      <c r="X32" s="12" t="s">
        <v>1182</v>
      </c>
      <c r="AA32" s="12" t="s">
        <v>1299</v>
      </c>
      <c r="AB32" s="12" t="s">
        <v>1336</v>
      </c>
      <c r="AC32" s="12" t="s">
        <v>1409</v>
      </c>
      <c r="AD32" s="12" t="s">
        <v>1457</v>
      </c>
      <c r="AE32" s="12" t="s">
        <v>1494</v>
      </c>
      <c r="AH32" s="12" t="s">
        <v>1562</v>
      </c>
      <c r="AI32" s="12" t="s">
        <v>1592</v>
      </c>
      <c r="AM32" s="12"/>
      <c r="AN32" s="12" t="s">
        <v>1706</v>
      </c>
      <c r="AO32" s="12" t="s">
        <v>1741</v>
      </c>
      <c r="AR32" s="12" t="s">
        <v>1852</v>
      </c>
      <c r="AU32" s="12" t="s">
        <v>1947</v>
      </c>
      <c r="AV32" s="12" t="s">
        <v>1991</v>
      </c>
    </row>
    <row r="33" spans="1:48">
      <c r="A33" s="44" t="s">
        <v>2044</v>
      </c>
      <c r="B33" s="12" t="s">
        <v>126</v>
      </c>
      <c r="C33" s="12" t="s">
        <v>319</v>
      </c>
      <c r="D33" s="12" t="s">
        <v>360</v>
      </c>
      <c r="E33" s="12" t="s">
        <v>394</v>
      </c>
      <c r="G33" s="12" t="s">
        <v>460</v>
      </c>
      <c r="H33" s="12" t="s">
        <v>495</v>
      </c>
      <c r="I33" s="12" t="s">
        <v>554</v>
      </c>
      <c r="K33" s="12" t="s">
        <v>624</v>
      </c>
      <c r="L33" s="12" t="s">
        <v>660</v>
      </c>
      <c r="M33" s="12" t="s">
        <v>732</v>
      </c>
      <c r="N33" s="12" t="s">
        <v>792</v>
      </c>
      <c r="O33" s="12" t="s">
        <v>855</v>
      </c>
      <c r="P33" s="12" t="s">
        <v>914</v>
      </c>
      <c r="U33" s="12" t="s">
        <v>1030</v>
      </c>
      <c r="V33" s="12" t="s">
        <v>1106</v>
      </c>
      <c r="W33" s="12" t="s">
        <v>1145</v>
      </c>
      <c r="X33" s="12" t="s">
        <v>1183</v>
      </c>
      <c r="AA33" s="12" t="s">
        <v>1300</v>
      </c>
      <c r="AB33" s="12" t="s">
        <v>1337</v>
      </c>
      <c r="AC33" s="12" t="s">
        <v>1410</v>
      </c>
      <c r="AD33" s="12" t="s">
        <v>1458</v>
      </c>
      <c r="AM33" s="12"/>
      <c r="AN33" s="12" t="s">
        <v>1707</v>
      </c>
      <c r="AO33" s="12" t="s">
        <v>1742</v>
      </c>
      <c r="AR33" s="12" t="s">
        <v>1853</v>
      </c>
      <c r="AU33" s="12" t="s">
        <v>1948</v>
      </c>
      <c r="AV33" s="12" t="s">
        <v>1992</v>
      </c>
    </row>
    <row r="34" spans="1:48">
      <c r="A34" s="44" t="s">
        <v>2045</v>
      </c>
      <c r="B34" s="12" t="s">
        <v>127</v>
      </c>
      <c r="C34" s="12" t="s">
        <v>320</v>
      </c>
      <c r="D34" s="12" t="s">
        <v>361</v>
      </c>
      <c r="E34" s="12" t="s">
        <v>395</v>
      </c>
      <c r="G34" s="12" t="s">
        <v>461</v>
      </c>
      <c r="H34" s="12" t="s">
        <v>450</v>
      </c>
      <c r="I34" s="12" t="s">
        <v>555</v>
      </c>
      <c r="K34" s="12" t="s">
        <v>625</v>
      </c>
      <c r="L34" s="12" t="s">
        <v>661</v>
      </c>
      <c r="M34" s="12" t="s">
        <v>733</v>
      </c>
      <c r="N34" s="12" t="s">
        <v>793</v>
      </c>
      <c r="O34" s="12" t="s">
        <v>856</v>
      </c>
      <c r="P34" s="12" t="s">
        <v>915</v>
      </c>
      <c r="U34" s="12" t="s">
        <v>1031</v>
      </c>
      <c r="V34" s="12" t="s">
        <v>266</v>
      </c>
      <c r="W34" s="12" t="s">
        <v>1146</v>
      </c>
      <c r="X34" s="12" t="s">
        <v>1184</v>
      </c>
      <c r="AA34" s="12" t="s">
        <v>1301</v>
      </c>
      <c r="AB34" s="12" t="s">
        <v>1338</v>
      </c>
      <c r="AC34" s="12" t="s">
        <v>1411</v>
      </c>
      <c r="AD34" s="12" t="s">
        <v>1459</v>
      </c>
      <c r="AM34" s="12"/>
      <c r="AN34" s="12" t="s">
        <v>1708</v>
      </c>
      <c r="AO34" s="12" t="s">
        <v>1743</v>
      </c>
      <c r="AR34" s="12" t="s">
        <v>1854</v>
      </c>
      <c r="AU34" s="12" t="s">
        <v>1949</v>
      </c>
      <c r="AV34" s="12" t="s">
        <v>1993</v>
      </c>
    </row>
    <row r="35" spans="1:48">
      <c r="A35" s="44" t="s">
        <v>2046</v>
      </c>
      <c r="B35" s="12" t="s">
        <v>128</v>
      </c>
      <c r="C35" s="12" t="s">
        <v>321</v>
      </c>
      <c r="D35" s="12" t="s">
        <v>362</v>
      </c>
      <c r="E35" s="12" t="s">
        <v>396</v>
      </c>
      <c r="G35" s="12" t="s">
        <v>462</v>
      </c>
      <c r="H35" s="12" t="s">
        <v>496</v>
      </c>
      <c r="I35" s="12" t="s">
        <v>556</v>
      </c>
      <c r="K35" s="12" t="s">
        <v>626</v>
      </c>
      <c r="L35" s="12" t="s">
        <v>662</v>
      </c>
      <c r="M35" s="12" t="s">
        <v>734</v>
      </c>
      <c r="N35" s="12" t="s">
        <v>794</v>
      </c>
      <c r="O35" s="12" t="s">
        <v>857</v>
      </c>
      <c r="P35" s="12" t="s">
        <v>916</v>
      </c>
      <c r="U35" s="12" t="s">
        <v>1032</v>
      </c>
      <c r="V35" s="12" t="s">
        <v>1107</v>
      </c>
      <c r="W35" s="12" t="s">
        <v>1147</v>
      </c>
      <c r="X35" s="12" t="s">
        <v>1185</v>
      </c>
      <c r="AA35" s="12" t="s">
        <v>1302</v>
      </c>
      <c r="AB35" s="12" t="s">
        <v>1339</v>
      </c>
      <c r="AC35" s="12" t="s">
        <v>1412</v>
      </c>
      <c r="AD35" s="12" t="s">
        <v>1460</v>
      </c>
      <c r="AM35" s="12"/>
      <c r="AN35" s="12" t="s">
        <v>1709</v>
      </c>
      <c r="AO35" s="12" t="s">
        <v>1744</v>
      </c>
      <c r="AR35" s="12" t="s">
        <v>1855</v>
      </c>
      <c r="AU35" s="12" t="s">
        <v>1950</v>
      </c>
      <c r="AV35" s="12" t="s">
        <v>1994</v>
      </c>
    </row>
    <row r="36" spans="1:48">
      <c r="A36" s="44" t="s">
        <v>2047</v>
      </c>
      <c r="B36" s="12" t="s">
        <v>129</v>
      </c>
      <c r="C36" s="12" t="s">
        <v>322</v>
      </c>
      <c r="E36" s="12" t="s">
        <v>397</v>
      </c>
      <c r="G36" s="12" t="s">
        <v>463</v>
      </c>
      <c r="H36" s="12" t="s">
        <v>497</v>
      </c>
      <c r="I36" s="12" t="s">
        <v>557</v>
      </c>
      <c r="K36" s="12" t="s">
        <v>627</v>
      </c>
      <c r="L36" s="12" t="s">
        <v>663</v>
      </c>
      <c r="M36" s="12" t="s">
        <v>735</v>
      </c>
      <c r="N36" s="12" t="s">
        <v>795</v>
      </c>
      <c r="O36" s="12" t="s">
        <v>858</v>
      </c>
      <c r="P36" s="12" t="s">
        <v>917</v>
      </c>
      <c r="U36" s="12" t="s">
        <v>1033</v>
      </c>
      <c r="V36" s="12" t="s">
        <v>1108</v>
      </c>
      <c r="W36" s="12" t="s">
        <v>259</v>
      </c>
      <c r="X36" s="12" t="s">
        <v>1186</v>
      </c>
      <c r="AA36" s="12" t="s">
        <v>1303</v>
      </c>
      <c r="AB36" s="12" t="s">
        <v>1340</v>
      </c>
      <c r="AC36" s="12" t="s">
        <v>1413</v>
      </c>
      <c r="AD36" s="12" t="s">
        <v>1461</v>
      </c>
      <c r="AM36" s="12"/>
      <c r="AN36" s="12" t="s">
        <v>1710</v>
      </c>
      <c r="AO36" s="12" t="s">
        <v>1745</v>
      </c>
      <c r="AR36" s="12" t="s">
        <v>1856</v>
      </c>
      <c r="AU36" s="12" t="s">
        <v>1951</v>
      </c>
      <c r="AV36" s="12" t="s">
        <v>1995</v>
      </c>
    </row>
    <row r="37" spans="1:48">
      <c r="A37" s="44" t="s">
        <v>2048</v>
      </c>
      <c r="B37" s="12" t="s">
        <v>130</v>
      </c>
      <c r="C37" s="12" t="s">
        <v>323</v>
      </c>
      <c r="E37" s="12" t="s">
        <v>398</v>
      </c>
      <c r="G37" s="12" t="s">
        <v>464</v>
      </c>
      <c r="H37" s="12" t="s">
        <v>498</v>
      </c>
      <c r="I37" s="12" t="s">
        <v>558</v>
      </c>
      <c r="K37" s="12" t="s">
        <v>628</v>
      </c>
      <c r="L37" s="12" t="s">
        <v>664</v>
      </c>
      <c r="M37" s="12" t="s">
        <v>736</v>
      </c>
      <c r="N37" s="12" t="s">
        <v>796</v>
      </c>
      <c r="O37" s="12" t="s">
        <v>859</v>
      </c>
      <c r="P37" s="12" t="s">
        <v>918</v>
      </c>
      <c r="U37" s="12" t="s">
        <v>1034</v>
      </c>
      <c r="V37" s="12" t="s">
        <v>1109</v>
      </c>
      <c r="W37" s="12" t="s">
        <v>1148</v>
      </c>
      <c r="X37" s="12" t="s">
        <v>1187</v>
      </c>
      <c r="AA37" s="12" t="s">
        <v>1304</v>
      </c>
      <c r="AB37" s="12" t="s">
        <v>1341</v>
      </c>
      <c r="AC37" s="12" t="s">
        <v>1414</v>
      </c>
      <c r="AD37" s="12" t="s">
        <v>1462</v>
      </c>
      <c r="AM37" s="12"/>
      <c r="AO37" s="12" t="s">
        <v>1746</v>
      </c>
      <c r="AR37" s="12" t="s">
        <v>1857</v>
      </c>
      <c r="AU37" s="12" t="s">
        <v>1952</v>
      </c>
      <c r="AV37" s="12" t="s">
        <v>1996</v>
      </c>
    </row>
    <row r="38" spans="1:48">
      <c r="A38" s="44" t="s">
        <v>2049</v>
      </c>
      <c r="B38" s="12" t="s">
        <v>131</v>
      </c>
      <c r="C38" s="12" t="s">
        <v>324</v>
      </c>
      <c r="E38" s="12" t="s">
        <v>399</v>
      </c>
      <c r="H38" s="12" t="s">
        <v>499</v>
      </c>
      <c r="I38" s="12" t="s">
        <v>559</v>
      </c>
      <c r="L38" s="12" t="s">
        <v>665</v>
      </c>
      <c r="M38" s="12" t="s">
        <v>737</v>
      </c>
      <c r="N38" s="12" t="s">
        <v>797</v>
      </c>
      <c r="O38" s="12" t="s">
        <v>860</v>
      </c>
      <c r="P38" s="12" t="s">
        <v>919</v>
      </c>
      <c r="U38" s="12" t="s">
        <v>1035</v>
      </c>
      <c r="V38" s="12" t="s">
        <v>1110</v>
      </c>
      <c r="W38" s="12" t="s">
        <v>1149</v>
      </c>
      <c r="X38" s="12" t="s">
        <v>1188</v>
      </c>
      <c r="AA38" s="12" t="s">
        <v>1305</v>
      </c>
      <c r="AB38" s="12" t="s">
        <v>1342</v>
      </c>
      <c r="AC38" s="12" t="s">
        <v>1415</v>
      </c>
      <c r="AD38" s="12" t="s">
        <v>1463</v>
      </c>
      <c r="AM38" s="12"/>
      <c r="AO38" s="12" t="s">
        <v>1747</v>
      </c>
      <c r="AR38" s="12" t="s">
        <v>1858</v>
      </c>
      <c r="AU38" s="12" t="s">
        <v>1953</v>
      </c>
      <c r="AV38" s="12" t="s">
        <v>1997</v>
      </c>
    </row>
    <row r="39" spans="1:48">
      <c r="A39" s="44" t="s">
        <v>2050</v>
      </c>
      <c r="B39" s="12" t="s">
        <v>132</v>
      </c>
      <c r="C39" s="12" t="s">
        <v>325</v>
      </c>
      <c r="E39" s="12" t="s">
        <v>400</v>
      </c>
      <c r="H39" s="12" t="s">
        <v>500</v>
      </c>
      <c r="I39" s="12" t="s">
        <v>560</v>
      </c>
      <c r="L39" s="12" t="s">
        <v>666</v>
      </c>
      <c r="M39" s="12" t="s">
        <v>738</v>
      </c>
      <c r="N39" s="12" t="s">
        <v>798</v>
      </c>
      <c r="O39" s="12" t="s">
        <v>861</v>
      </c>
      <c r="P39" s="12" t="s">
        <v>920</v>
      </c>
      <c r="U39" s="12" t="s">
        <v>1036</v>
      </c>
      <c r="V39" s="12" t="s">
        <v>1111</v>
      </c>
      <c r="W39" s="12" t="s">
        <v>1150</v>
      </c>
      <c r="X39" s="12" t="s">
        <v>1189</v>
      </c>
      <c r="AA39" s="12"/>
      <c r="AB39" s="12" t="s">
        <v>1343</v>
      </c>
      <c r="AC39" s="12" t="s">
        <v>1416</v>
      </c>
      <c r="AD39" s="12" t="s">
        <v>1464</v>
      </c>
      <c r="AM39" s="12"/>
      <c r="AO39" s="12" t="s">
        <v>1748</v>
      </c>
      <c r="AR39" s="12" t="s">
        <v>1859</v>
      </c>
      <c r="AU39" s="12" t="s">
        <v>1954</v>
      </c>
      <c r="AV39" s="12" t="s">
        <v>1998</v>
      </c>
    </row>
    <row r="40" spans="1:48">
      <c r="A40" s="44" t="s">
        <v>2051</v>
      </c>
      <c r="B40" s="12" t="s">
        <v>133</v>
      </c>
      <c r="C40" s="12" t="s">
        <v>326</v>
      </c>
      <c r="E40" s="12" t="s">
        <v>401</v>
      </c>
      <c r="H40" s="12" t="s">
        <v>501</v>
      </c>
      <c r="I40" s="12" t="s">
        <v>561</v>
      </c>
      <c r="L40" s="12" t="s">
        <v>667</v>
      </c>
      <c r="M40" s="12" t="s">
        <v>739</v>
      </c>
      <c r="N40" s="12" t="s">
        <v>799</v>
      </c>
      <c r="O40" s="12" t="s">
        <v>862</v>
      </c>
      <c r="U40" s="12" t="s">
        <v>1037</v>
      </c>
      <c r="V40" s="12" t="s">
        <v>1112</v>
      </c>
      <c r="W40" s="12" t="s">
        <v>1151</v>
      </c>
      <c r="X40" s="12" t="s">
        <v>1190</v>
      </c>
      <c r="AA40" s="12"/>
      <c r="AB40" s="12" t="s">
        <v>1344</v>
      </c>
      <c r="AC40" s="12" t="s">
        <v>1417</v>
      </c>
      <c r="AD40" s="12" t="s">
        <v>1021</v>
      </c>
      <c r="AM40" s="12"/>
      <c r="AO40" s="12" t="s">
        <v>1749</v>
      </c>
      <c r="AR40" s="12" t="s">
        <v>1860</v>
      </c>
      <c r="AU40" s="12" t="s">
        <v>1955</v>
      </c>
      <c r="AV40" s="12" t="s">
        <v>1999</v>
      </c>
    </row>
    <row r="41" spans="1:48">
      <c r="A41" s="44" t="s">
        <v>2052</v>
      </c>
      <c r="B41" s="12" t="s">
        <v>134</v>
      </c>
      <c r="C41" s="12" t="s">
        <v>327</v>
      </c>
      <c r="E41" s="12" t="s">
        <v>402</v>
      </c>
      <c r="H41" s="12" t="s">
        <v>502</v>
      </c>
      <c r="I41" s="12" t="s">
        <v>562</v>
      </c>
      <c r="L41" s="12" t="s">
        <v>668</v>
      </c>
      <c r="M41" s="12" t="s">
        <v>740</v>
      </c>
      <c r="N41" s="12" t="s">
        <v>800</v>
      </c>
      <c r="O41" s="12" t="s">
        <v>863</v>
      </c>
      <c r="U41" s="12" t="s">
        <v>1038</v>
      </c>
      <c r="V41" s="12" t="s">
        <v>1113</v>
      </c>
      <c r="W41" s="12" t="s">
        <v>148</v>
      </c>
      <c r="X41" s="12" t="s">
        <v>1191</v>
      </c>
      <c r="AA41" s="12"/>
      <c r="AB41" s="12" t="s">
        <v>1345</v>
      </c>
      <c r="AC41" s="12" t="s">
        <v>1418</v>
      </c>
      <c r="AD41" s="12" t="s">
        <v>1465</v>
      </c>
      <c r="AM41" s="12"/>
      <c r="AO41" s="12" t="s">
        <v>1750</v>
      </c>
      <c r="AR41" s="12" t="s">
        <v>1861</v>
      </c>
      <c r="AU41" s="12" t="s">
        <v>1956</v>
      </c>
      <c r="AV41" s="12" t="s">
        <v>2000</v>
      </c>
    </row>
    <row r="42" spans="1:48">
      <c r="A42" s="44" t="s">
        <v>2053</v>
      </c>
      <c r="B42" s="12" t="s">
        <v>135</v>
      </c>
      <c r="C42" s="12" t="s">
        <v>328</v>
      </c>
      <c r="H42" s="12" t="s">
        <v>503</v>
      </c>
      <c r="I42" s="12" t="s">
        <v>563</v>
      </c>
      <c r="L42" s="12" t="s">
        <v>669</v>
      </c>
      <c r="M42" s="12" t="s">
        <v>741</v>
      </c>
      <c r="N42" s="12" t="s">
        <v>801</v>
      </c>
      <c r="O42" s="12" t="s">
        <v>864</v>
      </c>
      <c r="U42" s="12" t="s">
        <v>1039</v>
      </c>
      <c r="V42" s="12" t="s">
        <v>1114</v>
      </c>
      <c r="X42" s="12" t="s">
        <v>1192</v>
      </c>
      <c r="AA42" s="12"/>
      <c r="AB42" s="12" t="s">
        <v>1346</v>
      </c>
      <c r="AC42" s="12" t="s">
        <v>1419</v>
      </c>
      <c r="AM42" s="12"/>
      <c r="AO42" s="12" t="s">
        <v>1751</v>
      </c>
      <c r="AR42" s="12" t="s">
        <v>1862</v>
      </c>
      <c r="AU42" s="12" t="s">
        <v>1957</v>
      </c>
      <c r="AV42" s="12" t="s">
        <v>2001</v>
      </c>
    </row>
    <row r="43" spans="1:48">
      <c r="A43" s="44" t="s">
        <v>2054</v>
      </c>
      <c r="B43" s="12" t="s">
        <v>136</v>
      </c>
      <c r="H43" s="12" t="s">
        <v>504</v>
      </c>
      <c r="I43" s="12" t="s">
        <v>564</v>
      </c>
      <c r="L43" s="12" t="s">
        <v>670</v>
      </c>
      <c r="M43" s="12" t="s">
        <v>742</v>
      </c>
      <c r="N43" s="12" t="s">
        <v>802</v>
      </c>
      <c r="O43" s="12" t="s">
        <v>865</v>
      </c>
      <c r="U43" s="12" t="s">
        <v>1040</v>
      </c>
      <c r="V43" s="12" t="s">
        <v>1115</v>
      </c>
      <c r="X43" s="12" t="s">
        <v>1193</v>
      </c>
      <c r="AA43" s="12"/>
      <c r="AB43" s="12" t="s">
        <v>1347</v>
      </c>
      <c r="AC43" s="12" t="s">
        <v>1420</v>
      </c>
      <c r="AM43" s="12"/>
      <c r="AO43" s="12" t="s">
        <v>1752</v>
      </c>
      <c r="AR43" s="12" t="s">
        <v>1863</v>
      </c>
      <c r="AU43" s="12" t="s">
        <v>1958</v>
      </c>
      <c r="AV43" s="12" t="s">
        <v>2002</v>
      </c>
    </row>
    <row r="44" spans="1:48">
      <c r="A44" s="44" t="s">
        <v>2055</v>
      </c>
      <c r="B44" s="12" t="s">
        <v>137</v>
      </c>
      <c r="H44" s="12" t="s">
        <v>505</v>
      </c>
      <c r="I44" s="12" t="s">
        <v>565</v>
      </c>
      <c r="L44" s="12" t="s">
        <v>671</v>
      </c>
      <c r="M44" s="12" t="s">
        <v>743</v>
      </c>
      <c r="N44" s="12" t="s">
        <v>803</v>
      </c>
      <c r="O44" s="12" t="s">
        <v>866</v>
      </c>
      <c r="U44" s="12" t="s">
        <v>1041</v>
      </c>
      <c r="V44" s="12" t="s">
        <v>1116</v>
      </c>
      <c r="X44" s="12" t="s">
        <v>1194</v>
      </c>
      <c r="AA44" s="12"/>
      <c r="AB44" s="12" t="s">
        <v>1348</v>
      </c>
      <c r="AC44" s="12" t="s">
        <v>1421</v>
      </c>
      <c r="AM44" s="12"/>
      <c r="AO44" s="12" t="s">
        <v>1753</v>
      </c>
      <c r="AR44" s="12" t="s">
        <v>1864</v>
      </c>
      <c r="AU44" s="12" t="s">
        <v>1959</v>
      </c>
    </row>
    <row r="45" spans="1:48">
      <c r="A45" s="44" t="s">
        <v>2056</v>
      </c>
      <c r="B45" s="12" t="s">
        <v>138</v>
      </c>
      <c r="H45" s="12" t="s">
        <v>506</v>
      </c>
      <c r="I45" s="12" t="s">
        <v>566</v>
      </c>
      <c r="L45" s="12" t="s">
        <v>672</v>
      </c>
      <c r="M45" s="12" t="s">
        <v>744</v>
      </c>
      <c r="N45" s="12" t="s">
        <v>804</v>
      </c>
      <c r="O45" s="12" t="s">
        <v>867</v>
      </c>
      <c r="U45" s="12" t="s">
        <v>1042</v>
      </c>
      <c r="X45" s="12" t="s">
        <v>1195</v>
      </c>
      <c r="AA45" s="12"/>
      <c r="AB45" s="12" t="s">
        <v>1349</v>
      </c>
      <c r="AC45" s="12" t="s">
        <v>1422</v>
      </c>
      <c r="AM45" s="12"/>
      <c r="AO45" s="12" t="s">
        <v>1754</v>
      </c>
      <c r="AR45" s="12" t="s">
        <v>1865</v>
      </c>
      <c r="AU45" s="12" t="s">
        <v>1960</v>
      </c>
    </row>
    <row r="46" spans="1:48">
      <c r="A46" s="44" t="s">
        <v>2057</v>
      </c>
      <c r="B46" s="12" t="s">
        <v>139</v>
      </c>
      <c r="H46" s="12" t="s">
        <v>507</v>
      </c>
      <c r="I46" s="12" t="s">
        <v>567</v>
      </c>
      <c r="L46" s="12" t="s">
        <v>673</v>
      </c>
      <c r="M46" s="12" t="s">
        <v>745</v>
      </c>
      <c r="N46" s="12" t="s">
        <v>805</v>
      </c>
      <c r="O46" s="12" t="s">
        <v>868</v>
      </c>
      <c r="U46" s="12" t="s">
        <v>1043</v>
      </c>
      <c r="X46" s="12" t="s">
        <v>1196</v>
      </c>
      <c r="AA46" s="12"/>
      <c r="AB46" s="12" t="s">
        <v>1350</v>
      </c>
      <c r="AC46" s="12" t="s">
        <v>1423</v>
      </c>
      <c r="AM46" s="12"/>
      <c r="AO46" s="12" t="s">
        <v>1755</v>
      </c>
      <c r="AR46" s="12" t="s">
        <v>1866</v>
      </c>
    </row>
    <row r="47" spans="1:48">
      <c r="A47" s="44" t="s">
        <v>2058</v>
      </c>
      <c r="B47" s="12" t="s">
        <v>140</v>
      </c>
      <c r="H47" s="12" t="s">
        <v>508</v>
      </c>
      <c r="L47" s="12" t="s">
        <v>674</v>
      </c>
      <c r="M47" s="12" t="s">
        <v>746</v>
      </c>
      <c r="N47" s="12" t="s">
        <v>806</v>
      </c>
      <c r="O47" s="12" t="s">
        <v>869</v>
      </c>
      <c r="U47" s="12" t="s">
        <v>1044</v>
      </c>
      <c r="X47" s="12" t="s">
        <v>1197</v>
      </c>
      <c r="AA47" s="12"/>
      <c r="AB47" s="12" t="s">
        <v>1351</v>
      </c>
      <c r="AC47" s="12" t="s">
        <v>1376</v>
      </c>
      <c r="AM47" s="12"/>
      <c r="AO47" s="12" t="s">
        <v>1756</v>
      </c>
      <c r="AR47" s="12" t="s">
        <v>1867</v>
      </c>
    </row>
    <row r="48" spans="1:48">
      <c r="A48" s="44" t="s">
        <v>2059</v>
      </c>
      <c r="B48" s="12" t="s">
        <v>141</v>
      </c>
      <c r="H48" s="12" t="s">
        <v>509</v>
      </c>
      <c r="L48" s="12" t="s">
        <v>675</v>
      </c>
      <c r="M48" s="12" t="s">
        <v>747</v>
      </c>
      <c r="N48" s="12" t="s">
        <v>807</v>
      </c>
      <c r="O48" s="12" t="s">
        <v>870</v>
      </c>
      <c r="U48" s="12" t="s">
        <v>1045</v>
      </c>
      <c r="X48" s="12" t="s">
        <v>1198</v>
      </c>
      <c r="AA48" s="12"/>
      <c r="AB48" s="12" t="s">
        <v>1352</v>
      </c>
      <c r="AC48" s="12" t="s">
        <v>1424</v>
      </c>
      <c r="AM48" s="12"/>
      <c r="AO48" s="12" t="s">
        <v>1757</v>
      </c>
      <c r="AR48" s="12" t="s">
        <v>1868</v>
      </c>
    </row>
    <row r="49" spans="1:44">
      <c r="A49" s="44" t="s">
        <v>2060</v>
      </c>
      <c r="B49" s="12" t="s">
        <v>142</v>
      </c>
      <c r="H49" s="12" t="s">
        <v>510</v>
      </c>
      <c r="L49" s="12" t="s">
        <v>676</v>
      </c>
      <c r="M49" s="12" t="s">
        <v>748</v>
      </c>
      <c r="N49" s="12" t="s">
        <v>808</v>
      </c>
      <c r="O49" s="12" t="s">
        <v>871</v>
      </c>
      <c r="U49" s="12" t="s">
        <v>1046</v>
      </c>
      <c r="X49" s="12" t="s">
        <v>1199</v>
      </c>
      <c r="AA49" s="12"/>
      <c r="AB49" s="12" t="s">
        <v>1353</v>
      </c>
      <c r="AC49" s="12" t="s">
        <v>1425</v>
      </c>
      <c r="AM49" s="12"/>
      <c r="AO49" s="12" t="s">
        <v>1758</v>
      </c>
      <c r="AR49" s="12" t="s">
        <v>1869</v>
      </c>
    </row>
    <row r="50" spans="1:44">
      <c r="B50" s="12" t="s">
        <v>143</v>
      </c>
      <c r="H50" s="12" t="s">
        <v>511</v>
      </c>
      <c r="L50" s="12" t="s">
        <v>677</v>
      </c>
      <c r="M50" s="12" t="s">
        <v>749</v>
      </c>
      <c r="N50" s="12" t="s">
        <v>809</v>
      </c>
      <c r="O50" s="12" t="s">
        <v>872</v>
      </c>
      <c r="U50" s="12" t="s">
        <v>1047</v>
      </c>
      <c r="X50" s="12" t="s">
        <v>1200</v>
      </c>
      <c r="AA50" s="12"/>
      <c r="AB50" s="12" t="s">
        <v>1354</v>
      </c>
      <c r="AC50" s="12" t="s">
        <v>1426</v>
      </c>
      <c r="AM50" s="12"/>
      <c r="AO50" s="12" t="s">
        <v>1759</v>
      </c>
      <c r="AR50" s="12" t="s">
        <v>1870</v>
      </c>
    </row>
    <row r="51" spans="1:44">
      <c r="B51" s="12" t="s">
        <v>144</v>
      </c>
      <c r="H51" s="12" t="s">
        <v>512</v>
      </c>
      <c r="L51" s="12" t="s">
        <v>678</v>
      </c>
      <c r="M51" s="12" t="s">
        <v>750</v>
      </c>
      <c r="N51" s="12" t="s">
        <v>810</v>
      </c>
      <c r="O51" s="12" t="s">
        <v>873</v>
      </c>
      <c r="U51" s="12" t="s">
        <v>1048</v>
      </c>
      <c r="X51" s="12" t="s">
        <v>1201</v>
      </c>
      <c r="AA51" s="12"/>
      <c r="AB51" s="12" t="s">
        <v>1355</v>
      </c>
      <c r="AC51" s="12" t="s">
        <v>1427</v>
      </c>
      <c r="AM51" s="12"/>
      <c r="AO51" s="12" t="s">
        <v>1760</v>
      </c>
      <c r="AR51" s="12" t="s">
        <v>1871</v>
      </c>
    </row>
    <row r="52" spans="1:44">
      <c r="B52" s="12" t="s">
        <v>145</v>
      </c>
      <c r="H52" s="12" t="s">
        <v>513</v>
      </c>
      <c r="L52" s="12" t="s">
        <v>679</v>
      </c>
      <c r="M52" s="12" t="s">
        <v>751</v>
      </c>
      <c r="N52" s="12" t="s">
        <v>811</v>
      </c>
      <c r="O52" s="12" t="s">
        <v>874</v>
      </c>
      <c r="U52" s="12" t="s">
        <v>1049</v>
      </c>
      <c r="X52" s="12" t="s">
        <v>1202</v>
      </c>
      <c r="AA52" s="12"/>
      <c r="AB52" s="12" t="s">
        <v>1356</v>
      </c>
      <c r="AM52" s="12"/>
      <c r="AO52" s="12" t="s">
        <v>1761</v>
      </c>
    </row>
    <row r="53" spans="1:44">
      <c r="B53" s="12" t="s">
        <v>146</v>
      </c>
      <c r="H53" s="12" t="s">
        <v>514</v>
      </c>
      <c r="L53" s="12" t="s">
        <v>680</v>
      </c>
      <c r="M53" s="12" t="s">
        <v>752</v>
      </c>
      <c r="N53" s="12" t="s">
        <v>812</v>
      </c>
      <c r="O53" s="12" t="s">
        <v>875</v>
      </c>
      <c r="U53" s="12" t="s">
        <v>1050</v>
      </c>
      <c r="X53" s="12" t="s">
        <v>1203</v>
      </c>
      <c r="AA53" s="12"/>
      <c r="AB53" s="12" t="s">
        <v>1357</v>
      </c>
      <c r="AM53" s="12"/>
      <c r="AO53" s="12" t="s">
        <v>1762</v>
      </c>
    </row>
    <row r="54" spans="1:44">
      <c r="B54" s="12" t="s">
        <v>147</v>
      </c>
      <c r="H54" s="12" t="s">
        <v>515</v>
      </c>
      <c r="L54" s="12" t="s">
        <v>681</v>
      </c>
      <c r="M54" s="12" t="s">
        <v>753</v>
      </c>
      <c r="N54" s="12" t="s">
        <v>813</v>
      </c>
      <c r="O54" s="12" t="s">
        <v>876</v>
      </c>
      <c r="U54" s="12" t="s">
        <v>1051</v>
      </c>
      <c r="X54" s="12" t="s">
        <v>1204</v>
      </c>
      <c r="AA54" s="12"/>
      <c r="AB54" s="12" t="s">
        <v>1358</v>
      </c>
      <c r="AM54" s="12"/>
      <c r="AO54" s="12" t="s">
        <v>1763</v>
      </c>
    </row>
    <row r="55" spans="1:44">
      <c r="B55" s="12" t="s">
        <v>148</v>
      </c>
      <c r="H55" s="12" t="s">
        <v>516</v>
      </c>
      <c r="L55" s="12" t="s">
        <v>682</v>
      </c>
      <c r="M55" s="12" t="s">
        <v>754</v>
      </c>
      <c r="N55" s="12" t="s">
        <v>814</v>
      </c>
      <c r="O55" s="12" t="s">
        <v>877</v>
      </c>
      <c r="U55" s="12" t="s">
        <v>1052</v>
      </c>
      <c r="X55" s="12" t="s">
        <v>1205</v>
      </c>
      <c r="AA55" s="12"/>
      <c r="AB55" s="12" t="s">
        <v>1359</v>
      </c>
      <c r="AM55" s="12"/>
      <c r="AO55" s="12" t="s">
        <v>1764</v>
      </c>
    </row>
    <row r="56" spans="1:44">
      <c r="B56" s="12" t="s">
        <v>149</v>
      </c>
      <c r="H56" s="12" t="s">
        <v>517</v>
      </c>
      <c r="L56" s="12" t="s">
        <v>683</v>
      </c>
      <c r="M56" s="12" t="s">
        <v>755</v>
      </c>
      <c r="N56" s="12" t="s">
        <v>815</v>
      </c>
      <c r="O56" s="12" t="s">
        <v>878</v>
      </c>
      <c r="U56" s="12" t="s">
        <v>1053</v>
      </c>
      <c r="X56" s="12" t="s">
        <v>1206</v>
      </c>
      <c r="AA56" s="12"/>
      <c r="AB56" s="12" t="s">
        <v>1360</v>
      </c>
      <c r="AM56" s="12"/>
      <c r="AO56" s="12" t="s">
        <v>1765</v>
      </c>
    </row>
    <row r="57" spans="1:44">
      <c r="B57" s="12" t="s">
        <v>150</v>
      </c>
      <c r="H57" s="12" t="s">
        <v>518</v>
      </c>
      <c r="L57" s="12" t="s">
        <v>684</v>
      </c>
      <c r="M57" s="12" t="s">
        <v>756</v>
      </c>
      <c r="N57" s="12" t="s">
        <v>816</v>
      </c>
      <c r="O57" s="12" t="s">
        <v>879</v>
      </c>
      <c r="U57" s="12" t="s">
        <v>1054</v>
      </c>
      <c r="X57" s="12" t="s">
        <v>1207</v>
      </c>
      <c r="AA57" s="12"/>
      <c r="AB57" s="12" t="s">
        <v>1361</v>
      </c>
      <c r="AM57" s="12"/>
      <c r="AO57" s="12" t="s">
        <v>1766</v>
      </c>
    </row>
    <row r="58" spans="1:44">
      <c r="B58" s="12" t="s">
        <v>151</v>
      </c>
      <c r="H58" s="12" t="s">
        <v>519</v>
      </c>
      <c r="L58" s="12" t="s">
        <v>685</v>
      </c>
      <c r="M58" s="12" t="s">
        <v>757</v>
      </c>
      <c r="N58" s="12" t="s">
        <v>817</v>
      </c>
      <c r="O58" s="12" t="s">
        <v>880</v>
      </c>
      <c r="U58" s="12" t="s">
        <v>1055</v>
      </c>
      <c r="X58" s="12" t="s">
        <v>1208</v>
      </c>
      <c r="AA58" s="12"/>
      <c r="AB58" s="12" t="s">
        <v>1362</v>
      </c>
      <c r="AM58" s="12"/>
      <c r="AO58" s="12" t="s">
        <v>1767</v>
      </c>
    </row>
    <row r="59" spans="1:44">
      <c r="B59" s="12" t="s">
        <v>152</v>
      </c>
      <c r="H59" s="12" t="s">
        <v>520</v>
      </c>
      <c r="L59" s="12" t="s">
        <v>686</v>
      </c>
      <c r="M59" s="12" t="s">
        <v>758</v>
      </c>
      <c r="N59" s="12" t="s">
        <v>818</v>
      </c>
      <c r="O59" s="12" t="s">
        <v>881</v>
      </c>
      <c r="U59" s="12" t="s">
        <v>1056</v>
      </c>
      <c r="X59" s="12" t="s">
        <v>1209</v>
      </c>
      <c r="AA59" s="12"/>
      <c r="AB59" s="12" t="s">
        <v>1363</v>
      </c>
      <c r="AM59" s="12"/>
      <c r="AO59" s="12" t="s">
        <v>1768</v>
      </c>
    </row>
    <row r="60" spans="1:44">
      <c r="B60" s="12" t="s">
        <v>153</v>
      </c>
      <c r="H60" s="12" t="s">
        <v>521</v>
      </c>
      <c r="L60" s="12" t="s">
        <v>687</v>
      </c>
      <c r="M60" s="12" t="s">
        <v>759</v>
      </c>
      <c r="N60" s="12" t="s">
        <v>819</v>
      </c>
      <c r="O60" s="12" t="s">
        <v>882</v>
      </c>
      <c r="U60" s="12" t="s">
        <v>1057</v>
      </c>
      <c r="X60" s="12" t="s">
        <v>1210</v>
      </c>
      <c r="AA60" s="12"/>
      <c r="AB60" s="12" t="s">
        <v>1364</v>
      </c>
      <c r="AM60" s="12"/>
      <c r="AO60" s="12" t="s">
        <v>1769</v>
      </c>
    </row>
    <row r="61" spans="1:44">
      <c r="B61" s="12" t="s">
        <v>154</v>
      </c>
      <c r="H61" s="12" t="s">
        <v>522</v>
      </c>
      <c r="L61" s="12" t="s">
        <v>688</v>
      </c>
      <c r="M61" s="12" t="s">
        <v>760</v>
      </c>
      <c r="N61" s="12" t="s">
        <v>820</v>
      </c>
      <c r="U61" s="12" t="s">
        <v>1058</v>
      </c>
      <c r="X61" s="12" t="s">
        <v>1211</v>
      </c>
      <c r="AA61" s="12"/>
      <c r="AB61" s="12" t="s">
        <v>1365</v>
      </c>
      <c r="AM61" s="12"/>
      <c r="AO61" s="12" t="s">
        <v>1770</v>
      </c>
    </row>
    <row r="62" spans="1:44">
      <c r="B62" s="12" t="s">
        <v>155</v>
      </c>
      <c r="L62" s="12" t="s">
        <v>689</v>
      </c>
      <c r="N62" s="12" t="s">
        <v>821</v>
      </c>
      <c r="U62" s="12" t="s">
        <v>1059</v>
      </c>
      <c r="X62" s="12" t="s">
        <v>1212</v>
      </c>
      <c r="AA62" s="12"/>
      <c r="AB62" s="12" t="s">
        <v>1366</v>
      </c>
      <c r="AM62" s="12"/>
      <c r="AO62" s="12" t="s">
        <v>1481</v>
      </c>
    </row>
    <row r="63" spans="1:44">
      <c r="B63" s="12" t="s">
        <v>156</v>
      </c>
      <c r="L63" s="12" t="s">
        <v>690</v>
      </c>
      <c r="N63" s="12" t="s">
        <v>822</v>
      </c>
      <c r="U63" s="12" t="s">
        <v>1060</v>
      </c>
      <c r="X63" s="12" t="s">
        <v>1213</v>
      </c>
      <c r="AA63" s="12"/>
      <c r="AB63" s="12" t="s">
        <v>1367</v>
      </c>
      <c r="AM63" s="12"/>
      <c r="AO63" s="12" t="s">
        <v>1771</v>
      </c>
    </row>
    <row r="64" spans="1:44">
      <c r="B64" s="12" t="s">
        <v>157</v>
      </c>
      <c r="L64" s="12" t="s">
        <v>691</v>
      </c>
      <c r="N64" s="12" t="s">
        <v>823</v>
      </c>
      <c r="U64" s="12" t="s">
        <v>1061</v>
      </c>
      <c r="X64" s="12" t="s">
        <v>1214</v>
      </c>
      <c r="AA64" s="12"/>
      <c r="AB64" s="12" t="s">
        <v>1368</v>
      </c>
      <c r="AM64" s="12"/>
      <c r="AO64" s="12" t="s">
        <v>1772</v>
      </c>
    </row>
    <row r="65" spans="2:41">
      <c r="B65" s="12" t="s">
        <v>158</v>
      </c>
      <c r="L65" s="12" t="s">
        <v>692</v>
      </c>
      <c r="U65" s="12" t="s">
        <v>1062</v>
      </c>
      <c r="X65" s="12" t="s">
        <v>1215</v>
      </c>
      <c r="AA65" s="12"/>
      <c r="AB65" s="12" t="s">
        <v>1369</v>
      </c>
      <c r="AM65" s="12"/>
      <c r="AO65" s="12" t="s">
        <v>1773</v>
      </c>
    </row>
    <row r="66" spans="2:41">
      <c r="B66" s="12" t="s">
        <v>159</v>
      </c>
      <c r="L66" s="12" t="s">
        <v>693</v>
      </c>
      <c r="U66" s="12" t="s">
        <v>266</v>
      </c>
      <c r="X66" s="12" t="s">
        <v>969</v>
      </c>
      <c r="AB66" s="12" t="s">
        <v>1370</v>
      </c>
      <c r="AM66" s="12"/>
      <c r="AO66" s="12" t="s">
        <v>387</v>
      </c>
    </row>
    <row r="67" spans="2:41">
      <c r="B67" s="12" t="s">
        <v>160</v>
      </c>
      <c r="L67" s="12" t="s">
        <v>694</v>
      </c>
      <c r="U67" s="12" t="s">
        <v>1063</v>
      </c>
      <c r="X67" s="12" t="s">
        <v>1216</v>
      </c>
      <c r="AB67" s="12" t="s">
        <v>1371</v>
      </c>
      <c r="AM67" s="12"/>
      <c r="AO67" s="12" t="s">
        <v>1774</v>
      </c>
    </row>
    <row r="68" spans="2:41">
      <c r="B68" s="12" t="s">
        <v>161</v>
      </c>
      <c r="L68" s="12" t="s">
        <v>400</v>
      </c>
      <c r="U68" s="12" t="s">
        <v>1064</v>
      </c>
      <c r="X68" s="12" t="s">
        <v>1217</v>
      </c>
      <c r="AB68" s="12" t="s">
        <v>1372</v>
      </c>
      <c r="AM68" s="12"/>
      <c r="AO68" s="12" t="s">
        <v>1775</v>
      </c>
    </row>
    <row r="69" spans="2:41">
      <c r="B69" s="12" t="s">
        <v>162</v>
      </c>
      <c r="L69" s="12" t="s">
        <v>695</v>
      </c>
      <c r="U69" s="12" t="s">
        <v>1065</v>
      </c>
      <c r="X69" s="12" t="s">
        <v>1218</v>
      </c>
      <c r="AB69" s="12" t="s">
        <v>1373</v>
      </c>
      <c r="AM69" s="12"/>
      <c r="AO69" s="12" t="s">
        <v>1776</v>
      </c>
    </row>
    <row r="70" spans="2:41">
      <c r="B70" s="12" t="s">
        <v>163</v>
      </c>
      <c r="L70" s="12" t="s">
        <v>696</v>
      </c>
      <c r="U70" s="12" t="s">
        <v>1066</v>
      </c>
      <c r="X70" s="12" t="s">
        <v>1219</v>
      </c>
      <c r="AB70" s="12" t="s">
        <v>1374</v>
      </c>
      <c r="AM70" s="12"/>
      <c r="AO70" s="12" t="s">
        <v>1777</v>
      </c>
    </row>
    <row r="71" spans="2:41">
      <c r="B71" s="12" t="s">
        <v>164</v>
      </c>
      <c r="L71" s="12" t="s">
        <v>697</v>
      </c>
      <c r="U71" s="12" t="s">
        <v>1067</v>
      </c>
      <c r="X71" s="12" t="s">
        <v>1220</v>
      </c>
      <c r="AB71" s="12" t="s">
        <v>1375</v>
      </c>
      <c r="AM71" s="12"/>
      <c r="AO71" s="12" t="s">
        <v>1778</v>
      </c>
    </row>
    <row r="72" spans="2:41">
      <c r="B72" s="12" t="s">
        <v>165</v>
      </c>
      <c r="L72" s="12" t="s">
        <v>698</v>
      </c>
      <c r="U72" s="12" t="s">
        <v>618</v>
      </c>
      <c r="AB72" s="12" t="s">
        <v>1376</v>
      </c>
      <c r="AM72" s="12"/>
      <c r="AO72" s="12" t="s">
        <v>1779</v>
      </c>
    </row>
    <row r="73" spans="2:41">
      <c r="B73" s="12" t="s">
        <v>166</v>
      </c>
      <c r="L73" s="12" t="s">
        <v>699</v>
      </c>
      <c r="U73" s="12" t="s">
        <v>1068</v>
      </c>
      <c r="AB73" s="12" t="s">
        <v>1377</v>
      </c>
      <c r="AM73" s="12"/>
      <c r="AO73" s="12" t="s">
        <v>1780</v>
      </c>
    </row>
    <row r="74" spans="2:41">
      <c r="B74" s="12" t="s">
        <v>167</v>
      </c>
      <c r="L74" s="12" t="s">
        <v>700</v>
      </c>
      <c r="U74" s="12" t="s">
        <v>1069</v>
      </c>
      <c r="AB74" s="12" t="s">
        <v>1378</v>
      </c>
      <c r="AM74" s="12"/>
      <c r="AO74" s="12" t="s">
        <v>1781</v>
      </c>
    </row>
    <row r="75" spans="2:41">
      <c r="B75" s="12" t="s">
        <v>168</v>
      </c>
      <c r="U75" s="12" t="s">
        <v>1070</v>
      </c>
      <c r="AM75" s="12"/>
    </row>
    <row r="76" spans="2:41">
      <c r="B76" s="12" t="s">
        <v>169</v>
      </c>
      <c r="U76" s="12" t="s">
        <v>1071</v>
      </c>
      <c r="AM76" s="12"/>
    </row>
    <row r="77" spans="2:41">
      <c r="B77" s="12" t="s">
        <v>2094</v>
      </c>
      <c r="U77" s="12" t="s">
        <v>1072</v>
      </c>
      <c r="AM77" s="12"/>
    </row>
    <row r="78" spans="2:41">
      <c r="B78" s="12" t="s">
        <v>170</v>
      </c>
      <c r="U78" s="12" t="s">
        <v>1073</v>
      </c>
      <c r="AM78" s="12"/>
    </row>
    <row r="79" spans="2:41">
      <c r="B79" s="12" t="s">
        <v>171</v>
      </c>
      <c r="U79" s="12" t="s">
        <v>1074</v>
      </c>
      <c r="AM79" s="12"/>
    </row>
    <row r="80" spans="2:41">
      <c r="B80" s="12" t="s">
        <v>172</v>
      </c>
      <c r="AM80" s="12"/>
    </row>
    <row r="81" spans="2:39">
      <c r="B81" s="12" t="s">
        <v>173</v>
      </c>
      <c r="AM81" s="12"/>
    </row>
    <row r="82" spans="2:39">
      <c r="B82" s="12" t="s">
        <v>174</v>
      </c>
      <c r="AM82" s="12"/>
    </row>
    <row r="83" spans="2:39">
      <c r="B83" s="12" t="s">
        <v>175</v>
      </c>
      <c r="AM83" s="12"/>
    </row>
    <row r="84" spans="2:39">
      <c r="B84" s="12" t="s">
        <v>176</v>
      </c>
      <c r="AM84" s="12"/>
    </row>
    <row r="85" spans="2:39">
      <c r="B85" s="12" t="s">
        <v>177</v>
      </c>
      <c r="AM85" s="12"/>
    </row>
    <row r="86" spans="2:39">
      <c r="B86" s="12" t="s">
        <v>178</v>
      </c>
      <c r="AM86" s="12"/>
    </row>
    <row r="87" spans="2:39">
      <c r="B87" s="12" t="s">
        <v>179</v>
      </c>
      <c r="AM87" s="12"/>
    </row>
    <row r="88" spans="2:39">
      <c r="B88" s="12" t="s">
        <v>180</v>
      </c>
      <c r="AM88" s="12"/>
    </row>
    <row r="89" spans="2:39">
      <c r="B89" s="12" t="s">
        <v>181</v>
      </c>
      <c r="AM89" s="12"/>
    </row>
    <row r="90" spans="2:39">
      <c r="B90" s="12" t="s">
        <v>182</v>
      </c>
      <c r="AM90" s="12"/>
    </row>
    <row r="91" spans="2:39">
      <c r="B91" s="12" t="s">
        <v>183</v>
      </c>
      <c r="AM91" s="12"/>
    </row>
    <row r="92" spans="2:39">
      <c r="B92" s="12" t="s">
        <v>184</v>
      </c>
      <c r="AM92" s="12"/>
    </row>
    <row r="93" spans="2:39">
      <c r="B93" s="12" t="s">
        <v>185</v>
      </c>
      <c r="AM93" s="12"/>
    </row>
    <row r="94" spans="2:39">
      <c r="B94" s="12" t="s">
        <v>186</v>
      </c>
      <c r="AM94" s="12"/>
    </row>
    <row r="95" spans="2:39">
      <c r="B95" s="12" t="s">
        <v>187</v>
      </c>
      <c r="AM95" s="12"/>
    </row>
    <row r="96" spans="2:39">
      <c r="B96" s="12" t="s">
        <v>188</v>
      </c>
      <c r="AM96" s="12"/>
    </row>
    <row r="97" spans="2:39">
      <c r="B97" s="12" t="s">
        <v>189</v>
      </c>
      <c r="AM97" s="12"/>
    </row>
    <row r="98" spans="2:39">
      <c r="B98" s="12" t="s">
        <v>190</v>
      </c>
      <c r="AM98" s="12"/>
    </row>
    <row r="99" spans="2:39">
      <c r="B99" s="12" t="s">
        <v>191</v>
      </c>
      <c r="AM99" s="12"/>
    </row>
    <row r="100" spans="2:39">
      <c r="B100" s="12" t="s">
        <v>192</v>
      </c>
      <c r="AM100" s="12"/>
    </row>
    <row r="101" spans="2:39">
      <c r="B101" s="12" t="s">
        <v>193</v>
      </c>
      <c r="AM101" s="12"/>
    </row>
    <row r="102" spans="2:39">
      <c r="B102" s="12" t="s">
        <v>194</v>
      </c>
      <c r="AM102" s="12"/>
    </row>
    <row r="103" spans="2:39">
      <c r="B103" s="12" t="s">
        <v>195</v>
      </c>
      <c r="AM103" s="12"/>
    </row>
    <row r="104" spans="2:39">
      <c r="B104" s="12" t="s">
        <v>196</v>
      </c>
      <c r="AM104" s="12"/>
    </row>
    <row r="105" spans="2:39">
      <c r="B105" s="12" t="s">
        <v>197</v>
      </c>
      <c r="AM105" s="12"/>
    </row>
    <row r="106" spans="2:39">
      <c r="B106" s="12" t="s">
        <v>198</v>
      </c>
      <c r="AM106" s="12"/>
    </row>
    <row r="107" spans="2:39">
      <c r="B107" s="12" t="s">
        <v>199</v>
      </c>
      <c r="AM107" s="12"/>
    </row>
    <row r="108" spans="2:39">
      <c r="B108" s="12" t="s">
        <v>200</v>
      </c>
      <c r="AM108" s="12"/>
    </row>
    <row r="109" spans="2:39">
      <c r="B109" s="12" t="s">
        <v>201</v>
      </c>
      <c r="AM109" s="12"/>
    </row>
    <row r="110" spans="2:39">
      <c r="B110" s="12" t="s">
        <v>202</v>
      </c>
      <c r="AM110" s="12"/>
    </row>
    <row r="111" spans="2:39">
      <c r="B111" s="12" t="s">
        <v>203</v>
      </c>
      <c r="AM111" s="12"/>
    </row>
    <row r="112" spans="2:39">
      <c r="B112" s="12" t="s">
        <v>204</v>
      </c>
      <c r="AM112" s="12"/>
    </row>
    <row r="113" spans="2:39">
      <c r="B113" s="12" t="s">
        <v>205</v>
      </c>
      <c r="AM113" s="12"/>
    </row>
    <row r="114" spans="2:39">
      <c r="B114" s="12" t="s">
        <v>206</v>
      </c>
      <c r="AM114" s="12"/>
    </row>
    <row r="115" spans="2:39">
      <c r="B115" s="12" t="s">
        <v>207</v>
      </c>
      <c r="AM115" s="12"/>
    </row>
    <row r="116" spans="2:39">
      <c r="B116" s="12" t="s">
        <v>208</v>
      </c>
      <c r="AM116" s="12"/>
    </row>
    <row r="117" spans="2:39">
      <c r="B117" s="12" t="s">
        <v>209</v>
      </c>
      <c r="AM117" s="12"/>
    </row>
    <row r="118" spans="2:39">
      <c r="B118" s="12" t="s">
        <v>210</v>
      </c>
      <c r="AM118" s="12"/>
    </row>
    <row r="119" spans="2:39">
      <c r="B119" s="12" t="s">
        <v>211</v>
      </c>
      <c r="AM119" s="12"/>
    </row>
    <row r="120" spans="2:39">
      <c r="B120" s="12" t="s">
        <v>212</v>
      </c>
      <c r="AM120" s="12"/>
    </row>
    <row r="121" spans="2:39">
      <c r="B121" s="12" t="s">
        <v>213</v>
      </c>
      <c r="AM121" s="12"/>
    </row>
    <row r="122" spans="2:39">
      <c r="B122" s="12" t="s">
        <v>214</v>
      </c>
      <c r="AM122" s="12"/>
    </row>
    <row r="123" spans="2:39">
      <c r="B123" s="12" t="s">
        <v>215</v>
      </c>
      <c r="AM123" s="12"/>
    </row>
    <row r="124" spans="2:39">
      <c r="B124" s="12" t="s">
        <v>216</v>
      </c>
      <c r="AM124" s="12"/>
    </row>
    <row r="125" spans="2:39">
      <c r="B125" s="12" t="s">
        <v>217</v>
      </c>
      <c r="AM125" s="12"/>
    </row>
    <row r="126" spans="2:39">
      <c r="B126" s="12" t="s">
        <v>218</v>
      </c>
      <c r="AM126" s="12"/>
    </row>
    <row r="127" spans="2:39">
      <c r="B127" s="12" t="s">
        <v>219</v>
      </c>
      <c r="AM127" s="12"/>
    </row>
    <row r="128" spans="2:39">
      <c r="B128" s="12" t="s">
        <v>220</v>
      </c>
      <c r="AM128" s="12"/>
    </row>
    <row r="129" spans="2:39">
      <c r="B129" s="12" t="s">
        <v>221</v>
      </c>
      <c r="AM129" s="12"/>
    </row>
    <row r="130" spans="2:39">
      <c r="B130" s="12" t="s">
        <v>222</v>
      </c>
      <c r="AM130" s="12"/>
    </row>
    <row r="131" spans="2:39">
      <c r="B131" s="12" t="s">
        <v>223</v>
      </c>
      <c r="AM131" s="12"/>
    </row>
    <row r="132" spans="2:39">
      <c r="B132" s="12" t="s">
        <v>224</v>
      </c>
      <c r="AM132" s="12"/>
    </row>
    <row r="133" spans="2:39">
      <c r="B133" s="12" t="s">
        <v>225</v>
      </c>
      <c r="AM133" s="12"/>
    </row>
    <row r="134" spans="2:39">
      <c r="B134" s="12" t="s">
        <v>226</v>
      </c>
      <c r="AM134" s="12"/>
    </row>
    <row r="135" spans="2:39">
      <c r="B135" s="12" t="s">
        <v>227</v>
      </c>
      <c r="AM135" s="12"/>
    </row>
    <row r="136" spans="2:39">
      <c r="B136" s="12" t="s">
        <v>228</v>
      </c>
      <c r="AM136" s="12"/>
    </row>
    <row r="137" spans="2:39">
      <c r="B137" s="12" t="s">
        <v>229</v>
      </c>
      <c r="AM137" s="12"/>
    </row>
    <row r="138" spans="2:39">
      <c r="B138" s="12" t="s">
        <v>230</v>
      </c>
      <c r="AM138" s="12"/>
    </row>
    <row r="139" spans="2:39">
      <c r="B139" s="12" t="s">
        <v>231</v>
      </c>
      <c r="AM139" s="12"/>
    </row>
    <row r="140" spans="2:39">
      <c r="B140" s="12" t="s">
        <v>232</v>
      </c>
      <c r="AM140" s="12"/>
    </row>
    <row r="141" spans="2:39">
      <c r="B141" s="12" t="s">
        <v>233</v>
      </c>
      <c r="AM141" s="12"/>
    </row>
    <row r="142" spans="2:39">
      <c r="B142" s="12" t="s">
        <v>234</v>
      </c>
      <c r="AM142" s="12"/>
    </row>
    <row r="143" spans="2:39">
      <c r="B143" s="12" t="s">
        <v>235</v>
      </c>
      <c r="AM143" s="12"/>
    </row>
    <row r="144" spans="2:39">
      <c r="B144" s="12" t="s">
        <v>236</v>
      </c>
      <c r="AM144" s="12"/>
    </row>
    <row r="145" spans="2:39">
      <c r="B145" s="12" t="s">
        <v>237</v>
      </c>
      <c r="AM145" s="12"/>
    </row>
    <row r="146" spans="2:39">
      <c r="B146" s="12" t="s">
        <v>238</v>
      </c>
      <c r="AM146" s="12"/>
    </row>
    <row r="147" spans="2:39">
      <c r="B147" s="12" t="s">
        <v>239</v>
      </c>
      <c r="AM147" s="12"/>
    </row>
    <row r="148" spans="2:39">
      <c r="B148" s="12" t="s">
        <v>240</v>
      </c>
      <c r="AM148" s="12"/>
    </row>
    <row r="149" spans="2:39">
      <c r="B149" s="12" t="s">
        <v>241</v>
      </c>
      <c r="AM149" s="12"/>
    </row>
    <row r="150" spans="2:39">
      <c r="B150" s="12" t="s">
        <v>242</v>
      </c>
      <c r="AM150" s="12"/>
    </row>
    <row r="151" spans="2:39">
      <c r="B151" s="12" t="s">
        <v>243</v>
      </c>
      <c r="AM151" s="12"/>
    </row>
    <row r="152" spans="2:39">
      <c r="B152" s="12" t="s">
        <v>244</v>
      </c>
      <c r="AM152" s="12"/>
    </row>
    <row r="153" spans="2:39">
      <c r="B153" s="12" t="s">
        <v>245</v>
      </c>
      <c r="AM153" s="12"/>
    </row>
    <row r="154" spans="2:39">
      <c r="B154" s="12" t="s">
        <v>246</v>
      </c>
      <c r="AM154" s="12"/>
    </row>
    <row r="155" spans="2:39">
      <c r="B155" s="12" t="s">
        <v>247</v>
      </c>
      <c r="AM155" s="12"/>
    </row>
    <row r="156" spans="2:39">
      <c r="B156" s="12" t="s">
        <v>248</v>
      </c>
      <c r="AM156" s="12"/>
    </row>
    <row r="157" spans="2:39">
      <c r="B157" s="12" t="s">
        <v>249</v>
      </c>
      <c r="AM157" s="12"/>
    </row>
    <row r="158" spans="2:39">
      <c r="B158" s="12" t="s">
        <v>250</v>
      </c>
      <c r="AM158" s="12"/>
    </row>
    <row r="159" spans="2:39">
      <c r="B159" s="12" t="s">
        <v>251</v>
      </c>
      <c r="AM159" s="12"/>
    </row>
    <row r="160" spans="2:39">
      <c r="B160" s="12" t="s">
        <v>252</v>
      </c>
      <c r="AM160" s="12"/>
    </row>
    <row r="161" spans="2:39">
      <c r="B161" s="12" t="s">
        <v>253</v>
      </c>
      <c r="AM161" s="12"/>
    </row>
    <row r="162" spans="2:39">
      <c r="B162" s="12" t="s">
        <v>254</v>
      </c>
      <c r="AM162" s="12"/>
    </row>
    <row r="163" spans="2:39">
      <c r="B163" s="12" t="s">
        <v>255</v>
      </c>
      <c r="AM163" s="12"/>
    </row>
    <row r="164" spans="2:39">
      <c r="B164" s="12" t="s">
        <v>256</v>
      </c>
      <c r="AM164" s="12"/>
    </row>
    <row r="165" spans="2:39">
      <c r="B165" s="12" t="s">
        <v>257</v>
      </c>
      <c r="AM165" s="12"/>
    </row>
    <row r="166" spans="2:39">
      <c r="B166" s="12" t="s">
        <v>258</v>
      </c>
      <c r="AM166" s="12"/>
    </row>
    <row r="167" spans="2:39">
      <c r="B167" s="12" t="s">
        <v>259</v>
      </c>
      <c r="AM167" s="12"/>
    </row>
    <row r="168" spans="2:39">
      <c r="B168" s="12" t="s">
        <v>260</v>
      </c>
      <c r="AM168" s="12"/>
    </row>
    <row r="169" spans="2:39">
      <c r="B169" s="12" t="s">
        <v>261</v>
      </c>
      <c r="AM169" s="12"/>
    </row>
    <row r="170" spans="2:39">
      <c r="B170" s="12" t="s">
        <v>262</v>
      </c>
      <c r="AM170" s="12"/>
    </row>
    <row r="171" spans="2:39">
      <c r="B171" s="12" t="s">
        <v>263</v>
      </c>
      <c r="AM171" s="12"/>
    </row>
    <row r="172" spans="2:39">
      <c r="B172" s="12" t="s">
        <v>264</v>
      </c>
      <c r="AM172" s="12"/>
    </row>
    <row r="173" spans="2:39">
      <c r="B173" s="12" t="s">
        <v>265</v>
      </c>
      <c r="AM173" s="12"/>
    </row>
    <row r="174" spans="2:39">
      <c r="B174" s="12" t="s">
        <v>266</v>
      </c>
      <c r="AM174" s="12"/>
    </row>
    <row r="175" spans="2:39">
      <c r="B175" s="12" t="s">
        <v>267</v>
      </c>
      <c r="AM175" s="12"/>
    </row>
    <row r="176" spans="2:39">
      <c r="B176" s="12" t="s">
        <v>268</v>
      </c>
      <c r="AM176" s="12"/>
    </row>
    <row r="177" spans="2:39">
      <c r="B177" s="12" t="s">
        <v>269</v>
      </c>
      <c r="AM177" s="12"/>
    </row>
    <row r="178" spans="2:39">
      <c r="B178" s="12" t="s">
        <v>270</v>
      </c>
      <c r="AM178" s="12"/>
    </row>
    <row r="179" spans="2:39">
      <c r="B179" s="12" t="s">
        <v>271</v>
      </c>
      <c r="AM179" s="12"/>
    </row>
    <row r="180" spans="2:39">
      <c r="B180" s="12" t="s">
        <v>272</v>
      </c>
      <c r="AM180" s="12"/>
    </row>
    <row r="181" spans="2:39">
      <c r="B181" s="12" t="s">
        <v>273</v>
      </c>
      <c r="AM181" s="12"/>
    </row>
    <row r="182" spans="2:39">
      <c r="B182" s="12" t="s">
        <v>274</v>
      </c>
      <c r="AM182" s="12"/>
    </row>
    <row r="183" spans="2:39">
      <c r="B183" s="12" t="s">
        <v>275</v>
      </c>
      <c r="AM183" s="12"/>
    </row>
    <row r="184" spans="2:39">
      <c r="B184" s="12" t="s">
        <v>276</v>
      </c>
      <c r="AM184" s="12"/>
    </row>
    <row r="185" spans="2:39">
      <c r="B185" s="12" t="s">
        <v>277</v>
      </c>
      <c r="AM185" s="12"/>
    </row>
    <row r="186" spans="2:39">
      <c r="B186" s="12" t="s">
        <v>278</v>
      </c>
      <c r="AM186" s="12"/>
    </row>
    <row r="187" spans="2:39">
      <c r="B187" s="12" t="s">
        <v>279</v>
      </c>
      <c r="AM187" s="12"/>
    </row>
    <row r="188" spans="2:39">
      <c r="B188" s="12" t="s">
        <v>280</v>
      </c>
      <c r="AM188" s="12"/>
    </row>
    <row r="189" spans="2:39">
      <c r="B189" s="12" t="s">
        <v>281</v>
      </c>
      <c r="AM189" s="12"/>
    </row>
    <row r="190" spans="2:39">
      <c r="B190" s="12" t="s">
        <v>282</v>
      </c>
      <c r="AM190" s="12"/>
    </row>
    <row r="191" spans="2:39">
      <c r="B191" s="12" t="s">
        <v>283</v>
      </c>
      <c r="AM191" s="12"/>
    </row>
    <row r="192" spans="2:39">
      <c r="B192" s="12" t="s">
        <v>2095</v>
      </c>
      <c r="AM192" s="12"/>
    </row>
    <row r="193" spans="2:39">
      <c r="B193" s="12" t="s">
        <v>284</v>
      </c>
      <c r="AM193" s="12"/>
    </row>
    <row r="194" spans="2:39">
      <c r="B194" s="12" t="s">
        <v>285</v>
      </c>
      <c r="AM194" s="12"/>
    </row>
    <row r="195" spans="2:39">
      <c r="B195" s="12" t="s">
        <v>286</v>
      </c>
      <c r="AM195" s="12"/>
    </row>
    <row r="196" spans="2:39">
      <c r="B196" s="12" t="s">
        <v>287</v>
      </c>
      <c r="AM196" s="12"/>
    </row>
    <row r="197" spans="2:39">
      <c r="AM197" s="12"/>
    </row>
    <row r="198" spans="2:39">
      <c r="AM198" s="12"/>
    </row>
    <row r="199" spans="2:39">
      <c r="AM199" s="12"/>
    </row>
    <row r="200" spans="2:39">
      <c r="AM200" s="12"/>
    </row>
  </sheetData>
  <phoneticPr fontId="1"/>
  <pageMargins left="0.7" right="0.7" top="0.75" bottom="0.75" header="0.3" footer="0.3"/>
  <pageSetup paperSize="9" scale="30" fitToWidth="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0" tint="-0.499984740745262"/>
  </sheetPr>
  <dimension ref="A1:I1899"/>
  <sheetViews>
    <sheetView topLeftCell="A1007" zoomScale="115" zoomScaleNormal="115" workbookViewId="0">
      <selection activeCell="G1019" sqref="G1019"/>
    </sheetView>
  </sheetViews>
  <sheetFormatPr defaultColWidth="9" defaultRowHeight="13.5"/>
  <cols>
    <col min="1" max="1" width="15.125" style="1" bestFit="1" customWidth="1"/>
    <col min="2" max="2" width="10.125" style="1" bestFit="1" customWidth="1"/>
    <col min="3" max="3" width="17.125" style="1" bestFit="1" customWidth="1"/>
    <col min="4" max="4" width="23.125" style="1" customWidth="1"/>
    <col min="5" max="5" width="15.125" style="1" bestFit="1" customWidth="1"/>
    <col min="6" max="6" width="0" style="1" hidden="1" customWidth="1"/>
    <col min="7" max="16384" width="9" style="1"/>
  </cols>
  <sheetData>
    <row r="1" spans="1:6">
      <c r="A1" s="12" t="s">
        <v>92</v>
      </c>
      <c r="B1" s="12" t="s">
        <v>93</v>
      </c>
      <c r="C1" s="12" t="s">
        <v>94</v>
      </c>
      <c r="D1" s="1" t="s">
        <v>2022</v>
      </c>
      <c r="E1" s="12" t="s">
        <v>92</v>
      </c>
    </row>
    <row r="2" spans="1:6">
      <c r="A2" s="12">
        <v>101</v>
      </c>
      <c r="B2" s="12" t="s">
        <v>95</v>
      </c>
      <c r="C2" s="12" t="s">
        <v>96</v>
      </c>
      <c r="D2" s="1" t="str">
        <f>B2&amp;C2</f>
        <v>北海道札幌市中央区</v>
      </c>
      <c r="E2" s="12">
        <v>101</v>
      </c>
      <c r="F2" s="1">
        <f t="shared" ref="F2:F65" si="0">COUNTIF(D:D,D2)</f>
        <v>1</v>
      </c>
    </row>
    <row r="3" spans="1:6">
      <c r="A3" s="12">
        <v>102</v>
      </c>
      <c r="B3" s="12" t="s">
        <v>95</v>
      </c>
      <c r="C3" s="12" t="s">
        <v>97</v>
      </c>
      <c r="D3" s="1" t="str">
        <f t="shared" ref="D3:D66" si="1">B3&amp;C3</f>
        <v>北海道札幌市北区</v>
      </c>
      <c r="E3" s="12">
        <v>102</v>
      </c>
      <c r="F3" s="1">
        <f t="shared" si="0"/>
        <v>1</v>
      </c>
    </row>
    <row r="4" spans="1:6">
      <c r="A4" s="12">
        <v>103</v>
      </c>
      <c r="B4" s="12" t="s">
        <v>95</v>
      </c>
      <c r="C4" s="12" t="s">
        <v>98</v>
      </c>
      <c r="D4" s="1" t="str">
        <f t="shared" si="1"/>
        <v>北海道札幌市東区</v>
      </c>
      <c r="E4" s="12">
        <v>103</v>
      </c>
      <c r="F4" s="1">
        <f t="shared" si="0"/>
        <v>1</v>
      </c>
    </row>
    <row r="5" spans="1:6">
      <c r="A5" s="12">
        <v>104</v>
      </c>
      <c r="B5" s="12" t="s">
        <v>95</v>
      </c>
      <c r="C5" s="12" t="s">
        <v>99</v>
      </c>
      <c r="D5" s="1" t="str">
        <f t="shared" si="1"/>
        <v>北海道札幌市白石区</v>
      </c>
      <c r="E5" s="12">
        <v>104</v>
      </c>
      <c r="F5" s="1">
        <f t="shared" si="0"/>
        <v>1</v>
      </c>
    </row>
    <row r="6" spans="1:6">
      <c r="A6" s="12">
        <v>105</v>
      </c>
      <c r="B6" s="12" t="s">
        <v>95</v>
      </c>
      <c r="C6" s="12" t="s">
        <v>100</v>
      </c>
      <c r="D6" s="1" t="str">
        <f t="shared" si="1"/>
        <v>北海道札幌市豊平区</v>
      </c>
      <c r="E6" s="12">
        <v>105</v>
      </c>
      <c r="F6" s="1">
        <f t="shared" si="0"/>
        <v>1</v>
      </c>
    </row>
    <row r="7" spans="1:6">
      <c r="A7" s="12">
        <v>106</v>
      </c>
      <c r="B7" s="12" t="s">
        <v>95</v>
      </c>
      <c r="C7" s="12" t="s">
        <v>101</v>
      </c>
      <c r="D7" s="1" t="str">
        <f t="shared" si="1"/>
        <v>北海道札幌市南区</v>
      </c>
      <c r="E7" s="12">
        <v>106</v>
      </c>
      <c r="F7" s="1">
        <f t="shared" si="0"/>
        <v>1</v>
      </c>
    </row>
    <row r="8" spans="1:6">
      <c r="A8" s="12">
        <v>107</v>
      </c>
      <c r="B8" s="12" t="s">
        <v>95</v>
      </c>
      <c r="C8" s="12" t="s">
        <v>102</v>
      </c>
      <c r="D8" s="1" t="str">
        <f t="shared" si="1"/>
        <v>北海道札幌市西区</v>
      </c>
      <c r="E8" s="12">
        <v>107</v>
      </c>
      <c r="F8" s="1">
        <f t="shared" si="0"/>
        <v>1</v>
      </c>
    </row>
    <row r="9" spans="1:6">
      <c r="A9" s="12">
        <v>108</v>
      </c>
      <c r="B9" s="12" t="s">
        <v>95</v>
      </c>
      <c r="C9" s="12" t="s">
        <v>103</v>
      </c>
      <c r="D9" s="1" t="str">
        <f t="shared" si="1"/>
        <v>北海道札幌市厚別区</v>
      </c>
      <c r="E9" s="12">
        <v>108</v>
      </c>
      <c r="F9" s="1">
        <f t="shared" si="0"/>
        <v>1</v>
      </c>
    </row>
    <row r="10" spans="1:6">
      <c r="A10" s="12">
        <v>109</v>
      </c>
      <c r="B10" s="12" t="s">
        <v>95</v>
      </c>
      <c r="C10" s="12" t="s">
        <v>104</v>
      </c>
      <c r="D10" s="1" t="str">
        <f t="shared" si="1"/>
        <v>北海道札幌市手稲区</v>
      </c>
      <c r="E10" s="12">
        <v>109</v>
      </c>
      <c r="F10" s="1">
        <f t="shared" si="0"/>
        <v>1</v>
      </c>
    </row>
    <row r="11" spans="1:6">
      <c r="A11" s="12">
        <v>110</v>
      </c>
      <c r="B11" s="12" t="s">
        <v>95</v>
      </c>
      <c r="C11" s="12" t="s">
        <v>105</v>
      </c>
      <c r="D11" s="1" t="str">
        <f t="shared" si="1"/>
        <v>北海道札幌市清田区</v>
      </c>
      <c r="E11" s="12">
        <v>110</v>
      </c>
      <c r="F11" s="1">
        <f t="shared" si="0"/>
        <v>1</v>
      </c>
    </row>
    <row r="12" spans="1:6">
      <c r="A12" s="12">
        <v>202</v>
      </c>
      <c r="B12" s="12" t="s">
        <v>95</v>
      </c>
      <c r="C12" s="12" t="s">
        <v>106</v>
      </c>
      <c r="D12" s="1" t="str">
        <f t="shared" si="1"/>
        <v>北海道函館市</v>
      </c>
      <c r="E12" s="12">
        <v>202</v>
      </c>
      <c r="F12" s="1">
        <f t="shared" si="0"/>
        <v>1</v>
      </c>
    </row>
    <row r="13" spans="1:6">
      <c r="A13" s="12">
        <v>203</v>
      </c>
      <c r="B13" s="12" t="s">
        <v>95</v>
      </c>
      <c r="C13" s="12" t="s">
        <v>107</v>
      </c>
      <c r="D13" s="1" t="str">
        <f t="shared" si="1"/>
        <v>北海道小樽市</v>
      </c>
      <c r="E13" s="12">
        <v>203</v>
      </c>
      <c r="F13" s="1">
        <f t="shared" si="0"/>
        <v>1</v>
      </c>
    </row>
    <row r="14" spans="1:6">
      <c r="A14" s="12">
        <v>204</v>
      </c>
      <c r="B14" s="12" t="s">
        <v>95</v>
      </c>
      <c r="C14" s="12" t="s">
        <v>108</v>
      </c>
      <c r="D14" s="1" t="str">
        <f t="shared" si="1"/>
        <v>北海道旭川市</v>
      </c>
      <c r="E14" s="12">
        <v>204</v>
      </c>
      <c r="F14" s="1">
        <f t="shared" si="0"/>
        <v>1</v>
      </c>
    </row>
    <row r="15" spans="1:6">
      <c r="A15" s="12">
        <v>205</v>
      </c>
      <c r="B15" s="12" t="s">
        <v>95</v>
      </c>
      <c r="C15" s="12" t="s">
        <v>109</v>
      </c>
      <c r="D15" s="1" t="str">
        <f t="shared" si="1"/>
        <v>北海道室蘭市</v>
      </c>
      <c r="E15" s="12">
        <v>205</v>
      </c>
      <c r="F15" s="1">
        <f t="shared" si="0"/>
        <v>1</v>
      </c>
    </row>
    <row r="16" spans="1:6">
      <c r="A16" s="12">
        <v>206</v>
      </c>
      <c r="B16" s="12" t="s">
        <v>95</v>
      </c>
      <c r="C16" s="12" t="s">
        <v>110</v>
      </c>
      <c r="D16" s="1" t="str">
        <f t="shared" si="1"/>
        <v>北海道釧路市</v>
      </c>
      <c r="E16" s="12">
        <v>206</v>
      </c>
      <c r="F16" s="1">
        <f t="shared" si="0"/>
        <v>1</v>
      </c>
    </row>
    <row r="17" spans="1:6">
      <c r="A17" s="12">
        <v>207</v>
      </c>
      <c r="B17" s="12" t="s">
        <v>95</v>
      </c>
      <c r="C17" s="12" t="s">
        <v>111</v>
      </c>
      <c r="D17" s="1" t="str">
        <f t="shared" si="1"/>
        <v>北海道帯広市</v>
      </c>
      <c r="E17" s="12">
        <v>207</v>
      </c>
      <c r="F17" s="1">
        <f t="shared" si="0"/>
        <v>1</v>
      </c>
    </row>
    <row r="18" spans="1:6">
      <c r="A18" s="12">
        <v>208</v>
      </c>
      <c r="B18" s="12" t="s">
        <v>95</v>
      </c>
      <c r="C18" s="12" t="s">
        <v>112</v>
      </c>
      <c r="D18" s="1" t="str">
        <f t="shared" si="1"/>
        <v>北海道北見市</v>
      </c>
      <c r="E18" s="12">
        <v>208</v>
      </c>
      <c r="F18" s="1">
        <f t="shared" si="0"/>
        <v>1</v>
      </c>
    </row>
    <row r="19" spans="1:6">
      <c r="A19" s="12">
        <v>209</v>
      </c>
      <c r="B19" s="12" t="s">
        <v>95</v>
      </c>
      <c r="C19" s="12" t="s">
        <v>113</v>
      </c>
      <c r="D19" s="1" t="str">
        <f t="shared" si="1"/>
        <v>北海道夕張市</v>
      </c>
      <c r="E19" s="12">
        <v>209</v>
      </c>
      <c r="F19" s="1">
        <f t="shared" si="0"/>
        <v>1</v>
      </c>
    </row>
    <row r="20" spans="1:6">
      <c r="A20" s="12">
        <v>210</v>
      </c>
      <c r="B20" s="12" t="s">
        <v>95</v>
      </c>
      <c r="C20" s="12" t="s">
        <v>114</v>
      </c>
      <c r="D20" s="1" t="str">
        <f t="shared" si="1"/>
        <v>北海道岩見沢市</v>
      </c>
      <c r="E20" s="12">
        <v>210</v>
      </c>
      <c r="F20" s="1">
        <f t="shared" si="0"/>
        <v>1</v>
      </c>
    </row>
    <row r="21" spans="1:6">
      <c r="A21" s="12">
        <v>211</v>
      </c>
      <c r="B21" s="12" t="s">
        <v>95</v>
      </c>
      <c r="C21" s="12" t="s">
        <v>115</v>
      </c>
      <c r="D21" s="1" t="str">
        <f t="shared" si="1"/>
        <v>北海道網走市</v>
      </c>
      <c r="E21" s="12">
        <v>211</v>
      </c>
      <c r="F21" s="1">
        <f t="shared" si="0"/>
        <v>1</v>
      </c>
    </row>
    <row r="22" spans="1:6">
      <c r="A22" s="12">
        <v>212</v>
      </c>
      <c r="B22" s="12" t="s">
        <v>95</v>
      </c>
      <c r="C22" s="12" t="s">
        <v>116</v>
      </c>
      <c r="D22" s="1" t="str">
        <f t="shared" si="1"/>
        <v>北海道留萌市</v>
      </c>
      <c r="E22" s="12">
        <v>212</v>
      </c>
      <c r="F22" s="1">
        <f t="shared" si="0"/>
        <v>1</v>
      </c>
    </row>
    <row r="23" spans="1:6">
      <c r="A23" s="12">
        <v>213</v>
      </c>
      <c r="B23" s="12" t="s">
        <v>95</v>
      </c>
      <c r="C23" s="12" t="s">
        <v>117</v>
      </c>
      <c r="D23" s="1" t="str">
        <f t="shared" si="1"/>
        <v>北海道苫小牧市</v>
      </c>
      <c r="E23" s="12">
        <v>213</v>
      </c>
      <c r="F23" s="1">
        <f t="shared" si="0"/>
        <v>1</v>
      </c>
    </row>
    <row r="24" spans="1:6">
      <c r="A24" s="12">
        <v>214</v>
      </c>
      <c r="B24" s="12" t="s">
        <v>95</v>
      </c>
      <c r="C24" s="12" t="s">
        <v>118</v>
      </c>
      <c r="D24" s="1" t="str">
        <f t="shared" si="1"/>
        <v>北海道稚内市</v>
      </c>
      <c r="E24" s="12">
        <v>214</v>
      </c>
      <c r="F24" s="1">
        <f t="shared" si="0"/>
        <v>1</v>
      </c>
    </row>
    <row r="25" spans="1:6">
      <c r="A25" s="12">
        <v>215</v>
      </c>
      <c r="B25" s="12" t="s">
        <v>95</v>
      </c>
      <c r="C25" s="12" t="s">
        <v>119</v>
      </c>
      <c r="D25" s="1" t="str">
        <f t="shared" si="1"/>
        <v>北海道美唄市</v>
      </c>
      <c r="E25" s="12">
        <v>215</v>
      </c>
      <c r="F25" s="1">
        <f t="shared" si="0"/>
        <v>1</v>
      </c>
    </row>
    <row r="26" spans="1:6">
      <c r="A26" s="12">
        <v>216</v>
      </c>
      <c r="B26" s="12" t="s">
        <v>95</v>
      </c>
      <c r="C26" s="12" t="s">
        <v>120</v>
      </c>
      <c r="D26" s="1" t="str">
        <f t="shared" si="1"/>
        <v>北海道芦別市</v>
      </c>
      <c r="E26" s="12">
        <v>216</v>
      </c>
      <c r="F26" s="1">
        <f t="shared" si="0"/>
        <v>1</v>
      </c>
    </row>
    <row r="27" spans="1:6">
      <c r="A27" s="12">
        <v>217</v>
      </c>
      <c r="B27" s="12" t="s">
        <v>95</v>
      </c>
      <c r="C27" s="12" t="s">
        <v>121</v>
      </c>
      <c r="D27" s="1" t="str">
        <f t="shared" si="1"/>
        <v>北海道江別市</v>
      </c>
      <c r="E27" s="12">
        <v>217</v>
      </c>
      <c r="F27" s="1">
        <f t="shared" si="0"/>
        <v>1</v>
      </c>
    </row>
    <row r="28" spans="1:6">
      <c r="A28" s="12">
        <v>218</v>
      </c>
      <c r="B28" s="12" t="s">
        <v>95</v>
      </c>
      <c r="C28" s="12" t="s">
        <v>122</v>
      </c>
      <c r="D28" s="1" t="str">
        <f t="shared" si="1"/>
        <v>北海道赤平市</v>
      </c>
      <c r="E28" s="12">
        <v>218</v>
      </c>
      <c r="F28" s="1">
        <f t="shared" si="0"/>
        <v>1</v>
      </c>
    </row>
    <row r="29" spans="1:6">
      <c r="A29" s="12">
        <v>219</v>
      </c>
      <c r="B29" s="12" t="s">
        <v>95</v>
      </c>
      <c r="C29" s="12" t="s">
        <v>123</v>
      </c>
      <c r="D29" s="1" t="str">
        <f t="shared" si="1"/>
        <v>北海道紋別市</v>
      </c>
      <c r="E29" s="12">
        <v>219</v>
      </c>
      <c r="F29" s="1">
        <f t="shared" si="0"/>
        <v>1</v>
      </c>
    </row>
    <row r="30" spans="1:6">
      <c r="A30" s="12">
        <v>220</v>
      </c>
      <c r="B30" s="12" t="s">
        <v>95</v>
      </c>
      <c r="C30" s="12" t="s">
        <v>124</v>
      </c>
      <c r="D30" s="1" t="str">
        <f t="shared" si="1"/>
        <v>北海道士別市</v>
      </c>
      <c r="E30" s="12">
        <v>220</v>
      </c>
      <c r="F30" s="1">
        <f t="shared" si="0"/>
        <v>1</v>
      </c>
    </row>
    <row r="31" spans="1:6">
      <c r="A31" s="12">
        <v>221</v>
      </c>
      <c r="B31" s="12" t="s">
        <v>95</v>
      </c>
      <c r="C31" s="12" t="s">
        <v>125</v>
      </c>
      <c r="D31" s="1" t="str">
        <f t="shared" si="1"/>
        <v>北海道名寄市</v>
      </c>
      <c r="E31" s="12">
        <v>221</v>
      </c>
      <c r="F31" s="1">
        <f t="shared" si="0"/>
        <v>1</v>
      </c>
    </row>
    <row r="32" spans="1:6">
      <c r="A32" s="12">
        <v>222</v>
      </c>
      <c r="B32" s="12" t="s">
        <v>95</v>
      </c>
      <c r="C32" s="12" t="s">
        <v>126</v>
      </c>
      <c r="D32" s="1" t="str">
        <f t="shared" si="1"/>
        <v>北海道三笠市</v>
      </c>
      <c r="E32" s="12">
        <v>222</v>
      </c>
      <c r="F32" s="1">
        <f t="shared" si="0"/>
        <v>1</v>
      </c>
    </row>
    <row r="33" spans="1:6">
      <c r="A33" s="12">
        <v>223</v>
      </c>
      <c r="B33" s="12" t="s">
        <v>95</v>
      </c>
      <c r="C33" s="12" t="s">
        <v>127</v>
      </c>
      <c r="D33" s="1" t="str">
        <f t="shared" si="1"/>
        <v>北海道根室市</v>
      </c>
      <c r="E33" s="12">
        <v>223</v>
      </c>
      <c r="F33" s="1">
        <f t="shared" si="0"/>
        <v>1</v>
      </c>
    </row>
    <row r="34" spans="1:6">
      <c r="A34" s="12">
        <v>224</v>
      </c>
      <c r="B34" s="12" t="s">
        <v>95</v>
      </c>
      <c r="C34" s="12" t="s">
        <v>128</v>
      </c>
      <c r="D34" s="1" t="str">
        <f t="shared" si="1"/>
        <v>北海道千歳市</v>
      </c>
      <c r="E34" s="12">
        <v>224</v>
      </c>
      <c r="F34" s="1">
        <f t="shared" si="0"/>
        <v>1</v>
      </c>
    </row>
    <row r="35" spans="1:6">
      <c r="A35" s="12">
        <v>225</v>
      </c>
      <c r="B35" s="12" t="s">
        <v>95</v>
      </c>
      <c r="C35" s="12" t="s">
        <v>129</v>
      </c>
      <c r="D35" s="1" t="str">
        <f t="shared" si="1"/>
        <v>北海道滝川市</v>
      </c>
      <c r="E35" s="12">
        <v>225</v>
      </c>
      <c r="F35" s="1">
        <f t="shared" si="0"/>
        <v>1</v>
      </c>
    </row>
    <row r="36" spans="1:6">
      <c r="A36" s="12">
        <v>226</v>
      </c>
      <c r="B36" s="12" t="s">
        <v>95</v>
      </c>
      <c r="C36" s="12" t="s">
        <v>130</v>
      </c>
      <c r="D36" s="1" t="str">
        <f t="shared" si="1"/>
        <v>北海道砂川市</v>
      </c>
      <c r="E36" s="12">
        <v>226</v>
      </c>
      <c r="F36" s="1">
        <f t="shared" si="0"/>
        <v>1</v>
      </c>
    </row>
    <row r="37" spans="1:6">
      <c r="A37" s="12">
        <v>227</v>
      </c>
      <c r="B37" s="12" t="s">
        <v>95</v>
      </c>
      <c r="C37" s="12" t="s">
        <v>131</v>
      </c>
      <c r="D37" s="1" t="str">
        <f t="shared" si="1"/>
        <v>北海道歌志内市</v>
      </c>
      <c r="E37" s="12">
        <v>227</v>
      </c>
      <c r="F37" s="1">
        <f t="shared" si="0"/>
        <v>1</v>
      </c>
    </row>
    <row r="38" spans="1:6">
      <c r="A38" s="12">
        <v>228</v>
      </c>
      <c r="B38" s="12" t="s">
        <v>95</v>
      </c>
      <c r="C38" s="12" t="s">
        <v>132</v>
      </c>
      <c r="D38" s="1" t="str">
        <f t="shared" si="1"/>
        <v>北海道深川市</v>
      </c>
      <c r="E38" s="12">
        <v>228</v>
      </c>
      <c r="F38" s="1">
        <f t="shared" si="0"/>
        <v>1</v>
      </c>
    </row>
    <row r="39" spans="1:6">
      <c r="A39" s="12">
        <v>229</v>
      </c>
      <c r="B39" s="12" t="s">
        <v>95</v>
      </c>
      <c r="C39" s="12" t="s">
        <v>133</v>
      </c>
      <c r="D39" s="1" t="str">
        <f t="shared" si="1"/>
        <v>北海道富良野市</v>
      </c>
      <c r="E39" s="12">
        <v>229</v>
      </c>
      <c r="F39" s="1">
        <f t="shared" si="0"/>
        <v>1</v>
      </c>
    </row>
    <row r="40" spans="1:6">
      <c r="A40" s="12">
        <v>230</v>
      </c>
      <c r="B40" s="12" t="s">
        <v>95</v>
      </c>
      <c r="C40" s="12" t="s">
        <v>134</v>
      </c>
      <c r="D40" s="1" t="str">
        <f t="shared" si="1"/>
        <v>北海道登別市</v>
      </c>
      <c r="E40" s="12">
        <v>230</v>
      </c>
      <c r="F40" s="1">
        <f t="shared" si="0"/>
        <v>1</v>
      </c>
    </row>
    <row r="41" spans="1:6">
      <c r="A41" s="12">
        <v>231</v>
      </c>
      <c r="B41" s="12" t="s">
        <v>95</v>
      </c>
      <c r="C41" s="12" t="s">
        <v>135</v>
      </c>
      <c r="D41" s="1" t="str">
        <f t="shared" si="1"/>
        <v>北海道恵庭市</v>
      </c>
      <c r="E41" s="12">
        <v>231</v>
      </c>
      <c r="F41" s="1">
        <f t="shared" si="0"/>
        <v>1</v>
      </c>
    </row>
    <row r="42" spans="1:6">
      <c r="A42" s="12">
        <v>233</v>
      </c>
      <c r="B42" s="12" t="s">
        <v>95</v>
      </c>
      <c r="C42" s="12" t="s">
        <v>136</v>
      </c>
      <c r="D42" s="1" t="str">
        <f t="shared" si="1"/>
        <v>北海道伊達市</v>
      </c>
      <c r="E42" s="12">
        <v>233</v>
      </c>
      <c r="F42" s="1">
        <f t="shared" si="0"/>
        <v>1</v>
      </c>
    </row>
    <row r="43" spans="1:6">
      <c r="A43" s="12">
        <v>234</v>
      </c>
      <c r="B43" s="12" t="s">
        <v>95</v>
      </c>
      <c r="C43" s="12" t="s">
        <v>137</v>
      </c>
      <c r="D43" s="1" t="str">
        <f t="shared" si="1"/>
        <v>北海道北広島市</v>
      </c>
      <c r="E43" s="12">
        <v>234</v>
      </c>
      <c r="F43" s="1">
        <f t="shared" si="0"/>
        <v>1</v>
      </c>
    </row>
    <row r="44" spans="1:6">
      <c r="A44" s="12">
        <v>235</v>
      </c>
      <c r="B44" s="12" t="s">
        <v>95</v>
      </c>
      <c r="C44" s="12" t="s">
        <v>138</v>
      </c>
      <c r="D44" s="1" t="str">
        <f t="shared" si="1"/>
        <v>北海道石狩市</v>
      </c>
      <c r="E44" s="12">
        <v>235</v>
      </c>
      <c r="F44" s="1">
        <f t="shared" si="0"/>
        <v>1</v>
      </c>
    </row>
    <row r="45" spans="1:6">
      <c r="A45" s="12">
        <v>236</v>
      </c>
      <c r="B45" s="12" t="s">
        <v>95</v>
      </c>
      <c r="C45" s="12" t="s">
        <v>139</v>
      </c>
      <c r="D45" s="1" t="str">
        <f t="shared" si="1"/>
        <v>北海道北斗市</v>
      </c>
      <c r="E45" s="12">
        <v>236</v>
      </c>
      <c r="F45" s="1">
        <f t="shared" si="0"/>
        <v>1</v>
      </c>
    </row>
    <row r="46" spans="1:6">
      <c r="A46" s="12">
        <v>303</v>
      </c>
      <c r="B46" s="12" t="s">
        <v>95</v>
      </c>
      <c r="C46" s="12" t="s">
        <v>140</v>
      </c>
      <c r="D46" s="1" t="str">
        <f t="shared" si="1"/>
        <v>北海道当別町</v>
      </c>
      <c r="E46" s="12">
        <v>303</v>
      </c>
      <c r="F46" s="1">
        <f t="shared" si="0"/>
        <v>1</v>
      </c>
    </row>
    <row r="47" spans="1:6">
      <c r="A47" s="12">
        <v>304</v>
      </c>
      <c r="B47" s="12" t="s">
        <v>95</v>
      </c>
      <c r="C47" s="12" t="s">
        <v>141</v>
      </c>
      <c r="D47" s="1" t="str">
        <f t="shared" si="1"/>
        <v>北海道新篠津村</v>
      </c>
      <c r="E47" s="12">
        <v>304</v>
      </c>
      <c r="F47" s="1">
        <f t="shared" si="0"/>
        <v>1</v>
      </c>
    </row>
    <row r="48" spans="1:6">
      <c r="A48" s="12">
        <v>331</v>
      </c>
      <c r="B48" s="12" t="s">
        <v>95</v>
      </c>
      <c r="C48" s="12" t="s">
        <v>142</v>
      </c>
      <c r="D48" s="1" t="str">
        <f t="shared" si="1"/>
        <v>北海道松前町</v>
      </c>
      <c r="E48" s="12">
        <v>331</v>
      </c>
      <c r="F48" s="1">
        <f t="shared" si="0"/>
        <v>1</v>
      </c>
    </row>
    <row r="49" spans="1:6">
      <c r="A49" s="12">
        <v>332</v>
      </c>
      <c r="B49" s="12" t="s">
        <v>95</v>
      </c>
      <c r="C49" s="12" t="s">
        <v>143</v>
      </c>
      <c r="D49" s="1" t="str">
        <f t="shared" si="1"/>
        <v>北海道福島町</v>
      </c>
      <c r="E49" s="12">
        <v>332</v>
      </c>
      <c r="F49" s="1">
        <f t="shared" si="0"/>
        <v>1</v>
      </c>
    </row>
    <row r="50" spans="1:6">
      <c r="A50" s="12">
        <v>333</v>
      </c>
      <c r="B50" s="12" t="s">
        <v>95</v>
      </c>
      <c r="C50" s="12" t="s">
        <v>144</v>
      </c>
      <c r="D50" s="1" t="str">
        <f t="shared" si="1"/>
        <v>北海道知内町</v>
      </c>
      <c r="E50" s="12">
        <v>333</v>
      </c>
      <c r="F50" s="1">
        <f t="shared" si="0"/>
        <v>1</v>
      </c>
    </row>
    <row r="51" spans="1:6">
      <c r="A51" s="12">
        <v>334</v>
      </c>
      <c r="B51" s="12" t="s">
        <v>95</v>
      </c>
      <c r="C51" s="12" t="s">
        <v>145</v>
      </c>
      <c r="D51" s="1" t="str">
        <f t="shared" si="1"/>
        <v>北海道木古内町</v>
      </c>
      <c r="E51" s="12">
        <v>334</v>
      </c>
      <c r="F51" s="1">
        <f t="shared" si="0"/>
        <v>1</v>
      </c>
    </row>
    <row r="52" spans="1:6">
      <c r="A52" s="12">
        <v>337</v>
      </c>
      <c r="B52" s="12" t="s">
        <v>95</v>
      </c>
      <c r="C52" s="12" t="s">
        <v>146</v>
      </c>
      <c r="D52" s="1" t="str">
        <f t="shared" si="1"/>
        <v>北海道七飯町</v>
      </c>
      <c r="E52" s="12">
        <v>337</v>
      </c>
      <c r="F52" s="1">
        <f t="shared" si="0"/>
        <v>1</v>
      </c>
    </row>
    <row r="53" spans="1:6">
      <c r="A53" s="12">
        <v>343</v>
      </c>
      <c r="B53" s="12" t="s">
        <v>95</v>
      </c>
      <c r="C53" s="12" t="s">
        <v>147</v>
      </c>
      <c r="D53" s="1" t="str">
        <f t="shared" si="1"/>
        <v>北海道鹿部町</v>
      </c>
      <c r="E53" s="12">
        <v>343</v>
      </c>
      <c r="F53" s="1">
        <f t="shared" si="0"/>
        <v>1</v>
      </c>
    </row>
    <row r="54" spans="1:6">
      <c r="A54" s="12">
        <v>345</v>
      </c>
      <c r="B54" s="12" t="s">
        <v>95</v>
      </c>
      <c r="C54" s="12" t="s">
        <v>148</v>
      </c>
      <c r="D54" s="1" t="str">
        <f t="shared" si="1"/>
        <v>北海道森町</v>
      </c>
      <c r="E54" s="12">
        <v>345</v>
      </c>
      <c r="F54" s="1">
        <f t="shared" si="0"/>
        <v>1</v>
      </c>
    </row>
    <row r="55" spans="1:6">
      <c r="A55" s="12">
        <v>346</v>
      </c>
      <c r="B55" s="12" t="s">
        <v>95</v>
      </c>
      <c r="C55" s="12" t="s">
        <v>149</v>
      </c>
      <c r="D55" s="1" t="str">
        <f t="shared" si="1"/>
        <v>北海道八雲町</v>
      </c>
      <c r="E55" s="12">
        <v>346</v>
      </c>
      <c r="F55" s="1">
        <f t="shared" si="0"/>
        <v>1</v>
      </c>
    </row>
    <row r="56" spans="1:6">
      <c r="A56" s="12">
        <v>347</v>
      </c>
      <c r="B56" s="12" t="s">
        <v>95</v>
      </c>
      <c r="C56" s="12" t="s">
        <v>150</v>
      </c>
      <c r="D56" s="1" t="str">
        <f t="shared" si="1"/>
        <v>北海道長万部町</v>
      </c>
      <c r="E56" s="12">
        <v>347</v>
      </c>
      <c r="F56" s="1">
        <f t="shared" si="0"/>
        <v>1</v>
      </c>
    </row>
    <row r="57" spans="1:6">
      <c r="A57" s="12">
        <v>361</v>
      </c>
      <c r="B57" s="12" t="s">
        <v>95</v>
      </c>
      <c r="C57" s="12" t="s">
        <v>151</v>
      </c>
      <c r="D57" s="1" t="str">
        <f t="shared" si="1"/>
        <v>北海道江差町</v>
      </c>
      <c r="E57" s="12">
        <v>361</v>
      </c>
      <c r="F57" s="1">
        <f t="shared" si="0"/>
        <v>1</v>
      </c>
    </row>
    <row r="58" spans="1:6">
      <c r="A58" s="12">
        <v>362</v>
      </c>
      <c r="B58" s="12" t="s">
        <v>95</v>
      </c>
      <c r="C58" s="12" t="s">
        <v>152</v>
      </c>
      <c r="D58" s="1" t="str">
        <f t="shared" si="1"/>
        <v>北海道上ノ国町</v>
      </c>
      <c r="E58" s="12">
        <v>362</v>
      </c>
      <c r="F58" s="1">
        <f t="shared" si="0"/>
        <v>1</v>
      </c>
    </row>
    <row r="59" spans="1:6">
      <c r="A59" s="12">
        <v>363</v>
      </c>
      <c r="B59" s="12" t="s">
        <v>95</v>
      </c>
      <c r="C59" s="12" t="s">
        <v>153</v>
      </c>
      <c r="D59" s="1" t="str">
        <f t="shared" si="1"/>
        <v>北海道厚沢部町</v>
      </c>
      <c r="E59" s="12">
        <v>363</v>
      </c>
      <c r="F59" s="1">
        <f t="shared" si="0"/>
        <v>1</v>
      </c>
    </row>
    <row r="60" spans="1:6">
      <c r="A60" s="12">
        <v>364</v>
      </c>
      <c r="B60" s="12" t="s">
        <v>95</v>
      </c>
      <c r="C60" s="12" t="s">
        <v>154</v>
      </c>
      <c r="D60" s="1" t="str">
        <f t="shared" si="1"/>
        <v>北海道乙部町</v>
      </c>
      <c r="E60" s="12">
        <v>364</v>
      </c>
      <c r="F60" s="1">
        <f t="shared" si="0"/>
        <v>1</v>
      </c>
    </row>
    <row r="61" spans="1:6">
      <c r="A61" s="12">
        <v>367</v>
      </c>
      <c r="B61" s="12" t="s">
        <v>95</v>
      </c>
      <c r="C61" s="12" t="s">
        <v>155</v>
      </c>
      <c r="D61" s="1" t="str">
        <f t="shared" si="1"/>
        <v>北海道奥尻町</v>
      </c>
      <c r="E61" s="12">
        <v>367</v>
      </c>
      <c r="F61" s="1">
        <f t="shared" si="0"/>
        <v>1</v>
      </c>
    </row>
    <row r="62" spans="1:6">
      <c r="A62" s="12">
        <v>370</v>
      </c>
      <c r="B62" s="12" t="s">
        <v>95</v>
      </c>
      <c r="C62" s="12" t="s">
        <v>156</v>
      </c>
      <c r="D62" s="1" t="str">
        <f t="shared" si="1"/>
        <v>北海道今金町</v>
      </c>
      <c r="E62" s="12">
        <v>370</v>
      </c>
      <c r="F62" s="1">
        <f t="shared" si="0"/>
        <v>1</v>
      </c>
    </row>
    <row r="63" spans="1:6">
      <c r="A63" s="12">
        <v>371</v>
      </c>
      <c r="B63" s="12" t="s">
        <v>95</v>
      </c>
      <c r="C63" s="12" t="s">
        <v>157</v>
      </c>
      <c r="D63" s="1" t="str">
        <f t="shared" si="1"/>
        <v>北海道せたな町</v>
      </c>
      <c r="E63" s="12">
        <v>371</v>
      </c>
      <c r="F63" s="1">
        <f t="shared" si="0"/>
        <v>1</v>
      </c>
    </row>
    <row r="64" spans="1:6">
      <c r="A64" s="12">
        <v>391</v>
      </c>
      <c r="B64" s="12" t="s">
        <v>95</v>
      </c>
      <c r="C64" s="12" t="s">
        <v>158</v>
      </c>
      <c r="D64" s="1" t="str">
        <f t="shared" si="1"/>
        <v>北海道島牧村</v>
      </c>
      <c r="E64" s="12">
        <v>391</v>
      </c>
      <c r="F64" s="1">
        <f t="shared" si="0"/>
        <v>1</v>
      </c>
    </row>
    <row r="65" spans="1:9">
      <c r="A65" s="12">
        <v>392</v>
      </c>
      <c r="B65" s="12" t="s">
        <v>95</v>
      </c>
      <c r="C65" s="12" t="s">
        <v>159</v>
      </c>
      <c r="D65" s="1" t="str">
        <f t="shared" si="1"/>
        <v>北海道寿都町</v>
      </c>
      <c r="E65" s="12">
        <v>392</v>
      </c>
      <c r="F65" s="1">
        <f t="shared" si="0"/>
        <v>1</v>
      </c>
    </row>
    <row r="66" spans="1:9">
      <c r="A66" s="12">
        <v>393</v>
      </c>
      <c r="B66" s="12" t="s">
        <v>95</v>
      </c>
      <c r="C66" s="12" t="s">
        <v>160</v>
      </c>
      <c r="D66" s="1" t="str">
        <f t="shared" si="1"/>
        <v>北海道黒松内町</v>
      </c>
      <c r="E66" s="12">
        <v>393</v>
      </c>
      <c r="F66" s="1">
        <f t="shared" ref="F66:F129" si="2">COUNTIF(D:D,D66)</f>
        <v>1</v>
      </c>
    </row>
    <row r="67" spans="1:9">
      <c r="A67" s="12">
        <v>394</v>
      </c>
      <c r="B67" s="12" t="s">
        <v>95</v>
      </c>
      <c r="C67" s="12" t="s">
        <v>161</v>
      </c>
      <c r="D67" s="1" t="str">
        <f t="shared" ref="D67:D130" si="3">B67&amp;C67</f>
        <v>北海道蘭越町</v>
      </c>
      <c r="E67" s="12">
        <v>394</v>
      </c>
      <c r="F67" s="1">
        <f t="shared" si="2"/>
        <v>1</v>
      </c>
    </row>
    <row r="68" spans="1:9">
      <c r="A68" s="12">
        <v>395</v>
      </c>
      <c r="B68" s="12" t="s">
        <v>95</v>
      </c>
      <c r="C68" s="12" t="s">
        <v>162</v>
      </c>
      <c r="D68" s="1" t="str">
        <f t="shared" si="3"/>
        <v>北海道ニセコ町</v>
      </c>
      <c r="E68" s="12">
        <v>395</v>
      </c>
      <c r="F68" s="1">
        <f t="shared" si="2"/>
        <v>1</v>
      </c>
    </row>
    <row r="69" spans="1:9">
      <c r="A69" s="12">
        <v>396</v>
      </c>
      <c r="B69" s="12" t="s">
        <v>95</v>
      </c>
      <c r="C69" s="12" t="s">
        <v>163</v>
      </c>
      <c r="D69" s="1" t="str">
        <f t="shared" si="3"/>
        <v>北海道真狩村</v>
      </c>
      <c r="E69" s="12">
        <v>396</v>
      </c>
      <c r="F69" s="1">
        <f t="shared" si="2"/>
        <v>1</v>
      </c>
    </row>
    <row r="70" spans="1:9">
      <c r="A70" s="12">
        <v>397</v>
      </c>
      <c r="B70" s="12" t="s">
        <v>95</v>
      </c>
      <c r="C70" s="12" t="s">
        <v>164</v>
      </c>
      <c r="D70" s="1" t="str">
        <f t="shared" si="3"/>
        <v>北海道留寿都村</v>
      </c>
      <c r="E70" s="12">
        <v>397</v>
      </c>
      <c r="F70" s="1">
        <f t="shared" si="2"/>
        <v>1</v>
      </c>
    </row>
    <row r="71" spans="1:9">
      <c r="A71" s="12">
        <v>398</v>
      </c>
      <c r="B71" s="12" t="s">
        <v>95</v>
      </c>
      <c r="C71" s="12" t="s">
        <v>165</v>
      </c>
      <c r="D71" s="1" t="str">
        <f t="shared" si="3"/>
        <v>北海道喜茂別町</v>
      </c>
      <c r="E71" s="12">
        <v>398</v>
      </c>
      <c r="F71" s="1">
        <f t="shared" si="2"/>
        <v>1</v>
      </c>
    </row>
    <row r="72" spans="1:9">
      <c r="A72" s="12">
        <v>399</v>
      </c>
      <c r="B72" s="12" t="s">
        <v>95</v>
      </c>
      <c r="C72" s="12" t="s">
        <v>166</v>
      </c>
      <c r="D72" s="1" t="str">
        <f t="shared" si="3"/>
        <v>北海道京極町</v>
      </c>
      <c r="E72" s="12">
        <v>399</v>
      </c>
      <c r="F72" s="1">
        <f t="shared" si="2"/>
        <v>1</v>
      </c>
    </row>
    <row r="73" spans="1:9">
      <c r="A73" s="12">
        <v>400</v>
      </c>
      <c r="B73" s="12" t="s">
        <v>95</v>
      </c>
      <c r="C73" s="12" t="s">
        <v>167</v>
      </c>
      <c r="D73" s="1" t="str">
        <f t="shared" si="3"/>
        <v>北海道倶知安町</v>
      </c>
      <c r="E73" s="12">
        <v>400</v>
      </c>
      <c r="F73" s="1">
        <f t="shared" si="2"/>
        <v>1</v>
      </c>
    </row>
    <row r="74" spans="1:9">
      <c r="A74" s="12">
        <v>401</v>
      </c>
      <c r="B74" s="12" t="s">
        <v>95</v>
      </c>
      <c r="C74" s="12" t="s">
        <v>168</v>
      </c>
      <c r="D74" s="1" t="str">
        <f t="shared" si="3"/>
        <v>北海道共和町</v>
      </c>
      <c r="E74" s="12">
        <v>401</v>
      </c>
      <c r="F74" s="1">
        <f t="shared" si="2"/>
        <v>1</v>
      </c>
    </row>
    <row r="75" spans="1:9">
      <c r="A75" s="12">
        <v>402</v>
      </c>
      <c r="B75" s="12" t="s">
        <v>95</v>
      </c>
      <c r="C75" s="12" t="s">
        <v>169</v>
      </c>
      <c r="D75" s="1" t="str">
        <f t="shared" si="3"/>
        <v>北海道岩内町</v>
      </c>
      <c r="E75" s="12">
        <v>402</v>
      </c>
      <c r="F75" s="1">
        <f t="shared" si="2"/>
        <v>1</v>
      </c>
    </row>
    <row r="76" spans="1:9">
      <c r="A76" s="12">
        <v>403</v>
      </c>
      <c r="B76" s="12" t="s">
        <v>95</v>
      </c>
      <c r="C76" s="12" t="s">
        <v>2094</v>
      </c>
      <c r="D76" s="1" t="str">
        <f t="shared" si="3"/>
        <v>北海道泊村　（古宇郡）</v>
      </c>
      <c r="E76" s="12">
        <v>403</v>
      </c>
      <c r="F76" s="1">
        <f t="shared" si="2"/>
        <v>1</v>
      </c>
      <c r="I76" s="1" t="s">
        <v>2093</v>
      </c>
    </row>
    <row r="77" spans="1:9">
      <c r="A77" s="12">
        <v>404</v>
      </c>
      <c r="B77" s="12" t="s">
        <v>95</v>
      </c>
      <c r="C77" s="12" t="s">
        <v>170</v>
      </c>
      <c r="D77" s="1" t="str">
        <f t="shared" si="3"/>
        <v>北海道神恵内村</v>
      </c>
      <c r="E77" s="12">
        <v>404</v>
      </c>
      <c r="F77" s="1">
        <f t="shared" si="2"/>
        <v>1</v>
      </c>
    </row>
    <row r="78" spans="1:9">
      <c r="A78" s="12">
        <v>405</v>
      </c>
      <c r="B78" s="12" t="s">
        <v>95</v>
      </c>
      <c r="C78" s="12" t="s">
        <v>171</v>
      </c>
      <c r="D78" s="1" t="str">
        <f t="shared" si="3"/>
        <v>北海道積丹町</v>
      </c>
      <c r="E78" s="12">
        <v>405</v>
      </c>
      <c r="F78" s="1">
        <f t="shared" si="2"/>
        <v>1</v>
      </c>
    </row>
    <row r="79" spans="1:9">
      <c r="A79" s="12">
        <v>406</v>
      </c>
      <c r="B79" s="12" t="s">
        <v>95</v>
      </c>
      <c r="C79" s="12" t="s">
        <v>172</v>
      </c>
      <c r="D79" s="1" t="str">
        <f t="shared" si="3"/>
        <v>北海道古平町</v>
      </c>
      <c r="E79" s="12">
        <v>406</v>
      </c>
      <c r="F79" s="1">
        <f t="shared" si="2"/>
        <v>1</v>
      </c>
    </row>
    <row r="80" spans="1:9">
      <c r="A80" s="12">
        <v>407</v>
      </c>
      <c r="B80" s="12" t="s">
        <v>95</v>
      </c>
      <c r="C80" s="12" t="s">
        <v>173</v>
      </c>
      <c r="D80" s="1" t="str">
        <f t="shared" si="3"/>
        <v>北海道仁木町</v>
      </c>
      <c r="E80" s="12">
        <v>407</v>
      </c>
      <c r="F80" s="1">
        <f t="shared" si="2"/>
        <v>1</v>
      </c>
    </row>
    <row r="81" spans="1:6">
      <c r="A81" s="12">
        <v>408</v>
      </c>
      <c r="B81" s="12" t="s">
        <v>95</v>
      </c>
      <c r="C81" s="12" t="s">
        <v>174</v>
      </c>
      <c r="D81" s="1" t="str">
        <f t="shared" si="3"/>
        <v>北海道余市町</v>
      </c>
      <c r="E81" s="12">
        <v>408</v>
      </c>
      <c r="F81" s="1">
        <f t="shared" si="2"/>
        <v>1</v>
      </c>
    </row>
    <row r="82" spans="1:6">
      <c r="A82" s="12">
        <v>409</v>
      </c>
      <c r="B82" s="12" t="s">
        <v>95</v>
      </c>
      <c r="C82" s="12" t="s">
        <v>175</v>
      </c>
      <c r="D82" s="1" t="str">
        <f t="shared" si="3"/>
        <v>北海道赤井川村</v>
      </c>
      <c r="E82" s="12">
        <v>409</v>
      </c>
      <c r="F82" s="1">
        <f t="shared" si="2"/>
        <v>1</v>
      </c>
    </row>
    <row r="83" spans="1:6">
      <c r="A83" s="12">
        <v>423</v>
      </c>
      <c r="B83" s="12" t="s">
        <v>95</v>
      </c>
      <c r="C83" s="12" t="s">
        <v>176</v>
      </c>
      <c r="D83" s="1" t="str">
        <f t="shared" si="3"/>
        <v>北海道南幌町</v>
      </c>
      <c r="E83" s="12">
        <v>423</v>
      </c>
      <c r="F83" s="1">
        <f t="shared" si="2"/>
        <v>1</v>
      </c>
    </row>
    <row r="84" spans="1:6">
      <c r="A84" s="12">
        <v>424</v>
      </c>
      <c r="B84" s="12" t="s">
        <v>95</v>
      </c>
      <c r="C84" s="12" t="s">
        <v>177</v>
      </c>
      <c r="D84" s="1" t="str">
        <f t="shared" si="3"/>
        <v>北海道奈井江町</v>
      </c>
      <c r="E84" s="12">
        <v>424</v>
      </c>
      <c r="F84" s="1">
        <f t="shared" si="2"/>
        <v>1</v>
      </c>
    </row>
    <row r="85" spans="1:6">
      <c r="A85" s="12">
        <v>425</v>
      </c>
      <c r="B85" s="12" t="s">
        <v>95</v>
      </c>
      <c r="C85" s="12" t="s">
        <v>178</v>
      </c>
      <c r="D85" s="1" t="str">
        <f t="shared" si="3"/>
        <v>北海道上砂川町</v>
      </c>
      <c r="E85" s="12">
        <v>425</v>
      </c>
      <c r="F85" s="1">
        <f t="shared" si="2"/>
        <v>1</v>
      </c>
    </row>
    <row r="86" spans="1:6">
      <c r="A86" s="12">
        <v>427</v>
      </c>
      <c r="B86" s="12" t="s">
        <v>95</v>
      </c>
      <c r="C86" s="12" t="s">
        <v>179</v>
      </c>
      <c r="D86" s="1" t="str">
        <f t="shared" si="3"/>
        <v>北海道由仁町</v>
      </c>
      <c r="E86" s="12">
        <v>427</v>
      </c>
      <c r="F86" s="1">
        <f t="shared" si="2"/>
        <v>1</v>
      </c>
    </row>
    <row r="87" spans="1:6">
      <c r="A87" s="12">
        <v>428</v>
      </c>
      <c r="B87" s="12" t="s">
        <v>95</v>
      </c>
      <c r="C87" s="12" t="s">
        <v>180</v>
      </c>
      <c r="D87" s="1" t="str">
        <f t="shared" si="3"/>
        <v>北海道長沼町</v>
      </c>
      <c r="E87" s="12">
        <v>428</v>
      </c>
      <c r="F87" s="1">
        <f t="shared" si="2"/>
        <v>1</v>
      </c>
    </row>
    <row r="88" spans="1:6">
      <c r="A88" s="12">
        <v>429</v>
      </c>
      <c r="B88" s="12" t="s">
        <v>95</v>
      </c>
      <c r="C88" s="12" t="s">
        <v>181</v>
      </c>
      <c r="D88" s="1" t="str">
        <f t="shared" si="3"/>
        <v>北海道栗山町</v>
      </c>
      <c r="E88" s="12">
        <v>429</v>
      </c>
      <c r="F88" s="1">
        <f t="shared" si="2"/>
        <v>1</v>
      </c>
    </row>
    <row r="89" spans="1:6">
      <c r="A89" s="12">
        <v>430</v>
      </c>
      <c r="B89" s="12" t="s">
        <v>95</v>
      </c>
      <c r="C89" s="12" t="s">
        <v>182</v>
      </c>
      <c r="D89" s="1" t="str">
        <f t="shared" si="3"/>
        <v>北海道月形町</v>
      </c>
      <c r="E89" s="12">
        <v>430</v>
      </c>
      <c r="F89" s="1">
        <f t="shared" si="2"/>
        <v>1</v>
      </c>
    </row>
    <row r="90" spans="1:6">
      <c r="A90" s="12">
        <v>431</v>
      </c>
      <c r="B90" s="12" t="s">
        <v>95</v>
      </c>
      <c r="C90" s="12" t="s">
        <v>183</v>
      </c>
      <c r="D90" s="1" t="str">
        <f t="shared" si="3"/>
        <v>北海道浦臼町</v>
      </c>
      <c r="E90" s="12">
        <v>431</v>
      </c>
      <c r="F90" s="1">
        <f t="shared" si="2"/>
        <v>1</v>
      </c>
    </row>
    <row r="91" spans="1:6">
      <c r="A91" s="12">
        <v>432</v>
      </c>
      <c r="B91" s="12" t="s">
        <v>95</v>
      </c>
      <c r="C91" s="12" t="s">
        <v>184</v>
      </c>
      <c r="D91" s="1" t="str">
        <f t="shared" si="3"/>
        <v>北海道新十津川町</v>
      </c>
      <c r="E91" s="12">
        <v>432</v>
      </c>
      <c r="F91" s="1">
        <f t="shared" si="2"/>
        <v>1</v>
      </c>
    </row>
    <row r="92" spans="1:6">
      <c r="A92" s="12">
        <v>433</v>
      </c>
      <c r="B92" s="12" t="s">
        <v>95</v>
      </c>
      <c r="C92" s="12" t="s">
        <v>185</v>
      </c>
      <c r="D92" s="1" t="str">
        <f t="shared" si="3"/>
        <v>北海道妹背牛町</v>
      </c>
      <c r="E92" s="12">
        <v>433</v>
      </c>
      <c r="F92" s="1">
        <f t="shared" si="2"/>
        <v>1</v>
      </c>
    </row>
    <row r="93" spans="1:6">
      <c r="A93" s="12">
        <v>434</v>
      </c>
      <c r="B93" s="12" t="s">
        <v>95</v>
      </c>
      <c r="C93" s="12" t="s">
        <v>186</v>
      </c>
      <c r="D93" s="1" t="str">
        <f t="shared" si="3"/>
        <v>北海道秩父別町</v>
      </c>
      <c r="E93" s="12">
        <v>434</v>
      </c>
      <c r="F93" s="1">
        <f t="shared" si="2"/>
        <v>1</v>
      </c>
    </row>
    <row r="94" spans="1:6">
      <c r="A94" s="12">
        <v>436</v>
      </c>
      <c r="B94" s="12" t="s">
        <v>95</v>
      </c>
      <c r="C94" s="12" t="s">
        <v>187</v>
      </c>
      <c r="D94" s="1" t="str">
        <f t="shared" si="3"/>
        <v>北海道雨竜町</v>
      </c>
      <c r="E94" s="12">
        <v>436</v>
      </c>
      <c r="F94" s="1">
        <f t="shared" si="2"/>
        <v>1</v>
      </c>
    </row>
    <row r="95" spans="1:6">
      <c r="A95" s="12">
        <v>437</v>
      </c>
      <c r="B95" s="12" t="s">
        <v>95</v>
      </c>
      <c r="C95" s="12" t="s">
        <v>188</v>
      </c>
      <c r="D95" s="1" t="str">
        <f t="shared" si="3"/>
        <v>北海道北竜町</v>
      </c>
      <c r="E95" s="12">
        <v>437</v>
      </c>
      <c r="F95" s="1">
        <f t="shared" si="2"/>
        <v>1</v>
      </c>
    </row>
    <row r="96" spans="1:6">
      <c r="A96" s="12">
        <v>438</v>
      </c>
      <c r="B96" s="12" t="s">
        <v>95</v>
      </c>
      <c r="C96" s="12" t="s">
        <v>189</v>
      </c>
      <c r="D96" s="1" t="str">
        <f t="shared" si="3"/>
        <v>北海道沼田町</v>
      </c>
      <c r="E96" s="12">
        <v>438</v>
      </c>
      <c r="F96" s="1">
        <f t="shared" si="2"/>
        <v>1</v>
      </c>
    </row>
    <row r="97" spans="1:6">
      <c r="A97" s="12">
        <v>452</v>
      </c>
      <c r="B97" s="12" t="s">
        <v>95</v>
      </c>
      <c r="C97" s="12" t="s">
        <v>190</v>
      </c>
      <c r="D97" s="1" t="str">
        <f t="shared" si="3"/>
        <v>北海道鷹栖町</v>
      </c>
      <c r="E97" s="12">
        <v>452</v>
      </c>
      <c r="F97" s="1">
        <f t="shared" si="2"/>
        <v>1</v>
      </c>
    </row>
    <row r="98" spans="1:6">
      <c r="A98" s="12">
        <v>453</v>
      </c>
      <c r="B98" s="12" t="s">
        <v>95</v>
      </c>
      <c r="C98" s="12" t="s">
        <v>191</v>
      </c>
      <c r="D98" s="1" t="str">
        <f t="shared" si="3"/>
        <v>北海道東神楽町</v>
      </c>
      <c r="E98" s="12">
        <v>453</v>
      </c>
      <c r="F98" s="1">
        <f t="shared" si="2"/>
        <v>1</v>
      </c>
    </row>
    <row r="99" spans="1:6">
      <c r="A99" s="12">
        <v>454</v>
      </c>
      <c r="B99" s="12" t="s">
        <v>95</v>
      </c>
      <c r="C99" s="12" t="s">
        <v>192</v>
      </c>
      <c r="D99" s="1" t="str">
        <f t="shared" si="3"/>
        <v>北海道当麻町</v>
      </c>
      <c r="E99" s="12">
        <v>454</v>
      </c>
      <c r="F99" s="1">
        <f t="shared" si="2"/>
        <v>1</v>
      </c>
    </row>
    <row r="100" spans="1:6">
      <c r="A100" s="12">
        <v>455</v>
      </c>
      <c r="B100" s="12" t="s">
        <v>95</v>
      </c>
      <c r="C100" s="12" t="s">
        <v>193</v>
      </c>
      <c r="D100" s="1" t="str">
        <f t="shared" si="3"/>
        <v>北海道比布町</v>
      </c>
      <c r="E100" s="12">
        <v>455</v>
      </c>
      <c r="F100" s="1">
        <f t="shared" si="2"/>
        <v>1</v>
      </c>
    </row>
    <row r="101" spans="1:6">
      <c r="A101" s="12">
        <v>456</v>
      </c>
      <c r="B101" s="12" t="s">
        <v>95</v>
      </c>
      <c r="C101" s="12" t="s">
        <v>194</v>
      </c>
      <c r="D101" s="1" t="str">
        <f t="shared" si="3"/>
        <v>北海道愛別町</v>
      </c>
      <c r="E101" s="12">
        <v>456</v>
      </c>
      <c r="F101" s="1">
        <f t="shared" si="2"/>
        <v>1</v>
      </c>
    </row>
    <row r="102" spans="1:6">
      <c r="A102" s="12">
        <v>457</v>
      </c>
      <c r="B102" s="12" t="s">
        <v>95</v>
      </c>
      <c r="C102" s="12" t="s">
        <v>195</v>
      </c>
      <c r="D102" s="1" t="str">
        <f t="shared" si="3"/>
        <v>北海道上川町</v>
      </c>
      <c r="E102" s="12">
        <v>457</v>
      </c>
      <c r="F102" s="1">
        <f t="shared" si="2"/>
        <v>1</v>
      </c>
    </row>
    <row r="103" spans="1:6">
      <c r="A103" s="12">
        <v>458</v>
      </c>
      <c r="B103" s="12" t="s">
        <v>95</v>
      </c>
      <c r="C103" s="12" t="s">
        <v>196</v>
      </c>
      <c r="D103" s="1" t="str">
        <f t="shared" si="3"/>
        <v>北海道東川町</v>
      </c>
      <c r="E103" s="12">
        <v>458</v>
      </c>
      <c r="F103" s="1">
        <f t="shared" si="2"/>
        <v>1</v>
      </c>
    </row>
    <row r="104" spans="1:6">
      <c r="A104" s="12">
        <v>459</v>
      </c>
      <c r="B104" s="12" t="s">
        <v>95</v>
      </c>
      <c r="C104" s="12" t="s">
        <v>197</v>
      </c>
      <c r="D104" s="1" t="str">
        <f t="shared" si="3"/>
        <v>北海道美瑛町</v>
      </c>
      <c r="E104" s="12">
        <v>459</v>
      </c>
      <c r="F104" s="1">
        <f t="shared" si="2"/>
        <v>1</v>
      </c>
    </row>
    <row r="105" spans="1:6">
      <c r="A105" s="12">
        <v>460</v>
      </c>
      <c r="B105" s="12" t="s">
        <v>95</v>
      </c>
      <c r="C105" s="12" t="s">
        <v>198</v>
      </c>
      <c r="D105" s="1" t="str">
        <f t="shared" si="3"/>
        <v>北海道上富良野町</v>
      </c>
      <c r="E105" s="12">
        <v>460</v>
      </c>
      <c r="F105" s="1">
        <f t="shared" si="2"/>
        <v>1</v>
      </c>
    </row>
    <row r="106" spans="1:6">
      <c r="A106" s="12">
        <v>461</v>
      </c>
      <c r="B106" s="12" t="s">
        <v>95</v>
      </c>
      <c r="C106" s="12" t="s">
        <v>199</v>
      </c>
      <c r="D106" s="1" t="str">
        <f t="shared" si="3"/>
        <v>北海道中富良野町</v>
      </c>
      <c r="E106" s="12">
        <v>461</v>
      </c>
      <c r="F106" s="1">
        <f t="shared" si="2"/>
        <v>1</v>
      </c>
    </row>
    <row r="107" spans="1:6">
      <c r="A107" s="12">
        <v>462</v>
      </c>
      <c r="B107" s="12" t="s">
        <v>95</v>
      </c>
      <c r="C107" s="12" t="s">
        <v>200</v>
      </c>
      <c r="D107" s="1" t="str">
        <f t="shared" si="3"/>
        <v>北海道南富良野町</v>
      </c>
      <c r="E107" s="12">
        <v>462</v>
      </c>
      <c r="F107" s="1">
        <f t="shared" si="2"/>
        <v>1</v>
      </c>
    </row>
    <row r="108" spans="1:6">
      <c r="A108" s="12">
        <v>463</v>
      </c>
      <c r="B108" s="12" t="s">
        <v>95</v>
      </c>
      <c r="C108" s="12" t="s">
        <v>201</v>
      </c>
      <c r="D108" s="1" t="str">
        <f t="shared" si="3"/>
        <v>北海道占冠村</v>
      </c>
      <c r="E108" s="12">
        <v>463</v>
      </c>
      <c r="F108" s="1">
        <f t="shared" si="2"/>
        <v>1</v>
      </c>
    </row>
    <row r="109" spans="1:6">
      <c r="A109" s="12">
        <v>464</v>
      </c>
      <c r="B109" s="12" t="s">
        <v>95</v>
      </c>
      <c r="C109" s="12" t="s">
        <v>202</v>
      </c>
      <c r="D109" s="1" t="str">
        <f t="shared" si="3"/>
        <v>北海道和寒町</v>
      </c>
      <c r="E109" s="12">
        <v>464</v>
      </c>
      <c r="F109" s="1">
        <f t="shared" si="2"/>
        <v>1</v>
      </c>
    </row>
    <row r="110" spans="1:6">
      <c r="A110" s="12">
        <v>465</v>
      </c>
      <c r="B110" s="12" t="s">
        <v>95</v>
      </c>
      <c r="C110" s="12" t="s">
        <v>203</v>
      </c>
      <c r="D110" s="1" t="str">
        <f t="shared" si="3"/>
        <v>北海道剣淵町</v>
      </c>
      <c r="E110" s="12">
        <v>465</v>
      </c>
      <c r="F110" s="1">
        <f t="shared" si="2"/>
        <v>1</v>
      </c>
    </row>
    <row r="111" spans="1:6">
      <c r="A111" s="12">
        <v>468</v>
      </c>
      <c r="B111" s="12" t="s">
        <v>95</v>
      </c>
      <c r="C111" s="12" t="s">
        <v>204</v>
      </c>
      <c r="D111" s="1" t="str">
        <f t="shared" si="3"/>
        <v>北海道下川町</v>
      </c>
      <c r="E111" s="12">
        <v>468</v>
      </c>
      <c r="F111" s="1">
        <f t="shared" si="2"/>
        <v>1</v>
      </c>
    </row>
    <row r="112" spans="1:6">
      <c r="A112" s="12">
        <v>469</v>
      </c>
      <c r="B112" s="12" t="s">
        <v>95</v>
      </c>
      <c r="C112" s="12" t="s">
        <v>205</v>
      </c>
      <c r="D112" s="1" t="str">
        <f t="shared" si="3"/>
        <v>北海道美深町</v>
      </c>
      <c r="E112" s="12">
        <v>469</v>
      </c>
      <c r="F112" s="1">
        <f t="shared" si="2"/>
        <v>1</v>
      </c>
    </row>
    <row r="113" spans="1:6">
      <c r="A113" s="12">
        <v>470</v>
      </c>
      <c r="B113" s="12" t="s">
        <v>95</v>
      </c>
      <c r="C113" s="12" t="s">
        <v>206</v>
      </c>
      <c r="D113" s="1" t="str">
        <f t="shared" si="3"/>
        <v>北海道音威子府村</v>
      </c>
      <c r="E113" s="12">
        <v>470</v>
      </c>
      <c r="F113" s="1">
        <f t="shared" si="2"/>
        <v>1</v>
      </c>
    </row>
    <row r="114" spans="1:6">
      <c r="A114" s="12">
        <v>471</v>
      </c>
      <c r="B114" s="12" t="s">
        <v>95</v>
      </c>
      <c r="C114" s="12" t="s">
        <v>207</v>
      </c>
      <c r="D114" s="1" t="str">
        <f t="shared" si="3"/>
        <v>北海道中川町</v>
      </c>
      <c r="E114" s="12">
        <v>471</v>
      </c>
      <c r="F114" s="1">
        <f t="shared" si="2"/>
        <v>1</v>
      </c>
    </row>
    <row r="115" spans="1:6">
      <c r="A115" s="12">
        <v>472</v>
      </c>
      <c r="B115" s="12" t="s">
        <v>95</v>
      </c>
      <c r="C115" s="12" t="s">
        <v>208</v>
      </c>
      <c r="D115" s="1" t="str">
        <f t="shared" si="3"/>
        <v>北海道幌加内町</v>
      </c>
      <c r="E115" s="12">
        <v>472</v>
      </c>
      <c r="F115" s="1">
        <f t="shared" si="2"/>
        <v>1</v>
      </c>
    </row>
    <row r="116" spans="1:6">
      <c r="A116" s="12">
        <v>481</v>
      </c>
      <c r="B116" s="12" t="s">
        <v>95</v>
      </c>
      <c r="C116" s="12" t="s">
        <v>209</v>
      </c>
      <c r="D116" s="1" t="str">
        <f t="shared" si="3"/>
        <v>北海道増毛町</v>
      </c>
      <c r="E116" s="12">
        <v>481</v>
      </c>
      <c r="F116" s="1">
        <f t="shared" si="2"/>
        <v>1</v>
      </c>
    </row>
    <row r="117" spans="1:6">
      <c r="A117" s="12">
        <v>482</v>
      </c>
      <c r="B117" s="12" t="s">
        <v>95</v>
      </c>
      <c r="C117" s="12" t="s">
        <v>210</v>
      </c>
      <c r="D117" s="1" t="str">
        <f t="shared" si="3"/>
        <v>北海道小平町</v>
      </c>
      <c r="E117" s="12">
        <v>482</v>
      </c>
      <c r="F117" s="1">
        <f t="shared" si="2"/>
        <v>1</v>
      </c>
    </row>
    <row r="118" spans="1:6">
      <c r="A118" s="12">
        <v>483</v>
      </c>
      <c r="B118" s="12" t="s">
        <v>95</v>
      </c>
      <c r="C118" s="12" t="s">
        <v>211</v>
      </c>
      <c r="D118" s="1" t="str">
        <f t="shared" si="3"/>
        <v>北海道苫前町</v>
      </c>
      <c r="E118" s="12">
        <v>483</v>
      </c>
      <c r="F118" s="1">
        <f t="shared" si="2"/>
        <v>1</v>
      </c>
    </row>
    <row r="119" spans="1:6">
      <c r="A119" s="12">
        <v>484</v>
      </c>
      <c r="B119" s="12" t="s">
        <v>95</v>
      </c>
      <c r="C119" s="12" t="s">
        <v>212</v>
      </c>
      <c r="D119" s="1" t="str">
        <f t="shared" si="3"/>
        <v>北海道羽幌町</v>
      </c>
      <c r="E119" s="12">
        <v>484</v>
      </c>
      <c r="F119" s="1">
        <f t="shared" si="2"/>
        <v>1</v>
      </c>
    </row>
    <row r="120" spans="1:6">
      <c r="A120" s="12">
        <v>485</v>
      </c>
      <c r="B120" s="12" t="s">
        <v>95</v>
      </c>
      <c r="C120" s="12" t="s">
        <v>213</v>
      </c>
      <c r="D120" s="1" t="str">
        <f t="shared" si="3"/>
        <v>北海道初山別村</v>
      </c>
      <c r="E120" s="12">
        <v>485</v>
      </c>
      <c r="F120" s="1">
        <f t="shared" si="2"/>
        <v>1</v>
      </c>
    </row>
    <row r="121" spans="1:6">
      <c r="A121" s="12">
        <v>486</v>
      </c>
      <c r="B121" s="12" t="s">
        <v>95</v>
      </c>
      <c r="C121" s="12" t="s">
        <v>214</v>
      </c>
      <c r="D121" s="1" t="str">
        <f t="shared" si="3"/>
        <v>北海道遠別町</v>
      </c>
      <c r="E121" s="12">
        <v>486</v>
      </c>
      <c r="F121" s="1">
        <f t="shared" si="2"/>
        <v>1</v>
      </c>
    </row>
    <row r="122" spans="1:6">
      <c r="A122" s="12">
        <v>487</v>
      </c>
      <c r="B122" s="12" t="s">
        <v>95</v>
      </c>
      <c r="C122" s="12" t="s">
        <v>215</v>
      </c>
      <c r="D122" s="1" t="str">
        <f t="shared" si="3"/>
        <v>北海道天塩町</v>
      </c>
      <c r="E122" s="12">
        <v>487</v>
      </c>
      <c r="F122" s="1">
        <f t="shared" si="2"/>
        <v>1</v>
      </c>
    </row>
    <row r="123" spans="1:6">
      <c r="A123" s="12">
        <v>511</v>
      </c>
      <c r="B123" s="12" t="s">
        <v>95</v>
      </c>
      <c r="C123" s="12" t="s">
        <v>216</v>
      </c>
      <c r="D123" s="1" t="str">
        <f t="shared" si="3"/>
        <v>北海道猿払村</v>
      </c>
      <c r="E123" s="12">
        <v>511</v>
      </c>
      <c r="F123" s="1">
        <f t="shared" si="2"/>
        <v>1</v>
      </c>
    </row>
    <row r="124" spans="1:6">
      <c r="A124" s="12">
        <v>512</v>
      </c>
      <c r="B124" s="12" t="s">
        <v>95</v>
      </c>
      <c r="C124" s="12" t="s">
        <v>217</v>
      </c>
      <c r="D124" s="1" t="str">
        <f t="shared" si="3"/>
        <v>北海道浜頓別町</v>
      </c>
      <c r="E124" s="12">
        <v>512</v>
      </c>
      <c r="F124" s="1">
        <f t="shared" si="2"/>
        <v>1</v>
      </c>
    </row>
    <row r="125" spans="1:6">
      <c r="A125" s="12">
        <v>513</v>
      </c>
      <c r="B125" s="12" t="s">
        <v>95</v>
      </c>
      <c r="C125" s="12" t="s">
        <v>218</v>
      </c>
      <c r="D125" s="1" t="str">
        <f t="shared" si="3"/>
        <v>北海道中頓別町</v>
      </c>
      <c r="E125" s="12">
        <v>513</v>
      </c>
      <c r="F125" s="1">
        <f t="shared" si="2"/>
        <v>1</v>
      </c>
    </row>
    <row r="126" spans="1:6">
      <c r="A126" s="12">
        <v>514</v>
      </c>
      <c r="B126" s="12" t="s">
        <v>95</v>
      </c>
      <c r="C126" s="12" t="s">
        <v>219</v>
      </c>
      <c r="D126" s="1" t="str">
        <f t="shared" si="3"/>
        <v>北海道枝幸町</v>
      </c>
      <c r="E126" s="12">
        <v>514</v>
      </c>
      <c r="F126" s="1">
        <f t="shared" si="2"/>
        <v>1</v>
      </c>
    </row>
    <row r="127" spans="1:6">
      <c r="A127" s="12">
        <v>516</v>
      </c>
      <c r="B127" s="12" t="s">
        <v>95</v>
      </c>
      <c r="C127" s="12" t="s">
        <v>220</v>
      </c>
      <c r="D127" s="1" t="str">
        <f t="shared" si="3"/>
        <v>北海道豊富町</v>
      </c>
      <c r="E127" s="12">
        <v>516</v>
      </c>
      <c r="F127" s="1">
        <f t="shared" si="2"/>
        <v>1</v>
      </c>
    </row>
    <row r="128" spans="1:6">
      <c r="A128" s="12">
        <v>517</v>
      </c>
      <c r="B128" s="12" t="s">
        <v>95</v>
      </c>
      <c r="C128" s="12" t="s">
        <v>221</v>
      </c>
      <c r="D128" s="1" t="str">
        <f t="shared" si="3"/>
        <v>北海道礼文町</v>
      </c>
      <c r="E128" s="12">
        <v>517</v>
      </c>
      <c r="F128" s="1">
        <f t="shared" si="2"/>
        <v>1</v>
      </c>
    </row>
    <row r="129" spans="1:6">
      <c r="A129" s="12">
        <v>518</v>
      </c>
      <c r="B129" s="12" t="s">
        <v>95</v>
      </c>
      <c r="C129" s="12" t="s">
        <v>222</v>
      </c>
      <c r="D129" s="1" t="str">
        <f t="shared" si="3"/>
        <v>北海道利尻町</v>
      </c>
      <c r="E129" s="12">
        <v>518</v>
      </c>
      <c r="F129" s="1">
        <f t="shared" si="2"/>
        <v>1</v>
      </c>
    </row>
    <row r="130" spans="1:6">
      <c r="A130" s="12">
        <v>519</v>
      </c>
      <c r="B130" s="12" t="s">
        <v>95</v>
      </c>
      <c r="C130" s="12" t="s">
        <v>223</v>
      </c>
      <c r="D130" s="1" t="str">
        <f t="shared" si="3"/>
        <v>北海道利尻富士町</v>
      </c>
      <c r="E130" s="12">
        <v>519</v>
      </c>
      <c r="F130" s="1">
        <f t="shared" ref="F130:F193" si="4">COUNTIF(D:D,D130)</f>
        <v>1</v>
      </c>
    </row>
    <row r="131" spans="1:6">
      <c r="A131" s="12">
        <v>520</v>
      </c>
      <c r="B131" s="12" t="s">
        <v>95</v>
      </c>
      <c r="C131" s="12" t="s">
        <v>224</v>
      </c>
      <c r="D131" s="1" t="str">
        <f t="shared" ref="D131:D194" si="5">B131&amp;C131</f>
        <v>北海道幌延町</v>
      </c>
      <c r="E131" s="12">
        <v>520</v>
      </c>
      <c r="F131" s="1">
        <f t="shared" si="4"/>
        <v>1</v>
      </c>
    </row>
    <row r="132" spans="1:6">
      <c r="A132" s="12">
        <v>543</v>
      </c>
      <c r="B132" s="12" t="s">
        <v>95</v>
      </c>
      <c r="C132" s="12" t="s">
        <v>225</v>
      </c>
      <c r="D132" s="1" t="str">
        <f t="shared" si="5"/>
        <v>北海道美幌町</v>
      </c>
      <c r="E132" s="12">
        <v>543</v>
      </c>
      <c r="F132" s="1">
        <f t="shared" si="4"/>
        <v>1</v>
      </c>
    </row>
    <row r="133" spans="1:6">
      <c r="A133" s="12">
        <v>544</v>
      </c>
      <c r="B133" s="12" t="s">
        <v>95</v>
      </c>
      <c r="C133" s="12" t="s">
        <v>226</v>
      </c>
      <c r="D133" s="1" t="str">
        <f t="shared" si="5"/>
        <v>北海道津別町</v>
      </c>
      <c r="E133" s="12">
        <v>544</v>
      </c>
      <c r="F133" s="1">
        <f t="shared" si="4"/>
        <v>1</v>
      </c>
    </row>
    <row r="134" spans="1:6">
      <c r="A134" s="12">
        <v>545</v>
      </c>
      <c r="B134" s="12" t="s">
        <v>95</v>
      </c>
      <c r="C134" s="12" t="s">
        <v>227</v>
      </c>
      <c r="D134" s="1" t="str">
        <f t="shared" si="5"/>
        <v>北海道斜里町</v>
      </c>
      <c r="E134" s="12">
        <v>545</v>
      </c>
      <c r="F134" s="1">
        <f t="shared" si="4"/>
        <v>1</v>
      </c>
    </row>
    <row r="135" spans="1:6">
      <c r="A135" s="12">
        <v>546</v>
      </c>
      <c r="B135" s="12" t="s">
        <v>95</v>
      </c>
      <c r="C135" s="12" t="s">
        <v>228</v>
      </c>
      <c r="D135" s="1" t="str">
        <f t="shared" si="5"/>
        <v>北海道清里町</v>
      </c>
      <c r="E135" s="12">
        <v>546</v>
      </c>
      <c r="F135" s="1">
        <f t="shared" si="4"/>
        <v>1</v>
      </c>
    </row>
    <row r="136" spans="1:6">
      <c r="A136" s="12">
        <v>547</v>
      </c>
      <c r="B136" s="12" t="s">
        <v>95</v>
      </c>
      <c r="C136" s="12" t="s">
        <v>229</v>
      </c>
      <c r="D136" s="1" t="str">
        <f t="shared" si="5"/>
        <v>北海道小清水町</v>
      </c>
      <c r="E136" s="12">
        <v>547</v>
      </c>
      <c r="F136" s="1">
        <f t="shared" si="4"/>
        <v>1</v>
      </c>
    </row>
    <row r="137" spans="1:6">
      <c r="A137" s="12">
        <v>549</v>
      </c>
      <c r="B137" s="12" t="s">
        <v>95</v>
      </c>
      <c r="C137" s="12" t="s">
        <v>230</v>
      </c>
      <c r="D137" s="1" t="str">
        <f t="shared" si="5"/>
        <v>北海道訓子府町</v>
      </c>
      <c r="E137" s="12">
        <v>549</v>
      </c>
      <c r="F137" s="1">
        <f t="shared" si="4"/>
        <v>1</v>
      </c>
    </row>
    <row r="138" spans="1:6">
      <c r="A138" s="12">
        <v>550</v>
      </c>
      <c r="B138" s="12" t="s">
        <v>95</v>
      </c>
      <c r="C138" s="12" t="s">
        <v>231</v>
      </c>
      <c r="D138" s="1" t="str">
        <f t="shared" si="5"/>
        <v>北海道置戸町</v>
      </c>
      <c r="E138" s="12">
        <v>550</v>
      </c>
      <c r="F138" s="1">
        <f t="shared" si="4"/>
        <v>1</v>
      </c>
    </row>
    <row r="139" spans="1:6">
      <c r="A139" s="12">
        <v>552</v>
      </c>
      <c r="B139" s="12" t="s">
        <v>95</v>
      </c>
      <c r="C139" s="12" t="s">
        <v>232</v>
      </c>
      <c r="D139" s="1" t="str">
        <f t="shared" si="5"/>
        <v>北海道佐呂間町</v>
      </c>
      <c r="E139" s="12">
        <v>552</v>
      </c>
      <c r="F139" s="1">
        <f t="shared" si="4"/>
        <v>1</v>
      </c>
    </row>
    <row r="140" spans="1:6">
      <c r="A140" s="12">
        <v>555</v>
      </c>
      <c r="B140" s="12" t="s">
        <v>95</v>
      </c>
      <c r="C140" s="12" t="s">
        <v>233</v>
      </c>
      <c r="D140" s="1" t="str">
        <f t="shared" si="5"/>
        <v>北海道遠軽町</v>
      </c>
      <c r="E140" s="12">
        <v>555</v>
      </c>
      <c r="F140" s="1">
        <f t="shared" si="4"/>
        <v>1</v>
      </c>
    </row>
    <row r="141" spans="1:6">
      <c r="A141" s="12">
        <v>559</v>
      </c>
      <c r="B141" s="12" t="s">
        <v>95</v>
      </c>
      <c r="C141" s="12" t="s">
        <v>234</v>
      </c>
      <c r="D141" s="1" t="str">
        <f t="shared" si="5"/>
        <v>北海道湧別町</v>
      </c>
      <c r="E141" s="12">
        <v>559</v>
      </c>
      <c r="F141" s="1">
        <f t="shared" si="4"/>
        <v>1</v>
      </c>
    </row>
    <row r="142" spans="1:6">
      <c r="A142" s="12">
        <v>560</v>
      </c>
      <c r="B142" s="12" t="s">
        <v>95</v>
      </c>
      <c r="C142" s="12" t="s">
        <v>235</v>
      </c>
      <c r="D142" s="1" t="str">
        <f t="shared" si="5"/>
        <v>北海道滝上町</v>
      </c>
      <c r="E142" s="12">
        <v>560</v>
      </c>
      <c r="F142" s="1">
        <f t="shared" si="4"/>
        <v>1</v>
      </c>
    </row>
    <row r="143" spans="1:6">
      <c r="A143" s="12">
        <v>561</v>
      </c>
      <c r="B143" s="12" t="s">
        <v>95</v>
      </c>
      <c r="C143" s="12" t="s">
        <v>236</v>
      </c>
      <c r="D143" s="1" t="str">
        <f t="shared" si="5"/>
        <v>北海道興部町</v>
      </c>
      <c r="E143" s="12">
        <v>561</v>
      </c>
      <c r="F143" s="1">
        <f t="shared" si="4"/>
        <v>1</v>
      </c>
    </row>
    <row r="144" spans="1:6">
      <c r="A144" s="12">
        <v>562</v>
      </c>
      <c r="B144" s="12" t="s">
        <v>95</v>
      </c>
      <c r="C144" s="12" t="s">
        <v>237</v>
      </c>
      <c r="D144" s="1" t="str">
        <f t="shared" si="5"/>
        <v>北海道西興部村</v>
      </c>
      <c r="E144" s="12">
        <v>562</v>
      </c>
      <c r="F144" s="1">
        <f t="shared" si="4"/>
        <v>1</v>
      </c>
    </row>
    <row r="145" spans="1:6">
      <c r="A145" s="12">
        <v>563</v>
      </c>
      <c r="B145" s="12" t="s">
        <v>95</v>
      </c>
      <c r="C145" s="12" t="s">
        <v>238</v>
      </c>
      <c r="D145" s="1" t="str">
        <f t="shared" si="5"/>
        <v>北海道雄武町</v>
      </c>
      <c r="E145" s="12">
        <v>563</v>
      </c>
      <c r="F145" s="1">
        <f t="shared" si="4"/>
        <v>1</v>
      </c>
    </row>
    <row r="146" spans="1:6">
      <c r="A146" s="12">
        <v>564</v>
      </c>
      <c r="B146" s="12" t="s">
        <v>95</v>
      </c>
      <c r="C146" s="12" t="s">
        <v>239</v>
      </c>
      <c r="D146" s="1" t="str">
        <f t="shared" si="5"/>
        <v>北海道大空町</v>
      </c>
      <c r="E146" s="12">
        <v>564</v>
      </c>
      <c r="F146" s="1">
        <f t="shared" si="4"/>
        <v>1</v>
      </c>
    </row>
    <row r="147" spans="1:6">
      <c r="A147" s="12">
        <v>571</v>
      </c>
      <c r="B147" s="12" t="s">
        <v>95</v>
      </c>
      <c r="C147" s="12" t="s">
        <v>240</v>
      </c>
      <c r="D147" s="1" t="str">
        <f t="shared" si="5"/>
        <v>北海道豊浦町</v>
      </c>
      <c r="E147" s="12">
        <v>571</v>
      </c>
      <c r="F147" s="1">
        <f t="shared" si="4"/>
        <v>1</v>
      </c>
    </row>
    <row r="148" spans="1:6">
      <c r="A148" s="12">
        <v>575</v>
      </c>
      <c r="B148" s="12" t="s">
        <v>95</v>
      </c>
      <c r="C148" s="12" t="s">
        <v>241</v>
      </c>
      <c r="D148" s="1" t="str">
        <f t="shared" si="5"/>
        <v>北海道壮瞥町</v>
      </c>
      <c r="E148" s="12">
        <v>575</v>
      </c>
      <c r="F148" s="1">
        <f t="shared" si="4"/>
        <v>1</v>
      </c>
    </row>
    <row r="149" spans="1:6">
      <c r="A149" s="12">
        <v>578</v>
      </c>
      <c r="B149" s="12" t="s">
        <v>95</v>
      </c>
      <c r="C149" s="12" t="s">
        <v>242</v>
      </c>
      <c r="D149" s="1" t="str">
        <f t="shared" si="5"/>
        <v>北海道白老町</v>
      </c>
      <c r="E149" s="12">
        <v>578</v>
      </c>
      <c r="F149" s="1">
        <f t="shared" si="4"/>
        <v>1</v>
      </c>
    </row>
    <row r="150" spans="1:6">
      <c r="A150" s="12">
        <v>581</v>
      </c>
      <c r="B150" s="12" t="s">
        <v>95</v>
      </c>
      <c r="C150" s="12" t="s">
        <v>243</v>
      </c>
      <c r="D150" s="1" t="str">
        <f t="shared" si="5"/>
        <v>北海道厚真町</v>
      </c>
      <c r="E150" s="12">
        <v>581</v>
      </c>
      <c r="F150" s="1">
        <f t="shared" si="4"/>
        <v>1</v>
      </c>
    </row>
    <row r="151" spans="1:6">
      <c r="A151" s="12">
        <v>584</v>
      </c>
      <c r="B151" s="12" t="s">
        <v>95</v>
      </c>
      <c r="C151" s="12" t="s">
        <v>244</v>
      </c>
      <c r="D151" s="1" t="str">
        <f t="shared" si="5"/>
        <v>北海道洞爺湖町</v>
      </c>
      <c r="E151" s="12">
        <v>584</v>
      </c>
      <c r="F151" s="1">
        <f t="shared" si="4"/>
        <v>1</v>
      </c>
    </row>
    <row r="152" spans="1:6">
      <c r="A152" s="12">
        <v>585</v>
      </c>
      <c r="B152" s="12" t="s">
        <v>95</v>
      </c>
      <c r="C152" s="12" t="s">
        <v>245</v>
      </c>
      <c r="D152" s="1" t="str">
        <f t="shared" si="5"/>
        <v>北海道安平町</v>
      </c>
      <c r="E152" s="12">
        <v>585</v>
      </c>
      <c r="F152" s="1">
        <f t="shared" si="4"/>
        <v>1</v>
      </c>
    </row>
    <row r="153" spans="1:6">
      <c r="A153" s="12">
        <v>586</v>
      </c>
      <c r="B153" s="12" t="s">
        <v>95</v>
      </c>
      <c r="C153" s="12" t="s">
        <v>246</v>
      </c>
      <c r="D153" s="1" t="str">
        <f t="shared" si="5"/>
        <v>北海道むかわ町</v>
      </c>
      <c r="E153" s="12">
        <v>586</v>
      </c>
      <c r="F153" s="1">
        <f t="shared" si="4"/>
        <v>1</v>
      </c>
    </row>
    <row r="154" spans="1:6">
      <c r="A154" s="12">
        <v>601</v>
      </c>
      <c r="B154" s="12" t="s">
        <v>95</v>
      </c>
      <c r="C154" s="12" t="s">
        <v>247</v>
      </c>
      <c r="D154" s="1" t="str">
        <f t="shared" si="5"/>
        <v>北海道日高町</v>
      </c>
      <c r="E154" s="12">
        <v>601</v>
      </c>
      <c r="F154" s="1">
        <f t="shared" si="4"/>
        <v>1</v>
      </c>
    </row>
    <row r="155" spans="1:6">
      <c r="A155" s="12">
        <v>602</v>
      </c>
      <c r="B155" s="12" t="s">
        <v>95</v>
      </c>
      <c r="C155" s="12" t="s">
        <v>248</v>
      </c>
      <c r="D155" s="1" t="str">
        <f t="shared" si="5"/>
        <v>北海道平取町</v>
      </c>
      <c r="E155" s="12">
        <v>602</v>
      </c>
      <c r="F155" s="1">
        <f t="shared" si="4"/>
        <v>1</v>
      </c>
    </row>
    <row r="156" spans="1:6">
      <c r="A156" s="12">
        <v>604</v>
      </c>
      <c r="B156" s="12" t="s">
        <v>95</v>
      </c>
      <c r="C156" s="12" t="s">
        <v>249</v>
      </c>
      <c r="D156" s="1" t="str">
        <f t="shared" si="5"/>
        <v>北海道新冠町</v>
      </c>
      <c r="E156" s="12">
        <v>604</v>
      </c>
      <c r="F156" s="1">
        <f t="shared" si="4"/>
        <v>1</v>
      </c>
    </row>
    <row r="157" spans="1:6">
      <c r="A157" s="12">
        <v>607</v>
      </c>
      <c r="B157" s="12" t="s">
        <v>95</v>
      </c>
      <c r="C157" s="12" t="s">
        <v>250</v>
      </c>
      <c r="D157" s="1" t="str">
        <f t="shared" si="5"/>
        <v>北海道浦河町</v>
      </c>
      <c r="E157" s="12">
        <v>607</v>
      </c>
      <c r="F157" s="1">
        <f t="shared" si="4"/>
        <v>1</v>
      </c>
    </row>
    <row r="158" spans="1:6">
      <c r="A158" s="12">
        <v>608</v>
      </c>
      <c r="B158" s="12" t="s">
        <v>95</v>
      </c>
      <c r="C158" s="12" t="s">
        <v>251</v>
      </c>
      <c r="D158" s="1" t="str">
        <f t="shared" si="5"/>
        <v>北海道様似町</v>
      </c>
      <c r="E158" s="12">
        <v>608</v>
      </c>
      <c r="F158" s="1">
        <f t="shared" si="4"/>
        <v>1</v>
      </c>
    </row>
    <row r="159" spans="1:6">
      <c r="A159" s="12">
        <v>609</v>
      </c>
      <c r="B159" s="12" t="s">
        <v>95</v>
      </c>
      <c r="C159" s="12" t="s">
        <v>252</v>
      </c>
      <c r="D159" s="1" t="str">
        <f t="shared" si="5"/>
        <v>北海道えりも町</v>
      </c>
      <c r="E159" s="12">
        <v>609</v>
      </c>
      <c r="F159" s="1">
        <f t="shared" si="4"/>
        <v>1</v>
      </c>
    </row>
    <row r="160" spans="1:6">
      <c r="A160" s="12">
        <v>610</v>
      </c>
      <c r="B160" s="12" t="s">
        <v>95</v>
      </c>
      <c r="C160" s="12" t="s">
        <v>253</v>
      </c>
      <c r="D160" s="1" t="str">
        <f t="shared" si="5"/>
        <v>北海道新ひだか町</v>
      </c>
      <c r="E160" s="12">
        <v>610</v>
      </c>
      <c r="F160" s="1">
        <f t="shared" si="4"/>
        <v>1</v>
      </c>
    </row>
    <row r="161" spans="1:6">
      <c r="A161" s="12">
        <v>631</v>
      </c>
      <c r="B161" s="12" t="s">
        <v>95</v>
      </c>
      <c r="C161" s="12" t="s">
        <v>254</v>
      </c>
      <c r="D161" s="1" t="str">
        <f t="shared" si="5"/>
        <v>北海道音更町</v>
      </c>
      <c r="E161" s="12">
        <v>631</v>
      </c>
      <c r="F161" s="1">
        <f t="shared" si="4"/>
        <v>1</v>
      </c>
    </row>
    <row r="162" spans="1:6">
      <c r="A162" s="12">
        <v>632</v>
      </c>
      <c r="B162" s="12" t="s">
        <v>95</v>
      </c>
      <c r="C162" s="12" t="s">
        <v>255</v>
      </c>
      <c r="D162" s="1" t="str">
        <f t="shared" si="5"/>
        <v>北海道士幌町</v>
      </c>
      <c r="E162" s="12">
        <v>632</v>
      </c>
      <c r="F162" s="1">
        <f t="shared" si="4"/>
        <v>1</v>
      </c>
    </row>
    <row r="163" spans="1:6">
      <c r="A163" s="12">
        <v>633</v>
      </c>
      <c r="B163" s="12" t="s">
        <v>95</v>
      </c>
      <c r="C163" s="12" t="s">
        <v>256</v>
      </c>
      <c r="D163" s="1" t="str">
        <f t="shared" si="5"/>
        <v>北海道上士幌町</v>
      </c>
      <c r="E163" s="12">
        <v>633</v>
      </c>
      <c r="F163" s="1">
        <f t="shared" si="4"/>
        <v>1</v>
      </c>
    </row>
    <row r="164" spans="1:6">
      <c r="A164" s="12">
        <v>634</v>
      </c>
      <c r="B164" s="12" t="s">
        <v>95</v>
      </c>
      <c r="C164" s="12" t="s">
        <v>257</v>
      </c>
      <c r="D164" s="1" t="str">
        <f t="shared" si="5"/>
        <v>北海道鹿追町</v>
      </c>
      <c r="E164" s="12">
        <v>634</v>
      </c>
      <c r="F164" s="1">
        <f t="shared" si="4"/>
        <v>1</v>
      </c>
    </row>
    <row r="165" spans="1:6">
      <c r="A165" s="12">
        <v>635</v>
      </c>
      <c r="B165" s="12" t="s">
        <v>95</v>
      </c>
      <c r="C165" s="12" t="s">
        <v>258</v>
      </c>
      <c r="D165" s="1" t="str">
        <f t="shared" si="5"/>
        <v>北海道新得町</v>
      </c>
      <c r="E165" s="12">
        <v>635</v>
      </c>
      <c r="F165" s="1">
        <f t="shared" si="4"/>
        <v>1</v>
      </c>
    </row>
    <row r="166" spans="1:6">
      <c r="A166" s="12">
        <v>636</v>
      </c>
      <c r="B166" s="12" t="s">
        <v>95</v>
      </c>
      <c r="C166" s="12" t="s">
        <v>259</v>
      </c>
      <c r="D166" s="1" t="str">
        <f t="shared" si="5"/>
        <v>北海道清水町</v>
      </c>
      <c r="E166" s="12">
        <v>636</v>
      </c>
      <c r="F166" s="1">
        <f t="shared" si="4"/>
        <v>1</v>
      </c>
    </row>
    <row r="167" spans="1:6">
      <c r="A167" s="12">
        <v>637</v>
      </c>
      <c r="B167" s="12" t="s">
        <v>95</v>
      </c>
      <c r="C167" s="12" t="s">
        <v>260</v>
      </c>
      <c r="D167" s="1" t="str">
        <f t="shared" si="5"/>
        <v>北海道芽室町</v>
      </c>
      <c r="E167" s="12">
        <v>637</v>
      </c>
      <c r="F167" s="1">
        <f t="shared" si="4"/>
        <v>1</v>
      </c>
    </row>
    <row r="168" spans="1:6">
      <c r="A168" s="12">
        <v>638</v>
      </c>
      <c r="B168" s="12" t="s">
        <v>95</v>
      </c>
      <c r="C168" s="12" t="s">
        <v>261</v>
      </c>
      <c r="D168" s="1" t="str">
        <f t="shared" si="5"/>
        <v>北海道中札内村</v>
      </c>
      <c r="E168" s="12">
        <v>638</v>
      </c>
      <c r="F168" s="1">
        <f t="shared" si="4"/>
        <v>1</v>
      </c>
    </row>
    <row r="169" spans="1:6">
      <c r="A169" s="12">
        <v>639</v>
      </c>
      <c r="B169" s="12" t="s">
        <v>95</v>
      </c>
      <c r="C169" s="12" t="s">
        <v>262</v>
      </c>
      <c r="D169" s="1" t="str">
        <f t="shared" si="5"/>
        <v>北海道更別村</v>
      </c>
      <c r="E169" s="12">
        <v>639</v>
      </c>
      <c r="F169" s="1">
        <f t="shared" si="4"/>
        <v>1</v>
      </c>
    </row>
    <row r="170" spans="1:6">
      <c r="A170" s="12">
        <v>641</v>
      </c>
      <c r="B170" s="12" t="s">
        <v>95</v>
      </c>
      <c r="C170" s="12" t="s">
        <v>263</v>
      </c>
      <c r="D170" s="1" t="str">
        <f t="shared" si="5"/>
        <v>北海道大樹町</v>
      </c>
      <c r="E170" s="12">
        <v>641</v>
      </c>
      <c r="F170" s="1">
        <f t="shared" si="4"/>
        <v>1</v>
      </c>
    </row>
    <row r="171" spans="1:6">
      <c r="A171" s="12">
        <v>642</v>
      </c>
      <c r="B171" s="12" t="s">
        <v>95</v>
      </c>
      <c r="C171" s="12" t="s">
        <v>264</v>
      </c>
      <c r="D171" s="1" t="str">
        <f t="shared" si="5"/>
        <v>北海道広尾町</v>
      </c>
      <c r="E171" s="12">
        <v>642</v>
      </c>
      <c r="F171" s="1">
        <f t="shared" si="4"/>
        <v>1</v>
      </c>
    </row>
    <row r="172" spans="1:6">
      <c r="A172" s="12">
        <v>643</v>
      </c>
      <c r="B172" s="12" t="s">
        <v>95</v>
      </c>
      <c r="C172" s="12" t="s">
        <v>265</v>
      </c>
      <c r="D172" s="1" t="str">
        <f t="shared" si="5"/>
        <v>北海道幕別町</v>
      </c>
      <c r="E172" s="12">
        <v>643</v>
      </c>
      <c r="F172" s="1">
        <f t="shared" si="4"/>
        <v>1</v>
      </c>
    </row>
    <row r="173" spans="1:6">
      <c r="A173" s="12">
        <v>644</v>
      </c>
      <c r="B173" s="12" t="s">
        <v>95</v>
      </c>
      <c r="C173" s="12" t="s">
        <v>266</v>
      </c>
      <c r="D173" s="1" t="str">
        <f t="shared" si="5"/>
        <v>北海道池田町</v>
      </c>
      <c r="E173" s="12">
        <v>644</v>
      </c>
      <c r="F173" s="1">
        <f t="shared" si="4"/>
        <v>1</v>
      </c>
    </row>
    <row r="174" spans="1:6">
      <c r="A174" s="12">
        <v>645</v>
      </c>
      <c r="B174" s="12" t="s">
        <v>95</v>
      </c>
      <c r="C174" s="12" t="s">
        <v>267</v>
      </c>
      <c r="D174" s="1" t="str">
        <f t="shared" si="5"/>
        <v>北海道豊頃町</v>
      </c>
      <c r="E174" s="12">
        <v>645</v>
      </c>
      <c r="F174" s="1">
        <f t="shared" si="4"/>
        <v>1</v>
      </c>
    </row>
    <row r="175" spans="1:6">
      <c r="A175" s="12">
        <v>646</v>
      </c>
      <c r="B175" s="12" t="s">
        <v>95</v>
      </c>
      <c r="C175" s="12" t="s">
        <v>268</v>
      </c>
      <c r="D175" s="1" t="str">
        <f t="shared" si="5"/>
        <v>北海道本別町</v>
      </c>
      <c r="E175" s="12">
        <v>646</v>
      </c>
      <c r="F175" s="1">
        <f t="shared" si="4"/>
        <v>1</v>
      </c>
    </row>
    <row r="176" spans="1:6">
      <c r="A176" s="12">
        <v>647</v>
      </c>
      <c r="B176" s="12" t="s">
        <v>95</v>
      </c>
      <c r="C176" s="12" t="s">
        <v>269</v>
      </c>
      <c r="D176" s="1" t="str">
        <f t="shared" si="5"/>
        <v>北海道足寄町</v>
      </c>
      <c r="E176" s="12">
        <v>647</v>
      </c>
      <c r="F176" s="1">
        <f t="shared" si="4"/>
        <v>1</v>
      </c>
    </row>
    <row r="177" spans="1:6">
      <c r="A177" s="12">
        <v>648</v>
      </c>
      <c r="B177" s="12" t="s">
        <v>95</v>
      </c>
      <c r="C177" s="12" t="s">
        <v>270</v>
      </c>
      <c r="D177" s="1" t="str">
        <f t="shared" si="5"/>
        <v>北海道陸別町</v>
      </c>
      <c r="E177" s="12">
        <v>648</v>
      </c>
      <c r="F177" s="1">
        <f t="shared" si="4"/>
        <v>1</v>
      </c>
    </row>
    <row r="178" spans="1:6">
      <c r="A178" s="12">
        <v>649</v>
      </c>
      <c r="B178" s="12" t="s">
        <v>95</v>
      </c>
      <c r="C178" s="12" t="s">
        <v>271</v>
      </c>
      <c r="D178" s="1" t="str">
        <f t="shared" si="5"/>
        <v>北海道浦幌町</v>
      </c>
      <c r="E178" s="12">
        <v>649</v>
      </c>
      <c r="F178" s="1">
        <f t="shared" si="4"/>
        <v>1</v>
      </c>
    </row>
    <row r="179" spans="1:6">
      <c r="A179" s="12">
        <v>661</v>
      </c>
      <c r="B179" s="12" t="s">
        <v>95</v>
      </c>
      <c r="C179" s="12" t="s">
        <v>272</v>
      </c>
      <c r="D179" s="1" t="str">
        <f t="shared" si="5"/>
        <v>北海道釧路町</v>
      </c>
      <c r="E179" s="12">
        <v>661</v>
      </c>
      <c r="F179" s="1">
        <f t="shared" si="4"/>
        <v>1</v>
      </c>
    </row>
    <row r="180" spans="1:6">
      <c r="A180" s="12">
        <v>662</v>
      </c>
      <c r="B180" s="12" t="s">
        <v>95</v>
      </c>
      <c r="C180" s="12" t="s">
        <v>273</v>
      </c>
      <c r="D180" s="1" t="str">
        <f t="shared" si="5"/>
        <v>北海道厚岸町</v>
      </c>
      <c r="E180" s="12">
        <v>662</v>
      </c>
      <c r="F180" s="1">
        <f t="shared" si="4"/>
        <v>1</v>
      </c>
    </row>
    <row r="181" spans="1:6">
      <c r="A181" s="12">
        <v>663</v>
      </c>
      <c r="B181" s="12" t="s">
        <v>95</v>
      </c>
      <c r="C181" s="12" t="s">
        <v>274</v>
      </c>
      <c r="D181" s="1" t="str">
        <f t="shared" si="5"/>
        <v>北海道浜中町</v>
      </c>
      <c r="E181" s="12">
        <v>663</v>
      </c>
      <c r="F181" s="1">
        <f t="shared" si="4"/>
        <v>1</v>
      </c>
    </row>
    <row r="182" spans="1:6">
      <c r="A182" s="12">
        <v>664</v>
      </c>
      <c r="B182" s="12" t="s">
        <v>95</v>
      </c>
      <c r="C182" s="12" t="s">
        <v>275</v>
      </c>
      <c r="D182" s="1" t="str">
        <f t="shared" si="5"/>
        <v>北海道標茶町</v>
      </c>
      <c r="E182" s="12">
        <v>664</v>
      </c>
      <c r="F182" s="1">
        <f t="shared" si="4"/>
        <v>1</v>
      </c>
    </row>
    <row r="183" spans="1:6">
      <c r="A183" s="12">
        <v>665</v>
      </c>
      <c r="B183" s="12" t="s">
        <v>95</v>
      </c>
      <c r="C183" s="12" t="s">
        <v>276</v>
      </c>
      <c r="D183" s="1" t="str">
        <f t="shared" si="5"/>
        <v>北海道弟子屈町</v>
      </c>
      <c r="E183" s="12">
        <v>665</v>
      </c>
      <c r="F183" s="1">
        <f t="shared" si="4"/>
        <v>1</v>
      </c>
    </row>
    <row r="184" spans="1:6">
      <c r="A184" s="12">
        <v>667</v>
      </c>
      <c r="B184" s="12" t="s">
        <v>95</v>
      </c>
      <c r="C184" s="12" t="s">
        <v>277</v>
      </c>
      <c r="D184" s="1" t="str">
        <f t="shared" si="5"/>
        <v>北海道鶴居村</v>
      </c>
      <c r="E184" s="12">
        <v>667</v>
      </c>
      <c r="F184" s="1">
        <f t="shared" si="4"/>
        <v>1</v>
      </c>
    </row>
    <row r="185" spans="1:6">
      <c r="A185" s="12">
        <v>668</v>
      </c>
      <c r="B185" s="12" t="s">
        <v>95</v>
      </c>
      <c r="C185" s="12" t="s">
        <v>278</v>
      </c>
      <c r="D185" s="1" t="str">
        <f t="shared" si="5"/>
        <v>北海道白糠町</v>
      </c>
      <c r="E185" s="12">
        <v>668</v>
      </c>
      <c r="F185" s="1">
        <f t="shared" si="4"/>
        <v>1</v>
      </c>
    </row>
    <row r="186" spans="1:6">
      <c r="A186" s="12">
        <v>691</v>
      </c>
      <c r="B186" s="12" t="s">
        <v>95</v>
      </c>
      <c r="C186" s="12" t="s">
        <v>279</v>
      </c>
      <c r="D186" s="1" t="str">
        <f t="shared" si="5"/>
        <v>北海道別海町</v>
      </c>
      <c r="E186" s="12">
        <v>691</v>
      </c>
      <c r="F186" s="1">
        <f t="shared" si="4"/>
        <v>1</v>
      </c>
    </row>
    <row r="187" spans="1:6">
      <c r="A187" s="12">
        <v>692</v>
      </c>
      <c r="B187" s="12" t="s">
        <v>95</v>
      </c>
      <c r="C187" s="12" t="s">
        <v>280</v>
      </c>
      <c r="D187" s="1" t="str">
        <f t="shared" si="5"/>
        <v>北海道中標津町</v>
      </c>
      <c r="E187" s="12">
        <v>692</v>
      </c>
      <c r="F187" s="1">
        <f t="shared" si="4"/>
        <v>1</v>
      </c>
    </row>
    <row r="188" spans="1:6">
      <c r="A188" s="12">
        <v>693</v>
      </c>
      <c r="B188" s="12" t="s">
        <v>95</v>
      </c>
      <c r="C188" s="12" t="s">
        <v>281</v>
      </c>
      <c r="D188" s="1" t="str">
        <f t="shared" si="5"/>
        <v>北海道標津町</v>
      </c>
      <c r="E188" s="12">
        <v>693</v>
      </c>
      <c r="F188" s="1">
        <f t="shared" si="4"/>
        <v>1</v>
      </c>
    </row>
    <row r="189" spans="1:6">
      <c r="A189" s="12">
        <v>694</v>
      </c>
      <c r="B189" s="12" t="s">
        <v>95</v>
      </c>
      <c r="C189" s="12" t="s">
        <v>282</v>
      </c>
      <c r="D189" s="1" t="str">
        <f t="shared" si="5"/>
        <v>北海道羅臼町</v>
      </c>
      <c r="E189" s="12">
        <v>694</v>
      </c>
      <c r="F189" s="1">
        <f t="shared" si="4"/>
        <v>1</v>
      </c>
    </row>
    <row r="190" spans="1:6">
      <c r="A190" s="12">
        <v>695</v>
      </c>
      <c r="B190" s="12" t="s">
        <v>95</v>
      </c>
      <c r="C190" s="12" t="s">
        <v>283</v>
      </c>
      <c r="D190" s="1" t="str">
        <f t="shared" si="5"/>
        <v>北海道色丹村</v>
      </c>
      <c r="E190" s="12">
        <v>695</v>
      </c>
      <c r="F190" s="1">
        <f t="shared" si="4"/>
        <v>1</v>
      </c>
    </row>
    <row r="191" spans="1:6">
      <c r="A191" s="12">
        <v>696</v>
      </c>
      <c r="B191" s="12" t="s">
        <v>95</v>
      </c>
      <c r="C191" s="12" t="s">
        <v>2095</v>
      </c>
      <c r="D191" s="1" t="str">
        <f t="shared" si="5"/>
        <v>北海道泊村　（国後郡）</v>
      </c>
      <c r="E191" s="12">
        <v>696</v>
      </c>
      <c r="F191" s="1">
        <f t="shared" si="4"/>
        <v>1</v>
      </c>
    </row>
    <row r="192" spans="1:6">
      <c r="A192" s="12">
        <v>697</v>
      </c>
      <c r="B192" s="12" t="s">
        <v>95</v>
      </c>
      <c r="C192" s="12" t="s">
        <v>284</v>
      </c>
      <c r="D192" s="1" t="str">
        <f t="shared" si="5"/>
        <v>北海道留夜別村</v>
      </c>
      <c r="E192" s="12">
        <v>697</v>
      </c>
      <c r="F192" s="1">
        <f t="shared" si="4"/>
        <v>1</v>
      </c>
    </row>
    <row r="193" spans="1:6">
      <c r="A193" s="12">
        <v>698</v>
      </c>
      <c r="B193" s="12" t="s">
        <v>95</v>
      </c>
      <c r="C193" s="12" t="s">
        <v>285</v>
      </c>
      <c r="D193" s="1" t="str">
        <f t="shared" si="5"/>
        <v>北海道留別村</v>
      </c>
      <c r="E193" s="12">
        <v>698</v>
      </c>
      <c r="F193" s="1">
        <f t="shared" si="4"/>
        <v>1</v>
      </c>
    </row>
    <row r="194" spans="1:6">
      <c r="A194" s="12">
        <v>699</v>
      </c>
      <c r="B194" s="12" t="s">
        <v>95</v>
      </c>
      <c r="C194" s="12" t="s">
        <v>286</v>
      </c>
      <c r="D194" s="1" t="str">
        <f t="shared" si="5"/>
        <v>北海道紗那村</v>
      </c>
      <c r="E194" s="12">
        <v>699</v>
      </c>
      <c r="F194" s="1">
        <f t="shared" ref="F194:F257" si="6">COUNTIF(D:D,D194)</f>
        <v>1</v>
      </c>
    </row>
    <row r="195" spans="1:6">
      <c r="A195" s="12">
        <v>700</v>
      </c>
      <c r="B195" s="12" t="s">
        <v>95</v>
      </c>
      <c r="C195" s="12" t="s">
        <v>287</v>
      </c>
      <c r="D195" s="1" t="str">
        <f t="shared" ref="D195:D258" si="7">B195&amp;C195</f>
        <v>北海道蘂取村</v>
      </c>
      <c r="E195" s="12">
        <v>700</v>
      </c>
      <c r="F195" s="1">
        <f t="shared" si="6"/>
        <v>1</v>
      </c>
    </row>
    <row r="196" spans="1:6">
      <c r="A196" s="12">
        <v>201</v>
      </c>
      <c r="B196" s="12" t="s">
        <v>288</v>
      </c>
      <c r="C196" s="12" t="s">
        <v>289</v>
      </c>
      <c r="D196" s="1" t="str">
        <f t="shared" si="7"/>
        <v>青森県青森市</v>
      </c>
      <c r="E196" s="12">
        <v>201</v>
      </c>
      <c r="F196" s="1">
        <f t="shared" si="6"/>
        <v>1</v>
      </c>
    </row>
    <row r="197" spans="1:6">
      <c r="A197" s="12">
        <v>202</v>
      </c>
      <c r="B197" s="12" t="s">
        <v>288</v>
      </c>
      <c r="C197" s="12" t="s">
        <v>290</v>
      </c>
      <c r="D197" s="1" t="str">
        <f t="shared" si="7"/>
        <v>青森県弘前市</v>
      </c>
      <c r="E197" s="12">
        <v>202</v>
      </c>
      <c r="F197" s="1">
        <f t="shared" si="6"/>
        <v>1</v>
      </c>
    </row>
    <row r="198" spans="1:6">
      <c r="A198" s="12">
        <v>203</v>
      </c>
      <c r="B198" s="12" t="s">
        <v>288</v>
      </c>
      <c r="C198" s="12" t="s">
        <v>291</v>
      </c>
      <c r="D198" s="1" t="str">
        <f t="shared" si="7"/>
        <v>青森県八戸市</v>
      </c>
      <c r="E198" s="12">
        <v>203</v>
      </c>
      <c r="F198" s="1">
        <f t="shared" si="6"/>
        <v>1</v>
      </c>
    </row>
    <row r="199" spans="1:6">
      <c r="A199" s="12">
        <v>204</v>
      </c>
      <c r="B199" s="12" t="s">
        <v>288</v>
      </c>
      <c r="C199" s="12" t="s">
        <v>292</v>
      </c>
      <c r="D199" s="1" t="str">
        <f t="shared" si="7"/>
        <v>青森県黒石市</v>
      </c>
      <c r="E199" s="12">
        <v>204</v>
      </c>
      <c r="F199" s="1">
        <f t="shared" si="6"/>
        <v>1</v>
      </c>
    </row>
    <row r="200" spans="1:6">
      <c r="A200" s="12">
        <v>205</v>
      </c>
      <c r="B200" s="12" t="s">
        <v>288</v>
      </c>
      <c r="C200" s="12" t="s">
        <v>293</v>
      </c>
      <c r="D200" s="1" t="str">
        <f t="shared" si="7"/>
        <v>青森県五所川原市</v>
      </c>
      <c r="E200" s="12">
        <v>205</v>
      </c>
      <c r="F200" s="1">
        <f t="shared" si="6"/>
        <v>1</v>
      </c>
    </row>
    <row r="201" spans="1:6">
      <c r="A201" s="12">
        <v>206</v>
      </c>
      <c r="B201" s="12" t="s">
        <v>288</v>
      </c>
      <c r="C201" s="12" t="s">
        <v>294</v>
      </c>
      <c r="D201" s="1" t="str">
        <f t="shared" si="7"/>
        <v>青森県十和田市</v>
      </c>
      <c r="E201" s="12">
        <v>206</v>
      </c>
      <c r="F201" s="1">
        <f t="shared" si="6"/>
        <v>1</v>
      </c>
    </row>
    <row r="202" spans="1:6">
      <c r="A202" s="12">
        <v>207</v>
      </c>
      <c r="B202" s="12" t="s">
        <v>288</v>
      </c>
      <c r="C202" s="12" t="s">
        <v>295</v>
      </c>
      <c r="D202" s="1" t="str">
        <f t="shared" si="7"/>
        <v>青森県三沢市</v>
      </c>
      <c r="E202" s="12">
        <v>207</v>
      </c>
      <c r="F202" s="1">
        <f t="shared" si="6"/>
        <v>1</v>
      </c>
    </row>
    <row r="203" spans="1:6">
      <c r="A203" s="12">
        <v>208</v>
      </c>
      <c r="B203" s="12" t="s">
        <v>288</v>
      </c>
      <c r="C203" s="12" t="s">
        <v>296</v>
      </c>
      <c r="D203" s="1" t="str">
        <f t="shared" si="7"/>
        <v>青森県むつ市</v>
      </c>
      <c r="E203" s="12">
        <v>208</v>
      </c>
      <c r="F203" s="1">
        <f t="shared" si="6"/>
        <v>1</v>
      </c>
    </row>
    <row r="204" spans="1:6">
      <c r="A204" s="12">
        <v>209</v>
      </c>
      <c r="B204" s="12" t="s">
        <v>288</v>
      </c>
      <c r="C204" s="12" t="s">
        <v>297</v>
      </c>
      <c r="D204" s="1" t="str">
        <f t="shared" si="7"/>
        <v>青森県つがる市</v>
      </c>
      <c r="E204" s="12">
        <v>209</v>
      </c>
      <c r="F204" s="1">
        <f t="shared" si="6"/>
        <v>1</v>
      </c>
    </row>
    <row r="205" spans="1:6">
      <c r="A205" s="12">
        <v>210</v>
      </c>
      <c r="B205" s="12" t="s">
        <v>288</v>
      </c>
      <c r="C205" s="12" t="s">
        <v>298</v>
      </c>
      <c r="D205" s="1" t="str">
        <f t="shared" si="7"/>
        <v>青森県平川市</v>
      </c>
      <c r="E205" s="12">
        <v>210</v>
      </c>
      <c r="F205" s="1">
        <f t="shared" si="6"/>
        <v>1</v>
      </c>
    </row>
    <row r="206" spans="1:6">
      <c r="A206" s="12">
        <v>301</v>
      </c>
      <c r="B206" s="12" t="s">
        <v>288</v>
      </c>
      <c r="C206" s="12" t="s">
        <v>299</v>
      </c>
      <c r="D206" s="1" t="str">
        <f t="shared" si="7"/>
        <v>青森県平内町</v>
      </c>
      <c r="E206" s="12">
        <v>301</v>
      </c>
      <c r="F206" s="1">
        <f t="shared" si="6"/>
        <v>1</v>
      </c>
    </row>
    <row r="207" spans="1:6">
      <c r="A207" s="12">
        <v>303</v>
      </c>
      <c r="B207" s="12" t="s">
        <v>288</v>
      </c>
      <c r="C207" s="12" t="s">
        <v>300</v>
      </c>
      <c r="D207" s="1" t="str">
        <f t="shared" si="7"/>
        <v>青森県今別町</v>
      </c>
      <c r="E207" s="12">
        <v>303</v>
      </c>
      <c r="F207" s="1">
        <f t="shared" si="6"/>
        <v>1</v>
      </c>
    </row>
    <row r="208" spans="1:6">
      <c r="A208" s="12">
        <v>304</v>
      </c>
      <c r="B208" s="12" t="s">
        <v>288</v>
      </c>
      <c r="C208" s="12" t="s">
        <v>301</v>
      </c>
      <c r="D208" s="1" t="str">
        <f t="shared" si="7"/>
        <v>青森県蓬田村</v>
      </c>
      <c r="E208" s="12">
        <v>304</v>
      </c>
      <c r="F208" s="1">
        <f t="shared" si="6"/>
        <v>1</v>
      </c>
    </row>
    <row r="209" spans="1:6">
      <c r="A209" s="12">
        <v>307</v>
      </c>
      <c r="B209" s="12" t="s">
        <v>288</v>
      </c>
      <c r="C209" s="12" t="s">
        <v>302</v>
      </c>
      <c r="D209" s="1" t="str">
        <f t="shared" si="7"/>
        <v>青森県外ヶ浜町</v>
      </c>
      <c r="E209" s="12">
        <v>307</v>
      </c>
      <c r="F209" s="1">
        <f t="shared" si="6"/>
        <v>1</v>
      </c>
    </row>
    <row r="210" spans="1:6">
      <c r="A210" s="12">
        <v>321</v>
      </c>
      <c r="B210" s="12" t="s">
        <v>288</v>
      </c>
      <c r="C210" s="12" t="s">
        <v>303</v>
      </c>
      <c r="D210" s="1" t="str">
        <f t="shared" si="7"/>
        <v>青森県鰺ヶ沢町</v>
      </c>
      <c r="E210" s="12">
        <v>321</v>
      </c>
      <c r="F210" s="1">
        <f t="shared" si="6"/>
        <v>1</v>
      </c>
    </row>
    <row r="211" spans="1:6">
      <c r="A211" s="12">
        <v>323</v>
      </c>
      <c r="B211" s="12" t="s">
        <v>288</v>
      </c>
      <c r="C211" s="12" t="s">
        <v>304</v>
      </c>
      <c r="D211" s="1" t="str">
        <f t="shared" si="7"/>
        <v>青森県深浦町</v>
      </c>
      <c r="E211" s="12">
        <v>323</v>
      </c>
      <c r="F211" s="1">
        <f t="shared" si="6"/>
        <v>1</v>
      </c>
    </row>
    <row r="212" spans="1:6">
      <c r="A212" s="12">
        <v>343</v>
      </c>
      <c r="B212" s="12" t="s">
        <v>288</v>
      </c>
      <c r="C212" s="12" t="s">
        <v>305</v>
      </c>
      <c r="D212" s="1" t="str">
        <f t="shared" si="7"/>
        <v>青森県西目屋村</v>
      </c>
      <c r="E212" s="12">
        <v>343</v>
      </c>
      <c r="F212" s="1">
        <f t="shared" si="6"/>
        <v>1</v>
      </c>
    </row>
    <row r="213" spans="1:6">
      <c r="A213" s="12">
        <v>361</v>
      </c>
      <c r="B213" s="12" t="s">
        <v>288</v>
      </c>
      <c r="C213" s="12" t="s">
        <v>306</v>
      </c>
      <c r="D213" s="1" t="str">
        <f t="shared" si="7"/>
        <v>青森県藤崎町</v>
      </c>
      <c r="E213" s="12">
        <v>361</v>
      </c>
      <c r="F213" s="1">
        <f t="shared" si="6"/>
        <v>1</v>
      </c>
    </row>
    <row r="214" spans="1:6">
      <c r="A214" s="12">
        <v>362</v>
      </c>
      <c r="B214" s="12" t="s">
        <v>288</v>
      </c>
      <c r="C214" s="12" t="s">
        <v>307</v>
      </c>
      <c r="D214" s="1" t="str">
        <f t="shared" si="7"/>
        <v>青森県大鰐町</v>
      </c>
      <c r="E214" s="12">
        <v>362</v>
      </c>
      <c r="F214" s="1">
        <f t="shared" si="6"/>
        <v>1</v>
      </c>
    </row>
    <row r="215" spans="1:6">
      <c r="A215" s="12">
        <v>367</v>
      </c>
      <c r="B215" s="12" t="s">
        <v>288</v>
      </c>
      <c r="C215" s="12" t="s">
        <v>308</v>
      </c>
      <c r="D215" s="1" t="str">
        <f t="shared" si="7"/>
        <v>青森県田舎館村</v>
      </c>
      <c r="E215" s="12">
        <v>367</v>
      </c>
      <c r="F215" s="1">
        <f t="shared" si="6"/>
        <v>1</v>
      </c>
    </row>
    <row r="216" spans="1:6">
      <c r="A216" s="12">
        <v>381</v>
      </c>
      <c r="B216" s="12" t="s">
        <v>288</v>
      </c>
      <c r="C216" s="12" t="s">
        <v>309</v>
      </c>
      <c r="D216" s="1" t="str">
        <f t="shared" si="7"/>
        <v>青森県板柳町</v>
      </c>
      <c r="E216" s="12">
        <v>381</v>
      </c>
      <c r="F216" s="1">
        <f t="shared" si="6"/>
        <v>1</v>
      </c>
    </row>
    <row r="217" spans="1:6">
      <c r="A217" s="12">
        <v>384</v>
      </c>
      <c r="B217" s="12" t="s">
        <v>288</v>
      </c>
      <c r="C217" s="12" t="s">
        <v>310</v>
      </c>
      <c r="D217" s="1" t="str">
        <f t="shared" si="7"/>
        <v>青森県鶴田町</v>
      </c>
      <c r="E217" s="12">
        <v>384</v>
      </c>
      <c r="F217" s="1">
        <f t="shared" si="6"/>
        <v>1</v>
      </c>
    </row>
    <row r="218" spans="1:6">
      <c r="A218" s="12">
        <v>387</v>
      </c>
      <c r="B218" s="12" t="s">
        <v>288</v>
      </c>
      <c r="C218" s="12" t="s">
        <v>311</v>
      </c>
      <c r="D218" s="1" t="str">
        <f t="shared" si="7"/>
        <v>青森県中泊町</v>
      </c>
      <c r="E218" s="12">
        <v>387</v>
      </c>
      <c r="F218" s="1">
        <f t="shared" si="6"/>
        <v>1</v>
      </c>
    </row>
    <row r="219" spans="1:6">
      <c r="A219" s="12">
        <v>401</v>
      </c>
      <c r="B219" s="12" t="s">
        <v>288</v>
      </c>
      <c r="C219" s="12" t="s">
        <v>312</v>
      </c>
      <c r="D219" s="1" t="str">
        <f t="shared" si="7"/>
        <v>青森県野辺地町</v>
      </c>
      <c r="E219" s="12">
        <v>401</v>
      </c>
      <c r="F219" s="1">
        <f t="shared" si="6"/>
        <v>1</v>
      </c>
    </row>
    <row r="220" spans="1:6">
      <c r="A220" s="12">
        <v>402</v>
      </c>
      <c r="B220" s="12" t="s">
        <v>288</v>
      </c>
      <c r="C220" s="12" t="s">
        <v>313</v>
      </c>
      <c r="D220" s="1" t="str">
        <f t="shared" si="7"/>
        <v>青森県七戸町</v>
      </c>
      <c r="E220" s="12">
        <v>402</v>
      </c>
      <c r="F220" s="1">
        <f t="shared" si="6"/>
        <v>1</v>
      </c>
    </row>
    <row r="221" spans="1:6">
      <c r="A221" s="12">
        <v>405</v>
      </c>
      <c r="B221" s="12" t="s">
        <v>288</v>
      </c>
      <c r="C221" s="12" t="s">
        <v>314</v>
      </c>
      <c r="D221" s="1" t="str">
        <f t="shared" si="7"/>
        <v>青森県六戸町</v>
      </c>
      <c r="E221" s="12">
        <v>405</v>
      </c>
      <c r="F221" s="1">
        <f t="shared" si="6"/>
        <v>1</v>
      </c>
    </row>
    <row r="222" spans="1:6">
      <c r="A222" s="12">
        <v>406</v>
      </c>
      <c r="B222" s="12" t="s">
        <v>288</v>
      </c>
      <c r="C222" s="12" t="s">
        <v>315</v>
      </c>
      <c r="D222" s="1" t="str">
        <f t="shared" si="7"/>
        <v>青森県横浜町</v>
      </c>
      <c r="E222" s="12">
        <v>406</v>
      </c>
      <c r="F222" s="1">
        <f t="shared" si="6"/>
        <v>1</v>
      </c>
    </row>
    <row r="223" spans="1:6">
      <c r="A223" s="12">
        <v>408</v>
      </c>
      <c r="B223" s="12" t="s">
        <v>288</v>
      </c>
      <c r="C223" s="12" t="s">
        <v>316</v>
      </c>
      <c r="D223" s="1" t="str">
        <f t="shared" si="7"/>
        <v>青森県東北町</v>
      </c>
      <c r="E223" s="12">
        <v>408</v>
      </c>
      <c r="F223" s="1">
        <f t="shared" si="6"/>
        <v>1</v>
      </c>
    </row>
    <row r="224" spans="1:6">
      <c r="A224" s="12">
        <v>411</v>
      </c>
      <c r="B224" s="12" t="s">
        <v>288</v>
      </c>
      <c r="C224" s="12" t="s">
        <v>317</v>
      </c>
      <c r="D224" s="1" t="str">
        <f t="shared" si="7"/>
        <v>青森県六ヶ所村</v>
      </c>
      <c r="E224" s="12">
        <v>411</v>
      </c>
      <c r="F224" s="1">
        <f t="shared" si="6"/>
        <v>1</v>
      </c>
    </row>
    <row r="225" spans="1:6">
      <c r="A225" s="12">
        <v>412</v>
      </c>
      <c r="B225" s="12" t="s">
        <v>288</v>
      </c>
      <c r="C225" s="12" t="s">
        <v>318</v>
      </c>
      <c r="D225" s="1" t="str">
        <f t="shared" si="7"/>
        <v>青森県おいらせ町</v>
      </c>
      <c r="E225" s="12">
        <v>412</v>
      </c>
      <c r="F225" s="1">
        <f t="shared" si="6"/>
        <v>1</v>
      </c>
    </row>
    <row r="226" spans="1:6">
      <c r="A226" s="12">
        <v>423</v>
      </c>
      <c r="B226" s="12" t="s">
        <v>288</v>
      </c>
      <c r="C226" s="12" t="s">
        <v>319</v>
      </c>
      <c r="D226" s="1" t="str">
        <f t="shared" si="7"/>
        <v>青森県大間町</v>
      </c>
      <c r="E226" s="12">
        <v>423</v>
      </c>
      <c r="F226" s="1">
        <f t="shared" si="6"/>
        <v>1</v>
      </c>
    </row>
    <row r="227" spans="1:6">
      <c r="A227" s="12">
        <v>424</v>
      </c>
      <c r="B227" s="12" t="s">
        <v>288</v>
      </c>
      <c r="C227" s="12" t="s">
        <v>320</v>
      </c>
      <c r="D227" s="1" t="str">
        <f t="shared" si="7"/>
        <v>青森県東通村</v>
      </c>
      <c r="E227" s="12">
        <v>424</v>
      </c>
      <c r="F227" s="1">
        <f t="shared" si="6"/>
        <v>1</v>
      </c>
    </row>
    <row r="228" spans="1:6">
      <c r="A228" s="12">
        <v>425</v>
      </c>
      <c r="B228" s="12" t="s">
        <v>288</v>
      </c>
      <c r="C228" s="12" t="s">
        <v>321</v>
      </c>
      <c r="D228" s="1" t="str">
        <f t="shared" si="7"/>
        <v>青森県風間浦村</v>
      </c>
      <c r="E228" s="12">
        <v>425</v>
      </c>
      <c r="F228" s="1">
        <f t="shared" si="6"/>
        <v>1</v>
      </c>
    </row>
    <row r="229" spans="1:6">
      <c r="A229" s="12">
        <v>426</v>
      </c>
      <c r="B229" s="12" t="s">
        <v>288</v>
      </c>
      <c r="C229" s="12" t="s">
        <v>322</v>
      </c>
      <c r="D229" s="1" t="str">
        <f t="shared" si="7"/>
        <v>青森県佐井村</v>
      </c>
      <c r="E229" s="12">
        <v>426</v>
      </c>
      <c r="F229" s="1">
        <f t="shared" si="6"/>
        <v>1</v>
      </c>
    </row>
    <row r="230" spans="1:6">
      <c r="A230" s="12">
        <v>441</v>
      </c>
      <c r="B230" s="12" t="s">
        <v>288</v>
      </c>
      <c r="C230" s="12" t="s">
        <v>323</v>
      </c>
      <c r="D230" s="1" t="str">
        <f t="shared" si="7"/>
        <v>青森県三戸町</v>
      </c>
      <c r="E230" s="12">
        <v>441</v>
      </c>
      <c r="F230" s="1">
        <f t="shared" si="6"/>
        <v>1</v>
      </c>
    </row>
    <row r="231" spans="1:6">
      <c r="A231" s="12">
        <v>442</v>
      </c>
      <c r="B231" s="12" t="s">
        <v>288</v>
      </c>
      <c r="C231" s="12" t="s">
        <v>324</v>
      </c>
      <c r="D231" s="1" t="str">
        <f t="shared" si="7"/>
        <v>青森県五戸町</v>
      </c>
      <c r="E231" s="12">
        <v>442</v>
      </c>
      <c r="F231" s="1">
        <f t="shared" si="6"/>
        <v>1</v>
      </c>
    </row>
    <row r="232" spans="1:6">
      <c r="A232" s="12">
        <v>443</v>
      </c>
      <c r="B232" s="12" t="s">
        <v>288</v>
      </c>
      <c r="C232" s="12" t="s">
        <v>325</v>
      </c>
      <c r="D232" s="1" t="str">
        <f t="shared" si="7"/>
        <v>青森県田子町</v>
      </c>
      <c r="E232" s="12">
        <v>443</v>
      </c>
      <c r="F232" s="1">
        <f t="shared" si="6"/>
        <v>1</v>
      </c>
    </row>
    <row r="233" spans="1:6">
      <c r="A233" s="12">
        <v>445</v>
      </c>
      <c r="B233" s="12" t="s">
        <v>288</v>
      </c>
      <c r="C233" s="12" t="s">
        <v>326</v>
      </c>
      <c r="D233" s="1" t="str">
        <f t="shared" si="7"/>
        <v>青森県南部町</v>
      </c>
      <c r="E233" s="12">
        <v>445</v>
      </c>
      <c r="F233" s="1">
        <f t="shared" si="6"/>
        <v>1</v>
      </c>
    </row>
    <row r="234" spans="1:6">
      <c r="A234" s="12">
        <v>446</v>
      </c>
      <c r="B234" s="12" t="s">
        <v>288</v>
      </c>
      <c r="C234" s="12" t="s">
        <v>327</v>
      </c>
      <c r="D234" s="1" t="str">
        <f t="shared" si="7"/>
        <v>青森県階上町</v>
      </c>
      <c r="E234" s="12">
        <v>446</v>
      </c>
      <c r="F234" s="1">
        <f t="shared" si="6"/>
        <v>1</v>
      </c>
    </row>
    <row r="235" spans="1:6">
      <c r="A235" s="12">
        <v>450</v>
      </c>
      <c r="B235" s="12" t="s">
        <v>288</v>
      </c>
      <c r="C235" s="12" t="s">
        <v>328</v>
      </c>
      <c r="D235" s="1" t="str">
        <f t="shared" si="7"/>
        <v>青森県新郷村</v>
      </c>
      <c r="E235" s="12">
        <v>450</v>
      </c>
      <c r="F235" s="1">
        <f t="shared" si="6"/>
        <v>1</v>
      </c>
    </row>
    <row r="236" spans="1:6">
      <c r="A236" s="12">
        <v>201</v>
      </c>
      <c r="B236" s="12" t="s">
        <v>329</v>
      </c>
      <c r="C236" s="12" t="s">
        <v>330</v>
      </c>
      <c r="D236" s="1" t="str">
        <f t="shared" si="7"/>
        <v>岩手県盛岡市</v>
      </c>
      <c r="E236" s="12">
        <v>201</v>
      </c>
      <c r="F236" s="1">
        <f t="shared" si="6"/>
        <v>1</v>
      </c>
    </row>
    <row r="237" spans="1:6">
      <c r="A237" s="12">
        <v>202</v>
      </c>
      <c r="B237" s="12" t="s">
        <v>329</v>
      </c>
      <c r="C237" s="12" t="s">
        <v>331</v>
      </c>
      <c r="D237" s="1" t="str">
        <f t="shared" si="7"/>
        <v>岩手県宮古市</v>
      </c>
      <c r="E237" s="12">
        <v>202</v>
      </c>
      <c r="F237" s="1">
        <f t="shared" si="6"/>
        <v>1</v>
      </c>
    </row>
    <row r="238" spans="1:6">
      <c r="A238" s="12">
        <v>203</v>
      </c>
      <c r="B238" s="12" t="s">
        <v>329</v>
      </c>
      <c r="C238" s="12" t="s">
        <v>332</v>
      </c>
      <c r="D238" s="1" t="str">
        <f t="shared" si="7"/>
        <v>岩手県大船渡市</v>
      </c>
      <c r="E238" s="12">
        <v>203</v>
      </c>
      <c r="F238" s="1">
        <f t="shared" si="6"/>
        <v>1</v>
      </c>
    </row>
    <row r="239" spans="1:6">
      <c r="A239" s="12">
        <v>205</v>
      </c>
      <c r="B239" s="12" t="s">
        <v>329</v>
      </c>
      <c r="C239" s="12" t="s">
        <v>333</v>
      </c>
      <c r="D239" s="1" t="str">
        <f t="shared" si="7"/>
        <v>岩手県花巻市</v>
      </c>
      <c r="E239" s="12">
        <v>205</v>
      </c>
      <c r="F239" s="1">
        <f t="shared" si="6"/>
        <v>1</v>
      </c>
    </row>
    <row r="240" spans="1:6">
      <c r="A240" s="12">
        <v>206</v>
      </c>
      <c r="B240" s="12" t="s">
        <v>329</v>
      </c>
      <c r="C240" s="12" t="s">
        <v>334</v>
      </c>
      <c r="D240" s="1" t="str">
        <f t="shared" si="7"/>
        <v>岩手県北上市</v>
      </c>
      <c r="E240" s="12">
        <v>206</v>
      </c>
      <c r="F240" s="1">
        <f t="shared" si="6"/>
        <v>1</v>
      </c>
    </row>
    <row r="241" spans="1:6">
      <c r="A241" s="12">
        <v>207</v>
      </c>
      <c r="B241" s="12" t="s">
        <v>329</v>
      </c>
      <c r="C241" s="12" t="s">
        <v>335</v>
      </c>
      <c r="D241" s="1" t="str">
        <f t="shared" si="7"/>
        <v>岩手県久慈市</v>
      </c>
      <c r="E241" s="12">
        <v>207</v>
      </c>
      <c r="F241" s="1">
        <f t="shared" si="6"/>
        <v>1</v>
      </c>
    </row>
    <row r="242" spans="1:6">
      <c r="A242" s="12">
        <v>208</v>
      </c>
      <c r="B242" s="12" t="s">
        <v>329</v>
      </c>
      <c r="C242" s="12" t="s">
        <v>336</v>
      </c>
      <c r="D242" s="1" t="str">
        <f t="shared" si="7"/>
        <v>岩手県遠野市</v>
      </c>
      <c r="E242" s="12">
        <v>208</v>
      </c>
      <c r="F242" s="1">
        <f t="shared" si="6"/>
        <v>1</v>
      </c>
    </row>
    <row r="243" spans="1:6">
      <c r="A243" s="12">
        <v>209</v>
      </c>
      <c r="B243" s="12" t="s">
        <v>329</v>
      </c>
      <c r="C243" s="12" t="s">
        <v>337</v>
      </c>
      <c r="D243" s="1" t="str">
        <f t="shared" si="7"/>
        <v>岩手県一関市</v>
      </c>
      <c r="E243" s="12">
        <v>209</v>
      </c>
      <c r="F243" s="1">
        <f t="shared" si="6"/>
        <v>1</v>
      </c>
    </row>
    <row r="244" spans="1:6">
      <c r="A244" s="12">
        <v>210</v>
      </c>
      <c r="B244" s="12" t="s">
        <v>329</v>
      </c>
      <c r="C244" s="12" t="s">
        <v>338</v>
      </c>
      <c r="D244" s="1" t="str">
        <f t="shared" si="7"/>
        <v>岩手県陸前高田市</v>
      </c>
      <c r="E244" s="12">
        <v>210</v>
      </c>
      <c r="F244" s="1">
        <f t="shared" si="6"/>
        <v>1</v>
      </c>
    </row>
    <row r="245" spans="1:6">
      <c r="A245" s="12">
        <v>211</v>
      </c>
      <c r="B245" s="12" t="s">
        <v>329</v>
      </c>
      <c r="C245" s="12" t="s">
        <v>339</v>
      </c>
      <c r="D245" s="1" t="str">
        <f t="shared" si="7"/>
        <v>岩手県釜石市</v>
      </c>
      <c r="E245" s="12">
        <v>211</v>
      </c>
      <c r="F245" s="1">
        <f t="shared" si="6"/>
        <v>1</v>
      </c>
    </row>
    <row r="246" spans="1:6">
      <c r="A246" s="12">
        <v>213</v>
      </c>
      <c r="B246" s="12" t="s">
        <v>329</v>
      </c>
      <c r="C246" s="12" t="s">
        <v>340</v>
      </c>
      <c r="D246" s="1" t="str">
        <f t="shared" si="7"/>
        <v>岩手県二戸市</v>
      </c>
      <c r="E246" s="12">
        <v>213</v>
      </c>
      <c r="F246" s="1">
        <f t="shared" si="6"/>
        <v>1</v>
      </c>
    </row>
    <row r="247" spans="1:6">
      <c r="A247" s="12">
        <v>214</v>
      </c>
      <c r="B247" s="12" t="s">
        <v>329</v>
      </c>
      <c r="C247" s="12" t="s">
        <v>341</v>
      </c>
      <c r="D247" s="1" t="str">
        <f t="shared" si="7"/>
        <v>岩手県八幡平市</v>
      </c>
      <c r="E247" s="12">
        <v>214</v>
      </c>
      <c r="F247" s="1">
        <f t="shared" si="6"/>
        <v>1</v>
      </c>
    </row>
    <row r="248" spans="1:6">
      <c r="A248" s="12">
        <v>215</v>
      </c>
      <c r="B248" s="12" t="s">
        <v>329</v>
      </c>
      <c r="C248" s="12" t="s">
        <v>342</v>
      </c>
      <c r="D248" s="1" t="str">
        <f t="shared" si="7"/>
        <v>岩手県奥州市</v>
      </c>
      <c r="E248" s="12">
        <v>215</v>
      </c>
      <c r="F248" s="1">
        <f t="shared" si="6"/>
        <v>1</v>
      </c>
    </row>
    <row r="249" spans="1:6">
      <c r="A249" s="12">
        <v>216</v>
      </c>
      <c r="B249" s="12" t="s">
        <v>329</v>
      </c>
      <c r="C249" s="12" t="s">
        <v>343</v>
      </c>
      <c r="D249" s="1" t="str">
        <f t="shared" si="7"/>
        <v>岩手県滝沢市</v>
      </c>
      <c r="E249" s="12">
        <v>216</v>
      </c>
      <c r="F249" s="1">
        <f t="shared" si="6"/>
        <v>1</v>
      </c>
    </row>
    <row r="250" spans="1:6">
      <c r="A250" s="12">
        <v>301</v>
      </c>
      <c r="B250" s="12" t="s">
        <v>329</v>
      </c>
      <c r="C250" s="12" t="s">
        <v>344</v>
      </c>
      <c r="D250" s="1" t="str">
        <f t="shared" si="7"/>
        <v>岩手県雫石町</v>
      </c>
      <c r="E250" s="12">
        <v>301</v>
      </c>
      <c r="F250" s="1">
        <f t="shared" si="6"/>
        <v>1</v>
      </c>
    </row>
    <row r="251" spans="1:6">
      <c r="A251" s="12">
        <v>302</v>
      </c>
      <c r="B251" s="12" t="s">
        <v>329</v>
      </c>
      <c r="C251" s="12" t="s">
        <v>345</v>
      </c>
      <c r="D251" s="1" t="str">
        <f t="shared" si="7"/>
        <v>岩手県葛巻町</v>
      </c>
      <c r="E251" s="12">
        <v>302</v>
      </c>
      <c r="F251" s="1">
        <f t="shared" si="6"/>
        <v>1</v>
      </c>
    </row>
    <row r="252" spans="1:6">
      <c r="A252" s="12">
        <v>303</v>
      </c>
      <c r="B252" s="12" t="s">
        <v>329</v>
      </c>
      <c r="C252" s="12" t="s">
        <v>346</v>
      </c>
      <c r="D252" s="1" t="str">
        <f t="shared" si="7"/>
        <v>岩手県岩手町</v>
      </c>
      <c r="E252" s="12">
        <v>303</v>
      </c>
      <c r="F252" s="1">
        <f t="shared" si="6"/>
        <v>1</v>
      </c>
    </row>
    <row r="253" spans="1:6">
      <c r="A253" s="12">
        <v>321</v>
      </c>
      <c r="B253" s="12" t="s">
        <v>329</v>
      </c>
      <c r="C253" s="12" t="s">
        <v>347</v>
      </c>
      <c r="D253" s="1" t="str">
        <f t="shared" si="7"/>
        <v>岩手県紫波町</v>
      </c>
      <c r="E253" s="12">
        <v>321</v>
      </c>
      <c r="F253" s="1">
        <f t="shared" si="6"/>
        <v>1</v>
      </c>
    </row>
    <row r="254" spans="1:6">
      <c r="A254" s="12">
        <v>322</v>
      </c>
      <c r="B254" s="12" t="s">
        <v>329</v>
      </c>
      <c r="C254" s="12" t="s">
        <v>348</v>
      </c>
      <c r="D254" s="1" t="str">
        <f t="shared" si="7"/>
        <v>岩手県矢巾町</v>
      </c>
      <c r="E254" s="12">
        <v>322</v>
      </c>
      <c r="F254" s="1">
        <f t="shared" si="6"/>
        <v>1</v>
      </c>
    </row>
    <row r="255" spans="1:6">
      <c r="A255" s="12">
        <v>366</v>
      </c>
      <c r="B255" s="12" t="s">
        <v>329</v>
      </c>
      <c r="C255" s="12" t="s">
        <v>349</v>
      </c>
      <c r="D255" s="1" t="str">
        <f t="shared" si="7"/>
        <v>岩手県西和賀町</v>
      </c>
      <c r="E255" s="12">
        <v>366</v>
      </c>
      <c r="F255" s="1">
        <f t="shared" si="6"/>
        <v>1</v>
      </c>
    </row>
    <row r="256" spans="1:6">
      <c r="A256" s="12">
        <v>381</v>
      </c>
      <c r="B256" s="12" t="s">
        <v>329</v>
      </c>
      <c r="C256" s="12" t="s">
        <v>350</v>
      </c>
      <c r="D256" s="1" t="str">
        <f t="shared" si="7"/>
        <v>岩手県金ケ崎町</v>
      </c>
      <c r="E256" s="12">
        <v>381</v>
      </c>
      <c r="F256" s="1">
        <f t="shared" si="6"/>
        <v>1</v>
      </c>
    </row>
    <row r="257" spans="1:6">
      <c r="A257" s="12">
        <v>402</v>
      </c>
      <c r="B257" s="12" t="s">
        <v>329</v>
      </c>
      <c r="C257" s="12" t="s">
        <v>351</v>
      </c>
      <c r="D257" s="1" t="str">
        <f t="shared" si="7"/>
        <v>岩手県平泉町</v>
      </c>
      <c r="E257" s="12">
        <v>402</v>
      </c>
      <c r="F257" s="1">
        <f t="shared" si="6"/>
        <v>1</v>
      </c>
    </row>
    <row r="258" spans="1:6">
      <c r="A258" s="12">
        <v>441</v>
      </c>
      <c r="B258" s="12" t="s">
        <v>329</v>
      </c>
      <c r="C258" s="12" t="s">
        <v>352</v>
      </c>
      <c r="D258" s="1" t="str">
        <f t="shared" si="7"/>
        <v>岩手県住田町</v>
      </c>
      <c r="E258" s="12">
        <v>441</v>
      </c>
      <c r="F258" s="1">
        <f t="shared" ref="F258:F321" si="8">COUNTIF(D:D,D258)</f>
        <v>1</v>
      </c>
    </row>
    <row r="259" spans="1:6">
      <c r="A259" s="12">
        <v>461</v>
      </c>
      <c r="B259" s="12" t="s">
        <v>329</v>
      </c>
      <c r="C259" s="12" t="s">
        <v>353</v>
      </c>
      <c r="D259" s="1" t="str">
        <f t="shared" ref="D259:D322" si="9">B259&amp;C259</f>
        <v>岩手県大槌町</v>
      </c>
      <c r="E259" s="12">
        <v>461</v>
      </c>
      <c r="F259" s="1">
        <f t="shared" si="8"/>
        <v>1</v>
      </c>
    </row>
    <row r="260" spans="1:6">
      <c r="A260" s="12">
        <v>482</v>
      </c>
      <c r="B260" s="12" t="s">
        <v>329</v>
      </c>
      <c r="C260" s="12" t="s">
        <v>354</v>
      </c>
      <c r="D260" s="1" t="str">
        <f t="shared" si="9"/>
        <v>岩手県山田町</v>
      </c>
      <c r="E260" s="12">
        <v>482</v>
      </c>
      <c r="F260" s="1">
        <f t="shared" si="8"/>
        <v>1</v>
      </c>
    </row>
    <row r="261" spans="1:6">
      <c r="A261" s="12">
        <v>483</v>
      </c>
      <c r="B261" s="12" t="s">
        <v>329</v>
      </c>
      <c r="C261" s="12" t="s">
        <v>355</v>
      </c>
      <c r="D261" s="1" t="str">
        <f t="shared" si="9"/>
        <v>岩手県岩泉町</v>
      </c>
      <c r="E261" s="12">
        <v>483</v>
      </c>
      <c r="F261" s="1">
        <f t="shared" si="8"/>
        <v>1</v>
      </c>
    </row>
    <row r="262" spans="1:6">
      <c r="A262" s="12">
        <v>484</v>
      </c>
      <c r="B262" s="12" t="s">
        <v>329</v>
      </c>
      <c r="C262" s="12" t="s">
        <v>356</v>
      </c>
      <c r="D262" s="1" t="str">
        <f t="shared" si="9"/>
        <v>岩手県田野畑村</v>
      </c>
      <c r="E262" s="12">
        <v>484</v>
      </c>
      <c r="F262" s="1">
        <f t="shared" si="8"/>
        <v>1</v>
      </c>
    </row>
    <row r="263" spans="1:6">
      <c r="A263" s="12">
        <v>485</v>
      </c>
      <c r="B263" s="12" t="s">
        <v>329</v>
      </c>
      <c r="C263" s="12" t="s">
        <v>357</v>
      </c>
      <c r="D263" s="1" t="str">
        <f t="shared" si="9"/>
        <v>岩手県普代村</v>
      </c>
      <c r="E263" s="12">
        <v>485</v>
      </c>
      <c r="F263" s="1">
        <f t="shared" si="8"/>
        <v>1</v>
      </c>
    </row>
    <row r="264" spans="1:6">
      <c r="A264" s="12">
        <v>501</v>
      </c>
      <c r="B264" s="12" t="s">
        <v>329</v>
      </c>
      <c r="C264" s="12" t="s">
        <v>358</v>
      </c>
      <c r="D264" s="1" t="str">
        <f t="shared" si="9"/>
        <v>岩手県軽米町</v>
      </c>
      <c r="E264" s="12">
        <v>501</v>
      </c>
      <c r="F264" s="1">
        <f t="shared" si="8"/>
        <v>1</v>
      </c>
    </row>
    <row r="265" spans="1:6">
      <c r="A265" s="12">
        <v>503</v>
      </c>
      <c r="B265" s="12" t="s">
        <v>329</v>
      </c>
      <c r="C265" s="12" t="s">
        <v>359</v>
      </c>
      <c r="D265" s="1" t="str">
        <f t="shared" si="9"/>
        <v>岩手県野田村</v>
      </c>
      <c r="E265" s="12">
        <v>503</v>
      </c>
      <c r="F265" s="1">
        <f t="shared" si="8"/>
        <v>1</v>
      </c>
    </row>
    <row r="266" spans="1:6">
      <c r="A266" s="12">
        <v>506</v>
      </c>
      <c r="B266" s="12" t="s">
        <v>329</v>
      </c>
      <c r="C266" s="12" t="s">
        <v>360</v>
      </c>
      <c r="D266" s="1" t="str">
        <f t="shared" si="9"/>
        <v>岩手県九戸村</v>
      </c>
      <c r="E266" s="12">
        <v>506</v>
      </c>
      <c r="F266" s="1">
        <f t="shared" si="8"/>
        <v>1</v>
      </c>
    </row>
    <row r="267" spans="1:6">
      <c r="A267" s="12">
        <v>507</v>
      </c>
      <c r="B267" s="12" t="s">
        <v>329</v>
      </c>
      <c r="C267" s="12" t="s">
        <v>361</v>
      </c>
      <c r="D267" s="1" t="str">
        <f t="shared" si="9"/>
        <v>岩手県洋野町</v>
      </c>
      <c r="E267" s="12">
        <v>507</v>
      </c>
      <c r="F267" s="1">
        <f t="shared" si="8"/>
        <v>1</v>
      </c>
    </row>
    <row r="268" spans="1:6">
      <c r="A268" s="12">
        <v>524</v>
      </c>
      <c r="B268" s="12" t="s">
        <v>329</v>
      </c>
      <c r="C268" s="12" t="s">
        <v>362</v>
      </c>
      <c r="D268" s="1" t="str">
        <f t="shared" si="9"/>
        <v>岩手県一戸町</v>
      </c>
      <c r="E268" s="12">
        <v>524</v>
      </c>
      <c r="F268" s="1">
        <f t="shared" si="8"/>
        <v>1</v>
      </c>
    </row>
    <row r="269" spans="1:6">
      <c r="A269" s="12">
        <v>101</v>
      </c>
      <c r="B269" s="12" t="s">
        <v>363</v>
      </c>
      <c r="C269" s="12" t="s">
        <v>364</v>
      </c>
      <c r="D269" s="1" t="str">
        <f t="shared" si="9"/>
        <v>宮城県仙台市青葉区</v>
      </c>
      <c r="E269" s="12">
        <v>101</v>
      </c>
      <c r="F269" s="1">
        <f t="shared" si="8"/>
        <v>1</v>
      </c>
    </row>
    <row r="270" spans="1:6">
      <c r="A270" s="12">
        <v>102</v>
      </c>
      <c r="B270" s="12" t="s">
        <v>363</v>
      </c>
      <c r="C270" s="12" t="s">
        <v>365</v>
      </c>
      <c r="D270" s="1" t="str">
        <f t="shared" si="9"/>
        <v>宮城県仙台市宮城野区</v>
      </c>
      <c r="E270" s="12">
        <v>102</v>
      </c>
      <c r="F270" s="1">
        <f t="shared" si="8"/>
        <v>1</v>
      </c>
    </row>
    <row r="271" spans="1:6">
      <c r="A271" s="12">
        <v>103</v>
      </c>
      <c r="B271" s="12" t="s">
        <v>363</v>
      </c>
      <c r="C271" s="12" t="s">
        <v>366</v>
      </c>
      <c r="D271" s="1" t="str">
        <f t="shared" si="9"/>
        <v>宮城県仙台市若林区</v>
      </c>
      <c r="E271" s="12">
        <v>103</v>
      </c>
      <c r="F271" s="1">
        <f t="shared" si="8"/>
        <v>1</v>
      </c>
    </row>
    <row r="272" spans="1:6">
      <c r="A272" s="12">
        <v>104</v>
      </c>
      <c r="B272" s="12" t="s">
        <v>363</v>
      </c>
      <c r="C272" s="12" t="s">
        <v>367</v>
      </c>
      <c r="D272" s="1" t="str">
        <f t="shared" si="9"/>
        <v>宮城県仙台市太白区</v>
      </c>
      <c r="E272" s="12">
        <v>104</v>
      </c>
      <c r="F272" s="1">
        <f t="shared" si="8"/>
        <v>1</v>
      </c>
    </row>
    <row r="273" spans="1:6">
      <c r="A273" s="12">
        <v>105</v>
      </c>
      <c r="B273" s="12" t="s">
        <v>363</v>
      </c>
      <c r="C273" s="12" t="s">
        <v>368</v>
      </c>
      <c r="D273" s="1" t="str">
        <f t="shared" si="9"/>
        <v>宮城県仙台市泉区</v>
      </c>
      <c r="E273" s="12">
        <v>105</v>
      </c>
      <c r="F273" s="1">
        <f t="shared" si="8"/>
        <v>1</v>
      </c>
    </row>
    <row r="274" spans="1:6">
      <c r="A274" s="12">
        <v>202</v>
      </c>
      <c r="B274" s="12" t="s">
        <v>363</v>
      </c>
      <c r="C274" s="12" t="s">
        <v>369</v>
      </c>
      <c r="D274" s="1" t="str">
        <f t="shared" si="9"/>
        <v>宮城県石巻市</v>
      </c>
      <c r="E274" s="12">
        <v>202</v>
      </c>
      <c r="F274" s="1">
        <f t="shared" si="8"/>
        <v>1</v>
      </c>
    </row>
    <row r="275" spans="1:6">
      <c r="A275" s="12">
        <v>203</v>
      </c>
      <c r="B275" s="12" t="s">
        <v>363</v>
      </c>
      <c r="C275" s="12" t="s">
        <v>370</v>
      </c>
      <c r="D275" s="1" t="str">
        <f t="shared" si="9"/>
        <v>宮城県塩竈市</v>
      </c>
      <c r="E275" s="12">
        <v>203</v>
      </c>
      <c r="F275" s="1">
        <f t="shared" si="8"/>
        <v>1</v>
      </c>
    </row>
    <row r="276" spans="1:6">
      <c r="A276" s="12">
        <v>205</v>
      </c>
      <c r="B276" s="12" t="s">
        <v>363</v>
      </c>
      <c r="C276" s="12" t="s">
        <v>371</v>
      </c>
      <c r="D276" s="1" t="str">
        <f t="shared" si="9"/>
        <v>宮城県気仙沼市</v>
      </c>
      <c r="E276" s="12">
        <v>205</v>
      </c>
      <c r="F276" s="1">
        <f t="shared" si="8"/>
        <v>1</v>
      </c>
    </row>
    <row r="277" spans="1:6">
      <c r="A277" s="12">
        <v>206</v>
      </c>
      <c r="B277" s="12" t="s">
        <v>363</v>
      </c>
      <c r="C277" s="12" t="s">
        <v>372</v>
      </c>
      <c r="D277" s="1" t="str">
        <f t="shared" si="9"/>
        <v>宮城県白石市</v>
      </c>
      <c r="E277" s="12">
        <v>206</v>
      </c>
      <c r="F277" s="1">
        <f t="shared" si="8"/>
        <v>1</v>
      </c>
    </row>
    <row r="278" spans="1:6">
      <c r="A278" s="12">
        <v>207</v>
      </c>
      <c r="B278" s="12" t="s">
        <v>363</v>
      </c>
      <c r="C278" s="12" t="s">
        <v>373</v>
      </c>
      <c r="D278" s="1" t="str">
        <f t="shared" si="9"/>
        <v>宮城県名取市</v>
      </c>
      <c r="E278" s="12">
        <v>207</v>
      </c>
      <c r="F278" s="1">
        <f t="shared" si="8"/>
        <v>1</v>
      </c>
    </row>
    <row r="279" spans="1:6">
      <c r="A279" s="12">
        <v>208</v>
      </c>
      <c r="B279" s="12" t="s">
        <v>363</v>
      </c>
      <c r="C279" s="12" t="s">
        <v>374</v>
      </c>
      <c r="D279" s="1" t="str">
        <f t="shared" si="9"/>
        <v>宮城県角田市</v>
      </c>
      <c r="E279" s="12">
        <v>208</v>
      </c>
      <c r="F279" s="1">
        <f t="shared" si="8"/>
        <v>1</v>
      </c>
    </row>
    <row r="280" spans="1:6">
      <c r="A280" s="12">
        <v>209</v>
      </c>
      <c r="B280" s="12" t="s">
        <v>363</v>
      </c>
      <c r="C280" s="12" t="s">
        <v>375</v>
      </c>
      <c r="D280" s="1" t="str">
        <f t="shared" si="9"/>
        <v>宮城県多賀城市</v>
      </c>
      <c r="E280" s="12">
        <v>209</v>
      </c>
      <c r="F280" s="1">
        <f t="shared" si="8"/>
        <v>1</v>
      </c>
    </row>
    <row r="281" spans="1:6">
      <c r="A281" s="12">
        <v>211</v>
      </c>
      <c r="B281" s="12" t="s">
        <v>363</v>
      </c>
      <c r="C281" s="12" t="s">
        <v>376</v>
      </c>
      <c r="D281" s="1" t="str">
        <f t="shared" si="9"/>
        <v>宮城県岩沼市</v>
      </c>
      <c r="E281" s="12">
        <v>211</v>
      </c>
      <c r="F281" s="1">
        <f t="shared" si="8"/>
        <v>1</v>
      </c>
    </row>
    <row r="282" spans="1:6">
      <c r="A282" s="12">
        <v>212</v>
      </c>
      <c r="B282" s="12" t="s">
        <v>363</v>
      </c>
      <c r="C282" s="12" t="s">
        <v>377</v>
      </c>
      <c r="D282" s="1" t="str">
        <f t="shared" si="9"/>
        <v>宮城県登米市</v>
      </c>
      <c r="E282" s="12">
        <v>212</v>
      </c>
      <c r="F282" s="1">
        <f t="shared" si="8"/>
        <v>1</v>
      </c>
    </row>
    <row r="283" spans="1:6">
      <c r="A283" s="12">
        <v>213</v>
      </c>
      <c r="B283" s="12" t="s">
        <v>363</v>
      </c>
      <c r="C283" s="12" t="s">
        <v>378</v>
      </c>
      <c r="D283" s="1" t="str">
        <f t="shared" si="9"/>
        <v>宮城県栗原市</v>
      </c>
      <c r="E283" s="12">
        <v>213</v>
      </c>
      <c r="F283" s="1">
        <f t="shared" si="8"/>
        <v>1</v>
      </c>
    </row>
    <row r="284" spans="1:6">
      <c r="A284" s="12">
        <v>214</v>
      </c>
      <c r="B284" s="12" t="s">
        <v>363</v>
      </c>
      <c r="C284" s="12" t="s">
        <v>379</v>
      </c>
      <c r="D284" s="1" t="str">
        <f t="shared" si="9"/>
        <v>宮城県東松島市</v>
      </c>
      <c r="E284" s="12">
        <v>214</v>
      </c>
      <c r="F284" s="1">
        <f t="shared" si="8"/>
        <v>1</v>
      </c>
    </row>
    <row r="285" spans="1:6">
      <c r="A285" s="12">
        <v>215</v>
      </c>
      <c r="B285" s="12" t="s">
        <v>363</v>
      </c>
      <c r="C285" s="12" t="s">
        <v>380</v>
      </c>
      <c r="D285" s="1" t="str">
        <f t="shared" si="9"/>
        <v>宮城県大崎市</v>
      </c>
      <c r="E285" s="12">
        <v>215</v>
      </c>
      <c r="F285" s="1">
        <f t="shared" si="8"/>
        <v>1</v>
      </c>
    </row>
    <row r="286" spans="1:6">
      <c r="A286" s="12">
        <v>216</v>
      </c>
      <c r="B286" s="12" t="s">
        <v>363</v>
      </c>
      <c r="C286" s="12" t="s">
        <v>381</v>
      </c>
      <c r="D286" s="1" t="str">
        <f t="shared" si="9"/>
        <v>宮城県富谷市</v>
      </c>
      <c r="E286" s="12">
        <v>216</v>
      </c>
      <c r="F286" s="1">
        <f t="shared" si="8"/>
        <v>1</v>
      </c>
    </row>
    <row r="287" spans="1:6">
      <c r="A287" s="12">
        <v>301</v>
      </c>
      <c r="B287" s="12" t="s">
        <v>363</v>
      </c>
      <c r="C287" s="12" t="s">
        <v>382</v>
      </c>
      <c r="D287" s="1" t="str">
        <f t="shared" si="9"/>
        <v>宮城県蔵王町</v>
      </c>
      <c r="E287" s="12">
        <v>301</v>
      </c>
      <c r="F287" s="1">
        <f t="shared" si="8"/>
        <v>1</v>
      </c>
    </row>
    <row r="288" spans="1:6">
      <c r="A288" s="12">
        <v>302</v>
      </c>
      <c r="B288" s="12" t="s">
        <v>363</v>
      </c>
      <c r="C288" s="12" t="s">
        <v>383</v>
      </c>
      <c r="D288" s="1" t="str">
        <f t="shared" si="9"/>
        <v>宮城県七ヶ宿町</v>
      </c>
      <c r="E288" s="12">
        <v>302</v>
      </c>
      <c r="F288" s="1">
        <f t="shared" si="8"/>
        <v>1</v>
      </c>
    </row>
    <row r="289" spans="1:6">
      <c r="A289" s="12">
        <v>321</v>
      </c>
      <c r="B289" s="12" t="s">
        <v>363</v>
      </c>
      <c r="C289" s="12" t="s">
        <v>384</v>
      </c>
      <c r="D289" s="1" t="str">
        <f t="shared" si="9"/>
        <v>宮城県大河原町</v>
      </c>
      <c r="E289" s="12">
        <v>321</v>
      </c>
      <c r="F289" s="1">
        <f t="shared" si="8"/>
        <v>1</v>
      </c>
    </row>
    <row r="290" spans="1:6">
      <c r="A290" s="12">
        <v>322</v>
      </c>
      <c r="B290" s="12" t="s">
        <v>363</v>
      </c>
      <c r="C290" s="12" t="s">
        <v>385</v>
      </c>
      <c r="D290" s="1" t="str">
        <f t="shared" si="9"/>
        <v>宮城県村田町</v>
      </c>
      <c r="E290" s="12">
        <v>322</v>
      </c>
      <c r="F290" s="1">
        <f t="shared" si="8"/>
        <v>1</v>
      </c>
    </row>
    <row r="291" spans="1:6">
      <c r="A291" s="12">
        <v>323</v>
      </c>
      <c r="B291" s="12" t="s">
        <v>363</v>
      </c>
      <c r="C291" s="12" t="s">
        <v>386</v>
      </c>
      <c r="D291" s="1" t="str">
        <f t="shared" si="9"/>
        <v>宮城県柴田町</v>
      </c>
      <c r="E291" s="12">
        <v>323</v>
      </c>
      <c r="F291" s="1">
        <f t="shared" si="8"/>
        <v>1</v>
      </c>
    </row>
    <row r="292" spans="1:6">
      <c r="A292" s="12">
        <v>324</v>
      </c>
      <c r="B292" s="12" t="s">
        <v>363</v>
      </c>
      <c r="C292" s="12" t="s">
        <v>387</v>
      </c>
      <c r="D292" s="1" t="str">
        <f t="shared" si="9"/>
        <v>宮城県川崎町</v>
      </c>
      <c r="E292" s="12">
        <v>324</v>
      </c>
      <c r="F292" s="1">
        <f t="shared" si="8"/>
        <v>1</v>
      </c>
    </row>
    <row r="293" spans="1:6">
      <c r="A293" s="12">
        <v>341</v>
      </c>
      <c r="B293" s="12" t="s">
        <v>363</v>
      </c>
      <c r="C293" s="12" t="s">
        <v>388</v>
      </c>
      <c r="D293" s="1" t="str">
        <f t="shared" si="9"/>
        <v>宮城県丸森町</v>
      </c>
      <c r="E293" s="12">
        <v>341</v>
      </c>
      <c r="F293" s="1">
        <f t="shared" si="8"/>
        <v>1</v>
      </c>
    </row>
    <row r="294" spans="1:6">
      <c r="A294" s="12">
        <v>361</v>
      </c>
      <c r="B294" s="12" t="s">
        <v>363</v>
      </c>
      <c r="C294" s="12" t="s">
        <v>389</v>
      </c>
      <c r="D294" s="1" t="str">
        <f t="shared" si="9"/>
        <v>宮城県亘理町</v>
      </c>
      <c r="E294" s="12">
        <v>361</v>
      </c>
      <c r="F294" s="1">
        <f t="shared" si="8"/>
        <v>1</v>
      </c>
    </row>
    <row r="295" spans="1:6">
      <c r="A295" s="12">
        <v>362</v>
      </c>
      <c r="B295" s="12" t="s">
        <v>363</v>
      </c>
      <c r="C295" s="12" t="s">
        <v>390</v>
      </c>
      <c r="D295" s="1" t="str">
        <f t="shared" si="9"/>
        <v>宮城県山元町</v>
      </c>
      <c r="E295" s="12">
        <v>362</v>
      </c>
      <c r="F295" s="1">
        <f t="shared" si="8"/>
        <v>1</v>
      </c>
    </row>
    <row r="296" spans="1:6">
      <c r="A296" s="12">
        <v>401</v>
      </c>
      <c r="B296" s="12" t="s">
        <v>363</v>
      </c>
      <c r="C296" s="12" t="s">
        <v>391</v>
      </c>
      <c r="D296" s="1" t="str">
        <f t="shared" si="9"/>
        <v>宮城県松島町</v>
      </c>
      <c r="E296" s="12">
        <v>401</v>
      </c>
      <c r="F296" s="1">
        <f t="shared" si="8"/>
        <v>1</v>
      </c>
    </row>
    <row r="297" spans="1:6">
      <c r="A297" s="12">
        <v>404</v>
      </c>
      <c r="B297" s="12" t="s">
        <v>363</v>
      </c>
      <c r="C297" s="12" t="s">
        <v>392</v>
      </c>
      <c r="D297" s="1" t="str">
        <f t="shared" si="9"/>
        <v>宮城県七ヶ浜町</v>
      </c>
      <c r="E297" s="12">
        <v>404</v>
      </c>
      <c r="F297" s="1">
        <f t="shared" si="8"/>
        <v>1</v>
      </c>
    </row>
    <row r="298" spans="1:6">
      <c r="A298" s="12">
        <v>406</v>
      </c>
      <c r="B298" s="12" t="s">
        <v>363</v>
      </c>
      <c r="C298" s="12" t="s">
        <v>393</v>
      </c>
      <c r="D298" s="1" t="str">
        <f t="shared" si="9"/>
        <v>宮城県利府町</v>
      </c>
      <c r="E298" s="12">
        <v>406</v>
      </c>
      <c r="F298" s="1">
        <f t="shared" si="8"/>
        <v>1</v>
      </c>
    </row>
    <row r="299" spans="1:6">
      <c r="A299" s="12">
        <v>421</v>
      </c>
      <c r="B299" s="12" t="s">
        <v>363</v>
      </c>
      <c r="C299" s="12" t="s">
        <v>394</v>
      </c>
      <c r="D299" s="1" t="str">
        <f t="shared" si="9"/>
        <v>宮城県大和町</v>
      </c>
      <c r="E299" s="12">
        <v>421</v>
      </c>
      <c r="F299" s="1">
        <f t="shared" si="8"/>
        <v>1</v>
      </c>
    </row>
    <row r="300" spans="1:6">
      <c r="A300" s="12">
        <v>422</v>
      </c>
      <c r="B300" s="12" t="s">
        <v>363</v>
      </c>
      <c r="C300" s="12" t="s">
        <v>395</v>
      </c>
      <c r="D300" s="1" t="str">
        <f t="shared" si="9"/>
        <v>宮城県大郷町</v>
      </c>
      <c r="E300" s="12">
        <v>422</v>
      </c>
      <c r="F300" s="1">
        <f t="shared" si="8"/>
        <v>1</v>
      </c>
    </row>
    <row r="301" spans="1:6">
      <c r="A301" s="12">
        <v>424</v>
      </c>
      <c r="B301" s="12" t="s">
        <v>363</v>
      </c>
      <c r="C301" s="12" t="s">
        <v>396</v>
      </c>
      <c r="D301" s="1" t="str">
        <f t="shared" si="9"/>
        <v>宮城県大衡村</v>
      </c>
      <c r="E301" s="12">
        <v>424</v>
      </c>
      <c r="F301" s="1">
        <f t="shared" si="8"/>
        <v>1</v>
      </c>
    </row>
    <row r="302" spans="1:6">
      <c r="A302" s="12">
        <v>444</v>
      </c>
      <c r="B302" s="12" t="s">
        <v>363</v>
      </c>
      <c r="C302" s="12" t="s">
        <v>397</v>
      </c>
      <c r="D302" s="1" t="str">
        <f t="shared" si="9"/>
        <v>宮城県色麻町</v>
      </c>
      <c r="E302" s="12">
        <v>444</v>
      </c>
      <c r="F302" s="1">
        <f t="shared" si="8"/>
        <v>1</v>
      </c>
    </row>
    <row r="303" spans="1:6">
      <c r="A303" s="12">
        <v>445</v>
      </c>
      <c r="B303" s="12" t="s">
        <v>363</v>
      </c>
      <c r="C303" s="12" t="s">
        <v>398</v>
      </c>
      <c r="D303" s="1" t="str">
        <f t="shared" si="9"/>
        <v>宮城県加美町</v>
      </c>
      <c r="E303" s="12">
        <v>445</v>
      </c>
      <c r="F303" s="1">
        <f t="shared" si="8"/>
        <v>1</v>
      </c>
    </row>
    <row r="304" spans="1:6">
      <c r="A304" s="12">
        <v>501</v>
      </c>
      <c r="B304" s="12" t="s">
        <v>363</v>
      </c>
      <c r="C304" s="12" t="s">
        <v>399</v>
      </c>
      <c r="D304" s="1" t="str">
        <f t="shared" si="9"/>
        <v>宮城県涌谷町</v>
      </c>
      <c r="E304" s="12">
        <v>501</v>
      </c>
      <c r="F304" s="1">
        <f t="shared" si="8"/>
        <v>1</v>
      </c>
    </row>
    <row r="305" spans="1:6">
      <c r="A305" s="12">
        <v>505</v>
      </c>
      <c r="B305" s="12" t="s">
        <v>363</v>
      </c>
      <c r="C305" s="12" t="s">
        <v>400</v>
      </c>
      <c r="D305" s="1" t="str">
        <f t="shared" si="9"/>
        <v>宮城県美里町</v>
      </c>
      <c r="E305" s="12">
        <v>505</v>
      </c>
      <c r="F305" s="1">
        <f t="shared" si="8"/>
        <v>1</v>
      </c>
    </row>
    <row r="306" spans="1:6">
      <c r="A306" s="12">
        <v>581</v>
      </c>
      <c r="B306" s="12" t="s">
        <v>363</v>
      </c>
      <c r="C306" s="12" t="s">
        <v>401</v>
      </c>
      <c r="D306" s="1" t="str">
        <f t="shared" si="9"/>
        <v>宮城県女川町</v>
      </c>
      <c r="E306" s="12">
        <v>581</v>
      </c>
      <c r="F306" s="1">
        <f t="shared" si="8"/>
        <v>1</v>
      </c>
    </row>
    <row r="307" spans="1:6">
      <c r="A307" s="12">
        <v>606</v>
      </c>
      <c r="B307" s="12" t="s">
        <v>363</v>
      </c>
      <c r="C307" s="12" t="s">
        <v>402</v>
      </c>
      <c r="D307" s="1" t="str">
        <f t="shared" si="9"/>
        <v>宮城県南三陸町</v>
      </c>
      <c r="E307" s="12">
        <v>606</v>
      </c>
      <c r="F307" s="1">
        <f t="shared" si="8"/>
        <v>1</v>
      </c>
    </row>
    <row r="308" spans="1:6">
      <c r="A308" s="12">
        <v>201</v>
      </c>
      <c r="B308" s="12" t="s">
        <v>403</v>
      </c>
      <c r="C308" s="12" t="s">
        <v>404</v>
      </c>
      <c r="D308" s="1" t="str">
        <f t="shared" si="9"/>
        <v>秋田県秋田市</v>
      </c>
      <c r="E308" s="12">
        <v>201</v>
      </c>
      <c r="F308" s="1">
        <f t="shared" si="8"/>
        <v>1</v>
      </c>
    </row>
    <row r="309" spans="1:6">
      <c r="A309" s="12">
        <v>202</v>
      </c>
      <c r="B309" s="12" t="s">
        <v>403</v>
      </c>
      <c r="C309" s="12" t="s">
        <v>405</v>
      </c>
      <c r="D309" s="1" t="str">
        <f t="shared" si="9"/>
        <v>秋田県能代市</v>
      </c>
      <c r="E309" s="12">
        <v>202</v>
      </c>
      <c r="F309" s="1">
        <f t="shared" si="8"/>
        <v>1</v>
      </c>
    </row>
    <row r="310" spans="1:6">
      <c r="A310" s="12">
        <v>203</v>
      </c>
      <c r="B310" s="12" t="s">
        <v>403</v>
      </c>
      <c r="C310" s="12" t="s">
        <v>406</v>
      </c>
      <c r="D310" s="1" t="str">
        <f t="shared" si="9"/>
        <v>秋田県横手市</v>
      </c>
      <c r="E310" s="12">
        <v>203</v>
      </c>
      <c r="F310" s="1">
        <f t="shared" si="8"/>
        <v>1</v>
      </c>
    </row>
    <row r="311" spans="1:6">
      <c r="A311" s="12">
        <v>204</v>
      </c>
      <c r="B311" s="12" t="s">
        <v>403</v>
      </c>
      <c r="C311" s="12" t="s">
        <v>407</v>
      </c>
      <c r="D311" s="1" t="str">
        <f t="shared" si="9"/>
        <v>秋田県大館市</v>
      </c>
      <c r="E311" s="12">
        <v>204</v>
      </c>
      <c r="F311" s="1">
        <f t="shared" si="8"/>
        <v>1</v>
      </c>
    </row>
    <row r="312" spans="1:6">
      <c r="A312" s="12">
        <v>206</v>
      </c>
      <c r="B312" s="12" t="s">
        <v>403</v>
      </c>
      <c r="C312" s="12" t="s">
        <v>408</v>
      </c>
      <c r="D312" s="1" t="str">
        <f t="shared" si="9"/>
        <v>秋田県男鹿市</v>
      </c>
      <c r="E312" s="12">
        <v>206</v>
      </c>
      <c r="F312" s="1">
        <f t="shared" si="8"/>
        <v>1</v>
      </c>
    </row>
    <row r="313" spans="1:6">
      <c r="A313" s="12">
        <v>207</v>
      </c>
      <c r="B313" s="12" t="s">
        <v>403</v>
      </c>
      <c r="C313" s="12" t="s">
        <v>409</v>
      </c>
      <c r="D313" s="1" t="str">
        <f t="shared" si="9"/>
        <v>秋田県湯沢市</v>
      </c>
      <c r="E313" s="12">
        <v>207</v>
      </c>
      <c r="F313" s="1">
        <f t="shared" si="8"/>
        <v>1</v>
      </c>
    </row>
    <row r="314" spans="1:6">
      <c r="A314" s="12">
        <v>209</v>
      </c>
      <c r="B314" s="12" t="s">
        <v>403</v>
      </c>
      <c r="C314" s="12" t="s">
        <v>410</v>
      </c>
      <c r="D314" s="1" t="str">
        <f t="shared" si="9"/>
        <v>秋田県鹿角市</v>
      </c>
      <c r="E314" s="12">
        <v>209</v>
      </c>
      <c r="F314" s="1">
        <f t="shared" si="8"/>
        <v>1</v>
      </c>
    </row>
    <row r="315" spans="1:6">
      <c r="A315" s="12">
        <v>210</v>
      </c>
      <c r="B315" s="12" t="s">
        <v>403</v>
      </c>
      <c r="C315" s="12" t="s">
        <v>411</v>
      </c>
      <c r="D315" s="1" t="str">
        <f t="shared" si="9"/>
        <v>秋田県由利本荘市</v>
      </c>
      <c r="E315" s="12">
        <v>210</v>
      </c>
      <c r="F315" s="1">
        <f t="shared" si="8"/>
        <v>1</v>
      </c>
    </row>
    <row r="316" spans="1:6">
      <c r="A316" s="12">
        <v>211</v>
      </c>
      <c r="B316" s="12" t="s">
        <v>403</v>
      </c>
      <c r="C316" s="12" t="s">
        <v>412</v>
      </c>
      <c r="D316" s="1" t="str">
        <f t="shared" si="9"/>
        <v>秋田県潟上市</v>
      </c>
      <c r="E316" s="12">
        <v>211</v>
      </c>
      <c r="F316" s="1">
        <f t="shared" si="8"/>
        <v>1</v>
      </c>
    </row>
    <row r="317" spans="1:6">
      <c r="A317" s="12">
        <v>212</v>
      </c>
      <c r="B317" s="12" t="s">
        <v>403</v>
      </c>
      <c r="C317" s="12" t="s">
        <v>413</v>
      </c>
      <c r="D317" s="1" t="str">
        <f t="shared" si="9"/>
        <v>秋田県大仙市</v>
      </c>
      <c r="E317" s="12">
        <v>212</v>
      </c>
      <c r="F317" s="1">
        <f t="shared" si="8"/>
        <v>1</v>
      </c>
    </row>
    <row r="318" spans="1:6">
      <c r="A318" s="12">
        <v>213</v>
      </c>
      <c r="B318" s="12" t="s">
        <v>403</v>
      </c>
      <c r="C318" s="12" t="s">
        <v>414</v>
      </c>
      <c r="D318" s="1" t="str">
        <f t="shared" si="9"/>
        <v>秋田県北秋田市</v>
      </c>
      <c r="E318" s="12">
        <v>213</v>
      </c>
      <c r="F318" s="1">
        <f t="shared" si="8"/>
        <v>1</v>
      </c>
    </row>
    <row r="319" spans="1:6">
      <c r="A319" s="12">
        <v>214</v>
      </c>
      <c r="B319" s="12" t="s">
        <v>403</v>
      </c>
      <c r="C319" s="12" t="s">
        <v>415</v>
      </c>
      <c r="D319" s="1" t="str">
        <f t="shared" si="9"/>
        <v>秋田県にかほ市</v>
      </c>
      <c r="E319" s="12">
        <v>214</v>
      </c>
      <c r="F319" s="1">
        <f t="shared" si="8"/>
        <v>1</v>
      </c>
    </row>
    <row r="320" spans="1:6">
      <c r="A320" s="12">
        <v>215</v>
      </c>
      <c r="B320" s="12" t="s">
        <v>403</v>
      </c>
      <c r="C320" s="12" t="s">
        <v>416</v>
      </c>
      <c r="D320" s="1" t="str">
        <f t="shared" si="9"/>
        <v>秋田県仙北市</v>
      </c>
      <c r="E320" s="12">
        <v>215</v>
      </c>
      <c r="F320" s="1">
        <f t="shared" si="8"/>
        <v>1</v>
      </c>
    </row>
    <row r="321" spans="1:6">
      <c r="A321" s="12">
        <v>303</v>
      </c>
      <c r="B321" s="12" t="s">
        <v>403</v>
      </c>
      <c r="C321" s="12" t="s">
        <v>417</v>
      </c>
      <c r="D321" s="1" t="str">
        <f t="shared" si="9"/>
        <v>秋田県小坂町</v>
      </c>
      <c r="E321" s="12">
        <v>303</v>
      </c>
      <c r="F321" s="1">
        <f t="shared" si="8"/>
        <v>1</v>
      </c>
    </row>
    <row r="322" spans="1:6">
      <c r="A322" s="12">
        <v>327</v>
      </c>
      <c r="B322" s="12" t="s">
        <v>403</v>
      </c>
      <c r="C322" s="12" t="s">
        <v>418</v>
      </c>
      <c r="D322" s="1" t="str">
        <f t="shared" si="9"/>
        <v>秋田県上小阿仁村</v>
      </c>
      <c r="E322" s="12">
        <v>327</v>
      </c>
      <c r="F322" s="1">
        <f t="shared" ref="F322:F385" si="10">COUNTIF(D:D,D322)</f>
        <v>1</v>
      </c>
    </row>
    <row r="323" spans="1:6">
      <c r="A323" s="12">
        <v>346</v>
      </c>
      <c r="B323" s="12" t="s">
        <v>403</v>
      </c>
      <c r="C323" s="12" t="s">
        <v>419</v>
      </c>
      <c r="D323" s="1" t="str">
        <f t="shared" ref="D323:D386" si="11">B323&amp;C323</f>
        <v>秋田県藤里町</v>
      </c>
      <c r="E323" s="12">
        <v>346</v>
      </c>
      <c r="F323" s="1">
        <f t="shared" si="10"/>
        <v>1</v>
      </c>
    </row>
    <row r="324" spans="1:6">
      <c r="A324" s="12">
        <v>348</v>
      </c>
      <c r="B324" s="12" t="s">
        <v>403</v>
      </c>
      <c r="C324" s="12" t="s">
        <v>420</v>
      </c>
      <c r="D324" s="1" t="str">
        <f t="shared" si="11"/>
        <v>秋田県三種町</v>
      </c>
      <c r="E324" s="12">
        <v>348</v>
      </c>
      <c r="F324" s="1">
        <f t="shared" si="10"/>
        <v>1</v>
      </c>
    </row>
    <row r="325" spans="1:6">
      <c r="A325" s="12">
        <v>349</v>
      </c>
      <c r="B325" s="12" t="s">
        <v>403</v>
      </c>
      <c r="C325" s="12" t="s">
        <v>421</v>
      </c>
      <c r="D325" s="1" t="str">
        <f t="shared" si="11"/>
        <v>秋田県八峰町</v>
      </c>
      <c r="E325" s="12">
        <v>349</v>
      </c>
      <c r="F325" s="1">
        <f t="shared" si="10"/>
        <v>1</v>
      </c>
    </row>
    <row r="326" spans="1:6">
      <c r="A326" s="12">
        <v>361</v>
      </c>
      <c r="B326" s="12" t="s">
        <v>403</v>
      </c>
      <c r="C326" s="12" t="s">
        <v>422</v>
      </c>
      <c r="D326" s="1" t="str">
        <f t="shared" si="11"/>
        <v>秋田県五城目町</v>
      </c>
      <c r="E326" s="12">
        <v>361</v>
      </c>
      <c r="F326" s="1">
        <f t="shared" si="10"/>
        <v>1</v>
      </c>
    </row>
    <row r="327" spans="1:6">
      <c r="A327" s="12">
        <v>363</v>
      </c>
      <c r="B327" s="12" t="s">
        <v>403</v>
      </c>
      <c r="C327" s="12" t="s">
        <v>423</v>
      </c>
      <c r="D327" s="1" t="str">
        <f t="shared" si="11"/>
        <v>秋田県八郎潟町</v>
      </c>
      <c r="E327" s="12">
        <v>363</v>
      </c>
      <c r="F327" s="1">
        <f t="shared" si="10"/>
        <v>1</v>
      </c>
    </row>
    <row r="328" spans="1:6">
      <c r="A328" s="12">
        <v>366</v>
      </c>
      <c r="B328" s="12" t="s">
        <v>403</v>
      </c>
      <c r="C328" s="12" t="s">
        <v>424</v>
      </c>
      <c r="D328" s="1" t="str">
        <f t="shared" si="11"/>
        <v>秋田県井川町</v>
      </c>
      <c r="E328" s="12">
        <v>366</v>
      </c>
      <c r="F328" s="1">
        <f t="shared" si="10"/>
        <v>1</v>
      </c>
    </row>
    <row r="329" spans="1:6">
      <c r="A329" s="12">
        <v>368</v>
      </c>
      <c r="B329" s="12" t="s">
        <v>403</v>
      </c>
      <c r="C329" s="12" t="s">
        <v>425</v>
      </c>
      <c r="D329" s="1" t="str">
        <f t="shared" si="11"/>
        <v>秋田県大潟村</v>
      </c>
      <c r="E329" s="12">
        <v>368</v>
      </c>
      <c r="F329" s="1">
        <f t="shared" si="10"/>
        <v>1</v>
      </c>
    </row>
    <row r="330" spans="1:6">
      <c r="A330" s="12">
        <v>434</v>
      </c>
      <c r="B330" s="12" t="s">
        <v>403</v>
      </c>
      <c r="C330" s="12" t="s">
        <v>426</v>
      </c>
      <c r="D330" s="1" t="str">
        <f t="shared" si="11"/>
        <v>秋田県美郷町</v>
      </c>
      <c r="E330" s="12">
        <v>434</v>
      </c>
      <c r="F330" s="1">
        <f t="shared" si="10"/>
        <v>1</v>
      </c>
    </row>
    <row r="331" spans="1:6">
      <c r="A331" s="12">
        <v>463</v>
      </c>
      <c r="B331" s="12" t="s">
        <v>403</v>
      </c>
      <c r="C331" s="12" t="s">
        <v>427</v>
      </c>
      <c r="D331" s="1" t="str">
        <f t="shared" si="11"/>
        <v>秋田県羽後町</v>
      </c>
      <c r="E331" s="12">
        <v>463</v>
      </c>
      <c r="F331" s="1">
        <f t="shared" si="10"/>
        <v>1</v>
      </c>
    </row>
    <row r="332" spans="1:6">
      <c r="A332" s="12">
        <v>464</v>
      </c>
      <c r="B332" s="12" t="s">
        <v>403</v>
      </c>
      <c r="C332" s="12" t="s">
        <v>428</v>
      </c>
      <c r="D332" s="1" t="str">
        <f t="shared" si="11"/>
        <v>秋田県東成瀬村</v>
      </c>
      <c r="E332" s="12">
        <v>464</v>
      </c>
      <c r="F332" s="1">
        <f t="shared" si="10"/>
        <v>1</v>
      </c>
    </row>
    <row r="333" spans="1:6">
      <c r="A333" s="12">
        <v>201</v>
      </c>
      <c r="B333" s="12" t="s">
        <v>429</v>
      </c>
      <c r="C333" s="12" t="s">
        <v>430</v>
      </c>
      <c r="D333" s="1" t="str">
        <f t="shared" si="11"/>
        <v>山形県山形市</v>
      </c>
      <c r="E333" s="12">
        <v>201</v>
      </c>
      <c r="F333" s="1">
        <f t="shared" si="10"/>
        <v>1</v>
      </c>
    </row>
    <row r="334" spans="1:6">
      <c r="A334" s="12">
        <v>202</v>
      </c>
      <c r="B334" s="12" t="s">
        <v>429</v>
      </c>
      <c r="C334" s="12" t="s">
        <v>431</v>
      </c>
      <c r="D334" s="1" t="str">
        <f t="shared" si="11"/>
        <v>山形県米沢市</v>
      </c>
      <c r="E334" s="12">
        <v>202</v>
      </c>
      <c r="F334" s="1">
        <f t="shared" si="10"/>
        <v>1</v>
      </c>
    </row>
    <row r="335" spans="1:6">
      <c r="A335" s="12">
        <v>203</v>
      </c>
      <c r="B335" s="12" t="s">
        <v>429</v>
      </c>
      <c r="C335" s="12" t="s">
        <v>432</v>
      </c>
      <c r="D335" s="1" t="str">
        <f t="shared" si="11"/>
        <v>山形県鶴岡市</v>
      </c>
      <c r="E335" s="12">
        <v>203</v>
      </c>
      <c r="F335" s="1">
        <f t="shared" si="10"/>
        <v>1</v>
      </c>
    </row>
    <row r="336" spans="1:6">
      <c r="A336" s="12">
        <v>204</v>
      </c>
      <c r="B336" s="12" t="s">
        <v>429</v>
      </c>
      <c r="C336" s="12" t="s">
        <v>433</v>
      </c>
      <c r="D336" s="1" t="str">
        <f t="shared" si="11"/>
        <v>山形県酒田市</v>
      </c>
      <c r="E336" s="12">
        <v>204</v>
      </c>
      <c r="F336" s="1">
        <f t="shared" si="10"/>
        <v>1</v>
      </c>
    </row>
    <row r="337" spans="1:6">
      <c r="A337" s="12">
        <v>205</v>
      </c>
      <c r="B337" s="12" t="s">
        <v>429</v>
      </c>
      <c r="C337" s="12" t="s">
        <v>434</v>
      </c>
      <c r="D337" s="1" t="str">
        <f t="shared" si="11"/>
        <v>山形県新庄市</v>
      </c>
      <c r="E337" s="12">
        <v>205</v>
      </c>
      <c r="F337" s="1">
        <f t="shared" si="10"/>
        <v>1</v>
      </c>
    </row>
    <row r="338" spans="1:6">
      <c r="A338" s="12">
        <v>206</v>
      </c>
      <c r="B338" s="12" t="s">
        <v>429</v>
      </c>
      <c r="C338" s="12" t="s">
        <v>435</v>
      </c>
      <c r="D338" s="1" t="str">
        <f t="shared" si="11"/>
        <v>山形県寒河江市</v>
      </c>
      <c r="E338" s="12">
        <v>206</v>
      </c>
      <c r="F338" s="1">
        <f t="shared" si="10"/>
        <v>1</v>
      </c>
    </row>
    <row r="339" spans="1:6">
      <c r="A339" s="12">
        <v>207</v>
      </c>
      <c r="B339" s="12" t="s">
        <v>429</v>
      </c>
      <c r="C339" s="12" t="s">
        <v>436</v>
      </c>
      <c r="D339" s="1" t="str">
        <f t="shared" si="11"/>
        <v>山形県上山市</v>
      </c>
      <c r="E339" s="12">
        <v>207</v>
      </c>
      <c r="F339" s="1">
        <f t="shared" si="10"/>
        <v>1</v>
      </c>
    </row>
    <row r="340" spans="1:6">
      <c r="A340" s="12">
        <v>208</v>
      </c>
      <c r="B340" s="12" t="s">
        <v>429</v>
      </c>
      <c r="C340" s="12" t="s">
        <v>437</v>
      </c>
      <c r="D340" s="1" t="str">
        <f t="shared" si="11"/>
        <v>山形県村山市</v>
      </c>
      <c r="E340" s="12">
        <v>208</v>
      </c>
      <c r="F340" s="1">
        <f t="shared" si="10"/>
        <v>1</v>
      </c>
    </row>
    <row r="341" spans="1:6">
      <c r="A341" s="12">
        <v>209</v>
      </c>
      <c r="B341" s="12" t="s">
        <v>429</v>
      </c>
      <c r="C341" s="12" t="s">
        <v>438</v>
      </c>
      <c r="D341" s="1" t="str">
        <f t="shared" si="11"/>
        <v>山形県長井市</v>
      </c>
      <c r="E341" s="12">
        <v>209</v>
      </c>
      <c r="F341" s="1">
        <f t="shared" si="10"/>
        <v>1</v>
      </c>
    </row>
    <row r="342" spans="1:6">
      <c r="A342" s="12">
        <v>210</v>
      </c>
      <c r="B342" s="12" t="s">
        <v>429</v>
      </c>
      <c r="C342" s="12" t="s">
        <v>439</v>
      </c>
      <c r="D342" s="1" t="str">
        <f t="shared" si="11"/>
        <v>山形県天童市</v>
      </c>
      <c r="E342" s="12">
        <v>210</v>
      </c>
      <c r="F342" s="1">
        <f t="shared" si="10"/>
        <v>1</v>
      </c>
    </row>
    <row r="343" spans="1:6">
      <c r="A343" s="12">
        <v>211</v>
      </c>
      <c r="B343" s="12" t="s">
        <v>429</v>
      </c>
      <c r="C343" s="12" t="s">
        <v>440</v>
      </c>
      <c r="D343" s="1" t="str">
        <f t="shared" si="11"/>
        <v>山形県東根市</v>
      </c>
      <c r="E343" s="12">
        <v>211</v>
      </c>
      <c r="F343" s="1">
        <f t="shared" si="10"/>
        <v>1</v>
      </c>
    </row>
    <row r="344" spans="1:6">
      <c r="A344" s="12">
        <v>212</v>
      </c>
      <c r="B344" s="12" t="s">
        <v>429</v>
      </c>
      <c r="C344" s="12" t="s">
        <v>441</v>
      </c>
      <c r="D344" s="1" t="str">
        <f t="shared" si="11"/>
        <v>山形県尾花沢市</v>
      </c>
      <c r="E344" s="12">
        <v>212</v>
      </c>
      <c r="F344" s="1">
        <f t="shared" si="10"/>
        <v>1</v>
      </c>
    </row>
    <row r="345" spans="1:6">
      <c r="A345" s="12">
        <v>213</v>
      </c>
      <c r="B345" s="12" t="s">
        <v>429</v>
      </c>
      <c r="C345" s="12" t="s">
        <v>442</v>
      </c>
      <c r="D345" s="1" t="str">
        <f t="shared" si="11"/>
        <v>山形県南陽市</v>
      </c>
      <c r="E345" s="12">
        <v>213</v>
      </c>
      <c r="F345" s="1">
        <f t="shared" si="10"/>
        <v>1</v>
      </c>
    </row>
    <row r="346" spans="1:6">
      <c r="A346" s="12">
        <v>301</v>
      </c>
      <c r="B346" s="12" t="s">
        <v>429</v>
      </c>
      <c r="C346" s="12" t="s">
        <v>443</v>
      </c>
      <c r="D346" s="1" t="str">
        <f t="shared" si="11"/>
        <v>山形県山辺町</v>
      </c>
      <c r="E346" s="12">
        <v>301</v>
      </c>
      <c r="F346" s="1">
        <f t="shared" si="10"/>
        <v>1</v>
      </c>
    </row>
    <row r="347" spans="1:6">
      <c r="A347" s="12">
        <v>302</v>
      </c>
      <c r="B347" s="12" t="s">
        <v>429</v>
      </c>
      <c r="C347" s="12" t="s">
        <v>444</v>
      </c>
      <c r="D347" s="1" t="str">
        <f t="shared" si="11"/>
        <v>山形県中山町</v>
      </c>
      <c r="E347" s="12">
        <v>302</v>
      </c>
      <c r="F347" s="1">
        <f t="shared" si="10"/>
        <v>1</v>
      </c>
    </row>
    <row r="348" spans="1:6">
      <c r="A348" s="12">
        <v>321</v>
      </c>
      <c r="B348" s="12" t="s">
        <v>429</v>
      </c>
      <c r="C348" s="12" t="s">
        <v>445</v>
      </c>
      <c r="D348" s="1" t="str">
        <f t="shared" si="11"/>
        <v>山形県河北町</v>
      </c>
      <c r="E348" s="12">
        <v>321</v>
      </c>
      <c r="F348" s="1">
        <f t="shared" si="10"/>
        <v>1</v>
      </c>
    </row>
    <row r="349" spans="1:6">
      <c r="A349" s="12">
        <v>322</v>
      </c>
      <c r="B349" s="12" t="s">
        <v>429</v>
      </c>
      <c r="C349" s="12" t="s">
        <v>446</v>
      </c>
      <c r="D349" s="1" t="str">
        <f t="shared" si="11"/>
        <v>山形県西川町</v>
      </c>
      <c r="E349" s="12">
        <v>322</v>
      </c>
      <c r="F349" s="1">
        <f t="shared" si="10"/>
        <v>1</v>
      </c>
    </row>
    <row r="350" spans="1:6">
      <c r="A350" s="12">
        <v>323</v>
      </c>
      <c r="B350" s="12" t="s">
        <v>429</v>
      </c>
      <c r="C350" s="12" t="s">
        <v>447</v>
      </c>
      <c r="D350" s="1" t="str">
        <f t="shared" si="11"/>
        <v>山形県朝日町</v>
      </c>
      <c r="E350" s="12">
        <v>323</v>
      </c>
      <c r="F350" s="1">
        <f t="shared" si="10"/>
        <v>1</v>
      </c>
    </row>
    <row r="351" spans="1:6">
      <c r="A351" s="12">
        <v>324</v>
      </c>
      <c r="B351" s="12" t="s">
        <v>429</v>
      </c>
      <c r="C351" s="12" t="s">
        <v>448</v>
      </c>
      <c r="D351" s="1" t="str">
        <f t="shared" si="11"/>
        <v>山形県大江町</v>
      </c>
      <c r="E351" s="12">
        <v>324</v>
      </c>
      <c r="F351" s="1">
        <f t="shared" si="10"/>
        <v>1</v>
      </c>
    </row>
    <row r="352" spans="1:6">
      <c r="A352" s="12">
        <v>341</v>
      </c>
      <c r="B352" s="12" t="s">
        <v>429</v>
      </c>
      <c r="C352" s="12" t="s">
        <v>449</v>
      </c>
      <c r="D352" s="1" t="str">
        <f t="shared" si="11"/>
        <v>山形県大石田町</v>
      </c>
      <c r="E352" s="12">
        <v>341</v>
      </c>
      <c r="F352" s="1">
        <f t="shared" si="10"/>
        <v>1</v>
      </c>
    </row>
    <row r="353" spans="1:6">
      <c r="A353" s="12">
        <v>361</v>
      </c>
      <c r="B353" s="12" t="s">
        <v>429</v>
      </c>
      <c r="C353" s="12" t="s">
        <v>450</v>
      </c>
      <c r="D353" s="1" t="str">
        <f t="shared" si="11"/>
        <v>山形県金山町</v>
      </c>
      <c r="E353" s="12">
        <v>361</v>
      </c>
      <c r="F353" s="1">
        <f t="shared" si="10"/>
        <v>1</v>
      </c>
    </row>
    <row r="354" spans="1:6">
      <c r="A354" s="12">
        <v>362</v>
      </c>
      <c r="B354" s="12" t="s">
        <v>429</v>
      </c>
      <c r="C354" s="12" t="s">
        <v>451</v>
      </c>
      <c r="D354" s="1" t="str">
        <f t="shared" si="11"/>
        <v>山形県最上町</v>
      </c>
      <c r="E354" s="12">
        <v>362</v>
      </c>
      <c r="F354" s="1">
        <f t="shared" si="10"/>
        <v>1</v>
      </c>
    </row>
    <row r="355" spans="1:6">
      <c r="A355" s="12">
        <v>363</v>
      </c>
      <c r="B355" s="12" t="s">
        <v>429</v>
      </c>
      <c r="C355" s="12" t="s">
        <v>452</v>
      </c>
      <c r="D355" s="1" t="str">
        <f t="shared" si="11"/>
        <v>山形県舟形町</v>
      </c>
      <c r="E355" s="12">
        <v>363</v>
      </c>
      <c r="F355" s="1">
        <f t="shared" si="10"/>
        <v>1</v>
      </c>
    </row>
    <row r="356" spans="1:6">
      <c r="A356" s="12">
        <v>364</v>
      </c>
      <c r="B356" s="12" t="s">
        <v>429</v>
      </c>
      <c r="C356" s="12" t="s">
        <v>453</v>
      </c>
      <c r="D356" s="1" t="str">
        <f t="shared" si="11"/>
        <v>山形県真室川町</v>
      </c>
      <c r="E356" s="12">
        <v>364</v>
      </c>
      <c r="F356" s="1">
        <f t="shared" si="10"/>
        <v>1</v>
      </c>
    </row>
    <row r="357" spans="1:6">
      <c r="A357" s="12">
        <v>365</v>
      </c>
      <c r="B357" s="12" t="s">
        <v>429</v>
      </c>
      <c r="C357" s="12" t="s">
        <v>454</v>
      </c>
      <c r="D357" s="1" t="str">
        <f t="shared" si="11"/>
        <v>山形県大蔵村</v>
      </c>
      <c r="E357" s="12">
        <v>365</v>
      </c>
      <c r="F357" s="1">
        <f t="shared" si="10"/>
        <v>1</v>
      </c>
    </row>
    <row r="358" spans="1:6">
      <c r="A358" s="12">
        <v>366</v>
      </c>
      <c r="B358" s="12" t="s">
        <v>429</v>
      </c>
      <c r="C358" s="12" t="s">
        <v>455</v>
      </c>
      <c r="D358" s="1" t="str">
        <f t="shared" si="11"/>
        <v>山形県鮭川村</v>
      </c>
      <c r="E358" s="12">
        <v>366</v>
      </c>
      <c r="F358" s="1">
        <f t="shared" si="10"/>
        <v>1</v>
      </c>
    </row>
    <row r="359" spans="1:6">
      <c r="A359" s="12">
        <v>367</v>
      </c>
      <c r="B359" s="12" t="s">
        <v>429</v>
      </c>
      <c r="C359" s="12" t="s">
        <v>456</v>
      </c>
      <c r="D359" s="1" t="str">
        <f t="shared" si="11"/>
        <v>山形県戸沢村</v>
      </c>
      <c r="E359" s="12">
        <v>367</v>
      </c>
      <c r="F359" s="1">
        <f t="shared" si="10"/>
        <v>1</v>
      </c>
    </row>
    <row r="360" spans="1:6">
      <c r="A360" s="12">
        <v>381</v>
      </c>
      <c r="B360" s="12" t="s">
        <v>429</v>
      </c>
      <c r="C360" s="12" t="s">
        <v>457</v>
      </c>
      <c r="D360" s="1" t="str">
        <f t="shared" si="11"/>
        <v>山形県高畠町</v>
      </c>
      <c r="E360" s="12">
        <v>381</v>
      </c>
      <c r="F360" s="1">
        <f t="shared" si="10"/>
        <v>1</v>
      </c>
    </row>
    <row r="361" spans="1:6">
      <c r="A361" s="12">
        <v>382</v>
      </c>
      <c r="B361" s="12" t="s">
        <v>429</v>
      </c>
      <c r="C361" s="12" t="s">
        <v>458</v>
      </c>
      <c r="D361" s="1" t="str">
        <f t="shared" si="11"/>
        <v>山形県川西町</v>
      </c>
      <c r="E361" s="12">
        <v>382</v>
      </c>
      <c r="F361" s="1">
        <f t="shared" si="10"/>
        <v>1</v>
      </c>
    </row>
    <row r="362" spans="1:6">
      <c r="A362" s="12">
        <v>401</v>
      </c>
      <c r="B362" s="12" t="s">
        <v>429</v>
      </c>
      <c r="C362" s="12" t="s">
        <v>459</v>
      </c>
      <c r="D362" s="1" t="str">
        <f t="shared" si="11"/>
        <v>山形県小国町</v>
      </c>
      <c r="E362" s="12">
        <v>401</v>
      </c>
      <c r="F362" s="1">
        <f t="shared" si="10"/>
        <v>1</v>
      </c>
    </row>
    <row r="363" spans="1:6">
      <c r="A363" s="12">
        <v>402</v>
      </c>
      <c r="B363" s="12" t="s">
        <v>429</v>
      </c>
      <c r="C363" s="12" t="s">
        <v>460</v>
      </c>
      <c r="D363" s="1" t="str">
        <f t="shared" si="11"/>
        <v>山形県白鷹町</v>
      </c>
      <c r="E363" s="12">
        <v>402</v>
      </c>
      <c r="F363" s="1">
        <f t="shared" si="10"/>
        <v>1</v>
      </c>
    </row>
    <row r="364" spans="1:6">
      <c r="A364" s="12">
        <v>403</v>
      </c>
      <c r="B364" s="12" t="s">
        <v>429</v>
      </c>
      <c r="C364" s="12" t="s">
        <v>461</v>
      </c>
      <c r="D364" s="1" t="str">
        <f t="shared" si="11"/>
        <v>山形県飯豊町</v>
      </c>
      <c r="E364" s="12">
        <v>403</v>
      </c>
      <c r="F364" s="1">
        <f t="shared" si="10"/>
        <v>1</v>
      </c>
    </row>
    <row r="365" spans="1:6">
      <c r="A365" s="12">
        <v>426</v>
      </c>
      <c r="B365" s="12" t="s">
        <v>429</v>
      </c>
      <c r="C365" s="12" t="s">
        <v>462</v>
      </c>
      <c r="D365" s="1" t="str">
        <f t="shared" si="11"/>
        <v>山形県三川町</v>
      </c>
      <c r="E365" s="12">
        <v>426</v>
      </c>
      <c r="F365" s="1">
        <f t="shared" si="10"/>
        <v>1</v>
      </c>
    </row>
    <row r="366" spans="1:6">
      <c r="A366" s="12">
        <v>428</v>
      </c>
      <c r="B366" s="12" t="s">
        <v>429</v>
      </c>
      <c r="C366" s="12" t="s">
        <v>463</v>
      </c>
      <c r="D366" s="1" t="str">
        <f t="shared" si="11"/>
        <v>山形県庄内町</v>
      </c>
      <c r="E366" s="12">
        <v>428</v>
      </c>
      <c r="F366" s="1">
        <f t="shared" si="10"/>
        <v>1</v>
      </c>
    </row>
    <row r="367" spans="1:6">
      <c r="A367" s="12">
        <v>461</v>
      </c>
      <c r="B367" s="12" t="s">
        <v>429</v>
      </c>
      <c r="C367" s="12" t="s">
        <v>464</v>
      </c>
      <c r="D367" s="1" t="str">
        <f t="shared" si="11"/>
        <v>山形県遊佐町</v>
      </c>
      <c r="E367" s="12">
        <v>461</v>
      </c>
      <c r="F367" s="1">
        <f t="shared" si="10"/>
        <v>1</v>
      </c>
    </row>
    <row r="368" spans="1:6">
      <c r="A368" s="12">
        <v>201</v>
      </c>
      <c r="B368" s="12" t="s">
        <v>465</v>
      </c>
      <c r="C368" s="12" t="s">
        <v>466</v>
      </c>
      <c r="D368" s="1" t="str">
        <f t="shared" si="11"/>
        <v>福島県福島市</v>
      </c>
      <c r="E368" s="12">
        <v>201</v>
      </c>
      <c r="F368" s="1">
        <f t="shared" si="10"/>
        <v>1</v>
      </c>
    </row>
    <row r="369" spans="1:6">
      <c r="A369" s="12">
        <v>202</v>
      </c>
      <c r="B369" s="12" t="s">
        <v>465</v>
      </c>
      <c r="C369" s="12" t="s">
        <v>467</v>
      </c>
      <c r="D369" s="1" t="str">
        <f t="shared" si="11"/>
        <v>福島県会津若松市</v>
      </c>
      <c r="E369" s="12">
        <v>202</v>
      </c>
      <c r="F369" s="1">
        <f t="shared" si="10"/>
        <v>1</v>
      </c>
    </row>
    <row r="370" spans="1:6">
      <c r="A370" s="12">
        <v>203</v>
      </c>
      <c r="B370" s="12" t="s">
        <v>465</v>
      </c>
      <c r="C370" s="12" t="s">
        <v>468</v>
      </c>
      <c r="D370" s="1" t="str">
        <f t="shared" si="11"/>
        <v>福島県郡山市</v>
      </c>
      <c r="E370" s="12">
        <v>203</v>
      </c>
      <c r="F370" s="1">
        <f t="shared" si="10"/>
        <v>1</v>
      </c>
    </row>
    <row r="371" spans="1:6">
      <c r="A371" s="12">
        <v>204</v>
      </c>
      <c r="B371" s="12" t="s">
        <v>465</v>
      </c>
      <c r="C371" s="12" t="s">
        <v>469</v>
      </c>
      <c r="D371" s="1" t="str">
        <f t="shared" si="11"/>
        <v>福島県いわき市</v>
      </c>
      <c r="E371" s="12">
        <v>204</v>
      </c>
      <c r="F371" s="1">
        <f t="shared" si="10"/>
        <v>1</v>
      </c>
    </row>
    <row r="372" spans="1:6">
      <c r="A372" s="12">
        <v>205</v>
      </c>
      <c r="B372" s="12" t="s">
        <v>465</v>
      </c>
      <c r="C372" s="12" t="s">
        <v>470</v>
      </c>
      <c r="D372" s="1" t="str">
        <f t="shared" si="11"/>
        <v>福島県白河市</v>
      </c>
      <c r="E372" s="12">
        <v>205</v>
      </c>
      <c r="F372" s="1">
        <f t="shared" si="10"/>
        <v>1</v>
      </c>
    </row>
    <row r="373" spans="1:6">
      <c r="A373" s="12">
        <v>207</v>
      </c>
      <c r="B373" s="12" t="s">
        <v>465</v>
      </c>
      <c r="C373" s="12" t="s">
        <v>471</v>
      </c>
      <c r="D373" s="1" t="str">
        <f t="shared" si="11"/>
        <v>福島県須賀川市</v>
      </c>
      <c r="E373" s="12">
        <v>207</v>
      </c>
      <c r="F373" s="1">
        <f t="shared" si="10"/>
        <v>1</v>
      </c>
    </row>
    <row r="374" spans="1:6">
      <c r="A374" s="12">
        <v>208</v>
      </c>
      <c r="B374" s="12" t="s">
        <v>465</v>
      </c>
      <c r="C374" s="12" t="s">
        <v>472</v>
      </c>
      <c r="D374" s="1" t="str">
        <f t="shared" si="11"/>
        <v>福島県喜多方市</v>
      </c>
      <c r="E374" s="12">
        <v>208</v>
      </c>
      <c r="F374" s="1">
        <f t="shared" si="10"/>
        <v>1</v>
      </c>
    </row>
    <row r="375" spans="1:6">
      <c r="A375" s="12">
        <v>209</v>
      </c>
      <c r="B375" s="12" t="s">
        <v>465</v>
      </c>
      <c r="C375" s="12" t="s">
        <v>473</v>
      </c>
      <c r="D375" s="1" t="str">
        <f t="shared" si="11"/>
        <v>福島県相馬市</v>
      </c>
      <c r="E375" s="12">
        <v>209</v>
      </c>
      <c r="F375" s="1">
        <f t="shared" si="10"/>
        <v>1</v>
      </c>
    </row>
    <row r="376" spans="1:6">
      <c r="A376" s="12">
        <v>210</v>
      </c>
      <c r="B376" s="12" t="s">
        <v>465</v>
      </c>
      <c r="C376" s="12" t="s">
        <v>474</v>
      </c>
      <c r="D376" s="1" t="str">
        <f t="shared" si="11"/>
        <v>福島県二本松市</v>
      </c>
      <c r="E376" s="12">
        <v>210</v>
      </c>
      <c r="F376" s="1">
        <f t="shared" si="10"/>
        <v>1</v>
      </c>
    </row>
    <row r="377" spans="1:6">
      <c r="A377" s="12">
        <v>211</v>
      </c>
      <c r="B377" s="12" t="s">
        <v>465</v>
      </c>
      <c r="C377" s="12" t="s">
        <v>475</v>
      </c>
      <c r="D377" s="1" t="str">
        <f t="shared" si="11"/>
        <v>福島県田村市</v>
      </c>
      <c r="E377" s="12">
        <v>211</v>
      </c>
      <c r="F377" s="1">
        <f t="shared" si="10"/>
        <v>1</v>
      </c>
    </row>
    <row r="378" spans="1:6">
      <c r="A378" s="12">
        <v>212</v>
      </c>
      <c r="B378" s="12" t="s">
        <v>465</v>
      </c>
      <c r="C378" s="12" t="s">
        <v>476</v>
      </c>
      <c r="D378" s="1" t="str">
        <f t="shared" si="11"/>
        <v>福島県南相馬市</v>
      </c>
      <c r="E378" s="12">
        <v>212</v>
      </c>
      <c r="F378" s="1">
        <f t="shared" si="10"/>
        <v>1</v>
      </c>
    </row>
    <row r="379" spans="1:6">
      <c r="A379" s="12">
        <v>213</v>
      </c>
      <c r="B379" s="12" t="s">
        <v>465</v>
      </c>
      <c r="C379" s="12" t="s">
        <v>136</v>
      </c>
      <c r="D379" s="1" t="str">
        <f t="shared" si="11"/>
        <v>福島県伊達市</v>
      </c>
      <c r="E379" s="12">
        <v>213</v>
      </c>
      <c r="F379" s="1">
        <f t="shared" si="10"/>
        <v>1</v>
      </c>
    </row>
    <row r="380" spans="1:6">
      <c r="A380" s="12">
        <v>214</v>
      </c>
      <c r="B380" s="12" t="s">
        <v>465</v>
      </c>
      <c r="C380" s="12" t="s">
        <v>477</v>
      </c>
      <c r="D380" s="1" t="str">
        <f t="shared" si="11"/>
        <v>福島県本宮市</v>
      </c>
      <c r="E380" s="12">
        <v>214</v>
      </c>
      <c r="F380" s="1">
        <f t="shared" si="10"/>
        <v>1</v>
      </c>
    </row>
    <row r="381" spans="1:6">
      <c r="A381" s="12">
        <v>301</v>
      </c>
      <c r="B381" s="12" t="s">
        <v>465</v>
      </c>
      <c r="C381" s="12" t="s">
        <v>478</v>
      </c>
      <c r="D381" s="1" t="str">
        <f t="shared" si="11"/>
        <v>福島県桑折町</v>
      </c>
      <c r="E381" s="12">
        <v>301</v>
      </c>
      <c r="F381" s="1">
        <f t="shared" si="10"/>
        <v>1</v>
      </c>
    </row>
    <row r="382" spans="1:6">
      <c r="A382" s="12">
        <v>303</v>
      </c>
      <c r="B382" s="12" t="s">
        <v>465</v>
      </c>
      <c r="C382" s="12" t="s">
        <v>479</v>
      </c>
      <c r="D382" s="1" t="str">
        <f t="shared" si="11"/>
        <v>福島県国見町</v>
      </c>
      <c r="E382" s="12">
        <v>303</v>
      </c>
      <c r="F382" s="1">
        <f t="shared" si="10"/>
        <v>1</v>
      </c>
    </row>
    <row r="383" spans="1:6">
      <c r="A383" s="12">
        <v>308</v>
      </c>
      <c r="B383" s="12" t="s">
        <v>465</v>
      </c>
      <c r="C383" s="12" t="s">
        <v>480</v>
      </c>
      <c r="D383" s="1" t="str">
        <f t="shared" si="11"/>
        <v>福島県川俣町</v>
      </c>
      <c r="E383" s="12">
        <v>308</v>
      </c>
      <c r="F383" s="1">
        <f t="shared" si="10"/>
        <v>1</v>
      </c>
    </row>
    <row r="384" spans="1:6">
      <c r="A384" s="12">
        <v>322</v>
      </c>
      <c r="B384" s="12" t="s">
        <v>465</v>
      </c>
      <c r="C384" s="12" t="s">
        <v>481</v>
      </c>
      <c r="D384" s="1" t="str">
        <f t="shared" si="11"/>
        <v>福島県大玉村</v>
      </c>
      <c r="E384" s="12">
        <v>322</v>
      </c>
      <c r="F384" s="1">
        <f t="shared" si="10"/>
        <v>1</v>
      </c>
    </row>
    <row r="385" spans="1:6">
      <c r="A385" s="12">
        <v>342</v>
      </c>
      <c r="B385" s="12" t="s">
        <v>465</v>
      </c>
      <c r="C385" s="12" t="s">
        <v>482</v>
      </c>
      <c r="D385" s="1" t="str">
        <f t="shared" si="11"/>
        <v>福島県鏡石町</v>
      </c>
      <c r="E385" s="12">
        <v>342</v>
      </c>
      <c r="F385" s="1">
        <f t="shared" si="10"/>
        <v>1</v>
      </c>
    </row>
    <row r="386" spans="1:6">
      <c r="A386" s="12">
        <v>344</v>
      </c>
      <c r="B386" s="12" t="s">
        <v>465</v>
      </c>
      <c r="C386" s="12" t="s">
        <v>483</v>
      </c>
      <c r="D386" s="1" t="str">
        <f t="shared" si="11"/>
        <v>福島県天栄村</v>
      </c>
      <c r="E386" s="12">
        <v>344</v>
      </c>
      <c r="F386" s="1">
        <f t="shared" ref="F386:F449" si="12">COUNTIF(D:D,D386)</f>
        <v>1</v>
      </c>
    </row>
    <row r="387" spans="1:6">
      <c r="A387" s="12">
        <v>362</v>
      </c>
      <c r="B387" s="12" t="s">
        <v>465</v>
      </c>
      <c r="C387" s="12" t="s">
        <v>484</v>
      </c>
      <c r="D387" s="1" t="str">
        <f t="shared" ref="D387:D450" si="13">B387&amp;C387</f>
        <v>福島県下郷町</v>
      </c>
      <c r="E387" s="12">
        <v>362</v>
      </c>
      <c r="F387" s="1">
        <f t="shared" si="12"/>
        <v>1</v>
      </c>
    </row>
    <row r="388" spans="1:6">
      <c r="A388" s="12">
        <v>364</v>
      </c>
      <c r="B388" s="12" t="s">
        <v>465</v>
      </c>
      <c r="C388" s="12" t="s">
        <v>485</v>
      </c>
      <c r="D388" s="1" t="str">
        <f t="shared" si="13"/>
        <v>福島県檜枝岐村</v>
      </c>
      <c r="E388" s="12">
        <v>364</v>
      </c>
      <c r="F388" s="1">
        <f t="shared" si="12"/>
        <v>1</v>
      </c>
    </row>
    <row r="389" spans="1:6">
      <c r="A389" s="12">
        <v>367</v>
      </c>
      <c r="B389" s="12" t="s">
        <v>465</v>
      </c>
      <c r="C389" s="12" t="s">
        <v>486</v>
      </c>
      <c r="D389" s="1" t="str">
        <f t="shared" si="13"/>
        <v>福島県只見町</v>
      </c>
      <c r="E389" s="12">
        <v>367</v>
      </c>
      <c r="F389" s="1">
        <f t="shared" si="12"/>
        <v>1</v>
      </c>
    </row>
    <row r="390" spans="1:6">
      <c r="A390" s="12">
        <v>368</v>
      </c>
      <c r="B390" s="12" t="s">
        <v>465</v>
      </c>
      <c r="C390" s="12" t="s">
        <v>487</v>
      </c>
      <c r="D390" s="1" t="str">
        <f t="shared" si="13"/>
        <v>福島県南会津町</v>
      </c>
      <c r="E390" s="12">
        <v>368</v>
      </c>
      <c r="F390" s="1">
        <f t="shared" si="12"/>
        <v>1</v>
      </c>
    </row>
    <row r="391" spans="1:6">
      <c r="A391" s="12">
        <v>402</v>
      </c>
      <c r="B391" s="12" t="s">
        <v>465</v>
      </c>
      <c r="C391" s="12" t="s">
        <v>488</v>
      </c>
      <c r="D391" s="1" t="str">
        <f t="shared" si="13"/>
        <v>福島県北塩原村</v>
      </c>
      <c r="E391" s="12">
        <v>402</v>
      </c>
      <c r="F391" s="1">
        <f t="shared" si="12"/>
        <v>1</v>
      </c>
    </row>
    <row r="392" spans="1:6">
      <c r="A392" s="12">
        <v>405</v>
      </c>
      <c r="B392" s="12" t="s">
        <v>465</v>
      </c>
      <c r="C392" s="12" t="s">
        <v>489</v>
      </c>
      <c r="D392" s="1" t="str">
        <f t="shared" si="13"/>
        <v>福島県西会津町</v>
      </c>
      <c r="E392" s="12">
        <v>405</v>
      </c>
      <c r="F392" s="1">
        <f t="shared" si="12"/>
        <v>1</v>
      </c>
    </row>
    <row r="393" spans="1:6">
      <c r="A393" s="12">
        <v>407</v>
      </c>
      <c r="B393" s="12" t="s">
        <v>465</v>
      </c>
      <c r="C393" s="12" t="s">
        <v>490</v>
      </c>
      <c r="D393" s="1" t="str">
        <f t="shared" si="13"/>
        <v>福島県磐梯町</v>
      </c>
      <c r="E393" s="12">
        <v>407</v>
      </c>
      <c r="F393" s="1">
        <f t="shared" si="12"/>
        <v>1</v>
      </c>
    </row>
    <row r="394" spans="1:6">
      <c r="A394" s="12">
        <v>408</v>
      </c>
      <c r="B394" s="12" t="s">
        <v>465</v>
      </c>
      <c r="C394" s="12" t="s">
        <v>491</v>
      </c>
      <c r="D394" s="1" t="str">
        <f t="shared" si="13"/>
        <v>福島県猪苗代町</v>
      </c>
      <c r="E394" s="12">
        <v>408</v>
      </c>
      <c r="F394" s="1">
        <f t="shared" si="12"/>
        <v>1</v>
      </c>
    </row>
    <row r="395" spans="1:6">
      <c r="A395" s="12">
        <v>421</v>
      </c>
      <c r="B395" s="12" t="s">
        <v>465</v>
      </c>
      <c r="C395" s="12" t="s">
        <v>492</v>
      </c>
      <c r="D395" s="1" t="str">
        <f t="shared" si="13"/>
        <v>福島県会津坂下町</v>
      </c>
      <c r="E395" s="12">
        <v>421</v>
      </c>
      <c r="F395" s="1">
        <f t="shared" si="12"/>
        <v>1</v>
      </c>
    </row>
    <row r="396" spans="1:6">
      <c r="A396" s="12">
        <v>422</v>
      </c>
      <c r="B396" s="12" t="s">
        <v>465</v>
      </c>
      <c r="C396" s="12" t="s">
        <v>493</v>
      </c>
      <c r="D396" s="1" t="str">
        <f t="shared" si="13"/>
        <v>福島県湯川村</v>
      </c>
      <c r="E396" s="12">
        <v>422</v>
      </c>
      <c r="F396" s="1">
        <f t="shared" si="12"/>
        <v>1</v>
      </c>
    </row>
    <row r="397" spans="1:6">
      <c r="A397" s="12">
        <v>423</v>
      </c>
      <c r="B397" s="12" t="s">
        <v>465</v>
      </c>
      <c r="C397" s="12" t="s">
        <v>494</v>
      </c>
      <c r="D397" s="1" t="str">
        <f t="shared" si="13"/>
        <v>福島県柳津町</v>
      </c>
      <c r="E397" s="12">
        <v>423</v>
      </c>
      <c r="F397" s="1">
        <f t="shared" si="12"/>
        <v>1</v>
      </c>
    </row>
    <row r="398" spans="1:6">
      <c r="A398" s="12">
        <v>444</v>
      </c>
      <c r="B398" s="12" t="s">
        <v>465</v>
      </c>
      <c r="C398" s="12" t="s">
        <v>495</v>
      </c>
      <c r="D398" s="1" t="str">
        <f t="shared" si="13"/>
        <v>福島県三島町</v>
      </c>
      <c r="E398" s="12">
        <v>444</v>
      </c>
      <c r="F398" s="1">
        <f t="shared" si="12"/>
        <v>1</v>
      </c>
    </row>
    <row r="399" spans="1:6">
      <c r="A399" s="12">
        <v>445</v>
      </c>
      <c r="B399" s="12" t="s">
        <v>465</v>
      </c>
      <c r="C399" s="12" t="s">
        <v>450</v>
      </c>
      <c r="D399" s="1" t="str">
        <f t="shared" si="13"/>
        <v>福島県金山町</v>
      </c>
      <c r="E399" s="12">
        <v>445</v>
      </c>
      <c r="F399" s="1">
        <f t="shared" si="12"/>
        <v>1</v>
      </c>
    </row>
    <row r="400" spans="1:6">
      <c r="A400" s="12">
        <v>446</v>
      </c>
      <c r="B400" s="12" t="s">
        <v>465</v>
      </c>
      <c r="C400" s="12" t="s">
        <v>496</v>
      </c>
      <c r="D400" s="1" t="str">
        <f t="shared" si="13"/>
        <v>福島県昭和村</v>
      </c>
      <c r="E400" s="12">
        <v>446</v>
      </c>
      <c r="F400" s="1">
        <f t="shared" si="12"/>
        <v>1</v>
      </c>
    </row>
    <row r="401" spans="1:6">
      <c r="A401" s="12">
        <v>447</v>
      </c>
      <c r="B401" s="12" t="s">
        <v>465</v>
      </c>
      <c r="C401" s="12" t="s">
        <v>497</v>
      </c>
      <c r="D401" s="1" t="str">
        <f t="shared" si="13"/>
        <v>福島県会津美里町</v>
      </c>
      <c r="E401" s="12">
        <v>447</v>
      </c>
      <c r="F401" s="1">
        <f t="shared" si="12"/>
        <v>1</v>
      </c>
    </row>
    <row r="402" spans="1:6">
      <c r="A402" s="12">
        <v>461</v>
      </c>
      <c r="B402" s="12" t="s">
        <v>465</v>
      </c>
      <c r="C402" s="12" t="s">
        <v>498</v>
      </c>
      <c r="D402" s="1" t="str">
        <f t="shared" si="13"/>
        <v>福島県西郷村</v>
      </c>
      <c r="E402" s="12">
        <v>461</v>
      </c>
      <c r="F402" s="1">
        <f t="shared" si="12"/>
        <v>1</v>
      </c>
    </row>
    <row r="403" spans="1:6">
      <c r="A403" s="12">
        <v>464</v>
      </c>
      <c r="B403" s="12" t="s">
        <v>465</v>
      </c>
      <c r="C403" s="12" t="s">
        <v>499</v>
      </c>
      <c r="D403" s="1" t="str">
        <f t="shared" si="13"/>
        <v>福島県泉崎村</v>
      </c>
      <c r="E403" s="12">
        <v>464</v>
      </c>
      <c r="F403" s="1">
        <f t="shared" si="12"/>
        <v>1</v>
      </c>
    </row>
    <row r="404" spans="1:6">
      <c r="A404" s="12">
        <v>465</v>
      </c>
      <c r="B404" s="12" t="s">
        <v>465</v>
      </c>
      <c r="C404" s="12" t="s">
        <v>500</v>
      </c>
      <c r="D404" s="1" t="str">
        <f t="shared" si="13"/>
        <v>福島県中島村</v>
      </c>
      <c r="E404" s="12">
        <v>465</v>
      </c>
      <c r="F404" s="1">
        <f t="shared" si="12"/>
        <v>1</v>
      </c>
    </row>
    <row r="405" spans="1:6">
      <c r="A405" s="12">
        <v>466</v>
      </c>
      <c r="B405" s="12" t="s">
        <v>465</v>
      </c>
      <c r="C405" s="12" t="s">
        <v>501</v>
      </c>
      <c r="D405" s="1" t="str">
        <f t="shared" si="13"/>
        <v>福島県矢吹町</v>
      </c>
      <c r="E405" s="12">
        <v>466</v>
      </c>
      <c r="F405" s="1">
        <f t="shared" si="12"/>
        <v>1</v>
      </c>
    </row>
    <row r="406" spans="1:6">
      <c r="A406" s="12">
        <v>481</v>
      </c>
      <c r="B406" s="12" t="s">
        <v>465</v>
      </c>
      <c r="C406" s="12" t="s">
        <v>502</v>
      </c>
      <c r="D406" s="1" t="str">
        <f t="shared" si="13"/>
        <v>福島県棚倉町</v>
      </c>
      <c r="E406" s="12">
        <v>481</v>
      </c>
      <c r="F406" s="1">
        <f t="shared" si="12"/>
        <v>1</v>
      </c>
    </row>
    <row r="407" spans="1:6">
      <c r="A407" s="12">
        <v>482</v>
      </c>
      <c r="B407" s="12" t="s">
        <v>465</v>
      </c>
      <c r="C407" s="12" t="s">
        <v>503</v>
      </c>
      <c r="D407" s="1" t="str">
        <f t="shared" si="13"/>
        <v>福島県矢祭町</v>
      </c>
      <c r="E407" s="12">
        <v>482</v>
      </c>
      <c r="F407" s="1">
        <f t="shared" si="12"/>
        <v>1</v>
      </c>
    </row>
    <row r="408" spans="1:6">
      <c r="A408" s="12">
        <v>483</v>
      </c>
      <c r="B408" s="12" t="s">
        <v>465</v>
      </c>
      <c r="C408" s="12" t="s">
        <v>504</v>
      </c>
      <c r="D408" s="1" t="str">
        <f t="shared" si="13"/>
        <v>福島県塙町</v>
      </c>
      <c r="E408" s="12">
        <v>483</v>
      </c>
      <c r="F408" s="1">
        <f t="shared" si="12"/>
        <v>1</v>
      </c>
    </row>
    <row r="409" spans="1:6">
      <c r="A409" s="12">
        <v>484</v>
      </c>
      <c r="B409" s="12" t="s">
        <v>465</v>
      </c>
      <c r="C409" s="12" t="s">
        <v>505</v>
      </c>
      <c r="D409" s="1" t="str">
        <f t="shared" si="13"/>
        <v>福島県鮫川村</v>
      </c>
      <c r="E409" s="12">
        <v>484</v>
      </c>
      <c r="F409" s="1">
        <f t="shared" si="12"/>
        <v>1</v>
      </c>
    </row>
    <row r="410" spans="1:6">
      <c r="A410" s="12">
        <v>501</v>
      </c>
      <c r="B410" s="12" t="s">
        <v>465</v>
      </c>
      <c r="C410" s="12" t="s">
        <v>506</v>
      </c>
      <c r="D410" s="1" t="str">
        <f t="shared" si="13"/>
        <v>福島県石川町</v>
      </c>
      <c r="E410" s="12">
        <v>501</v>
      </c>
      <c r="F410" s="1">
        <f t="shared" si="12"/>
        <v>1</v>
      </c>
    </row>
    <row r="411" spans="1:6">
      <c r="A411" s="12">
        <v>502</v>
      </c>
      <c r="B411" s="12" t="s">
        <v>465</v>
      </c>
      <c r="C411" s="12" t="s">
        <v>507</v>
      </c>
      <c r="D411" s="1" t="str">
        <f t="shared" si="13"/>
        <v>福島県玉川村</v>
      </c>
      <c r="E411" s="12">
        <v>502</v>
      </c>
      <c r="F411" s="1">
        <f t="shared" si="12"/>
        <v>1</v>
      </c>
    </row>
    <row r="412" spans="1:6">
      <c r="A412" s="12">
        <v>503</v>
      </c>
      <c r="B412" s="12" t="s">
        <v>465</v>
      </c>
      <c r="C412" s="12" t="s">
        <v>508</v>
      </c>
      <c r="D412" s="1" t="str">
        <f t="shared" si="13"/>
        <v>福島県平田村</v>
      </c>
      <c r="E412" s="12">
        <v>503</v>
      </c>
      <c r="F412" s="1">
        <f t="shared" si="12"/>
        <v>1</v>
      </c>
    </row>
    <row r="413" spans="1:6">
      <c r="A413" s="12">
        <v>504</v>
      </c>
      <c r="B413" s="12" t="s">
        <v>465</v>
      </c>
      <c r="C413" s="12" t="s">
        <v>509</v>
      </c>
      <c r="D413" s="1" t="str">
        <f t="shared" si="13"/>
        <v>福島県浅川町</v>
      </c>
      <c r="E413" s="12">
        <v>504</v>
      </c>
      <c r="F413" s="1">
        <f t="shared" si="12"/>
        <v>1</v>
      </c>
    </row>
    <row r="414" spans="1:6">
      <c r="A414" s="12">
        <v>505</v>
      </c>
      <c r="B414" s="12" t="s">
        <v>465</v>
      </c>
      <c r="C414" s="12" t="s">
        <v>510</v>
      </c>
      <c r="D414" s="1" t="str">
        <f t="shared" si="13"/>
        <v>福島県古殿町</v>
      </c>
      <c r="E414" s="12">
        <v>505</v>
      </c>
      <c r="F414" s="1">
        <f t="shared" si="12"/>
        <v>1</v>
      </c>
    </row>
    <row r="415" spans="1:6">
      <c r="A415" s="12">
        <v>521</v>
      </c>
      <c r="B415" s="12" t="s">
        <v>465</v>
      </c>
      <c r="C415" s="12" t="s">
        <v>511</v>
      </c>
      <c r="D415" s="1" t="str">
        <f t="shared" si="13"/>
        <v>福島県三春町</v>
      </c>
      <c r="E415" s="12">
        <v>521</v>
      </c>
      <c r="F415" s="1">
        <f t="shared" si="12"/>
        <v>1</v>
      </c>
    </row>
    <row r="416" spans="1:6">
      <c r="A416" s="12">
        <v>522</v>
      </c>
      <c r="B416" s="12" t="s">
        <v>465</v>
      </c>
      <c r="C416" s="12" t="s">
        <v>512</v>
      </c>
      <c r="D416" s="1" t="str">
        <f t="shared" si="13"/>
        <v>福島県小野町</v>
      </c>
      <c r="E416" s="12">
        <v>522</v>
      </c>
      <c r="F416" s="1">
        <f t="shared" si="12"/>
        <v>1</v>
      </c>
    </row>
    <row r="417" spans="1:6">
      <c r="A417" s="12">
        <v>541</v>
      </c>
      <c r="B417" s="12" t="s">
        <v>465</v>
      </c>
      <c r="C417" s="12" t="s">
        <v>513</v>
      </c>
      <c r="D417" s="1" t="str">
        <f t="shared" si="13"/>
        <v>福島県広野町</v>
      </c>
      <c r="E417" s="12">
        <v>541</v>
      </c>
      <c r="F417" s="1">
        <f t="shared" si="12"/>
        <v>1</v>
      </c>
    </row>
    <row r="418" spans="1:6">
      <c r="A418" s="12">
        <v>542</v>
      </c>
      <c r="B418" s="12" t="s">
        <v>465</v>
      </c>
      <c r="C418" s="12" t="s">
        <v>514</v>
      </c>
      <c r="D418" s="1" t="str">
        <f t="shared" si="13"/>
        <v>福島県楢葉町</v>
      </c>
      <c r="E418" s="12">
        <v>542</v>
      </c>
      <c r="F418" s="1">
        <f t="shared" si="12"/>
        <v>1</v>
      </c>
    </row>
    <row r="419" spans="1:6">
      <c r="A419" s="12">
        <v>543</v>
      </c>
      <c r="B419" s="12" t="s">
        <v>465</v>
      </c>
      <c r="C419" s="12" t="s">
        <v>515</v>
      </c>
      <c r="D419" s="1" t="str">
        <f t="shared" si="13"/>
        <v>福島県富岡町</v>
      </c>
      <c r="E419" s="12">
        <v>543</v>
      </c>
      <c r="F419" s="1">
        <f t="shared" si="12"/>
        <v>1</v>
      </c>
    </row>
    <row r="420" spans="1:6">
      <c r="A420" s="12">
        <v>544</v>
      </c>
      <c r="B420" s="12" t="s">
        <v>465</v>
      </c>
      <c r="C420" s="12" t="s">
        <v>516</v>
      </c>
      <c r="D420" s="1" t="str">
        <f t="shared" si="13"/>
        <v>福島県川内村</v>
      </c>
      <c r="E420" s="12">
        <v>544</v>
      </c>
      <c r="F420" s="1">
        <f t="shared" si="12"/>
        <v>1</v>
      </c>
    </row>
    <row r="421" spans="1:6">
      <c r="A421" s="12">
        <v>545</v>
      </c>
      <c r="B421" s="12" t="s">
        <v>465</v>
      </c>
      <c r="C421" s="12" t="s">
        <v>517</v>
      </c>
      <c r="D421" s="1" t="str">
        <f t="shared" si="13"/>
        <v>福島県大熊町</v>
      </c>
      <c r="E421" s="12">
        <v>545</v>
      </c>
      <c r="F421" s="1">
        <f t="shared" si="12"/>
        <v>1</v>
      </c>
    </row>
    <row r="422" spans="1:6">
      <c r="A422" s="12">
        <v>546</v>
      </c>
      <c r="B422" s="12" t="s">
        <v>465</v>
      </c>
      <c r="C422" s="12" t="s">
        <v>518</v>
      </c>
      <c r="D422" s="1" t="str">
        <f t="shared" si="13"/>
        <v>福島県双葉町</v>
      </c>
      <c r="E422" s="12">
        <v>546</v>
      </c>
      <c r="F422" s="1">
        <f t="shared" si="12"/>
        <v>1</v>
      </c>
    </row>
    <row r="423" spans="1:6">
      <c r="A423" s="12">
        <v>547</v>
      </c>
      <c r="B423" s="12" t="s">
        <v>465</v>
      </c>
      <c r="C423" s="12" t="s">
        <v>519</v>
      </c>
      <c r="D423" s="1" t="str">
        <f t="shared" si="13"/>
        <v>福島県浪江町</v>
      </c>
      <c r="E423" s="12">
        <v>547</v>
      </c>
      <c r="F423" s="1">
        <f t="shared" si="12"/>
        <v>1</v>
      </c>
    </row>
    <row r="424" spans="1:6">
      <c r="A424" s="12">
        <v>548</v>
      </c>
      <c r="B424" s="12" t="s">
        <v>465</v>
      </c>
      <c r="C424" s="12" t="s">
        <v>520</v>
      </c>
      <c r="D424" s="1" t="str">
        <f t="shared" si="13"/>
        <v>福島県葛尾村</v>
      </c>
      <c r="E424" s="12">
        <v>548</v>
      </c>
      <c r="F424" s="1">
        <f t="shared" si="12"/>
        <v>1</v>
      </c>
    </row>
    <row r="425" spans="1:6">
      <c r="A425" s="12">
        <v>561</v>
      </c>
      <c r="B425" s="12" t="s">
        <v>465</v>
      </c>
      <c r="C425" s="12" t="s">
        <v>521</v>
      </c>
      <c r="D425" s="1" t="str">
        <f t="shared" si="13"/>
        <v>福島県新地町</v>
      </c>
      <c r="E425" s="12">
        <v>561</v>
      </c>
      <c r="F425" s="1">
        <f t="shared" si="12"/>
        <v>1</v>
      </c>
    </row>
    <row r="426" spans="1:6">
      <c r="A426" s="12">
        <v>564</v>
      </c>
      <c r="B426" s="12" t="s">
        <v>465</v>
      </c>
      <c r="C426" s="12" t="s">
        <v>522</v>
      </c>
      <c r="D426" s="1" t="str">
        <f t="shared" si="13"/>
        <v>福島県飯舘村</v>
      </c>
      <c r="E426" s="12">
        <v>564</v>
      </c>
      <c r="F426" s="1">
        <f t="shared" si="12"/>
        <v>1</v>
      </c>
    </row>
    <row r="427" spans="1:6">
      <c r="A427" s="12">
        <v>201</v>
      </c>
      <c r="B427" s="12" t="s">
        <v>523</v>
      </c>
      <c r="C427" s="12" t="s">
        <v>524</v>
      </c>
      <c r="D427" s="1" t="str">
        <f t="shared" si="13"/>
        <v>茨城県水戸市</v>
      </c>
      <c r="E427" s="12">
        <v>201</v>
      </c>
      <c r="F427" s="1">
        <f t="shared" si="12"/>
        <v>1</v>
      </c>
    </row>
    <row r="428" spans="1:6">
      <c r="A428" s="12">
        <v>202</v>
      </c>
      <c r="B428" s="12" t="s">
        <v>523</v>
      </c>
      <c r="C428" s="12" t="s">
        <v>525</v>
      </c>
      <c r="D428" s="1" t="str">
        <f t="shared" si="13"/>
        <v>茨城県日立市</v>
      </c>
      <c r="E428" s="12">
        <v>202</v>
      </c>
      <c r="F428" s="1">
        <f t="shared" si="12"/>
        <v>1</v>
      </c>
    </row>
    <row r="429" spans="1:6">
      <c r="A429" s="12">
        <v>203</v>
      </c>
      <c r="B429" s="12" t="s">
        <v>523</v>
      </c>
      <c r="C429" s="12" t="s">
        <v>526</v>
      </c>
      <c r="D429" s="1" t="str">
        <f t="shared" si="13"/>
        <v>茨城県土浦市</v>
      </c>
      <c r="E429" s="12">
        <v>203</v>
      </c>
      <c r="F429" s="1">
        <f t="shared" si="12"/>
        <v>1</v>
      </c>
    </row>
    <row r="430" spans="1:6">
      <c r="A430" s="12">
        <v>204</v>
      </c>
      <c r="B430" s="12" t="s">
        <v>523</v>
      </c>
      <c r="C430" s="12" t="s">
        <v>527</v>
      </c>
      <c r="D430" s="1" t="str">
        <f t="shared" si="13"/>
        <v>茨城県古河市</v>
      </c>
      <c r="E430" s="12">
        <v>204</v>
      </c>
      <c r="F430" s="1">
        <f t="shared" si="12"/>
        <v>1</v>
      </c>
    </row>
    <row r="431" spans="1:6">
      <c r="A431" s="12">
        <v>205</v>
      </c>
      <c r="B431" s="12" t="s">
        <v>523</v>
      </c>
      <c r="C431" s="12" t="s">
        <v>528</v>
      </c>
      <c r="D431" s="1" t="str">
        <f t="shared" si="13"/>
        <v>茨城県石岡市</v>
      </c>
      <c r="E431" s="12">
        <v>205</v>
      </c>
      <c r="F431" s="1">
        <f t="shared" si="12"/>
        <v>1</v>
      </c>
    </row>
    <row r="432" spans="1:6">
      <c r="A432" s="12">
        <v>207</v>
      </c>
      <c r="B432" s="12" t="s">
        <v>523</v>
      </c>
      <c r="C432" s="12" t="s">
        <v>529</v>
      </c>
      <c r="D432" s="1" t="str">
        <f t="shared" si="13"/>
        <v>茨城県結城市</v>
      </c>
      <c r="E432" s="12">
        <v>207</v>
      </c>
      <c r="F432" s="1">
        <f t="shared" si="12"/>
        <v>1</v>
      </c>
    </row>
    <row r="433" spans="1:6">
      <c r="A433" s="12">
        <v>208</v>
      </c>
      <c r="B433" s="12" t="s">
        <v>523</v>
      </c>
      <c r="C433" s="12" t="s">
        <v>530</v>
      </c>
      <c r="D433" s="1" t="str">
        <f t="shared" si="13"/>
        <v>茨城県龍ケ崎市</v>
      </c>
      <c r="E433" s="12">
        <v>208</v>
      </c>
      <c r="F433" s="1">
        <f t="shared" si="12"/>
        <v>1</v>
      </c>
    </row>
    <row r="434" spans="1:6">
      <c r="A434" s="12">
        <v>210</v>
      </c>
      <c r="B434" s="12" t="s">
        <v>523</v>
      </c>
      <c r="C434" s="12" t="s">
        <v>531</v>
      </c>
      <c r="D434" s="1" t="str">
        <f t="shared" si="13"/>
        <v>茨城県下妻市</v>
      </c>
      <c r="E434" s="12">
        <v>210</v>
      </c>
      <c r="F434" s="1">
        <f t="shared" si="12"/>
        <v>1</v>
      </c>
    </row>
    <row r="435" spans="1:6">
      <c r="A435" s="12">
        <v>211</v>
      </c>
      <c r="B435" s="12" t="s">
        <v>523</v>
      </c>
      <c r="C435" s="12" t="s">
        <v>532</v>
      </c>
      <c r="D435" s="1" t="str">
        <f t="shared" si="13"/>
        <v>茨城県常総市</v>
      </c>
      <c r="E435" s="12">
        <v>211</v>
      </c>
      <c r="F435" s="1">
        <f t="shared" si="12"/>
        <v>1</v>
      </c>
    </row>
    <row r="436" spans="1:6">
      <c r="A436" s="12">
        <v>212</v>
      </c>
      <c r="B436" s="12" t="s">
        <v>523</v>
      </c>
      <c r="C436" s="12" t="s">
        <v>533</v>
      </c>
      <c r="D436" s="1" t="str">
        <f t="shared" si="13"/>
        <v>茨城県常陸太田市</v>
      </c>
      <c r="E436" s="12">
        <v>212</v>
      </c>
      <c r="F436" s="1">
        <f t="shared" si="12"/>
        <v>1</v>
      </c>
    </row>
    <row r="437" spans="1:6">
      <c r="A437" s="12">
        <v>214</v>
      </c>
      <c r="B437" s="12" t="s">
        <v>523</v>
      </c>
      <c r="C437" s="12" t="s">
        <v>534</v>
      </c>
      <c r="D437" s="1" t="str">
        <f t="shared" si="13"/>
        <v>茨城県高萩市</v>
      </c>
      <c r="E437" s="12">
        <v>214</v>
      </c>
      <c r="F437" s="1">
        <f t="shared" si="12"/>
        <v>1</v>
      </c>
    </row>
    <row r="438" spans="1:6">
      <c r="A438" s="12">
        <v>215</v>
      </c>
      <c r="B438" s="12" t="s">
        <v>523</v>
      </c>
      <c r="C438" s="12" t="s">
        <v>535</v>
      </c>
      <c r="D438" s="1" t="str">
        <f t="shared" si="13"/>
        <v>茨城県北茨城市</v>
      </c>
      <c r="E438" s="12">
        <v>215</v>
      </c>
      <c r="F438" s="1">
        <f t="shared" si="12"/>
        <v>1</v>
      </c>
    </row>
    <row r="439" spans="1:6">
      <c r="A439" s="12">
        <v>216</v>
      </c>
      <c r="B439" s="12" t="s">
        <v>523</v>
      </c>
      <c r="C439" s="12" t="s">
        <v>536</v>
      </c>
      <c r="D439" s="1" t="str">
        <f t="shared" si="13"/>
        <v>茨城県笠間市</v>
      </c>
      <c r="E439" s="12">
        <v>216</v>
      </c>
      <c r="F439" s="1">
        <f t="shared" si="12"/>
        <v>1</v>
      </c>
    </row>
    <row r="440" spans="1:6">
      <c r="A440" s="12">
        <v>217</v>
      </c>
      <c r="B440" s="12" t="s">
        <v>523</v>
      </c>
      <c r="C440" s="12" t="s">
        <v>537</v>
      </c>
      <c r="D440" s="1" t="str">
        <f t="shared" si="13"/>
        <v>茨城県取手市</v>
      </c>
      <c r="E440" s="12">
        <v>217</v>
      </c>
      <c r="F440" s="1">
        <f t="shared" si="12"/>
        <v>1</v>
      </c>
    </row>
    <row r="441" spans="1:6">
      <c r="A441" s="12">
        <v>219</v>
      </c>
      <c r="B441" s="12" t="s">
        <v>523</v>
      </c>
      <c r="C441" s="12" t="s">
        <v>538</v>
      </c>
      <c r="D441" s="1" t="str">
        <f t="shared" si="13"/>
        <v>茨城県牛久市</v>
      </c>
      <c r="E441" s="12">
        <v>219</v>
      </c>
      <c r="F441" s="1">
        <f t="shared" si="12"/>
        <v>1</v>
      </c>
    </row>
    <row r="442" spans="1:6">
      <c r="A442" s="12">
        <v>220</v>
      </c>
      <c r="B442" s="12" t="s">
        <v>523</v>
      </c>
      <c r="C442" s="12" t="s">
        <v>539</v>
      </c>
      <c r="D442" s="1" t="str">
        <f t="shared" si="13"/>
        <v>茨城県つくば市</v>
      </c>
      <c r="E442" s="12">
        <v>220</v>
      </c>
      <c r="F442" s="1">
        <f t="shared" si="12"/>
        <v>1</v>
      </c>
    </row>
    <row r="443" spans="1:6">
      <c r="A443" s="12">
        <v>221</v>
      </c>
      <c r="B443" s="12" t="s">
        <v>523</v>
      </c>
      <c r="C443" s="12" t="s">
        <v>540</v>
      </c>
      <c r="D443" s="1" t="str">
        <f t="shared" si="13"/>
        <v>茨城県ひたちなか市</v>
      </c>
      <c r="E443" s="12">
        <v>221</v>
      </c>
      <c r="F443" s="1">
        <f t="shared" si="12"/>
        <v>1</v>
      </c>
    </row>
    <row r="444" spans="1:6">
      <c r="A444" s="12">
        <v>222</v>
      </c>
      <c r="B444" s="12" t="s">
        <v>523</v>
      </c>
      <c r="C444" s="12" t="s">
        <v>541</v>
      </c>
      <c r="D444" s="1" t="str">
        <f t="shared" si="13"/>
        <v>茨城県鹿嶋市</v>
      </c>
      <c r="E444" s="12">
        <v>222</v>
      </c>
      <c r="F444" s="1">
        <f t="shared" si="12"/>
        <v>1</v>
      </c>
    </row>
    <row r="445" spans="1:6">
      <c r="A445" s="12">
        <v>223</v>
      </c>
      <c r="B445" s="12" t="s">
        <v>523</v>
      </c>
      <c r="C445" s="12" t="s">
        <v>542</v>
      </c>
      <c r="D445" s="1" t="str">
        <f t="shared" si="13"/>
        <v>茨城県潮来市</v>
      </c>
      <c r="E445" s="12">
        <v>223</v>
      </c>
      <c r="F445" s="1">
        <f t="shared" si="12"/>
        <v>1</v>
      </c>
    </row>
    <row r="446" spans="1:6">
      <c r="A446" s="12">
        <v>224</v>
      </c>
      <c r="B446" s="12" t="s">
        <v>523</v>
      </c>
      <c r="C446" s="12" t="s">
        <v>543</v>
      </c>
      <c r="D446" s="1" t="str">
        <f t="shared" si="13"/>
        <v>茨城県守谷市</v>
      </c>
      <c r="E446" s="12">
        <v>224</v>
      </c>
      <c r="F446" s="1">
        <f t="shared" si="12"/>
        <v>1</v>
      </c>
    </row>
    <row r="447" spans="1:6">
      <c r="A447" s="12">
        <v>225</v>
      </c>
      <c r="B447" s="12" t="s">
        <v>523</v>
      </c>
      <c r="C447" s="12" t="s">
        <v>544</v>
      </c>
      <c r="D447" s="1" t="str">
        <f t="shared" si="13"/>
        <v>茨城県常陸大宮市</v>
      </c>
      <c r="E447" s="12">
        <v>225</v>
      </c>
      <c r="F447" s="1">
        <f t="shared" si="12"/>
        <v>1</v>
      </c>
    </row>
    <row r="448" spans="1:6">
      <c r="A448" s="12">
        <v>226</v>
      </c>
      <c r="B448" s="12" t="s">
        <v>523</v>
      </c>
      <c r="C448" s="12" t="s">
        <v>545</v>
      </c>
      <c r="D448" s="1" t="str">
        <f t="shared" si="13"/>
        <v>茨城県那珂市</v>
      </c>
      <c r="E448" s="12">
        <v>226</v>
      </c>
      <c r="F448" s="1">
        <f t="shared" si="12"/>
        <v>1</v>
      </c>
    </row>
    <row r="449" spans="1:6">
      <c r="A449" s="12">
        <v>227</v>
      </c>
      <c r="B449" s="12" t="s">
        <v>523</v>
      </c>
      <c r="C449" s="12" t="s">
        <v>546</v>
      </c>
      <c r="D449" s="1" t="str">
        <f t="shared" si="13"/>
        <v>茨城県筑西市</v>
      </c>
      <c r="E449" s="12">
        <v>227</v>
      </c>
      <c r="F449" s="1">
        <f t="shared" si="12"/>
        <v>1</v>
      </c>
    </row>
    <row r="450" spans="1:6">
      <c r="A450" s="12">
        <v>228</v>
      </c>
      <c r="B450" s="12" t="s">
        <v>523</v>
      </c>
      <c r="C450" s="12" t="s">
        <v>547</v>
      </c>
      <c r="D450" s="1" t="str">
        <f t="shared" si="13"/>
        <v>茨城県坂東市</v>
      </c>
      <c r="E450" s="12">
        <v>228</v>
      </c>
      <c r="F450" s="1">
        <f t="shared" ref="F450:F513" si="14">COUNTIF(D:D,D450)</f>
        <v>1</v>
      </c>
    </row>
    <row r="451" spans="1:6">
      <c r="A451" s="12">
        <v>229</v>
      </c>
      <c r="B451" s="12" t="s">
        <v>523</v>
      </c>
      <c r="C451" s="12" t="s">
        <v>548</v>
      </c>
      <c r="D451" s="1" t="str">
        <f t="shared" ref="D451:D514" si="15">B451&amp;C451</f>
        <v>茨城県稲敷市</v>
      </c>
      <c r="E451" s="12">
        <v>229</v>
      </c>
      <c r="F451" s="1">
        <f t="shared" si="14"/>
        <v>1</v>
      </c>
    </row>
    <row r="452" spans="1:6">
      <c r="A452" s="12">
        <v>230</v>
      </c>
      <c r="B452" s="12" t="s">
        <v>523</v>
      </c>
      <c r="C452" s="12" t="s">
        <v>549</v>
      </c>
      <c r="D452" s="1" t="str">
        <f t="shared" si="15"/>
        <v>茨城県かすみがうら市</v>
      </c>
      <c r="E452" s="12">
        <v>230</v>
      </c>
      <c r="F452" s="1">
        <f t="shared" si="14"/>
        <v>1</v>
      </c>
    </row>
    <row r="453" spans="1:6">
      <c r="A453" s="12">
        <v>231</v>
      </c>
      <c r="B453" s="12" t="s">
        <v>523</v>
      </c>
      <c r="C453" s="12" t="s">
        <v>550</v>
      </c>
      <c r="D453" s="1" t="str">
        <f t="shared" si="15"/>
        <v>茨城県桜川市</v>
      </c>
      <c r="E453" s="12">
        <v>231</v>
      </c>
      <c r="F453" s="1">
        <f t="shared" si="14"/>
        <v>1</v>
      </c>
    </row>
    <row r="454" spans="1:6">
      <c r="A454" s="12">
        <v>232</v>
      </c>
      <c r="B454" s="12" t="s">
        <v>523</v>
      </c>
      <c r="C454" s="12" t="s">
        <v>551</v>
      </c>
      <c r="D454" s="1" t="str">
        <f t="shared" si="15"/>
        <v>茨城県神栖市</v>
      </c>
      <c r="E454" s="12">
        <v>232</v>
      </c>
      <c r="F454" s="1">
        <f t="shared" si="14"/>
        <v>1</v>
      </c>
    </row>
    <row r="455" spans="1:6">
      <c r="A455" s="12">
        <v>233</v>
      </c>
      <c r="B455" s="12" t="s">
        <v>523</v>
      </c>
      <c r="C455" s="12" t="s">
        <v>552</v>
      </c>
      <c r="D455" s="1" t="str">
        <f t="shared" si="15"/>
        <v>茨城県行方市</v>
      </c>
      <c r="E455" s="12">
        <v>233</v>
      </c>
      <c r="F455" s="1">
        <f t="shared" si="14"/>
        <v>1</v>
      </c>
    </row>
    <row r="456" spans="1:6">
      <c r="A456" s="12">
        <v>234</v>
      </c>
      <c r="B456" s="12" t="s">
        <v>523</v>
      </c>
      <c r="C456" s="12" t="s">
        <v>553</v>
      </c>
      <c r="D456" s="1" t="str">
        <f t="shared" si="15"/>
        <v>茨城県鉾田市</v>
      </c>
      <c r="E456" s="12">
        <v>234</v>
      </c>
      <c r="F456" s="1">
        <f t="shared" si="14"/>
        <v>1</v>
      </c>
    </row>
    <row r="457" spans="1:6">
      <c r="A457" s="12">
        <v>235</v>
      </c>
      <c r="B457" s="12" t="s">
        <v>523</v>
      </c>
      <c r="C457" s="12" t="s">
        <v>554</v>
      </c>
      <c r="D457" s="1" t="str">
        <f t="shared" si="15"/>
        <v>茨城県つくばみらい市</v>
      </c>
      <c r="E457" s="12">
        <v>235</v>
      </c>
      <c r="F457" s="1">
        <f t="shared" si="14"/>
        <v>1</v>
      </c>
    </row>
    <row r="458" spans="1:6">
      <c r="A458" s="12">
        <v>236</v>
      </c>
      <c r="B458" s="12" t="s">
        <v>523</v>
      </c>
      <c r="C458" s="12" t="s">
        <v>555</v>
      </c>
      <c r="D458" s="1" t="str">
        <f t="shared" si="15"/>
        <v>茨城県小美玉市</v>
      </c>
      <c r="E458" s="12">
        <v>236</v>
      </c>
      <c r="F458" s="1">
        <f t="shared" si="14"/>
        <v>1</v>
      </c>
    </row>
    <row r="459" spans="1:6">
      <c r="A459" s="12">
        <v>302</v>
      </c>
      <c r="B459" s="12" t="s">
        <v>523</v>
      </c>
      <c r="C459" s="12" t="s">
        <v>556</v>
      </c>
      <c r="D459" s="1" t="str">
        <f t="shared" si="15"/>
        <v>茨城県茨城町</v>
      </c>
      <c r="E459" s="12">
        <v>302</v>
      </c>
      <c r="F459" s="1">
        <f t="shared" si="14"/>
        <v>1</v>
      </c>
    </row>
    <row r="460" spans="1:6">
      <c r="A460" s="12">
        <v>309</v>
      </c>
      <c r="B460" s="12" t="s">
        <v>523</v>
      </c>
      <c r="C460" s="12" t="s">
        <v>557</v>
      </c>
      <c r="D460" s="1" t="str">
        <f t="shared" si="15"/>
        <v>茨城県大洗町</v>
      </c>
      <c r="E460" s="12">
        <v>309</v>
      </c>
      <c r="F460" s="1">
        <f t="shared" si="14"/>
        <v>1</v>
      </c>
    </row>
    <row r="461" spans="1:6">
      <c r="A461" s="12">
        <v>310</v>
      </c>
      <c r="B461" s="12" t="s">
        <v>523</v>
      </c>
      <c r="C461" s="12" t="s">
        <v>558</v>
      </c>
      <c r="D461" s="1" t="str">
        <f t="shared" si="15"/>
        <v>茨城県城里町</v>
      </c>
      <c r="E461" s="12">
        <v>310</v>
      </c>
      <c r="F461" s="1">
        <f t="shared" si="14"/>
        <v>1</v>
      </c>
    </row>
    <row r="462" spans="1:6">
      <c r="A462" s="12">
        <v>341</v>
      </c>
      <c r="B462" s="12" t="s">
        <v>523</v>
      </c>
      <c r="C462" s="12" t="s">
        <v>559</v>
      </c>
      <c r="D462" s="1" t="str">
        <f t="shared" si="15"/>
        <v>茨城県東海村</v>
      </c>
      <c r="E462" s="12">
        <v>341</v>
      </c>
      <c r="F462" s="1">
        <f t="shared" si="14"/>
        <v>1</v>
      </c>
    </row>
    <row r="463" spans="1:6">
      <c r="A463" s="12">
        <v>364</v>
      </c>
      <c r="B463" s="12" t="s">
        <v>523</v>
      </c>
      <c r="C463" s="12" t="s">
        <v>560</v>
      </c>
      <c r="D463" s="1" t="str">
        <f t="shared" si="15"/>
        <v>茨城県大子町</v>
      </c>
      <c r="E463" s="12">
        <v>364</v>
      </c>
      <c r="F463" s="1">
        <f t="shared" si="14"/>
        <v>1</v>
      </c>
    </row>
    <row r="464" spans="1:6">
      <c r="A464" s="12">
        <v>442</v>
      </c>
      <c r="B464" s="12" t="s">
        <v>523</v>
      </c>
      <c r="C464" s="12" t="s">
        <v>561</v>
      </c>
      <c r="D464" s="1" t="str">
        <f t="shared" si="15"/>
        <v>茨城県美浦村</v>
      </c>
      <c r="E464" s="12">
        <v>442</v>
      </c>
      <c r="F464" s="1">
        <f t="shared" si="14"/>
        <v>1</v>
      </c>
    </row>
    <row r="465" spans="1:6">
      <c r="A465" s="12">
        <v>443</v>
      </c>
      <c r="B465" s="12" t="s">
        <v>523</v>
      </c>
      <c r="C465" s="12" t="s">
        <v>562</v>
      </c>
      <c r="D465" s="1" t="str">
        <f t="shared" si="15"/>
        <v>茨城県阿見町</v>
      </c>
      <c r="E465" s="12">
        <v>443</v>
      </c>
      <c r="F465" s="1">
        <f t="shared" si="14"/>
        <v>1</v>
      </c>
    </row>
    <row r="466" spans="1:6">
      <c r="A466" s="12">
        <v>447</v>
      </c>
      <c r="B466" s="12" t="s">
        <v>523</v>
      </c>
      <c r="C466" s="12" t="s">
        <v>563</v>
      </c>
      <c r="D466" s="1" t="str">
        <f t="shared" si="15"/>
        <v>茨城県河内町</v>
      </c>
      <c r="E466" s="12">
        <v>447</v>
      </c>
      <c r="F466" s="1">
        <f t="shared" si="14"/>
        <v>1</v>
      </c>
    </row>
    <row r="467" spans="1:6">
      <c r="A467" s="12">
        <v>521</v>
      </c>
      <c r="B467" s="12" t="s">
        <v>523</v>
      </c>
      <c r="C467" s="12" t="s">
        <v>564</v>
      </c>
      <c r="D467" s="1" t="str">
        <f t="shared" si="15"/>
        <v>茨城県八千代町</v>
      </c>
      <c r="E467" s="12">
        <v>521</v>
      </c>
      <c r="F467" s="1">
        <f t="shared" si="14"/>
        <v>1</v>
      </c>
    </row>
    <row r="468" spans="1:6">
      <c r="A468" s="12">
        <v>542</v>
      </c>
      <c r="B468" s="12" t="s">
        <v>523</v>
      </c>
      <c r="C468" s="12" t="s">
        <v>565</v>
      </c>
      <c r="D468" s="1" t="str">
        <f t="shared" si="15"/>
        <v>茨城県五霞町</v>
      </c>
      <c r="E468" s="12">
        <v>542</v>
      </c>
      <c r="F468" s="1">
        <f t="shared" si="14"/>
        <v>1</v>
      </c>
    </row>
    <row r="469" spans="1:6">
      <c r="A469" s="12">
        <v>546</v>
      </c>
      <c r="B469" s="12" t="s">
        <v>523</v>
      </c>
      <c r="C469" s="12" t="s">
        <v>566</v>
      </c>
      <c r="D469" s="1" t="str">
        <f t="shared" si="15"/>
        <v>茨城県境町</v>
      </c>
      <c r="E469" s="12">
        <v>546</v>
      </c>
      <c r="F469" s="1">
        <f t="shared" si="14"/>
        <v>1</v>
      </c>
    </row>
    <row r="470" spans="1:6">
      <c r="A470" s="12">
        <v>564</v>
      </c>
      <c r="B470" s="12" t="s">
        <v>523</v>
      </c>
      <c r="C470" s="12" t="s">
        <v>567</v>
      </c>
      <c r="D470" s="1" t="str">
        <f t="shared" si="15"/>
        <v>茨城県利根町</v>
      </c>
      <c r="E470" s="12">
        <v>564</v>
      </c>
      <c r="F470" s="1">
        <f t="shared" si="14"/>
        <v>1</v>
      </c>
    </row>
    <row r="471" spans="1:6">
      <c r="A471" s="12">
        <v>201</v>
      </c>
      <c r="B471" s="12" t="s">
        <v>568</v>
      </c>
      <c r="C471" s="12" t="s">
        <v>569</v>
      </c>
      <c r="D471" s="1" t="str">
        <f t="shared" si="15"/>
        <v>栃木県宇都宮市</v>
      </c>
      <c r="E471" s="12">
        <v>201</v>
      </c>
      <c r="F471" s="1">
        <f t="shared" si="14"/>
        <v>1</v>
      </c>
    </row>
    <row r="472" spans="1:6">
      <c r="A472" s="12">
        <v>202</v>
      </c>
      <c r="B472" s="12" t="s">
        <v>568</v>
      </c>
      <c r="C472" s="12" t="s">
        <v>570</v>
      </c>
      <c r="D472" s="1" t="str">
        <f t="shared" si="15"/>
        <v>栃木県足利市</v>
      </c>
      <c r="E472" s="12">
        <v>202</v>
      </c>
      <c r="F472" s="1">
        <f t="shared" si="14"/>
        <v>1</v>
      </c>
    </row>
    <row r="473" spans="1:6">
      <c r="A473" s="12">
        <v>203</v>
      </c>
      <c r="B473" s="12" t="s">
        <v>568</v>
      </c>
      <c r="C473" s="12" t="s">
        <v>571</v>
      </c>
      <c r="D473" s="1" t="str">
        <f t="shared" si="15"/>
        <v>栃木県栃木市</v>
      </c>
      <c r="E473" s="12">
        <v>203</v>
      </c>
      <c r="F473" s="1">
        <f t="shared" si="14"/>
        <v>1</v>
      </c>
    </row>
    <row r="474" spans="1:6">
      <c r="A474" s="12">
        <v>204</v>
      </c>
      <c r="B474" s="12" t="s">
        <v>568</v>
      </c>
      <c r="C474" s="12" t="s">
        <v>572</v>
      </c>
      <c r="D474" s="1" t="str">
        <f t="shared" si="15"/>
        <v>栃木県佐野市</v>
      </c>
      <c r="E474" s="12">
        <v>204</v>
      </c>
      <c r="F474" s="1">
        <f t="shared" si="14"/>
        <v>1</v>
      </c>
    </row>
    <row r="475" spans="1:6">
      <c r="A475" s="12">
        <v>205</v>
      </c>
      <c r="B475" s="12" t="s">
        <v>568</v>
      </c>
      <c r="C475" s="12" t="s">
        <v>573</v>
      </c>
      <c r="D475" s="1" t="str">
        <f t="shared" si="15"/>
        <v>栃木県鹿沼市</v>
      </c>
      <c r="E475" s="12">
        <v>205</v>
      </c>
      <c r="F475" s="1">
        <f t="shared" si="14"/>
        <v>1</v>
      </c>
    </row>
    <row r="476" spans="1:6">
      <c r="A476" s="12">
        <v>206</v>
      </c>
      <c r="B476" s="12" t="s">
        <v>568</v>
      </c>
      <c r="C476" s="12" t="s">
        <v>574</v>
      </c>
      <c r="D476" s="1" t="str">
        <f t="shared" si="15"/>
        <v>栃木県日光市</v>
      </c>
      <c r="E476" s="12">
        <v>206</v>
      </c>
      <c r="F476" s="1">
        <f t="shared" si="14"/>
        <v>1</v>
      </c>
    </row>
    <row r="477" spans="1:6">
      <c r="A477" s="12">
        <v>208</v>
      </c>
      <c r="B477" s="12" t="s">
        <v>568</v>
      </c>
      <c r="C477" s="12" t="s">
        <v>575</v>
      </c>
      <c r="D477" s="1" t="str">
        <f t="shared" si="15"/>
        <v>栃木県小山市</v>
      </c>
      <c r="E477" s="12">
        <v>208</v>
      </c>
      <c r="F477" s="1">
        <f t="shared" si="14"/>
        <v>1</v>
      </c>
    </row>
    <row r="478" spans="1:6">
      <c r="A478" s="12">
        <v>209</v>
      </c>
      <c r="B478" s="12" t="s">
        <v>568</v>
      </c>
      <c r="C478" s="12" t="s">
        <v>576</v>
      </c>
      <c r="D478" s="1" t="str">
        <f t="shared" si="15"/>
        <v>栃木県真岡市</v>
      </c>
      <c r="E478" s="12">
        <v>209</v>
      </c>
      <c r="F478" s="1">
        <f t="shared" si="14"/>
        <v>1</v>
      </c>
    </row>
    <row r="479" spans="1:6">
      <c r="A479" s="12">
        <v>210</v>
      </c>
      <c r="B479" s="12" t="s">
        <v>568</v>
      </c>
      <c r="C479" s="12" t="s">
        <v>577</v>
      </c>
      <c r="D479" s="1" t="str">
        <f t="shared" si="15"/>
        <v>栃木県大田原市</v>
      </c>
      <c r="E479" s="12">
        <v>210</v>
      </c>
      <c r="F479" s="1">
        <f t="shared" si="14"/>
        <v>1</v>
      </c>
    </row>
    <row r="480" spans="1:6">
      <c r="A480" s="12">
        <v>211</v>
      </c>
      <c r="B480" s="12" t="s">
        <v>568</v>
      </c>
      <c r="C480" s="12" t="s">
        <v>578</v>
      </c>
      <c r="D480" s="1" t="str">
        <f t="shared" si="15"/>
        <v>栃木県矢板市</v>
      </c>
      <c r="E480" s="12">
        <v>211</v>
      </c>
      <c r="F480" s="1">
        <f t="shared" si="14"/>
        <v>1</v>
      </c>
    </row>
    <row r="481" spans="1:6">
      <c r="A481" s="12">
        <v>213</v>
      </c>
      <c r="B481" s="12" t="s">
        <v>568</v>
      </c>
      <c r="C481" s="12" t="s">
        <v>579</v>
      </c>
      <c r="D481" s="1" t="str">
        <f t="shared" si="15"/>
        <v>栃木県那須塩原市</v>
      </c>
      <c r="E481" s="12">
        <v>213</v>
      </c>
      <c r="F481" s="1">
        <f t="shared" si="14"/>
        <v>1</v>
      </c>
    </row>
    <row r="482" spans="1:6">
      <c r="A482" s="12">
        <v>214</v>
      </c>
      <c r="B482" s="12" t="s">
        <v>568</v>
      </c>
      <c r="C482" s="12" t="s">
        <v>580</v>
      </c>
      <c r="D482" s="1" t="str">
        <f t="shared" si="15"/>
        <v>栃木県さくら市</v>
      </c>
      <c r="E482" s="12">
        <v>214</v>
      </c>
      <c r="F482" s="1">
        <f t="shared" si="14"/>
        <v>1</v>
      </c>
    </row>
    <row r="483" spans="1:6">
      <c r="A483" s="12">
        <v>215</v>
      </c>
      <c r="B483" s="12" t="s">
        <v>568</v>
      </c>
      <c r="C483" s="12" t="s">
        <v>581</v>
      </c>
      <c r="D483" s="1" t="str">
        <f t="shared" si="15"/>
        <v>栃木県那須烏山市</v>
      </c>
      <c r="E483" s="12">
        <v>215</v>
      </c>
      <c r="F483" s="1">
        <f t="shared" si="14"/>
        <v>1</v>
      </c>
    </row>
    <row r="484" spans="1:6">
      <c r="A484" s="12">
        <v>216</v>
      </c>
      <c r="B484" s="12" t="s">
        <v>568</v>
      </c>
      <c r="C484" s="12" t="s">
        <v>582</v>
      </c>
      <c r="D484" s="1" t="str">
        <f t="shared" si="15"/>
        <v>栃木県下野市</v>
      </c>
      <c r="E484" s="12">
        <v>216</v>
      </c>
      <c r="F484" s="1">
        <f t="shared" si="14"/>
        <v>1</v>
      </c>
    </row>
    <row r="485" spans="1:6">
      <c r="A485" s="12">
        <v>301</v>
      </c>
      <c r="B485" s="12" t="s">
        <v>568</v>
      </c>
      <c r="C485" s="12" t="s">
        <v>583</v>
      </c>
      <c r="D485" s="1" t="str">
        <f t="shared" si="15"/>
        <v>栃木県上三川町</v>
      </c>
      <c r="E485" s="12">
        <v>301</v>
      </c>
      <c r="F485" s="1">
        <f t="shared" si="14"/>
        <v>1</v>
      </c>
    </row>
    <row r="486" spans="1:6">
      <c r="A486" s="12">
        <v>342</v>
      </c>
      <c r="B486" s="12" t="s">
        <v>568</v>
      </c>
      <c r="C486" s="12" t="s">
        <v>584</v>
      </c>
      <c r="D486" s="1" t="str">
        <f t="shared" si="15"/>
        <v>栃木県益子町</v>
      </c>
      <c r="E486" s="12">
        <v>342</v>
      </c>
      <c r="F486" s="1">
        <f t="shared" si="14"/>
        <v>1</v>
      </c>
    </row>
    <row r="487" spans="1:6">
      <c r="A487" s="12">
        <v>343</v>
      </c>
      <c r="B487" s="12" t="s">
        <v>568</v>
      </c>
      <c r="C487" s="12" t="s">
        <v>585</v>
      </c>
      <c r="D487" s="1" t="str">
        <f t="shared" si="15"/>
        <v>栃木県茂木町</v>
      </c>
      <c r="E487" s="12">
        <v>343</v>
      </c>
      <c r="F487" s="1">
        <f t="shared" si="14"/>
        <v>1</v>
      </c>
    </row>
    <row r="488" spans="1:6">
      <c r="A488" s="12">
        <v>344</v>
      </c>
      <c r="B488" s="12" t="s">
        <v>568</v>
      </c>
      <c r="C488" s="12" t="s">
        <v>586</v>
      </c>
      <c r="D488" s="1" t="str">
        <f t="shared" si="15"/>
        <v>栃木県市貝町</v>
      </c>
      <c r="E488" s="12">
        <v>344</v>
      </c>
      <c r="F488" s="1">
        <f t="shared" si="14"/>
        <v>1</v>
      </c>
    </row>
    <row r="489" spans="1:6">
      <c r="A489" s="12">
        <v>345</v>
      </c>
      <c r="B489" s="12" t="s">
        <v>568</v>
      </c>
      <c r="C489" s="12" t="s">
        <v>587</v>
      </c>
      <c r="D489" s="1" t="str">
        <f t="shared" si="15"/>
        <v>栃木県芳賀町</v>
      </c>
      <c r="E489" s="12">
        <v>345</v>
      </c>
      <c r="F489" s="1">
        <f t="shared" si="14"/>
        <v>1</v>
      </c>
    </row>
    <row r="490" spans="1:6">
      <c r="A490" s="12">
        <v>361</v>
      </c>
      <c r="B490" s="12" t="s">
        <v>568</v>
      </c>
      <c r="C490" s="12" t="s">
        <v>588</v>
      </c>
      <c r="D490" s="1" t="str">
        <f t="shared" si="15"/>
        <v>栃木県壬生町</v>
      </c>
      <c r="E490" s="12">
        <v>361</v>
      </c>
      <c r="F490" s="1">
        <f t="shared" si="14"/>
        <v>1</v>
      </c>
    </row>
    <row r="491" spans="1:6">
      <c r="A491" s="12">
        <v>364</v>
      </c>
      <c r="B491" s="12" t="s">
        <v>568</v>
      </c>
      <c r="C491" s="12" t="s">
        <v>589</v>
      </c>
      <c r="D491" s="1" t="str">
        <f t="shared" si="15"/>
        <v>栃木県野木町</v>
      </c>
      <c r="E491" s="12">
        <v>364</v>
      </c>
      <c r="F491" s="1">
        <f t="shared" si="14"/>
        <v>1</v>
      </c>
    </row>
    <row r="492" spans="1:6">
      <c r="A492" s="12">
        <v>384</v>
      </c>
      <c r="B492" s="12" t="s">
        <v>568</v>
      </c>
      <c r="C492" s="12" t="s">
        <v>590</v>
      </c>
      <c r="D492" s="1" t="str">
        <f t="shared" si="15"/>
        <v>栃木県塩谷町</v>
      </c>
      <c r="E492" s="12">
        <v>384</v>
      </c>
      <c r="F492" s="1">
        <f t="shared" si="14"/>
        <v>1</v>
      </c>
    </row>
    <row r="493" spans="1:6">
      <c r="A493" s="12">
        <v>386</v>
      </c>
      <c r="B493" s="12" t="s">
        <v>568</v>
      </c>
      <c r="C493" s="12" t="s">
        <v>591</v>
      </c>
      <c r="D493" s="1" t="str">
        <f t="shared" si="15"/>
        <v>栃木県高根沢町</v>
      </c>
      <c r="E493" s="12">
        <v>386</v>
      </c>
      <c r="F493" s="1">
        <f t="shared" si="14"/>
        <v>1</v>
      </c>
    </row>
    <row r="494" spans="1:6">
      <c r="A494" s="12">
        <v>407</v>
      </c>
      <c r="B494" s="12" t="s">
        <v>568</v>
      </c>
      <c r="C494" s="12" t="s">
        <v>592</v>
      </c>
      <c r="D494" s="1" t="str">
        <f t="shared" si="15"/>
        <v>栃木県那須町</v>
      </c>
      <c r="E494" s="12">
        <v>407</v>
      </c>
      <c r="F494" s="1">
        <f t="shared" si="14"/>
        <v>1</v>
      </c>
    </row>
    <row r="495" spans="1:6">
      <c r="A495" s="12">
        <v>411</v>
      </c>
      <c r="B495" s="12" t="s">
        <v>568</v>
      </c>
      <c r="C495" s="12" t="s">
        <v>593</v>
      </c>
      <c r="D495" s="1" t="str">
        <f t="shared" si="15"/>
        <v>栃木県那珂川町</v>
      </c>
      <c r="E495" s="12">
        <v>411</v>
      </c>
      <c r="F495" s="1">
        <f t="shared" si="14"/>
        <v>1</v>
      </c>
    </row>
    <row r="496" spans="1:6">
      <c r="A496" s="12">
        <v>201</v>
      </c>
      <c r="B496" s="12" t="s">
        <v>594</v>
      </c>
      <c r="C496" s="12" t="s">
        <v>595</v>
      </c>
      <c r="D496" s="1" t="str">
        <f t="shared" si="15"/>
        <v>群馬県前橋市</v>
      </c>
      <c r="E496" s="12">
        <v>201</v>
      </c>
      <c r="F496" s="1">
        <f t="shared" si="14"/>
        <v>1</v>
      </c>
    </row>
    <row r="497" spans="1:6">
      <c r="A497" s="12">
        <v>202</v>
      </c>
      <c r="B497" s="12" t="s">
        <v>594</v>
      </c>
      <c r="C497" s="12" t="s">
        <v>596</v>
      </c>
      <c r="D497" s="1" t="str">
        <f t="shared" si="15"/>
        <v>群馬県高崎市</v>
      </c>
      <c r="E497" s="12">
        <v>202</v>
      </c>
      <c r="F497" s="1">
        <f t="shared" si="14"/>
        <v>1</v>
      </c>
    </row>
    <row r="498" spans="1:6">
      <c r="A498" s="12">
        <v>203</v>
      </c>
      <c r="B498" s="12" t="s">
        <v>594</v>
      </c>
      <c r="C498" s="12" t="s">
        <v>597</v>
      </c>
      <c r="D498" s="1" t="str">
        <f t="shared" si="15"/>
        <v>群馬県桐生市</v>
      </c>
      <c r="E498" s="12">
        <v>203</v>
      </c>
      <c r="F498" s="1">
        <f t="shared" si="14"/>
        <v>1</v>
      </c>
    </row>
    <row r="499" spans="1:6">
      <c r="A499" s="12">
        <v>204</v>
      </c>
      <c r="B499" s="12" t="s">
        <v>594</v>
      </c>
      <c r="C499" s="12" t="s">
        <v>598</v>
      </c>
      <c r="D499" s="1" t="str">
        <f t="shared" si="15"/>
        <v>群馬県伊勢崎市</v>
      </c>
      <c r="E499" s="12">
        <v>204</v>
      </c>
      <c r="F499" s="1">
        <f t="shared" si="14"/>
        <v>1</v>
      </c>
    </row>
    <row r="500" spans="1:6">
      <c r="A500" s="12">
        <v>205</v>
      </c>
      <c r="B500" s="12" t="s">
        <v>594</v>
      </c>
      <c r="C500" s="12" t="s">
        <v>599</v>
      </c>
      <c r="D500" s="1" t="str">
        <f t="shared" si="15"/>
        <v>群馬県太田市</v>
      </c>
      <c r="E500" s="12">
        <v>205</v>
      </c>
      <c r="F500" s="1">
        <f t="shared" si="14"/>
        <v>1</v>
      </c>
    </row>
    <row r="501" spans="1:6">
      <c r="A501" s="12">
        <v>206</v>
      </c>
      <c r="B501" s="12" t="s">
        <v>594</v>
      </c>
      <c r="C501" s="12" t="s">
        <v>600</v>
      </c>
      <c r="D501" s="1" t="str">
        <f t="shared" si="15"/>
        <v>群馬県沼田市</v>
      </c>
      <c r="E501" s="12">
        <v>206</v>
      </c>
      <c r="F501" s="1">
        <f t="shared" si="14"/>
        <v>1</v>
      </c>
    </row>
    <row r="502" spans="1:6">
      <c r="A502" s="12">
        <v>207</v>
      </c>
      <c r="B502" s="12" t="s">
        <v>594</v>
      </c>
      <c r="C502" s="12" t="s">
        <v>601</v>
      </c>
      <c r="D502" s="1" t="str">
        <f t="shared" si="15"/>
        <v>群馬県館林市</v>
      </c>
      <c r="E502" s="12">
        <v>207</v>
      </c>
      <c r="F502" s="1">
        <f t="shared" si="14"/>
        <v>1</v>
      </c>
    </row>
    <row r="503" spans="1:6">
      <c r="A503" s="12">
        <v>208</v>
      </c>
      <c r="B503" s="12" t="s">
        <v>594</v>
      </c>
      <c r="C503" s="12" t="s">
        <v>602</v>
      </c>
      <c r="D503" s="1" t="str">
        <f t="shared" si="15"/>
        <v>群馬県渋川市</v>
      </c>
      <c r="E503" s="12">
        <v>208</v>
      </c>
      <c r="F503" s="1">
        <f t="shared" si="14"/>
        <v>1</v>
      </c>
    </row>
    <row r="504" spans="1:6">
      <c r="A504" s="12">
        <v>209</v>
      </c>
      <c r="B504" s="12" t="s">
        <v>594</v>
      </c>
      <c r="C504" s="12" t="s">
        <v>603</v>
      </c>
      <c r="D504" s="1" t="str">
        <f t="shared" si="15"/>
        <v>群馬県藤岡市</v>
      </c>
      <c r="E504" s="12">
        <v>209</v>
      </c>
      <c r="F504" s="1">
        <f t="shared" si="14"/>
        <v>1</v>
      </c>
    </row>
    <row r="505" spans="1:6">
      <c r="A505" s="12">
        <v>210</v>
      </c>
      <c r="B505" s="12" t="s">
        <v>594</v>
      </c>
      <c r="C505" s="12" t="s">
        <v>604</v>
      </c>
      <c r="D505" s="1" t="str">
        <f t="shared" si="15"/>
        <v>群馬県富岡市</v>
      </c>
      <c r="E505" s="12">
        <v>210</v>
      </c>
      <c r="F505" s="1">
        <f t="shared" si="14"/>
        <v>1</v>
      </c>
    </row>
    <row r="506" spans="1:6">
      <c r="A506" s="12">
        <v>211</v>
      </c>
      <c r="B506" s="12" t="s">
        <v>594</v>
      </c>
      <c r="C506" s="12" t="s">
        <v>605</v>
      </c>
      <c r="D506" s="1" t="str">
        <f t="shared" si="15"/>
        <v>群馬県安中市</v>
      </c>
      <c r="E506" s="12">
        <v>211</v>
      </c>
      <c r="F506" s="1">
        <f t="shared" si="14"/>
        <v>1</v>
      </c>
    </row>
    <row r="507" spans="1:6">
      <c r="A507" s="12">
        <v>212</v>
      </c>
      <c r="B507" s="12" t="s">
        <v>594</v>
      </c>
      <c r="C507" s="12" t="s">
        <v>606</v>
      </c>
      <c r="D507" s="1" t="str">
        <f t="shared" si="15"/>
        <v>群馬県みどり市</v>
      </c>
      <c r="E507" s="12">
        <v>212</v>
      </c>
      <c r="F507" s="1">
        <f t="shared" si="14"/>
        <v>1</v>
      </c>
    </row>
    <row r="508" spans="1:6">
      <c r="A508" s="12">
        <v>344</v>
      </c>
      <c r="B508" s="12" t="s">
        <v>594</v>
      </c>
      <c r="C508" s="12" t="s">
        <v>607</v>
      </c>
      <c r="D508" s="1" t="str">
        <f t="shared" si="15"/>
        <v>群馬県榛東村</v>
      </c>
      <c r="E508" s="12">
        <v>344</v>
      </c>
      <c r="F508" s="1">
        <f t="shared" si="14"/>
        <v>1</v>
      </c>
    </row>
    <row r="509" spans="1:6">
      <c r="A509" s="12">
        <v>345</v>
      </c>
      <c r="B509" s="12" t="s">
        <v>594</v>
      </c>
      <c r="C509" s="12" t="s">
        <v>608</v>
      </c>
      <c r="D509" s="1" t="str">
        <f t="shared" si="15"/>
        <v>群馬県吉岡町</v>
      </c>
      <c r="E509" s="12">
        <v>345</v>
      </c>
      <c r="F509" s="1">
        <f t="shared" si="14"/>
        <v>1</v>
      </c>
    </row>
    <row r="510" spans="1:6">
      <c r="A510" s="12">
        <v>366</v>
      </c>
      <c r="B510" s="12" t="s">
        <v>594</v>
      </c>
      <c r="C510" s="12" t="s">
        <v>609</v>
      </c>
      <c r="D510" s="1" t="str">
        <f t="shared" si="15"/>
        <v>群馬県上野村</v>
      </c>
      <c r="E510" s="12">
        <v>366</v>
      </c>
      <c r="F510" s="1">
        <f t="shared" si="14"/>
        <v>1</v>
      </c>
    </row>
    <row r="511" spans="1:6">
      <c r="A511" s="12">
        <v>367</v>
      </c>
      <c r="B511" s="12" t="s">
        <v>594</v>
      </c>
      <c r="C511" s="12" t="s">
        <v>610</v>
      </c>
      <c r="D511" s="1" t="str">
        <f t="shared" si="15"/>
        <v>群馬県神流町</v>
      </c>
      <c r="E511" s="12">
        <v>367</v>
      </c>
      <c r="F511" s="1">
        <f t="shared" si="14"/>
        <v>1</v>
      </c>
    </row>
    <row r="512" spans="1:6">
      <c r="A512" s="12">
        <v>382</v>
      </c>
      <c r="B512" s="12" t="s">
        <v>594</v>
      </c>
      <c r="C512" s="12" t="s">
        <v>611</v>
      </c>
      <c r="D512" s="1" t="str">
        <f t="shared" si="15"/>
        <v>群馬県下仁田町</v>
      </c>
      <c r="E512" s="12">
        <v>382</v>
      </c>
      <c r="F512" s="1">
        <f t="shared" si="14"/>
        <v>1</v>
      </c>
    </row>
    <row r="513" spans="1:6">
      <c r="A513" s="12">
        <v>383</v>
      </c>
      <c r="B513" s="12" t="s">
        <v>594</v>
      </c>
      <c r="C513" s="12" t="s">
        <v>612</v>
      </c>
      <c r="D513" s="1" t="str">
        <f t="shared" si="15"/>
        <v>群馬県南牧村</v>
      </c>
      <c r="E513" s="12">
        <v>383</v>
      </c>
      <c r="F513" s="1">
        <f t="shared" si="14"/>
        <v>1</v>
      </c>
    </row>
    <row r="514" spans="1:6">
      <c r="A514" s="12">
        <v>384</v>
      </c>
      <c r="B514" s="12" t="s">
        <v>594</v>
      </c>
      <c r="C514" s="12" t="s">
        <v>613</v>
      </c>
      <c r="D514" s="1" t="str">
        <f t="shared" si="15"/>
        <v>群馬県甘楽町</v>
      </c>
      <c r="E514" s="12">
        <v>384</v>
      </c>
      <c r="F514" s="1">
        <f t="shared" ref="F514:F577" si="16">COUNTIF(D:D,D514)</f>
        <v>1</v>
      </c>
    </row>
    <row r="515" spans="1:6">
      <c r="A515" s="12">
        <v>421</v>
      </c>
      <c r="B515" s="12" t="s">
        <v>594</v>
      </c>
      <c r="C515" s="12" t="s">
        <v>614</v>
      </c>
      <c r="D515" s="1" t="str">
        <f t="shared" ref="D515:D578" si="17">B515&amp;C515</f>
        <v>群馬県中之条町</v>
      </c>
      <c r="E515" s="12">
        <v>421</v>
      </c>
      <c r="F515" s="1">
        <f t="shared" si="16"/>
        <v>1</v>
      </c>
    </row>
    <row r="516" spans="1:6">
      <c r="A516" s="12">
        <v>424</v>
      </c>
      <c r="B516" s="12" t="s">
        <v>594</v>
      </c>
      <c r="C516" s="12" t="s">
        <v>615</v>
      </c>
      <c r="D516" s="1" t="str">
        <f t="shared" si="17"/>
        <v>群馬県長野原町</v>
      </c>
      <c r="E516" s="12">
        <v>424</v>
      </c>
      <c r="F516" s="1">
        <f t="shared" si="16"/>
        <v>1</v>
      </c>
    </row>
    <row r="517" spans="1:6">
      <c r="A517" s="12">
        <v>425</v>
      </c>
      <c r="B517" s="12" t="s">
        <v>594</v>
      </c>
      <c r="C517" s="12" t="s">
        <v>616</v>
      </c>
      <c r="D517" s="1" t="str">
        <f t="shared" si="17"/>
        <v>群馬県嬬恋村</v>
      </c>
      <c r="E517" s="12">
        <v>425</v>
      </c>
      <c r="F517" s="1">
        <f t="shared" si="16"/>
        <v>1</v>
      </c>
    </row>
    <row r="518" spans="1:6">
      <c r="A518" s="12">
        <v>426</v>
      </c>
      <c r="B518" s="12" t="s">
        <v>594</v>
      </c>
      <c r="C518" s="12" t="s">
        <v>617</v>
      </c>
      <c r="D518" s="1" t="str">
        <f t="shared" si="17"/>
        <v>群馬県草津町</v>
      </c>
      <c r="E518" s="12">
        <v>426</v>
      </c>
      <c r="F518" s="1">
        <f t="shared" si="16"/>
        <v>1</v>
      </c>
    </row>
    <row r="519" spans="1:6">
      <c r="A519" s="12">
        <v>428</v>
      </c>
      <c r="B519" s="12" t="s">
        <v>594</v>
      </c>
      <c r="C519" s="12" t="s">
        <v>618</v>
      </c>
      <c r="D519" s="1" t="str">
        <f t="shared" si="17"/>
        <v>群馬県高山村</v>
      </c>
      <c r="E519" s="12">
        <v>428</v>
      </c>
      <c r="F519" s="1">
        <f t="shared" si="16"/>
        <v>1</v>
      </c>
    </row>
    <row r="520" spans="1:6">
      <c r="A520" s="12">
        <v>429</v>
      </c>
      <c r="B520" s="12" t="s">
        <v>594</v>
      </c>
      <c r="C520" s="12" t="s">
        <v>619</v>
      </c>
      <c r="D520" s="1" t="str">
        <f t="shared" si="17"/>
        <v>群馬県東吾妻町</v>
      </c>
      <c r="E520" s="12">
        <v>429</v>
      </c>
      <c r="F520" s="1">
        <f t="shared" si="16"/>
        <v>1</v>
      </c>
    </row>
    <row r="521" spans="1:6">
      <c r="A521" s="12">
        <v>443</v>
      </c>
      <c r="B521" s="12" t="s">
        <v>594</v>
      </c>
      <c r="C521" s="12" t="s">
        <v>620</v>
      </c>
      <c r="D521" s="1" t="str">
        <f t="shared" si="17"/>
        <v>群馬県片品村</v>
      </c>
      <c r="E521" s="12">
        <v>443</v>
      </c>
      <c r="F521" s="1">
        <f t="shared" si="16"/>
        <v>1</v>
      </c>
    </row>
    <row r="522" spans="1:6">
      <c r="A522" s="12">
        <v>444</v>
      </c>
      <c r="B522" s="12" t="s">
        <v>594</v>
      </c>
      <c r="C522" s="12" t="s">
        <v>621</v>
      </c>
      <c r="D522" s="1" t="str">
        <f t="shared" si="17"/>
        <v>群馬県川場村</v>
      </c>
      <c r="E522" s="12">
        <v>444</v>
      </c>
      <c r="F522" s="1">
        <f t="shared" si="16"/>
        <v>1</v>
      </c>
    </row>
    <row r="523" spans="1:6">
      <c r="A523" s="12">
        <v>448</v>
      </c>
      <c r="B523" s="12" t="s">
        <v>594</v>
      </c>
      <c r="C523" s="12" t="s">
        <v>496</v>
      </c>
      <c r="D523" s="1" t="str">
        <f t="shared" si="17"/>
        <v>群馬県昭和村</v>
      </c>
      <c r="E523" s="12">
        <v>448</v>
      </c>
      <c r="F523" s="1">
        <f t="shared" si="16"/>
        <v>1</v>
      </c>
    </row>
    <row r="524" spans="1:6">
      <c r="A524" s="12">
        <v>449</v>
      </c>
      <c r="B524" s="12" t="s">
        <v>594</v>
      </c>
      <c r="C524" s="12" t="s">
        <v>622</v>
      </c>
      <c r="D524" s="1" t="str">
        <f t="shared" si="17"/>
        <v>群馬県みなかみ町</v>
      </c>
      <c r="E524" s="12">
        <v>449</v>
      </c>
      <c r="F524" s="1">
        <f t="shared" si="16"/>
        <v>1</v>
      </c>
    </row>
    <row r="525" spans="1:6">
      <c r="A525" s="12">
        <v>464</v>
      </c>
      <c r="B525" s="12" t="s">
        <v>594</v>
      </c>
      <c r="C525" s="12" t="s">
        <v>623</v>
      </c>
      <c r="D525" s="1" t="str">
        <f t="shared" si="17"/>
        <v>群馬県玉村町</v>
      </c>
      <c r="E525" s="12">
        <v>464</v>
      </c>
      <c r="F525" s="1">
        <f t="shared" si="16"/>
        <v>1</v>
      </c>
    </row>
    <row r="526" spans="1:6">
      <c r="A526" s="12">
        <v>521</v>
      </c>
      <c r="B526" s="12" t="s">
        <v>594</v>
      </c>
      <c r="C526" s="12" t="s">
        <v>624</v>
      </c>
      <c r="D526" s="1" t="str">
        <f t="shared" si="17"/>
        <v>群馬県板倉町</v>
      </c>
      <c r="E526" s="12">
        <v>521</v>
      </c>
      <c r="F526" s="1">
        <f t="shared" si="16"/>
        <v>1</v>
      </c>
    </row>
    <row r="527" spans="1:6">
      <c r="A527" s="12">
        <v>522</v>
      </c>
      <c r="B527" s="12" t="s">
        <v>594</v>
      </c>
      <c r="C527" s="12" t="s">
        <v>625</v>
      </c>
      <c r="D527" s="1" t="str">
        <f t="shared" si="17"/>
        <v>群馬県明和町</v>
      </c>
      <c r="E527" s="12">
        <v>522</v>
      </c>
      <c r="F527" s="1">
        <f t="shared" si="16"/>
        <v>1</v>
      </c>
    </row>
    <row r="528" spans="1:6">
      <c r="A528" s="12">
        <v>523</v>
      </c>
      <c r="B528" s="12" t="s">
        <v>594</v>
      </c>
      <c r="C528" s="12" t="s">
        <v>626</v>
      </c>
      <c r="D528" s="1" t="str">
        <f t="shared" si="17"/>
        <v>群馬県千代田町</v>
      </c>
      <c r="E528" s="12">
        <v>523</v>
      </c>
      <c r="F528" s="1">
        <f t="shared" si="16"/>
        <v>1</v>
      </c>
    </row>
    <row r="529" spans="1:6">
      <c r="A529" s="12">
        <v>524</v>
      </c>
      <c r="B529" s="12" t="s">
        <v>594</v>
      </c>
      <c r="C529" s="12" t="s">
        <v>627</v>
      </c>
      <c r="D529" s="1" t="str">
        <f t="shared" si="17"/>
        <v>群馬県大泉町</v>
      </c>
      <c r="E529" s="12">
        <v>524</v>
      </c>
      <c r="F529" s="1">
        <f t="shared" si="16"/>
        <v>1</v>
      </c>
    </row>
    <row r="530" spans="1:6">
      <c r="A530" s="12">
        <v>525</v>
      </c>
      <c r="B530" s="12" t="s">
        <v>594</v>
      </c>
      <c r="C530" s="12" t="s">
        <v>628</v>
      </c>
      <c r="D530" s="1" t="str">
        <f t="shared" si="17"/>
        <v>群馬県邑楽町</v>
      </c>
      <c r="E530" s="12">
        <v>525</v>
      </c>
      <c r="F530" s="1">
        <f t="shared" si="16"/>
        <v>1</v>
      </c>
    </row>
    <row r="531" spans="1:6">
      <c r="A531" s="12">
        <v>101</v>
      </c>
      <c r="B531" s="12" t="s">
        <v>629</v>
      </c>
      <c r="C531" s="12" t="s">
        <v>630</v>
      </c>
      <c r="D531" s="1" t="str">
        <f t="shared" si="17"/>
        <v>埼玉県さいたま市西区</v>
      </c>
      <c r="E531" s="12">
        <v>101</v>
      </c>
      <c r="F531" s="1">
        <f t="shared" si="16"/>
        <v>1</v>
      </c>
    </row>
    <row r="532" spans="1:6">
      <c r="A532" s="12">
        <v>102</v>
      </c>
      <c r="B532" s="12" t="s">
        <v>629</v>
      </c>
      <c r="C532" s="12" t="s">
        <v>631</v>
      </c>
      <c r="D532" s="1" t="str">
        <f t="shared" si="17"/>
        <v>埼玉県さいたま市北区</v>
      </c>
      <c r="E532" s="12">
        <v>102</v>
      </c>
      <c r="F532" s="1">
        <f t="shared" si="16"/>
        <v>1</v>
      </c>
    </row>
    <row r="533" spans="1:6">
      <c r="A533" s="12">
        <v>103</v>
      </c>
      <c r="B533" s="12" t="s">
        <v>629</v>
      </c>
      <c r="C533" s="12" t="s">
        <v>632</v>
      </c>
      <c r="D533" s="1" t="str">
        <f t="shared" si="17"/>
        <v>埼玉県さいたま市大宮区</v>
      </c>
      <c r="E533" s="12">
        <v>103</v>
      </c>
      <c r="F533" s="1">
        <f t="shared" si="16"/>
        <v>1</v>
      </c>
    </row>
    <row r="534" spans="1:6">
      <c r="A534" s="12">
        <v>104</v>
      </c>
      <c r="B534" s="12" t="s">
        <v>629</v>
      </c>
      <c r="C534" s="12" t="s">
        <v>633</v>
      </c>
      <c r="D534" s="1" t="str">
        <f t="shared" si="17"/>
        <v>埼玉県さいたま市見沼区</v>
      </c>
      <c r="E534" s="12">
        <v>104</v>
      </c>
      <c r="F534" s="1">
        <f t="shared" si="16"/>
        <v>1</v>
      </c>
    </row>
    <row r="535" spans="1:6">
      <c r="A535" s="12">
        <v>105</v>
      </c>
      <c r="B535" s="12" t="s">
        <v>629</v>
      </c>
      <c r="C535" s="12" t="s">
        <v>634</v>
      </c>
      <c r="D535" s="1" t="str">
        <f t="shared" si="17"/>
        <v>埼玉県さいたま市中央区</v>
      </c>
      <c r="E535" s="12">
        <v>105</v>
      </c>
      <c r="F535" s="1">
        <f t="shared" si="16"/>
        <v>1</v>
      </c>
    </row>
    <row r="536" spans="1:6">
      <c r="A536" s="12">
        <v>106</v>
      </c>
      <c r="B536" s="12" t="s">
        <v>629</v>
      </c>
      <c r="C536" s="12" t="s">
        <v>635</v>
      </c>
      <c r="D536" s="1" t="str">
        <f t="shared" si="17"/>
        <v>埼玉県さいたま市桜区</v>
      </c>
      <c r="E536" s="12">
        <v>106</v>
      </c>
      <c r="F536" s="1">
        <f t="shared" si="16"/>
        <v>1</v>
      </c>
    </row>
    <row r="537" spans="1:6">
      <c r="A537" s="12">
        <v>107</v>
      </c>
      <c r="B537" s="12" t="s">
        <v>629</v>
      </c>
      <c r="C537" s="12" t="s">
        <v>636</v>
      </c>
      <c r="D537" s="1" t="str">
        <f t="shared" si="17"/>
        <v>埼玉県さいたま市浦和区</v>
      </c>
      <c r="E537" s="12">
        <v>107</v>
      </c>
      <c r="F537" s="1">
        <f t="shared" si="16"/>
        <v>1</v>
      </c>
    </row>
    <row r="538" spans="1:6">
      <c r="A538" s="12">
        <v>108</v>
      </c>
      <c r="B538" s="12" t="s">
        <v>629</v>
      </c>
      <c r="C538" s="12" t="s">
        <v>637</v>
      </c>
      <c r="D538" s="1" t="str">
        <f t="shared" si="17"/>
        <v>埼玉県さいたま市南区</v>
      </c>
      <c r="E538" s="12">
        <v>108</v>
      </c>
      <c r="F538" s="1">
        <f t="shared" si="16"/>
        <v>1</v>
      </c>
    </row>
    <row r="539" spans="1:6">
      <c r="A539" s="12">
        <v>109</v>
      </c>
      <c r="B539" s="12" t="s">
        <v>629</v>
      </c>
      <c r="C539" s="12" t="s">
        <v>638</v>
      </c>
      <c r="D539" s="1" t="str">
        <f t="shared" si="17"/>
        <v>埼玉県さいたま市緑区</v>
      </c>
      <c r="E539" s="12">
        <v>109</v>
      </c>
      <c r="F539" s="1">
        <f t="shared" si="16"/>
        <v>1</v>
      </c>
    </row>
    <row r="540" spans="1:6">
      <c r="A540" s="12">
        <v>110</v>
      </c>
      <c r="B540" s="12" t="s">
        <v>629</v>
      </c>
      <c r="C540" s="12" t="s">
        <v>639</v>
      </c>
      <c r="D540" s="1" t="str">
        <f t="shared" si="17"/>
        <v>埼玉県さいたま市岩槻区</v>
      </c>
      <c r="E540" s="12">
        <v>110</v>
      </c>
      <c r="F540" s="1">
        <f t="shared" si="16"/>
        <v>1</v>
      </c>
    </row>
    <row r="541" spans="1:6">
      <c r="A541" s="12">
        <v>201</v>
      </c>
      <c r="B541" s="12" t="s">
        <v>629</v>
      </c>
      <c r="C541" s="12" t="s">
        <v>640</v>
      </c>
      <c r="D541" s="1" t="str">
        <f t="shared" si="17"/>
        <v>埼玉県川越市</v>
      </c>
      <c r="E541" s="12">
        <v>201</v>
      </c>
      <c r="F541" s="1">
        <f t="shared" si="16"/>
        <v>1</v>
      </c>
    </row>
    <row r="542" spans="1:6">
      <c r="A542" s="12">
        <v>202</v>
      </c>
      <c r="B542" s="12" t="s">
        <v>629</v>
      </c>
      <c r="C542" s="12" t="s">
        <v>641</v>
      </c>
      <c r="D542" s="1" t="str">
        <f t="shared" si="17"/>
        <v>埼玉県熊谷市</v>
      </c>
      <c r="E542" s="12">
        <v>202</v>
      </c>
      <c r="F542" s="1">
        <f t="shared" si="16"/>
        <v>1</v>
      </c>
    </row>
    <row r="543" spans="1:6">
      <c r="A543" s="12">
        <v>203</v>
      </c>
      <c r="B543" s="12" t="s">
        <v>629</v>
      </c>
      <c r="C543" s="12" t="s">
        <v>642</v>
      </c>
      <c r="D543" s="1" t="str">
        <f t="shared" si="17"/>
        <v>埼玉県川口市</v>
      </c>
      <c r="E543" s="12">
        <v>203</v>
      </c>
      <c r="F543" s="1">
        <f t="shared" si="16"/>
        <v>1</v>
      </c>
    </row>
    <row r="544" spans="1:6">
      <c r="A544" s="12">
        <v>206</v>
      </c>
      <c r="B544" s="12" t="s">
        <v>629</v>
      </c>
      <c r="C544" s="12" t="s">
        <v>643</v>
      </c>
      <c r="D544" s="1" t="str">
        <f t="shared" si="17"/>
        <v>埼玉県行田市</v>
      </c>
      <c r="E544" s="12">
        <v>206</v>
      </c>
      <c r="F544" s="1">
        <f t="shared" si="16"/>
        <v>1</v>
      </c>
    </row>
    <row r="545" spans="1:6">
      <c r="A545" s="12">
        <v>207</v>
      </c>
      <c r="B545" s="12" t="s">
        <v>629</v>
      </c>
      <c r="C545" s="12" t="s">
        <v>644</v>
      </c>
      <c r="D545" s="1" t="str">
        <f t="shared" si="17"/>
        <v>埼玉県秩父市</v>
      </c>
      <c r="E545" s="12">
        <v>207</v>
      </c>
      <c r="F545" s="1">
        <f t="shared" si="16"/>
        <v>1</v>
      </c>
    </row>
    <row r="546" spans="1:6">
      <c r="A546" s="12">
        <v>208</v>
      </c>
      <c r="B546" s="12" t="s">
        <v>629</v>
      </c>
      <c r="C546" s="12" t="s">
        <v>645</v>
      </c>
      <c r="D546" s="1" t="str">
        <f t="shared" si="17"/>
        <v>埼玉県所沢市</v>
      </c>
      <c r="E546" s="12">
        <v>208</v>
      </c>
      <c r="F546" s="1">
        <f t="shared" si="16"/>
        <v>1</v>
      </c>
    </row>
    <row r="547" spans="1:6">
      <c r="A547" s="12">
        <v>209</v>
      </c>
      <c r="B547" s="12" t="s">
        <v>629</v>
      </c>
      <c r="C547" s="12" t="s">
        <v>646</v>
      </c>
      <c r="D547" s="1" t="str">
        <f t="shared" si="17"/>
        <v>埼玉県飯能市</v>
      </c>
      <c r="E547" s="12">
        <v>209</v>
      </c>
      <c r="F547" s="1">
        <f t="shared" si="16"/>
        <v>1</v>
      </c>
    </row>
    <row r="548" spans="1:6">
      <c r="A548" s="12">
        <v>210</v>
      </c>
      <c r="B548" s="12" t="s">
        <v>629</v>
      </c>
      <c r="C548" s="12" t="s">
        <v>647</v>
      </c>
      <c r="D548" s="1" t="str">
        <f t="shared" si="17"/>
        <v>埼玉県加須市</v>
      </c>
      <c r="E548" s="12">
        <v>210</v>
      </c>
      <c r="F548" s="1">
        <f t="shared" si="16"/>
        <v>1</v>
      </c>
    </row>
    <row r="549" spans="1:6">
      <c r="A549" s="12">
        <v>211</v>
      </c>
      <c r="B549" s="12" t="s">
        <v>629</v>
      </c>
      <c r="C549" s="12" t="s">
        <v>648</v>
      </c>
      <c r="D549" s="1" t="str">
        <f t="shared" si="17"/>
        <v>埼玉県本庄市</v>
      </c>
      <c r="E549" s="12">
        <v>211</v>
      </c>
      <c r="F549" s="1">
        <f t="shared" si="16"/>
        <v>1</v>
      </c>
    </row>
    <row r="550" spans="1:6">
      <c r="A550" s="12">
        <v>212</v>
      </c>
      <c r="B550" s="12" t="s">
        <v>629</v>
      </c>
      <c r="C550" s="12" t="s">
        <v>649</v>
      </c>
      <c r="D550" s="1" t="str">
        <f t="shared" si="17"/>
        <v>埼玉県東松山市</v>
      </c>
      <c r="E550" s="12">
        <v>212</v>
      </c>
      <c r="F550" s="1">
        <f t="shared" si="16"/>
        <v>1</v>
      </c>
    </row>
    <row r="551" spans="1:6">
      <c r="A551" s="12">
        <v>214</v>
      </c>
      <c r="B551" s="12" t="s">
        <v>629</v>
      </c>
      <c r="C551" s="12" t="s">
        <v>650</v>
      </c>
      <c r="D551" s="1" t="str">
        <f t="shared" si="17"/>
        <v>埼玉県春日部市</v>
      </c>
      <c r="E551" s="12">
        <v>214</v>
      </c>
      <c r="F551" s="1">
        <f t="shared" si="16"/>
        <v>1</v>
      </c>
    </row>
    <row r="552" spans="1:6">
      <c r="A552" s="12">
        <v>215</v>
      </c>
      <c r="B552" s="12" t="s">
        <v>629</v>
      </c>
      <c r="C552" s="12" t="s">
        <v>651</v>
      </c>
      <c r="D552" s="1" t="str">
        <f t="shared" si="17"/>
        <v>埼玉県狭山市</v>
      </c>
      <c r="E552" s="12">
        <v>215</v>
      </c>
      <c r="F552" s="1">
        <f t="shared" si="16"/>
        <v>1</v>
      </c>
    </row>
    <row r="553" spans="1:6">
      <c r="A553" s="12">
        <v>216</v>
      </c>
      <c r="B553" s="12" t="s">
        <v>629</v>
      </c>
      <c r="C553" s="12" t="s">
        <v>652</v>
      </c>
      <c r="D553" s="1" t="str">
        <f t="shared" si="17"/>
        <v>埼玉県羽生市</v>
      </c>
      <c r="E553" s="12">
        <v>216</v>
      </c>
      <c r="F553" s="1">
        <f t="shared" si="16"/>
        <v>1</v>
      </c>
    </row>
    <row r="554" spans="1:6">
      <c r="A554" s="12">
        <v>217</v>
      </c>
      <c r="B554" s="12" t="s">
        <v>629</v>
      </c>
      <c r="C554" s="12" t="s">
        <v>653</v>
      </c>
      <c r="D554" s="1" t="str">
        <f t="shared" si="17"/>
        <v>埼玉県鴻巣市</v>
      </c>
      <c r="E554" s="12">
        <v>217</v>
      </c>
      <c r="F554" s="1">
        <f t="shared" si="16"/>
        <v>1</v>
      </c>
    </row>
    <row r="555" spans="1:6">
      <c r="A555" s="12">
        <v>218</v>
      </c>
      <c r="B555" s="12" t="s">
        <v>629</v>
      </c>
      <c r="C555" s="12" t="s">
        <v>654</v>
      </c>
      <c r="D555" s="1" t="str">
        <f t="shared" si="17"/>
        <v>埼玉県深谷市</v>
      </c>
      <c r="E555" s="12">
        <v>218</v>
      </c>
      <c r="F555" s="1">
        <f t="shared" si="16"/>
        <v>1</v>
      </c>
    </row>
    <row r="556" spans="1:6">
      <c r="A556" s="12">
        <v>219</v>
      </c>
      <c r="B556" s="12" t="s">
        <v>629</v>
      </c>
      <c r="C556" s="12" t="s">
        <v>655</v>
      </c>
      <c r="D556" s="1" t="str">
        <f t="shared" si="17"/>
        <v>埼玉県上尾市</v>
      </c>
      <c r="E556" s="12">
        <v>219</v>
      </c>
      <c r="F556" s="1">
        <f t="shared" si="16"/>
        <v>1</v>
      </c>
    </row>
    <row r="557" spans="1:6">
      <c r="A557" s="12">
        <v>221</v>
      </c>
      <c r="B557" s="12" t="s">
        <v>629</v>
      </c>
      <c r="C557" s="12" t="s">
        <v>656</v>
      </c>
      <c r="D557" s="1" t="str">
        <f t="shared" si="17"/>
        <v>埼玉県草加市</v>
      </c>
      <c r="E557" s="12">
        <v>221</v>
      </c>
      <c r="F557" s="1">
        <f t="shared" si="16"/>
        <v>1</v>
      </c>
    </row>
    <row r="558" spans="1:6">
      <c r="A558" s="12">
        <v>222</v>
      </c>
      <c r="B558" s="12" t="s">
        <v>629</v>
      </c>
      <c r="C558" s="12" t="s">
        <v>657</v>
      </c>
      <c r="D558" s="1" t="str">
        <f t="shared" si="17"/>
        <v>埼玉県越谷市</v>
      </c>
      <c r="E558" s="12">
        <v>222</v>
      </c>
      <c r="F558" s="1">
        <f t="shared" si="16"/>
        <v>1</v>
      </c>
    </row>
    <row r="559" spans="1:6">
      <c r="A559" s="12">
        <v>223</v>
      </c>
      <c r="B559" s="12" t="s">
        <v>629</v>
      </c>
      <c r="C559" s="12" t="s">
        <v>658</v>
      </c>
      <c r="D559" s="1" t="str">
        <f t="shared" si="17"/>
        <v>埼玉県蕨市</v>
      </c>
      <c r="E559" s="12">
        <v>223</v>
      </c>
      <c r="F559" s="1">
        <f t="shared" si="16"/>
        <v>1</v>
      </c>
    </row>
    <row r="560" spans="1:6">
      <c r="A560" s="12">
        <v>224</v>
      </c>
      <c r="B560" s="12" t="s">
        <v>629</v>
      </c>
      <c r="C560" s="12" t="s">
        <v>659</v>
      </c>
      <c r="D560" s="1" t="str">
        <f t="shared" si="17"/>
        <v>埼玉県戸田市</v>
      </c>
      <c r="E560" s="12">
        <v>224</v>
      </c>
      <c r="F560" s="1">
        <f t="shared" si="16"/>
        <v>1</v>
      </c>
    </row>
    <row r="561" spans="1:6">
      <c r="A561" s="12">
        <v>225</v>
      </c>
      <c r="B561" s="12" t="s">
        <v>629</v>
      </c>
      <c r="C561" s="12" t="s">
        <v>660</v>
      </c>
      <c r="D561" s="1" t="str">
        <f t="shared" si="17"/>
        <v>埼玉県入間市</v>
      </c>
      <c r="E561" s="12">
        <v>225</v>
      </c>
      <c r="F561" s="1">
        <f t="shared" si="16"/>
        <v>1</v>
      </c>
    </row>
    <row r="562" spans="1:6">
      <c r="A562" s="12">
        <v>227</v>
      </c>
      <c r="B562" s="12" t="s">
        <v>629</v>
      </c>
      <c r="C562" s="12" t="s">
        <v>661</v>
      </c>
      <c r="D562" s="1" t="str">
        <f t="shared" si="17"/>
        <v>埼玉県朝霞市</v>
      </c>
      <c r="E562" s="12">
        <v>227</v>
      </c>
      <c r="F562" s="1">
        <f t="shared" si="16"/>
        <v>1</v>
      </c>
    </row>
    <row r="563" spans="1:6">
      <c r="A563" s="12">
        <v>228</v>
      </c>
      <c r="B563" s="12" t="s">
        <v>629</v>
      </c>
      <c r="C563" s="12" t="s">
        <v>662</v>
      </c>
      <c r="D563" s="1" t="str">
        <f t="shared" si="17"/>
        <v>埼玉県志木市</v>
      </c>
      <c r="E563" s="12">
        <v>228</v>
      </c>
      <c r="F563" s="1">
        <f t="shared" si="16"/>
        <v>1</v>
      </c>
    </row>
    <row r="564" spans="1:6">
      <c r="A564" s="12">
        <v>229</v>
      </c>
      <c r="B564" s="12" t="s">
        <v>629</v>
      </c>
      <c r="C564" s="12" t="s">
        <v>663</v>
      </c>
      <c r="D564" s="1" t="str">
        <f t="shared" si="17"/>
        <v>埼玉県和光市</v>
      </c>
      <c r="E564" s="12">
        <v>229</v>
      </c>
      <c r="F564" s="1">
        <f t="shared" si="16"/>
        <v>1</v>
      </c>
    </row>
    <row r="565" spans="1:6">
      <c r="A565" s="12">
        <v>230</v>
      </c>
      <c r="B565" s="12" t="s">
        <v>629</v>
      </c>
      <c r="C565" s="12" t="s">
        <v>664</v>
      </c>
      <c r="D565" s="1" t="str">
        <f t="shared" si="17"/>
        <v>埼玉県新座市</v>
      </c>
      <c r="E565" s="12">
        <v>230</v>
      </c>
      <c r="F565" s="1">
        <f t="shared" si="16"/>
        <v>1</v>
      </c>
    </row>
    <row r="566" spans="1:6">
      <c r="A566" s="12">
        <v>231</v>
      </c>
      <c r="B566" s="12" t="s">
        <v>629</v>
      </c>
      <c r="C566" s="12" t="s">
        <v>665</v>
      </c>
      <c r="D566" s="1" t="str">
        <f t="shared" si="17"/>
        <v>埼玉県桶川市</v>
      </c>
      <c r="E566" s="12">
        <v>231</v>
      </c>
      <c r="F566" s="1">
        <f t="shared" si="16"/>
        <v>1</v>
      </c>
    </row>
    <row r="567" spans="1:6">
      <c r="A567" s="12">
        <v>232</v>
      </c>
      <c r="B567" s="12" t="s">
        <v>629</v>
      </c>
      <c r="C567" s="12" t="s">
        <v>666</v>
      </c>
      <c r="D567" s="1" t="str">
        <f t="shared" si="17"/>
        <v>埼玉県久喜市</v>
      </c>
      <c r="E567" s="12">
        <v>232</v>
      </c>
      <c r="F567" s="1">
        <f t="shared" si="16"/>
        <v>1</v>
      </c>
    </row>
    <row r="568" spans="1:6">
      <c r="A568" s="12">
        <v>233</v>
      </c>
      <c r="B568" s="12" t="s">
        <v>629</v>
      </c>
      <c r="C568" s="12" t="s">
        <v>667</v>
      </c>
      <c r="D568" s="1" t="str">
        <f t="shared" si="17"/>
        <v>埼玉県北本市</v>
      </c>
      <c r="E568" s="12">
        <v>233</v>
      </c>
      <c r="F568" s="1">
        <f t="shared" si="16"/>
        <v>1</v>
      </c>
    </row>
    <row r="569" spans="1:6">
      <c r="A569" s="12">
        <v>234</v>
      </c>
      <c r="B569" s="12" t="s">
        <v>629</v>
      </c>
      <c r="C569" s="12" t="s">
        <v>668</v>
      </c>
      <c r="D569" s="1" t="str">
        <f t="shared" si="17"/>
        <v>埼玉県八潮市</v>
      </c>
      <c r="E569" s="12">
        <v>234</v>
      </c>
      <c r="F569" s="1">
        <f t="shared" si="16"/>
        <v>1</v>
      </c>
    </row>
    <row r="570" spans="1:6">
      <c r="A570" s="12">
        <v>235</v>
      </c>
      <c r="B570" s="12" t="s">
        <v>629</v>
      </c>
      <c r="C570" s="12" t="s">
        <v>669</v>
      </c>
      <c r="D570" s="1" t="str">
        <f t="shared" si="17"/>
        <v>埼玉県富士見市</v>
      </c>
      <c r="E570" s="12">
        <v>235</v>
      </c>
      <c r="F570" s="1">
        <f t="shared" si="16"/>
        <v>1</v>
      </c>
    </row>
    <row r="571" spans="1:6">
      <c r="A571" s="12">
        <v>237</v>
      </c>
      <c r="B571" s="12" t="s">
        <v>629</v>
      </c>
      <c r="C571" s="12" t="s">
        <v>670</v>
      </c>
      <c r="D571" s="1" t="str">
        <f t="shared" si="17"/>
        <v>埼玉県三郷市</v>
      </c>
      <c r="E571" s="12">
        <v>237</v>
      </c>
      <c r="F571" s="1">
        <f t="shared" si="16"/>
        <v>1</v>
      </c>
    </row>
    <row r="572" spans="1:6">
      <c r="A572" s="12">
        <v>238</v>
      </c>
      <c r="B572" s="12" t="s">
        <v>629</v>
      </c>
      <c r="C572" s="12" t="s">
        <v>671</v>
      </c>
      <c r="D572" s="1" t="str">
        <f t="shared" si="17"/>
        <v>埼玉県蓮田市</v>
      </c>
      <c r="E572" s="12">
        <v>238</v>
      </c>
      <c r="F572" s="1">
        <f t="shared" si="16"/>
        <v>1</v>
      </c>
    </row>
    <row r="573" spans="1:6">
      <c r="A573" s="12">
        <v>239</v>
      </c>
      <c r="B573" s="12" t="s">
        <v>629</v>
      </c>
      <c r="C573" s="12" t="s">
        <v>672</v>
      </c>
      <c r="D573" s="1" t="str">
        <f t="shared" si="17"/>
        <v>埼玉県坂戸市</v>
      </c>
      <c r="E573" s="12">
        <v>239</v>
      </c>
      <c r="F573" s="1">
        <f t="shared" si="16"/>
        <v>1</v>
      </c>
    </row>
    <row r="574" spans="1:6">
      <c r="A574" s="12">
        <v>240</v>
      </c>
      <c r="B574" s="12" t="s">
        <v>629</v>
      </c>
      <c r="C574" s="12" t="s">
        <v>673</v>
      </c>
      <c r="D574" s="1" t="str">
        <f t="shared" si="17"/>
        <v>埼玉県幸手市</v>
      </c>
      <c r="E574" s="12">
        <v>240</v>
      </c>
      <c r="F574" s="1">
        <f t="shared" si="16"/>
        <v>1</v>
      </c>
    </row>
    <row r="575" spans="1:6">
      <c r="A575" s="12">
        <v>241</v>
      </c>
      <c r="B575" s="12" t="s">
        <v>629</v>
      </c>
      <c r="C575" s="12" t="s">
        <v>674</v>
      </c>
      <c r="D575" s="1" t="str">
        <f t="shared" si="17"/>
        <v>埼玉県鶴ヶ島市</v>
      </c>
      <c r="E575" s="12">
        <v>241</v>
      </c>
      <c r="F575" s="1">
        <f t="shared" si="16"/>
        <v>1</v>
      </c>
    </row>
    <row r="576" spans="1:6">
      <c r="A576" s="12">
        <v>242</v>
      </c>
      <c r="B576" s="12" t="s">
        <v>629</v>
      </c>
      <c r="C576" s="12" t="s">
        <v>675</v>
      </c>
      <c r="D576" s="1" t="str">
        <f t="shared" si="17"/>
        <v>埼玉県日高市</v>
      </c>
      <c r="E576" s="12">
        <v>242</v>
      </c>
      <c r="F576" s="1">
        <f t="shared" si="16"/>
        <v>1</v>
      </c>
    </row>
    <row r="577" spans="1:6">
      <c r="A577" s="12">
        <v>243</v>
      </c>
      <c r="B577" s="12" t="s">
        <v>629</v>
      </c>
      <c r="C577" s="12" t="s">
        <v>676</v>
      </c>
      <c r="D577" s="1" t="str">
        <f t="shared" si="17"/>
        <v>埼玉県吉川市</v>
      </c>
      <c r="E577" s="12">
        <v>243</v>
      </c>
      <c r="F577" s="1">
        <f t="shared" si="16"/>
        <v>1</v>
      </c>
    </row>
    <row r="578" spans="1:6">
      <c r="A578" s="12">
        <v>245</v>
      </c>
      <c r="B578" s="12" t="s">
        <v>629</v>
      </c>
      <c r="C578" s="12" t="s">
        <v>677</v>
      </c>
      <c r="D578" s="1" t="str">
        <f t="shared" si="17"/>
        <v>埼玉県ふじみ野市</v>
      </c>
      <c r="E578" s="12">
        <v>245</v>
      </c>
      <c r="F578" s="1">
        <f t="shared" ref="F578:F641" si="18">COUNTIF(D:D,D578)</f>
        <v>1</v>
      </c>
    </row>
    <row r="579" spans="1:6">
      <c r="A579" s="12">
        <v>246</v>
      </c>
      <c r="B579" s="12" t="s">
        <v>629</v>
      </c>
      <c r="C579" s="12" t="s">
        <v>678</v>
      </c>
      <c r="D579" s="1" t="str">
        <f t="shared" ref="D579:D642" si="19">B579&amp;C579</f>
        <v>埼玉県白岡市</v>
      </c>
      <c r="E579" s="12">
        <v>246</v>
      </c>
      <c r="F579" s="1">
        <f t="shared" si="18"/>
        <v>1</v>
      </c>
    </row>
    <row r="580" spans="1:6">
      <c r="A580" s="12">
        <v>301</v>
      </c>
      <c r="B580" s="12" t="s">
        <v>629</v>
      </c>
      <c r="C580" s="12" t="s">
        <v>679</v>
      </c>
      <c r="D580" s="1" t="str">
        <f t="shared" si="19"/>
        <v>埼玉県伊奈町</v>
      </c>
      <c r="E580" s="12">
        <v>301</v>
      </c>
      <c r="F580" s="1">
        <f t="shared" si="18"/>
        <v>1</v>
      </c>
    </row>
    <row r="581" spans="1:6">
      <c r="A581" s="12">
        <v>324</v>
      </c>
      <c r="B581" s="12" t="s">
        <v>629</v>
      </c>
      <c r="C581" s="12" t="s">
        <v>680</v>
      </c>
      <c r="D581" s="1" t="str">
        <f t="shared" si="19"/>
        <v>埼玉県三芳町</v>
      </c>
      <c r="E581" s="12">
        <v>324</v>
      </c>
      <c r="F581" s="1">
        <f t="shared" si="18"/>
        <v>1</v>
      </c>
    </row>
    <row r="582" spans="1:6">
      <c r="A582" s="12">
        <v>326</v>
      </c>
      <c r="B582" s="12" t="s">
        <v>629</v>
      </c>
      <c r="C582" s="12" t="s">
        <v>681</v>
      </c>
      <c r="D582" s="1" t="str">
        <f t="shared" si="19"/>
        <v>埼玉県毛呂山町</v>
      </c>
      <c r="E582" s="12">
        <v>326</v>
      </c>
      <c r="F582" s="1">
        <f t="shared" si="18"/>
        <v>1</v>
      </c>
    </row>
    <row r="583" spans="1:6">
      <c r="A583" s="12">
        <v>327</v>
      </c>
      <c r="B583" s="12" t="s">
        <v>629</v>
      </c>
      <c r="C583" s="12" t="s">
        <v>682</v>
      </c>
      <c r="D583" s="1" t="str">
        <f t="shared" si="19"/>
        <v>埼玉県越生町</v>
      </c>
      <c r="E583" s="12">
        <v>327</v>
      </c>
      <c r="F583" s="1">
        <f t="shared" si="18"/>
        <v>1</v>
      </c>
    </row>
    <row r="584" spans="1:6">
      <c r="A584" s="12">
        <v>341</v>
      </c>
      <c r="B584" s="12" t="s">
        <v>629</v>
      </c>
      <c r="C584" s="12" t="s">
        <v>683</v>
      </c>
      <c r="D584" s="1" t="str">
        <f t="shared" si="19"/>
        <v>埼玉県滑川町</v>
      </c>
      <c r="E584" s="12">
        <v>341</v>
      </c>
      <c r="F584" s="1">
        <f t="shared" si="18"/>
        <v>1</v>
      </c>
    </row>
    <row r="585" spans="1:6">
      <c r="A585" s="12">
        <v>342</v>
      </c>
      <c r="B585" s="12" t="s">
        <v>629</v>
      </c>
      <c r="C585" s="12" t="s">
        <v>684</v>
      </c>
      <c r="D585" s="1" t="str">
        <f t="shared" si="19"/>
        <v>埼玉県嵐山町</v>
      </c>
      <c r="E585" s="12">
        <v>342</v>
      </c>
      <c r="F585" s="1">
        <f t="shared" si="18"/>
        <v>1</v>
      </c>
    </row>
    <row r="586" spans="1:6">
      <c r="A586" s="12">
        <v>343</v>
      </c>
      <c r="B586" s="12" t="s">
        <v>629</v>
      </c>
      <c r="C586" s="12" t="s">
        <v>685</v>
      </c>
      <c r="D586" s="1" t="str">
        <f t="shared" si="19"/>
        <v>埼玉県小川町</v>
      </c>
      <c r="E586" s="12">
        <v>343</v>
      </c>
      <c r="F586" s="1">
        <f t="shared" si="18"/>
        <v>1</v>
      </c>
    </row>
    <row r="587" spans="1:6">
      <c r="A587" s="12">
        <v>346</v>
      </c>
      <c r="B587" s="12" t="s">
        <v>629</v>
      </c>
      <c r="C587" s="12" t="s">
        <v>686</v>
      </c>
      <c r="D587" s="1" t="str">
        <f t="shared" si="19"/>
        <v>埼玉県川島町</v>
      </c>
      <c r="E587" s="12">
        <v>346</v>
      </c>
      <c r="F587" s="1">
        <f t="shared" si="18"/>
        <v>1</v>
      </c>
    </row>
    <row r="588" spans="1:6">
      <c r="A588" s="12">
        <v>347</v>
      </c>
      <c r="B588" s="12" t="s">
        <v>629</v>
      </c>
      <c r="C588" s="12" t="s">
        <v>687</v>
      </c>
      <c r="D588" s="1" t="str">
        <f t="shared" si="19"/>
        <v>埼玉県吉見町</v>
      </c>
      <c r="E588" s="12">
        <v>347</v>
      </c>
      <c r="F588" s="1">
        <f t="shared" si="18"/>
        <v>1</v>
      </c>
    </row>
    <row r="589" spans="1:6">
      <c r="A589" s="12">
        <v>348</v>
      </c>
      <c r="B589" s="12" t="s">
        <v>629</v>
      </c>
      <c r="C589" s="12" t="s">
        <v>688</v>
      </c>
      <c r="D589" s="1" t="str">
        <f t="shared" si="19"/>
        <v>埼玉県鳩山町</v>
      </c>
      <c r="E589" s="12">
        <v>348</v>
      </c>
      <c r="F589" s="1">
        <f t="shared" si="18"/>
        <v>1</v>
      </c>
    </row>
    <row r="590" spans="1:6">
      <c r="A590" s="12">
        <v>349</v>
      </c>
      <c r="B590" s="12" t="s">
        <v>629</v>
      </c>
      <c r="C590" s="12" t="s">
        <v>689</v>
      </c>
      <c r="D590" s="1" t="str">
        <f t="shared" si="19"/>
        <v>埼玉県ときがわ町</v>
      </c>
      <c r="E590" s="12">
        <v>349</v>
      </c>
      <c r="F590" s="1">
        <f t="shared" si="18"/>
        <v>1</v>
      </c>
    </row>
    <row r="591" spans="1:6">
      <c r="A591" s="12">
        <v>361</v>
      </c>
      <c r="B591" s="12" t="s">
        <v>629</v>
      </c>
      <c r="C591" s="12" t="s">
        <v>690</v>
      </c>
      <c r="D591" s="1" t="str">
        <f t="shared" si="19"/>
        <v>埼玉県横瀬町</v>
      </c>
      <c r="E591" s="12">
        <v>361</v>
      </c>
      <c r="F591" s="1">
        <f t="shared" si="18"/>
        <v>1</v>
      </c>
    </row>
    <row r="592" spans="1:6">
      <c r="A592" s="12">
        <v>362</v>
      </c>
      <c r="B592" s="12" t="s">
        <v>629</v>
      </c>
      <c r="C592" s="12" t="s">
        <v>691</v>
      </c>
      <c r="D592" s="1" t="str">
        <f t="shared" si="19"/>
        <v>埼玉県皆野町</v>
      </c>
      <c r="E592" s="12">
        <v>362</v>
      </c>
      <c r="F592" s="1">
        <f t="shared" si="18"/>
        <v>1</v>
      </c>
    </row>
    <row r="593" spans="1:6">
      <c r="A593" s="12">
        <v>363</v>
      </c>
      <c r="B593" s="12" t="s">
        <v>629</v>
      </c>
      <c r="C593" s="12" t="s">
        <v>692</v>
      </c>
      <c r="D593" s="1" t="str">
        <f t="shared" si="19"/>
        <v>埼玉県長瀞町</v>
      </c>
      <c r="E593" s="12">
        <v>363</v>
      </c>
      <c r="F593" s="1">
        <f t="shared" si="18"/>
        <v>1</v>
      </c>
    </row>
    <row r="594" spans="1:6">
      <c r="A594" s="12">
        <v>365</v>
      </c>
      <c r="B594" s="12" t="s">
        <v>629</v>
      </c>
      <c r="C594" s="12" t="s">
        <v>693</v>
      </c>
      <c r="D594" s="1" t="str">
        <f t="shared" si="19"/>
        <v>埼玉県小鹿野町</v>
      </c>
      <c r="E594" s="12">
        <v>365</v>
      </c>
      <c r="F594" s="1">
        <f t="shared" si="18"/>
        <v>1</v>
      </c>
    </row>
    <row r="595" spans="1:6">
      <c r="A595" s="12">
        <v>369</v>
      </c>
      <c r="B595" s="12" t="s">
        <v>629</v>
      </c>
      <c r="C595" s="12" t="s">
        <v>694</v>
      </c>
      <c r="D595" s="1" t="str">
        <f t="shared" si="19"/>
        <v>埼玉県東秩父村</v>
      </c>
      <c r="E595" s="12">
        <v>369</v>
      </c>
      <c r="F595" s="1">
        <f t="shared" si="18"/>
        <v>1</v>
      </c>
    </row>
    <row r="596" spans="1:6">
      <c r="A596" s="12">
        <v>381</v>
      </c>
      <c r="B596" s="12" t="s">
        <v>629</v>
      </c>
      <c r="C596" s="12" t="s">
        <v>400</v>
      </c>
      <c r="D596" s="1" t="str">
        <f t="shared" si="19"/>
        <v>埼玉県美里町</v>
      </c>
      <c r="E596" s="12">
        <v>381</v>
      </c>
      <c r="F596" s="1">
        <f t="shared" si="18"/>
        <v>1</v>
      </c>
    </row>
    <row r="597" spans="1:6">
      <c r="A597" s="12">
        <v>383</v>
      </c>
      <c r="B597" s="12" t="s">
        <v>629</v>
      </c>
      <c r="C597" s="12" t="s">
        <v>695</v>
      </c>
      <c r="D597" s="1" t="str">
        <f t="shared" si="19"/>
        <v>埼玉県神川町</v>
      </c>
      <c r="E597" s="12">
        <v>383</v>
      </c>
      <c r="F597" s="1">
        <f t="shared" si="18"/>
        <v>1</v>
      </c>
    </row>
    <row r="598" spans="1:6">
      <c r="A598" s="12">
        <v>385</v>
      </c>
      <c r="B598" s="12" t="s">
        <v>629</v>
      </c>
      <c r="C598" s="12" t="s">
        <v>696</v>
      </c>
      <c r="D598" s="1" t="str">
        <f t="shared" si="19"/>
        <v>埼玉県上里町</v>
      </c>
      <c r="E598" s="12">
        <v>385</v>
      </c>
      <c r="F598" s="1">
        <f t="shared" si="18"/>
        <v>1</v>
      </c>
    </row>
    <row r="599" spans="1:6">
      <c r="A599" s="12">
        <v>408</v>
      </c>
      <c r="B599" s="12" t="s">
        <v>629</v>
      </c>
      <c r="C599" s="12" t="s">
        <v>697</v>
      </c>
      <c r="D599" s="1" t="str">
        <f t="shared" si="19"/>
        <v>埼玉県寄居町</v>
      </c>
      <c r="E599" s="12">
        <v>408</v>
      </c>
      <c r="F599" s="1">
        <f t="shared" si="18"/>
        <v>1</v>
      </c>
    </row>
    <row r="600" spans="1:6">
      <c r="A600" s="12">
        <v>442</v>
      </c>
      <c r="B600" s="12" t="s">
        <v>629</v>
      </c>
      <c r="C600" s="12" t="s">
        <v>698</v>
      </c>
      <c r="D600" s="1" t="str">
        <f t="shared" si="19"/>
        <v>埼玉県宮代町</v>
      </c>
      <c r="E600" s="12">
        <v>442</v>
      </c>
      <c r="F600" s="1">
        <f t="shared" si="18"/>
        <v>1</v>
      </c>
    </row>
    <row r="601" spans="1:6">
      <c r="A601" s="12">
        <v>464</v>
      </c>
      <c r="B601" s="12" t="s">
        <v>629</v>
      </c>
      <c r="C601" s="12" t="s">
        <v>699</v>
      </c>
      <c r="D601" s="1" t="str">
        <f t="shared" si="19"/>
        <v>埼玉県杉戸町</v>
      </c>
      <c r="E601" s="12">
        <v>464</v>
      </c>
      <c r="F601" s="1">
        <f t="shared" si="18"/>
        <v>1</v>
      </c>
    </row>
    <row r="602" spans="1:6">
      <c r="A602" s="12">
        <v>465</v>
      </c>
      <c r="B602" s="12" t="s">
        <v>629</v>
      </c>
      <c r="C602" s="12" t="s">
        <v>700</v>
      </c>
      <c r="D602" s="1" t="str">
        <f t="shared" si="19"/>
        <v>埼玉県松伏町</v>
      </c>
      <c r="E602" s="12">
        <v>465</v>
      </c>
      <c r="F602" s="1">
        <f t="shared" si="18"/>
        <v>1</v>
      </c>
    </row>
    <row r="603" spans="1:6">
      <c r="A603" s="12">
        <v>101</v>
      </c>
      <c r="B603" s="12" t="s">
        <v>701</v>
      </c>
      <c r="C603" s="12" t="s">
        <v>702</v>
      </c>
      <c r="D603" s="1" t="str">
        <f t="shared" si="19"/>
        <v>千葉県千葉市中央区</v>
      </c>
      <c r="E603" s="12">
        <v>101</v>
      </c>
      <c r="F603" s="1">
        <f t="shared" si="18"/>
        <v>1</v>
      </c>
    </row>
    <row r="604" spans="1:6">
      <c r="A604" s="12">
        <v>102</v>
      </c>
      <c r="B604" s="12" t="s">
        <v>701</v>
      </c>
      <c r="C604" s="12" t="s">
        <v>703</v>
      </c>
      <c r="D604" s="1" t="str">
        <f t="shared" si="19"/>
        <v>千葉県千葉市花見川区</v>
      </c>
      <c r="E604" s="12">
        <v>102</v>
      </c>
      <c r="F604" s="1">
        <f t="shared" si="18"/>
        <v>1</v>
      </c>
    </row>
    <row r="605" spans="1:6">
      <c r="A605" s="12">
        <v>103</v>
      </c>
      <c r="B605" s="12" t="s">
        <v>701</v>
      </c>
      <c r="C605" s="12" t="s">
        <v>704</v>
      </c>
      <c r="D605" s="1" t="str">
        <f t="shared" si="19"/>
        <v>千葉県千葉市稲毛区</v>
      </c>
      <c r="E605" s="12">
        <v>103</v>
      </c>
      <c r="F605" s="1">
        <f t="shared" si="18"/>
        <v>1</v>
      </c>
    </row>
    <row r="606" spans="1:6">
      <c r="A606" s="12">
        <v>104</v>
      </c>
      <c r="B606" s="12" t="s">
        <v>701</v>
      </c>
      <c r="C606" s="12" t="s">
        <v>705</v>
      </c>
      <c r="D606" s="1" t="str">
        <f t="shared" si="19"/>
        <v>千葉県千葉市若葉区</v>
      </c>
      <c r="E606" s="12">
        <v>104</v>
      </c>
      <c r="F606" s="1">
        <f t="shared" si="18"/>
        <v>1</v>
      </c>
    </row>
    <row r="607" spans="1:6">
      <c r="A607" s="12">
        <v>105</v>
      </c>
      <c r="B607" s="12" t="s">
        <v>701</v>
      </c>
      <c r="C607" s="12" t="s">
        <v>706</v>
      </c>
      <c r="D607" s="1" t="str">
        <f t="shared" si="19"/>
        <v>千葉県千葉市緑区</v>
      </c>
      <c r="E607" s="12">
        <v>105</v>
      </c>
      <c r="F607" s="1">
        <f t="shared" si="18"/>
        <v>1</v>
      </c>
    </row>
    <row r="608" spans="1:6">
      <c r="A608" s="12">
        <v>106</v>
      </c>
      <c r="B608" s="12" t="s">
        <v>701</v>
      </c>
      <c r="C608" s="12" t="s">
        <v>707</v>
      </c>
      <c r="D608" s="1" t="str">
        <f t="shared" si="19"/>
        <v>千葉県千葉市美浜区</v>
      </c>
      <c r="E608" s="12">
        <v>106</v>
      </c>
      <c r="F608" s="1">
        <f t="shared" si="18"/>
        <v>1</v>
      </c>
    </row>
    <row r="609" spans="1:6">
      <c r="A609" s="12">
        <v>202</v>
      </c>
      <c r="B609" s="12" t="s">
        <v>701</v>
      </c>
      <c r="C609" s="12" t="s">
        <v>708</v>
      </c>
      <c r="D609" s="1" t="str">
        <f t="shared" si="19"/>
        <v>千葉県銚子市</v>
      </c>
      <c r="E609" s="12">
        <v>202</v>
      </c>
      <c r="F609" s="1">
        <f t="shared" si="18"/>
        <v>1</v>
      </c>
    </row>
    <row r="610" spans="1:6">
      <c r="A610" s="12">
        <v>203</v>
      </c>
      <c r="B610" s="12" t="s">
        <v>701</v>
      </c>
      <c r="C610" s="12" t="s">
        <v>709</v>
      </c>
      <c r="D610" s="1" t="str">
        <f t="shared" si="19"/>
        <v>千葉県市川市</v>
      </c>
      <c r="E610" s="12">
        <v>203</v>
      </c>
      <c r="F610" s="1">
        <f t="shared" si="18"/>
        <v>1</v>
      </c>
    </row>
    <row r="611" spans="1:6">
      <c r="A611" s="12">
        <v>204</v>
      </c>
      <c r="B611" s="12" t="s">
        <v>701</v>
      </c>
      <c r="C611" s="12" t="s">
        <v>710</v>
      </c>
      <c r="D611" s="1" t="str">
        <f t="shared" si="19"/>
        <v>千葉県船橋市</v>
      </c>
      <c r="E611" s="12">
        <v>204</v>
      </c>
      <c r="F611" s="1">
        <f t="shared" si="18"/>
        <v>1</v>
      </c>
    </row>
    <row r="612" spans="1:6">
      <c r="A612" s="12">
        <v>205</v>
      </c>
      <c r="B612" s="12" t="s">
        <v>701</v>
      </c>
      <c r="C612" s="12" t="s">
        <v>711</v>
      </c>
      <c r="D612" s="1" t="str">
        <f t="shared" si="19"/>
        <v>千葉県館山市</v>
      </c>
      <c r="E612" s="12">
        <v>205</v>
      </c>
      <c r="F612" s="1">
        <f t="shared" si="18"/>
        <v>1</v>
      </c>
    </row>
    <row r="613" spans="1:6">
      <c r="A613" s="12">
        <v>206</v>
      </c>
      <c r="B613" s="12" t="s">
        <v>701</v>
      </c>
      <c r="C613" s="12" t="s">
        <v>712</v>
      </c>
      <c r="D613" s="1" t="str">
        <f t="shared" si="19"/>
        <v>千葉県木更津市</v>
      </c>
      <c r="E613" s="12">
        <v>206</v>
      </c>
      <c r="F613" s="1">
        <f t="shared" si="18"/>
        <v>1</v>
      </c>
    </row>
    <row r="614" spans="1:6">
      <c r="A614" s="12">
        <v>207</v>
      </c>
      <c r="B614" s="12" t="s">
        <v>701</v>
      </c>
      <c r="C614" s="12" t="s">
        <v>713</v>
      </c>
      <c r="D614" s="1" t="str">
        <f t="shared" si="19"/>
        <v>千葉県松戸市</v>
      </c>
      <c r="E614" s="12">
        <v>207</v>
      </c>
      <c r="F614" s="1">
        <f t="shared" si="18"/>
        <v>1</v>
      </c>
    </row>
    <row r="615" spans="1:6">
      <c r="A615" s="12">
        <v>208</v>
      </c>
      <c r="B615" s="12" t="s">
        <v>701</v>
      </c>
      <c r="C615" s="12" t="s">
        <v>714</v>
      </c>
      <c r="D615" s="1" t="str">
        <f t="shared" si="19"/>
        <v>千葉県野田市</v>
      </c>
      <c r="E615" s="12">
        <v>208</v>
      </c>
      <c r="F615" s="1">
        <f t="shared" si="18"/>
        <v>1</v>
      </c>
    </row>
    <row r="616" spans="1:6">
      <c r="A616" s="12">
        <v>210</v>
      </c>
      <c r="B616" s="12" t="s">
        <v>701</v>
      </c>
      <c r="C616" s="12" t="s">
        <v>715</v>
      </c>
      <c r="D616" s="1" t="str">
        <f t="shared" si="19"/>
        <v>千葉県茂原市</v>
      </c>
      <c r="E616" s="12">
        <v>210</v>
      </c>
      <c r="F616" s="1">
        <f t="shared" si="18"/>
        <v>1</v>
      </c>
    </row>
    <row r="617" spans="1:6">
      <c r="A617" s="12">
        <v>211</v>
      </c>
      <c r="B617" s="12" t="s">
        <v>701</v>
      </c>
      <c r="C617" s="12" t="s">
        <v>716</v>
      </c>
      <c r="D617" s="1" t="str">
        <f t="shared" si="19"/>
        <v>千葉県成田市</v>
      </c>
      <c r="E617" s="12">
        <v>211</v>
      </c>
      <c r="F617" s="1">
        <f t="shared" si="18"/>
        <v>1</v>
      </c>
    </row>
    <row r="618" spans="1:6">
      <c r="A618" s="12">
        <v>212</v>
      </c>
      <c r="B618" s="12" t="s">
        <v>701</v>
      </c>
      <c r="C618" s="12" t="s">
        <v>717</v>
      </c>
      <c r="D618" s="1" t="str">
        <f t="shared" si="19"/>
        <v>千葉県佐倉市</v>
      </c>
      <c r="E618" s="12">
        <v>212</v>
      </c>
      <c r="F618" s="1">
        <f t="shared" si="18"/>
        <v>1</v>
      </c>
    </row>
    <row r="619" spans="1:6">
      <c r="A619" s="12">
        <v>213</v>
      </c>
      <c r="B619" s="12" t="s">
        <v>701</v>
      </c>
      <c r="C619" s="12" t="s">
        <v>718</v>
      </c>
      <c r="D619" s="1" t="str">
        <f t="shared" si="19"/>
        <v>千葉県東金市</v>
      </c>
      <c r="E619" s="12">
        <v>213</v>
      </c>
      <c r="F619" s="1">
        <f t="shared" si="18"/>
        <v>1</v>
      </c>
    </row>
    <row r="620" spans="1:6">
      <c r="A620" s="12">
        <v>215</v>
      </c>
      <c r="B620" s="12" t="s">
        <v>701</v>
      </c>
      <c r="C620" s="12" t="s">
        <v>719</v>
      </c>
      <c r="D620" s="1" t="str">
        <f t="shared" si="19"/>
        <v>千葉県旭市</v>
      </c>
      <c r="E620" s="12">
        <v>215</v>
      </c>
      <c r="F620" s="1">
        <f t="shared" si="18"/>
        <v>1</v>
      </c>
    </row>
    <row r="621" spans="1:6">
      <c r="A621" s="12">
        <v>216</v>
      </c>
      <c r="B621" s="12" t="s">
        <v>701</v>
      </c>
      <c r="C621" s="12" t="s">
        <v>720</v>
      </c>
      <c r="D621" s="1" t="str">
        <f t="shared" si="19"/>
        <v>千葉県習志野市</v>
      </c>
      <c r="E621" s="12">
        <v>216</v>
      </c>
      <c r="F621" s="1">
        <f t="shared" si="18"/>
        <v>1</v>
      </c>
    </row>
    <row r="622" spans="1:6">
      <c r="A622" s="12">
        <v>217</v>
      </c>
      <c r="B622" s="12" t="s">
        <v>701</v>
      </c>
      <c r="C622" s="12" t="s">
        <v>721</v>
      </c>
      <c r="D622" s="1" t="str">
        <f t="shared" si="19"/>
        <v>千葉県柏市</v>
      </c>
      <c r="E622" s="12">
        <v>217</v>
      </c>
      <c r="F622" s="1">
        <f t="shared" si="18"/>
        <v>1</v>
      </c>
    </row>
    <row r="623" spans="1:6">
      <c r="A623" s="12">
        <v>218</v>
      </c>
      <c r="B623" s="12" t="s">
        <v>701</v>
      </c>
      <c r="C623" s="12" t="s">
        <v>722</v>
      </c>
      <c r="D623" s="1" t="str">
        <f t="shared" si="19"/>
        <v>千葉県勝浦市</v>
      </c>
      <c r="E623" s="12">
        <v>218</v>
      </c>
      <c r="F623" s="1">
        <f t="shared" si="18"/>
        <v>1</v>
      </c>
    </row>
    <row r="624" spans="1:6">
      <c r="A624" s="12">
        <v>219</v>
      </c>
      <c r="B624" s="12" t="s">
        <v>701</v>
      </c>
      <c r="C624" s="12" t="s">
        <v>723</v>
      </c>
      <c r="D624" s="1" t="str">
        <f t="shared" si="19"/>
        <v>千葉県市原市</v>
      </c>
      <c r="E624" s="12">
        <v>219</v>
      </c>
      <c r="F624" s="1">
        <f t="shared" si="18"/>
        <v>1</v>
      </c>
    </row>
    <row r="625" spans="1:6">
      <c r="A625" s="12">
        <v>220</v>
      </c>
      <c r="B625" s="12" t="s">
        <v>701</v>
      </c>
      <c r="C625" s="12" t="s">
        <v>724</v>
      </c>
      <c r="D625" s="1" t="str">
        <f t="shared" si="19"/>
        <v>千葉県流山市</v>
      </c>
      <c r="E625" s="12">
        <v>220</v>
      </c>
      <c r="F625" s="1">
        <f t="shared" si="18"/>
        <v>1</v>
      </c>
    </row>
    <row r="626" spans="1:6">
      <c r="A626" s="12">
        <v>221</v>
      </c>
      <c r="B626" s="12" t="s">
        <v>701</v>
      </c>
      <c r="C626" s="12" t="s">
        <v>725</v>
      </c>
      <c r="D626" s="1" t="str">
        <f t="shared" si="19"/>
        <v>千葉県八千代市</v>
      </c>
      <c r="E626" s="12">
        <v>221</v>
      </c>
      <c r="F626" s="1">
        <f t="shared" si="18"/>
        <v>1</v>
      </c>
    </row>
    <row r="627" spans="1:6">
      <c r="A627" s="12">
        <v>222</v>
      </c>
      <c r="B627" s="12" t="s">
        <v>701</v>
      </c>
      <c r="C627" s="12" t="s">
        <v>726</v>
      </c>
      <c r="D627" s="1" t="str">
        <f t="shared" si="19"/>
        <v>千葉県我孫子市</v>
      </c>
      <c r="E627" s="12">
        <v>222</v>
      </c>
      <c r="F627" s="1">
        <f t="shared" si="18"/>
        <v>1</v>
      </c>
    </row>
    <row r="628" spans="1:6">
      <c r="A628" s="12">
        <v>223</v>
      </c>
      <c r="B628" s="12" t="s">
        <v>701</v>
      </c>
      <c r="C628" s="12" t="s">
        <v>727</v>
      </c>
      <c r="D628" s="1" t="str">
        <f t="shared" si="19"/>
        <v>千葉県鴨川市</v>
      </c>
      <c r="E628" s="12">
        <v>223</v>
      </c>
      <c r="F628" s="1">
        <f t="shared" si="18"/>
        <v>1</v>
      </c>
    </row>
    <row r="629" spans="1:6">
      <c r="A629" s="12">
        <v>224</v>
      </c>
      <c r="B629" s="12" t="s">
        <v>701</v>
      </c>
      <c r="C629" s="12" t="s">
        <v>728</v>
      </c>
      <c r="D629" s="1" t="str">
        <f t="shared" si="19"/>
        <v>千葉県鎌ケ谷市</v>
      </c>
      <c r="E629" s="12">
        <v>224</v>
      </c>
      <c r="F629" s="1">
        <f t="shared" si="18"/>
        <v>1</v>
      </c>
    </row>
    <row r="630" spans="1:6">
      <c r="A630" s="12">
        <v>225</v>
      </c>
      <c r="B630" s="12" t="s">
        <v>701</v>
      </c>
      <c r="C630" s="12" t="s">
        <v>729</v>
      </c>
      <c r="D630" s="1" t="str">
        <f t="shared" si="19"/>
        <v>千葉県君津市</v>
      </c>
      <c r="E630" s="12">
        <v>225</v>
      </c>
      <c r="F630" s="1">
        <f t="shared" si="18"/>
        <v>1</v>
      </c>
    </row>
    <row r="631" spans="1:6">
      <c r="A631" s="12">
        <v>226</v>
      </c>
      <c r="B631" s="12" t="s">
        <v>701</v>
      </c>
      <c r="C631" s="12" t="s">
        <v>730</v>
      </c>
      <c r="D631" s="1" t="str">
        <f t="shared" si="19"/>
        <v>千葉県富津市</v>
      </c>
      <c r="E631" s="12">
        <v>226</v>
      </c>
      <c r="F631" s="1">
        <f t="shared" si="18"/>
        <v>1</v>
      </c>
    </row>
    <row r="632" spans="1:6">
      <c r="A632" s="12">
        <v>227</v>
      </c>
      <c r="B632" s="12" t="s">
        <v>701</v>
      </c>
      <c r="C632" s="12" t="s">
        <v>731</v>
      </c>
      <c r="D632" s="1" t="str">
        <f t="shared" si="19"/>
        <v>千葉県浦安市</v>
      </c>
      <c r="E632" s="12">
        <v>227</v>
      </c>
      <c r="F632" s="1">
        <f t="shared" si="18"/>
        <v>1</v>
      </c>
    </row>
    <row r="633" spans="1:6">
      <c r="A633" s="12">
        <v>228</v>
      </c>
      <c r="B633" s="12" t="s">
        <v>701</v>
      </c>
      <c r="C633" s="12" t="s">
        <v>732</v>
      </c>
      <c r="D633" s="1" t="str">
        <f t="shared" si="19"/>
        <v>千葉県四街道市</v>
      </c>
      <c r="E633" s="12">
        <v>228</v>
      </c>
      <c r="F633" s="1">
        <f t="shared" si="18"/>
        <v>1</v>
      </c>
    </row>
    <row r="634" spans="1:6">
      <c r="A634" s="12">
        <v>229</v>
      </c>
      <c r="B634" s="12" t="s">
        <v>701</v>
      </c>
      <c r="C634" s="12" t="s">
        <v>733</v>
      </c>
      <c r="D634" s="1" t="str">
        <f t="shared" si="19"/>
        <v>千葉県袖ケ浦市</v>
      </c>
      <c r="E634" s="12">
        <v>229</v>
      </c>
      <c r="F634" s="1">
        <f t="shared" si="18"/>
        <v>1</v>
      </c>
    </row>
    <row r="635" spans="1:6">
      <c r="A635" s="12">
        <v>230</v>
      </c>
      <c r="B635" s="12" t="s">
        <v>701</v>
      </c>
      <c r="C635" s="12" t="s">
        <v>734</v>
      </c>
      <c r="D635" s="1" t="str">
        <f t="shared" si="19"/>
        <v>千葉県八街市</v>
      </c>
      <c r="E635" s="12">
        <v>230</v>
      </c>
      <c r="F635" s="1">
        <f t="shared" si="18"/>
        <v>1</v>
      </c>
    </row>
    <row r="636" spans="1:6">
      <c r="A636" s="12">
        <v>231</v>
      </c>
      <c r="B636" s="12" t="s">
        <v>701</v>
      </c>
      <c r="C636" s="12" t="s">
        <v>735</v>
      </c>
      <c r="D636" s="1" t="str">
        <f t="shared" si="19"/>
        <v>千葉県印西市</v>
      </c>
      <c r="E636" s="12">
        <v>231</v>
      </c>
      <c r="F636" s="1">
        <f t="shared" si="18"/>
        <v>1</v>
      </c>
    </row>
    <row r="637" spans="1:6">
      <c r="A637" s="12">
        <v>232</v>
      </c>
      <c r="B637" s="12" t="s">
        <v>701</v>
      </c>
      <c r="C637" s="12" t="s">
        <v>736</v>
      </c>
      <c r="D637" s="1" t="str">
        <f t="shared" si="19"/>
        <v>千葉県白井市</v>
      </c>
      <c r="E637" s="12">
        <v>232</v>
      </c>
      <c r="F637" s="1">
        <f t="shared" si="18"/>
        <v>1</v>
      </c>
    </row>
    <row r="638" spans="1:6">
      <c r="A638" s="12">
        <v>233</v>
      </c>
      <c r="B638" s="12" t="s">
        <v>701</v>
      </c>
      <c r="C638" s="12" t="s">
        <v>737</v>
      </c>
      <c r="D638" s="1" t="str">
        <f t="shared" si="19"/>
        <v>千葉県富里市</v>
      </c>
      <c r="E638" s="12">
        <v>233</v>
      </c>
      <c r="F638" s="1">
        <f t="shared" si="18"/>
        <v>1</v>
      </c>
    </row>
    <row r="639" spans="1:6">
      <c r="A639" s="12">
        <v>234</v>
      </c>
      <c r="B639" s="12" t="s">
        <v>701</v>
      </c>
      <c r="C639" s="12" t="s">
        <v>738</v>
      </c>
      <c r="D639" s="1" t="str">
        <f t="shared" si="19"/>
        <v>千葉県南房総市</v>
      </c>
      <c r="E639" s="12">
        <v>234</v>
      </c>
      <c r="F639" s="1">
        <f t="shared" si="18"/>
        <v>1</v>
      </c>
    </row>
    <row r="640" spans="1:6">
      <c r="A640" s="12">
        <v>235</v>
      </c>
      <c r="B640" s="12" t="s">
        <v>701</v>
      </c>
      <c r="C640" s="12" t="s">
        <v>739</v>
      </c>
      <c r="D640" s="1" t="str">
        <f t="shared" si="19"/>
        <v>千葉県匝瑳市</v>
      </c>
      <c r="E640" s="12">
        <v>235</v>
      </c>
      <c r="F640" s="1">
        <f t="shared" si="18"/>
        <v>1</v>
      </c>
    </row>
    <row r="641" spans="1:6">
      <c r="A641" s="12">
        <v>236</v>
      </c>
      <c r="B641" s="12" t="s">
        <v>701</v>
      </c>
      <c r="C641" s="12" t="s">
        <v>740</v>
      </c>
      <c r="D641" s="1" t="str">
        <f t="shared" si="19"/>
        <v>千葉県香取市</v>
      </c>
      <c r="E641" s="12">
        <v>236</v>
      </c>
      <c r="F641" s="1">
        <f t="shared" si="18"/>
        <v>1</v>
      </c>
    </row>
    <row r="642" spans="1:6">
      <c r="A642" s="12">
        <v>237</v>
      </c>
      <c r="B642" s="12" t="s">
        <v>701</v>
      </c>
      <c r="C642" s="12" t="s">
        <v>741</v>
      </c>
      <c r="D642" s="1" t="str">
        <f t="shared" si="19"/>
        <v>千葉県山武市</v>
      </c>
      <c r="E642" s="12">
        <v>237</v>
      </c>
      <c r="F642" s="1">
        <f t="shared" ref="F642:F705" si="20">COUNTIF(D:D,D642)</f>
        <v>1</v>
      </c>
    </row>
    <row r="643" spans="1:6">
      <c r="A643" s="12">
        <v>238</v>
      </c>
      <c r="B643" s="12" t="s">
        <v>701</v>
      </c>
      <c r="C643" s="12" t="s">
        <v>742</v>
      </c>
      <c r="D643" s="1" t="str">
        <f t="shared" ref="D643:D706" si="21">B643&amp;C643</f>
        <v>千葉県いすみ市</v>
      </c>
      <c r="E643" s="12">
        <v>238</v>
      </c>
      <c r="F643" s="1">
        <f t="shared" si="20"/>
        <v>1</v>
      </c>
    </row>
    <row r="644" spans="1:6">
      <c r="A644" s="12">
        <v>239</v>
      </c>
      <c r="B644" s="12" t="s">
        <v>701</v>
      </c>
      <c r="C644" s="12" t="s">
        <v>743</v>
      </c>
      <c r="D644" s="1" t="str">
        <f t="shared" si="21"/>
        <v>千葉県大網白里市</v>
      </c>
      <c r="E644" s="12">
        <v>239</v>
      </c>
      <c r="F644" s="1">
        <f t="shared" si="20"/>
        <v>1</v>
      </c>
    </row>
    <row r="645" spans="1:6">
      <c r="A645" s="12">
        <v>322</v>
      </c>
      <c r="B645" s="12" t="s">
        <v>701</v>
      </c>
      <c r="C645" s="12" t="s">
        <v>744</v>
      </c>
      <c r="D645" s="1" t="str">
        <f t="shared" si="21"/>
        <v>千葉県酒々井町</v>
      </c>
      <c r="E645" s="12">
        <v>322</v>
      </c>
      <c r="F645" s="1">
        <f t="shared" si="20"/>
        <v>1</v>
      </c>
    </row>
    <row r="646" spans="1:6">
      <c r="A646" s="12">
        <v>329</v>
      </c>
      <c r="B646" s="12" t="s">
        <v>701</v>
      </c>
      <c r="C646" s="12" t="s">
        <v>745</v>
      </c>
      <c r="D646" s="1" t="str">
        <f t="shared" si="21"/>
        <v>千葉県栄町</v>
      </c>
      <c r="E646" s="12">
        <v>329</v>
      </c>
      <c r="F646" s="1">
        <f t="shared" si="20"/>
        <v>1</v>
      </c>
    </row>
    <row r="647" spans="1:6">
      <c r="A647" s="12">
        <v>342</v>
      </c>
      <c r="B647" s="12" t="s">
        <v>701</v>
      </c>
      <c r="C647" s="12" t="s">
        <v>746</v>
      </c>
      <c r="D647" s="1" t="str">
        <f t="shared" si="21"/>
        <v>千葉県神崎町</v>
      </c>
      <c r="E647" s="12">
        <v>342</v>
      </c>
      <c r="F647" s="1">
        <f t="shared" si="20"/>
        <v>1</v>
      </c>
    </row>
    <row r="648" spans="1:6">
      <c r="A648" s="12">
        <v>347</v>
      </c>
      <c r="B648" s="12" t="s">
        <v>701</v>
      </c>
      <c r="C648" s="12" t="s">
        <v>747</v>
      </c>
      <c r="D648" s="1" t="str">
        <f t="shared" si="21"/>
        <v>千葉県多古町</v>
      </c>
      <c r="E648" s="12">
        <v>347</v>
      </c>
      <c r="F648" s="1">
        <f t="shared" si="20"/>
        <v>1</v>
      </c>
    </row>
    <row r="649" spans="1:6">
      <c r="A649" s="12">
        <v>349</v>
      </c>
      <c r="B649" s="12" t="s">
        <v>701</v>
      </c>
      <c r="C649" s="12" t="s">
        <v>748</v>
      </c>
      <c r="D649" s="1" t="str">
        <f t="shared" si="21"/>
        <v>千葉県東庄町</v>
      </c>
      <c r="E649" s="12">
        <v>349</v>
      </c>
      <c r="F649" s="1">
        <f t="shared" si="20"/>
        <v>1</v>
      </c>
    </row>
    <row r="650" spans="1:6">
      <c r="A650" s="12">
        <v>403</v>
      </c>
      <c r="B650" s="12" t="s">
        <v>701</v>
      </c>
      <c r="C650" s="12" t="s">
        <v>749</v>
      </c>
      <c r="D650" s="1" t="str">
        <f t="shared" si="21"/>
        <v>千葉県九十九里町</v>
      </c>
      <c r="E650" s="12">
        <v>403</v>
      </c>
      <c r="F650" s="1">
        <f t="shared" si="20"/>
        <v>1</v>
      </c>
    </row>
    <row r="651" spans="1:6">
      <c r="A651" s="12">
        <v>409</v>
      </c>
      <c r="B651" s="12" t="s">
        <v>701</v>
      </c>
      <c r="C651" s="12" t="s">
        <v>750</v>
      </c>
      <c r="D651" s="1" t="str">
        <f t="shared" si="21"/>
        <v>千葉県芝山町</v>
      </c>
      <c r="E651" s="12">
        <v>409</v>
      </c>
      <c r="F651" s="1">
        <f t="shared" si="20"/>
        <v>1</v>
      </c>
    </row>
    <row r="652" spans="1:6">
      <c r="A652" s="12">
        <v>410</v>
      </c>
      <c r="B652" s="12" t="s">
        <v>701</v>
      </c>
      <c r="C652" s="12" t="s">
        <v>751</v>
      </c>
      <c r="D652" s="1" t="str">
        <f t="shared" si="21"/>
        <v>千葉県横芝光町</v>
      </c>
      <c r="E652" s="12">
        <v>410</v>
      </c>
      <c r="F652" s="1">
        <f t="shared" si="20"/>
        <v>1</v>
      </c>
    </row>
    <row r="653" spans="1:6">
      <c r="A653" s="12">
        <v>421</v>
      </c>
      <c r="B653" s="12" t="s">
        <v>701</v>
      </c>
      <c r="C653" s="12" t="s">
        <v>752</v>
      </c>
      <c r="D653" s="1" t="str">
        <f t="shared" si="21"/>
        <v>千葉県一宮町</v>
      </c>
      <c r="E653" s="12">
        <v>421</v>
      </c>
      <c r="F653" s="1">
        <f t="shared" si="20"/>
        <v>1</v>
      </c>
    </row>
    <row r="654" spans="1:6">
      <c r="A654" s="12">
        <v>422</v>
      </c>
      <c r="B654" s="12" t="s">
        <v>701</v>
      </c>
      <c r="C654" s="12" t="s">
        <v>753</v>
      </c>
      <c r="D654" s="1" t="str">
        <f t="shared" si="21"/>
        <v>千葉県睦沢町</v>
      </c>
      <c r="E654" s="12">
        <v>422</v>
      </c>
      <c r="F654" s="1">
        <f t="shared" si="20"/>
        <v>1</v>
      </c>
    </row>
    <row r="655" spans="1:6">
      <c r="A655" s="12">
        <v>423</v>
      </c>
      <c r="B655" s="12" t="s">
        <v>701</v>
      </c>
      <c r="C655" s="12" t="s">
        <v>754</v>
      </c>
      <c r="D655" s="1" t="str">
        <f t="shared" si="21"/>
        <v>千葉県長生村</v>
      </c>
      <c r="E655" s="12">
        <v>423</v>
      </c>
      <c r="F655" s="1">
        <f t="shared" si="20"/>
        <v>1</v>
      </c>
    </row>
    <row r="656" spans="1:6">
      <c r="A656" s="12">
        <v>424</v>
      </c>
      <c r="B656" s="12" t="s">
        <v>701</v>
      </c>
      <c r="C656" s="12" t="s">
        <v>755</v>
      </c>
      <c r="D656" s="1" t="str">
        <f t="shared" si="21"/>
        <v>千葉県白子町</v>
      </c>
      <c r="E656" s="12">
        <v>424</v>
      </c>
      <c r="F656" s="1">
        <f t="shared" si="20"/>
        <v>1</v>
      </c>
    </row>
    <row r="657" spans="1:6">
      <c r="A657" s="12">
        <v>426</v>
      </c>
      <c r="B657" s="12" t="s">
        <v>701</v>
      </c>
      <c r="C657" s="12" t="s">
        <v>756</v>
      </c>
      <c r="D657" s="1" t="str">
        <f t="shared" si="21"/>
        <v>千葉県長柄町</v>
      </c>
      <c r="E657" s="12">
        <v>426</v>
      </c>
      <c r="F657" s="1">
        <f t="shared" si="20"/>
        <v>1</v>
      </c>
    </row>
    <row r="658" spans="1:6">
      <c r="A658" s="12">
        <v>427</v>
      </c>
      <c r="B658" s="12" t="s">
        <v>701</v>
      </c>
      <c r="C658" s="12" t="s">
        <v>757</v>
      </c>
      <c r="D658" s="1" t="str">
        <f t="shared" si="21"/>
        <v>千葉県長南町</v>
      </c>
      <c r="E658" s="12">
        <v>427</v>
      </c>
      <c r="F658" s="1">
        <f t="shared" si="20"/>
        <v>1</v>
      </c>
    </row>
    <row r="659" spans="1:6">
      <c r="A659" s="12">
        <v>441</v>
      </c>
      <c r="B659" s="12" t="s">
        <v>701</v>
      </c>
      <c r="C659" s="12" t="s">
        <v>758</v>
      </c>
      <c r="D659" s="1" t="str">
        <f t="shared" si="21"/>
        <v>千葉県大多喜町</v>
      </c>
      <c r="E659" s="12">
        <v>441</v>
      </c>
      <c r="F659" s="1">
        <f t="shared" si="20"/>
        <v>1</v>
      </c>
    </row>
    <row r="660" spans="1:6">
      <c r="A660" s="12">
        <v>443</v>
      </c>
      <c r="B660" s="12" t="s">
        <v>701</v>
      </c>
      <c r="C660" s="12" t="s">
        <v>759</v>
      </c>
      <c r="D660" s="1" t="str">
        <f t="shared" si="21"/>
        <v>千葉県御宿町</v>
      </c>
      <c r="E660" s="12">
        <v>443</v>
      </c>
      <c r="F660" s="1">
        <f t="shared" si="20"/>
        <v>1</v>
      </c>
    </row>
    <row r="661" spans="1:6">
      <c r="A661" s="12">
        <v>463</v>
      </c>
      <c r="B661" s="12" t="s">
        <v>701</v>
      </c>
      <c r="C661" s="12" t="s">
        <v>760</v>
      </c>
      <c r="D661" s="1" t="str">
        <f t="shared" si="21"/>
        <v>千葉県鋸南町</v>
      </c>
      <c r="E661" s="12">
        <v>463</v>
      </c>
      <c r="F661" s="1">
        <f t="shared" si="20"/>
        <v>1</v>
      </c>
    </row>
    <row r="662" spans="1:6">
      <c r="A662" s="12">
        <v>101</v>
      </c>
      <c r="B662" s="12" t="s">
        <v>761</v>
      </c>
      <c r="C662" s="12" t="s">
        <v>762</v>
      </c>
      <c r="D662" s="1" t="str">
        <f t="shared" si="21"/>
        <v>東京都千代田区</v>
      </c>
      <c r="E662" s="12">
        <v>101</v>
      </c>
      <c r="F662" s="1">
        <f t="shared" si="20"/>
        <v>1</v>
      </c>
    </row>
    <row r="663" spans="1:6">
      <c r="A663" s="12">
        <v>102</v>
      </c>
      <c r="B663" s="12" t="s">
        <v>761</v>
      </c>
      <c r="C663" s="12" t="s">
        <v>763</v>
      </c>
      <c r="D663" s="1" t="str">
        <f t="shared" si="21"/>
        <v>東京都中央区</v>
      </c>
      <c r="E663" s="12">
        <v>102</v>
      </c>
      <c r="F663" s="1">
        <f t="shared" si="20"/>
        <v>1</v>
      </c>
    </row>
    <row r="664" spans="1:6">
      <c r="A664" s="12">
        <v>103</v>
      </c>
      <c r="B664" s="12" t="s">
        <v>761</v>
      </c>
      <c r="C664" s="12" t="s">
        <v>764</v>
      </c>
      <c r="D664" s="1" t="str">
        <f t="shared" si="21"/>
        <v>東京都港区</v>
      </c>
      <c r="E664" s="12">
        <v>103</v>
      </c>
      <c r="F664" s="1">
        <f t="shared" si="20"/>
        <v>1</v>
      </c>
    </row>
    <row r="665" spans="1:6">
      <c r="A665" s="12">
        <v>104</v>
      </c>
      <c r="B665" s="12" t="s">
        <v>761</v>
      </c>
      <c r="C665" s="12" t="s">
        <v>765</v>
      </c>
      <c r="D665" s="1" t="str">
        <f t="shared" si="21"/>
        <v>東京都新宿区</v>
      </c>
      <c r="E665" s="12">
        <v>104</v>
      </c>
      <c r="F665" s="1">
        <f t="shared" si="20"/>
        <v>1</v>
      </c>
    </row>
    <row r="666" spans="1:6">
      <c r="A666" s="12">
        <v>105</v>
      </c>
      <c r="B666" s="12" t="s">
        <v>761</v>
      </c>
      <c r="C666" s="12" t="s">
        <v>766</v>
      </c>
      <c r="D666" s="1" t="str">
        <f t="shared" si="21"/>
        <v>東京都文京区</v>
      </c>
      <c r="E666" s="12">
        <v>105</v>
      </c>
      <c r="F666" s="1">
        <f t="shared" si="20"/>
        <v>1</v>
      </c>
    </row>
    <row r="667" spans="1:6">
      <c r="A667" s="12">
        <v>106</v>
      </c>
      <c r="B667" s="12" t="s">
        <v>761</v>
      </c>
      <c r="C667" s="12" t="s">
        <v>767</v>
      </c>
      <c r="D667" s="1" t="str">
        <f t="shared" si="21"/>
        <v>東京都台東区</v>
      </c>
      <c r="E667" s="12">
        <v>106</v>
      </c>
      <c r="F667" s="1">
        <f t="shared" si="20"/>
        <v>1</v>
      </c>
    </row>
    <row r="668" spans="1:6">
      <c r="A668" s="12">
        <v>107</v>
      </c>
      <c r="B668" s="12" t="s">
        <v>761</v>
      </c>
      <c r="C668" s="12" t="s">
        <v>768</v>
      </c>
      <c r="D668" s="1" t="str">
        <f t="shared" si="21"/>
        <v>東京都墨田区</v>
      </c>
      <c r="E668" s="12">
        <v>107</v>
      </c>
      <c r="F668" s="1">
        <f t="shared" si="20"/>
        <v>1</v>
      </c>
    </row>
    <row r="669" spans="1:6">
      <c r="A669" s="12">
        <v>108</v>
      </c>
      <c r="B669" s="12" t="s">
        <v>761</v>
      </c>
      <c r="C669" s="12" t="s">
        <v>769</v>
      </c>
      <c r="D669" s="1" t="str">
        <f t="shared" si="21"/>
        <v>東京都江東区</v>
      </c>
      <c r="E669" s="12">
        <v>108</v>
      </c>
      <c r="F669" s="1">
        <f t="shared" si="20"/>
        <v>1</v>
      </c>
    </row>
    <row r="670" spans="1:6">
      <c r="A670" s="12">
        <v>109</v>
      </c>
      <c r="B670" s="12" t="s">
        <v>761</v>
      </c>
      <c r="C670" s="12" t="s">
        <v>770</v>
      </c>
      <c r="D670" s="1" t="str">
        <f t="shared" si="21"/>
        <v>東京都品川区</v>
      </c>
      <c r="E670" s="12">
        <v>109</v>
      </c>
      <c r="F670" s="1">
        <f t="shared" si="20"/>
        <v>1</v>
      </c>
    </row>
    <row r="671" spans="1:6">
      <c r="A671" s="12">
        <v>110</v>
      </c>
      <c r="B671" s="12" t="s">
        <v>761</v>
      </c>
      <c r="C671" s="12" t="s">
        <v>771</v>
      </c>
      <c r="D671" s="1" t="str">
        <f t="shared" si="21"/>
        <v>東京都目黒区</v>
      </c>
      <c r="E671" s="12">
        <v>110</v>
      </c>
      <c r="F671" s="1">
        <f t="shared" si="20"/>
        <v>1</v>
      </c>
    </row>
    <row r="672" spans="1:6">
      <c r="A672" s="12">
        <v>111</v>
      </c>
      <c r="B672" s="12" t="s">
        <v>761</v>
      </c>
      <c r="C672" s="12" t="s">
        <v>772</v>
      </c>
      <c r="D672" s="1" t="str">
        <f t="shared" si="21"/>
        <v>東京都大田区</v>
      </c>
      <c r="E672" s="12">
        <v>111</v>
      </c>
      <c r="F672" s="1">
        <f t="shared" si="20"/>
        <v>1</v>
      </c>
    </row>
    <row r="673" spans="1:6">
      <c r="A673" s="12">
        <v>112</v>
      </c>
      <c r="B673" s="12" t="s">
        <v>761</v>
      </c>
      <c r="C673" s="12" t="s">
        <v>773</v>
      </c>
      <c r="D673" s="1" t="str">
        <f t="shared" si="21"/>
        <v>東京都世田谷区</v>
      </c>
      <c r="E673" s="12">
        <v>112</v>
      </c>
      <c r="F673" s="1">
        <f t="shared" si="20"/>
        <v>1</v>
      </c>
    </row>
    <row r="674" spans="1:6">
      <c r="A674" s="12">
        <v>113</v>
      </c>
      <c r="B674" s="12" t="s">
        <v>761</v>
      </c>
      <c r="C674" s="12" t="s">
        <v>774</v>
      </c>
      <c r="D674" s="1" t="str">
        <f t="shared" si="21"/>
        <v>東京都渋谷区</v>
      </c>
      <c r="E674" s="12">
        <v>113</v>
      </c>
      <c r="F674" s="1">
        <f t="shared" si="20"/>
        <v>1</v>
      </c>
    </row>
    <row r="675" spans="1:6">
      <c r="A675" s="12">
        <v>114</v>
      </c>
      <c r="B675" s="12" t="s">
        <v>761</v>
      </c>
      <c r="C675" s="12" t="s">
        <v>775</v>
      </c>
      <c r="D675" s="1" t="str">
        <f t="shared" si="21"/>
        <v>東京都中野区</v>
      </c>
      <c r="E675" s="12">
        <v>114</v>
      </c>
      <c r="F675" s="1">
        <f t="shared" si="20"/>
        <v>1</v>
      </c>
    </row>
    <row r="676" spans="1:6">
      <c r="A676" s="12">
        <v>115</v>
      </c>
      <c r="B676" s="12" t="s">
        <v>761</v>
      </c>
      <c r="C676" s="12" t="s">
        <v>776</v>
      </c>
      <c r="D676" s="1" t="str">
        <f t="shared" si="21"/>
        <v>東京都杉並区</v>
      </c>
      <c r="E676" s="12">
        <v>115</v>
      </c>
      <c r="F676" s="1">
        <f t="shared" si="20"/>
        <v>1</v>
      </c>
    </row>
    <row r="677" spans="1:6">
      <c r="A677" s="12">
        <v>116</v>
      </c>
      <c r="B677" s="12" t="s">
        <v>761</v>
      </c>
      <c r="C677" s="12" t="s">
        <v>777</v>
      </c>
      <c r="D677" s="1" t="str">
        <f t="shared" si="21"/>
        <v>東京都豊島区</v>
      </c>
      <c r="E677" s="12">
        <v>116</v>
      </c>
      <c r="F677" s="1">
        <f t="shared" si="20"/>
        <v>1</v>
      </c>
    </row>
    <row r="678" spans="1:6">
      <c r="A678" s="12">
        <v>117</v>
      </c>
      <c r="B678" s="12" t="s">
        <v>761</v>
      </c>
      <c r="C678" s="12" t="s">
        <v>778</v>
      </c>
      <c r="D678" s="1" t="str">
        <f t="shared" si="21"/>
        <v>東京都北区</v>
      </c>
      <c r="E678" s="12">
        <v>117</v>
      </c>
      <c r="F678" s="1">
        <f t="shared" si="20"/>
        <v>1</v>
      </c>
    </row>
    <row r="679" spans="1:6">
      <c r="A679" s="12">
        <v>118</v>
      </c>
      <c r="B679" s="12" t="s">
        <v>761</v>
      </c>
      <c r="C679" s="12" t="s">
        <v>779</v>
      </c>
      <c r="D679" s="1" t="str">
        <f t="shared" si="21"/>
        <v>東京都荒川区</v>
      </c>
      <c r="E679" s="12">
        <v>118</v>
      </c>
      <c r="F679" s="1">
        <f t="shared" si="20"/>
        <v>1</v>
      </c>
    </row>
    <row r="680" spans="1:6">
      <c r="A680" s="12">
        <v>119</v>
      </c>
      <c r="B680" s="12" t="s">
        <v>761</v>
      </c>
      <c r="C680" s="12" t="s">
        <v>780</v>
      </c>
      <c r="D680" s="1" t="str">
        <f t="shared" si="21"/>
        <v>東京都板橋区</v>
      </c>
      <c r="E680" s="12">
        <v>119</v>
      </c>
      <c r="F680" s="1">
        <f t="shared" si="20"/>
        <v>1</v>
      </c>
    </row>
    <row r="681" spans="1:6">
      <c r="A681" s="12">
        <v>120</v>
      </c>
      <c r="B681" s="12" t="s">
        <v>761</v>
      </c>
      <c r="C681" s="12" t="s">
        <v>781</v>
      </c>
      <c r="D681" s="1" t="str">
        <f t="shared" si="21"/>
        <v>東京都練馬区</v>
      </c>
      <c r="E681" s="12">
        <v>120</v>
      </c>
      <c r="F681" s="1">
        <f t="shared" si="20"/>
        <v>1</v>
      </c>
    </row>
    <row r="682" spans="1:6">
      <c r="A682" s="12">
        <v>121</v>
      </c>
      <c r="B682" s="12" t="s">
        <v>761</v>
      </c>
      <c r="C682" s="12" t="s">
        <v>782</v>
      </c>
      <c r="D682" s="1" t="str">
        <f t="shared" si="21"/>
        <v>東京都足立区</v>
      </c>
      <c r="E682" s="12">
        <v>121</v>
      </c>
      <c r="F682" s="1">
        <f t="shared" si="20"/>
        <v>1</v>
      </c>
    </row>
    <row r="683" spans="1:6">
      <c r="A683" s="12">
        <v>122</v>
      </c>
      <c r="B683" s="12" t="s">
        <v>761</v>
      </c>
      <c r="C683" s="12" t="s">
        <v>783</v>
      </c>
      <c r="D683" s="1" t="str">
        <f t="shared" si="21"/>
        <v>東京都葛飾区</v>
      </c>
      <c r="E683" s="12">
        <v>122</v>
      </c>
      <c r="F683" s="1">
        <f t="shared" si="20"/>
        <v>1</v>
      </c>
    </row>
    <row r="684" spans="1:6">
      <c r="A684" s="12">
        <v>123</v>
      </c>
      <c r="B684" s="12" t="s">
        <v>761</v>
      </c>
      <c r="C684" s="12" t="s">
        <v>784</v>
      </c>
      <c r="D684" s="1" t="str">
        <f t="shared" si="21"/>
        <v>東京都江戸川区</v>
      </c>
      <c r="E684" s="12">
        <v>123</v>
      </c>
      <c r="F684" s="1">
        <f t="shared" si="20"/>
        <v>1</v>
      </c>
    </row>
    <row r="685" spans="1:6">
      <c r="A685" s="12">
        <v>201</v>
      </c>
      <c r="B685" s="12" t="s">
        <v>761</v>
      </c>
      <c r="C685" s="12" t="s">
        <v>785</v>
      </c>
      <c r="D685" s="1" t="str">
        <f t="shared" si="21"/>
        <v>東京都八王子市</v>
      </c>
      <c r="E685" s="12">
        <v>201</v>
      </c>
      <c r="F685" s="1">
        <f t="shared" si="20"/>
        <v>1</v>
      </c>
    </row>
    <row r="686" spans="1:6">
      <c r="A686" s="12">
        <v>202</v>
      </c>
      <c r="B686" s="12" t="s">
        <v>761</v>
      </c>
      <c r="C686" s="12" t="s">
        <v>786</v>
      </c>
      <c r="D686" s="1" t="str">
        <f t="shared" si="21"/>
        <v>東京都立川市</v>
      </c>
      <c r="E686" s="12">
        <v>202</v>
      </c>
      <c r="F686" s="1">
        <f t="shared" si="20"/>
        <v>1</v>
      </c>
    </row>
    <row r="687" spans="1:6">
      <c r="A687" s="12">
        <v>203</v>
      </c>
      <c r="B687" s="12" t="s">
        <v>761</v>
      </c>
      <c r="C687" s="12" t="s">
        <v>787</v>
      </c>
      <c r="D687" s="1" t="str">
        <f t="shared" si="21"/>
        <v>東京都武蔵野市</v>
      </c>
      <c r="E687" s="12">
        <v>203</v>
      </c>
      <c r="F687" s="1">
        <f t="shared" si="20"/>
        <v>1</v>
      </c>
    </row>
    <row r="688" spans="1:6">
      <c r="A688" s="12">
        <v>204</v>
      </c>
      <c r="B688" s="12" t="s">
        <v>761</v>
      </c>
      <c r="C688" s="12" t="s">
        <v>788</v>
      </c>
      <c r="D688" s="1" t="str">
        <f t="shared" si="21"/>
        <v>東京都三鷹市</v>
      </c>
      <c r="E688" s="12">
        <v>204</v>
      </c>
      <c r="F688" s="1">
        <f t="shared" si="20"/>
        <v>1</v>
      </c>
    </row>
    <row r="689" spans="1:6">
      <c r="A689" s="12">
        <v>205</v>
      </c>
      <c r="B689" s="12" t="s">
        <v>761</v>
      </c>
      <c r="C689" s="12" t="s">
        <v>789</v>
      </c>
      <c r="D689" s="1" t="str">
        <f t="shared" si="21"/>
        <v>東京都青梅市</v>
      </c>
      <c r="E689" s="12">
        <v>205</v>
      </c>
      <c r="F689" s="1">
        <f t="shared" si="20"/>
        <v>1</v>
      </c>
    </row>
    <row r="690" spans="1:6">
      <c r="A690" s="12">
        <v>206</v>
      </c>
      <c r="B690" s="12" t="s">
        <v>761</v>
      </c>
      <c r="C690" s="12" t="s">
        <v>790</v>
      </c>
      <c r="D690" s="1" t="str">
        <f t="shared" si="21"/>
        <v>東京都府中市</v>
      </c>
      <c r="E690" s="12">
        <v>206</v>
      </c>
      <c r="F690" s="1">
        <f t="shared" si="20"/>
        <v>1</v>
      </c>
    </row>
    <row r="691" spans="1:6">
      <c r="A691" s="12">
        <v>207</v>
      </c>
      <c r="B691" s="12" t="s">
        <v>761</v>
      </c>
      <c r="C691" s="12" t="s">
        <v>791</v>
      </c>
      <c r="D691" s="1" t="str">
        <f t="shared" si="21"/>
        <v>東京都昭島市</v>
      </c>
      <c r="E691" s="12">
        <v>207</v>
      </c>
      <c r="F691" s="1">
        <f t="shared" si="20"/>
        <v>1</v>
      </c>
    </row>
    <row r="692" spans="1:6">
      <c r="A692" s="12">
        <v>208</v>
      </c>
      <c r="B692" s="12" t="s">
        <v>761</v>
      </c>
      <c r="C692" s="12" t="s">
        <v>792</v>
      </c>
      <c r="D692" s="1" t="str">
        <f t="shared" si="21"/>
        <v>東京都調布市</v>
      </c>
      <c r="E692" s="12">
        <v>208</v>
      </c>
      <c r="F692" s="1">
        <f t="shared" si="20"/>
        <v>1</v>
      </c>
    </row>
    <row r="693" spans="1:6">
      <c r="A693" s="12">
        <v>209</v>
      </c>
      <c r="B693" s="12" t="s">
        <v>761</v>
      </c>
      <c r="C693" s="12" t="s">
        <v>793</v>
      </c>
      <c r="D693" s="1" t="str">
        <f t="shared" si="21"/>
        <v>東京都町田市</v>
      </c>
      <c r="E693" s="12">
        <v>209</v>
      </c>
      <c r="F693" s="1">
        <f t="shared" si="20"/>
        <v>1</v>
      </c>
    </row>
    <row r="694" spans="1:6">
      <c r="A694" s="12">
        <v>210</v>
      </c>
      <c r="B694" s="12" t="s">
        <v>761</v>
      </c>
      <c r="C694" s="12" t="s">
        <v>794</v>
      </c>
      <c r="D694" s="1" t="str">
        <f t="shared" si="21"/>
        <v>東京都小金井市</v>
      </c>
      <c r="E694" s="12">
        <v>210</v>
      </c>
      <c r="F694" s="1">
        <f t="shared" si="20"/>
        <v>1</v>
      </c>
    </row>
    <row r="695" spans="1:6">
      <c r="A695" s="12">
        <v>211</v>
      </c>
      <c r="B695" s="12" t="s">
        <v>761</v>
      </c>
      <c r="C695" s="12" t="s">
        <v>795</v>
      </c>
      <c r="D695" s="1" t="str">
        <f t="shared" si="21"/>
        <v>東京都小平市</v>
      </c>
      <c r="E695" s="12">
        <v>211</v>
      </c>
      <c r="F695" s="1">
        <f t="shared" si="20"/>
        <v>1</v>
      </c>
    </row>
    <row r="696" spans="1:6">
      <c r="A696" s="12">
        <v>212</v>
      </c>
      <c r="B696" s="12" t="s">
        <v>761</v>
      </c>
      <c r="C696" s="12" t="s">
        <v>796</v>
      </c>
      <c r="D696" s="1" t="str">
        <f t="shared" si="21"/>
        <v>東京都日野市</v>
      </c>
      <c r="E696" s="12">
        <v>212</v>
      </c>
      <c r="F696" s="1">
        <f t="shared" si="20"/>
        <v>1</v>
      </c>
    </row>
    <row r="697" spans="1:6">
      <c r="A697" s="12">
        <v>213</v>
      </c>
      <c r="B697" s="12" t="s">
        <v>761</v>
      </c>
      <c r="C697" s="12" t="s">
        <v>797</v>
      </c>
      <c r="D697" s="1" t="str">
        <f t="shared" si="21"/>
        <v>東京都東村山市</v>
      </c>
      <c r="E697" s="12">
        <v>213</v>
      </c>
      <c r="F697" s="1">
        <f t="shared" si="20"/>
        <v>1</v>
      </c>
    </row>
    <row r="698" spans="1:6">
      <c r="A698" s="12">
        <v>214</v>
      </c>
      <c r="B698" s="12" t="s">
        <v>761</v>
      </c>
      <c r="C698" s="12" t="s">
        <v>798</v>
      </c>
      <c r="D698" s="1" t="str">
        <f t="shared" si="21"/>
        <v>東京都国分寺市</v>
      </c>
      <c r="E698" s="12">
        <v>214</v>
      </c>
      <c r="F698" s="1">
        <f t="shared" si="20"/>
        <v>1</v>
      </c>
    </row>
    <row r="699" spans="1:6">
      <c r="A699" s="12">
        <v>215</v>
      </c>
      <c r="B699" s="12" t="s">
        <v>761</v>
      </c>
      <c r="C699" s="12" t="s">
        <v>799</v>
      </c>
      <c r="D699" s="1" t="str">
        <f t="shared" si="21"/>
        <v>東京都国立市</v>
      </c>
      <c r="E699" s="12">
        <v>215</v>
      </c>
      <c r="F699" s="1">
        <f t="shared" si="20"/>
        <v>1</v>
      </c>
    </row>
    <row r="700" spans="1:6">
      <c r="A700" s="12">
        <v>218</v>
      </c>
      <c r="B700" s="12" t="s">
        <v>761</v>
      </c>
      <c r="C700" s="12" t="s">
        <v>800</v>
      </c>
      <c r="D700" s="1" t="str">
        <f t="shared" si="21"/>
        <v>東京都福生市</v>
      </c>
      <c r="E700" s="12">
        <v>218</v>
      </c>
      <c r="F700" s="1">
        <f t="shared" si="20"/>
        <v>1</v>
      </c>
    </row>
    <row r="701" spans="1:6">
      <c r="A701" s="12">
        <v>219</v>
      </c>
      <c r="B701" s="12" t="s">
        <v>761</v>
      </c>
      <c r="C701" s="12" t="s">
        <v>801</v>
      </c>
      <c r="D701" s="1" t="str">
        <f t="shared" si="21"/>
        <v>東京都狛江市</v>
      </c>
      <c r="E701" s="12">
        <v>219</v>
      </c>
      <c r="F701" s="1">
        <f t="shared" si="20"/>
        <v>1</v>
      </c>
    </row>
    <row r="702" spans="1:6">
      <c r="A702" s="12">
        <v>220</v>
      </c>
      <c r="B702" s="12" t="s">
        <v>761</v>
      </c>
      <c r="C702" s="12" t="s">
        <v>802</v>
      </c>
      <c r="D702" s="1" t="str">
        <f t="shared" si="21"/>
        <v>東京都東大和市</v>
      </c>
      <c r="E702" s="12">
        <v>220</v>
      </c>
      <c r="F702" s="1">
        <f t="shared" si="20"/>
        <v>1</v>
      </c>
    </row>
    <row r="703" spans="1:6">
      <c r="A703" s="12">
        <v>221</v>
      </c>
      <c r="B703" s="12" t="s">
        <v>761</v>
      </c>
      <c r="C703" s="12" t="s">
        <v>803</v>
      </c>
      <c r="D703" s="1" t="str">
        <f t="shared" si="21"/>
        <v>東京都清瀬市</v>
      </c>
      <c r="E703" s="12">
        <v>221</v>
      </c>
      <c r="F703" s="1">
        <f t="shared" si="20"/>
        <v>1</v>
      </c>
    </row>
    <row r="704" spans="1:6">
      <c r="A704" s="12">
        <v>222</v>
      </c>
      <c r="B704" s="12" t="s">
        <v>761</v>
      </c>
      <c r="C704" s="12" t="s">
        <v>804</v>
      </c>
      <c r="D704" s="1" t="str">
        <f t="shared" si="21"/>
        <v>東京都東久留米市</v>
      </c>
      <c r="E704" s="12">
        <v>222</v>
      </c>
      <c r="F704" s="1">
        <f t="shared" si="20"/>
        <v>1</v>
      </c>
    </row>
    <row r="705" spans="1:6">
      <c r="A705" s="12">
        <v>223</v>
      </c>
      <c r="B705" s="12" t="s">
        <v>761</v>
      </c>
      <c r="C705" s="12" t="s">
        <v>805</v>
      </c>
      <c r="D705" s="1" t="str">
        <f t="shared" si="21"/>
        <v>東京都武蔵村山市</v>
      </c>
      <c r="E705" s="12">
        <v>223</v>
      </c>
      <c r="F705" s="1">
        <f t="shared" si="20"/>
        <v>1</v>
      </c>
    </row>
    <row r="706" spans="1:6">
      <c r="A706" s="12">
        <v>224</v>
      </c>
      <c r="B706" s="12" t="s">
        <v>761</v>
      </c>
      <c r="C706" s="12" t="s">
        <v>806</v>
      </c>
      <c r="D706" s="1" t="str">
        <f t="shared" si="21"/>
        <v>東京都多摩市</v>
      </c>
      <c r="E706" s="12">
        <v>224</v>
      </c>
      <c r="F706" s="1">
        <f t="shared" ref="F706:F769" si="22">COUNTIF(D:D,D706)</f>
        <v>1</v>
      </c>
    </row>
    <row r="707" spans="1:6">
      <c r="A707" s="12">
        <v>225</v>
      </c>
      <c r="B707" s="12" t="s">
        <v>761</v>
      </c>
      <c r="C707" s="12" t="s">
        <v>807</v>
      </c>
      <c r="D707" s="1" t="str">
        <f t="shared" ref="D707:D770" si="23">B707&amp;C707</f>
        <v>東京都稲城市</v>
      </c>
      <c r="E707" s="12">
        <v>225</v>
      </c>
      <c r="F707" s="1">
        <f t="shared" si="22"/>
        <v>1</v>
      </c>
    </row>
    <row r="708" spans="1:6">
      <c r="A708" s="12">
        <v>227</v>
      </c>
      <c r="B708" s="12" t="s">
        <v>761</v>
      </c>
      <c r="C708" s="12" t="s">
        <v>808</v>
      </c>
      <c r="D708" s="1" t="str">
        <f t="shared" si="23"/>
        <v>東京都羽村市</v>
      </c>
      <c r="E708" s="12">
        <v>227</v>
      </c>
      <c r="F708" s="1">
        <f t="shared" si="22"/>
        <v>1</v>
      </c>
    </row>
    <row r="709" spans="1:6">
      <c r="A709" s="12">
        <v>228</v>
      </c>
      <c r="B709" s="12" t="s">
        <v>761</v>
      </c>
      <c r="C709" s="12" t="s">
        <v>809</v>
      </c>
      <c r="D709" s="1" t="str">
        <f t="shared" si="23"/>
        <v>東京都あきる野市</v>
      </c>
      <c r="E709" s="12">
        <v>228</v>
      </c>
      <c r="F709" s="1">
        <f t="shared" si="22"/>
        <v>1</v>
      </c>
    </row>
    <row r="710" spans="1:6">
      <c r="A710" s="12">
        <v>229</v>
      </c>
      <c r="B710" s="12" t="s">
        <v>761</v>
      </c>
      <c r="C710" s="12" t="s">
        <v>810</v>
      </c>
      <c r="D710" s="1" t="str">
        <f t="shared" si="23"/>
        <v>東京都西東京市</v>
      </c>
      <c r="E710" s="12">
        <v>229</v>
      </c>
      <c r="F710" s="1">
        <f t="shared" si="22"/>
        <v>1</v>
      </c>
    </row>
    <row r="711" spans="1:6">
      <c r="A711" s="12">
        <v>303</v>
      </c>
      <c r="B711" s="12" t="s">
        <v>761</v>
      </c>
      <c r="C711" s="12" t="s">
        <v>811</v>
      </c>
      <c r="D711" s="1" t="str">
        <f t="shared" si="23"/>
        <v>東京都瑞穂町</v>
      </c>
      <c r="E711" s="12">
        <v>303</v>
      </c>
      <c r="F711" s="1">
        <f t="shared" si="22"/>
        <v>1</v>
      </c>
    </row>
    <row r="712" spans="1:6">
      <c r="A712" s="12">
        <v>305</v>
      </c>
      <c r="B712" s="12" t="s">
        <v>761</v>
      </c>
      <c r="C712" s="12" t="s">
        <v>812</v>
      </c>
      <c r="D712" s="1" t="str">
        <f t="shared" si="23"/>
        <v>東京都日の出町</v>
      </c>
      <c r="E712" s="12">
        <v>305</v>
      </c>
      <c r="F712" s="1">
        <f t="shared" si="22"/>
        <v>1</v>
      </c>
    </row>
    <row r="713" spans="1:6">
      <c r="A713" s="12">
        <v>307</v>
      </c>
      <c r="B713" s="12" t="s">
        <v>761</v>
      </c>
      <c r="C713" s="12" t="s">
        <v>813</v>
      </c>
      <c r="D713" s="1" t="str">
        <f t="shared" si="23"/>
        <v>東京都檜原村</v>
      </c>
      <c r="E713" s="12">
        <v>307</v>
      </c>
      <c r="F713" s="1">
        <f t="shared" si="22"/>
        <v>1</v>
      </c>
    </row>
    <row r="714" spans="1:6">
      <c r="A714" s="12">
        <v>308</v>
      </c>
      <c r="B714" s="12" t="s">
        <v>761</v>
      </c>
      <c r="C714" s="12" t="s">
        <v>814</v>
      </c>
      <c r="D714" s="1" t="str">
        <f t="shared" si="23"/>
        <v>東京都奥多摩町</v>
      </c>
      <c r="E714" s="12">
        <v>308</v>
      </c>
      <c r="F714" s="1">
        <f t="shared" si="22"/>
        <v>1</v>
      </c>
    </row>
    <row r="715" spans="1:6">
      <c r="A715" s="12">
        <v>361</v>
      </c>
      <c r="B715" s="12" t="s">
        <v>761</v>
      </c>
      <c r="C715" s="12" t="s">
        <v>815</v>
      </c>
      <c r="D715" s="1" t="str">
        <f t="shared" si="23"/>
        <v>東京都大島町</v>
      </c>
      <c r="E715" s="12">
        <v>361</v>
      </c>
      <c r="F715" s="1">
        <f t="shared" si="22"/>
        <v>1</v>
      </c>
    </row>
    <row r="716" spans="1:6">
      <c r="A716" s="12">
        <v>362</v>
      </c>
      <c r="B716" s="12" t="s">
        <v>761</v>
      </c>
      <c r="C716" s="12" t="s">
        <v>816</v>
      </c>
      <c r="D716" s="1" t="str">
        <f t="shared" si="23"/>
        <v>東京都利島村</v>
      </c>
      <c r="E716" s="12">
        <v>362</v>
      </c>
      <c r="F716" s="1">
        <f t="shared" si="22"/>
        <v>1</v>
      </c>
    </row>
    <row r="717" spans="1:6">
      <c r="A717" s="12">
        <v>363</v>
      </c>
      <c r="B717" s="12" t="s">
        <v>761</v>
      </c>
      <c r="C717" s="12" t="s">
        <v>817</v>
      </c>
      <c r="D717" s="1" t="str">
        <f t="shared" si="23"/>
        <v>東京都新島村</v>
      </c>
      <c r="E717" s="12">
        <v>363</v>
      </c>
      <c r="F717" s="1">
        <f t="shared" si="22"/>
        <v>1</v>
      </c>
    </row>
    <row r="718" spans="1:6">
      <c r="A718" s="12">
        <v>364</v>
      </c>
      <c r="B718" s="12" t="s">
        <v>761</v>
      </c>
      <c r="C718" s="12" t="s">
        <v>818</v>
      </c>
      <c r="D718" s="1" t="str">
        <f t="shared" si="23"/>
        <v>東京都神津島村</v>
      </c>
      <c r="E718" s="12">
        <v>364</v>
      </c>
      <c r="F718" s="1">
        <f t="shared" si="22"/>
        <v>1</v>
      </c>
    </row>
    <row r="719" spans="1:6">
      <c r="A719" s="12">
        <v>381</v>
      </c>
      <c r="B719" s="12" t="s">
        <v>761</v>
      </c>
      <c r="C719" s="12" t="s">
        <v>819</v>
      </c>
      <c r="D719" s="1" t="str">
        <f t="shared" si="23"/>
        <v>東京都三宅村</v>
      </c>
      <c r="E719" s="12">
        <v>381</v>
      </c>
      <c r="F719" s="1">
        <f t="shared" si="22"/>
        <v>1</v>
      </c>
    </row>
    <row r="720" spans="1:6">
      <c r="A720" s="12">
        <v>382</v>
      </c>
      <c r="B720" s="12" t="s">
        <v>761</v>
      </c>
      <c r="C720" s="12" t="s">
        <v>820</v>
      </c>
      <c r="D720" s="1" t="str">
        <f t="shared" si="23"/>
        <v>東京都御蔵島村</v>
      </c>
      <c r="E720" s="12">
        <v>382</v>
      </c>
      <c r="F720" s="1">
        <f t="shared" si="22"/>
        <v>1</v>
      </c>
    </row>
    <row r="721" spans="1:6">
      <c r="A721" s="12">
        <v>401</v>
      </c>
      <c r="B721" s="12" t="s">
        <v>761</v>
      </c>
      <c r="C721" s="12" t="s">
        <v>821</v>
      </c>
      <c r="D721" s="1" t="str">
        <f t="shared" si="23"/>
        <v>東京都八丈町</v>
      </c>
      <c r="E721" s="12">
        <v>401</v>
      </c>
      <c r="F721" s="1">
        <f t="shared" si="22"/>
        <v>1</v>
      </c>
    </row>
    <row r="722" spans="1:6">
      <c r="A722" s="12">
        <v>402</v>
      </c>
      <c r="B722" s="12" t="s">
        <v>761</v>
      </c>
      <c r="C722" s="12" t="s">
        <v>822</v>
      </c>
      <c r="D722" s="1" t="str">
        <f t="shared" si="23"/>
        <v>東京都青ヶ島村</v>
      </c>
      <c r="E722" s="12">
        <v>402</v>
      </c>
      <c r="F722" s="1">
        <f t="shared" si="22"/>
        <v>1</v>
      </c>
    </row>
    <row r="723" spans="1:6">
      <c r="A723" s="12">
        <v>421</v>
      </c>
      <c r="B723" s="12" t="s">
        <v>761</v>
      </c>
      <c r="C723" s="12" t="s">
        <v>823</v>
      </c>
      <c r="D723" s="1" t="str">
        <f t="shared" si="23"/>
        <v>東京都小笠原村</v>
      </c>
      <c r="E723" s="12">
        <v>421</v>
      </c>
      <c r="F723" s="1">
        <f t="shared" si="22"/>
        <v>1</v>
      </c>
    </row>
    <row r="724" spans="1:6">
      <c r="A724" s="12">
        <v>101</v>
      </c>
      <c r="B724" s="12" t="s">
        <v>824</v>
      </c>
      <c r="C724" s="12" t="s">
        <v>825</v>
      </c>
      <c r="D724" s="1" t="str">
        <f t="shared" si="23"/>
        <v>神奈川県横浜市鶴見区</v>
      </c>
      <c r="E724" s="12">
        <v>101</v>
      </c>
      <c r="F724" s="1">
        <f t="shared" si="22"/>
        <v>1</v>
      </c>
    </row>
    <row r="725" spans="1:6">
      <c r="A725" s="12">
        <v>102</v>
      </c>
      <c r="B725" s="12" t="s">
        <v>824</v>
      </c>
      <c r="C725" s="12" t="s">
        <v>826</v>
      </c>
      <c r="D725" s="1" t="str">
        <f t="shared" si="23"/>
        <v>神奈川県横浜市神奈川区</v>
      </c>
      <c r="E725" s="12">
        <v>102</v>
      </c>
      <c r="F725" s="1">
        <f t="shared" si="22"/>
        <v>1</v>
      </c>
    </row>
    <row r="726" spans="1:6">
      <c r="A726" s="12">
        <v>103</v>
      </c>
      <c r="B726" s="12" t="s">
        <v>824</v>
      </c>
      <c r="C726" s="12" t="s">
        <v>827</v>
      </c>
      <c r="D726" s="1" t="str">
        <f t="shared" si="23"/>
        <v>神奈川県横浜市西区</v>
      </c>
      <c r="E726" s="12">
        <v>103</v>
      </c>
      <c r="F726" s="1">
        <f t="shared" si="22"/>
        <v>1</v>
      </c>
    </row>
    <row r="727" spans="1:6">
      <c r="A727" s="12">
        <v>104</v>
      </c>
      <c r="B727" s="12" t="s">
        <v>824</v>
      </c>
      <c r="C727" s="12" t="s">
        <v>828</v>
      </c>
      <c r="D727" s="1" t="str">
        <f t="shared" si="23"/>
        <v>神奈川県横浜市中区</v>
      </c>
      <c r="E727" s="12">
        <v>104</v>
      </c>
      <c r="F727" s="1">
        <f t="shared" si="22"/>
        <v>1</v>
      </c>
    </row>
    <row r="728" spans="1:6">
      <c r="A728" s="12">
        <v>105</v>
      </c>
      <c r="B728" s="12" t="s">
        <v>824</v>
      </c>
      <c r="C728" s="12" t="s">
        <v>829</v>
      </c>
      <c r="D728" s="1" t="str">
        <f t="shared" si="23"/>
        <v>神奈川県横浜市南区</v>
      </c>
      <c r="E728" s="12">
        <v>105</v>
      </c>
      <c r="F728" s="1">
        <f t="shared" si="22"/>
        <v>1</v>
      </c>
    </row>
    <row r="729" spans="1:6">
      <c r="A729" s="12">
        <v>106</v>
      </c>
      <c r="B729" s="12" t="s">
        <v>824</v>
      </c>
      <c r="C729" s="12" t="s">
        <v>830</v>
      </c>
      <c r="D729" s="1" t="str">
        <f t="shared" si="23"/>
        <v>神奈川県横浜市保土ケ谷区</v>
      </c>
      <c r="E729" s="12">
        <v>106</v>
      </c>
      <c r="F729" s="1">
        <f t="shared" si="22"/>
        <v>1</v>
      </c>
    </row>
    <row r="730" spans="1:6">
      <c r="A730" s="12">
        <v>107</v>
      </c>
      <c r="B730" s="12" t="s">
        <v>824</v>
      </c>
      <c r="C730" s="12" t="s">
        <v>831</v>
      </c>
      <c r="D730" s="1" t="str">
        <f t="shared" si="23"/>
        <v>神奈川県横浜市磯子区</v>
      </c>
      <c r="E730" s="12">
        <v>107</v>
      </c>
      <c r="F730" s="1">
        <f t="shared" si="22"/>
        <v>1</v>
      </c>
    </row>
    <row r="731" spans="1:6">
      <c r="A731" s="12">
        <v>108</v>
      </c>
      <c r="B731" s="12" t="s">
        <v>824</v>
      </c>
      <c r="C731" s="12" t="s">
        <v>832</v>
      </c>
      <c r="D731" s="1" t="str">
        <f t="shared" si="23"/>
        <v>神奈川県横浜市金沢区</v>
      </c>
      <c r="E731" s="12">
        <v>108</v>
      </c>
      <c r="F731" s="1">
        <f t="shared" si="22"/>
        <v>1</v>
      </c>
    </row>
    <row r="732" spans="1:6">
      <c r="A732" s="12">
        <v>109</v>
      </c>
      <c r="B732" s="12" t="s">
        <v>824</v>
      </c>
      <c r="C732" s="12" t="s">
        <v>833</v>
      </c>
      <c r="D732" s="1" t="str">
        <f t="shared" si="23"/>
        <v>神奈川県横浜市港北区</v>
      </c>
      <c r="E732" s="12">
        <v>109</v>
      </c>
      <c r="F732" s="1">
        <f t="shared" si="22"/>
        <v>1</v>
      </c>
    </row>
    <row r="733" spans="1:6">
      <c r="A733" s="12">
        <v>110</v>
      </c>
      <c r="B733" s="12" t="s">
        <v>824</v>
      </c>
      <c r="C733" s="12" t="s">
        <v>834</v>
      </c>
      <c r="D733" s="1" t="str">
        <f t="shared" si="23"/>
        <v>神奈川県横浜市戸塚区</v>
      </c>
      <c r="E733" s="12">
        <v>110</v>
      </c>
      <c r="F733" s="1">
        <f t="shared" si="22"/>
        <v>1</v>
      </c>
    </row>
    <row r="734" spans="1:6">
      <c r="A734" s="12">
        <v>111</v>
      </c>
      <c r="B734" s="12" t="s">
        <v>824</v>
      </c>
      <c r="C734" s="12" t="s">
        <v>835</v>
      </c>
      <c r="D734" s="1" t="str">
        <f t="shared" si="23"/>
        <v>神奈川県横浜市港南区</v>
      </c>
      <c r="E734" s="12">
        <v>111</v>
      </c>
      <c r="F734" s="1">
        <f t="shared" si="22"/>
        <v>1</v>
      </c>
    </row>
    <row r="735" spans="1:6">
      <c r="A735" s="12">
        <v>112</v>
      </c>
      <c r="B735" s="12" t="s">
        <v>824</v>
      </c>
      <c r="C735" s="12" t="s">
        <v>836</v>
      </c>
      <c r="D735" s="1" t="str">
        <f t="shared" si="23"/>
        <v>神奈川県横浜市旭区</v>
      </c>
      <c r="E735" s="12">
        <v>112</v>
      </c>
      <c r="F735" s="1">
        <f t="shared" si="22"/>
        <v>1</v>
      </c>
    </row>
    <row r="736" spans="1:6">
      <c r="A736" s="12">
        <v>113</v>
      </c>
      <c r="B736" s="12" t="s">
        <v>824</v>
      </c>
      <c r="C736" s="12" t="s">
        <v>837</v>
      </c>
      <c r="D736" s="1" t="str">
        <f t="shared" si="23"/>
        <v>神奈川県横浜市緑区</v>
      </c>
      <c r="E736" s="12">
        <v>113</v>
      </c>
      <c r="F736" s="1">
        <f t="shared" si="22"/>
        <v>1</v>
      </c>
    </row>
    <row r="737" spans="1:6">
      <c r="A737" s="12">
        <v>114</v>
      </c>
      <c r="B737" s="12" t="s">
        <v>824</v>
      </c>
      <c r="C737" s="12" t="s">
        <v>838</v>
      </c>
      <c r="D737" s="1" t="str">
        <f t="shared" si="23"/>
        <v>神奈川県横浜市瀬谷区</v>
      </c>
      <c r="E737" s="12">
        <v>114</v>
      </c>
      <c r="F737" s="1">
        <f t="shared" si="22"/>
        <v>1</v>
      </c>
    </row>
    <row r="738" spans="1:6">
      <c r="A738" s="12">
        <v>115</v>
      </c>
      <c r="B738" s="12" t="s">
        <v>824</v>
      </c>
      <c r="C738" s="12" t="s">
        <v>839</v>
      </c>
      <c r="D738" s="1" t="str">
        <f t="shared" si="23"/>
        <v>神奈川県横浜市栄区</v>
      </c>
      <c r="E738" s="12">
        <v>115</v>
      </c>
      <c r="F738" s="1">
        <f t="shared" si="22"/>
        <v>1</v>
      </c>
    </row>
    <row r="739" spans="1:6">
      <c r="A739" s="12">
        <v>116</v>
      </c>
      <c r="B739" s="12" t="s">
        <v>824</v>
      </c>
      <c r="C739" s="12" t="s">
        <v>840</v>
      </c>
      <c r="D739" s="1" t="str">
        <f t="shared" si="23"/>
        <v>神奈川県横浜市泉区</v>
      </c>
      <c r="E739" s="12">
        <v>116</v>
      </c>
      <c r="F739" s="1">
        <f t="shared" si="22"/>
        <v>1</v>
      </c>
    </row>
    <row r="740" spans="1:6">
      <c r="A740" s="12">
        <v>117</v>
      </c>
      <c r="B740" s="12" t="s">
        <v>824</v>
      </c>
      <c r="C740" s="12" t="s">
        <v>841</v>
      </c>
      <c r="D740" s="1" t="str">
        <f t="shared" si="23"/>
        <v>神奈川県横浜市青葉区</v>
      </c>
      <c r="E740" s="12">
        <v>117</v>
      </c>
      <c r="F740" s="1">
        <f t="shared" si="22"/>
        <v>1</v>
      </c>
    </row>
    <row r="741" spans="1:6">
      <c r="A741" s="12">
        <v>118</v>
      </c>
      <c r="B741" s="12" t="s">
        <v>824</v>
      </c>
      <c r="C741" s="12" t="s">
        <v>842</v>
      </c>
      <c r="D741" s="1" t="str">
        <f t="shared" si="23"/>
        <v>神奈川県横浜市都筑区</v>
      </c>
      <c r="E741" s="12">
        <v>118</v>
      </c>
      <c r="F741" s="1">
        <f t="shared" si="22"/>
        <v>1</v>
      </c>
    </row>
    <row r="742" spans="1:6">
      <c r="A742" s="12">
        <v>131</v>
      </c>
      <c r="B742" s="12" t="s">
        <v>824</v>
      </c>
      <c r="C742" s="12" t="s">
        <v>843</v>
      </c>
      <c r="D742" s="1" t="str">
        <f t="shared" si="23"/>
        <v>神奈川県川崎市川崎区</v>
      </c>
      <c r="E742" s="12">
        <v>131</v>
      </c>
      <c r="F742" s="1">
        <f t="shared" si="22"/>
        <v>1</v>
      </c>
    </row>
    <row r="743" spans="1:6">
      <c r="A743" s="12">
        <v>132</v>
      </c>
      <c r="B743" s="12" t="s">
        <v>824</v>
      </c>
      <c r="C743" s="12" t="s">
        <v>844</v>
      </c>
      <c r="D743" s="1" t="str">
        <f t="shared" si="23"/>
        <v>神奈川県川崎市幸区</v>
      </c>
      <c r="E743" s="12">
        <v>132</v>
      </c>
      <c r="F743" s="1">
        <f t="shared" si="22"/>
        <v>1</v>
      </c>
    </row>
    <row r="744" spans="1:6">
      <c r="A744" s="12">
        <v>133</v>
      </c>
      <c r="B744" s="12" t="s">
        <v>824</v>
      </c>
      <c r="C744" s="12" t="s">
        <v>845</v>
      </c>
      <c r="D744" s="1" t="str">
        <f t="shared" si="23"/>
        <v>神奈川県川崎市中原区</v>
      </c>
      <c r="E744" s="12">
        <v>133</v>
      </c>
      <c r="F744" s="1">
        <f t="shared" si="22"/>
        <v>1</v>
      </c>
    </row>
    <row r="745" spans="1:6">
      <c r="A745" s="12">
        <v>134</v>
      </c>
      <c r="B745" s="12" t="s">
        <v>824</v>
      </c>
      <c r="C745" s="12" t="s">
        <v>846</v>
      </c>
      <c r="D745" s="1" t="str">
        <f t="shared" si="23"/>
        <v>神奈川県川崎市高津区</v>
      </c>
      <c r="E745" s="12">
        <v>134</v>
      </c>
      <c r="F745" s="1">
        <f t="shared" si="22"/>
        <v>1</v>
      </c>
    </row>
    <row r="746" spans="1:6">
      <c r="A746" s="12">
        <v>135</v>
      </c>
      <c r="B746" s="12" t="s">
        <v>824</v>
      </c>
      <c r="C746" s="12" t="s">
        <v>847</v>
      </c>
      <c r="D746" s="1" t="str">
        <f t="shared" si="23"/>
        <v>神奈川県川崎市多摩区</v>
      </c>
      <c r="E746" s="12">
        <v>135</v>
      </c>
      <c r="F746" s="1">
        <f t="shared" si="22"/>
        <v>1</v>
      </c>
    </row>
    <row r="747" spans="1:6">
      <c r="A747" s="12">
        <v>136</v>
      </c>
      <c r="B747" s="12" t="s">
        <v>824</v>
      </c>
      <c r="C747" s="12" t="s">
        <v>848</v>
      </c>
      <c r="D747" s="1" t="str">
        <f t="shared" si="23"/>
        <v>神奈川県川崎市宮前区</v>
      </c>
      <c r="E747" s="12">
        <v>136</v>
      </c>
      <c r="F747" s="1">
        <f t="shared" si="22"/>
        <v>1</v>
      </c>
    </row>
    <row r="748" spans="1:6">
      <c r="A748" s="12">
        <v>137</v>
      </c>
      <c r="B748" s="12" t="s">
        <v>824</v>
      </c>
      <c r="C748" s="12" t="s">
        <v>849</v>
      </c>
      <c r="D748" s="1" t="str">
        <f t="shared" si="23"/>
        <v>神奈川県川崎市麻生区</v>
      </c>
      <c r="E748" s="12">
        <v>137</v>
      </c>
      <c r="F748" s="1">
        <f t="shared" si="22"/>
        <v>1</v>
      </c>
    </row>
    <row r="749" spans="1:6">
      <c r="A749" s="12">
        <v>151</v>
      </c>
      <c r="B749" s="12" t="s">
        <v>824</v>
      </c>
      <c r="C749" s="12" t="s">
        <v>850</v>
      </c>
      <c r="D749" s="1" t="str">
        <f t="shared" si="23"/>
        <v>神奈川県相模原市緑区</v>
      </c>
      <c r="E749" s="12">
        <v>151</v>
      </c>
      <c r="F749" s="1">
        <f t="shared" si="22"/>
        <v>1</v>
      </c>
    </row>
    <row r="750" spans="1:6">
      <c r="A750" s="12">
        <v>152</v>
      </c>
      <c r="B750" s="12" t="s">
        <v>824</v>
      </c>
      <c r="C750" s="12" t="s">
        <v>851</v>
      </c>
      <c r="D750" s="1" t="str">
        <f t="shared" si="23"/>
        <v>神奈川県相模原市中央区</v>
      </c>
      <c r="E750" s="12">
        <v>152</v>
      </c>
      <c r="F750" s="1">
        <f t="shared" si="22"/>
        <v>1</v>
      </c>
    </row>
    <row r="751" spans="1:6">
      <c r="A751" s="12">
        <v>153</v>
      </c>
      <c r="B751" s="12" t="s">
        <v>824</v>
      </c>
      <c r="C751" s="12" t="s">
        <v>852</v>
      </c>
      <c r="D751" s="1" t="str">
        <f t="shared" si="23"/>
        <v>神奈川県相模原市南区</v>
      </c>
      <c r="E751" s="12">
        <v>153</v>
      </c>
      <c r="F751" s="1">
        <f t="shared" si="22"/>
        <v>1</v>
      </c>
    </row>
    <row r="752" spans="1:6">
      <c r="A752" s="12">
        <v>201</v>
      </c>
      <c r="B752" s="12" t="s">
        <v>824</v>
      </c>
      <c r="C752" s="12" t="s">
        <v>853</v>
      </c>
      <c r="D752" s="1" t="str">
        <f t="shared" si="23"/>
        <v>神奈川県横須賀市</v>
      </c>
      <c r="E752" s="12">
        <v>201</v>
      </c>
      <c r="F752" s="1">
        <f t="shared" si="22"/>
        <v>1</v>
      </c>
    </row>
    <row r="753" spans="1:6">
      <c r="A753" s="12">
        <v>203</v>
      </c>
      <c r="B753" s="12" t="s">
        <v>824</v>
      </c>
      <c r="C753" s="12" t="s">
        <v>854</v>
      </c>
      <c r="D753" s="1" t="str">
        <f t="shared" si="23"/>
        <v>神奈川県平塚市</v>
      </c>
      <c r="E753" s="12">
        <v>203</v>
      </c>
      <c r="F753" s="1">
        <f t="shared" si="22"/>
        <v>1</v>
      </c>
    </row>
    <row r="754" spans="1:6">
      <c r="A754" s="12">
        <v>204</v>
      </c>
      <c r="B754" s="12" t="s">
        <v>824</v>
      </c>
      <c r="C754" s="12" t="s">
        <v>855</v>
      </c>
      <c r="D754" s="1" t="str">
        <f t="shared" si="23"/>
        <v>神奈川県鎌倉市</v>
      </c>
      <c r="E754" s="12">
        <v>204</v>
      </c>
      <c r="F754" s="1">
        <f t="shared" si="22"/>
        <v>1</v>
      </c>
    </row>
    <row r="755" spans="1:6">
      <c r="A755" s="12">
        <v>205</v>
      </c>
      <c r="B755" s="12" t="s">
        <v>824</v>
      </c>
      <c r="C755" s="12" t="s">
        <v>856</v>
      </c>
      <c r="D755" s="1" t="str">
        <f t="shared" si="23"/>
        <v>神奈川県藤沢市</v>
      </c>
      <c r="E755" s="12">
        <v>205</v>
      </c>
      <c r="F755" s="1">
        <f t="shared" si="22"/>
        <v>1</v>
      </c>
    </row>
    <row r="756" spans="1:6">
      <c r="A756" s="12">
        <v>206</v>
      </c>
      <c r="B756" s="12" t="s">
        <v>824</v>
      </c>
      <c r="C756" s="12" t="s">
        <v>857</v>
      </c>
      <c r="D756" s="1" t="str">
        <f t="shared" si="23"/>
        <v>神奈川県小田原市</v>
      </c>
      <c r="E756" s="12">
        <v>206</v>
      </c>
      <c r="F756" s="1">
        <f t="shared" si="22"/>
        <v>1</v>
      </c>
    </row>
    <row r="757" spans="1:6">
      <c r="A757" s="12">
        <v>207</v>
      </c>
      <c r="B757" s="12" t="s">
        <v>824</v>
      </c>
      <c r="C757" s="12" t="s">
        <v>858</v>
      </c>
      <c r="D757" s="1" t="str">
        <f t="shared" si="23"/>
        <v>神奈川県茅ヶ崎市</v>
      </c>
      <c r="E757" s="12">
        <v>207</v>
      </c>
      <c r="F757" s="1">
        <f t="shared" si="22"/>
        <v>1</v>
      </c>
    </row>
    <row r="758" spans="1:6">
      <c r="A758" s="12">
        <v>208</v>
      </c>
      <c r="B758" s="12" t="s">
        <v>824</v>
      </c>
      <c r="C758" s="12" t="s">
        <v>859</v>
      </c>
      <c r="D758" s="1" t="str">
        <f t="shared" si="23"/>
        <v>神奈川県逗子市</v>
      </c>
      <c r="E758" s="12">
        <v>208</v>
      </c>
      <c r="F758" s="1">
        <f t="shared" si="22"/>
        <v>1</v>
      </c>
    </row>
    <row r="759" spans="1:6">
      <c r="A759" s="12">
        <v>210</v>
      </c>
      <c r="B759" s="12" t="s">
        <v>824</v>
      </c>
      <c r="C759" s="12" t="s">
        <v>860</v>
      </c>
      <c r="D759" s="1" t="str">
        <f t="shared" si="23"/>
        <v>神奈川県三浦市</v>
      </c>
      <c r="E759" s="12">
        <v>210</v>
      </c>
      <c r="F759" s="1">
        <f t="shared" si="22"/>
        <v>1</v>
      </c>
    </row>
    <row r="760" spans="1:6">
      <c r="A760" s="12">
        <v>211</v>
      </c>
      <c r="B760" s="12" t="s">
        <v>824</v>
      </c>
      <c r="C760" s="12" t="s">
        <v>861</v>
      </c>
      <c r="D760" s="1" t="str">
        <f t="shared" si="23"/>
        <v>神奈川県秦野市</v>
      </c>
      <c r="E760" s="12">
        <v>211</v>
      </c>
      <c r="F760" s="1">
        <f t="shared" si="22"/>
        <v>1</v>
      </c>
    </row>
    <row r="761" spans="1:6">
      <c r="A761" s="12">
        <v>212</v>
      </c>
      <c r="B761" s="12" t="s">
        <v>824</v>
      </c>
      <c r="C761" s="12" t="s">
        <v>862</v>
      </c>
      <c r="D761" s="1" t="str">
        <f t="shared" si="23"/>
        <v>神奈川県厚木市</v>
      </c>
      <c r="E761" s="12">
        <v>212</v>
      </c>
      <c r="F761" s="1">
        <f t="shared" si="22"/>
        <v>1</v>
      </c>
    </row>
    <row r="762" spans="1:6">
      <c r="A762" s="12">
        <v>213</v>
      </c>
      <c r="B762" s="12" t="s">
        <v>824</v>
      </c>
      <c r="C762" s="12" t="s">
        <v>863</v>
      </c>
      <c r="D762" s="1" t="str">
        <f t="shared" si="23"/>
        <v>神奈川県大和市</v>
      </c>
      <c r="E762" s="12">
        <v>213</v>
      </c>
      <c r="F762" s="1">
        <f t="shared" si="22"/>
        <v>1</v>
      </c>
    </row>
    <row r="763" spans="1:6">
      <c r="A763" s="12">
        <v>214</v>
      </c>
      <c r="B763" s="12" t="s">
        <v>824</v>
      </c>
      <c r="C763" s="12" t="s">
        <v>864</v>
      </c>
      <c r="D763" s="1" t="str">
        <f t="shared" si="23"/>
        <v>神奈川県伊勢原市</v>
      </c>
      <c r="E763" s="12">
        <v>214</v>
      </c>
      <c r="F763" s="1">
        <f t="shared" si="22"/>
        <v>1</v>
      </c>
    </row>
    <row r="764" spans="1:6">
      <c r="A764" s="12">
        <v>215</v>
      </c>
      <c r="B764" s="12" t="s">
        <v>824</v>
      </c>
      <c r="C764" s="12" t="s">
        <v>865</v>
      </c>
      <c r="D764" s="1" t="str">
        <f t="shared" si="23"/>
        <v>神奈川県海老名市</v>
      </c>
      <c r="E764" s="12">
        <v>215</v>
      </c>
      <c r="F764" s="1">
        <f t="shared" si="22"/>
        <v>1</v>
      </c>
    </row>
    <row r="765" spans="1:6">
      <c r="A765" s="12">
        <v>216</v>
      </c>
      <c r="B765" s="12" t="s">
        <v>824</v>
      </c>
      <c r="C765" s="12" t="s">
        <v>866</v>
      </c>
      <c r="D765" s="1" t="str">
        <f t="shared" si="23"/>
        <v>神奈川県座間市</v>
      </c>
      <c r="E765" s="12">
        <v>216</v>
      </c>
      <c r="F765" s="1">
        <f t="shared" si="22"/>
        <v>1</v>
      </c>
    </row>
    <row r="766" spans="1:6">
      <c r="A766" s="12">
        <v>217</v>
      </c>
      <c r="B766" s="12" t="s">
        <v>824</v>
      </c>
      <c r="C766" s="12" t="s">
        <v>867</v>
      </c>
      <c r="D766" s="1" t="str">
        <f t="shared" si="23"/>
        <v>神奈川県南足柄市</v>
      </c>
      <c r="E766" s="12">
        <v>217</v>
      </c>
      <c r="F766" s="1">
        <f t="shared" si="22"/>
        <v>1</v>
      </c>
    </row>
    <row r="767" spans="1:6">
      <c r="A767" s="12">
        <v>218</v>
      </c>
      <c r="B767" s="12" t="s">
        <v>824</v>
      </c>
      <c r="C767" s="12" t="s">
        <v>868</v>
      </c>
      <c r="D767" s="1" t="str">
        <f t="shared" si="23"/>
        <v>神奈川県綾瀬市</v>
      </c>
      <c r="E767" s="12">
        <v>218</v>
      </c>
      <c r="F767" s="1">
        <f t="shared" si="22"/>
        <v>1</v>
      </c>
    </row>
    <row r="768" spans="1:6">
      <c r="A768" s="12">
        <v>301</v>
      </c>
      <c r="B768" s="12" t="s">
        <v>824</v>
      </c>
      <c r="C768" s="12" t="s">
        <v>869</v>
      </c>
      <c r="D768" s="1" t="str">
        <f t="shared" si="23"/>
        <v>神奈川県葉山町</v>
      </c>
      <c r="E768" s="12">
        <v>301</v>
      </c>
      <c r="F768" s="1">
        <f t="shared" si="22"/>
        <v>1</v>
      </c>
    </row>
    <row r="769" spans="1:6">
      <c r="A769" s="12">
        <v>321</v>
      </c>
      <c r="B769" s="12" t="s">
        <v>824</v>
      </c>
      <c r="C769" s="12" t="s">
        <v>870</v>
      </c>
      <c r="D769" s="1" t="str">
        <f t="shared" si="23"/>
        <v>神奈川県寒川町</v>
      </c>
      <c r="E769" s="12">
        <v>321</v>
      </c>
      <c r="F769" s="1">
        <f t="shared" si="22"/>
        <v>1</v>
      </c>
    </row>
    <row r="770" spans="1:6">
      <c r="A770" s="12">
        <v>341</v>
      </c>
      <c r="B770" s="12" t="s">
        <v>824</v>
      </c>
      <c r="C770" s="12" t="s">
        <v>871</v>
      </c>
      <c r="D770" s="1" t="str">
        <f t="shared" si="23"/>
        <v>神奈川県大磯町</v>
      </c>
      <c r="E770" s="12">
        <v>341</v>
      </c>
      <c r="F770" s="1">
        <f t="shared" ref="F770:F833" si="24">COUNTIF(D:D,D770)</f>
        <v>1</v>
      </c>
    </row>
    <row r="771" spans="1:6">
      <c r="A771" s="12">
        <v>342</v>
      </c>
      <c r="B771" s="12" t="s">
        <v>824</v>
      </c>
      <c r="C771" s="12" t="s">
        <v>872</v>
      </c>
      <c r="D771" s="1" t="str">
        <f t="shared" ref="D771:D834" si="25">B771&amp;C771</f>
        <v>神奈川県二宮町</v>
      </c>
      <c r="E771" s="12">
        <v>342</v>
      </c>
      <c r="F771" s="1">
        <f t="shared" si="24"/>
        <v>1</v>
      </c>
    </row>
    <row r="772" spans="1:6">
      <c r="A772" s="12">
        <v>361</v>
      </c>
      <c r="B772" s="12" t="s">
        <v>824</v>
      </c>
      <c r="C772" s="12" t="s">
        <v>873</v>
      </c>
      <c r="D772" s="1" t="str">
        <f t="shared" si="25"/>
        <v>神奈川県中井町</v>
      </c>
      <c r="E772" s="12">
        <v>361</v>
      </c>
      <c r="F772" s="1">
        <f t="shared" si="24"/>
        <v>1</v>
      </c>
    </row>
    <row r="773" spans="1:6">
      <c r="A773" s="12">
        <v>362</v>
      </c>
      <c r="B773" s="12" t="s">
        <v>824</v>
      </c>
      <c r="C773" s="12" t="s">
        <v>874</v>
      </c>
      <c r="D773" s="1" t="str">
        <f t="shared" si="25"/>
        <v>神奈川県大井町</v>
      </c>
      <c r="E773" s="12">
        <v>362</v>
      </c>
      <c r="F773" s="1">
        <f t="shared" si="24"/>
        <v>1</v>
      </c>
    </row>
    <row r="774" spans="1:6">
      <c r="A774" s="12">
        <v>363</v>
      </c>
      <c r="B774" s="12" t="s">
        <v>824</v>
      </c>
      <c r="C774" s="12" t="s">
        <v>875</v>
      </c>
      <c r="D774" s="1" t="str">
        <f t="shared" si="25"/>
        <v>神奈川県松田町</v>
      </c>
      <c r="E774" s="12">
        <v>363</v>
      </c>
      <c r="F774" s="1">
        <f t="shared" si="24"/>
        <v>1</v>
      </c>
    </row>
    <row r="775" spans="1:6">
      <c r="A775" s="12">
        <v>364</v>
      </c>
      <c r="B775" s="12" t="s">
        <v>824</v>
      </c>
      <c r="C775" s="12" t="s">
        <v>876</v>
      </c>
      <c r="D775" s="1" t="str">
        <f t="shared" si="25"/>
        <v>神奈川県山北町</v>
      </c>
      <c r="E775" s="12">
        <v>364</v>
      </c>
      <c r="F775" s="1">
        <f t="shared" si="24"/>
        <v>1</v>
      </c>
    </row>
    <row r="776" spans="1:6">
      <c r="A776" s="12">
        <v>366</v>
      </c>
      <c r="B776" s="12" t="s">
        <v>824</v>
      </c>
      <c r="C776" s="12" t="s">
        <v>877</v>
      </c>
      <c r="D776" s="1" t="str">
        <f t="shared" si="25"/>
        <v>神奈川県開成町</v>
      </c>
      <c r="E776" s="12">
        <v>366</v>
      </c>
      <c r="F776" s="1">
        <f t="shared" si="24"/>
        <v>1</v>
      </c>
    </row>
    <row r="777" spans="1:6">
      <c r="A777" s="12">
        <v>382</v>
      </c>
      <c r="B777" s="12" t="s">
        <v>824</v>
      </c>
      <c r="C777" s="12" t="s">
        <v>878</v>
      </c>
      <c r="D777" s="1" t="str">
        <f t="shared" si="25"/>
        <v>神奈川県箱根町</v>
      </c>
      <c r="E777" s="12">
        <v>382</v>
      </c>
      <c r="F777" s="1">
        <f t="shared" si="24"/>
        <v>1</v>
      </c>
    </row>
    <row r="778" spans="1:6">
      <c r="A778" s="12">
        <v>383</v>
      </c>
      <c r="B778" s="12" t="s">
        <v>824</v>
      </c>
      <c r="C778" s="12" t="s">
        <v>879</v>
      </c>
      <c r="D778" s="1" t="str">
        <f t="shared" si="25"/>
        <v>神奈川県真鶴町</v>
      </c>
      <c r="E778" s="12">
        <v>383</v>
      </c>
      <c r="F778" s="1">
        <f t="shared" si="24"/>
        <v>1</v>
      </c>
    </row>
    <row r="779" spans="1:6">
      <c r="A779" s="12">
        <v>384</v>
      </c>
      <c r="B779" s="12" t="s">
        <v>824</v>
      </c>
      <c r="C779" s="12" t="s">
        <v>880</v>
      </c>
      <c r="D779" s="1" t="str">
        <f t="shared" si="25"/>
        <v>神奈川県湯河原町</v>
      </c>
      <c r="E779" s="12">
        <v>384</v>
      </c>
      <c r="F779" s="1">
        <f t="shared" si="24"/>
        <v>1</v>
      </c>
    </row>
    <row r="780" spans="1:6">
      <c r="A780" s="12">
        <v>401</v>
      </c>
      <c r="B780" s="12" t="s">
        <v>824</v>
      </c>
      <c r="C780" s="12" t="s">
        <v>881</v>
      </c>
      <c r="D780" s="1" t="str">
        <f t="shared" si="25"/>
        <v>神奈川県愛川町</v>
      </c>
      <c r="E780" s="12">
        <v>401</v>
      </c>
      <c r="F780" s="1">
        <f t="shared" si="24"/>
        <v>1</v>
      </c>
    </row>
    <row r="781" spans="1:6">
      <c r="A781" s="12">
        <v>402</v>
      </c>
      <c r="B781" s="12" t="s">
        <v>824</v>
      </c>
      <c r="C781" s="12" t="s">
        <v>882</v>
      </c>
      <c r="D781" s="1" t="str">
        <f t="shared" si="25"/>
        <v>神奈川県清川村</v>
      </c>
      <c r="E781" s="12">
        <v>402</v>
      </c>
      <c r="F781" s="1">
        <f t="shared" si="24"/>
        <v>1</v>
      </c>
    </row>
    <row r="782" spans="1:6">
      <c r="A782" s="12">
        <v>101</v>
      </c>
      <c r="B782" s="12" t="s">
        <v>883</v>
      </c>
      <c r="C782" s="12" t="s">
        <v>884</v>
      </c>
      <c r="D782" s="1" t="str">
        <f t="shared" si="25"/>
        <v>新潟県新潟市北区</v>
      </c>
      <c r="E782" s="12">
        <v>101</v>
      </c>
      <c r="F782" s="1">
        <f t="shared" si="24"/>
        <v>1</v>
      </c>
    </row>
    <row r="783" spans="1:6">
      <c r="A783" s="12">
        <v>102</v>
      </c>
      <c r="B783" s="12" t="s">
        <v>883</v>
      </c>
      <c r="C783" s="12" t="s">
        <v>885</v>
      </c>
      <c r="D783" s="1" t="str">
        <f t="shared" si="25"/>
        <v>新潟県新潟市東区</v>
      </c>
      <c r="E783" s="12">
        <v>102</v>
      </c>
      <c r="F783" s="1">
        <f t="shared" si="24"/>
        <v>1</v>
      </c>
    </row>
    <row r="784" spans="1:6">
      <c r="A784" s="12">
        <v>103</v>
      </c>
      <c r="B784" s="12" t="s">
        <v>883</v>
      </c>
      <c r="C784" s="12" t="s">
        <v>886</v>
      </c>
      <c r="D784" s="1" t="str">
        <f t="shared" si="25"/>
        <v>新潟県新潟市中央区</v>
      </c>
      <c r="E784" s="12">
        <v>103</v>
      </c>
      <c r="F784" s="1">
        <f t="shared" si="24"/>
        <v>1</v>
      </c>
    </row>
    <row r="785" spans="1:6">
      <c r="A785" s="12">
        <v>104</v>
      </c>
      <c r="B785" s="12" t="s">
        <v>883</v>
      </c>
      <c r="C785" s="12" t="s">
        <v>887</v>
      </c>
      <c r="D785" s="1" t="str">
        <f t="shared" si="25"/>
        <v>新潟県新潟市江南区</v>
      </c>
      <c r="E785" s="12">
        <v>104</v>
      </c>
      <c r="F785" s="1">
        <f t="shared" si="24"/>
        <v>1</v>
      </c>
    </row>
    <row r="786" spans="1:6">
      <c r="A786" s="12">
        <v>105</v>
      </c>
      <c r="B786" s="12" t="s">
        <v>883</v>
      </c>
      <c r="C786" s="12" t="s">
        <v>888</v>
      </c>
      <c r="D786" s="1" t="str">
        <f t="shared" si="25"/>
        <v>新潟県新潟市秋葉区</v>
      </c>
      <c r="E786" s="12">
        <v>105</v>
      </c>
      <c r="F786" s="1">
        <f t="shared" si="24"/>
        <v>1</v>
      </c>
    </row>
    <row r="787" spans="1:6">
      <c r="A787" s="12">
        <v>106</v>
      </c>
      <c r="B787" s="12" t="s">
        <v>883</v>
      </c>
      <c r="C787" s="12" t="s">
        <v>889</v>
      </c>
      <c r="D787" s="1" t="str">
        <f t="shared" si="25"/>
        <v>新潟県新潟市南区</v>
      </c>
      <c r="E787" s="12">
        <v>106</v>
      </c>
      <c r="F787" s="1">
        <f t="shared" si="24"/>
        <v>1</v>
      </c>
    </row>
    <row r="788" spans="1:6">
      <c r="A788" s="12">
        <v>107</v>
      </c>
      <c r="B788" s="12" t="s">
        <v>883</v>
      </c>
      <c r="C788" s="12" t="s">
        <v>890</v>
      </c>
      <c r="D788" s="1" t="str">
        <f t="shared" si="25"/>
        <v>新潟県新潟市西区</v>
      </c>
      <c r="E788" s="12">
        <v>107</v>
      </c>
      <c r="F788" s="1">
        <f t="shared" si="24"/>
        <v>1</v>
      </c>
    </row>
    <row r="789" spans="1:6">
      <c r="A789" s="12">
        <v>108</v>
      </c>
      <c r="B789" s="12" t="s">
        <v>883</v>
      </c>
      <c r="C789" s="12" t="s">
        <v>891</v>
      </c>
      <c r="D789" s="1" t="str">
        <f t="shared" si="25"/>
        <v>新潟県新潟市西蒲区</v>
      </c>
      <c r="E789" s="12">
        <v>108</v>
      </c>
      <c r="F789" s="1">
        <f t="shared" si="24"/>
        <v>1</v>
      </c>
    </row>
    <row r="790" spans="1:6">
      <c r="A790" s="12">
        <v>202</v>
      </c>
      <c r="B790" s="12" t="s">
        <v>883</v>
      </c>
      <c r="C790" s="12" t="s">
        <v>892</v>
      </c>
      <c r="D790" s="1" t="str">
        <f t="shared" si="25"/>
        <v>新潟県長岡市</v>
      </c>
      <c r="E790" s="12">
        <v>202</v>
      </c>
      <c r="F790" s="1">
        <f t="shared" si="24"/>
        <v>1</v>
      </c>
    </row>
    <row r="791" spans="1:6">
      <c r="A791" s="12">
        <v>204</v>
      </c>
      <c r="B791" s="12" t="s">
        <v>883</v>
      </c>
      <c r="C791" s="12" t="s">
        <v>893</v>
      </c>
      <c r="D791" s="1" t="str">
        <f t="shared" si="25"/>
        <v>新潟県三条市</v>
      </c>
      <c r="E791" s="12">
        <v>204</v>
      </c>
      <c r="F791" s="1">
        <f t="shared" si="24"/>
        <v>1</v>
      </c>
    </row>
    <row r="792" spans="1:6">
      <c r="A792" s="12">
        <v>205</v>
      </c>
      <c r="B792" s="12" t="s">
        <v>883</v>
      </c>
      <c r="C792" s="12" t="s">
        <v>894</v>
      </c>
      <c r="D792" s="1" t="str">
        <f t="shared" si="25"/>
        <v>新潟県柏崎市</v>
      </c>
      <c r="E792" s="12">
        <v>205</v>
      </c>
      <c r="F792" s="1">
        <f t="shared" si="24"/>
        <v>1</v>
      </c>
    </row>
    <row r="793" spans="1:6">
      <c r="A793" s="12">
        <v>206</v>
      </c>
      <c r="B793" s="12" t="s">
        <v>883</v>
      </c>
      <c r="C793" s="12" t="s">
        <v>895</v>
      </c>
      <c r="D793" s="1" t="str">
        <f t="shared" si="25"/>
        <v>新潟県新発田市</v>
      </c>
      <c r="E793" s="12">
        <v>206</v>
      </c>
      <c r="F793" s="1">
        <f t="shared" si="24"/>
        <v>1</v>
      </c>
    </row>
    <row r="794" spans="1:6">
      <c r="A794" s="12">
        <v>208</v>
      </c>
      <c r="B794" s="12" t="s">
        <v>883</v>
      </c>
      <c r="C794" s="12" t="s">
        <v>896</v>
      </c>
      <c r="D794" s="1" t="str">
        <f t="shared" si="25"/>
        <v>新潟県小千谷市</v>
      </c>
      <c r="E794" s="12">
        <v>208</v>
      </c>
      <c r="F794" s="1">
        <f t="shared" si="24"/>
        <v>1</v>
      </c>
    </row>
    <row r="795" spans="1:6">
      <c r="A795" s="12">
        <v>209</v>
      </c>
      <c r="B795" s="12" t="s">
        <v>883</v>
      </c>
      <c r="C795" s="12" t="s">
        <v>897</v>
      </c>
      <c r="D795" s="1" t="str">
        <f t="shared" si="25"/>
        <v>新潟県加茂市</v>
      </c>
      <c r="E795" s="12">
        <v>209</v>
      </c>
      <c r="F795" s="1">
        <f t="shared" si="24"/>
        <v>1</v>
      </c>
    </row>
    <row r="796" spans="1:6">
      <c r="A796" s="12">
        <v>210</v>
      </c>
      <c r="B796" s="12" t="s">
        <v>883</v>
      </c>
      <c r="C796" s="12" t="s">
        <v>898</v>
      </c>
      <c r="D796" s="1" t="str">
        <f t="shared" si="25"/>
        <v>新潟県十日町市</v>
      </c>
      <c r="E796" s="12">
        <v>210</v>
      </c>
      <c r="F796" s="1">
        <f t="shared" si="24"/>
        <v>1</v>
      </c>
    </row>
    <row r="797" spans="1:6">
      <c r="A797" s="12">
        <v>211</v>
      </c>
      <c r="B797" s="12" t="s">
        <v>883</v>
      </c>
      <c r="C797" s="12" t="s">
        <v>899</v>
      </c>
      <c r="D797" s="1" t="str">
        <f t="shared" si="25"/>
        <v>新潟県見附市</v>
      </c>
      <c r="E797" s="12">
        <v>211</v>
      </c>
      <c r="F797" s="1">
        <f t="shared" si="24"/>
        <v>1</v>
      </c>
    </row>
    <row r="798" spans="1:6">
      <c r="A798" s="12">
        <v>212</v>
      </c>
      <c r="B798" s="12" t="s">
        <v>883</v>
      </c>
      <c r="C798" s="12" t="s">
        <v>900</v>
      </c>
      <c r="D798" s="1" t="str">
        <f t="shared" si="25"/>
        <v>新潟県村上市</v>
      </c>
      <c r="E798" s="12">
        <v>212</v>
      </c>
      <c r="F798" s="1">
        <f t="shared" si="24"/>
        <v>1</v>
      </c>
    </row>
    <row r="799" spans="1:6">
      <c r="A799" s="12">
        <v>213</v>
      </c>
      <c r="B799" s="12" t="s">
        <v>883</v>
      </c>
      <c r="C799" s="12" t="s">
        <v>901</v>
      </c>
      <c r="D799" s="1" t="str">
        <f t="shared" si="25"/>
        <v>新潟県燕市</v>
      </c>
      <c r="E799" s="12">
        <v>213</v>
      </c>
      <c r="F799" s="1">
        <f t="shared" si="24"/>
        <v>1</v>
      </c>
    </row>
    <row r="800" spans="1:6">
      <c r="A800" s="12">
        <v>216</v>
      </c>
      <c r="B800" s="12" t="s">
        <v>883</v>
      </c>
      <c r="C800" s="12" t="s">
        <v>902</v>
      </c>
      <c r="D800" s="1" t="str">
        <f t="shared" si="25"/>
        <v>新潟県糸魚川市</v>
      </c>
      <c r="E800" s="12">
        <v>216</v>
      </c>
      <c r="F800" s="1">
        <f t="shared" si="24"/>
        <v>1</v>
      </c>
    </row>
    <row r="801" spans="1:6">
      <c r="A801" s="12">
        <v>217</v>
      </c>
      <c r="B801" s="12" t="s">
        <v>883</v>
      </c>
      <c r="C801" s="12" t="s">
        <v>903</v>
      </c>
      <c r="D801" s="1" t="str">
        <f t="shared" si="25"/>
        <v>新潟県妙高市</v>
      </c>
      <c r="E801" s="12">
        <v>217</v>
      </c>
      <c r="F801" s="1">
        <f t="shared" si="24"/>
        <v>1</v>
      </c>
    </row>
    <row r="802" spans="1:6">
      <c r="A802" s="12">
        <v>218</v>
      </c>
      <c r="B802" s="12" t="s">
        <v>883</v>
      </c>
      <c r="C802" s="12" t="s">
        <v>904</v>
      </c>
      <c r="D802" s="1" t="str">
        <f t="shared" si="25"/>
        <v>新潟県五泉市</v>
      </c>
      <c r="E802" s="12">
        <v>218</v>
      </c>
      <c r="F802" s="1">
        <f t="shared" si="24"/>
        <v>1</v>
      </c>
    </row>
    <row r="803" spans="1:6">
      <c r="A803" s="12">
        <v>222</v>
      </c>
      <c r="B803" s="12" t="s">
        <v>883</v>
      </c>
      <c r="C803" s="12" t="s">
        <v>905</v>
      </c>
      <c r="D803" s="1" t="str">
        <f t="shared" si="25"/>
        <v>新潟県上越市</v>
      </c>
      <c r="E803" s="12">
        <v>222</v>
      </c>
      <c r="F803" s="1">
        <f t="shared" si="24"/>
        <v>1</v>
      </c>
    </row>
    <row r="804" spans="1:6">
      <c r="A804" s="12">
        <v>223</v>
      </c>
      <c r="B804" s="12" t="s">
        <v>883</v>
      </c>
      <c r="C804" s="12" t="s">
        <v>906</v>
      </c>
      <c r="D804" s="1" t="str">
        <f t="shared" si="25"/>
        <v>新潟県阿賀野市</v>
      </c>
      <c r="E804" s="12">
        <v>223</v>
      </c>
      <c r="F804" s="1">
        <f t="shared" si="24"/>
        <v>1</v>
      </c>
    </row>
    <row r="805" spans="1:6">
      <c r="A805" s="12">
        <v>224</v>
      </c>
      <c r="B805" s="12" t="s">
        <v>883</v>
      </c>
      <c r="C805" s="12" t="s">
        <v>907</v>
      </c>
      <c r="D805" s="1" t="str">
        <f t="shared" si="25"/>
        <v>新潟県佐渡市</v>
      </c>
      <c r="E805" s="12">
        <v>224</v>
      </c>
      <c r="F805" s="1">
        <f t="shared" si="24"/>
        <v>1</v>
      </c>
    </row>
    <row r="806" spans="1:6">
      <c r="A806" s="12">
        <v>225</v>
      </c>
      <c r="B806" s="12" t="s">
        <v>883</v>
      </c>
      <c r="C806" s="12" t="s">
        <v>908</v>
      </c>
      <c r="D806" s="1" t="str">
        <f t="shared" si="25"/>
        <v>新潟県魚沼市</v>
      </c>
      <c r="E806" s="12">
        <v>225</v>
      </c>
      <c r="F806" s="1">
        <f t="shared" si="24"/>
        <v>1</v>
      </c>
    </row>
    <row r="807" spans="1:6">
      <c r="A807" s="12">
        <v>226</v>
      </c>
      <c r="B807" s="12" t="s">
        <v>883</v>
      </c>
      <c r="C807" s="12" t="s">
        <v>909</v>
      </c>
      <c r="D807" s="1" t="str">
        <f t="shared" si="25"/>
        <v>新潟県南魚沼市</v>
      </c>
      <c r="E807" s="12">
        <v>226</v>
      </c>
      <c r="F807" s="1">
        <f t="shared" si="24"/>
        <v>1</v>
      </c>
    </row>
    <row r="808" spans="1:6">
      <c r="A808" s="12">
        <v>227</v>
      </c>
      <c r="B808" s="12" t="s">
        <v>883</v>
      </c>
      <c r="C808" s="12" t="s">
        <v>910</v>
      </c>
      <c r="D808" s="1" t="str">
        <f t="shared" si="25"/>
        <v>新潟県胎内市</v>
      </c>
      <c r="E808" s="12">
        <v>227</v>
      </c>
      <c r="F808" s="1">
        <f t="shared" si="24"/>
        <v>1</v>
      </c>
    </row>
    <row r="809" spans="1:6">
      <c r="A809" s="12">
        <v>307</v>
      </c>
      <c r="B809" s="12" t="s">
        <v>883</v>
      </c>
      <c r="C809" s="12" t="s">
        <v>911</v>
      </c>
      <c r="D809" s="1" t="str">
        <f t="shared" si="25"/>
        <v>新潟県聖籠町</v>
      </c>
      <c r="E809" s="12">
        <v>307</v>
      </c>
      <c r="F809" s="1">
        <f t="shared" si="24"/>
        <v>1</v>
      </c>
    </row>
    <row r="810" spans="1:6">
      <c r="A810" s="12">
        <v>342</v>
      </c>
      <c r="B810" s="12" t="s">
        <v>883</v>
      </c>
      <c r="C810" s="12" t="s">
        <v>912</v>
      </c>
      <c r="D810" s="1" t="str">
        <f t="shared" si="25"/>
        <v>新潟県弥彦村</v>
      </c>
      <c r="E810" s="12">
        <v>342</v>
      </c>
      <c r="F810" s="1">
        <f t="shared" si="24"/>
        <v>1</v>
      </c>
    </row>
    <row r="811" spans="1:6">
      <c r="A811" s="12">
        <v>361</v>
      </c>
      <c r="B811" s="12" t="s">
        <v>883</v>
      </c>
      <c r="C811" s="12" t="s">
        <v>913</v>
      </c>
      <c r="D811" s="1" t="str">
        <f t="shared" si="25"/>
        <v>新潟県田上町</v>
      </c>
      <c r="E811" s="12">
        <v>361</v>
      </c>
      <c r="F811" s="1">
        <f t="shared" si="24"/>
        <v>1</v>
      </c>
    </row>
    <row r="812" spans="1:6">
      <c r="A812" s="12">
        <v>385</v>
      </c>
      <c r="B812" s="12" t="s">
        <v>883</v>
      </c>
      <c r="C812" s="12" t="s">
        <v>914</v>
      </c>
      <c r="D812" s="1" t="str">
        <f t="shared" si="25"/>
        <v>新潟県阿賀町</v>
      </c>
      <c r="E812" s="12">
        <v>385</v>
      </c>
      <c r="F812" s="1">
        <f t="shared" si="24"/>
        <v>1</v>
      </c>
    </row>
    <row r="813" spans="1:6">
      <c r="A813" s="12">
        <v>405</v>
      </c>
      <c r="B813" s="12" t="s">
        <v>883</v>
      </c>
      <c r="C813" s="12" t="s">
        <v>915</v>
      </c>
      <c r="D813" s="1" t="str">
        <f t="shared" si="25"/>
        <v>新潟県出雲崎町</v>
      </c>
      <c r="E813" s="12">
        <v>405</v>
      </c>
      <c r="F813" s="1">
        <f t="shared" si="24"/>
        <v>1</v>
      </c>
    </row>
    <row r="814" spans="1:6">
      <c r="A814" s="12">
        <v>461</v>
      </c>
      <c r="B814" s="12" t="s">
        <v>883</v>
      </c>
      <c r="C814" s="12" t="s">
        <v>916</v>
      </c>
      <c r="D814" s="1" t="str">
        <f t="shared" si="25"/>
        <v>新潟県湯沢町</v>
      </c>
      <c r="E814" s="12">
        <v>461</v>
      </c>
      <c r="F814" s="1">
        <f t="shared" si="24"/>
        <v>1</v>
      </c>
    </row>
    <row r="815" spans="1:6">
      <c r="A815" s="12">
        <v>482</v>
      </c>
      <c r="B815" s="12" t="s">
        <v>883</v>
      </c>
      <c r="C815" s="12" t="s">
        <v>917</v>
      </c>
      <c r="D815" s="1" t="str">
        <f t="shared" si="25"/>
        <v>新潟県津南町</v>
      </c>
      <c r="E815" s="12">
        <v>482</v>
      </c>
      <c r="F815" s="1">
        <f t="shared" si="24"/>
        <v>1</v>
      </c>
    </row>
    <row r="816" spans="1:6">
      <c r="A816" s="12">
        <v>504</v>
      </c>
      <c r="B816" s="12" t="s">
        <v>883</v>
      </c>
      <c r="C816" s="12" t="s">
        <v>918</v>
      </c>
      <c r="D816" s="1" t="str">
        <f t="shared" si="25"/>
        <v>新潟県刈羽村</v>
      </c>
      <c r="E816" s="12">
        <v>504</v>
      </c>
      <c r="F816" s="1">
        <f t="shared" si="24"/>
        <v>1</v>
      </c>
    </row>
    <row r="817" spans="1:6">
      <c r="A817" s="12">
        <v>581</v>
      </c>
      <c r="B817" s="12" t="s">
        <v>883</v>
      </c>
      <c r="C817" s="12" t="s">
        <v>919</v>
      </c>
      <c r="D817" s="1" t="str">
        <f t="shared" si="25"/>
        <v>新潟県関川村</v>
      </c>
      <c r="E817" s="12">
        <v>581</v>
      </c>
      <c r="F817" s="1">
        <f t="shared" si="24"/>
        <v>1</v>
      </c>
    </row>
    <row r="818" spans="1:6">
      <c r="A818" s="12">
        <v>586</v>
      </c>
      <c r="B818" s="12" t="s">
        <v>883</v>
      </c>
      <c r="C818" s="12" t="s">
        <v>920</v>
      </c>
      <c r="D818" s="1" t="str">
        <f t="shared" si="25"/>
        <v>新潟県粟島浦村</v>
      </c>
      <c r="E818" s="12">
        <v>586</v>
      </c>
      <c r="F818" s="1">
        <f t="shared" si="24"/>
        <v>1</v>
      </c>
    </row>
    <row r="819" spans="1:6">
      <c r="A819" s="12">
        <v>201</v>
      </c>
      <c r="B819" s="12" t="s">
        <v>921</v>
      </c>
      <c r="C819" s="12" t="s">
        <v>922</v>
      </c>
      <c r="D819" s="1" t="str">
        <f t="shared" si="25"/>
        <v>富山県富山市</v>
      </c>
      <c r="E819" s="12">
        <v>201</v>
      </c>
      <c r="F819" s="1">
        <f t="shared" si="24"/>
        <v>1</v>
      </c>
    </row>
    <row r="820" spans="1:6">
      <c r="A820" s="12">
        <v>202</v>
      </c>
      <c r="B820" s="12" t="s">
        <v>921</v>
      </c>
      <c r="C820" s="12" t="s">
        <v>923</v>
      </c>
      <c r="D820" s="1" t="str">
        <f t="shared" si="25"/>
        <v>富山県高岡市</v>
      </c>
      <c r="E820" s="12">
        <v>202</v>
      </c>
      <c r="F820" s="1">
        <f t="shared" si="24"/>
        <v>1</v>
      </c>
    </row>
    <row r="821" spans="1:6">
      <c r="A821" s="12">
        <v>204</v>
      </c>
      <c r="B821" s="12" t="s">
        <v>921</v>
      </c>
      <c r="C821" s="12" t="s">
        <v>924</v>
      </c>
      <c r="D821" s="1" t="str">
        <f t="shared" si="25"/>
        <v>富山県魚津市</v>
      </c>
      <c r="E821" s="12">
        <v>204</v>
      </c>
      <c r="F821" s="1">
        <f t="shared" si="24"/>
        <v>1</v>
      </c>
    </row>
    <row r="822" spans="1:6">
      <c r="A822" s="12">
        <v>205</v>
      </c>
      <c r="B822" s="12" t="s">
        <v>921</v>
      </c>
      <c r="C822" s="12" t="s">
        <v>925</v>
      </c>
      <c r="D822" s="1" t="str">
        <f t="shared" si="25"/>
        <v>富山県氷見市</v>
      </c>
      <c r="E822" s="12">
        <v>205</v>
      </c>
      <c r="F822" s="1">
        <f t="shared" si="24"/>
        <v>1</v>
      </c>
    </row>
    <row r="823" spans="1:6">
      <c r="A823" s="12">
        <v>206</v>
      </c>
      <c r="B823" s="12" t="s">
        <v>921</v>
      </c>
      <c r="C823" s="12" t="s">
        <v>926</v>
      </c>
      <c r="D823" s="1" t="str">
        <f t="shared" si="25"/>
        <v>富山県滑川市</v>
      </c>
      <c r="E823" s="12">
        <v>206</v>
      </c>
      <c r="F823" s="1">
        <f t="shared" si="24"/>
        <v>1</v>
      </c>
    </row>
    <row r="824" spans="1:6">
      <c r="A824" s="12">
        <v>207</v>
      </c>
      <c r="B824" s="12" t="s">
        <v>921</v>
      </c>
      <c r="C824" s="12" t="s">
        <v>927</v>
      </c>
      <c r="D824" s="1" t="str">
        <f t="shared" si="25"/>
        <v>富山県黒部市</v>
      </c>
      <c r="E824" s="12">
        <v>207</v>
      </c>
      <c r="F824" s="1">
        <f t="shared" si="24"/>
        <v>1</v>
      </c>
    </row>
    <row r="825" spans="1:6">
      <c r="A825" s="12">
        <v>208</v>
      </c>
      <c r="B825" s="12" t="s">
        <v>921</v>
      </c>
      <c r="C825" s="12" t="s">
        <v>928</v>
      </c>
      <c r="D825" s="1" t="str">
        <f t="shared" si="25"/>
        <v>富山県砺波市</v>
      </c>
      <c r="E825" s="12">
        <v>208</v>
      </c>
      <c r="F825" s="1">
        <f t="shared" si="24"/>
        <v>1</v>
      </c>
    </row>
    <row r="826" spans="1:6">
      <c r="A826" s="12">
        <v>209</v>
      </c>
      <c r="B826" s="12" t="s">
        <v>921</v>
      </c>
      <c r="C826" s="12" t="s">
        <v>929</v>
      </c>
      <c r="D826" s="1" t="str">
        <f t="shared" si="25"/>
        <v>富山県小矢部市</v>
      </c>
      <c r="E826" s="12">
        <v>209</v>
      </c>
      <c r="F826" s="1">
        <f t="shared" si="24"/>
        <v>1</v>
      </c>
    </row>
    <row r="827" spans="1:6">
      <c r="A827" s="12">
        <v>210</v>
      </c>
      <c r="B827" s="12" t="s">
        <v>921</v>
      </c>
      <c r="C827" s="12" t="s">
        <v>930</v>
      </c>
      <c r="D827" s="1" t="str">
        <f t="shared" si="25"/>
        <v>富山県南砺市</v>
      </c>
      <c r="E827" s="12">
        <v>210</v>
      </c>
      <c r="F827" s="1">
        <f t="shared" si="24"/>
        <v>1</v>
      </c>
    </row>
    <row r="828" spans="1:6">
      <c r="A828" s="12">
        <v>211</v>
      </c>
      <c r="B828" s="12" t="s">
        <v>921</v>
      </c>
      <c r="C828" s="12" t="s">
        <v>931</v>
      </c>
      <c r="D828" s="1" t="str">
        <f t="shared" si="25"/>
        <v>富山県射水市</v>
      </c>
      <c r="E828" s="12">
        <v>211</v>
      </c>
      <c r="F828" s="1">
        <f t="shared" si="24"/>
        <v>1</v>
      </c>
    </row>
    <row r="829" spans="1:6">
      <c r="A829" s="12">
        <v>321</v>
      </c>
      <c r="B829" s="12" t="s">
        <v>921</v>
      </c>
      <c r="C829" s="12" t="s">
        <v>932</v>
      </c>
      <c r="D829" s="1" t="str">
        <f t="shared" si="25"/>
        <v>富山県舟橋村</v>
      </c>
      <c r="E829" s="12">
        <v>321</v>
      </c>
      <c r="F829" s="1">
        <f t="shared" si="24"/>
        <v>1</v>
      </c>
    </row>
    <row r="830" spans="1:6">
      <c r="A830" s="12">
        <v>322</v>
      </c>
      <c r="B830" s="12" t="s">
        <v>921</v>
      </c>
      <c r="C830" s="12" t="s">
        <v>933</v>
      </c>
      <c r="D830" s="1" t="str">
        <f t="shared" si="25"/>
        <v>富山県上市町</v>
      </c>
      <c r="E830" s="12">
        <v>322</v>
      </c>
      <c r="F830" s="1">
        <f t="shared" si="24"/>
        <v>1</v>
      </c>
    </row>
    <row r="831" spans="1:6">
      <c r="A831" s="12">
        <v>323</v>
      </c>
      <c r="B831" s="12" t="s">
        <v>921</v>
      </c>
      <c r="C831" s="12" t="s">
        <v>934</v>
      </c>
      <c r="D831" s="1" t="str">
        <f t="shared" si="25"/>
        <v>富山県立山町</v>
      </c>
      <c r="E831" s="12">
        <v>323</v>
      </c>
      <c r="F831" s="1">
        <f t="shared" si="24"/>
        <v>1</v>
      </c>
    </row>
    <row r="832" spans="1:6">
      <c r="A832" s="12">
        <v>342</v>
      </c>
      <c r="B832" s="12" t="s">
        <v>921</v>
      </c>
      <c r="C832" s="12" t="s">
        <v>935</v>
      </c>
      <c r="D832" s="1" t="str">
        <f t="shared" si="25"/>
        <v>富山県入善町</v>
      </c>
      <c r="E832" s="12">
        <v>342</v>
      </c>
      <c r="F832" s="1">
        <f t="shared" si="24"/>
        <v>1</v>
      </c>
    </row>
    <row r="833" spans="1:6">
      <c r="A833" s="12">
        <v>343</v>
      </c>
      <c r="B833" s="12" t="s">
        <v>921</v>
      </c>
      <c r="C833" s="12" t="s">
        <v>447</v>
      </c>
      <c r="D833" s="1" t="str">
        <f t="shared" si="25"/>
        <v>富山県朝日町</v>
      </c>
      <c r="E833" s="12">
        <v>343</v>
      </c>
      <c r="F833" s="1">
        <f t="shared" si="24"/>
        <v>1</v>
      </c>
    </row>
    <row r="834" spans="1:6">
      <c r="A834" s="12">
        <v>201</v>
      </c>
      <c r="B834" s="12" t="s">
        <v>936</v>
      </c>
      <c r="C834" s="12" t="s">
        <v>937</v>
      </c>
      <c r="D834" s="1" t="str">
        <f t="shared" si="25"/>
        <v>石川県金沢市</v>
      </c>
      <c r="E834" s="12">
        <v>201</v>
      </c>
      <c r="F834" s="1">
        <f t="shared" ref="F834:F897" si="26">COUNTIF(D:D,D834)</f>
        <v>1</v>
      </c>
    </row>
    <row r="835" spans="1:6">
      <c r="A835" s="12">
        <v>202</v>
      </c>
      <c r="B835" s="12" t="s">
        <v>936</v>
      </c>
      <c r="C835" s="12" t="s">
        <v>938</v>
      </c>
      <c r="D835" s="1" t="str">
        <f t="shared" ref="D835:D898" si="27">B835&amp;C835</f>
        <v>石川県七尾市</v>
      </c>
      <c r="E835" s="12">
        <v>202</v>
      </c>
      <c r="F835" s="1">
        <f t="shared" si="26"/>
        <v>1</v>
      </c>
    </row>
    <row r="836" spans="1:6">
      <c r="A836" s="12">
        <v>203</v>
      </c>
      <c r="B836" s="12" t="s">
        <v>936</v>
      </c>
      <c r="C836" s="12" t="s">
        <v>939</v>
      </c>
      <c r="D836" s="1" t="str">
        <f t="shared" si="27"/>
        <v>石川県小松市</v>
      </c>
      <c r="E836" s="12">
        <v>203</v>
      </c>
      <c r="F836" s="1">
        <f t="shared" si="26"/>
        <v>1</v>
      </c>
    </row>
    <row r="837" spans="1:6">
      <c r="A837" s="12">
        <v>204</v>
      </c>
      <c r="B837" s="12" t="s">
        <v>936</v>
      </c>
      <c r="C837" s="12" t="s">
        <v>940</v>
      </c>
      <c r="D837" s="1" t="str">
        <f t="shared" si="27"/>
        <v>石川県輪島市</v>
      </c>
      <c r="E837" s="12">
        <v>204</v>
      </c>
      <c r="F837" s="1">
        <f t="shared" si="26"/>
        <v>1</v>
      </c>
    </row>
    <row r="838" spans="1:6">
      <c r="A838" s="12">
        <v>205</v>
      </c>
      <c r="B838" s="12" t="s">
        <v>936</v>
      </c>
      <c r="C838" s="12" t="s">
        <v>941</v>
      </c>
      <c r="D838" s="1" t="str">
        <f t="shared" si="27"/>
        <v>石川県珠洲市</v>
      </c>
      <c r="E838" s="12">
        <v>205</v>
      </c>
      <c r="F838" s="1">
        <f t="shared" si="26"/>
        <v>1</v>
      </c>
    </row>
    <row r="839" spans="1:6">
      <c r="A839" s="12">
        <v>206</v>
      </c>
      <c r="B839" s="12" t="s">
        <v>936</v>
      </c>
      <c r="C839" s="12" t="s">
        <v>942</v>
      </c>
      <c r="D839" s="1" t="str">
        <f t="shared" si="27"/>
        <v>石川県加賀市</v>
      </c>
      <c r="E839" s="12">
        <v>206</v>
      </c>
      <c r="F839" s="1">
        <f t="shared" si="26"/>
        <v>1</v>
      </c>
    </row>
    <row r="840" spans="1:6">
      <c r="A840" s="12">
        <v>207</v>
      </c>
      <c r="B840" s="12" t="s">
        <v>936</v>
      </c>
      <c r="C840" s="12" t="s">
        <v>943</v>
      </c>
      <c r="D840" s="1" t="str">
        <f t="shared" si="27"/>
        <v>石川県羽咋市</v>
      </c>
      <c r="E840" s="12">
        <v>207</v>
      </c>
      <c r="F840" s="1">
        <f t="shared" si="26"/>
        <v>1</v>
      </c>
    </row>
    <row r="841" spans="1:6">
      <c r="A841" s="12">
        <v>209</v>
      </c>
      <c r="B841" s="12" t="s">
        <v>936</v>
      </c>
      <c r="C841" s="12" t="s">
        <v>944</v>
      </c>
      <c r="D841" s="1" t="str">
        <f t="shared" si="27"/>
        <v>石川県かほく市</v>
      </c>
      <c r="E841" s="12">
        <v>209</v>
      </c>
      <c r="F841" s="1">
        <f t="shared" si="26"/>
        <v>1</v>
      </c>
    </row>
    <row r="842" spans="1:6">
      <c r="A842" s="12">
        <v>210</v>
      </c>
      <c r="B842" s="12" t="s">
        <v>936</v>
      </c>
      <c r="C842" s="12" t="s">
        <v>945</v>
      </c>
      <c r="D842" s="1" t="str">
        <f t="shared" si="27"/>
        <v>石川県白山市</v>
      </c>
      <c r="E842" s="12">
        <v>210</v>
      </c>
      <c r="F842" s="1">
        <f t="shared" si="26"/>
        <v>1</v>
      </c>
    </row>
    <row r="843" spans="1:6">
      <c r="A843" s="12">
        <v>211</v>
      </c>
      <c r="B843" s="12" t="s">
        <v>936</v>
      </c>
      <c r="C843" s="12" t="s">
        <v>946</v>
      </c>
      <c r="D843" s="1" t="str">
        <f t="shared" si="27"/>
        <v>石川県能美市</v>
      </c>
      <c r="E843" s="12">
        <v>211</v>
      </c>
      <c r="F843" s="1">
        <f t="shared" si="26"/>
        <v>1</v>
      </c>
    </row>
    <row r="844" spans="1:6">
      <c r="A844" s="12">
        <v>212</v>
      </c>
      <c r="B844" s="12" t="s">
        <v>936</v>
      </c>
      <c r="C844" s="12" t="s">
        <v>947</v>
      </c>
      <c r="D844" s="1" t="str">
        <f t="shared" si="27"/>
        <v>石川県野々市市</v>
      </c>
      <c r="E844" s="12">
        <v>212</v>
      </c>
      <c r="F844" s="1">
        <f t="shared" si="26"/>
        <v>1</v>
      </c>
    </row>
    <row r="845" spans="1:6">
      <c r="A845" s="12">
        <v>324</v>
      </c>
      <c r="B845" s="12" t="s">
        <v>936</v>
      </c>
      <c r="C845" s="12" t="s">
        <v>948</v>
      </c>
      <c r="D845" s="1" t="str">
        <f t="shared" si="27"/>
        <v>石川県川北町</v>
      </c>
      <c r="E845" s="12">
        <v>324</v>
      </c>
      <c r="F845" s="1">
        <f t="shared" si="26"/>
        <v>1</v>
      </c>
    </row>
    <row r="846" spans="1:6">
      <c r="A846" s="12">
        <v>361</v>
      </c>
      <c r="B846" s="12" t="s">
        <v>936</v>
      </c>
      <c r="C846" s="12" t="s">
        <v>949</v>
      </c>
      <c r="D846" s="1" t="str">
        <f t="shared" si="27"/>
        <v>石川県津幡町</v>
      </c>
      <c r="E846" s="12">
        <v>361</v>
      </c>
      <c r="F846" s="1">
        <f t="shared" si="26"/>
        <v>1</v>
      </c>
    </row>
    <row r="847" spans="1:6">
      <c r="A847" s="12">
        <v>365</v>
      </c>
      <c r="B847" s="12" t="s">
        <v>936</v>
      </c>
      <c r="C847" s="12" t="s">
        <v>950</v>
      </c>
      <c r="D847" s="1" t="str">
        <f t="shared" si="27"/>
        <v>石川県内灘町</v>
      </c>
      <c r="E847" s="12">
        <v>365</v>
      </c>
      <c r="F847" s="1">
        <f t="shared" si="26"/>
        <v>1</v>
      </c>
    </row>
    <row r="848" spans="1:6">
      <c r="A848" s="12">
        <v>384</v>
      </c>
      <c r="B848" s="12" t="s">
        <v>936</v>
      </c>
      <c r="C848" s="12" t="s">
        <v>951</v>
      </c>
      <c r="D848" s="1" t="str">
        <f t="shared" si="27"/>
        <v>石川県志賀町</v>
      </c>
      <c r="E848" s="12">
        <v>384</v>
      </c>
      <c r="F848" s="1">
        <f t="shared" si="26"/>
        <v>1</v>
      </c>
    </row>
    <row r="849" spans="1:6">
      <c r="A849" s="12">
        <v>386</v>
      </c>
      <c r="B849" s="12" t="s">
        <v>936</v>
      </c>
      <c r="C849" s="12" t="s">
        <v>952</v>
      </c>
      <c r="D849" s="1" t="str">
        <f t="shared" si="27"/>
        <v>石川県宝達志水町</v>
      </c>
      <c r="E849" s="12">
        <v>386</v>
      </c>
      <c r="F849" s="1">
        <f t="shared" si="26"/>
        <v>1</v>
      </c>
    </row>
    <row r="850" spans="1:6">
      <c r="A850" s="12">
        <v>407</v>
      </c>
      <c r="B850" s="12" t="s">
        <v>936</v>
      </c>
      <c r="C850" s="12" t="s">
        <v>953</v>
      </c>
      <c r="D850" s="1" t="str">
        <f t="shared" si="27"/>
        <v>石川県中能登町</v>
      </c>
      <c r="E850" s="12">
        <v>407</v>
      </c>
      <c r="F850" s="1">
        <f t="shared" si="26"/>
        <v>1</v>
      </c>
    </row>
    <row r="851" spans="1:6">
      <c r="A851" s="12">
        <v>461</v>
      </c>
      <c r="B851" s="12" t="s">
        <v>936</v>
      </c>
      <c r="C851" s="12" t="s">
        <v>954</v>
      </c>
      <c r="D851" s="1" t="str">
        <f t="shared" si="27"/>
        <v>石川県穴水町</v>
      </c>
      <c r="E851" s="12">
        <v>461</v>
      </c>
      <c r="F851" s="1">
        <f t="shared" si="26"/>
        <v>1</v>
      </c>
    </row>
    <row r="852" spans="1:6">
      <c r="A852" s="12">
        <v>463</v>
      </c>
      <c r="B852" s="12" t="s">
        <v>936</v>
      </c>
      <c r="C852" s="12" t="s">
        <v>955</v>
      </c>
      <c r="D852" s="1" t="str">
        <f t="shared" si="27"/>
        <v>石川県能登町</v>
      </c>
      <c r="E852" s="12">
        <v>463</v>
      </c>
      <c r="F852" s="1">
        <f t="shared" si="26"/>
        <v>1</v>
      </c>
    </row>
    <row r="853" spans="1:6">
      <c r="A853" s="12">
        <v>201</v>
      </c>
      <c r="B853" s="12" t="s">
        <v>956</v>
      </c>
      <c r="C853" s="12" t="s">
        <v>957</v>
      </c>
      <c r="D853" s="1" t="str">
        <f t="shared" si="27"/>
        <v>福井県福井市</v>
      </c>
      <c r="E853" s="12">
        <v>201</v>
      </c>
      <c r="F853" s="1">
        <f t="shared" si="26"/>
        <v>1</v>
      </c>
    </row>
    <row r="854" spans="1:6">
      <c r="A854" s="12">
        <v>202</v>
      </c>
      <c r="B854" s="12" t="s">
        <v>956</v>
      </c>
      <c r="C854" s="12" t="s">
        <v>958</v>
      </c>
      <c r="D854" s="1" t="str">
        <f t="shared" si="27"/>
        <v>福井県敦賀市</v>
      </c>
      <c r="E854" s="12">
        <v>202</v>
      </c>
      <c r="F854" s="1">
        <f t="shared" si="26"/>
        <v>1</v>
      </c>
    </row>
    <row r="855" spans="1:6">
      <c r="A855" s="12">
        <v>204</v>
      </c>
      <c r="B855" s="12" t="s">
        <v>956</v>
      </c>
      <c r="C855" s="12" t="s">
        <v>959</v>
      </c>
      <c r="D855" s="1" t="str">
        <f t="shared" si="27"/>
        <v>福井県小浜市</v>
      </c>
      <c r="E855" s="12">
        <v>204</v>
      </c>
      <c r="F855" s="1">
        <f t="shared" si="26"/>
        <v>1</v>
      </c>
    </row>
    <row r="856" spans="1:6">
      <c r="A856" s="12">
        <v>205</v>
      </c>
      <c r="B856" s="12" t="s">
        <v>956</v>
      </c>
      <c r="C856" s="12" t="s">
        <v>960</v>
      </c>
      <c r="D856" s="1" t="str">
        <f t="shared" si="27"/>
        <v>福井県大野市</v>
      </c>
      <c r="E856" s="12">
        <v>205</v>
      </c>
      <c r="F856" s="1">
        <f t="shared" si="26"/>
        <v>1</v>
      </c>
    </row>
    <row r="857" spans="1:6">
      <c r="A857" s="12">
        <v>206</v>
      </c>
      <c r="B857" s="12" t="s">
        <v>956</v>
      </c>
      <c r="C857" s="12" t="s">
        <v>961</v>
      </c>
      <c r="D857" s="1" t="str">
        <f t="shared" si="27"/>
        <v>福井県勝山市</v>
      </c>
      <c r="E857" s="12">
        <v>206</v>
      </c>
      <c r="F857" s="1">
        <f t="shared" si="26"/>
        <v>1</v>
      </c>
    </row>
    <row r="858" spans="1:6">
      <c r="A858" s="12">
        <v>207</v>
      </c>
      <c r="B858" s="12" t="s">
        <v>956</v>
      </c>
      <c r="C858" s="12" t="s">
        <v>962</v>
      </c>
      <c r="D858" s="1" t="str">
        <f t="shared" si="27"/>
        <v>福井県鯖江市</v>
      </c>
      <c r="E858" s="12">
        <v>207</v>
      </c>
      <c r="F858" s="1">
        <f t="shared" si="26"/>
        <v>1</v>
      </c>
    </row>
    <row r="859" spans="1:6">
      <c r="A859" s="12">
        <v>208</v>
      </c>
      <c r="B859" s="12" t="s">
        <v>956</v>
      </c>
      <c r="C859" s="12" t="s">
        <v>963</v>
      </c>
      <c r="D859" s="1" t="str">
        <f t="shared" si="27"/>
        <v>福井県あわら市</v>
      </c>
      <c r="E859" s="12">
        <v>208</v>
      </c>
      <c r="F859" s="1">
        <f t="shared" si="26"/>
        <v>1</v>
      </c>
    </row>
    <row r="860" spans="1:6">
      <c r="A860" s="12">
        <v>209</v>
      </c>
      <c r="B860" s="12" t="s">
        <v>956</v>
      </c>
      <c r="C860" s="12" t="s">
        <v>964</v>
      </c>
      <c r="D860" s="1" t="str">
        <f t="shared" si="27"/>
        <v>福井県越前市</v>
      </c>
      <c r="E860" s="12">
        <v>209</v>
      </c>
      <c r="F860" s="1">
        <f t="shared" si="26"/>
        <v>1</v>
      </c>
    </row>
    <row r="861" spans="1:6">
      <c r="A861" s="12">
        <v>210</v>
      </c>
      <c r="B861" s="12" t="s">
        <v>956</v>
      </c>
      <c r="C861" s="12" t="s">
        <v>965</v>
      </c>
      <c r="D861" s="1" t="str">
        <f t="shared" si="27"/>
        <v>福井県坂井市</v>
      </c>
      <c r="E861" s="12">
        <v>210</v>
      </c>
      <c r="F861" s="1">
        <f t="shared" si="26"/>
        <v>1</v>
      </c>
    </row>
    <row r="862" spans="1:6">
      <c r="A862" s="12">
        <v>322</v>
      </c>
      <c r="B862" s="12" t="s">
        <v>956</v>
      </c>
      <c r="C862" s="12" t="s">
        <v>966</v>
      </c>
      <c r="D862" s="1" t="str">
        <f t="shared" si="27"/>
        <v>福井県永平寺町</v>
      </c>
      <c r="E862" s="12">
        <v>322</v>
      </c>
      <c r="F862" s="1">
        <f t="shared" si="26"/>
        <v>1</v>
      </c>
    </row>
    <row r="863" spans="1:6">
      <c r="A863" s="12">
        <v>382</v>
      </c>
      <c r="B863" s="12" t="s">
        <v>956</v>
      </c>
      <c r="C863" s="12" t="s">
        <v>266</v>
      </c>
      <c r="D863" s="1" t="str">
        <f t="shared" si="27"/>
        <v>福井県池田町</v>
      </c>
      <c r="E863" s="12">
        <v>382</v>
      </c>
      <c r="F863" s="1">
        <f t="shared" si="26"/>
        <v>1</v>
      </c>
    </row>
    <row r="864" spans="1:6">
      <c r="A864" s="12">
        <v>404</v>
      </c>
      <c r="B864" s="12" t="s">
        <v>956</v>
      </c>
      <c r="C864" s="12" t="s">
        <v>967</v>
      </c>
      <c r="D864" s="1" t="str">
        <f t="shared" si="27"/>
        <v>福井県南越前町</v>
      </c>
      <c r="E864" s="12">
        <v>404</v>
      </c>
      <c r="F864" s="1">
        <f t="shared" si="26"/>
        <v>1</v>
      </c>
    </row>
    <row r="865" spans="1:6">
      <c r="A865" s="12">
        <v>423</v>
      </c>
      <c r="B865" s="12" t="s">
        <v>956</v>
      </c>
      <c r="C865" s="12" t="s">
        <v>968</v>
      </c>
      <c r="D865" s="1" t="str">
        <f t="shared" si="27"/>
        <v>福井県越前町</v>
      </c>
      <c r="E865" s="12">
        <v>423</v>
      </c>
      <c r="F865" s="1">
        <f t="shared" si="26"/>
        <v>1</v>
      </c>
    </row>
    <row r="866" spans="1:6">
      <c r="A866" s="12">
        <v>442</v>
      </c>
      <c r="B866" s="12" t="s">
        <v>956</v>
      </c>
      <c r="C866" s="12" t="s">
        <v>969</v>
      </c>
      <c r="D866" s="1" t="str">
        <f t="shared" si="27"/>
        <v>福井県美浜町</v>
      </c>
      <c r="E866" s="12">
        <v>442</v>
      </c>
      <c r="F866" s="1">
        <f t="shared" si="26"/>
        <v>1</v>
      </c>
    </row>
    <row r="867" spans="1:6">
      <c r="A867" s="12">
        <v>481</v>
      </c>
      <c r="B867" s="12" t="s">
        <v>956</v>
      </c>
      <c r="C867" s="12" t="s">
        <v>970</v>
      </c>
      <c r="D867" s="1" t="str">
        <f t="shared" si="27"/>
        <v>福井県高浜町</v>
      </c>
      <c r="E867" s="12">
        <v>481</v>
      </c>
      <c r="F867" s="1">
        <f t="shared" si="26"/>
        <v>1</v>
      </c>
    </row>
    <row r="868" spans="1:6">
      <c r="A868" s="12">
        <v>483</v>
      </c>
      <c r="B868" s="12" t="s">
        <v>956</v>
      </c>
      <c r="C868" s="12" t="s">
        <v>971</v>
      </c>
      <c r="D868" s="1" t="str">
        <f t="shared" si="27"/>
        <v>福井県おおい町</v>
      </c>
      <c r="E868" s="12">
        <v>483</v>
      </c>
      <c r="F868" s="1">
        <f t="shared" si="26"/>
        <v>1</v>
      </c>
    </row>
    <row r="869" spans="1:6">
      <c r="A869" s="12">
        <v>501</v>
      </c>
      <c r="B869" s="12" t="s">
        <v>956</v>
      </c>
      <c r="C869" s="12" t="s">
        <v>972</v>
      </c>
      <c r="D869" s="1" t="str">
        <f t="shared" si="27"/>
        <v>福井県若狭町</v>
      </c>
      <c r="E869" s="12">
        <v>501</v>
      </c>
      <c r="F869" s="1">
        <f t="shared" si="26"/>
        <v>1</v>
      </c>
    </row>
    <row r="870" spans="1:6">
      <c r="A870" s="12">
        <v>201</v>
      </c>
      <c r="B870" s="12" t="s">
        <v>973</v>
      </c>
      <c r="C870" s="12" t="s">
        <v>974</v>
      </c>
      <c r="D870" s="1" t="str">
        <f t="shared" si="27"/>
        <v>山梨県甲府市</v>
      </c>
      <c r="E870" s="12">
        <v>201</v>
      </c>
      <c r="F870" s="1">
        <f t="shared" si="26"/>
        <v>1</v>
      </c>
    </row>
    <row r="871" spans="1:6">
      <c r="A871" s="12">
        <v>202</v>
      </c>
      <c r="B871" s="12" t="s">
        <v>973</v>
      </c>
      <c r="C871" s="12" t="s">
        <v>975</v>
      </c>
      <c r="D871" s="1" t="str">
        <f t="shared" si="27"/>
        <v>山梨県富士吉田市</v>
      </c>
      <c r="E871" s="12">
        <v>202</v>
      </c>
      <c r="F871" s="1">
        <f t="shared" si="26"/>
        <v>1</v>
      </c>
    </row>
    <row r="872" spans="1:6">
      <c r="A872" s="12">
        <v>204</v>
      </c>
      <c r="B872" s="12" t="s">
        <v>973</v>
      </c>
      <c r="C872" s="12" t="s">
        <v>976</v>
      </c>
      <c r="D872" s="1" t="str">
        <f t="shared" si="27"/>
        <v>山梨県都留市</v>
      </c>
      <c r="E872" s="12">
        <v>204</v>
      </c>
      <c r="F872" s="1">
        <f t="shared" si="26"/>
        <v>1</v>
      </c>
    </row>
    <row r="873" spans="1:6">
      <c r="A873" s="12">
        <v>205</v>
      </c>
      <c r="B873" s="12" t="s">
        <v>973</v>
      </c>
      <c r="C873" s="12" t="s">
        <v>977</v>
      </c>
      <c r="D873" s="1" t="str">
        <f t="shared" si="27"/>
        <v>山梨県山梨市</v>
      </c>
      <c r="E873" s="12">
        <v>205</v>
      </c>
      <c r="F873" s="1">
        <f t="shared" si="26"/>
        <v>1</v>
      </c>
    </row>
    <row r="874" spans="1:6">
      <c r="A874" s="12">
        <v>206</v>
      </c>
      <c r="B874" s="12" t="s">
        <v>973</v>
      </c>
      <c r="C874" s="12" t="s">
        <v>978</v>
      </c>
      <c r="D874" s="1" t="str">
        <f t="shared" si="27"/>
        <v>山梨県大月市</v>
      </c>
      <c r="E874" s="12">
        <v>206</v>
      </c>
      <c r="F874" s="1">
        <f t="shared" si="26"/>
        <v>1</v>
      </c>
    </row>
    <row r="875" spans="1:6">
      <c r="A875" s="12">
        <v>207</v>
      </c>
      <c r="B875" s="12" t="s">
        <v>973</v>
      </c>
      <c r="C875" s="12" t="s">
        <v>979</v>
      </c>
      <c r="D875" s="1" t="str">
        <f t="shared" si="27"/>
        <v>山梨県韮崎市</v>
      </c>
      <c r="E875" s="12">
        <v>207</v>
      </c>
      <c r="F875" s="1">
        <f t="shared" si="26"/>
        <v>1</v>
      </c>
    </row>
    <row r="876" spans="1:6">
      <c r="A876" s="12">
        <v>208</v>
      </c>
      <c r="B876" s="12" t="s">
        <v>973</v>
      </c>
      <c r="C876" s="12" t="s">
        <v>980</v>
      </c>
      <c r="D876" s="1" t="str">
        <f t="shared" si="27"/>
        <v>山梨県南アルプス市</v>
      </c>
      <c r="E876" s="12">
        <v>208</v>
      </c>
      <c r="F876" s="1">
        <f t="shared" si="26"/>
        <v>1</v>
      </c>
    </row>
    <row r="877" spans="1:6">
      <c r="A877" s="12">
        <v>209</v>
      </c>
      <c r="B877" s="12" t="s">
        <v>973</v>
      </c>
      <c r="C877" s="12" t="s">
        <v>981</v>
      </c>
      <c r="D877" s="1" t="str">
        <f t="shared" si="27"/>
        <v>山梨県北杜市</v>
      </c>
      <c r="E877" s="12">
        <v>209</v>
      </c>
      <c r="F877" s="1">
        <f t="shared" si="26"/>
        <v>1</v>
      </c>
    </row>
    <row r="878" spans="1:6">
      <c r="A878" s="12">
        <v>210</v>
      </c>
      <c r="B878" s="12" t="s">
        <v>973</v>
      </c>
      <c r="C878" s="12" t="s">
        <v>982</v>
      </c>
      <c r="D878" s="1" t="str">
        <f t="shared" si="27"/>
        <v>山梨県甲斐市</v>
      </c>
      <c r="E878" s="12">
        <v>210</v>
      </c>
      <c r="F878" s="1">
        <f t="shared" si="26"/>
        <v>1</v>
      </c>
    </row>
    <row r="879" spans="1:6">
      <c r="A879" s="12">
        <v>211</v>
      </c>
      <c r="B879" s="12" t="s">
        <v>973</v>
      </c>
      <c r="C879" s="12" t="s">
        <v>983</v>
      </c>
      <c r="D879" s="1" t="str">
        <f t="shared" si="27"/>
        <v>山梨県笛吹市</v>
      </c>
      <c r="E879" s="12">
        <v>211</v>
      </c>
      <c r="F879" s="1">
        <f t="shared" si="26"/>
        <v>1</v>
      </c>
    </row>
    <row r="880" spans="1:6">
      <c r="A880" s="12">
        <v>212</v>
      </c>
      <c r="B880" s="12" t="s">
        <v>973</v>
      </c>
      <c r="C880" s="12" t="s">
        <v>984</v>
      </c>
      <c r="D880" s="1" t="str">
        <f t="shared" si="27"/>
        <v>山梨県上野原市</v>
      </c>
      <c r="E880" s="12">
        <v>212</v>
      </c>
      <c r="F880" s="1">
        <f t="shared" si="26"/>
        <v>1</v>
      </c>
    </row>
    <row r="881" spans="1:6">
      <c r="A881" s="12">
        <v>213</v>
      </c>
      <c r="B881" s="12" t="s">
        <v>973</v>
      </c>
      <c r="C881" s="12" t="s">
        <v>985</v>
      </c>
      <c r="D881" s="1" t="str">
        <f t="shared" si="27"/>
        <v>山梨県甲州市</v>
      </c>
      <c r="E881" s="12">
        <v>213</v>
      </c>
      <c r="F881" s="1">
        <f t="shared" si="26"/>
        <v>1</v>
      </c>
    </row>
    <row r="882" spans="1:6">
      <c r="A882" s="12">
        <v>214</v>
      </c>
      <c r="B882" s="12" t="s">
        <v>973</v>
      </c>
      <c r="C882" s="12" t="s">
        <v>986</v>
      </c>
      <c r="D882" s="1" t="str">
        <f t="shared" si="27"/>
        <v>山梨県中央市</v>
      </c>
      <c r="E882" s="12">
        <v>214</v>
      </c>
      <c r="F882" s="1">
        <f t="shared" si="26"/>
        <v>1</v>
      </c>
    </row>
    <row r="883" spans="1:6">
      <c r="A883" s="12">
        <v>346</v>
      </c>
      <c r="B883" s="12" t="s">
        <v>973</v>
      </c>
      <c r="C883" s="12" t="s">
        <v>987</v>
      </c>
      <c r="D883" s="1" t="str">
        <f t="shared" si="27"/>
        <v>山梨県市川三郷町</v>
      </c>
      <c r="E883" s="12">
        <v>346</v>
      </c>
      <c r="F883" s="1">
        <f t="shared" si="26"/>
        <v>1</v>
      </c>
    </row>
    <row r="884" spans="1:6">
      <c r="A884" s="12">
        <v>364</v>
      </c>
      <c r="B884" s="12" t="s">
        <v>973</v>
      </c>
      <c r="C884" s="12" t="s">
        <v>988</v>
      </c>
      <c r="D884" s="1" t="str">
        <f t="shared" si="27"/>
        <v>山梨県早川町</v>
      </c>
      <c r="E884" s="12">
        <v>364</v>
      </c>
      <c r="F884" s="1">
        <f t="shared" si="26"/>
        <v>1</v>
      </c>
    </row>
    <row r="885" spans="1:6">
      <c r="A885" s="12">
        <v>365</v>
      </c>
      <c r="B885" s="12" t="s">
        <v>973</v>
      </c>
      <c r="C885" s="12" t="s">
        <v>989</v>
      </c>
      <c r="D885" s="1" t="str">
        <f t="shared" si="27"/>
        <v>山梨県身延町</v>
      </c>
      <c r="E885" s="12">
        <v>365</v>
      </c>
      <c r="F885" s="1">
        <f t="shared" si="26"/>
        <v>1</v>
      </c>
    </row>
    <row r="886" spans="1:6">
      <c r="A886" s="12">
        <v>366</v>
      </c>
      <c r="B886" s="12" t="s">
        <v>973</v>
      </c>
      <c r="C886" s="12" t="s">
        <v>326</v>
      </c>
      <c r="D886" s="1" t="str">
        <f t="shared" si="27"/>
        <v>山梨県南部町</v>
      </c>
      <c r="E886" s="12">
        <v>366</v>
      </c>
      <c r="F886" s="1">
        <f t="shared" si="26"/>
        <v>1</v>
      </c>
    </row>
    <row r="887" spans="1:6">
      <c r="A887" s="12">
        <v>368</v>
      </c>
      <c r="B887" s="12" t="s">
        <v>973</v>
      </c>
      <c r="C887" s="12" t="s">
        <v>990</v>
      </c>
      <c r="D887" s="1" t="str">
        <f t="shared" si="27"/>
        <v>山梨県富士川町</v>
      </c>
      <c r="E887" s="12">
        <v>368</v>
      </c>
      <c r="F887" s="1">
        <f t="shared" si="26"/>
        <v>1</v>
      </c>
    </row>
    <row r="888" spans="1:6">
      <c r="A888" s="12">
        <v>384</v>
      </c>
      <c r="B888" s="12" t="s">
        <v>973</v>
      </c>
      <c r="C888" s="12" t="s">
        <v>991</v>
      </c>
      <c r="D888" s="1" t="str">
        <f t="shared" si="27"/>
        <v>山梨県昭和町</v>
      </c>
      <c r="E888" s="12">
        <v>384</v>
      </c>
      <c r="F888" s="1">
        <f t="shared" si="26"/>
        <v>1</v>
      </c>
    </row>
    <row r="889" spans="1:6">
      <c r="A889" s="12">
        <v>422</v>
      </c>
      <c r="B889" s="12" t="s">
        <v>973</v>
      </c>
      <c r="C889" s="12" t="s">
        <v>992</v>
      </c>
      <c r="D889" s="1" t="str">
        <f t="shared" si="27"/>
        <v>山梨県道志村</v>
      </c>
      <c r="E889" s="12">
        <v>422</v>
      </c>
      <c r="F889" s="1">
        <f t="shared" si="26"/>
        <v>1</v>
      </c>
    </row>
    <row r="890" spans="1:6">
      <c r="A890" s="12">
        <v>423</v>
      </c>
      <c r="B890" s="12" t="s">
        <v>973</v>
      </c>
      <c r="C890" s="12" t="s">
        <v>993</v>
      </c>
      <c r="D890" s="1" t="str">
        <f t="shared" si="27"/>
        <v>山梨県西桂町</v>
      </c>
      <c r="E890" s="12">
        <v>423</v>
      </c>
      <c r="F890" s="1">
        <f t="shared" si="26"/>
        <v>1</v>
      </c>
    </row>
    <row r="891" spans="1:6">
      <c r="A891" s="12">
        <v>424</v>
      </c>
      <c r="B891" s="12" t="s">
        <v>973</v>
      </c>
      <c r="C891" s="12" t="s">
        <v>994</v>
      </c>
      <c r="D891" s="1" t="str">
        <f t="shared" si="27"/>
        <v>山梨県忍野村</v>
      </c>
      <c r="E891" s="12">
        <v>424</v>
      </c>
      <c r="F891" s="1">
        <f t="shared" si="26"/>
        <v>1</v>
      </c>
    </row>
    <row r="892" spans="1:6">
      <c r="A892" s="12">
        <v>425</v>
      </c>
      <c r="B892" s="12" t="s">
        <v>973</v>
      </c>
      <c r="C892" s="12" t="s">
        <v>995</v>
      </c>
      <c r="D892" s="1" t="str">
        <f t="shared" si="27"/>
        <v>山梨県山中湖村</v>
      </c>
      <c r="E892" s="12">
        <v>425</v>
      </c>
      <c r="F892" s="1">
        <f t="shared" si="26"/>
        <v>1</v>
      </c>
    </row>
    <row r="893" spans="1:6">
      <c r="A893" s="12">
        <v>429</v>
      </c>
      <c r="B893" s="12" t="s">
        <v>973</v>
      </c>
      <c r="C893" s="12" t="s">
        <v>996</v>
      </c>
      <c r="D893" s="1" t="str">
        <f t="shared" si="27"/>
        <v>山梨県鳴沢村</v>
      </c>
      <c r="E893" s="12">
        <v>429</v>
      </c>
      <c r="F893" s="1">
        <f t="shared" si="26"/>
        <v>1</v>
      </c>
    </row>
    <row r="894" spans="1:6">
      <c r="A894" s="12">
        <v>430</v>
      </c>
      <c r="B894" s="12" t="s">
        <v>973</v>
      </c>
      <c r="C894" s="12" t="s">
        <v>997</v>
      </c>
      <c r="D894" s="1" t="str">
        <f t="shared" si="27"/>
        <v>山梨県富士河口湖町</v>
      </c>
      <c r="E894" s="12">
        <v>430</v>
      </c>
      <c r="F894" s="1">
        <f t="shared" si="26"/>
        <v>1</v>
      </c>
    </row>
    <row r="895" spans="1:6">
      <c r="A895" s="12">
        <v>442</v>
      </c>
      <c r="B895" s="12" t="s">
        <v>973</v>
      </c>
      <c r="C895" s="12" t="s">
        <v>998</v>
      </c>
      <c r="D895" s="1" t="str">
        <f t="shared" si="27"/>
        <v>山梨県小菅村</v>
      </c>
      <c r="E895" s="12">
        <v>442</v>
      </c>
      <c r="F895" s="1">
        <f t="shared" si="26"/>
        <v>1</v>
      </c>
    </row>
    <row r="896" spans="1:6">
      <c r="A896" s="12">
        <v>443</v>
      </c>
      <c r="B896" s="12" t="s">
        <v>973</v>
      </c>
      <c r="C896" s="12" t="s">
        <v>999</v>
      </c>
      <c r="D896" s="1" t="str">
        <f t="shared" si="27"/>
        <v>山梨県丹波山村</v>
      </c>
      <c r="E896" s="12">
        <v>443</v>
      </c>
      <c r="F896" s="1">
        <f t="shared" si="26"/>
        <v>1</v>
      </c>
    </row>
    <row r="897" spans="1:6">
      <c r="A897" s="12">
        <v>201</v>
      </c>
      <c r="B897" s="12" t="s">
        <v>1000</v>
      </c>
      <c r="C897" s="12" t="s">
        <v>1001</v>
      </c>
      <c r="D897" s="1" t="str">
        <f t="shared" si="27"/>
        <v>長野県長野市</v>
      </c>
      <c r="E897" s="12">
        <v>201</v>
      </c>
      <c r="F897" s="1">
        <f t="shared" si="26"/>
        <v>1</v>
      </c>
    </row>
    <row r="898" spans="1:6">
      <c r="A898" s="12">
        <v>202</v>
      </c>
      <c r="B898" s="12" t="s">
        <v>1000</v>
      </c>
      <c r="C898" s="12" t="s">
        <v>1002</v>
      </c>
      <c r="D898" s="1" t="str">
        <f t="shared" si="27"/>
        <v>長野県松本市</v>
      </c>
      <c r="E898" s="12">
        <v>202</v>
      </c>
      <c r="F898" s="1">
        <f t="shared" ref="F898:F961" si="28">COUNTIF(D:D,D898)</f>
        <v>1</v>
      </c>
    </row>
    <row r="899" spans="1:6">
      <c r="A899" s="12">
        <v>203</v>
      </c>
      <c r="B899" s="12" t="s">
        <v>1000</v>
      </c>
      <c r="C899" s="12" t="s">
        <v>1003</v>
      </c>
      <c r="D899" s="1" t="str">
        <f t="shared" ref="D899:D962" si="29">B899&amp;C899</f>
        <v>長野県上田市</v>
      </c>
      <c r="E899" s="12">
        <v>203</v>
      </c>
      <c r="F899" s="1">
        <f t="shared" si="28"/>
        <v>1</v>
      </c>
    </row>
    <row r="900" spans="1:6">
      <c r="A900" s="12">
        <v>204</v>
      </c>
      <c r="B900" s="12" t="s">
        <v>1000</v>
      </c>
      <c r="C900" s="12" t="s">
        <v>1004</v>
      </c>
      <c r="D900" s="1" t="str">
        <f t="shared" si="29"/>
        <v>長野県岡谷市</v>
      </c>
      <c r="E900" s="12">
        <v>204</v>
      </c>
      <c r="F900" s="1">
        <f t="shared" si="28"/>
        <v>1</v>
      </c>
    </row>
    <row r="901" spans="1:6">
      <c r="A901" s="12">
        <v>205</v>
      </c>
      <c r="B901" s="12" t="s">
        <v>1000</v>
      </c>
      <c r="C901" s="12" t="s">
        <v>1005</v>
      </c>
      <c r="D901" s="1" t="str">
        <f t="shared" si="29"/>
        <v>長野県飯田市</v>
      </c>
      <c r="E901" s="12">
        <v>205</v>
      </c>
      <c r="F901" s="1">
        <f t="shared" si="28"/>
        <v>1</v>
      </c>
    </row>
    <row r="902" spans="1:6">
      <c r="A902" s="12">
        <v>206</v>
      </c>
      <c r="B902" s="12" t="s">
        <v>1000</v>
      </c>
      <c r="C902" s="12" t="s">
        <v>1006</v>
      </c>
      <c r="D902" s="1" t="str">
        <f t="shared" si="29"/>
        <v>長野県諏訪市</v>
      </c>
      <c r="E902" s="12">
        <v>206</v>
      </c>
      <c r="F902" s="1">
        <f t="shared" si="28"/>
        <v>1</v>
      </c>
    </row>
    <row r="903" spans="1:6">
      <c r="A903" s="12">
        <v>207</v>
      </c>
      <c r="B903" s="12" t="s">
        <v>1000</v>
      </c>
      <c r="C903" s="12" t="s">
        <v>1007</v>
      </c>
      <c r="D903" s="1" t="str">
        <f t="shared" si="29"/>
        <v>長野県須坂市</v>
      </c>
      <c r="E903" s="12">
        <v>207</v>
      </c>
      <c r="F903" s="1">
        <f t="shared" si="28"/>
        <v>1</v>
      </c>
    </row>
    <row r="904" spans="1:6">
      <c r="A904" s="12">
        <v>208</v>
      </c>
      <c r="B904" s="12" t="s">
        <v>1000</v>
      </c>
      <c r="C904" s="12" t="s">
        <v>1008</v>
      </c>
      <c r="D904" s="1" t="str">
        <f t="shared" si="29"/>
        <v>長野県小諸市</v>
      </c>
      <c r="E904" s="12">
        <v>208</v>
      </c>
      <c r="F904" s="1">
        <f t="shared" si="28"/>
        <v>1</v>
      </c>
    </row>
    <row r="905" spans="1:6">
      <c r="A905" s="12">
        <v>209</v>
      </c>
      <c r="B905" s="12" t="s">
        <v>1000</v>
      </c>
      <c r="C905" s="12" t="s">
        <v>1009</v>
      </c>
      <c r="D905" s="1" t="str">
        <f t="shared" si="29"/>
        <v>長野県伊那市</v>
      </c>
      <c r="E905" s="12">
        <v>209</v>
      </c>
      <c r="F905" s="1">
        <f t="shared" si="28"/>
        <v>1</v>
      </c>
    </row>
    <row r="906" spans="1:6">
      <c r="A906" s="12">
        <v>210</v>
      </c>
      <c r="B906" s="12" t="s">
        <v>1000</v>
      </c>
      <c r="C906" s="12" t="s">
        <v>1010</v>
      </c>
      <c r="D906" s="1" t="str">
        <f t="shared" si="29"/>
        <v>長野県駒ヶ根市</v>
      </c>
      <c r="E906" s="12">
        <v>210</v>
      </c>
      <c r="F906" s="1">
        <f t="shared" si="28"/>
        <v>1</v>
      </c>
    </row>
    <row r="907" spans="1:6">
      <c r="A907" s="12">
        <v>211</v>
      </c>
      <c r="B907" s="12" t="s">
        <v>1000</v>
      </c>
      <c r="C907" s="12" t="s">
        <v>1011</v>
      </c>
      <c r="D907" s="1" t="str">
        <f t="shared" si="29"/>
        <v>長野県中野市</v>
      </c>
      <c r="E907" s="12">
        <v>211</v>
      </c>
      <c r="F907" s="1">
        <f t="shared" si="28"/>
        <v>1</v>
      </c>
    </row>
    <row r="908" spans="1:6">
      <c r="A908" s="12">
        <v>212</v>
      </c>
      <c r="B908" s="12" t="s">
        <v>1000</v>
      </c>
      <c r="C908" s="12" t="s">
        <v>1012</v>
      </c>
      <c r="D908" s="1" t="str">
        <f t="shared" si="29"/>
        <v>長野県大町市</v>
      </c>
      <c r="E908" s="12">
        <v>212</v>
      </c>
      <c r="F908" s="1">
        <f t="shared" si="28"/>
        <v>1</v>
      </c>
    </row>
    <row r="909" spans="1:6">
      <c r="A909" s="12">
        <v>213</v>
      </c>
      <c r="B909" s="12" t="s">
        <v>1000</v>
      </c>
      <c r="C909" s="12" t="s">
        <v>1013</v>
      </c>
      <c r="D909" s="1" t="str">
        <f t="shared" si="29"/>
        <v>長野県飯山市</v>
      </c>
      <c r="E909" s="12">
        <v>213</v>
      </c>
      <c r="F909" s="1">
        <f t="shared" si="28"/>
        <v>1</v>
      </c>
    </row>
    <row r="910" spans="1:6">
      <c r="A910" s="12">
        <v>214</v>
      </c>
      <c r="B910" s="12" t="s">
        <v>1000</v>
      </c>
      <c r="C910" s="12" t="s">
        <v>1014</v>
      </c>
      <c r="D910" s="1" t="str">
        <f t="shared" si="29"/>
        <v>長野県茅野市</v>
      </c>
      <c r="E910" s="12">
        <v>214</v>
      </c>
      <c r="F910" s="1">
        <f t="shared" si="28"/>
        <v>1</v>
      </c>
    </row>
    <row r="911" spans="1:6">
      <c r="A911" s="12">
        <v>215</v>
      </c>
      <c r="B911" s="12" t="s">
        <v>1000</v>
      </c>
      <c r="C911" s="12" t="s">
        <v>1015</v>
      </c>
      <c r="D911" s="1" t="str">
        <f t="shared" si="29"/>
        <v>長野県塩尻市</v>
      </c>
      <c r="E911" s="12">
        <v>215</v>
      </c>
      <c r="F911" s="1">
        <f t="shared" si="28"/>
        <v>1</v>
      </c>
    </row>
    <row r="912" spans="1:6">
      <c r="A912" s="12">
        <v>217</v>
      </c>
      <c r="B912" s="12" t="s">
        <v>1000</v>
      </c>
      <c r="C912" s="12" t="s">
        <v>1016</v>
      </c>
      <c r="D912" s="1" t="str">
        <f t="shared" si="29"/>
        <v>長野県佐久市</v>
      </c>
      <c r="E912" s="12">
        <v>217</v>
      </c>
      <c r="F912" s="1">
        <f t="shared" si="28"/>
        <v>1</v>
      </c>
    </row>
    <row r="913" spans="1:6">
      <c r="A913" s="12">
        <v>218</v>
      </c>
      <c r="B913" s="12" t="s">
        <v>1000</v>
      </c>
      <c r="C913" s="12" t="s">
        <v>1017</v>
      </c>
      <c r="D913" s="1" t="str">
        <f t="shared" si="29"/>
        <v>長野県千曲市</v>
      </c>
      <c r="E913" s="12">
        <v>218</v>
      </c>
      <c r="F913" s="1">
        <f t="shared" si="28"/>
        <v>1</v>
      </c>
    </row>
    <row r="914" spans="1:6">
      <c r="A914" s="12">
        <v>219</v>
      </c>
      <c r="B914" s="12" t="s">
        <v>1000</v>
      </c>
      <c r="C914" s="12" t="s">
        <v>1018</v>
      </c>
      <c r="D914" s="1" t="str">
        <f t="shared" si="29"/>
        <v>長野県東御市</v>
      </c>
      <c r="E914" s="12">
        <v>219</v>
      </c>
      <c r="F914" s="1">
        <f t="shared" si="28"/>
        <v>1</v>
      </c>
    </row>
    <row r="915" spans="1:6">
      <c r="A915" s="12">
        <v>220</v>
      </c>
      <c r="B915" s="12" t="s">
        <v>1000</v>
      </c>
      <c r="C915" s="12" t="s">
        <v>1019</v>
      </c>
      <c r="D915" s="1" t="str">
        <f t="shared" si="29"/>
        <v>長野県安曇野市</v>
      </c>
      <c r="E915" s="12">
        <v>220</v>
      </c>
      <c r="F915" s="1">
        <f t="shared" si="28"/>
        <v>1</v>
      </c>
    </row>
    <row r="916" spans="1:6">
      <c r="A916" s="12">
        <v>303</v>
      </c>
      <c r="B916" s="12" t="s">
        <v>1000</v>
      </c>
      <c r="C916" s="12" t="s">
        <v>1020</v>
      </c>
      <c r="D916" s="1" t="str">
        <f t="shared" si="29"/>
        <v>長野県小海町</v>
      </c>
      <c r="E916" s="12">
        <v>303</v>
      </c>
      <c r="F916" s="1">
        <f t="shared" si="28"/>
        <v>1</v>
      </c>
    </row>
    <row r="917" spans="1:6">
      <c r="A917" s="12">
        <v>304</v>
      </c>
      <c r="B917" s="12" t="s">
        <v>1000</v>
      </c>
      <c r="C917" s="12" t="s">
        <v>1021</v>
      </c>
      <c r="D917" s="1" t="str">
        <f t="shared" si="29"/>
        <v>長野県川上村</v>
      </c>
      <c r="E917" s="12">
        <v>304</v>
      </c>
      <c r="F917" s="1">
        <f t="shared" si="28"/>
        <v>1</v>
      </c>
    </row>
    <row r="918" spans="1:6">
      <c r="A918" s="12">
        <v>305</v>
      </c>
      <c r="B918" s="12" t="s">
        <v>1000</v>
      </c>
      <c r="C918" s="12" t="s">
        <v>612</v>
      </c>
      <c r="D918" s="1" t="str">
        <f t="shared" si="29"/>
        <v>長野県南牧村</v>
      </c>
      <c r="E918" s="12">
        <v>305</v>
      </c>
      <c r="F918" s="1">
        <f t="shared" si="28"/>
        <v>1</v>
      </c>
    </row>
    <row r="919" spans="1:6">
      <c r="A919" s="12">
        <v>306</v>
      </c>
      <c r="B919" s="12" t="s">
        <v>1000</v>
      </c>
      <c r="C919" s="12" t="s">
        <v>1022</v>
      </c>
      <c r="D919" s="1" t="str">
        <f t="shared" si="29"/>
        <v>長野県南相木村</v>
      </c>
      <c r="E919" s="12">
        <v>306</v>
      </c>
      <c r="F919" s="1">
        <f t="shared" si="28"/>
        <v>1</v>
      </c>
    </row>
    <row r="920" spans="1:6">
      <c r="A920" s="12">
        <v>307</v>
      </c>
      <c r="B920" s="12" t="s">
        <v>1000</v>
      </c>
      <c r="C920" s="12" t="s">
        <v>1023</v>
      </c>
      <c r="D920" s="1" t="str">
        <f t="shared" si="29"/>
        <v>長野県北相木村</v>
      </c>
      <c r="E920" s="12">
        <v>307</v>
      </c>
      <c r="F920" s="1">
        <f t="shared" si="28"/>
        <v>1</v>
      </c>
    </row>
    <row r="921" spans="1:6">
      <c r="A921" s="12">
        <v>309</v>
      </c>
      <c r="B921" s="12" t="s">
        <v>1000</v>
      </c>
      <c r="C921" s="12" t="s">
        <v>1024</v>
      </c>
      <c r="D921" s="1" t="str">
        <f t="shared" si="29"/>
        <v>長野県佐久穂町</v>
      </c>
      <c r="E921" s="12">
        <v>309</v>
      </c>
      <c r="F921" s="1">
        <f t="shared" si="28"/>
        <v>1</v>
      </c>
    </row>
    <row r="922" spans="1:6">
      <c r="A922" s="12">
        <v>321</v>
      </c>
      <c r="B922" s="12" t="s">
        <v>1000</v>
      </c>
      <c r="C922" s="12" t="s">
        <v>1025</v>
      </c>
      <c r="D922" s="1" t="str">
        <f t="shared" si="29"/>
        <v>長野県軽井沢町</v>
      </c>
      <c r="E922" s="12">
        <v>321</v>
      </c>
      <c r="F922" s="1">
        <f t="shared" si="28"/>
        <v>1</v>
      </c>
    </row>
    <row r="923" spans="1:6">
      <c r="A923" s="12">
        <v>323</v>
      </c>
      <c r="B923" s="12" t="s">
        <v>1000</v>
      </c>
      <c r="C923" s="12" t="s">
        <v>1026</v>
      </c>
      <c r="D923" s="1" t="str">
        <f t="shared" si="29"/>
        <v>長野県御代田町</v>
      </c>
      <c r="E923" s="12">
        <v>323</v>
      </c>
      <c r="F923" s="1">
        <f t="shared" si="28"/>
        <v>1</v>
      </c>
    </row>
    <row r="924" spans="1:6">
      <c r="A924" s="12">
        <v>324</v>
      </c>
      <c r="B924" s="12" t="s">
        <v>1000</v>
      </c>
      <c r="C924" s="12" t="s">
        <v>1027</v>
      </c>
      <c r="D924" s="1" t="str">
        <f t="shared" si="29"/>
        <v>長野県立科町</v>
      </c>
      <c r="E924" s="12">
        <v>324</v>
      </c>
      <c r="F924" s="1">
        <f t="shared" si="28"/>
        <v>1</v>
      </c>
    </row>
    <row r="925" spans="1:6">
      <c r="A925" s="12">
        <v>349</v>
      </c>
      <c r="B925" s="12" t="s">
        <v>1000</v>
      </c>
      <c r="C925" s="12" t="s">
        <v>1028</v>
      </c>
      <c r="D925" s="1" t="str">
        <f t="shared" si="29"/>
        <v>長野県青木村</v>
      </c>
      <c r="E925" s="12">
        <v>349</v>
      </c>
      <c r="F925" s="1">
        <f t="shared" si="28"/>
        <v>1</v>
      </c>
    </row>
    <row r="926" spans="1:6">
      <c r="A926" s="12">
        <v>350</v>
      </c>
      <c r="B926" s="12" t="s">
        <v>1000</v>
      </c>
      <c r="C926" s="12" t="s">
        <v>1029</v>
      </c>
      <c r="D926" s="1" t="str">
        <f t="shared" si="29"/>
        <v>長野県長和町</v>
      </c>
      <c r="E926" s="12">
        <v>350</v>
      </c>
      <c r="F926" s="1">
        <f t="shared" si="28"/>
        <v>1</v>
      </c>
    </row>
    <row r="927" spans="1:6">
      <c r="A927" s="12">
        <v>361</v>
      </c>
      <c r="B927" s="12" t="s">
        <v>1000</v>
      </c>
      <c r="C927" s="12" t="s">
        <v>1030</v>
      </c>
      <c r="D927" s="1" t="str">
        <f t="shared" si="29"/>
        <v>長野県下諏訪町</v>
      </c>
      <c r="E927" s="12">
        <v>361</v>
      </c>
      <c r="F927" s="1">
        <f t="shared" si="28"/>
        <v>1</v>
      </c>
    </row>
    <row r="928" spans="1:6">
      <c r="A928" s="12">
        <v>362</v>
      </c>
      <c r="B928" s="12" t="s">
        <v>1000</v>
      </c>
      <c r="C928" s="12" t="s">
        <v>1031</v>
      </c>
      <c r="D928" s="1" t="str">
        <f t="shared" si="29"/>
        <v>長野県富士見町</v>
      </c>
      <c r="E928" s="12">
        <v>362</v>
      </c>
      <c r="F928" s="1">
        <f t="shared" si="28"/>
        <v>1</v>
      </c>
    </row>
    <row r="929" spans="1:6">
      <c r="A929" s="12">
        <v>363</v>
      </c>
      <c r="B929" s="12" t="s">
        <v>1000</v>
      </c>
      <c r="C929" s="12" t="s">
        <v>1032</v>
      </c>
      <c r="D929" s="1" t="str">
        <f t="shared" si="29"/>
        <v>長野県原村</v>
      </c>
      <c r="E929" s="12">
        <v>363</v>
      </c>
      <c r="F929" s="1">
        <f t="shared" si="28"/>
        <v>1</v>
      </c>
    </row>
    <row r="930" spans="1:6">
      <c r="A930" s="12">
        <v>382</v>
      </c>
      <c r="B930" s="12" t="s">
        <v>1000</v>
      </c>
      <c r="C930" s="12" t="s">
        <v>1033</v>
      </c>
      <c r="D930" s="1" t="str">
        <f t="shared" si="29"/>
        <v>長野県辰野町</v>
      </c>
      <c r="E930" s="12">
        <v>382</v>
      </c>
      <c r="F930" s="1">
        <f t="shared" si="28"/>
        <v>1</v>
      </c>
    </row>
    <row r="931" spans="1:6">
      <c r="A931" s="12">
        <v>383</v>
      </c>
      <c r="B931" s="12" t="s">
        <v>1000</v>
      </c>
      <c r="C931" s="12" t="s">
        <v>1034</v>
      </c>
      <c r="D931" s="1" t="str">
        <f t="shared" si="29"/>
        <v>長野県箕輪町</v>
      </c>
      <c r="E931" s="12">
        <v>383</v>
      </c>
      <c r="F931" s="1">
        <f t="shared" si="28"/>
        <v>1</v>
      </c>
    </row>
    <row r="932" spans="1:6">
      <c r="A932" s="12">
        <v>384</v>
      </c>
      <c r="B932" s="12" t="s">
        <v>1000</v>
      </c>
      <c r="C932" s="12" t="s">
        <v>1035</v>
      </c>
      <c r="D932" s="1" t="str">
        <f t="shared" si="29"/>
        <v>長野県飯島町</v>
      </c>
      <c r="E932" s="12">
        <v>384</v>
      </c>
      <c r="F932" s="1">
        <f t="shared" si="28"/>
        <v>1</v>
      </c>
    </row>
    <row r="933" spans="1:6">
      <c r="A933" s="12">
        <v>385</v>
      </c>
      <c r="B933" s="12" t="s">
        <v>1000</v>
      </c>
      <c r="C933" s="12" t="s">
        <v>1036</v>
      </c>
      <c r="D933" s="1" t="str">
        <f t="shared" si="29"/>
        <v>長野県南箕輪村</v>
      </c>
      <c r="E933" s="12">
        <v>385</v>
      </c>
      <c r="F933" s="1">
        <f t="shared" si="28"/>
        <v>1</v>
      </c>
    </row>
    <row r="934" spans="1:6">
      <c r="A934" s="12">
        <v>386</v>
      </c>
      <c r="B934" s="12" t="s">
        <v>1000</v>
      </c>
      <c r="C934" s="12" t="s">
        <v>1037</v>
      </c>
      <c r="D934" s="1" t="str">
        <f t="shared" si="29"/>
        <v>長野県中川村</v>
      </c>
      <c r="E934" s="12">
        <v>386</v>
      </c>
      <c r="F934" s="1">
        <f t="shared" si="28"/>
        <v>1</v>
      </c>
    </row>
    <row r="935" spans="1:6">
      <c r="A935" s="12">
        <v>388</v>
      </c>
      <c r="B935" s="12" t="s">
        <v>1000</v>
      </c>
      <c r="C935" s="12" t="s">
        <v>1038</v>
      </c>
      <c r="D935" s="1" t="str">
        <f t="shared" si="29"/>
        <v>長野県宮田村</v>
      </c>
      <c r="E935" s="12">
        <v>388</v>
      </c>
      <c r="F935" s="1">
        <f t="shared" si="28"/>
        <v>1</v>
      </c>
    </row>
    <row r="936" spans="1:6">
      <c r="A936" s="12">
        <v>402</v>
      </c>
      <c r="B936" s="12" t="s">
        <v>1000</v>
      </c>
      <c r="C936" s="12" t="s">
        <v>1039</v>
      </c>
      <c r="D936" s="1" t="str">
        <f t="shared" si="29"/>
        <v>長野県松川町</v>
      </c>
      <c r="E936" s="12">
        <v>402</v>
      </c>
      <c r="F936" s="1">
        <f t="shared" si="28"/>
        <v>1</v>
      </c>
    </row>
    <row r="937" spans="1:6">
      <c r="A937" s="12">
        <v>403</v>
      </c>
      <c r="B937" s="12" t="s">
        <v>1000</v>
      </c>
      <c r="C937" s="12" t="s">
        <v>1040</v>
      </c>
      <c r="D937" s="1" t="str">
        <f t="shared" si="29"/>
        <v>長野県高森町</v>
      </c>
      <c r="E937" s="12">
        <v>403</v>
      </c>
      <c r="F937" s="1">
        <f t="shared" si="28"/>
        <v>1</v>
      </c>
    </row>
    <row r="938" spans="1:6">
      <c r="A938" s="12">
        <v>404</v>
      </c>
      <c r="B938" s="12" t="s">
        <v>1000</v>
      </c>
      <c r="C938" s="12" t="s">
        <v>1041</v>
      </c>
      <c r="D938" s="1" t="str">
        <f t="shared" si="29"/>
        <v>長野県阿南町</v>
      </c>
      <c r="E938" s="12">
        <v>404</v>
      </c>
      <c r="F938" s="1">
        <f t="shared" si="28"/>
        <v>1</v>
      </c>
    </row>
    <row r="939" spans="1:6">
      <c r="A939" s="12">
        <v>407</v>
      </c>
      <c r="B939" s="12" t="s">
        <v>1000</v>
      </c>
      <c r="C939" s="12" t="s">
        <v>1042</v>
      </c>
      <c r="D939" s="1" t="str">
        <f t="shared" si="29"/>
        <v>長野県阿智村</v>
      </c>
      <c r="E939" s="12">
        <v>407</v>
      </c>
      <c r="F939" s="1">
        <f t="shared" si="28"/>
        <v>1</v>
      </c>
    </row>
    <row r="940" spans="1:6">
      <c r="A940" s="12">
        <v>409</v>
      </c>
      <c r="B940" s="12" t="s">
        <v>1000</v>
      </c>
      <c r="C940" s="12" t="s">
        <v>1043</v>
      </c>
      <c r="D940" s="1" t="str">
        <f t="shared" si="29"/>
        <v>長野県平谷村</v>
      </c>
      <c r="E940" s="12">
        <v>409</v>
      </c>
      <c r="F940" s="1">
        <f t="shared" si="28"/>
        <v>1</v>
      </c>
    </row>
    <row r="941" spans="1:6">
      <c r="A941" s="12">
        <v>410</v>
      </c>
      <c r="B941" s="12" t="s">
        <v>1000</v>
      </c>
      <c r="C941" s="12" t="s">
        <v>1044</v>
      </c>
      <c r="D941" s="1" t="str">
        <f t="shared" si="29"/>
        <v>長野県根羽村</v>
      </c>
      <c r="E941" s="12">
        <v>410</v>
      </c>
      <c r="F941" s="1">
        <f t="shared" si="28"/>
        <v>1</v>
      </c>
    </row>
    <row r="942" spans="1:6">
      <c r="A942" s="12">
        <v>411</v>
      </c>
      <c r="B942" s="12" t="s">
        <v>1000</v>
      </c>
      <c r="C942" s="12" t="s">
        <v>1045</v>
      </c>
      <c r="D942" s="1" t="str">
        <f t="shared" si="29"/>
        <v>長野県下條村</v>
      </c>
      <c r="E942" s="12">
        <v>411</v>
      </c>
      <c r="F942" s="1">
        <f t="shared" si="28"/>
        <v>1</v>
      </c>
    </row>
    <row r="943" spans="1:6">
      <c r="A943" s="12">
        <v>412</v>
      </c>
      <c r="B943" s="12" t="s">
        <v>1000</v>
      </c>
      <c r="C943" s="12" t="s">
        <v>1046</v>
      </c>
      <c r="D943" s="1" t="str">
        <f t="shared" si="29"/>
        <v>長野県売木村</v>
      </c>
      <c r="E943" s="12">
        <v>412</v>
      </c>
      <c r="F943" s="1">
        <f t="shared" si="28"/>
        <v>1</v>
      </c>
    </row>
    <row r="944" spans="1:6">
      <c r="A944" s="12">
        <v>413</v>
      </c>
      <c r="B944" s="12" t="s">
        <v>1000</v>
      </c>
      <c r="C944" s="12" t="s">
        <v>1047</v>
      </c>
      <c r="D944" s="1" t="str">
        <f t="shared" si="29"/>
        <v>長野県天龍村</v>
      </c>
      <c r="E944" s="12">
        <v>413</v>
      </c>
      <c r="F944" s="1">
        <f t="shared" si="28"/>
        <v>1</v>
      </c>
    </row>
    <row r="945" spans="1:6">
      <c r="A945" s="12">
        <v>414</v>
      </c>
      <c r="B945" s="12" t="s">
        <v>1000</v>
      </c>
      <c r="C945" s="12" t="s">
        <v>1048</v>
      </c>
      <c r="D945" s="1" t="str">
        <f t="shared" si="29"/>
        <v>長野県泰阜村</v>
      </c>
      <c r="E945" s="12">
        <v>414</v>
      </c>
      <c r="F945" s="1">
        <f t="shared" si="28"/>
        <v>1</v>
      </c>
    </row>
    <row r="946" spans="1:6">
      <c r="A946" s="12">
        <v>415</v>
      </c>
      <c r="B946" s="12" t="s">
        <v>1000</v>
      </c>
      <c r="C946" s="12" t="s">
        <v>1049</v>
      </c>
      <c r="D946" s="1" t="str">
        <f t="shared" si="29"/>
        <v>長野県喬木村</v>
      </c>
      <c r="E946" s="12">
        <v>415</v>
      </c>
      <c r="F946" s="1">
        <f t="shared" si="28"/>
        <v>1</v>
      </c>
    </row>
    <row r="947" spans="1:6">
      <c r="A947" s="12">
        <v>416</v>
      </c>
      <c r="B947" s="12" t="s">
        <v>1000</v>
      </c>
      <c r="C947" s="12" t="s">
        <v>1050</v>
      </c>
      <c r="D947" s="1" t="str">
        <f t="shared" si="29"/>
        <v>長野県豊丘村</v>
      </c>
      <c r="E947" s="12">
        <v>416</v>
      </c>
      <c r="F947" s="1">
        <f t="shared" si="28"/>
        <v>1</v>
      </c>
    </row>
    <row r="948" spans="1:6">
      <c r="A948" s="12">
        <v>417</v>
      </c>
      <c r="B948" s="12" t="s">
        <v>1000</v>
      </c>
      <c r="C948" s="12" t="s">
        <v>1051</v>
      </c>
      <c r="D948" s="1" t="str">
        <f t="shared" si="29"/>
        <v>長野県大鹿村</v>
      </c>
      <c r="E948" s="12">
        <v>417</v>
      </c>
      <c r="F948" s="1">
        <f t="shared" si="28"/>
        <v>1</v>
      </c>
    </row>
    <row r="949" spans="1:6">
      <c r="A949" s="12">
        <v>422</v>
      </c>
      <c r="B949" s="12" t="s">
        <v>1000</v>
      </c>
      <c r="C949" s="12" t="s">
        <v>1052</v>
      </c>
      <c r="D949" s="1" t="str">
        <f t="shared" si="29"/>
        <v>長野県上松町</v>
      </c>
      <c r="E949" s="12">
        <v>422</v>
      </c>
      <c r="F949" s="1">
        <f t="shared" si="28"/>
        <v>1</v>
      </c>
    </row>
    <row r="950" spans="1:6">
      <c r="A950" s="12">
        <v>423</v>
      </c>
      <c r="B950" s="12" t="s">
        <v>1000</v>
      </c>
      <c r="C950" s="12" t="s">
        <v>1053</v>
      </c>
      <c r="D950" s="1" t="str">
        <f t="shared" si="29"/>
        <v>長野県南木曽町</v>
      </c>
      <c r="E950" s="12">
        <v>423</v>
      </c>
      <c r="F950" s="1">
        <f t="shared" si="28"/>
        <v>1</v>
      </c>
    </row>
    <row r="951" spans="1:6">
      <c r="A951" s="12">
        <v>425</v>
      </c>
      <c r="B951" s="12" t="s">
        <v>1000</v>
      </c>
      <c r="C951" s="12" t="s">
        <v>1054</v>
      </c>
      <c r="D951" s="1" t="str">
        <f t="shared" si="29"/>
        <v>長野県木祖村</v>
      </c>
      <c r="E951" s="12">
        <v>425</v>
      </c>
      <c r="F951" s="1">
        <f t="shared" si="28"/>
        <v>1</v>
      </c>
    </row>
    <row r="952" spans="1:6">
      <c r="A952" s="12">
        <v>429</v>
      </c>
      <c r="B952" s="12" t="s">
        <v>1000</v>
      </c>
      <c r="C952" s="12" t="s">
        <v>1055</v>
      </c>
      <c r="D952" s="1" t="str">
        <f t="shared" si="29"/>
        <v>長野県王滝村</v>
      </c>
      <c r="E952" s="12">
        <v>429</v>
      </c>
      <c r="F952" s="1">
        <f t="shared" si="28"/>
        <v>1</v>
      </c>
    </row>
    <row r="953" spans="1:6">
      <c r="A953" s="12">
        <v>430</v>
      </c>
      <c r="B953" s="12" t="s">
        <v>1000</v>
      </c>
      <c r="C953" s="12" t="s">
        <v>1056</v>
      </c>
      <c r="D953" s="1" t="str">
        <f t="shared" si="29"/>
        <v>長野県大桑村</v>
      </c>
      <c r="E953" s="12">
        <v>430</v>
      </c>
      <c r="F953" s="1">
        <f t="shared" si="28"/>
        <v>1</v>
      </c>
    </row>
    <row r="954" spans="1:6">
      <c r="A954" s="12">
        <v>432</v>
      </c>
      <c r="B954" s="12" t="s">
        <v>1000</v>
      </c>
      <c r="C954" s="12" t="s">
        <v>1057</v>
      </c>
      <c r="D954" s="1" t="str">
        <f t="shared" si="29"/>
        <v>長野県木曽町</v>
      </c>
      <c r="E954" s="12">
        <v>432</v>
      </c>
      <c r="F954" s="1">
        <f t="shared" si="28"/>
        <v>1</v>
      </c>
    </row>
    <row r="955" spans="1:6">
      <c r="A955" s="12">
        <v>446</v>
      </c>
      <c r="B955" s="12" t="s">
        <v>1000</v>
      </c>
      <c r="C955" s="12" t="s">
        <v>1058</v>
      </c>
      <c r="D955" s="1" t="str">
        <f t="shared" si="29"/>
        <v>長野県麻績村</v>
      </c>
      <c r="E955" s="12">
        <v>446</v>
      </c>
      <c r="F955" s="1">
        <f t="shared" si="28"/>
        <v>1</v>
      </c>
    </row>
    <row r="956" spans="1:6">
      <c r="A956" s="12">
        <v>448</v>
      </c>
      <c r="B956" s="12" t="s">
        <v>1000</v>
      </c>
      <c r="C956" s="12" t="s">
        <v>1059</v>
      </c>
      <c r="D956" s="1" t="str">
        <f t="shared" si="29"/>
        <v>長野県生坂村</v>
      </c>
      <c r="E956" s="12">
        <v>448</v>
      </c>
      <c r="F956" s="1">
        <f t="shared" si="28"/>
        <v>1</v>
      </c>
    </row>
    <row r="957" spans="1:6">
      <c r="A957" s="12">
        <v>450</v>
      </c>
      <c r="B957" s="12" t="s">
        <v>1000</v>
      </c>
      <c r="C957" s="12" t="s">
        <v>1060</v>
      </c>
      <c r="D957" s="1" t="str">
        <f t="shared" si="29"/>
        <v>長野県山形村</v>
      </c>
      <c r="E957" s="12">
        <v>450</v>
      </c>
      <c r="F957" s="1">
        <f t="shared" si="28"/>
        <v>1</v>
      </c>
    </row>
    <row r="958" spans="1:6">
      <c r="A958" s="12">
        <v>451</v>
      </c>
      <c r="B958" s="12" t="s">
        <v>1000</v>
      </c>
      <c r="C958" s="12" t="s">
        <v>1061</v>
      </c>
      <c r="D958" s="1" t="str">
        <f t="shared" si="29"/>
        <v>長野県朝日村</v>
      </c>
      <c r="E958" s="12">
        <v>451</v>
      </c>
      <c r="F958" s="1">
        <f t="shared" si="28"/>
        <v>1</v>
      </c>
    </row>
    <row r="959" spans="1:6">
      <c r="A959" s="12">
        <v>452</v>
      </c>
      <c r="B959" s="12" t="s">
        <v>1000</v>
      </c>
      <c r="C959" s="12" t="s">
        <v>1062</v>
      </c>
      <c r="D959" s="1" t="str">
        <f t="shared" si="29"/>
        <v>長野県筑北村</v>
      </c>
      <c r="E959" s="12">
        <v>452</v>
      </c>
      <c r="F959" s="1">
        <f t="shared" si="28"/>
        <v>1</v>
      </c>
    </row>
    <row r="960" spans="1:6">
      <c r="A960" s="12">
        <v>481</v>
      </c>
      <c r="B960" s="12" t="s">
        <v>1000</v>
      </c>
      <c r="C960" s="12" t="s">
        <v>266</v>
      </c>
      <c r="D960" s="1" t="str">
        <f t="shared" si="29"/>
        <v>長野県池田町</v>
      </c>
      <c r="E960" s="12">
        <v>481</v>
      </c>
      <c r="F960" s="1">
        <f t="shared" si="28"/>
        <v>1</v>
      </c>
    </row>
    <row r="961" spans="1:6">
      <c r="A961" s="12">
        <v>482</v>
      </c>
      <c r="B961" s="12" t="s">
        <v>1000</v>
      </c>
      <c r="C961" s="12" t="s">
        <v>1063</v>
      </c>
      <c r="D961" s="1" t="str">
        <f t="shared" si="29"/>
        <v>長野県松川村</v>
      </c>
      <c r="E961" s="12">
        <v>482</v>
      </c>
      <c r="F961" s="1">
        <f t="shared" si="28"/>
        <v>1</v>
      </c>
    </row>
    <row r="962" spans="1:6">
      <c r="A962" s="12">
        <v>485</v>
      </c>
      <c r="B962" s="12" t="s">
        <v>1000</v>
      </c>
      <c r="C962" s="12" t="s">
        <v>1064</v>
      </c>
      <c r="D962" s="1" t="str">
        <f t="shared" si="29"/>
        <v>長野県白馬村</v>
      </c>
      <c r="E962" s="12">
        <v>485</v>
      </c>
      <c r="F962" s="1">
        <f t="shared" ref="F962:F1025" si="30">COUNTIF(D:D,D962)</f>
        <v>1</v>
      </c>
    </row>
    <row r="963" spans="1:6">
      <c r="A963" s="12">
        <v>486</v>
      </c>
      <c r="B963" s="12" t="s">
        <v>1000</v>
      </c>
      <c r="C963" s="12" t="s">
        <v>1065</v>
      </c>
      <c r="D963" s="1" t="str">
        <f t="shared" ref="D963:D1022" si="31">B963&amp;C963</f>
        <v>長野県小谷村</v>
      </c>
      <c r="E963" s="12">
        <v>486</v>
      </c>
      <c r="F963" s="1">
        <f t="shared" si="30"/>
        <v>1</v>
      </c>
    </row>
    <row r="964" spans="1:6">
      <c r="A964" s="12">
        <v>521</v>
      </c>
      <c r="B964" s="12" t="s">
        <v>1000</v>
      </c>
      <c r="C964" s="12" t="s">
        <v>1066</v>
      </c>
      <c r="D964" s="1" t="str">
        <f t="shared" si="31"/>
        <v>長野県坂城町</v>
      </c>
      <c r="E964" s="12">
        <v>521</v>
      </c>
      <c r="F964" s="1">
        <f t="shared" si="30"/>
        <v>1</v>
      </c>
    </row>
    <row r="965" spans="1:6">
      <c r="A965" s="12">
        <v>541</v>
      </c>
      <c r="B965" s="12" t="s">
        <v>1000</v>
      </c>
      <c r="C965" s="12" t="s">
        <v>1067</v>
      </c>
      <c r="D965" s="1" t="str">
        <f t="shared" si="31"/>
        <v>長野県小布施町</v>
      </c>
      <c r="E965" s="12">
        <v>541</v>
      </c>
      <c r="F965" s="1">
        <f t="shared" si="30"/>
        <v>1</v>
      </c>
    </row>
    <row r="966" spans="1:6">
      <c r="A966" s="12">
        <v>543</v>
      </c>
      <c r="B966" s="12" t="s">
        <v>1000</v>
      </c>
      <c r="C966" s="12" t="s">
        <v>618</v>
      </c>
      <c r="D966" s="1" t="str">
        <f t="shared" si="31"/>
        <v>長野県高山村</v>
      </c>
      <c r="E966" s="12">
        <v>543</v>
      </c>
      <c r="F966" s="1">
        <f t="shared" si="30"/>
        <v>1</v>
      </c>
    </row>
    <row r="967" spans="1:6">
      <c r="A967" s="12">
        <v>561</v>
      </c>
      <c r="B967" s="12" t="s">
        <v>1000</v>
      </c>
      <c r="C967" s="12" t="s">
        <v>1068</v>
      </c>
      <c r="D967" s="1" t="str">
        <f t="shared" si="31"/>
        <v>長野県山ノ内町</v>
      </c>
      <c r="E967" s="12">
        <v>561</v>
      </c>
      <c r="F967" s="1">
        <f t="shared" si="30"/>
        <v>1</v>
      </c>
    </row>
    <row r="968" spans="1:6">
      <c r="A968" s="12">
        <v>562</v>
      </c>
      <c r="B968" s="12" t="s">
        <v>1000</v>
      </c>
      <c r="C968" s="12" t="s">
        <v>1069</v>
      </c>
      <c r="D968" s="1" t="str">
        <f t="shared" si="31"/>
        <v>長野県木島平村</v>
      </c>
      <c r="E968" s="12">
        <v>562</v>
      </c>
      <c r="F968" s="1">
        <f t="shared" si="30"/>
        <v>1</v>
      </c>
    </row>
    <row r="969" spans="1:6">
      <c r="A969" s="12">
        <v>563</v>
      </c>
      <c r="B969" s="12" t="s">
        <v>1000</v>
      </c>
      <c r="C969" s="12" t="s">
        <v>1070</v>
      </c>
      <c r="D969" s="1" t="str">
        <f t="shared" si="31"/>
        <v>長野県野沢温泉村</v>
      </c>
      <c r="E969" s="12">
        <v>563</v>
      </c>
      <c r="F969" s="1">
        <f t="shared" si="30"/>
        <v>1</v>
      </c>
    </row>
    <row r="970" spans="1:6">
      <c r="A970" s="12">
        <v>583</v>
      </c>
      <c r="B970" s="12" t="s">
        <v>1000</v>
      </c>
      <c r="C970" s="12" t="s">
        <v>1071</v>
      </c>
      <c r="D970" s="1" t="str">
        <f t="shared" si="31"/>
        <v>長野県信濃町</v>
      </c>
      <c r="E970" s="12">
        <v>583</v>
      </c>
      <c r="F970" s="1">
        <f t="shared" si="30"/>
        <v>1</v>
      </c>
    </row>
    <row r="971" spans="1:6">
      <c r="A971" s="12">
        <v>588</v>
      </c>
      <c r="B971" s="12" t="s">
        <v>1000</v>
      </c>
      <c r="C971" s="12" t="s">
        <v>1072</v>
      </c>
      <c r="D971" s="1" t="str">
        <f t="shared" si="31"/>
        <v>長野県小川村</v>
      </c>
      <c r="E971" s="12">
        <v>588</v>
      </c>
      <c r="F971" s="1">
        <f t="shared" si="30"/>
        <v>1</v>
      </c>
    </row>
    <row r="972" spans="1:6">
      <c r="A972" s="12">
        <v>590</v>
      </c>
      <c r="B972" s="12" t="s">
        <v>1000</v>
      </c>
      <c r="C972" s="12" t="s">
        <v>1073</v>
      </c>
      <c r="D972" s="1" t="str">
        <f t="shared" si="31"/>
        <v>長野県飯綱町</v>
      </c>
      <c r="E972" s="12">
        <v>590</v>
      </c>
      <c r="F972" s="1">
        <f t="shared" si="30"/>
        <v>1</v>
      </c>
    </row>
    <row r="973" spans="1:6">
      <c r="A973" s="12">
        <v>602</v>
      </c>
      <c r="B973" s="12" t="s">
        <v>1000</v>
      </c>
      <c r="C973" s="12" t="s">
        <v>1074</v>
      </c>
      <c r="D973" s="1" t="str">
        <f t="shared" si="31"/>
        <v>長野県栄村</v>
      </c>
      <c r="E973" s="12">
        <v>602</v>
      </c>
      <c r="F973" s="1">
        <f t="shared" si="30"/>
        <v>1</v>
      </c>
    </row>
    <row r="974" spans="1:6">
      <c r="A974" s="12">
        <v>201</v>
      </c>
      <c r="B974" s="12" t="s">
        <v>1075</v>
      </c>
      <c r="C974" s="12" t="s">
        <v>1076</v>
      </c>
      <c r="D974" s="1" t="str">
        <f t="shared" si="31"/>
        <v>岐阜県岐阜市</v>
      </c>
      <c r="E974" s="12">
        <v>201</v>
      </c>
      <c r="F974" s="1">
        <f t="shared" si="30"/>
        <v>1</v>
      </c>
    </row>
    <row r="975" spans="1:6">
      <c r="A975" s="12">
        <v>202</v>
      </c>
      <c r="B975" s="12" t="s">
        <v>1075</v>
      </c>
      <c r="C975" s="12" t="s">
        <v>1077</v>
      </c>
      <c r="D975" s="1" t="str">
        <f t="shared" si="31"/>
        <v>岐阜県大垣市</v>
      </c>
      <c r="E975" s="12">
        <v>202</v>
      </c>
      <c r="F975" s="1">
        <f t="shared" si="30"/>
        <v>1</v>
      </c>
    </row>
    <row r="976" spans="1:6">
      <c r="A976" s="12">
        <v>203</v>
      </c>
      <c r="B976" s="12" t="s">
        <v>1075</v>
      </c>
      <c r="C976" s="12" t="s">
        <v>1078</v>
      </c>
      <c r="D976" s="1" t="str">
        <f t="shared" si="31"/>
        <v>岐阜県高山市</v>
      </c>
      <c r="E976" s="12">
        <v>203</v>
      </c>
      <c r="F976" s="1">
        <f t="shared" si="30"/>
        <v>1</v>
      </c>
    </row>
    <row r="977" spans="1:6">
      <c r="A977" s="12">
        <v>204</v>
      </c>
      <c r="B977" s="12" t="s">
        <v>1075</v>
      </c>
      <c r="C977" s="12" t="s">
        <v>1079</v>
      </c>
      <c r="D977" s="1" t="str">
        <f t="shared" si="31"/>
        <v>岐阜県多治見市</v>
      </c>
      <c r="E977" s="12">
        <v>204</v>
      </c>
      <c r="F977" s="1">
        <f t="shared" si="30"/>
        <v>1</v>
      </c>
    </row>
    <row r="978" spans="1:6">
      <c r="A978" s="12">
        <v>205</v>
      </c>
      <c r="B978" s="12" t="s">
        <v>1075</v>
      </c>
      <c r="C978" s="12" t="s">
        <v>1080</v>
      </c>
      <c r="D978" s="1" t="str">
        <f t="shared" si="31"/>
        <v>岐阜県関市</v>
      </c>
      <c r="E978" s="12">
        <v>205</v>
      </c>
      <c r="F978" s="1">
        <f t="shared" si="30"/>
        <v>1</v>
      </c>
    </row>
    <row r="979" spans="1:6">
      <c r="A979" s="12">
        <v>206</v>
      </c>
      <c r="B979" s="12" t="s">
        <v>1075</v>
      </c>
      <c r="C979" s="12" t="s">
        <v>1081</v>
      </c>
      <c r="D979" s="1" t="str">
        <f t="shared" si="31"/>
        <v>岐阜県中津川市</v>
      </c>
      <c r="E979" s="12">
        <v>206</v>
      </c>
      <c r="F979" s="1">
        <f t="shared" si="30"/>
        <v>1</v>
      </c>
    </row>
    <row r="980" spans="1:6">
      <c r="A980" s="12">
        <v>207</v>
      </c>
      <c r="B980" s="12" t="s">
        <v>1075</v>
      </c>
      <c r="C980" s="12" t="s">
        <v>1082</v>
      </c>
      <c r="D980" s="1" t="str">
        <f t="shared" si="31"/>
        <v>岐阜県美濃市</v>
      </c>
      <c r="E980" s="12">
        <v>207</v>
      </c>
      <c r="F980" s="1">
        <f t="shared" si="30"/>
        <v>1</v>
      </c>
    </row>
    <row r="981" spans="1:6">
      <c r="A981" s="12">
        <v>208</v>
      </c>
      <c r="B981" s="12" t="s">
        <v>1075</v>
      </c>
      <c r="C981" s="12" t="s">
        <v>1083</v>
      </c>
      <c r="D981" s="1" t="str">
        <f t="shared" si="31"/>
        <v>岐阜県瑞浪市</v>
      </c>
      <c r="E981" s="12">
        <v>208</v>
      </c>
      <c r="F981" s="1">
        <f t="shared" si="30"/>
        <v>1</v>
      </c>
    </row>
    <row r="982" spans="1:6">
      <c r="A982" s="12">
        <v>209</v>
      </c>
      <c r="B982" s="12" t="s">
        <v>1075</v>
      </c>
      <c r="C982" s="12" t="s">
        <v>1084</v>
      </c>
      <c r="D982" s="1" t="str">
        <f t="shared" si="31"/>
        <v>岐阜県羽島市</v>
      </c>
      <c r="E982" s="12">
        <v>209</v>
      </c>
      <c r="F982" s="1">
        <f t="shared" si="30"/>
        <v>1</v>
      </c>
    </row>
    <row r="983" spans="1:6">
      <c r="A983" s="12">
        <v>210</v>
      </c>
      <c r="B983" s="12" t="s">
        <v>1075</v>
      </c>
      <c r="C983" s="12" t="s">
        <v>1085</v>
      </c>
      <c r="D983" s="1" t="str">
        <f t="shared" si="31"/>
        <v>岐阜県恵那市</v>
      </c>
      <c r="E983" s="12">
        <v>210</v>
      </c>
      <c r="F983" s="1">
        <f t="shared" si="30"/>
        <v>1</v>
      </c>
    </row>
    <row r="984" spans="1:6">
      <c r="A984" s="12">
        <v>211</v>
      </c>
      <c r="B984" s="12" t="s">
        <v>1075</v>
      </c>
      <c r="C984" s="12" t="s">
        <v>1086</v>
      </c>
      <c r="D984" s="1" t="str">
        <f t="shared" si="31"/>
        <v>岐阜県美濃加茂市</v>
      </c>
      <c r="E984" s="12">
        <v>211</v>
      </c>
      <c r="F984" s="1">
        <f t="shared" si="30"/>
        <v>1</v>
      </c>
    </row>
    <row r="985" spans="1:6">
      <c r="A985" s="12">
        <v>212</v>
      </c>
      <c r="B985" s="12" t="s">
        <v>1075</v>
      </c>
      <c r="C985" s="12" t="s">
        <v>1087</v>
      </c>
      <c r="D985" s="1" t="str">
        <f t="shared" si="31"/>
        <v>岐阜県土岐市</v>
      </c>
      <c r="E985" s="12">
        <v>212</v>
      </c>
      <c r="F985" s="1">
        <f t="shared" si="30"/>
        <v>1</v>
      </c>
    </row>
    <row r="986" spans="1:6">
      <c r="A986" s="12">
        <v>213</v>
      </c>
      <c r="B986" s="12" t="s">
        <v>1075</v>
      </c>
      <c r="C986" s="12" t="s">
        <v>1088</v>
      </c>
      <c r="D986" s="1" t="str">
        <f t="shared" si="31"/>
        <v>岐阜県各務原市</v>
      </c>
      <c r="E986" s="12">
        <v>213</v>
      </c>
      <c r="F986" s="1">
        <f t="shared" si="30"/>
        <v>1</v>
      </c>
    </row>
    <row r="987" spans="1:6">
      <c r="A987" s="12">
        <v>214</v>
      </c>
      <c r="B987" s="12" t="s">
        <v>1075</v>
      </c>
      <c r="C987" s="12" t="s">
        <v>1089</v>
      </c>
      <c r="D987" s="1" t="str">
        <f t="shared" si="31"/>
        <v>岐阜県可児市</v>
      </c>
      <c r="E987" s="12">
        <v>214</v>
      </c>
      <c r="F987" s="1">
        <f t="shared" si="30"/>
        <v>1</v>
      </c>
    </row>
    <row r="988" spans="1:6">
      <c r="A988" s="12">
        <v>215</v>
      </c>
      <c r="B988" s="12" t="s">
        <v>1075</v>
      </c>
      <c r="C988" s="12" t="s">
        <v>1090</v>
      </c>
      <c r="D988" s="1" t="str">
        <f t="shared" si="31"/>
        <v>岐阜県山県市</v>
      </c>
      <c r="E988" s="12">
        <v>215</v>
      </c>
      <c r="F988" s="1">
        <f t="shared" si="30"/>
        <v>1</v>
      </c>
    </row>
    <row r="989" spans="1:6">
      <c r="A989" s="12">
        <v>216</v>
      </c>
      <c r="B989" s="12" t="s">
        <v>1075</v>
      </c>
      <c r="C989" s="12" t="s">
        <v>1091</v>
      </c>
      <c r="D989" s="1" t="str">
        <f t="shared" si="31"/>
        <v>岐阜県瑞穂市</v>
      </c>
      <c r="E989" s="12">
        <v>216</v>
      </c>
      <c r="F989" s="1">
        <f t="shared" si="30"/>
        <v>1</v>
      </c>
    </row>
    <row r="990" spans="1:6">
      <c r="A990" s="12">
        <v>217</v>
      </c>
      <c r="B990" s="12" t="s">
        <v>1075</v>
      </c>
      <c r="C990" s="12" t="s">
        <v>1092</v>
      </c>
      <c r="D990" s="1" t="str">
        <f t="shared" si="31"/>
        <v>岐阜県飛騨市</v>
      </c>
      <c r="E990" s="12">
        <v>217</v>
      </c>
      <c r="F990" s="1">
        <f t="shared" si="30"/>
        <v>1</v>
      </c>
    </row>
    <row r="991" spans="1:6">
      <c r="A991" s="12">
        <v>218</v>
      </c>
      <c r="B991" s="12" t="s">
        <v>1075</v>
      </c>
      <c r="C991" s="12" t="s">
        <v>1093</v>
      </c>
      <c r="D991" s="1" t="str">
        <f t="shared" si="31"/>
        <v>岐阜県本巣市</v>
      </c>
      <c r="E991" s="12">
        <v>218</v>
      </c>
      <c r="F991" s="1">
        <f t="shared" si="30"/>
        <v>1</v>
      </c>
    </row>
    <row r="992" spans="1:6">
      <c r="A992" s="12">
        <v>219</v>
      </c>
      <c r="B992" s="12" t="s">
        <v>1075</v>
      </c>
      <c r="C992" s="12" t="s">
        <v>1094</v>
      </c>
      <c r="D992" s="1" t="str">
        <f t="shared" si="31"/>
        <v>岐阜県郡上市</v>
      </c>
      <c r="E992" s="12">
        <v>219</v>
      </c>
      <c r="F992" s="1">
        <f t="shared" si="30"/>
        <v>1</v>
      </c>
    </row>
    <row r="993" spans="1:6">
      <c r="A993" s="12">
        <v>220</v>
      </c>
      <c r="B993" s="12" t="s">
        <v>1075</v>
      </c>
      <c r="C993" s="12" t="s">
        <v>1095</v>
      </c>
      <c r="D993" s="1" t="str">
        <f t="shared" si="31"/>
        <v>岐阜県下呂市</v>
      </c>
      <c r="E993" s="12">
        <v>220</v>
      </c>
      <c r="F993" s="1">
        <f t="shared" si="30"/>
        <v>1</v>
      </c>
    </row>
    <row r="994" spans="1:6">
      <c r="A994" s="12">
        <v>221</v>
      </c>
      <c r="B994" s="12" t="s">
        <v>1075</v>
      </c>
      <c r="C994" s="12" t="s">
        <v>1096</v>
      </c>
      <c r="D994" s="1" t="str">
        <f t="shared" si="31"/>
        <v>岐阜県海津市</v>
      </c>
      <c r="E994" s="12">
        <v>221</v>
      </c>
      <c r="F994" s="1">
        <f t="shared" si="30"/>
        <v>1</v>
      </c>
    </row>
    <row r="995" spans="1:6">
      <c r="A995" s="12">
        <v>302</v>
      </c>
      <c r="B995" s="12" t="s">
        <v>1075</v>
      </c>
      <c r="C995" s="12" t="s">
        <v>1097</v>
      </c>
      <c r="D995" s="1" t="str">
        <f t="shared" si="31"/>
        <v>岐阜県岐南町</v>
      </c>
      <c r="E995" s="12">
        <v>302</v>
      </c>
      <c r="F995" s="1">
        <f t="shared" si="30"/>
        <v>1</v>
      </c>
    </row>
    <row r="996" spans="1:6">
      <c r="A996" s="12">
        <v>303</v>
      </c>
      <c r="B996" s="12" t="s">
        <v>1075</v>
      </c>
      <c r="C996" s="12" t="s">
        <v>1098</v>
      </c>
      <c r="D996" s="1" t="str">
        <f t="shared" si="31"/>
        <v>岐阜県笠松町</v>
      </c>
      <c r="E996" s="12">
        <v>303</v>
      </c>
      <c r="F996" s="1">
        <f t="shared" si="30"/>
        <v>1</v>
      </c>
    </row>
    <row r="997" spans="1:6">
      <c r="A997" s="12">
        <v>341</v>
      </c>
      <c r="B997" s="12" t="s">
        <v>1075</v>
      </c>
      <c r="C997" s="12" t="s">
        <v>1099</v>
      </c>
      <c r="D997" s="1" t="str">
        <f t="shared" si="31"/>
        <v>岐阜県養老町</v>
      </c>
      <c r="E997" s="12">
        <v>341</v>
      </c>
      <c r="F997" s="1">
        <f t="shared" si="30"/>
        <v>1</v>
      </c>
    </row>
    <row r="998" spans="1:6">
      <c r="A998" s="12">
        <v>361</v>
      </c>
      <c r="B998" s="12" t="s">
        <v>1075</v>
      </c>
      <c r="C998" s="12" t="s">
        <v>1100</v>
      </c>
      <c r="D998" s="1" t="str">
        <f t="shared" si="31"/>
        <v>岐阜県垂井町</v>
      </c>
      <c r="E998" s="12">
        <v>361</v>
      </c>
      <c r="F998" s="1">
        <f t="shared" si="30"/>
        <v>1</v>
      </c>
    </row>
    <row r="999" spans="1:6">
      <c r="A999" s="12">
        <v>362</v>
      </c>
      <c r="B999" s="12" t="s">
        <v>1075</v>
      </c>
      <c r="C999" s="12" t="s">
        <v>1101</v>
      </c>
      <c r="D999" s="1" t="str">
        <f t="shared" si="31"/>
        <v>岐阜県関ケ原町</v>
      </c>
      <c r="E999" s="12">
        <v>362</v>
      </c>
      <c r="F999" s="1">
        <f t="shared" si="30"/>
        <v>1</v>
      </c>
    </row>
    <row r="1000" spans="1:6">
      <c r="A1000" s="12">
        <v>381</v>
      </c>
      <c r="B1000" s="12" t="s">
        <v>1075</v>
      </c>
      <c r="C1000" s="12" t="s">
        <v>1102</v>
      </c>
      <c r="D1000" s="1" t="str">
        <f t="shared" si="31"/>
        <v>岐阜県神戸町</v>
      </c>
      <c r="E1000" s="12">
        <v>381</v>
      </c>
      <c r="F1000" s="1">
        <f t="shared" si="30"/>
        <v>1</v>
      </c>
    </row>
    <row r="1001" spans="1:6">
      <c r="A1001" s="12">
        <v>382</v>
      </c>
      <c r="B1001" s="12" t="s">
        <v>1075</v>
      </c>
      <c r="C1001" s="12" t="s">
        <v>1103</v>
      </c>
      <c r="D1001" s="1" t="str">
        <f t="shared" si="31"/>
        <v>岐阜県輪之内町</v>
      </c>
      <c r="E1001" s="12">
        <v>382</v>
      </c>
      <c r="F1001" s="1">
        <f t="shared" si="30"/>
        <v>1</v>
      </c>
    </row>
    <row r="1002" spans="1:6">
      <c r="A1002" s="12">
        <v>383</v>
      </c>
      <c r="B1002" s="12" t="s">
        <v>1075</v>
      </c>
      <c r="C1002" s="12" t="s">
        <v>1104</v>
      </c>
      <c r="D1002" s="1" t="str">
        <f t="shared" si="31"/>
        <v>岐阜県安八町</v>
      </c>
      <c r="E1002" s="12">
        <v>383</v>
      </c>
      <c r="F1002" s="1">
        <f t="shared" si="30"/>
        <v>1</v>
      </c>
    </row>
    <row r="1003" spans="1:6">
      <c r="A1003" s="12">
        <v>401</v>
      </c>
      <c r="B1003" s="12" t="s">
        <v>1075</v>
      </c>
      <c r="C1003" s="12" t="s">
        <v>1105</v>
      </c>
      <c r="D1003" s="1" t="str">
        <f t="shared" si="31"/>
        <v>岐阜県揖斐川町</v>
      </c>
      <c r="E1003" s="12">
        <v>401</v>
      </c>
      <c r="F1003" s="1">
        <f t="shared" si="30"/>
        <v>1</v>
      </c>
    </row>
    <row r="1004" spans="1:6">
      <c r="A1004" s="12">
        <v>403</v>
      </c>
      <c r="B1004" s="12" t="s">
        <v>1075</v>
      </c>
      <c r="C1004" s="12" t="s">
        <v>1106</v>
      </c>
      <c r="D1004" s="1" t="str">
        <f t="shared" si="31"/>
        <v>岐阜県大野町</v>
      </c>
      <c r="E1004" s="12">
        <v>403</v>
      </c>
      <c r="F1004" s="1">
        <f t="shared" si="30"/>
        <v>1</v>
      </c>
    </row>
    <row r="1005" spans="1:6">
      <c r="A1005" s="12">
        <v>404</v>
      </c>
      <c r="B1005" s="12" t="s">
        <v>1075</v>
      </c>
      <c r="C1005" s="12" t="s">
        <v>266</v>
      </c>
      <c r="D1005" s="1" t="str">
        <f t="shared" si="31"/>
        <v>岐阜県池田町</v>
      </c>
      <c r="E1005" s="12">
        <v>404</v>
      </c>
      <c r="F1005" s="1">
        <f t="shared" si="30"/>
        <v>1</v>
      </c>
    </row>
    <row r="1006" spans="1:6">
      <c r="A1006" s="12">
        <v>421</v>
      </c>
      <c r="B1006" s="12" t="s">
        <v>1075</v>
      </c>
      <c r="C1006" s="12" t="s">
        <v>1107</v>
      </c>
      <c r="D1006" s="1" t="str">
        <f t="shared" si="31"/>
        <v>岐阜県北方町</v>
      </c>
      <c r="E1006" s="12">
        <v>421</v>
      </c>
      <c r="F1006" s="1">
        <f t="shared" si="30"/>
        <v>1</v>
      </c>
    </row>
    <row r="1007" spans="1:6">
      <c r="A1007" s="12">
        <v>501</v>
      </c>
      <c r="B1007" s="12" t="s">
        <v>1075</v>
      </c>
      <c r="C1007" s="12" t="s">
        <v>1108</v>
      </c>
      <c r="D1007" s="1" t="str">
        <f t="shared" si="31"/>
        <v>岐阜県坂祝町</v>
      </c>
      <c r="E1007" s="12">
        <v>501</v>
      </c>
      <c r="F1007" s="1">
        <f t="shared" si="30"/>
        <v>1</v>
      </c>
    </row>
    <row r="1008" spans="1:6">
      <c r="A1008" s="12">
        <v>502</v>
      </c>
      <c r="B1008" s="12" t="s">
        <v>1075</v>
      </c>
      <c r="C1008" s="12" t="s">
        <v>1109</v>
      </c>
      <c r="D1008" s="1" t="str">
        <f t="shared" si="31"/>
        <v>岐阜県富加町</v>
      </c>
      <c r="E1008" s="12">
        <v>502</v>
      </c>
      <c r="F1008" s="1">
        <f t="shared" si="30"/>
        <v>1</v>
      </c>
    </row>
    <row r="1009" spans="1:6">
      <c r="A1009" s="12">
        <v>503</v>
      </c>
      <c r="B1009" s="12" t="s">
        <v>1075</v>
      </c>
      <c r="C1009" s="12" t="s">
        <v>1110</v>
      </c>
      <c r="D1009" s="1" t="str">
        <f t="shared" si="31"/>
        <v>岐阜県川辺町</v>
      </c>
      <c r="E1009" s="12">
        <v>503</v>
      </c>
      <c r="F1009" s="1">
        <f t="shared" si="30"/>
        <v>1</v>
      </c>
    </row>
    <row r="1010" spans="1:6">
      <c r="A1010" s="12">
        <v>504</v>
      </c>
      <c r="B1010" s="12" t="s">
        <v>1075</v>
      </c>
      <c r="C1010" s="12" t="s">
        <v>1111</v>
      </c>
      <c r="D1010" s="1" t="str">
        <f t="shared" si="31"/>
        <v>岐阜県七宗町</v>
      </c>
      <c r="E1010" s="12">
        <v>504</v>
      </c>
      <c r="F1010" s="1">
        <f t="shared" si="30"/>
        <v>1</v>
      </c>
    </row>
    <row r="1011" spans="1:6">
      <c r="A1011" s="12">
        <v>505</v>
      </c>
      <c r="B1011" s="12" t="s">
        <v>1075</v>
      </c>
      <c r="C1011" s="12" t="s">
        <v>1112</v>
      </c>
      <c r="D1011" s="1" t="str">
        <f t="shared" si="31"/>
        <v>岐阜県八百津町</v>
      </c>
      <c r="E1011" s="12">
        <v>505</v>
      </c>
      <c r="F1011" s="1">
        <f t="shared" si="30"/>
        <v>1</v>
      </c>
    </row>
    <row r="1012" spans="1:6">
      <c r="A1012" s="12">
        <v>506</v>
      </c>
      <c r="B1012" s="12" t="s">
        <v>1075</v>
      </c>
      <c r="C1012" s="12" t="s">
        <v>1113</v>
      </c>
      <c r="D1012" s="1" t="str">
        <f t="shared" si="31"/>
        <v>岐阜県白川町</v>
      </c>
      <c r="E1012" s="12">
        <v>506</v>
      </c>
      <c r="F1012" s="1">
        <f t="shared" si="30"/>
        <v>1</v>
      </c>
    </row>
    <row r="1013" spans="1:6">
      <c r="A1013" s="12">
        <v>507</v>
      </c>
      <c r="B1013" s="12" t="s">
        <v>1075</v>
      </c>
      <c r="C1013" s="12" t="s">
        <v>1114</v>
      </c>
      <c r="D1013" s="1" t="str">
        <f t="shared" si="31"/>
        <v>岐阜県東白川村</v>
      </c>
      <c r="E1013" s="12">
        <v>507</v>
      </c>
      <c r="F1013" s="1">
        <f t="shared" si="30"/>
        <v>1</v>
      </c>
    </row>
    <row r="1014" spans="1:6">
      <c r="A1014" s="12">
        <v>521</v>
      </c>
      <c r="B1014" s="12" t="s">
        <v>1075</v>
      </c>
      <c r="C1014" s="12" t="s">
        <v>1115</v>
      </c>
      <c r="D1014" s="1" t="str">
        <f t="shared" si="31"/>
        <v>岐阜県御嵩町</v>
      </c>
      <c r="E1014" s="12">
        <v>521</v>
      </c>
      <c r="F1014" s="1">
        <f t="shared" si="30"/>
        <v>1</v>
      </c>
    </row>
    <row r="1015" spans="1:6">
      <c r="A1015" s="12">
        <v>604</v>
      </c>
      <c r="B1015" s="12" t="s">
        <v>1075</v>
      </c>
      <c r="C1015" s="12" t="s">
        <v>1116</v>
      </c>
      <c r="D1015" s="1" t="str">
        <f t="shared" si="31"/>
        <v>岐阜県白川村</v>
      </c>
      <c r="E1015" s="12">
        <v>604</v>
      </c>
      <c r="F1015" s="1">
        <f t="shared" si="30"/>
        <v>1</v>
      </c>
    </row>
    <row r="1016" spans="1:6">
      <c r="A1016" s="12">
        <v>101</v>
      </c>
      <c r="B1016" s="12" t="s">
        <v>1117</v>
      </c>
      <c r="C1016" s="12" t="s">
        <v>1118</v>
      </c>
      <c r="D1016" s="1" t="str">
        <f t="shared" si="31"/>
        <v>静岡県静岡市葵区</v>
      </c>
      <c r="E1016" s="12">
        <v>101</v>
      </c>
      <c r="F1016" s="1">
        <f t="shared" si="30"/>
        <v>1</v>
      </c>
    </row>
    <row r="1017" spans="1:6">
      <c r="A1017" s="12">
        <v>102</v>
      </c>
      <c r="B1017" s="12" t="s">
        <v>1117</v>
      </c>
      <c r="C1017" s="12" t="s">
        <v>1119</v>
      </c>
      <c r="D1017" s="1" t="str">
        <f t="shared" si="31"/>
        <v>静岡県静岡市駿河区</v>
      </c>
      <c r="E1017" s="12">
        <v>102</v>
      </c>
      <c r="F1017" s="1">
        <f t="shared" si="30"/>
        <v>1</v>
      </c>
    </row>
    <row r="1018" spans="1:6">
      <c r="A1018" s="12">
        <v>103</v>
      </c>
      <c r="B1018" s="12" t="s">
        <v>1117</v>
      </c>
      <c r="C1018" s="12" t="s">
        <v>1120</v>
      </c>
      <c r="D1018" s="1" t="str">
        <f t="shared" si="31"/>
        <v>静岡県静岡市清水区</v>
      </c>
      <c r="E1018" s="12">
        <v>103</v>
      </c>
      <c r="F1018" s="1">
        <f t="shared" si="30"/>
        <v>1</v>
      </c>
    </row>
    <row r="1019" spans="1:6">
      <c r="A1019">
        <v>138</v>
      </c>
      <c r="B1019" s="12" t="s">
        <v>1117</v>
      </c>
      <c r="C1019" s="6" t="s">
        <v>2486</v>
      </c>
      <c r="D1019" s="1" t="str">
        <f t="shared" si="31"/>
        <v>静岡県浜松市中央区</v>
      </c>
      <c r="E1019">
        <v>138</v>
      </c>
      <c r="F1019" s="1">
        <f t="shared" si="30"/>
        <v>1</v>
      </c>
    </row>
    <row r="1020" spans="1:6">
      <c r="A1020">
        <v>139</v>
      </c>
      <c r="B1020" s="12" t="s">
        <v>1117</v>
      </c>
      <c r="C1020" s="6" t="s">
        <v>2487</v>
      </c>
      <c r="D1020" s="1" t="str">
        <f t="shared" si="31"/>
        <v>静岡県浜松市浜名区</v>
      </c>
      <c r="E1020">
        <v>139</v>
      </c>
      <c r="F1020" s="1">
        <f t="shared" si="30"/>
        <v>1</v>
      </c>
    </row>
    <row r="1021" spans="1:6">
      <c r="A1021">
        <v>140</v>
      </c>
      <c r="B1021" s="12" t="s">
        <v>1117</v>
      </c>
      <c r="C1021" s="6" t="s">
        <v>2488</v>
      </c>
      <c r="D1021" s="1" t="str">
        <f t="shared" si="31"/>
        <v>静岡県浜松市天竜区</v>
      </c>
      <c r="E1021">
        <v>140</v>
      </c>
      <c r="F1021" s="1">
        <f t="shared" si="30"/>
        <v>1</v>
      </c>
    </row>
    <row r="1022" spans="1:6">
      <c r="A1022" s="12">
        <v>203</v>
      </c>
      <c r="B1022" s="12" t="s">
        <v>1117</v>
      </c>
      <c r="C1022" s="12" t="s">
        <v>1121</v>
      </c>
      <c r="D1022" s="1" t="str">
        <f t="shared" si="31"/>
        <v>静岡県沼津市</v>
      </c>
      <c r="E1022" s="12">
        <v>203</v>
      </c>
      <c r="F1022" s="1">
        <f t="shared" si="30"/>
        <v>1</v>
      </c>
    </row>
    <row r="1023" spans="1:6">
      <c r="A1023" s="12">
        <v>205</v>
      </c>
      <c r="B1023" s="12" t="s">
        <v>1117</v>
      </c>
      <c r="C1023" s="12" t="s">
        <v>1122</v>
      </c>
      <c r="D1023" s="1" t="str">
        <f t="shared" ref="D1023:D1086" si="32">B1023&amp;C1023</f>
        <v>静岡県熱海市</v>
      </c>
      <c r="E1023" s="12">
        <v>205</v>
      </c>
      <c r="F1023" s="1">
        <f t="shared" si="30"/>
        <v>1</v>
      </c>
    </row>
    <row r="1024" spans="1:6">
      <c r="A1024" s="12">
        <v>206</v>
      </c>
      <c r="B1024" s="12" t="s">
        <v>1117</v>
      </c>
      <c r="C1024" s="12" t="s">
        <v>1123</v>
      </c>
      <c r="D1024" s="1" t="str">
        <f t="shared" si="32"/>
        <v>静岡県三島市</v>
      </c>
      <c r="E1024" s="12">
        <v>206</v>
      </c>
      <c r="F1024" s="1">
        <f t="shared" si="30"/>
        <v>1</v>
      </c>
    </row>
    <row r="1025" spans="1:6">
      <c r="A1025" s="12">
        <v>207</v>
      </c>
      <c r="B1025" s="12" t="s">
        <v>1117</v>
      </c>
      <c r="C1025" s="12" t="s">
        <v>1124</v>
      </c>
      <c r="D1025" s="1" t="str">
        <f t="shared" si="32"/>
        <v>静岡県富士宮市</v>
      </c>
      <c r="E1025" s="12">
        <v>207</v>
      </c>
      <c r="F1025" s="1">
        <f t="shared" si="30"/>
        <v>1</v>
      </c>
    </row>
    <row r="1026" spans="1:6">
      <c r="A1026" s="12">
        <v>208</v>
      </c>
      <c r="B1026" s="12" t="s">
        <v>1117</v>
      </c>
      <c r="C1026" s="12" t="s">
        <v>1125</v>
      </c>
      <c r="D1026" s="1" t="str">
        <f t="shared" si="32"/>
        <v>静岡県伊東市</v>
      </c>
      <c r="E1026" s="12">
        <v>208</v>
      </c>
      <c r="F1026" s="1">
        <f t="shared" ref="F1026:F1089" si="33">COUNTIF(D:D,D1026)</f>
        <v>1</v>
      </c>
    </row>
    <row r="1027" spans="1:6">
      <c r="A1027" s="12">
        <v>209</v>
      </c>
      <c r="B1027" s="12" t="s">
        <v>1117</v>
      </c>
      <c r="C1027" s="12" t="s">
        <v>1126</v>
      </c>
      <c r="D1027" s="1" t="str">
        <f t="shared" si="32"/>
        <v>静岡県島田市</v>
      </c>
      <c r="E1027" s="12">
        <v>209</v>
      </c>
      <c r="F1027" s="1">
        <f t="shared" si="33"/>
        <v>1</v>
      </c>
    </row>
    <row r="1028" spans="1:6">
      <c r="A1028" s="12">
        <v>210</v>
      </c>
      <c r="B1028" s="12" t="s">
        <v>1117</v>
      </c>
      <c r="C1028" s="12" t="s">
        <v>1127</v>
      </c>
      <c r="D1028" s="1" t="str">
        <f t="shared" si="32"/>
        <v>静岡県富士市</v>
      </c>
      <c r="E1028" s="12">
        <v>210</v>
      </c>
      <c r="F1028" s="1">
        <f t="shared" si="33"/>
        <v>1</v>
      </c>
    </row>
    <row r="1029" spans="1:6">
      <c r="A1029" s="12">
        <v>211</v>
      </c>
      <c r="B1029" s="12" t="s">
        <v>1117</v>
      </c>
      <c r="C1029" s="12" t="s">
        <v>1128</v>
      </c>
      <c r="D1029" s="1" t="str">
        <f t="shared" si="32"/>
        <v>静岡県磐田市</v>
      </c>
      <c r="E1029" s="12">
        <v>211</v>
      </c>
      <c r="F1029" s="1">
        <f t="shared" si="33"/>
        <v>1</v>
      </c>
    </row>
    <row r="1030" spans="1:6">
      <c r="A1030" s="12">
        <v>212</v>
      </c>
      <c r="B1030" s="12" t="s">
        <v>1117</v>
      </c>
      <c r="C1030" s="12" t="s">
        <v>1129</v>
      </c>
      <c r="D1030" s="1" t="str">
        <f t="shared" si="32"/>
        <v>静岡県焼津市</v>
      </c>
      <c r="E1030" s="12">
        <v>212</v>
      </c>
      <c r="F1030" s="1">
        <f t="shared" si="33"/>
        <v>1</v>
      </c>
    </row>
    <row r="1031" spans="1:6">
      <c r="A1031" s="12">
        <v>213</v>
      </c>
      <c r="B1031" s="12" t="s">
        <v>1117</v>
      </c>
      <c r="C1031" s="12" t="s">
        <v>1130</v>
      </c>
      <c r="D1031" s="1" t="str">
        <f t="shared" si="32"/>
        <v>静岡県掛川市</v>
      </c>
      <c r="E1031" s="12">
        <v>213</v>
      </c>
      <c r="F1031" s="1">
        <f t="shared" si="33"/>
        <v>1</v>
      </c>
    </row>
    <row r="1032" spans="1:6">
      <c r="A1032" s="12">
        <v>214</v>
      </c>
      <c r="B1032" s="12" t="s">
        <v>1117</v>
      </c>
      <c r="C1032" s="12" t="s">
        <v>1131</v>
      </c>
      <c r="D1032" s="1" t="str">
        <f t="shared" si="32"/>
        <v>静岡県藤枝市</v>
      </c>
      <c r="E1032" s="12">
        <v>214</v>
      </c>
      <c r="F1032" s="1">
        <f t="shared" si="33"/>
        <v>1</v>
      </c>
    </row>
    <row r="1033" spans="1:6">
      <c r="A1033" s="12">
        <v>215</v>
      </c>
      <c r="B1033" s="12" t="s">
        <v>1117</v>
      </c>
      <c r="C1033" s="12" t="s">
        <v>1132</v>
      </c>
      <c r="D1033" s="1" t="str">
        <f t="shared" si="32"/>
        <v>静岡県御殿場市</v>
      </c>
      <c r="E1033" s="12">
        <v>215</v>
      </c>
      <c r="F1033" s="1">
        <f t="shared" si="33"/>
        <v>1</v>
      </c>
    </row>
    <row r="1034" spans="1:6">
      <c r="A1034" s="12">
        <v>216</v>
      </c>
      <c r="B1034" s="12" t="s">
        <v>1117</v>
      </c>
      <c r="C1034" s="12" t="s">
        <v>1133</v>
      </c>
      <c r="D1034" s="1" t="str">
        <f t="shared" si="32"/>
        <v>静岡県袋井市</v>
      </c>
      <c r="E1034" s="12">
        <v>216</v>
      </c>
      <c r="F1034" s="1">
        <f t="shared" si="33"/>
        <v>1</v>
      </c>
    </row>
    <row r="1035" spans="1:6">
      <c r="A1035" s="12">
        <v>219</v>
      </c>
      <c r="B1035" s="12" t="s">
        <v>1117</v>
      </c>
      <c r="C1035" s="12" t="s">
        <v>1134</v>
      </c>
      <c r="D1035" s="1" t="str">
        <f t="shared" si="32"/>
        <v>静岡県下田市</v>
      </c>
      <c r="E1035" s="12">
        <v>219</v>
      </c>
      <c r="F1035" s="1">
        <f t="shared" si="33"/>
        <v>1</v>
      </c>
    </row>
    <row r="1036" spans="1:6">
      <c r="A1036" s="12">
        <v>220</v>
      </c>
      <c r="B1036" s="12" t="s">
        <v>1117</v>
      </c>
      <c r="C1036" s="12" t="s">
        <v>1135</v>
      </c>
      <c r="D1036" s="1" t="str">
        <f t="shared" si="32"/>
        <v>静岡県裾野市</v>
      </c>
      <c r="E1036" s="12">
        <v>220</v>
      </c>
      <c r="F1036" s="1">
        <f t="shared" si="33"/>
        <v>1</v>
      </c>
    </row>
    <row r="1037" spans="1:6">
      <c r="A1037" s="12">
        <v>221</v>
      </c>
      <c r="B1037" s="12" t="s">
        <v>1117</v>
      </c>
      <c r="C1037" s="12" t="s">
        <v>1136</v>
      </c>
      <c r="D1037" s="1" t="str">
        <f t="shared" si="32"/>
        <v>静岡県湖西市</v>
      </c>
      <c r="E1037" s="12">
        <v>221</v>
      </c>
      <c r="F1037" s="1">
        <f t="shared" si="33"/>
        <v>1</v>
      </c>
    </row>
    <row r="1038" spans="1:6">
      <c r="A1038" s="12">
        <v>222</v>
      </c>
      <c r="B1038" s="12" t="s">
        <v>1117</v>
      </c>
      <c r="C1038" s="12" t="s">
        <v>1137</v>
      </c>
      <c r="D1038" s="1" t="str">
        <f t="shared" si="32"/>
        <v>静岡県伊豆市</v>
      </c>
      <c r="E1038" s="12">
        <v>222</v>
      </c>
      <c r="F1038" s="1">
        <f t="shared" si="33"/>
        <v>1</v>
      </c>
    </row>
    <row r="1039" spans="1:6">
      <c r="A1039" s="12">
        <v>223</v>
      </c>
      <c r="B1039" s="12" t="s">
        <v>1117</v>
      </c>
      <c r="C1039" s="12" t="s">
        <v>1138</v>
      </c>
      <c r="D1039" s="1" t="str">
        <f t="shared" si="32"/>
        <v>静岡県御前崎市</v>
      </c>
      <c r="E1039" s="12">
        <v>223</v>
      </c>
      <c r="F1039" s="1">
        <f t="shared" si="33"/>
        <v>1</v>
      </c>
    </row>
    <row r="1040" spans="1:6">
      <c r="A1040" s="12">
        <v>224</v>
      </c>
      <c r="B1040" s="12" t="s">
        <v>1117</v>
      </c>
      <c r="C1040" s="12" t="s">
        <v>1139</v>
      </c>
      <c r="D1040" s="1" t="str">
        <f t="shared" si="32"/>
        <v>静岡県菊川市</v>
      </c>
      <c r="E1040" s="12">
        <v>224</v>
      </c>
      <c r="F1040" s="1">
        <f t="shared" si="33"/>
        <v>1</v>
      </c>
    </row>
    <row r="1041" spans="1:6">
      <c r="A1041" s="12">
        <v>225</v>
      </c>
      <c r="B1041" s="12" t="s">
        <v>1117</v>
      </c>
      <c r="C1041" s="12" t="s">
        <v>1140</v>
      </c>
      <c r="D1041" s="1" t="str">
        <f t="shared" si="32"/>
        <v>静岡県伊豆の国市</v>
      </c>
      <c r="E1041" s="12">
        <v>225</v>
      </c>
      <c r="F1041" s="1">
        <f t="shared" si="33"/>
        <v>1</v>
      </c>
    </row>
    <row r="1042" spans="1:6">
      <c r="A1042" s="12">
        <v>226</v>
      </c>
      <c r="B1042" s="12" t="s">
        <v>1117</v>
      </c>
      <c r="C1042" s="12" t="s">
        <v>1141</v>
      </c>
      <c r="D1042" s="1" t="str">
        <f t="shared" si="32"/>
        <v>静岡県牧之原市</v>
      </c>
      <c r="E1042" s="12">
        <v>226</v>
      </c>
      <c r="F1042" s="1">
        <f t="shared" si="33"/>
        <v>1</v>
      </c>
    </row>
    <row r="1043" spans="1:6">
      <c r="A1043" s="12">
        <v>301</v>
      </c>
      <c r="B1043" s="12" t="s">
        <v>1117</v>
      </c>
      <c r="C1043" s="12" t="s">
        <v>1142</v>
      </c>
      <c r="D1043" s="1" t="str">
        <f t="shared" si="32"/>
        <v>静岡県東伊豆町</v>
      </c>
      <c r="E1043" s="12">
        <v>301</v>
      </c>
      <c r="F1043" s="1">
        <f t="shared" si="33"/>
        <v>1</v>
      </c>
    </row>
    <row r="1044" spans="1:6">
      <c r="A1044" s="12">
        <v>302</v>
      </c>
      <c r="B1044" s="12" t="s">
        <v>1117</v>
      </c>
      <c r="C1044" s="12" t="s">
        <v>1143</v>
      </c>
      <c r="D1044" s="1" t="str">
        <f t="shared" si="32"/>
        <v>静岡県河津町</v>
      </c>
      <c r="E1044" s="12">
        <v>302</v>
      </c>
      <c r="F1044" s="1">
        <f t="shared" si="33"/>
        <v>1</v>
      </c>
    </row>
    <row r="1045" spans="1:6">
      <c r="A1045" s="12">
        <v>304</v>
      </c>
      <c r="B1045" s="12" t="s">
        <v>1117</v>
      </c>
      <c r="C1045" s="12" t="s">
        <v>1144</v>
      </c>
      <c r="D1045" s="1" t="str">
        <f t="shared" si="32"/>
        <v>静岡県南伊豆町</v>
      </c>
      <c r="E1045" s="12">
        <v>304</v>
      </c>
      <c r="F1045" s="1">
        <f t="shared" si="33"/>
        <v>1</v>
      </c>
    </row>
    <row r="1046" spans="1:6">
      <c r="A1046" s="12">
        <v>305</v>
      </c>
      <c r="B1046" s="12" t="s">
        <v>1117</v>
      </c>
      <c r="C1046" s="12" t="s">
        <v>1145</v>
      </c>
      <c r="D1046" s="1" t="str">
        <f t="shared" si="32"/>
        <v>静岡県松崎町</v>
      </c>
      <c r="E1046" s="12">
        <v>305</v>
      </c>
      <c r="F1046" s="1">
        <f t="shared" si="33"/>
        <v>1</v>
      </c>
    </row>
    <row r="1047" spans="1:6">
      <c r="A1047" s="12">
        <v>306</v>
      </c>
      <c r="B1047" s="12" t="s">
        <v>1117</v>
      </c>
      <c r="C1047" s="12" t="s">
        <v>1146</v>
      </c>
      <c r="D1047" s="1" t="str">
        <f t="shared" si="32"/>
        <v>静岡県西伊豆町</v>
      </c>
      <c r="E1047" s="12">
        <v>306</v>
      </c>
      <c r="F1047" s="1">
        <f t="shared" si="33"/>
        <v>1</v>
      </c>
    </row>
    <row r="1048" spans="1:6">
      <c r="A1048" s="12">
        <v>325</v>
      </c>
      <c r="B1048" s="12" t="s">
        <v>1117</v>
      </c>
      <c r="C1048" s="12" t="s">
        <v>1147</v>
      </c>
      <c r="D1048" s="1" t="str">
        <f t="shared" si="32"/>
        <v>静岡県函南町</v>
      </c>
      <c r="E1048" s="12">
        <v>325</v>
      </c>
      <c r="F1048" s="1">
        <f t="shared" si="33"/>
        <v>1</v>
      </c>
    </row>
    <row r="1049" spans="1:6">
      <c r="A1049" s="12">
        <v>341</v>
      </c>
      <c r="B1049" s="12" t="s">
        <v>1117</v>
      </c>
      <c r="C1049" s="12" t="s">
        <v>259</v>
      </c>
      <c r="D1049" s="1" t="str">
        <f t="shared" si="32"/>
        <v>静岡県清水町</v>
      </c>
      <c r="E1049" s="12">
        <v>341</v>
      </c>
      <c r="F1049" s="1">
        <f t="shared" si="33"/>
        <v>1</v>
      </c>
    </row>
    <row r="1050" spans="1:6">
      <c r="A1050" s="12">
        <v>342</v>
      </c>
      <c r="B1050" s="12" t="s">
        <v>1117</v>
      </c>
      <c r="C1050" s="12" t="s">
        <v>1148</v>
      </c>
      <c r="D1050" s="1" t="str">
        <f t="shared" si="32"/>
        <v>静岡県長泉町</v>
      </c>
      <c r="E1050" s="12">
        <v>342</v>
      </c>
      <c r="F1050" s="1">
        <f t="shared" si="33"/>
        <v>1</v>
      </c>
    </row>
    <row r="1051" spans="1:6">
      <c r="A1051" s="12">
        <v>344</v>
      </c>
      <c r="B1051" s="12" t="s">
        <v>1117</v>
      </c>
      <c r="C1051" s="12" t="s">
        <v>1149</v>
      </c>
      <c r="D1051" s="1" t="str">
        <f t="shared" si="32"/>
        <v>静岡県小山町</v>
      </c>
      <c r="E1051" s="12">
        <v>344</v>
      </c>
      <c r="F1051" s="1">
        <f t="shared" si="33"/>
        <v>1</v>
      </c>
    </row>
    <row r="1052" spans="1:6">
      <c r="A1052" s="12">
        <v>424</v>
      </c>
      <c r="B1052" s="12" t="s">
        <v>1117</v>
      </c>
      <c r="C1052" s="12" t="s">
        <v>1150</v>
      </c>
      <c r="D1052" s="1" t="str">
        <f t="shared" si="32"/>
        <v>静岡県吉田町</v>
      </c>
      <c r="E1052" s="12">
        <v>424</v>
      </c>
      <c r="F1052" s="1">
        <f t="shared" si="33"/>
        <v>1</v>
      </c>
    </row>
    <row r="1053" spans="1:6">
      <c r="A1053" s="12">
        <v>429</v>
      </c>
      <c r="B1053" s="12" t="s">
        <v>1117</v>
      </c>
      <c r="C1053" s="12" t="s">
        <v>1151</v>
      </c>
      <c r="D1053" s="1" t="str">
        <f t="shared" si="32"/>
        <v>静岡県川根本町</v>
      </c>
      <c r="E1053" s="12">
        <v>429</v>
      </c>
      <c r="F1053" s="1">
        <f t="shared" si="33"/>
        <v>1</v>
      </c>
    </row>
    <row r="1054" spans="1:6">
      <c r="A1054" s="12">
        <v>461</v>
      </c>
      <c r="B1054" s="12" t="s">
        <v>1117</v>
      </c>
      <c r="C1054" s="12" t="s">
        <v>148</v>
      </c>
      <c r="D1054" s="1" t="str">
        <f t="shared" si="32"/>
        <v>静岡県森町</v>
      </c>
      <c r="E1054" s="12">
        <v>461</v>
      </c>
      <c r="F1054" s="1">
        <f t="shared" si="33"/>
        <v>1</v>
      </c>
    </row>
    <row r="1055" spans="1:6">
      <c r="A1055" s="12">
        <v>101</v>
      </c>
      <c r="B1055" s="12" t="s">
        <v>1152</v>
      </c>
      <c r="C1055" s="12" t="s">
        <v>1153</v>
      </c>
      <c r="D1055" s="1" t="str">
        <f t="shared" si="32"/>
        <v>愛知県名古屋市千種区</v>
      </c>
      <c r="E1055" s="12">
        <v>101</v>
      </c>
      <c r="F1055" s="1">
        <f t="shared" si="33"/>
        <v>1</v>
      </c>
    </row>
    <row r="1056" spans="1:6">
      <c r="A1056" s="12">
        <v>102</v>
      </c>
      <c r="B1056" s="12" t="s">
        <v>1152</v>
      </c>
      <c r="C1056" s="12" t="s">
        <v>1154</v>
      </c>
      <c r="D1056" s="1" t="str">
        <f t="shared" si="32"/>
        <v>愛知県名古屋市東区</v>
      </c>
      <c r="E1056" s="12">
        <v>102</v>
      </c>
      <c r="F1056" s="1">
        <f t="shared" si="33"/>
        <v>1</v>
      </c>
    </row>
    <row r="1057" spans="1:6">
      <c r="A1057" s="12">
        <v>103</v>
      </c>
      <c r="B1057" s="12" t="s">
        <v>1152</v>
      </c>
      <c r="C1057" s="12" t="s">
        <v>1155</v>
      </c>
      <c r="D1057" s="1" t="str">
        <f t="shared" si="32"/>
        <v>愛知県名古屋市北区</v>
      </c>
      <c r="E1057" s="12">
        <v>103</v>
      </c>
      <c r="F1057" s="1">
        <f t="shared" si="33"/>
        <v>1</v>
      </c>
    </row>
    <row r="1058" spans="1:6">
      <c r="A1058" s="12">
        <v>104</v>
      </c>
      <c r="B1058" s="12" t="s">
        <v>1152</v>
      </c>
      <c r="C1058" s="12" t="s">
        <v>1156</v>
      </c>
      <c r="D1058" s="1" t="str">
        <f t="shared" si="32"/>
        <v>愛知県名古屋市西区</v>
      </c>
      <c r="E1058" s="12">
        <v>104</v>
      </c>
      <c r="F1058" s="1">
        <f t="shared" si="33"/>
        <v>1</v>
      </c>
    </row>
    <row r="1059" spans="1:6">
      <c r="A1059" s="12">
        <v>105</v>
      </c>
      <c r="B1059" s="12" t="s">
        <v>1152</v>
      </c>
      <c r="C1059" s="12" t="s">
        <v>1157</v>
      </c>
      <c r="D1059" s="1" t="str">
        <f t="shared" si="32"/>
        <v>愛知県名古屋市中村区</v>
      </c>
      <c r="E1059" s="12">
        <v>105</v>
      </c>
      <c r="F1059" s="1">
        <f t="shared" si="33"/>
        <v>1</v>
      </c>
    </row>
    <row r="1060" spans="1:6">
      <c r="A1060" s="12">
        <v>106</v>
      </c>
      <c r="B1060" s="12" t="s">
        <v>1152</v>
      </c>
      <c r="C1060" s="12" t="s">
        <v>1158</v>
      </c>
      <c r="D1060" s="1" t="str">
        <f t="shared" si="32"/>
        <v>愛知県名古屋市中区</v>
      </c>
      <c r="E1060" s="12">
        <v>106</v>
      </c>
      <c r="F1060" s="1">
        <f t="shared" si="33"/>
        <v>1</v>
      </c>
    </row>
    <row r="1061" spans="1:6">
      <c r="A1061" s="12">
        <v>107</v>
      </c>
      <c r="B1061" s="12" t="s">
        <v>1152</v>
      </c>
      <c r="C1061" s="12" t="s">
        <v>1159</v>
      </c>
      <c r="D1061" s="1" t="str">
        <f t="shared" si="32"/>
        <v>愛知県名古屋市昭和区</v>
      </c>
      <c r="E1061" s="12">
        <v>107</v>
      </c>
      <c r="F1061" s="1">
        <f t="shared" si="33"/>
        <v>1</v>
      </c>
    </row>
    <row r="1062" spans="1:6">
      <c r="A1062" s="12">
        <v>108</v>
      </c>
      <c r="B1062" s="12" t="s">
        <v>1152</v>
      </c>
      <c r="C1062" s="12" t="s">
        <v>1160</v>
      </c>
      <c r="D1062" s="1" t="str">
        <f t="shared" si="32"/>
        <v>愛知県名古屋市瑞穂区</v>
      </c>
      <c r="E1062" s="12">
        <v>108</v>
      </c>
      <c r="F1062" s="1">
        <f t="shared" si="33"/>
        <v>1</v>
      </c>
    </row>
    <row r="1063" spans="1:6">
      <c r="A1063" s="12">
        <v>109</v>
      </c>
      <c r="B1063" s="12" t="s">
        <v>1152</v>
      </c>
      <c r="C1063" s="12" t="s">
        <v>1161</v>
      </c>
      <c r="D1063" s="1" t="str">
        <f t="shared" si="32"/>
        <v>愛知県名古屋市熱田区</v>
      </c>
      <c r="E1063" s="12">
        <v>109</v>
      </c>
      <c r="F1063" s="1">
        <f t="shared" si="33"/>
        <v>1</v>
      </c>
    </row>
    <row r="1064" spans="1:6">
      <c r="A1064" s="12">
        <v>110</v>
      </c>
      <c r="B1064" s="12" t="s">
        <v>1152</v>
      </c>
      <c r="C1064" s="12" t="s">
        <v>1162</v>
      </c>
      <c r="D1064" s="1" t="str">
        <f t="shared" si="32"/>
        <v>愛知県名古屋市中川区</v>
      </c>
      <c r="E1064" s="12">
        <v>110</v>
      </c>
      <c r="F1064" s="1">
        <f t="shared" si="33"/>
        <v>1</v>
      </c>
    </row>
    <row r="1065" spans="1:6">
      <c r="A1065" s="12">
        <v>111</v>
      </c>
      <c r="B1065" s="12" t="s">
        <v>1152</v>
      </c>
      <c r="C1065" s="12" t="s">
        <v>1163</v>
      </c>
      <c r="D1065" s="1" t="str">
        <f t="shared" si="32"/>
        <v>愛知県名古屋市港区</v>
      </c>
      <c r="E1065" s="12">
        <v>111</v>
      </c>
      <c r="F1065" s="1">
        <f t="shared" si="33"/>
        <v>1</v>
      </c>
    </row>
    <row r="1066" spans="1:6">
      <c r="A1066" s="12">
        <v>112</v>
      </c>
      <c r="B1066" s="12" t="s">
        <v>1152</v>
      </c>
      <c r="C1066" s="12" t="s">
        <v>1164</v>
      </c>
      <c r="D1066" s="1" t="str">
        <f t="shared" si="32"/>
        <v>愛知県名古屋市南区</v>
      </c>
      <c r="E1066" s="12">
        <v>112</v>
      </c>
      <c r="F1066" s="1">
        <f t="shared" si="33"/>
        <v>1</v>
      </c>
    </row>
    <row r="1067" spans="1:6">
      <c r="A1067" s="12">
        <v>113</v>
      </c>
      <c r="B1067" s="12" t="s">
        <v>1152</v>
      </c>
      <c r="C1067" s="12" t="s">
        <v>1165</v>
      </c>
      <c r="D1067" s="1" t="str">
        <f t="shared" si="32"/>
        <v>愛知県名古屋市守山区</v>
      </c>
      <c r="E1067" s="12">
        <v>113</v>
      </c>
      <c r="F1067" s="1">
        <f t="shared" si="33"/>
        <v>1</v>
      </c>
    </row>
    <row r="1068" spans="1:6">
      <c r="A1068" s="12">
        <v>114</v>
      </c>
      <c r="B1068" s="12" t="s">
        <v>1152</v>
      </c>
      <c r="C1068" s="12" t="s">
        <v>1166</v>
      </c>
      <c r="D1068" s="1" t="str">
        <f t="shared" si="32"/>
        <v>愛知県名古屋市緑区</v>
      </c>
      <c r="E1068" s="12">
        <v>114</v>
      </c>
      <c r="F1068" s="1">
        <f t="shared" si="33"/>
        <v>1</v>
      </c>
    </row>
    <row r="1069" spans="1:6">
      <c r="A1069" s="12">
        <v>115</v>
      </c>
      <c r="B1069" s="12" t="s">
        <v>1152</v>
      </c>
      <c r="C1069" s="12" t="s">
        <v>1167</v>
      </c>
      <c r="D1069" s="1" t="str">
        <f t="shared" si="32"/>
        <v>愛知県名古屋市名東区</v>
      </c>
      <c r="E1069" s="12">
        <v>115</v>
      </c>
      <c r="F1069" s="1">
        <f t="shared" si="33"/>
        <v>1</v>
      </c>
    </row>
    <row r="1070" spans="1:6">
      <c r="A1070" s="12">
        <v>116</v>
      </c>
      <c r="B1070" s="12" t="s">
        <v>1152</v>
      </c>
      <c r="C1070" s="12" t="s">
        <v>1168</v>
      </c>
      <c r="D1070" s="1" t="str">
        <f t="shared" si="32"/>
        <v>愛知県名古屋市天白区</v>
      </c>
      <c r="E1070" s="12">
        <v>116</v>
      </c>
      <c r="F1070" s="1">
        <f t="shared" si="33"/>
        <v>1</v>
      </c>
    </row>
    <row r="1071" spans="1:6">
      <c r="A1071" s="12">
        <v>201</v>
      </c>
      <c r="B1071" s="12" t="s">
        <v>1152</v>
      </c>
      <c r="C1071" s="12" t="s">
        <v>1169</v>
      </c>
      <c r="D1071" s="1" t="str">
        <f t="shared" si="32"/>
        <v>愛知県豊橋市</v>
      </c>
      <c r="E1071" s="12">
        <v>201</v>
      </c>
      <c r="F1071" s="1">
        <f t="shared" si="33"/>
        <v>1</v>
      </c>
    </row>
    <row r="1072" spans="1:6">
      <c r="A1072" s="12">
        <v>202</v>
      </c>
      <c r="B1072" s="12" t="s">
        <v>1152</v>
      </c>
      <c r="C1072" s="12" t="s">
        <v>1170</v>
      </c>
      <c r="D1072" s="1" t="str">
        <f t="shared" si="32"/>
        <v>愛知県岡崎市</v>
      </c>
      <c r="E1072" s="12">
        <v>202</v>
      </c>
      <c r="F1072" s="1">
        <f t="shared" si="33"/>
        <v>1</v>
      </c>
    </row>
    <row r="1073" spans="1:6">
      <c r="A1073" s="12">
        <v>203</v>
      </c>
      <c r="B1073" s="12" t="s">
        <v>1152</v>
      </c>
      <c r="C1073" s="12" t="s">
        <v>1171</v>
      </c>
      <c r="D1073" s="1" t="str">
        <f t="shared" si="32"/>
        <v>愛知県一宮市</v>
      </c>
      <c r="E1073" s="12">
        <v>203</v>
      </c>
      <c r="F1073" s="1">
        <f t="shared" si="33"/>
        <v>1</v>
      </c>
    </row>
    <row r="1074" spans="1:6">
      <c r="A1074" s="12">
        <v>204</v>
      </c>
      <c r="B1074" s="12" t="s">
        <v>1152</v>
      </c>
      <c r="C1074" s="12" t="s">
        <v>1172</v>
      </c>
      <c r="D1074" s="1" t="str">
        <f t="shared" si="32"/>
        <v>愛知県瀬戸市</v>
      </c>
      <c r="E1074" s="12">
        <v>204</v>
      </c>
      <c r="F1074" s="1">
        <f t="shared" si="33"/>
        <v>1</v>
      </c>
    </row>
    <row r="1075" spans="1:6">
      <c r="A1075" s="12">
        <v>205</v>
      </c>
      <c r="B1075" s="12" t="s">
        <v>1152</v>
      </c>
      <c r="C1075" s="12" t="s">
        <v>1173</v>
      </c>
      <c r="D1075" s="1" t="str">
        <f t="shared" si="32"/>
        <v>愛知県半田市</v>
      </c>
      <c r="E1075" s="12">
        <v>205</v>
      </c>
      <c r="F1075" s="1">
        <f t="shared" si="33"/>
        <v>1</v>
      </c>
    </row>
    <row r="1076" spans="1:6">
      <c r="A1076" s="12">
        <v>206</v>
      </c>
      <c r="B1076" s="12" t="s">
        <v>1152</v>
      </c>
      <c r="C1076" s="12" t="s">
        <v>1174</v>
      </c>
      <c r="D1076" s="1" t="str">
        <f t="shared" si="32"/>
        <v>愛知県春日井市</v>
      </c>
      <c r="E1076" s="12">
        <v>206</v>
      </c>
      <c r="F1076" s="1">
        <f t="shared" si="33"/>
        <v>1</v>
      </c>
    </row>
    <row r="1077" spans="1:6">
      <c r="A1077" s="12">
        <v>207</v>
      </c>
      <c r="B1077" s="12" t="s">
        <v>1152</v>
      </c>
      <c r="C1077" s="12" t="s">
        <v>1175</v>
      </c>
      <c r="D1077" s="1" t="str">
        <f t="shared" si="32"/>
        <v>愛知県豊川市</v>
      </c>
      <c r="E1077" s="12">
        <v>207</v>
      </c>
      <c r="F1077" s="1">
        <f t="shared" si="33"/>
        <v>1</v>
      </c>
    </row>
    <row r="1078" spans="1:6">
      <c r="A1078" s="12">
        <v>208</v>
      </c>
      <c r="B1078" s="12" t="s">
        <v>1152</v>
      </c>
      <c r="C1078" s="12" t="s">
        <v>1176</v>
      </c>
      <c r="D1078" s="1" t="str">
        <f t="shared" si="32"/>
        <v>愛知県津島市</v>
      </c>
      <c r="E1078" s="12">
        <v>208</v>
      </c>
      <c r="F1078" s="1">
        <f t="shared" si="33"/>
        <v>1</v>
      </c>
    </row>
    <row r="1079" spans="1:6">
      <c r="A1079" s="12">
        <v>209</v>
      </c>
      <c r="B1079" s="12" t="s">
        <v>1152</v>
      </c>
      <c r="C1079" s="12" t="s">
        <v>1177</v>
      </c>
      <c r="D1079" s="1" t="str">
        <f t="shared" si="32"/>
        <v>愛知県碧南市</v>
      </c>
      <c r="E1079" s="12">
        <v>209</v>
      </c>
      <c r="F1079" s="1">
        <f t="shared" si="33"/>
        <v>1</v>
      </c>
    </row>
    <row r="1080" spans="1:6">
      <c r="A1080" s="12">
        <v>210</v>
      </c>
      <c r="B1080" s="12" t="s">
        <v>1152</v>
      </c>
      <c r="C1080" s="12" t="s">
        <v>1178</v>
      </c>
      <c r="D1080" s="1" t="str">
        <f t="shared" si="32"/>
        <v>愛知県刈谷市</v>
      </c>
      <c r="E1080" s="12">
        <v>210</v>
      </c>
      <c r="F1080" s="1">
        <f t="shared" si="33"/>
        <v>1</v>
      </c>
    </row>
    <row r="1081" spans="1:6">
      <c r="A1081" s="12">
        <v>211</v>
      </c>
      <c r="B1081" s="12" t="s">
        <v>1152</v>
      </c>
      <c r="C1081" s="12" t="s">
        <v>1179</v>
      </c>
      <c r="D1081" s="1" t="str">
        <f t="shared" si="32"/>
        <v>愛知県豊田市</v>
      </c>
      <c r="E1081" s="12">
        <v>211</v>
      </c>
      <c r="F1081" s="1">
        <f t="shared" si="33"/>
        <v>1</v>
      </c>
    </row>
    <row r="1082" spans="1:6">
      <c r="A1082" s="12">
        <v>212</v>
      </c>
      <c r="B1082" s="12" t="s">
        <v>1152</v>
      </c>
      <c r="C1082" s="12" t="s">
        <v>1180</v>
      </c>
      <c r="D1082" s="1" t="str">
        <f t="shared" si="32"/>
        <v>愛知県安城市</v>
      </c>
      <c r="E1082" s="12">
        <v>212</v>
      </c>
      <c r="F1082" s="1">
        <f t="shared" si="33"/>
        <v>1</v>
      </c>
    </row>
    <row r="1083" spans="1:6">
      <c r="A1083" s="12">
        <v>213</v>
      </c>
      <c r="B1083" s="12" t="s">
        <v>1152</v>
      </c>
      <c r="C1083" s="12" t="s">
        <v>1181</v>
      </c>
      <c r="D1083" s="1" t="str">
        <f t="shared" si="32"/>
        <v>愛知県西尾市</v>
      </c>
      <c r="E1083" s="12">
        <v>213</v>
      </c>
      <c r="F1083" s="1">
        <f t="shared" si="33"/>
        <v>1</v>
      </c>
    </row>
    <row r="1084" spans="1:6">
      <c r="A1084" s="12">
        <v>214</v>
      </c>
      <c r="B1084" s="12" t="s">
        <v>1152</v>
      </c>
      <c r="C1084" s="12" t="s">
        <v>1182</v>
      </c>
      <c r="D1084" s="1" t="str">
        <f t="shared" si="32"/>
        <v>愛知県蒲郡市</v>
      </c>
      <c r="E1084" s="12">
        <v>214</v>
      </c>
      <c r="F1084" s="1">
        <f t="shared" si="33"/>
        <v>1</v>
      </c>
    </row>
    <row r="1085" spans="1:6">
      <c r="A1085" s="12">
        <v>215</v>
      </c>
      <c r="B1085" s="12" t="s">
        <v>1152</v>
      </c>
      <c r="C1085" s="12" t="s">
        <v>1183</v>
      </c>
      <c r="D1085" s="1" t="str">
        <f t="shared" si="32"/>
        <v>愛知県犬山市</v>
      </c>
      <c r="E1085" s="12">
        <v>215</v>
      </c>
      <c r="F1085" s="1">
        <f t="shared" si="33"/>
        <v>1</v>
      </c>
    </row>
    <row r="1086" spans="1:6">
      <c r="A1086" s="12">
        <v>216</v>
      </c>
      <c r="B1086" s="12" t="s">
        <v>1152</v>
      </c>
      <c r="C1086" s="12" t="s">
        <v>1184</v>
      </c>
      <c r="D1086" s="1" t="str">
        <f t="shared" si="32"/>
        <v>愛知県常滑市</v>
      </c>
      <c r="E1086" s="12">
        <v>216</v>
      </c>
      <c r="F1086" s="1">
        <f t="shared" si="33"/>
        <v>1</v>
      </c>
    </row>
    <row r="1087" spans="1:6">
      <c r="A1087" s="12">
        <v>217</v>
      </c>
      <c r="B1087" s="12" t="s">
        <v>1152</v>
      </c>
      <c r="C1087" s="12" t="s">
        <v>1185</v>
      </c>
      <c r="D1087" s="1" t="str">
        <f t="shared" ref="D1087:D1150" si="34">B1087&amp;C1087</f>
        <v>愛知県江南市</v>
      </c>
      <c r="E1087" s="12">
        <v>217</v>
      </c>
      <c r="F1087" s="1">
        <f t="shared" si="33"/>
        <v>1</v>
      </c>
    </row>
    <row r="1088" spans="1:6">
      <c r="A1088" s="12">
        <v>219</v>
      </c>
      <c r="B1088" s="12" t="s">
        <v>1152</v>
      </c>
      <c r="C1088" s="12" t="s">
        <v>1186</v>
      </c>
      <c r="D1088" s="1" t="str">
        <f t="shared" si="34"/>
        <v>愛知県小牧市</v>
      </c>
      <c r="E1088" s="12">
        <v>219</v>
      </c>
      <c r="F1088" s="1">
        <f t="shared" si="33"/>
        <v>1</v>
      </c>
    </row>
    <row r="1089" spans="1:6">
      <c r="A1089" s="12">
        <v>220</v>
      </c>
      <c r="B1089" s="12" t="s">
        <v>1152</v>
      </c>
      <c r="C1089" s="12" t="s">
        <v>1187</v>
      </c>
      <c r="D1089" s="1" t="str">
        <f t="shared" si="34"/>
        <v>愛知県稲沢市</v>
      </c>
      <c r="E1089" s="12">
        <v>220</v>
      </c>
      <c r="F1089" s="1">
        <f t="shared" si="33"/>
        <v>1</v>
      </c>
    </row>
    <row r="1090" spans="1:6">
      <c r="A1090" s="12">
        <v>221</v>
      </c>
      <c r="B1090" s="12" t="s">
        <v>1152</v>
      </c>
      <c r="C1090" s="12" t="s">
        <v>1188</v>
      </c>
      <c r="D1090" s="1" t="str">
        <f t="shared" si="34"/>
        <v>愛知県新城市</v>
      </c>
      <c r="E1090" s="12">
        <v>221</v>
      </c>
      <c r="F1090" s="1">
        <f t="shared" ref="F1090:F1153" si="35">COUNTIF(D:D,D1090)</f>
        <v>1</v>
      </c>
    </row>
    <row r="1091" spans="1:6">
      <c r="A1091" s="12">
        <v>222</v>
      </c>
      <c r="B1091" s="12" t="s">
        <v>1152</v>
      </c>
      <c r="C1091" s="12" t="s">
        <v>1189</v>
      </c>
      <c r="D1091" s="1" t="str">
        <f t="shared" si="34"/>
        <v>愛知県東海市</v>
      </c>
      <c r="E1091" s="12">
        <v>222</v>
      </c>
      <c r="F1091" s="1">
        <f t="shared" si="35"/>
        <v>1</v>
      </c>
    </row>
    <row r="1092" spans="1:6">
      <c r="A1092" s="12">
        <v>223</v>
      </c>
      <c r="B1092" s="12" t="s">
        <v>1152</v>
      </c>
      <c r="C1092" s="12" t="s">
        <v>1190</v>
      </c>
      <c r="D1092" s="1" t="str">
        <f t="shared" si="34"/>
        <v>愛知県大府市</v>
      </c>
      <c r="E1092" s="12">
        <v>223</v>
      </c>
      <c r="F1092" s="1">
        <f t="shared" si="35"/>
        <v>1</v>
      </c>
    </row>
    <row r="1093" spans="1:6">
      <c r="A1093" s="12">
        <v>224</v>
      </c>
      <c r="B1093" s="12" t="s">
        <v>1152</v>
      </c>
      <c r="C1093" s="12" t="s">
        <v>1191</v>
      </c>
      <c r="D1093" s="1" t="str">
        <f t="shared" si="34"/>
        <v>愛知県知多市</v>
      </c>
      <c r="E1093" s="12">
        <v>224</v>
      </c>
      <c r="F1093" s="1">
        <f t="shared" si="35"/>
        <v>1</v>
      </c>
    </row>
    <row r="1094" spans="1:6">
      <c r="A1094" s="12">
        <v>225</v>
      </c>
      <c r="B1094" s="12" t="s">
        <v>1152</v>
      </c>
      <c r="C1094" s="12" t="s">
        <v>1192</v>
      </c>
      <c r="D1094" s="1" t="str">
        <f t="shared" si="34"/>
        <v>愛知県知立市</v>
      </c>
      <c r="E1094" s="12">
        <v>225</v>
      </c>
      <c r="F1094" s="1">
        <f t="shared" si="35"/>
        <v>1</v>
      </c>
    </row>
    <row r="1095" spans="1:6">
      <c r="A1095" s="12">
        <v>226</v>
      </c>
      <c r="B1095" s="12" t="s">
        <v>1152</v>
      </c>
      <c r="C1095" s="12" t="s">
        <v>1193</v>
      </c>
      <c r="D1095" s="1" t="str">
        <f t="shared" si="34"/>
        <v>愛知県尾張旭市</v>
      </c>
      <c r="E1095" s="12">
        <v>226</v>
      </c>
      <c r="F1095" s="1">
        <f t="shared" si="35"/>
        <v>1</v>
      </c>
    </row>
    <row r="1096" spans="1:6">
      <c r="A1096" s="12">
        <v>227</v>
      </c>
      <c r="B1096" s="12" t="s">
        <v>1152</v>
      </c>
      <c r="C1096" s="12" t="s">
        <v>1194</v>
      </c>
      <c r="D1096" s="1" t="str">
        <f t="shared" si="34"/>
        <v>愛知県高浜市</v>
      </c>
      <c r="E1096" s="12">
        <v>227</v>
      </c>
      <c r="F1096" s="1">
        <f t="shared" si="35"/>
        <v>1</v>
      </c>
    </row>
    <row r="1097" spans="1:6">
      <c r="A1097" s="12">
        <v>228</v>
      </c>
      <c r="B1097" s="12" t="s">
        <v>1152</v>
      </c>
      <c r="C1097" s="12" t="s">
        <v>1195</v>
      </c>
      <c r="D1097" s="1" t="str">
        <f t="shared" si="34"/>
        <v>愛知県岩倉市</v>
      </c>
      <c r="E1097" s="12">
        <v>228</v>
      </c>
      <c r="F1097" s="1">
        <f t="shared" si="35"/>
        <v>1</v>
      </c>
    </row>
    <row r="1098" spans="1:6">
      <c r="A1098" s="12">
        <v>229</v>
      </c>
      <c r="B1098" s="12" t="s">
        <v>1152</v>
      </c>
      <c r="C1098" s="12" t="s">
        <v>1196</v>
      </c>
      <c r="D1098" s="1" t="str">
        <f t="shared" si="34"/>
        <v>愛知県豊明市</v>
      </c>
      <c r="E1098" s="12">
        <v>229</v>
      </c>
      <c r="F1098" s="1">
        <f t="shared" si="35"/>
        <v>1</v>
      </c>
    </row>
    <row r="1099" spans="1:6">
      <c r="A1099" s="12">
        <v>230</v>
      </c>
      <c r="B1099" s="12" t="s">
        <v>1152</v>
      </c>
      <c r="C1099" s="12" t="s">
        <v>1197</v>
      </c>
      <c r="D1099" s="1" t="str">
        <f t="shared" si="34"/>
        <v>愛知県日進市</v>
      </c>
      <c r="E1099" s="12">
        <v>230</v>
      </c>
      <c r="F1099" s="1">
        <f t="shared" si="35"/>
        <v>1</v>
      </c>
    </row>
    <row r="1100" spans="1:6">
      <c r="A1100" s="12">
        <v>231</v>
      </c>
      <c r="B1100" s="12" t="s">
        <v>1152</v>
      </c>
      <c r="C1100" s="12" t="s">
        <v>1198</v>
      </c>
      <c r="D1100" s="1" t="str">
        <f t="shared" si="34"/>
        <v>愛知県田原市</v>
      </c>
      <c r="E1100" s="12">
        <v>231</v>
      </c>
      <c r="F1100" s="1">
        <f t="shared" si="35"/>
        <v>1</v>
      </c>
    </row>
    <row r="1101" spans="1:6">
      <c r="A1101" s="12">
        <v>232</v>
      </c>
      <c r="B1101" s="12" t="s">
        <v>1152</v>
      </c>
      <c r="C1101" s="12" t="s">
        <v>1199</v>
      </c>
      <c r="D1101" s="1" t="str">
        <f t="shared" si="34"/>
        <v>愛知県愛西市</v>
      </c>
      <c r="E1101" s="12">
        <v>232</v>
      </c>
      <c r="F1101" s="1">
        <f t="shared" si="35"/>
        <v>1</v>
      </c>
    </row>
    <row r="1102" spans="1:6">
      <c r="A1102" s="12">
        <v>233</v>
      </c>
      <c r="B1102" s="12" t="s">
        <v>1152</v>
      </c>
      <c r="C1102" s="12" t="s">
        <v>1200</v>
      </c>
      <c r="D1102" s="1" t="str">
        <f t="shared" si="34"/>
        <v>愛知県清須市</v>
      </c>
      <c r="E1102" s="12">
        <v>233</v>
      </c>
      <c r="F1102" s="1">
        <f t="shared" si="35"/>
        <v>1</v>
      </c>
    </row>
    <row r="1103" spans="1:6">
      <c r="A1103" s="12">
        <v>234</v>
      </c>
      <c r="B1103" s="12" t="s">
        <v>1152</v>
      </c>
      <c r="C1103" s="12" t="s">
        <v>1201</v>
      </c>
      <c r="D1103" s="1" t="str">
        <f t="shared" si="34"/>
        <v>愛知県北名古屋市</v>
      </c>
      <c r="E1103" s="12">
        <v>234</v>
      </c>
      <c r="F1103" s="1">
        <f t="shared" si="35"/>
        <v>1</v>
      </c>
    </row>
    <row r="1104" spans="1:6">
      <c r="A1104" s="12">
        <v>235</v>
      </c>
      <c r="B1104" s="12" t="s">
        <v>1152</v>
      </c>
      <c r="C1104" s="12" t="s">
        <v>1202</v>
      </c>
      <c r="D1104" s="1" t="str">
        <f t="shared" si="34"/>
        <v>愛知県弥富市</v>
      </c>
      <c r="E1104" s="12">
        <v>235</v>
      </c>
      <c r="F1104" s="1">
        <f t="shared" si="35"/>
        <v>1</v>
      </c>
    </row>
    <row r="1105" spans="1:6">
      <c r="A1105" s="12">
        <v>236</v>
      </c>
      <c r="B1105" s="12" t="s">
        <v>1152</v>
      </c>
      <c r="C1105" s="12" t="s">
        <v>1203</v>
      </c>
      <c r="D1105" s="1" t="str">
        <f t="shared" si="34"/>
        <v>愛知県みよし市</v>
      </c>
      <c r="E1105" s="12">
        <v>236</v>
      </c>
      <c r="F1105" s="1">
        <f t="shared" si="35"/>
        <v>1</v>
      </c>
    </row>
    <row r="1106" spans="1:6">
      <c r="A1106" s="12">
        <v>237</v>
      </c>
      <c r="B1106" s="12" t="s">
        <v>1152</v>
      </c>
      <c r="C1106" s="12" t="s">
        <v>1204</v>
      </c>
      <c r="D1106" s="1" t="str">
        <f t="shared" si="34"/>
        <v>愛知県あま市</v>
      </c>
      <c r="E1106" s="12">
        <v>237</v>
      </c>
      <c r="F1106" s="1">
        <f t="shared" si="35"/>
        <v>1</v>
      </c>
    </row>
    <row r="1107" spans="1:6">
      <c r="A1107" s="12">
        <v>238</v>
      </c>
      <c r="B1107" s="12" t="s">
        <v>1152</v>
      </c>
      <c r="C1107" s="12" t="s">
        <v>1205</v>
      </c>
      <c r="D1107" s="1" t="str">
        <f t="shared" si="34"/>
        <v>愛知県長久手市</v>
      </c>
      <c r="E1107" s="12">
        <v>238</v>
      </c>
      <c r="F1107" s="1">
        <f t="shared" si="35"/>
        <v>1</v>
      </c>
    </row>
    <row r="1108" spans="1:6">
      <c r="A1108" s="12">
        <v>302</v>
      </c>
      <c r="B1108" s="12" t="s">
        <v>1152</v>
      </c>
      <c r="C1108" s="12" t="s">
        <v>1206</v>
      </c>
      <c r="D1108" s="1" t="str">
        <f t="shared" si="34"/>
        <v>愛知県東郷町</v>
      </c>
      <c r="E1108" s="12">
        <v>302</v>
      </c>
      <c r="F1108" s="1">
        <f t="shared" si="35"/>
        <v>1</v>
      </c>
    </row>
    <row r="1109" spans="1:6">
      <c r="A1109" s="12">
        <v>342</v>
      </c>
      <c r="B1109" s="12" t="s">
        <v>1152</v>
      </c>
      <c r="C1109" s="12" t="s">
        <v>1207</v>
      </c>
      <c r="D1109" s="1" t="str">
        <f t="shared" si="34"/>
        <v>愛知県豊山町</v>
      </c>
      <c r="E1109" s="12">
        <v>342</v>
      </c>
      <c r="F1109" s="1">
        <f t="shared" si="35"/>
        <v>1</v>
      </c>
    </row>
    <row r="1110" spans="1:6">
      <c r="A1110" s="12">
        <v>361</v>
      </c>
      <c r="B1110" s="12" t="s">
        <v>1152</v>
      </c>
      <c r="C1110" s="12" t="s">
        <v>1208</v>
      </c>
      <c r="D1110" s="1" t="str">
        <f t="shared" si="34"/>
        <v>愛知県大口町</v>
      </c>
      <c r="E1110" s="12">
        <v>361</v>
      </c>
      <c r="F1110" s="1">
        <f t="shared" si="35"/>
        <v>1</v>
      </c>
    </row>
    <row r="1111" spans="1:6">
      <c r="A1111" s="12">
        <v>362</v>
      </c>
      <c r="B1111" s="12" t="s">
        <v>1152</v>
      </c>
      <c r="C1111" s="12" t="s">
        <v>1209</v>
      </c>
      <c r="D1111" s="1" t="str">
        <f t="shared" si="34"/>
        <v>愛知県扶桑町</v>
      </c>
      <c r="E1111" s="12">
        <v>362</v>
      </c>
      <c r="F1111" s="1">
        <f t="shared" si="35"/>
        <v>1</v>
      </c>
    </row>
    <row r="1112" spans="1:6">
      <c r="A1112" s="12">
        <v>424</v>
      </c>
      <c r="B1112" s="12" t="s">
        <v>1152</v>
      </c>
      <c r="C1112" s="12" t="s">
        <v>1210</v>
      </c>
      <c r="D1112" s="1" t="str">
        <f t="shared" si="34"/>
        <v>愛知県大治町</v>
      </c>
      <c r="E1112" s="12">
        <v>424</v>
      </c>
      <c r="F1112" s="1">
        <f t="shared" si="35"/>
        <v>1</v>
      </c>
    </row>
    <row r="1113" spans="1:6">
      <c r="A1113" s="12">
        <v>425</v>
      </c>
      <c r="B1113" s="12" t="s">
        <v>1152</v>
      </c>
      <c r="C1113" s="12" t="s">
        <v>1211</v>
      </c>
      <c r="D1113" s="1" t="str">
        <f t="shared" si="34"/>
        <v>愛知県蟹江町</v>
      </c>
      <c r="E1113" s="12">
        <v>425</v>
      </c>
      <c r="F1113" s="1">
        <f t="shared" si="35"/>
        <v>1</v>
      </c>
    </row>
    <row r="1114" spans="1:6">
      <c r="A1114" s="12">
        <v>427</v>
      </c>
      <c r="B1114" s="12" t="s">
        <v>1152</v>
      </c>
      <c r="C1114" s="12" t="s">
        <v>1212</v>
      </c>
      <c r="D1114" s="1" t="str">
        <f t="shared" si="34"/>
        <v>愛知県飛島村</v>
      </c>
      <c r="E1114" s="12">
        <v>427</v>
      </c>
      <c r="F1114" s="1">
        <f t="shared" si="35"/>
        <v>1</v>
      </c>
    </row>
    <row r="1115" spans="1:6">
      <c r="A1115" s="12">
        <v>441</v>
      </c>
      <c r="B1115" s="12" t="s">
        <v>1152</v>
      </c>
      <c r="C1115" s="12" t="s">
        <v>1213</v>
      </c>
      <c r="D1115" s="1" t="str">
        <f t="shared" si="34"/>
        <v>愛知県阿久比町</v>
      </c>
      <c r="E1115" s="12">
        <v>441</v>
      </c>
      <c r="F1115" s="1">
        <f t="shared" si="35"/>
        <v>1</v>
      </c>
    </row>
    <row r="1116" spans="1:6">
      <c r="A1116" s="12">
        <v>442</v>
      </c>
      <c r="B1116" s="12" t="s">
        <v>1152</v>
      </c>
      <c r="C1116" s="12" t="s">
        <v>1214</v>
      </c>
      <c r="D1116" s="1" t="str">
        <f t="shared" si="34"/>
        <v>愛知県東浦町</v>
      </c>
      <c r="E1116" s="12">
        <v>442</v>
      </c>
      <c r="F1116" s="1">
        <f t="shared" si="35"/>
        <v>1</v>
      </c>
    </row>
    <row r="1117" spans="1:6">
      <c r="A1117" s="12">
        <v>445</v>
      </c>
      <c r="B1117" s="12" t="s">
        <v>1152</v>
      </c>
      <c r="C1117" s="12" t="s">
        <v>1215</v>
      </c>
      <c r="D1117" s="1" t="str">
        <f t="shared" si="34"/>
        <v>愛知県南知多町</v>
      </c>
      <c r="E1117" s="12">
        <v>445</v>
      </c>
      <c r="F1117" s="1">
        <f t="shared" si="35"/>
        <v>1</v>
      </c>
    </row>
    <row r="1118" spans="1:6">
      <c r="A1118" s="12">
        <v>446</v>
      </c>
      <c r="B1118" s="12" t="s">
        <v>1152</v>
      </c>
      <c r="C1118" s="12" t="s">
        <v>969</v>
      </c>
      <c r="D1118" s="1" t="str">
        <f t="shared" si="34"/>
        <v>愛知県美浜町</v>
      </c>
      <c r="E1118" s="12">
        <v>446</v>
      </c>
      <c r="F1118" s="1">
        <f t="shared" si="35"/>
        <v>1</v>
      </c>
    </row>
    <row r="1119" spans="1:6">
      <c r="A1119" s="12">
        <v>447</v>
      </c>
      <c r="B1119" s="12" t="s">
        <v>1152</v>
      </c>
      <c r="C1119" s="12" t="s">
        <v>1216</v>
      </c>
      <c r="D1119" s="1" t="str">
        <f t="shared" si="34"/>
        <v>愛知県武豊町</v>
      </c>
      <c r="E1119" s="12">
        <v>447</v>
      </c>
      <c r="F1119" s="1">
        <f t="shared" si="35"/>
        <v>1</v>
      </c>
    </row>
    <row r="1120" spans="1:6">
      <c r="A1120" s="12">
        <v>501</v>
      </c>
      <c r="B1120" s="12" t="s">
        <v>1152</v>
      </c>
      <c r="C1120" s="12" t="s">
        <v>1217</v>
      </c>
      <c r="D1120" s="1" t="str">
        <f t="shared" si="34"/>
        <v>愛知県幸田町</v>
      </c>
      <c r="E1120" s="12">
        <v>501</v>
      </c>
      <c r="F1120" s="1">
        <f t="shared" si="35"/>
        <v>1</v>
      </c>
    </row>
    <row r="1121" spans="1:6">
      <c r="A1121" s="12">
        <v>561</v>
      </c>
      <c r="B1121" s="12" t="s">
        <v>1152</v>
      </c>
      <c r="C1121" s="12" t="s">
        <v>1218</v>
      </c>
      <c r="D1121" s="1" t="str">
        <f t="shared" si="34"/>
        <v>愛知県設楽町</v>
      </c>
      <c r="E1121" s="12">
        <v>561</v>
      </c>
      <c r="F1121" s="1">
        <f t="shared" si="35"/>
        <v>1</v>
      </c>
    </row>
    <row r="1122" spans="1:6">
      <c r="A1122" s="12">
        <v>562</v>
      </c>
      <c r="B1122" s="12" t="s">
        <v>1152</v>
      </c>
      <c r="C1122" s="12" t="s">
        <v>1219</v>
      </c>
      <c r="D1122" s="1" t="str">
        <f t="shared" si="34"/>
        <v>愛知県東栄町</v>
      </c>
      <c r="E1122" s="12">
        <v>562</v>
      </c>
      <c r="F1122" s="1">
        <f t="shared" si="35"/>
        <v>1</v>
      </c>
    </row>
    <row r="1123" spans="1:6">
      <c r="A1123" s="12">
        <v>563</v>
      </c>
      <c r="B1123" s="12" t="s">
        <v>1152</v>
      </c>
      <c r="C1123" s="12" t="s">
        <v>1220</v>
      </c>
      <c r="D1123" s="1" t="str">
        <f t="shared" si="34"/>
        <v>愛知県豊根村</v>
      </c>
      <c r="E1123" s="12">
        <v>563</v>
      </c>
      <c r="F1123" s="1">
        <f t="shared" si="35"/>
        <v>1</v>
      </c>
    </row>
    <row r="1124" spans="1:6">
      <c r="A1124" s="12">
        <v>201</v>
      </c>
      <c r="B1124" s="12" t="s">
        <v>1221</v>
      </c>
      <c r="C1124" s="12" t="s">
        <v>1222</v>
      </c>
      <c r="D1124" s="1" t="str">
        <f t="shared" si="34"/>
        <v>三重県津市</v>
      </c>
      <c r="E1124" s="12">
        <v>201</v>
      </c>
      <c r="F1124" s="1">
        <f t="shared" si="35"/>
        <v>1</v>
      </c>
    </row>
    <row r="1125" spans="1:6">
      <c r="A1125" s="12">
        <v>202</v>
      </c>
      <c r="B1125" s="12" t="s">
        <v>1221</v>
      </c>
      <c r="C1125" s="12" t="s">
        <v>1223</v>
      </c>
      <c r="D1125" s="1" t="str">
        <f t="shared" si="34"/>
        <v>三重県四日市市</v>
      </c>
      <c r="E1125" s="12">
        <v>202</v>
      </c>
      <c r="F1125" s="1">
        <f t="shared" si="35"/>
        <v>1</v>
      </c>
    </row>
    <row r="1126" spans="1:6">
      <c r="A1126" s="12">
        <v>203</v>
      </c>
      <c r="B1126" s="12" t="s">
        <v>1221</v>
      </c>
      <c r="C1126" s="12" t="s">
        <v>1224</v>
      </c>
      <c r="D1126" s="1" t="str">
        <f t="shared" si="34"/>
        <v>三重県伊勢市</v>
      </c>
      <c r="E1126" s="12">
        <v>203</v>
      </c>
      <c r="F1126" s="1">
        <f t="shared" si="35"/>
        <v>1</v>
      </c>
    </row>
    <row r="1127" spans="1:6">
      <c r="A1127" s="12">
        <v>204</v>
      </c>
      <c r="B1127" s="12" t="s">
        <v>1221</v>
      </c>
      <c r="C1127" s="12" t="s">
        <v>1225</v>
      </c>
      <c r="D1127" s="1" t="str">
        <f t="shared" si="34"/>
        <v>三重県松阪市</v>
      </c>
      <c r="E1127" s="12">
        <v>204</v>
      </c>
      <c r="F1127" s="1">
        <f t="shared" si="35"/>
        <v>1</v>
      </c>
    </row>
    <row r="1128" spans="1:6">
      <c r="A1128" s="12">
        <v>205</v>
      </c>
      <c r="B1128" s="12" t="s">
        <v>1221</v>
      </c>
      <c r="C1128" s="12" t="s">
        <v>1226</v>
      </c>
      <c r="D1128" s="1" t="str">
        <f t="shared" si="34"/>
        <v>三重県桑名市</v>
      </c>
      <c r="E1128" s="12">
        <v>205</v>
      </c>
      <c r="F1128" s="1">
        <f t="shared" si="35"/>
        <v>1</v>
      </c>
    </row>
    <row r="1129" spans="1:6">
      <c r="A1129" s="12">
        <v>207</v>
      </c>
      <c r="B1129" s="12" t="s">
        <v>1221</v>
      </c>
      <c r="C1129" s="12" t="s">
        <v>1227</v>
      </c>
      <c r="D1129" s="1" t="str">
        <f t="shared" si="34"/>
        <v>三重県鈴鹿市</v>
      </c>
      <c r="E1129" s="12">
        <v>207</v>
      </c>
      <c r="F1129" s="1">
        <f t="shared" si="35"/>
        <v>1</v>
      </c>
    </row>
    <row r="1130" spans="1:6">
      <c r="A1130" s="12">
        <v>208</v>
      </c>
      <c r="B1130" s="12" t="s">
        <v>1221</v>
      </c>
      <c r="C1130" s="12" t="s">
        <v>1228</v>
      </c>
      <c r="D1130" s="1" t="str">
        <f t="shared" si="34"/>
        <v>三重県名張市</v>
      </c>
      <c r="E1130" s="12">
        <v>208</v>
      </c>
      <c r="F1130" s="1">
        <f t="shared" si="35"/>
        <v>1</v>
      </c>
    </row>
    <row r="1131" spans="1:6">
      <c r="A1131" s="12">
        <v>209</v>
      </c>
      <c r="B1131" s="12" t="s">
        <v>1221</v>
      </c>
      <c r="C1131" s="12" t="s">
        <v>1229</v>
      </c>
      <c r="D1131" s="1" t="str">
        <f t="shared" si="34"/>
        <v>三重県尾鷲市</v>
      </c>
      <c r="E1131" s="12">
        <v>209</v>
      </c>
      <c r="F1131" s="1">
        <f t="shared" si="35"/>
        <v>1</v>
      </c>
    </row>
    <row r="1132" spans="1:6">
      <c r="A1132" s="12">
        <v>210</v>
      </c>
      <c r="B1132" s="12" t="s">
        <v>1221</v>
      </c>
      <c r="C1132" s="12" t="s">
        <v>1230</v>
      </c>
      <c r="D1132" s="1" t="str">
        <f t="shared" si="34"/>
        <v>三重県亀山市</v>
      </c>
      <c r="E1132" s="12">
        <v>210</v>
      </c>
      <c r="F1132" s="1">
        <f t="shared" si="35"/>
        <v>1</v>
      </c>
    </row>
    <row r="1133" spans="1:6">
      <c r="A1133" s="12">
        <v>211</v>
      </c>
      <c r="B1133" s="12" t="s">
        <v>1221</v>
      </c>
      <c r="C1133" s="12" t="s">
        <v>1231</v>
      </c>
      <c r="D1133" s="1" t="str">
        <f t="shared" si="34"/>
        <v>三重県鳥羽市</v>
      </c>
      <c r="E1133" s="12">
        <v>211</v>
      </c>
      <c r="F1133" s="1">
        <f t="shared" si="35"/>
        <v>1</v>
      </c>
    </row>
    <row r="1134" spans="1:6">
      <c r="A1134" s="12">
        <v>212</v>
      </c>
      <c r="B1134" s="12" t="s">
        <v>1221</v>
      </c>
      <c r="C1134" s="12" t="s">
        <v>1232</v>
      </c>
      <c r="D1134" s="1" t="str">
        <f t="shared" si="34"/>
        <v>三重県熊野市</v>
      </c>
      <c r="E1134" s="12">
        <v>212</v>
      </c>
      <c r="F1134" s="1">
        <f t="shared" si="35"/>
        <v>1</v>
      </c>
    </row>
    <row r="1135" spans="1:6">
      <c r="A1135" s="12">
        <v>214</v>
      </c>
      <c r="B1135" s="12" t="s">
        <v>1221</v>
      </c>
      <c r="C1135" s="12" t="s">
        <v>1233</v>
      </c>
      <c r="D1135" s="1" t="str">
        <f t="shared" si="34"/>
        <v>三重県いなべ市</v>
      </c>
      <c r="E1135" s="12">
        <v>214</v>
      </c>
      <c r="F1135" s="1">
        <f t="shared" si="35"/>
        <v>1</v>
      </c>
    </row>
    <row r="1136" spans="1:6">
      <c r="A1136" s="12">
        <v>215</v>
      </c>
      <c r="B1136" s="12" t="s">
        <v>1221</v>
      </c>
      <c r="C1136" s="12" t="s">
        <v>1234</v>
      </c>
      <c r="D1136" s="1" t="str">
        <f t="shared" si="34"/>
        <v>三重県志摩市</v>
      </c>
      <c r="E1136" s="12">
        <v>215</v>
      </c>
      <c r="F1136" s="1">
        <f t="shared" si="35"/>
        <v>1</v>
      </c>
    </row>
    <row r="1137" spans="1:6">
      <c r="A1137" s="12">
        <v>216</v>
      </c>
      <c r="B1137" s="12" t="s">
        <v>1221</v>
      </c>
      <c r="C1137" s="12" t="s">
        <v>1235</v>
      </c>
      <c r="D1137" s="1" t="str">
        <f t="shared" si="34"/>
        <v>三重県伊賀市</v>
      </c>
      <c r="E1137" s="12">
        <v>216</v>
      </c>
      <c r="F1137" s="1">
        <f t="shared" si="35"/>
        <v>1</v>
      </c>
    </row>
    <row r="1138" spans="1:6">
      <c r="A1138" s="12">
        <v>303</v>
      </c>
      <c r="B1138" s="12" t="s">
        <v>1221</v>
      </c>
      <c r="C1138" s="12" t="s">
        <v>1236</v>
      </c>
      <c r="D1138" s="1" t="str">
        <f t="shared" si="34"/>
        <v>三重県木曽岬町</v>
      </c>
      <c r="E1138" s="12">
        <v>303</v>
      </c>
      <c r="F1138" s="1">
        <f t="shared" si="35"/>
        <v>1</v>
      </c>
    </row>
    <row r="1139" spans="1:6">
      <c r="A1139" s="12">
        <v>324</v>
      </c>
      <c r="B1139" s="12" t="s">
        <v>1221</v>
      </c>
      <c r="C1139" s="12" t="s">
        <v>1237</v>
      </c>
      <c r="D1139" s="1" t="str">
        <f t="shared" si="34"/>
        <v>三重県東員町</v>
      </c>
      <c r="E1139" s="12">
        <v>324</v>
      </c>
      <c r="F1139" s="1">
        <f t="shared" si="35"/>
        <v>1</v>
      </c>
    </row>
    <row r="1140" spans="1:6">
      <c r="A1140" s="12">
        <v>341</v>
      </c>
      <c r="B1140" s="12" t="s">
        <v>1221</v>
      </c>
      <c r="C1140" s="12" t="s">
        <v>1238</v>
      </c>
      <c r="D1140" s="1" t="str">
        <f t="shared" si="34"/>
        <v>三重県菰野町</v>
      </c>
      <c r="E1140" s="12">
        <v>341</v>
      </c>
      <c r="F1140" s="1">
        <f t="shared" si="35"/>
        <v>1</v>
      </c>
    </row>
    <row r="1141" spans="1:6">
      <c r="A1141" s="12">
        <v>343</v>
      </c>
      <c r="B1141" s="12" t="s">
        <v>1221</v>
      </c>
      <c r="C1141" s="12" t="s">
        <v>447</v>
      </c>
      <c r="D1141" s="1" t="str">
        <f t="shared" si="34"/>
        <v>三重県朝日町</v>
      </c>
      <c r="E1141" s="12">
        <v>343</v>
      </c>
      <c r="F1141" s="1">
        <f t="shared" si="35"/>
        <v>1</v>
      </c>
    </row>
    <row r="1142" spans="1:6">
      <c r="A1142" s="12">
        <v>344</v>
      </c>
      <c r="B1142" s="12" t="s">
        <v>1221</v>
      </c>
      <c r="C1142" s="12" t="s">
        <v>1239</v>
      </c>
      <c r="D1142" s="1" t="str">
        <f t="shared" si="34"/>
        <v>三重県川越町</v>
      </c>
      <c r="E1142" s="12">
        <v>344</v>
      </c>
      <c r="F1142" s="1">
        <f t="shared" si="35"/>
        <v>1</v>
      </c>
    </row>
    <row r="1143" spans="1:6">
      <c r="A1143" s="12">
        <v>441</v>
      </c>
      <c r="B1143" s="12" t="s">
        <v>1221</v>
      </c>
      <c r="C1143" s="12" t="s">
        <v>1240</v>
      </c>
      <c r="D1143" s="1" t="str">
        <f t="shared" si="34"/>
        <v>三重県多気町</v>
      </c>
      <c r="E1143" s="12">
        <v>441</v>
      </c>
      <c r="F1143" s="1">
        <f t="shared" si="35"/>
        <v>1</v>
      </c>
    </row>
    <row r="1144" spans="1:6">
      <c r="A1144" s="12">
        <v>442</v>
      </c>
      <c r="B1144" s="12" t="s">
        <v>1221</v>
      </c>
      <c r="C1144" s="12" t="s">
        <v>625</v>
      </c>
      <c r="D1144" s="1" t="str">
        <f t="shared" si="34"/>
        <v>三重県明和町</v>
      </c>
      <c r="E1144" s="12">
        <v>442</v>
      </c>
      <c r="F1144" s="1">
        <f t="shared" si="35"/>
        <v>1</v>
      </c>
    </row>
    <row r="1145" spans="1:6">
      <c r="A1145" s="12">
        <v>443</v>
      </c>
      <c r="B1145" s="12" t="s">
        <v>1221</v>
      </c>
      <c r="C1145" s="12" t="s">
        <v>1241</v>
      </c>
      <c r="D1145" s="1" t="str">
        <f t="shared" si="34"/>
        <v>三重県大台町</v>
      </c>
      <c r="E1145" s="12">
        <v>443</v>
      </c>
      <c r="F1145" s="1">
        <f t="shared" si="35"/>
        <v>1</v>
      </c>
    </row>
    <row r="1146" spans="1:6">
      <c r="A1146" s="12">
        <v>461</v>
      </c>
      <c r="B1146" s="12" t="s">
        <v>1221</v>
      </c>
      <c r="C1146" s="12" t="s">
        <v>1242</v>
      </c>
      <c r="D1146" s="1" t="str">
        <f t="shared" si="34"/>
        <v>三重県玉城町</v>
      </c>
      <c r="E1146" s="12">
        <v>461</v>
      </c>
      <c r="F1146" s="1">
        <f t="shared" si="35"/>
        <v>1</v>
      </c>
    </row>
    <row r="1147" spans="1:6">
      <c r="A1147" s="12">
        <v>470</v>
      </c>
      <c r="B1147" s="12" t="s">
        <v>1221</v>
      </c>
      <c r="C1147" s="12" t="s">
        <v>1243</v>
      </c>
      <c r="D1147" s="1" t="str">
        <f t="shared" si="34"/>
        <v>三重県度会町</v>
      </c>
      <c r="E1147" s="12">
        <v>470</v>
      </c>
      <c r="F1147" s="1">
        <f t="shared" si="35"/>
        <v>1</v>
      </c>
    </row>
    <row r="1148" spans="1:6">
      <c r="A1148" s="12">
        <v>471</v>
      </c>
      <c r="B1148" s="12" t="s">
        <v>1221</v>
      </c>
      <c r="C1148" s="12" t="s">
        <v>1244</v>
      </c>
      <c r="D1148" s="1" t="str">
        <f t="shared" si="34"/>
        <v>三重県大紀町</v>
      </c>
      <c r="E1148" s="12">
        <v>471</v>
      </c>
      <c r="F1148" s="1">
        <f t="shared" si="35"/>
        <v>1</v>
      </c>
    </row>
    <row r="1149" spans="1:6">
      <c r="A1149" s="12">
        <v>472</v>
      </c>
      <c r="B1149" s="12" t="s">
        <v>1221</v>
      </c>
      <c r="C1149" s="12" t="s">
        <v>1245</v>
      </c>
      <c r="D1149" s="1" t="str">
        <f t="shared" si="34"/>
        <v>三重県南伊勢町</v>
      </c>
      <c r="E1149" s="12">
        <v>472</v>
      </c>
      <c r="F1149" s="1">
        <f t="shared" si="35"/>
        <v>1</v>
      </c>
    </row>
    <row r="1150" spans="1:6">
      <c r="A1150" s="12">
        <v>543</v>
      </c>
      <c r="B1150" s="12" t="s">
        <v>1221</v>
      </c>
      <c r="C1150" s="12" t="s">
        <v>1246</v>
      </c>
      <c r="D1150" s="1" t="str">
        <f t="shared" si="34"/>
        <v>三重県紀北町</v>
      </c>
      <c r="E1150" s="12">
        <v>543</v>
      </c>
      <c r="F1150" s="1">
        <f t="shared" si="35"/>
        <v>1</v>
      </c>
    </row>
    <row r="1151" spans="1:6">
      <c r="A1151" s="12">
        <v>561</v>
      </c>
      <c r="B1151" s="12" t="s">
        <v>1221</v>
      </c>
      <c r="C1151" s="12" t="s">
        <v>1247</v>
      </c>
      <c r="D1151" s="1" t="str">
        <f t="shared" ref="D1151:D1214" si="36">B1151&amp;C1151</f>
        <v>三重県御浜町</v>
      </c>
      <c r="E1151" s="12">
        <v>561</v>
      </c>
      <c r="F1151" s="1">
        <f t="shared" si="35"/>
        <v>1</v>
      </c>
    </row>
    <row r="1152" spans="1:6">
      <c r="A1152" s="12">
        <v>562</v>
      </c>
      <c r="B1152" s="12" t="s">
        <v>1221</v>
      </c>
      <c r="C1152" s="12" t="s">
        <v>1248</v>
      </c>
      <c r="D1152" s="1" t="str">
        <f t="shared" si="36"/>
        <v>三重県紀宝町</v>
      </c>
      <c r="E1152" s="12">
        <v>562</v>
      </c>
      <c r="F1152" s="1">
        <f t="shared" si="35"/>
        <v>1</v>
      </c>
    </row>
    <row r="1153" spans="1:6">
      <c r="A1153" s="12">
        <v>201</v>
      </c>
      <c r="B1153" s="12" t="s">
        <v>1249</v>
      </c>
      <c r="C1153" s="12" t="s">
        <v>1250</v>
      </c>
      <c r="D1153" s="1" t="str">
        <f t="shared" si="36"/>
        <v>滋賀県大津市</v>
      </c>
      <c r="E1153" s="12">
        <v>201</v>
      </c>
      <c r="F1153" s="1">
        <f t="shared" si="35"/>
        <v>1</v>
      </c>
    </row>
    <row r="1154" spans="1:6">
      <c r="A1154" s="12">
        <v>202</v>
      </c>
      <c r="B1154" s="12" t="s">
        <v>1249</v>
      </c>
      <c r="C1154" s="12" t="s">
        <v>1251</v>
      </c>
      <c r="D1154" s="1" t="str">
        <f t="shared" si="36"/>
        <v>滋賀県彦根市</v>
      </c>
      <c r="E1154" s="12">
        <v>202</v>
      </c>
      <c r="F1154" s="1">
        <f t="shared" ref="F1154:F1217" si="37">COUNTIF(D:D,D1154)</f>
        <v>1</v>
      </c>
    </row>
    <row r="1155" spans="1:6">
      <c r="A1155" s="12">
        <v>203</v>
      </c>
      <c r="B1155" s="12" t="s">
        <v>1249</v>
      </c>
      <c r="C1155" s="12" t="s">
        <v>1252</v>
      </c>
      <c r="D1155" s="1" t="str">
        <f t="shared" si="36"/>
        <v>滋賀県長浜市</v>
      </c>
      <c r="E1155" s="12">
        <v>203</v>
      </c>
      <c r="F1155" s="1">
        <f t="shared" si="37"/>
        <v>1</v>
      </c>
    </row>
    <row r="1156" spans="1:6">
      <c r="A1156" s="12">
        <v>204</v>
      </c>
      <c r="B1156" s="12" t="s">
        <v>1249</v>
      </c>
      <c r="C1156" s="12" t="s">
        <v>1253</v>
      </c>
      <c r="D1156" s="1" t="str">
        <f t="shared" si="36"/>
        <v>滋賀県近江八幡市</v>
      </c>
      <c r="E1156" s="12">
        <v>204</v>
      </c>
      <c r="F1156" s="1">
        <f t="shared" si="37"/>
        <v>1</v>
      </c>
    </row>
    <row r="1157" spans="1:6">
      <c r="A1157" s="12">
        <v>206</v>
      </c>
      <c r="B1157" s="12" t="s">
        <v>1249</v>
      </c>
      <c r="C1157" s="12" t="s">
        <v>1254</v>
      </c>
      <c r="D1157" s="1" t="str">
        <f t="shared" si="36"/>
        <v>滋賀県草津市</v>
      </c>
      <c r="E1157" s="12">
        <v>206</v>
      </c>
      <c r="F1157" s="1">
        <f t="shared" si="37"/>
        <v>1</v>
      </c>
    </row>
    <row r="1158" spans="1:6">
      <c r="A1158" s="12">
        <v>207</v>
      </c>
      <c r="B1158" s="12" t="s">
        <v>1249</v>
      </c>
      <c r="C1158" s="12" t="s">
        <v>1255</v>
      </c>
      <c r="D1158" s="1" t="str">
        <f t="shared" si="36"/>
        <v>滋賀県守山市</v>
      </c>
      <c r="E1158" s="12">
        <v>207</v>
      </c>
      <c r="F1158" s="1">
        <f t="shared" si="37"/>
        <v>1</v>
      </c>
    </row>
    <row r="1159" spans="1:6">
      <c r="A1159" s="12">
        <v>208</v>
      </c>
      <c r="B1159" s="12" t="s">
        <v>1249</v>
      </c>
      <c r="C1159" s="12" t="s">
        <v>1256</v>
      </c>
      <c r="D1159" s="1" t="str">
        <f t="shared" si="36"/>
        <v>滋賀県栗東市</v>
      </c>
      <c r="E1159" s="12">
        <v>208</v>
      </c>
      <c r="F1159" s="1">
        <f t="shared" si="37"/>
        <v>1</v>
      </c>
    </row>
    <row r="1160" spans="1:6">
      <c r="A1160" s="12">
        <v>209</v>
      </c>
      <c r="B1160" s="12" t="s">
        <v>1249</v>
      </c>
      <c r="C1160" s="12" t="s">
        <v>1257</v>
      </c>
      <c r="D1160" s="1" t="str">
        <f t="shared" si="36"/>
        <v>滋賀県甲賀市</v>
      </c>
      <c r="E1160" s="12">
        <v>209</v>
      </c>
      <c r="F1160" s="1">
        <f t="shared" si="37"/>
        <v>1</v>
      </c>
    </row>
    <row r="1161" spans="1:6">
      <c r="A1161" s="12">
        <v>210</v>
      </c>
      <c r="B1161" s="12" t="s">
        <v>1249</v>
      </c>
      <c r="C1161" s="12" t="s">
        <v>1258</v>
      </c>
      <c r="D1161" s="1" t="str">
        <f t="shared" si="36"/>
        <v>滋賀県野洲市</v>
      </c>
      <c r="E1161" s="12">
        <v>210</v>
      </c>
      <c r="F1161" s="1">
        <f t="shared" si="37"/>
        <v>1</v>
      </c>
    </row>
    <row r="1162" spans="1:6">
      <c r="A1162" s="12">
        <v>211</v>
      </c>
      <c r="B1162" s="12" t="s">
        <v>1249</v>
      </c>
      <c r="C1162" s="12" t="s">
        <v>1259</v>
      </c>
      <c r="D1162" s="1" t="str">
        <f t="shared" si="36"/>
        <v>滋賀県湖南市</v>
      </c>
      <c r="E1162" s="12">
        <v>211</v>
      </c>
      <c r="F1162" s="1">
        <f t="shared" si="37"/>
        <v>1</v>
      </c>
    </row>
    <row r="1163" spans="1:6">
      <c r="A1163" s="12">
        <v>212</v>
      </c>
      <c r="B1163" s="12" t="s">
        <v>1249</v>
      </c>
      <c r="C1163" s="12" t="s">
        <v>1260</v>
      </c>
      <c r="D1163" s="1" t="str">
        <f t="shared" si="36"/>
        <v>滋賀県高島市</v>
      </c>
      <c r="E1163" s="12">
        <v>212</v>
      </c>
      <c r="F1163" s="1">
        <f t="shared" si="37"/>
        <v>1</v>
      </c>
    </row>
    <row r="1164" spans="1:6">
      <c r="A1164" s="12">
        <v>213</v>
      </c>
      <c r="B1164" s="12" t="s">
        <v>1249</v>
      </c>
      <c r="C1164" s="12" t="s">
        <v>1261</v>
      </c>
      <c r="D1164" s="1" t="str">
        <f t="shared" si="36"/>
        <v>滋賀県東近江市</v>
      </c>
      <c r="E1164" s="12">
        <v>213</v>
      </c>
      <c r="F1164" s="1">
        <f t="shared" si="37"/>
        <v>1</v>
      </c>
    </row>
    <row r="1165" spans="1:6">
      <c r="A1165" s="12">
        <v>214</v>
      </c>
      <c r="B1165" s="12" t="s">
        <v>1249</v>
      </c>
      <c r="C1165" s="12" t="s">
        <v>1262</v>
      </c>
      <c r="D1165" s="1" t="str">
        <f t="shared" si="36"/>
        <v>滋賀県米原市</v>
      </c>
      <c r="E1165" s="12">
        <v>214</v>
      </c>
      <c r="F1165" s="1">
        <f t="shared" si="37"/>
        <v>1</v>
      </c>
    </row>
    <row r="1166" spans="1:6">
      <c r="A1166" s="12">
        <v>383</v>
      </c>
      <c r="B1166" s="12" t="s">
        <v>1249</v>
      </c>
      <c r="C1166" s="12" t="s">
        <v>1263</v>
      </c>
      <c r="D1166" s="1" t="str">
        <f t="shared" si="36"/>
        <v>滋賀県日野町</v>
      </c>
      <c r="E1166" s="12">
        <v>383</v>
      </c>
      <c r="F1166" s="1">
        <f t="shared" si="37"/>
        <v>1</v>
      </c>
    </row>
    <row r="1167" spans="1:6">
      <c r="A1167" s="12">
        <v>384</v>
      </c>
      <c r="B1167" s="12" t="s">
        <v>1249</v>
      </c>
      <c r="C1167" s="12" t="s">
        <v>1264</v>
      </c>
      <c r="D1167" s="1" t="str">
        <f t="shared" si="36"/>
        <v>滋賀県竜王町</v>
      </c>
      <c r="E1167" s="12">
        <v>384</v>
      </c>
      <c r="F1167" s="1">
        <f t="shared" si="37"/>
        <v>1</v>
      </c>
    </row>
    <row r="1168" spans="1:6">
      <c r="A1168" s="12">
        <v>425</v>
      </c>
      <c r="B1168" s="12" t="s">
        <v>1249</v>
      </c>
      <c r="C1168" s="12" t="s">
        <v>1265</v>
      </c>
      <c r="D1168" s="1" t="str">
        <f t="shared" si="36"/>
        <v>滋賀県愛荘町</v>
      </c>
      <c r="E1168" s="12">
        <v>425</v>
      </c>
      <c r="F1168" s="1">
        <f t="shared" si="37"/>
        <v>1</v>
      </c>
    </row>
    <row r="1169" spans="1:6">
      <c r="A1169" s="12">
        <v>441</v>
      </c>
      <c r="B1169" s="12" t="s">
        <v>1249</v>
      </c>
      <c r="C1169" s="12" t="s">
        <v>1266</v>
      </c>
      <c r="D1169" s="1" t="str">
        <f t="shared" si="36"/>
        <v>滋賀県豊郷町</v>
      </c>
      <c r="E1169" s="12">
        <v>441</v>
      </c>
      <c r="F1169" s="1">
        <f t="shared" si="37"/>
        <v>1</v>
      </c>
    </row>
    <row r="1170" spans="1:6">
      <c r="A1170" s="12">
        <v>442</v>
      </c>
      <c r="B1170" s="12" t="s">
        <v>1249</v>
      </c>
      <c r="C1170" s="12" t="s">
        <v>1267</v>
      </c>
      <c r="D1170" s="1" t="str">
        <f t="shared" si="36"/>
        <v>滋賀県甲良町</v>
      </c>
      <c r="E1170" s="12">
        <v>442</v>
      </c>
      <c r="F1170" s="1">
        <f t="shared" si="37"/>
        <v>1</v>
      </c>
    </row>
    <row r="1171" spans="1:6">
      <c r="A1171" s="12">
        <v>443</v>
      </c>
      <c r="B1171" s="12" t="s">
        <v>1249</v>
      </c>
      <c r="C1171" s="12" t="s">
        <v>1268</v>
      </c>
      <c r="D1171" s="1" t="str">
        <f t="shared" si="36"/>
        <v>滋賀県多賀町</v>
      </c>
      <c r="E1171" s="12">
        <v>443</v>
      </c>
      <c r="F1171" s="1">
        <f t="shared" si="37"/>
        <v>1</v>
      </c>
    </row>
    <row r="1172" spans="1:6">
      <c r="A1172" s="12">
        <v>101</v>
      </c>
      <c r="B1172" s="12" t="s">
        <v>1269</v>
      </c>
      <c r="C1172" s="12" t="s">
        <v>1270</v>
      </c>
      <c r="D1172" s="1" t="str">
        <f t="shared" si="36"/>
        <v>京都府京都市北区</v>
      </c>
      <c r="E1172" s="12">
        <v>101</v>
      </c>
      <c r="F1172" s="1">
        <f t="shared" si="37"/>
        <v>1</v>
      </c>
    </row>
    <row r="1173" spans="1:6">
      <c r="A1173" s="12">
        <v>102</v>
      </c>
      <c r="B1173" s="12" t="s">
        <v>1269</v>
      </c>
      <c r="C1173" s="12" t="s">
        <v>1271</v>
      </c>
      <c r="D1173" s="1" t="str">
        <f t="shared" si="36"/>
        <v>京都府京都市上京区</v>
      </c>
      <c r="E1173" s="12">
        <v>102</v>
      </c>
      <c r="F1173" s="1">
        <f t="shared" si="37"/>
        <v>1</v>
      </c>
    </row>
    <row r="1174" spans="1:6">
      <c r="A1174" s="12">
        <v>103</v>
      </c>
      <c r="B1174" s="12" t="s">
        <v>1269</v>
      </c>
      <c r="C1174" s="12" t="s">
        <v>1272</v>
      </c>
      <c r="D1174" s="1" t="str">
        <f t="shared" si="36"/>
        <v>京都府京都市左京区</v>
      </c>
      <c r="E1174" s="12">
        <v>103</v>
      </c>
      <c r="F1174" s="1">
        <f t="shared" si="37"/>
        <v>1</v>
      </c>
    </row>
    <row r="1175" spans="1:6">
      <c r="A1175" s="12">
        <v>104</v>
      </c>
      <c r="B1175" s="12" t="s">
        <v>1269</v>
      </c>
      <c r="C1175" s="12" t="s">
        <v>1273</v>
      </c>
      <c r="D1175" s="1" t="str">
        <f t="shared" si="36"/>
        <v>京都府京都市中京区</v>
      </c>
      <c r="E1175" s="12">
        <v>104</v>
      </c>
      <c r="F1175" s="1">
        <f t="shared" si="37"/>
        <v>1</v>
      </c>
    </row>
    <row r="1176" spans="1:6">
      <c r="A1176" s="12">
        <v>105</v>
      </c>
      <c r="B1176" s="12" t="s">
        <v>1269</v>
      </c>
      <c r="C1176" s="12" t="s">
        <v>1274</v>
      </c>
      <c r="D1176" s="1" t="str">
        <f t="shared" si="36"/>
        <v>京都府京都市東山区</v>
      </c>
      <c r="E1176" s="12">
        <v>105</v>
      </c>
      <c r="F1176" s="1">
        <f t="shared" si="37"/>
        <v>1</v>
      </c>
    </row>
    <row r="1177" spans="1:6">
      <c r="A1177" s="12">
        <v>106</v>
      </c>
      <c r="B1177" s="12" t="s">
        <v>1269</v>
      </c>
      <c r="C1177" s="12" t="s">
        <v>1275</v>
      </c>
      <c r="D1177" s="1" t="str">
        <f t="shared" si="36"/>
        <v>京都府京都市下京区</v>
      </c>
      <c r="E1177" s="12">
        <v>106</v>
      </c>
      <c r="F1177" s="1">
        <f t="shared" si="37"/>
        <v>1</v>
      </c>
    </row>
    <row r="1178" spans="1:6">
      <c r="A1178" s="12">
        <v>107</v>
      </c>
      <c r="B1178" s="12" t="s">
        <v>1269</v>
      </c>
      <c r="C1178" s="12" t="s">
        <v>1276</v>
      </c>
      <c r="D1178" s="1" t="str">
        <f t="shared" si="36"/>
        <v>京都府京都市南区</v>
      </c>
      <c r="E1178" s="12">
        <v>107</v>
      </c>
      <c r="F1178" s="1">
        <f t="shared" si="37"/>
        <v>1</v>
      </c>
    </row>
    <row r="1179" spans="1:6">
      <c r="A1179" s="12">
        <v>108</v>
      </c>
      <c r="B1179" s="12" t="s">
        <v>1269</v>
      </c>
      <c r="C1179" s="12" t="s">
        <v>1277</v>
      </c>
      <c r="D1179" s="1" t="str">
        <f t="shared" si="36"/>
        <v>京都府京都市右京区</v>
      </c>
      <c r="E1179" s="12">
        <v>108</v>
      </c>
      <c r="F1179" s="1">
        <f t="shared" si="37"/>
        <v>1</v>
      </c>
    </row>
    <row r="1180" spans="1:6">
      <c r="A1180" s="12">
        <v>109</v>
      </c>
      <c r="B1180" s="12" t="s">
        <v>1269</v>
      </c>
      <c r="C1180" s="12" t="s">
        <v>1278</v>
      </c>
      <c r="D1180" s="1" t="str">
        <f t="shared" si="36"/>
        <v>京都府京都市伏見区</v>
      </c>
      <c r="E1180" s="12">
        <v>109</v>
      </c>
      <c r="F1180" s="1">
        <f t="shared" si="37"/>
        <v>1</v>
      </c>
    </row>
    <row r="1181" spans="1:6">
      <c r="A1181" s="12">
        <v>110</v>
      </c>
      <c r="B1181" s="12" t="s">
        <v>1269</v>
      </c>
      <c r="C1181" s="12" t="s">
        <v>1279</v>
      </c>
      <c r="D1181" s="1" t="str">
        <f t="shared" si="36"/>
        <v>京都府京都市山科区</v>
      </c>
      <c r="E1181" s="12">
        <v>110</v>
      </c>
      <c r="F1181" s="1">
        <f t="shared" si="37"/>
        <v>1</v>
      </c>
    </row>
    <row r="1182" spans="1:6">
      <c r="A1182" s="12">
        <v>111</v>
      </c>
      <c r="B1182" s="12" t="s">
        <v>1269</v>
      </c>
      <c r="C1182" s="12" t="s">
        <v>1280</v>
      </c>
      <c r="D1182" s="1" t="str">
        <f t="shared" si="36"/>
        <v>京都府京都市西京区</v>
      </c>
      <c r="E1182" s="12">
        <v>111</v>
      </c>
      <c r="F1182" s="1">
        <f t="shared" si="37"/>
        <v>1</v>
      </c>
    </row>
    <row r="1183" spans="1:6">
      <c r="A1183" s="12">
        <v>201</v>
      </c>
      <c r="B1183" s="12" t="s">
        <v>1269</v>
      </c>
      <c r="C1183" s="12" t="s">
        <v>1281</v>
      </c>
      <c r="D1183" s="1" t="str">
        <f t="shared" si="36"/>
        <v>京都府福知山市</v>
      </c>
      <c r="E1183" s="12">
        <v>201</v>
      </c>
      <c r="F1183" s="1">
        <f t="shared" si="37"/>
        <v>1</v>
      </c>
    </row>
    <row r="1184" spans="1:6">
      <c r="A1184" s="12">
        <v>202</v>
      </c>
      <c r="B1184" s="12" t="s">
        <v>1269</v>
      </c>
      <c r="C1184" s="12" t="s">
        <v>1282</v>
      </c>
      <c r="D1184" s="1" t="str">
        <f t="shared" si="36"/>
        <v>京都府舞鶴市</v>
      </c>
      <c r="E1184" s="12">
        <v>202</v>
      </c>
      <c r="F1184" s="1">
        <f t="shared" si="37"/>
        <v>1</v>
      </c>
    </row>
    <row r="1185" spans="1:6">
      <c r="A1185" s="12">
        <v>203</v>
      </c>
      <c r="B1185" s="12" t="s">
        <v>1269</v>
      </c>
      <c r="C1185" s="12" t="s">
        <v>1283</v>
      </c>
      <c r="D1185" s="1" t="str">
        <f t="shared" si="36"/>
        <v>京都府綾部市</v>
      </c>
      <c r="E1185" s="12">
        <v>203</v>
      </c>
      <c r="F1185" s="1">
        <f t="shared" si="37"/>
        <v>1</v>
      </c>
    </row>
    <row r="1186" spans="1:6">
      <c r="A1186" s="12">
        <v>204</v>
      </c>
      <c r="B1186" s="12" t="s">
        <v>1269</v>
      </c>
      <c r="C1186" s="12" t="s">
        <v>1284</v>
      </c>
      <c r="D1186" s="1" t="str">
        <f t="shared" si="36"/>
        <v>京都府宇治市</v>
      </c>
      <c r="E1186" s="12">
        <v>204</v>
      </c>
      <c r="F1186" s="1">
        <f t="shared" si="37"/>
        <v>1</v>
      </c>
    </row>
    <row r="1187" spans="1:6">
      <c r="A1187" s="12">
        <v>205</v>
      </c>
      <c r="B1187" s="12" t="s">
        <v>1269</v>
      </c>
      <c r="C1187" s="12" t="s">
        <v>1285</v>
      </c>
      <c r="D1187" s="1" t="str">
        <f t="shared" si="36"/>
        <v>京都府宮津市</v>
      </c>
      <c r="E1187" s="12">
        <v>205</v>
      </c>
      <c r="F1187" s="1">
        <f t="shared" si="37"/>
        <v>1</v>
      </c>
    </row>
    <row r="1188" spans="1:6">
      <c r="A1188" s="12">
        <v>206</v>
      </c>
      <c r="B1188" s="12" t="s">
        <v>1269</v>
      </c>
      <c r="C1188" s="12" t="s">
        <v>1286</v>
      </c>
      <c r="D1188" s="1" t="str">
        <f t="shared" si="36"/>
        <v>京都府亀岡市</v>
      </c>
      <c r="E1188" s="12">
        <v>206</v>
      </c>
      <c r="F1188" s="1">
        <f t="shared" si="37"/>
        <v>1</v>
      </c>
    </row>
    <row r="1189" spans="1:6">
      <c r="A1189" s="12">
        <v>207</v>
      </c>
      <c r="B1189" s="12" t="s">
        <v>1269</v>
      </c>
      <c r="C1189" s="12" t="s">
        <v>1287</v>
      </c>
      <c r="D1189" s="1" t="str">
        <f t="shared" si="36"/>
        <v>京都府城陽市</v>
      </c>
      <c r="E1189" s="12">
        <v>207</v>
      </c>
      <c r="F1189" s="1">
        <f t="shared" si="37"/>
        <v>1</v>
      </c>
    </row>
    <row r="1190" spans="1:6">
      <c r="A1190" s="12">
        <v>208</v>
      </c>
      <c r="B1190" s="12" t="s">
        <v>1269</v>
      </c>
      <c r="C1190" s="12" t="s">
        <v>1288</v>
      </c>
      <c r="D1190" s="1" t="str">
        <f t="shared" si="36"/>
        <v>京都府向日市</v>
      </c>
      <c r="E1190" s="12">
        <v>208</v>
      </c>
      <c r="F1190" s="1">
        <f t="shared" si="37"/>
        <v>1</v>
      </c>
    </row>
    <row r="1191" spans="1:6">
      <c r="A1191" s="12">
        <v>209</v>
      </c>
      <c r="B1191" s="12" t="s">
        <v>1269</v>
      </c>
      <c r="C1191" s="12" t="s">
        <v>1289</v>
      </c>
      <c r="D1191" s="1" t="str">
        <f t="shared" si="36"/>
        <v>京都府長岡京市</v>
      </c>
      <c r="E1191" s="12">
        <v>209</v>
      </c>
      <c r="F1191" s="1">
        <f t="shared" si="37"/>
        <v>1</v>
      </c>
    </row>
    <row r="1192" spans="1:6">
      <c r="A1192" s="12">
        <v>210</v>
      </c>
      <c r="B1192" s="12" t="s">
        <v>1269</v>
      </c>
      <c r="C1192" s="12" t="s">
        <v>1290</v>
      </c>
      <c r="D1192" s="1" t="str">
        <f t="shared" si="36"/>
        <v>京都府八幡市</v>
      </c>
      <c r="E1192" s="12">
        <v>210</v>
      </c>
      <c r="F1192" s="1">
        <f t="shared" si="37"/>
        <v>1</v>
      </c>
    </row>
    <row r="1193" spans="1:6">
      <c r="A1193" s="12">
        <v>211</v>
      </c>
      <c r="B1193" s="12" t="s">
        <v>1269</v>
      </c>
      <c r="C1193" s="12" t="s">
        <v>1291</v>
      </c>
      <c r="D1193" s="1" t="str">
        <f t="shared" si="36"/>
        <v>京都府京田辺市</v>
      </c>
      <c r="E1193" s="12">
        <v>211</v>
      </c>
      <c r="F1193" s="1">
        <f t="shared" si="37"/>
        <v>1</v>
      </c>
    </row>
    <row r="1194" spans="1:6">
      <c r="A1194" s="12">
        <v>212</v>
      </c>
      <c r="B1194" s="12" t="s">
        <v>1269</v>
      </c>
      <c r="C1194" s="12" t="s">
        <v>1292</v>
      </c>
      <c r="D1194" s="1" t="str">
        <f t="shared" si="36"/>
        <v>京都府京丹後市</v>
      </c>
      <c r="E1194" s="12">
        <v>212</v>
      </c>
      <c r="F1194" s="1">
        <f t="shared" si="37"/>
        <v>1</v>
      </c>
    </row>
    <row r="1195" spans="1:6">
      <c r="A1195" s="12">
        <v>213</v>
      </c>
      <c r="B1195" s="12" t="s">
        <v>1269</v>
      </c>
      <c r="C1195" s="12" t="s">
        <v>1293</v>
      </c>
      <c r="D1195" s="1" t="str">
        <f t="shared" si="36"/>
        <v>京都府南丹市</v>
      </c>
      <c r="E1195" s="12">
        <v>213</v>
      </c>
      <c r="F1195" s="1">
        <f t="shared" si="37"/>
        <v>1</v>
      </c>
    </row>
    <row r="1196" spans="1:6">
      <c r="A1196" s="12">
        <v>214</v>
      </c>
      <c r="B1196" s="12" t="s">
        <v>1269</v>
      </c>
      <c r="C1196" s="12" t="s">
        <v>1294</v>
      </c>
      <c r="D1196" s="1" t="str">
        <f t="shared" si="36"/>
        <v>京都府木津川市</v>
      </c>
      <c r="E1196" s="12">
        <v>214</v>
      </c>
      <c r="F1196" s="1">
        <f t="shared" si="37"/>
        <v>1</v>
      </c>
    </row>
    <row r="1197" spans="1:6">
      <c r="A1197" s="12">
        <v>303</v>
      </c>
      <c r="B1197" s="12" t="s">
        <v>1269</v>
      </c>
      <c r="C1197" s="12" t="s">
        <v>1295</v>
      </c>
      <c r="D1197" s="1" t="str">
        <f t="shared" si="36"/>
        <v>京都府大山崎町</v>
      </c>
      <c r="E1197" s="12">
        <v>303</v>
      </c>
      <c r="F1197" s="1">
        <f t="shared" si="37"/>
        <v>1</v>
      </c>
    </row>
    <row r="1198" spans="1:6">
      <c r="A1198" s="12">
        <v>322</v>
      </c>
      <c r="B1198" s="12" t="s">
        <v>1269</v>
      </c>
      <c r="C1198" s="12" t="s">
        <v>1296</v>
      </c>
      <c r="D1198" s="1" t="str">
        <f t="shared" si="36"/>
        <v>京都府久御山町</v>
      </c>
      <c r="E1198" s="12">
        <v>322</v>
      </c>
      <c r="F1198" s="1">
        <f t="shared" si="37"/>
        <v>1</v>
      </c>
    </row>
    <row r="1199" spans="1:6">
      <c r="A1199" s="12">
        <v>343</v>
      </c>
      <c r="B1199" s="12" t="s">
        <v>1269</v>
      </c>
      <c r="C1199" s="12" t="s">
        <v>1297</v>
      </c>
      <c r="D1199" s="1" t="str">
        <f t="shared" si="36"/>
        <v>京都府井手町</v>
      </c>
      <c r="E1199" s="12">
        <v>343</v>
      </c>
      <c r="F1199" s="1">
        <f t="shared" si="37"/>
        <v>1</v>
      </c>
    </row>
    <row r="1200" spans="1:6">
      <c r="A1200" s="12">
        <v>344</v>
      </c>
      <c r="B1200" s="12" t="s">
        <v>1269</v>
      </c>
      <c r="C1200" s="12" t="s">
        <v>1298</v>
      </c>
      <c r="D1200" s="1" t="str">
        <f t="shared" si="36"/>
        <v>京都府宇治田原町</v>
      </c>
      <c r="E1200" s="12">
        <v>344</v>
      </c>
      <c r="F1200" s="1">
        <f t="shared" si="37"/>
        <v>1</v>
      </c>
    </row>
    <row r="1201" spans="1:6">
      <c r="A1201" s="12">
        <v>364</v>
      </c>
      <c r="B1201" s="12" t="s">
        <v>1269</v>
      </c>
      <c r="C1201" s="12" t="s">
        <v>1299</v>
      </c>
      <c r="D1201" s="1" t="str">
        <f t="shared" si="36"/>
        <v>京都府笠置町</v>
      </c>
      <c r="E1201" s="12">
        <v>364</v>
      </c>
      <c r="F1201" s="1">
        <f t="shared" si="37"/>
        <v>1</v>
      </c>
    </row>
    <row r="1202" spans="1:6">
      <c r="A1202" s="12">
        <v>365</v>
      </c>
      <c r="B1202" s="12" t="s">
        <v>1269</v>
      </c>
      <c r="C1202" s="12" t="s">
        <v>1300</v>
      </c>
      <c r="D1202" s="1" t="str">
        <f t="shared" si="36"/>
        <v>京都府和束町</v>
      </c>
      <c r="E1202" s="12">
        <v>365</v>
      </c>
      <c r="F1202" s="1">
        <f t="shared" si="37"/>
        <v>1</v>
      </c>
    </row>
    <row r="1203" spans="1:6">
      <c r="A1203" s="12">
        <v>366</v>
      </c>
      <c r="B1203" s="12" t="s">
        <v>1269</v>
      </c>
      <c r="C1203" s="12" t="s">
        <v>1301</v>
      </c>
      <c r="D1203" s="1" t="str">
        <f t="shared" si="36"/>
        <v>京都府精華町</v>
      </c>
      <c r="E1203" s="12">
        <v>366</v>
      </c>
      <c r="F1203" s="1">
        <f t="shared" si="37"/>
        <v>1</v>
      </c>
    </row>
    <row r="1204" spans="1:6">
      <c r="A1204" s="12">
        <v>367</v>
      </c>
      <c r="B1204" s="12" t="s">
        <v>1269</v>
      </c>
      <c r="C1204" s="12" t="s">
        <v>1302</v>
      </c>
      <c r="D1204" s="1" t="str">
        <f t="shared" si="36"/>
        <v>京都府南山城村</v>
      </c>
      <c r="E1204" s="12">
        <v>367</v>
      </c>
      <c r="F1204" s="1">
        <f t="shared" si="37"/>
        <v>1</v>
      </c>
    </row>
    <row r="1205" spans="1:6">
      <c r="A1205" s="12">
        <v>407</v>
      </c>
      <c r="B1205" s="12" t="s">
        <v>1269</v>
      </c>
      <c r="C1205" s="12" t="s">
        <v>1303</v>
      </c>
      <c r="D1205" s="1" t="str">
        <f t="shared" si="36"/>
        <v>京都府京丹波町</v>
      </c>
      <c r="E1205" s="12">
        <v>407</v>
      </c>
      <c r="F1205" s="1">
        <f t="shared" si="37"/>
        <v>1</v>
      </c>
    </row>
    <row r="1206" spans="1:6">
      <c r="A1206" s="12">
        <v>463</v>
      </c>
      <c r="B1206" s="12" t="s">
        <v>1269</v>
      </c>
      <c r="C1206" s="12" t="s">
        <v>1304</v>
      </c>
      <c r="D1206" s="1" t="str">
        <f t="shared" si="36"/>
        <v>京都府伊根町</v>
      </c>
      <c r="E1206" s="12">
        <v>463</v>
      </c>
      <c r="F1206" s="1">
        <f t="shared" si="37"/>
        <v>1</v>
      </c>
    </row>
    <row r="1207" spans="1:6">
      <c r="A1207" s="12">
        <v>465</v>
      </c>
      <c r="B1207" s="12" t="s">
        <v>1269</v>
      </c>
      <c r="C1207" s="12" t="s">
        <v>1305</v>
      </c>
      <c r="D1207" s="1" t="str">
        <f t="shared" si="36"/>
        <v>京都府与謝野町</v>
      </c>
      <c r="E1207" s="12">
        <v>465</v>
      </c>
      <c r="F1207" s="1">
        <f t="shared" si="37"/>
        <v>1</v>
      </c>
    </row>
    <row r="1208" spans="1:6">
      <c r="A1208" s="12">
        <v>102</v>
      </c>
      <c r="B1208" s="12" t="s">
        <v>1306</v>
      </c>
      <c r="C1208" s="12" t="s">
        <v>1307</v>
      </c>
      <c r="D1208" s="1" t="str">
        <f t="shared" si="36"/>
        <v>大阪府大阪市都島区</v>
      </c>
      <c r="E1208" s="12">
        <v>102</v>
      </c>
      <c r="F1208" s="1">
        <f t="shared" si="37"/>
        <v>1</v>
      </c>
    </row>
    <row r="1209" spans="1:6">
      <c r="A1209" s="12">
        <v>103</v>
      </c>
      <c r="B1209" s="12" t="s">
        <v>1306</v>
      </c>
      <c r="C1209" s="12" t="s">
        <v>1308</v>
      </c>
      <c r="D1209" s="1" t="str">
        <f t="shared" si="36"/>
        <v>大阪府大阪市福島区</v>
      </c>
      <c r="E1209" s="12">
        <v>103</v>
      </c>
      <c r="F1209" s="1">
        <f t="shared" si="37"/>
        <v>1</v>
      </c>
    </row>
    <row r="1210" spans="1:6">
      <c r="A1210" s="12">
        <v>104</v>
      </c>
      <c r="B1210" s="12" t="s">
        <v>1306</v>
      </c>
      <c r="C1210" s="12" t="s">
        <v>1309</v>
      </c>
      <c r="D1210" s="1" t="str">
        <f t="shared" si="36"/>
        <v>大阪府大阪市此花区</v>
      </c>
      <c r="E1210" s="12">
        <v>104</v>
      </c>
      <c r="F1210" s="1">
        <f t="shared" si="37"/>
        <v>1</v>
      </c>
    </row>
    <row r="1211" spans="1:6">
      <c r="A1211" s="12">
        <v>106</v>
      </c>
      <c r="B1211" s="12" t="s">
        <v>1306</v>
      </c>
      <c r="C1211" s="12" t="s">
        <v>1310</v>
      </c>
      <c r="D1211" s="1" t="str">
        <f t="shared" si="36"/>
        <v>大阪府大阪市西区</v>
      </c>
      <c r="E1211" s="12">
        <v>106</v>
      </c>
      <c r="F1211" s="1">
        <f t="shared" si="37"/>
        <v>1</v>
      </c>
    </row>
    <row r="1212" spans="1:6">
      <c r="A1212" s="12">
        <v>107</v>
      </c>
      <c r="B1212" s="12" t="s">
        <v>1306</v>
      </c>
      <c r="C1212" s="12" t="s">
        <v>1311</v>
      </c>
      <c r="D1212" s="1" t="str">
        <f t="shared" si="36"/>
        <v>大阪府大阪市港区</v>
      </c>
      <c r="E1212" s="12">
        <v>107</v>
      </c>
      <c r="F1212" s="1">
        <f t="shared" si="37"/>
        <v>1</v>
      </c>
    </row>
    <row r="1213" spans="1:6">
      <c r="A1213" s="12">
        <v>108</v>
      </c>
      <c r="B1213" s="12" t="s">
        <v>1306</v>
      </c>
      <c r="C1213" s="12" t="s">
        <v>1312</v>
      </c>
      <c r="D1213" s="1" t="str">
        <f t="shared" si="36"/>
        <v>大阪府大阪市大正区</v>
      </c>
      <c r="E1213" s="12">
        <v>108</v>
      </c>
      <c r="F1213" s="1">
        <f t="shared" si="37"/>
        <v>1</v>
      </c>
    </row>
    <row r="1214" spans="1:6">
      <c r="A1214" s="12">
        <v>109</v>
      </c>
      <c r="B1214" s="12" t="s">
        <v>1306</v>
      </c>
      <c r="C1214" s="12" t="s">
        <v>1313</v>
      </c>
      <c r="D1214" s="1" t="str">
        <f t="shared" si="36"/>
        <v>大阪府大阪市天王寺区</v>
      </c>
      <c r="E1214" s="12">
        <v>109</v>
      </c>
      <c r="F1214" s="1">
        <f t="shared" si="37"/>
        <v>1</v>
      </c>
    </row>
    <row r="1215" spans="1:6">
      <c r="A1215" s="12">
        <v>111</v>
      </c>
      <c r="B1215" s="12" t="s">
        <v>1306</v>
      </c>
      <c r="C1215" s="12" t="s">
        <v>1314</v>
      </c>
      <c r="D1215" s="1" t="str">
        <f t="shared" ref="D1215:D1278" si="38">B1215&amp;C1215</f>
        <v>大阪府大阪市浪速区</v>
      </c>
      <c r="E1215" s="12">
        <v>111</v>
      </c>
      <c r="F1215" s="1">
        <f t="shared" si="37"/>
        <v>1</v>
      </c>
    </row>
    <row r="1216" spans="1:6">
      <c r="A1216" s="12">
        <v>113</v>
      </c>
      <c r="B1216" s="12" t="s">
        <v>1306</v>
      </c>
      <c r="C1216" s="12" t="s">
        <v>1315</v>
      </c>
      <c r="D1216" s="1" t="str">
        <f t="shared" si="38"/>
        <v>大阪府大阪市西淀川区</v>
      </c>
      <c r="E1216" s="12">
        <v>113</v>
      </c>
      <c r="F1216" s="1">
        <f t="shared" si="37"/>
        <v>1</v>
      </c>
    </row>
    <row r="1217" spans="1:6">
      <c r="A1217" s="12">
        <v>114</v>
      </c>
      <c r="B1217" s="12" t="s">
        <v>1306</v>
      </c>
      <c r="C1217" s="12" t="s">
        <v>1316</v>
      </c>
      <c r="D1217" s="1" t="str">
        <f t="shared" si="38"/>
        <v>大阪府大阪市東淀川区</v>
      </c>
      <c r="E1217" s="12">
        <v>114</v>
      </c>
      <c r="F1217" s="1">
        <f t="shared" si="37"/>
        <v>1</v>
      </c>
    </row>
    <row r="1218" spans="1:6">
      <c r="A1218" s="12">
        <v>115</v>
      </c>
      <c r="B1218" s="12" t="s">
        <v>1306</v>
      </c>
      <c r="C1218" s="12" t="s">
        <v>1317</v>
      </c>
      <c r="D1218" s="1" t="str">
        <f t="shared" si="38"/>
        <v>大阪府大阪市東成区</v>
      </c>
      <c r="E1218" s="12">
        <v>115</v>
      </c>
      <c r="F1218" s="1">
        <f t="shared" ref="F1218:F1281" si="39">COUNTIF(D:D,D1218)</f>
        <v>1</v>
      </c>
    </row>
    <row r="1219" spans="1:6">
      <c r="A1219" s="12">
        <v>116</v>
      </c>
      <c r="B1219" s="12" t="s">
        <v>1306</v>
      </c>
      <c r="C1219" s="12" t="s">
        <v>1318</v>
      </c>
      <c r="D1219" s="1" t="str">
        <f t="shared" si="38"/>
        <v>大阪府大阪市生野区</v>
      </c>
      <c r="E1219" s="12">
        <v>116</v>
      </c>
      <c r="F1219" s="1">
        <f t="shared" si="39"/>
        <v>1</v>
      </c>
    </row>
    <row r="1220" spans="1:6">
      <c r="A1220" s="12">
        <v>117</v>
      </c>
      <c r="B1220" s="12" t="s">
        <v>1306</v>
      </c>
      <c r="C1220" s="12" t="s">
        <v>1319</v>
      </c>
      <c r="D1220" s="1" t="str">
        <f t="shared" si="38"/>
        <v>大阪府大阪市旭区</v>
      </c>
      <c r="E1220" s="12">
        <v>117</v>
      </c>
      <c r="F1220" s="1">
        <f t="shared" si="39"/>
        <v>1</v>
      </c>
    </row>
    <row r="1221" spans="1:6">
      <c r="A1221" s="12">
        <v>118</v>
      </c>
      <c r="B1221" s="12" t="s">
        <v>1306</v>
      </c>
      <c r="C1221" s="12" t="s">
        <v>1320</v>
      </c>
      <c r="D1221" s="1" t="str">
        <f t="shared" si="38"/>
        <v>大阪府大阪市城東区</v>
      </c>
      <c r="E1221" s="12">
        <v>118</v>
      </c>
      <c r="F1221" s="1">
        <f t="shared" si="39"/>
        <v>1</v>
      </c>
    </row>
    <row r="1222" spans="1:6">
      <c r="A1222" s="12">
        <v>119</v>
      </c>
      <c r="B1222" s="12" t="s">
        <v>1306</v>
      </c>
      <c r="C1222" s="12" t="s">
        <v>1321</v>
      </c>
      <c r="D1222" s="1" t="str">
        <f t="shared" si="38"/>
        <v>大阪府大阪市阿倍野区</v>
      </c>
      <c r="E1222" s="12">
        <v>119</v>
      </c>
      <c r="F1222" s="1">
        <f t="shared" si="39"/>
        <v>1</v>
      </c>
    </row>
    <row r="1223" spans="1:6">
      <c r="A1223" s="12">
        <v>120</v>
      </c>
      <c r="B1223" s="12" t="s">
        <v>1306</v>
      </c>
      <c r="C1223" s="12" t="s">
        <v>1322</v>
      </c>
      <c r="D1223" s="1" t="str">
        <f t="shared" si="38"/>
        <v>大阪府大阪市住吉区</v>
      </c>
      <c r="E1223" s="12">
        <v>120</v>
      </c>
      <c r="F1223" s="1">
        <f t="shared" si="39"/>
        <v>1</v>
      </c>
    </row>
    <row r="1224" spans="1:6">
      <c r="A1224" s="12">
        <v>121</v>
      </c>
      <c r="B1224" s="12" t="s">
        <v>1306</v>
      </c>
      <c r="C1224" s="12" t="s">
        <v>1323</v>
      </c>
      <c r="D1224" s="1" t="str">
        <f t="shared" si="38"/>
        <v>大阪府大阪市東住吉区</v>
      </c>
      <c r="E1224" s="12">
        <v>121</v>
      </c>
      <c r="F1224" s="1">
        <f t="shared" si="39"/>
        <v>1</v>
      </c>
    </row>
    <row r="1225" spans="1:6">
      <c r="A1225" s="12">
        <v>122</v>
      </c>
      <c r="B1225" s="12" t="s">
        <v>1306</v>
      </c>
      <c r="C1225" s="12" t="s">
        <v>1324</v>
      </c>
      <c r="D1225" s="1" t="str">
        <f t="shared" si="38"/>
        <v>大阪府大阪市西成区</v>
      </c>
      <c r="E1225" s="12">
        <v>122</v>
      </c>
      <c r="F1225" s="1">
        <f t="shared" si="39"/>
        <v>1</v>
      </c>
    </row>
    <row r="1226" spans="1:6">
      <c r="A1226" s="12">
        <v>123</v>
      </c>
      <c r="B1226" s="12" t="s">
        <v>1306</v>
      </c>
      <c r="C1226" s="12" t="s">
        <v>1325</v>
      </c>
      <c r="D1226" s="1" t="str">
        <f t="shared" si="38"/>
        <v>大阪府大阪市淀川区</v>
      </c>
      <c r="E1226" s="12">
        <v>123</v>
      </c>
      <c r="F1226" s="1">
        <f t="shared" si="39"/>
        <v>1</v>
      </c>
    </row>
    <row r="1227" spans="1:6">
      <c r="A1227" s="12">
        <v>124</v>
      </c>
      <c r="B1227" s="12" t="s">
        <v>1306</v>
      </c>
      <c r="C1227" s="12" t="s">
        <v>1326</v>
      </c>
      <c r="D1227" s="1" t="str">
        <f t="shared" si="38"/>
        <v>大阪府大阪市鶴見区</v>
      </c>
      <c r="E1227" s="12">
        <v>124</v>
      </c>
      <c r="F1227" s="1">
        <f t="shared" si="39"/>
        <v>1</v>
      </c>
    </row>
    <row r="1228" spans="1:6">
      <c r="A1228" s="12">
        <v>125</v>
      </c>
      <c r="B1228" s="12" t="s">
        <v>1306</v>
      </c>
      <c r="C1228" s="12" t="s">
        <v>1327</v>
      </c>
      <c r="D1228" s="1" t="str">
        <f t="shared" si="38"/>
        <v>大阪府大阪市住之江区</v>
      </c>
      <c r="E1228" s="12">
        <v>125</v>
      </c>
      <c r="F1228" s="1">
        <f t="shared" si="39"/>
        <v>1</v>
      </c>
    </row>
    <row r="1229" spans="1:6">
      <c r="A1229" s="12">
        <v>126</v>
      </c>
      <c r="B1229" s="12" t="s">
        <v>1306</v>
      </c>
      <c r="C1229" s="12" t="s">
        <v>1328</v>
      </c>
      <c r="D1229" s="1" t="str">
        <f t="shared" si="38"/>
        <v>大阪府大阪市平野区</v>
      </c>
      <c r="E1229" s="12">
        <v>126</v>
      </c>
      <c r="F1229" s="1">
        <f t="shared" si="39"/>
        <v>1</v>
      </c>
    </row>
    <row r="1230" spans="1:6">
      <c r="A1230" s="12">
        <v>127</v>
      </c>
      <c r="B1230" s="12" t="s">
        <v>1306</v>
      </c>
      <c r="C1230" s="12" t="s">
        <v>1329</v>
      </c>
      <c r="D1230" s="1" t="str">
        <f t="shared" si="38"/>
        <v>大阪府大阪市北区</v>
      </c>
      <c r="E1230" s="12">
        <v>127</v>
      </c>
      <c r="F1230" s="1">
        <f t="shared" si="39"/>
        <v>1</v>
      </c>
    </row>
    <row r="1231" spans="1:6">
      <c r="A1231" s="12">
        <v>128</v>
      </c>
      <c r="B1231" s="12" t="s">
        <v>1306</v>
      </c>
      <c r="C1231" s="12" t="s">
        <v>1330</v>
      </c>
      <c r="D1231" s="1" t="str">
        <f t="shared" si="38"/>
        <v>大阪府大阪市中央区</v>
      </c>
      <c r="E1231" s="12">
        <v>128</v>
      </c>
      <c r="F1231" s="1">
        <f t="shared" si="39"/>
        <v>1</v>
      </c>
    </row>
    <row r="1232" spans="1:6">
      <c r="A1232" s="12">
        <v>141</v>
      </c>
      <c r="B1232" s="12" t="s">
        <v>1306</v>
      </c>
      <c r="C1232" s="12" t="s">
        <v>1331</v>
      </c>
      <c r="D1232" s="1" t="str">
        <f t="shared" si="38"/>
        <v>大阪府堺市堺区</v>
      </c>
      <c r="E1232" s="12">
        <v>141</v>
      </c>
      <c r="F1232" s="1">
        <f t="shared" si="39"/>
        <v>1</v>
      </c>
    </row>
    <row r="1233" spans="1:6">
      <c r="A1233" s="12">
        <v>142</v>
      </c>
      <c r="B1233" s="12" t="s">
        <v>1306</v>
      </c>
      <c r="C1233" s="12" t="s">
        <v>1332</v>
      </c>
      <c r="D1233" s="1" t="str">
        <f t="shared" si="38"/>
        <v>大阪府堺市中区</v>
      </c>
      <c r="E1233" s="12">
        <v>142</v>
      </c>
      <c r="F1233" s="1">
        <f t="shared" si="39"/>
        <v>1</v>
      </c>
    </row>
    <row r="1234" spans="1:6">
      <c r="A1234" s="12">
        <v>143</v>
      </c>
      <c r="B1234" s="12" t="s">
        <v>1306</v>
      </c>
      <c r="C1234" s="12" t="s">
        <v>1333</v>
      </c>
      <c r="D1234" s="1" t="str">
        <f t="shared" si="38"/>
        <v>大阪府堺市東区</v>
      </c>
      <c r="E1234" s="12">
        <v>143</v>
      </c>
      <c r="F1234" s="1">
        <f t="shared" si="39"/>
        <v>1</v>
      </c>
    </row>
    <row r="1235" spans="1:6">
      <c r="A1235" s="12">
        <v>144</v>
      </c>
      <c r="B1235" s="12" t="s">
        <v>1306</v>
      </c>
      <c r="C1235" s="12" t="s">
        <v>1334</v>
      </c>
      <c r="D1235" s="1" t="str">
        <f t="shared" si="38"/>
        <v>大阪府堺市西区</v>
      </c>
      <c r="E1235" s="12">
        <v>144</v>
      </c>
      <c r="F1235" s="1">
        <f t="shared" si="39"/>
        <v>1</v>
      </c>
    </row>
    <row r="1236" spans="1:6">
      <c r="A1236" s="12">
        <v>145</v>
      </c>
      <c r="B1236" s="12" t="s">
        <v>1306</v>
      </c>
      <c r="C1236" s="12" t="s">
        <v>1335</v>
      </c>
      <c r="D1236" s="1" t="str">
        <f t="shared" si="38"/>
        <v>大阪府堺市南区</v>
      </c>
      <c r="E1236" s="12">
        <v>145</v>
      </c>
      <c r="F1236" s="1">
        <f t="shared" si="39"/>
        <v>1</v>
      </c>
    </row>
    <row r="1237" spans="1:6">
      <c r="A1237" s="12">
        <v>146</v>
      </c>
      <c r="B1237" s="12" t="s">
        <v>1306</v>
      </c>
      <c r="C1237" s="12" t="s">
        <v>1336</v>
      </c>
      <c r="D1237" s="1" t="str">
        <f t="shared" si="38"/>
        <v>大阪府堺市北区</v>
      </c>
      <c r="E1237" s="12">
        <v>146</v>
      </c>
      <c r="F1237" s="1">
        <f t="shared" si="39"/>
        <v>1</v>
      </c>
    </row>
    <row r="1238" spans="1:6">
      <c r="A1238" s="12">
        <v>147</v>
      </c>
      <c r="B1238" s="12" t="s">
        <v>1306</v>
      </c>
      <c r="C1238" s="12" t="s">
        <v>1337</v>
      </c>
      <c r="D1238" s="1" t="str">
        <f t="shared" si="38"/>
        <v>大阪府堺市美原区</v>
      </c>
      <c r="E1238" s="12">
        <v>147</v>
      </c>
      <c r="F1238" s="1">
        <f t="shared" si="39"/>
        <v>1</v>
      </c>
    </row>
    <row r="1239" spans="1:6">
      <c r="A1239" s="12">
        <v>202</v>
      </c>
      <c r="B1239" s="12" t="s">
        <v>1306</v>
      </c>
      <c r="C1239" s="12" t="s">
        <v>1338</v>
      </c>
      <c r="D1239" s="1" t="str">
        <f t="shared" si="38"/>
        <v>大阪府岸和田市</v>
      </c>
      <c r="E1239" s="12">
        <v>202</v>
      </c>
      <c r="F1239" s="1">
        <f t="shared" si="39"/>
        <v>1</v>
      </c>
    </row>
    <row r="1240" spans="1:6">
      <c r="A1240" s="12">
        <v>203</v>
      </c>
      <c r="B1240" s="12" t="s">
        <v>1306</v>
      </c>
      <c r="C1240" s="12" t="s">
        <v>1339</v>
      </c>
      <c r="D1240" s="1" t="str">
        <f t="shared" si="38"/>
        <v>大阪府豊中市</v>
      </c>
      <c r="E1240" s="12">
        <v>203</v>
      </c>
      <c r="F1240" s="1">
        <f t="shared" si="39"/>
        <v>1</v>
      </c>
    </row>
    <row r="1241" spans="1:6">
      <c r="A1241" s="12">
        <v>204</v>
      </c>
      <c r="B1241" s="12" t="s">
        <v>1306</v>
      </c>
      <c r="C1241" s="12" t="s">
        <v>1340</v>
      </c>
      <c r="D1241" s="1" t="str">
        <f t="shared" si="38"/>
        <v>大阪府池田市</v>
      </c>
      <c r="E1241" s="12">
        <v>204</v>
      </c>
      <c r="F1241" s="1">
        <f t="shared" si="39"/>
        <v>1</v>
      </c>
    </row>
    <row r="1242" spans="1:6">
      <c r="A1242" s="12">
        <v>205</v>
      </c>
      <c r="B1242" s="12" t="s">
        <v>1306</v>
      </c>
      <c r="C1242" s="12" t="s">
        <v>1341</v>
      </c>
      <c r="D1242" s="1" t="str">
        <f t="shared" si="38"/>
        <v>大阪府吹田市</v>
      </c>
      <c r="E1242" s="12">
        <v>205</v>
      </c>
      <c r="F1242" s="1">
        <f t="shared" si="39"/>
        <v>1</v>
      </c>
    </row>
    <row r="1243" spans="1:6">
      <c r="A1243" s="12">
        <v>206</v>
      </c>
      <c r="B1243" s="12" t="s">
        <v>1306</v>
      </c>
      <c r="C1243" s="12" t="s">
        <v>1342</v>
      </c>
      <c r="D1243" s="1" t="str">
        <f t="shared" si="38"/>
        <v>大阪府泉大津市</v>
      </c>
      <c r="E1243" s="12">
        <v>206</v>
      </c>
      <c r="F1243" s="1">
        <f t="shared" si="39"/>
        <v>1</v>
      </c>
    </row>
    <row r="1244" spans="1:6">
      <c r="A1244" s="12">
        <v>207</v>
      </c>
      <c r="B1244" s="12" t="s">
        <v>1306</v>
      </c>
      <c r="C1244" s="12" t="s">
        <v>1343</v>
      </c>
      <c r="D1244" s="1" t="str">
        <f t="shared" si="38"/>
        <v>大阪府高槻市</v>
      </c>
      <c r="E1244" s="12">
        <v>207</v>
      </c>
      <c r="F1244" s="1">
        <f t="shared" si="39"/>
        <v>1</v>
      </c>
    </row>
    <row r="1245" spans="1:6">
      <c r="A1245" s="12">
        <v>208</v>
      </c>
      <c r="B1245" s="12" t="s">
        <v>1306</v>
      </c>
      <c r="C1245" s="12" t="s">
        <v>1344</v>
      </c>
      <c r="D1245" s="1" t="str">
        <f t="shared" si="38"/>
        <v>大阪府貝塚市</v>
      </c>
      <c r="E1245" s="12">
        <v>208</v>
      </c>
      <c r="F1245" s="1">
        <f t="shared" si="39"/>
        <v>1</v>
      </c>
    </row>
    <row r="1246" spans="1:6">
      <c r="A1246" s="12">
        <v>209</v>
      </c>
      <c r="B1246" s="12" t="s">
        <v>1306</v>
      </c>
      <c r="C1246" s="12" t="s">
        <v>1345</v>
      </c>
      <c r="D1246" s="1" t="str">
        <f t="shared" si="38"/>
        <v>大阪府守口市</v>
      </c>
      <c r="E1246" s="12">
        <v>209</v>
      </c>
      <c r="F1246" s="1">
        <f t="shared" si="39"/>
        <v>1</v>
      </c>
    </row>
    <row r="1247" spans="1:6">
      <c r="A1247" s="12">
        <v>210</v>
      </c>
      <c r="B1247" s="12" t="s">
        <v>1306</v>
      </c>
      <c r="C1247" s="12" t="s">
        <v>1346</v>
      </c>
      <c r="D1247" s="1" t="str">
        <f t="shared" si="38"/>
        <v>大阪府枚方市</v>
      </c>
      <c r="E1247" s="12">
        <v>210</v>
      </c>
      <c r="F1247" s="1">
        <f t="shared" si="39"/>
        <v>1</v>
      </c>
    </row>
    <row r="1248" spans="1:6">
      <c r="A1248" s="12">
        <v>211</v>
      </c>
      <c r="B1248" s="12" t="s">
        <v>1306</v>
      </c>
      <c r="C1248" s="12" t="s">
        <v>1347</v>
      </c>
      <c r="D1248" s="1" t="str">
        <f t="shared" si="38"/>
        <v>大阪府茨木市</v>
      </c>
      <c r="E1248" s="12">
        <v>211</v>
      </c>
      <c r="F1248" s="1">
        <f t="shared" si="39"/>
        <v>1</v>
      </c>
    </row>
    <row r="1249" spans="1:6">
      <c r="A1249" s="12">
        <v>212</v>
      </c>
      <c r="B1249" s="12" t="s">
        <v>1306</v>
      </c>
      <c r="C1249" s="12" t="s">
        <v>1348</v>
      </c>
      <c r="D1249" s="1" t="str">
        <f t="shared" si="38"/>
        <v>大阪府八尾市</v>
      </c>
      <c r="E1249" s="12">
        <v>212</v>
      </c>
      <c r="F1249" s="1">
        <f t="shared" si="39"/>
        <v>1</v>
      </c>
    </row>
    <row r="1250" spans="1:6">
      <c r="A1250" s="12">
        <v>213</v>
      </c>
      <c r="B1250" s="12" t="s">
        <v>1306</v>
      </c>
      <c r="C1250" s="12" t="s">
        <v>1349</v>
      </c>
      <c r="D1250" s="1" t="str">
        <f t="shared" si="38"/>
        <v>大阪府泉佐野市</v>
      </c>
      <c r="E1250" s="12">
        <v>213</v>
      </c>
      <c r="F1250" s="1">
        <f t="shared" si="39"/>
        <v>1</v>
      </c>
    </row>
    <row r="1251" spans="1:6">
      <c r="A1251" s="12">
        <v>214</v>
      </c>
      <c r="B1251" s="12" t="s">
        <v>1306</v>
      </c>
      <c r="C1251" s="12" t="s">
        <v>1350</v>
      </c>
      <c r="D1251" s="1" t="str">
        <f t="shared" si="38"/>
        <v>大阪府富田林市</v>
      </c>
      <c r="E1251" s="12">
        <v>214</v>
      </c>
      <c r="F1251" s="1">
        <f t="shared" si="39"/>
        <v>1</v>
      </c>
    </row>
    <row r="1252" spans="1:6">
      <c r="A1252" s="12">
        <v>215</v>
      </c>
      <c r="B1252" s="12" t="s">
        <v>1306</v>
      </c>
      <c r="C1252" s="12" t="s">
        <v>1351</v>
      </c>
      <c r="D1252" s="1" t="str">
        <f t="shared" si="38"/>
        <v>大阪府寝屋川市</v>
      </c>
      <c r="E1252" s="12">
        <v>215</v>
      </c>
      <c r="F1252" s="1">
        <f t="shared" si="39"/>
        <v>1</v>
      </c>
    </row>
    <row r="1253" spans="1:6">
      <c r="A1253" s="12">
        <v>216</v>
      </c>
      <c r="B1253" s="12" t="s">
        <v>1306</v>
      </c>
      <c r="C1253" s="12" t="s">
        <v>1352</v>
      </c>
      <c r="D1253" s="1" t="str">
        <f t="shared" si="38"/>
        <v>大阪府河内長野市</v>
      </c>
      <c r="E1253" s="12">
        <v>216</v>
      </c>
      <c r="F1253" s="1">
        <f t="shared" si="39"/>
        <v>1</v>
      </c>
    </row>
    <row r="1254" spans="1:6">
      <c r="A1254" s="12">
        <v>217</v>
      </c>
      <c r="B1254" s="12" t="s">
        <v>1306</v>
      </c>
      <c r="C1254" s="12" t="s">
        <v>1353</v>
      </c>
      <c r="D1254" s="1" t="str">
        <f t="shared" si="38"/>
        <v>大阪府松原市</v>
      </c>
      <c r="E1254" s="12">
        <v>217</v>
      </c>
      <c r="F1254" s="1">
        <f t="shared" si="39"/>
        <v>1</v>
      </c>
    </row>
    <row r="1255" spans="1:6">
      <c r="A1255" s="12">
        <v>218</v>
      </c>
      <c r="B1255" s="12" t="s">
        <v>1306</v>
      </c>
      <c r="C1255" s="12" t="s">
        <v>1354</v>
      </c>
      <c r="D1255" s="1" t="str">
        <f t="shared" si="38"/>
        <v>大阪府大東市</v>
      </c>
      <c r="E1255" s="12">
        <v>218</v>
      </c>
      <c r="F1255" s="1">
        <f t="shared" si="39"/>
        <v>1</v>
      </c>
    </row>
    <row r="1256" spans="1:6">
      <c r="A1256" s="12">
        <v>219</v>
      </c>
      <c r="B1256" s="12" t="s">
        <v>1306</v>
      </c>
      <c r="C1256" s="12" t="s">
        <v>1355</v>
      </c>
      <c r="D1256" s="1" t="str">
        <f t="shared" si="38"/>
        <v>大阪府和泉市</v>
      </c>
      <c r="E1256" s="12">
        <v>219</v>
      </c>
      <c r="F1256" s="1">
        <f t="shared" si="39"/>
        <v>1</v>
      </c>
    </row>
    <row r="1257" spans="1:6">
      <c r="A1257" s="12">
        <v>220</v>
      </c>
      <c r="B1257" s="12" t="s">
        <v>1306</v>
      </c>
      <c r="C1257" s="12" t="s">
        <v>1356</v>
      </c>
      <c r="D1257" s="1" t="str">
        <f t="shared" si="38"/>
        <v>大阪府箕面市</v>
      </c>
      <c r="E1257" s="12">
        <v>220</v>
      </c>
      <c r="F1257" s="1">
        <f t="shared" si="39"/>
        <v>1</v>
      </c>
    </row>
    <row r="1258" spans="1:6">
      <c r="A1258" s="12">
        <v>221</v>
      </c>
      <c r="B1258" s="12" t="s">
        <v>1306</v>
      </c>
      <c r="C1258" s="12" t="s">
        <v>1357</v>
      </c>
      <c r="D1258" s="1" t="str">
        <f t="shared" si="38"/>
        <v>大阪府柏原市</v>
      </c>
      <c r="E1258" s="12">
        <v>221</v>
      </c>
      <c r="F1258" s="1">
        <f t="shared" si="39"/>
        <v>1</v>
      </c>
    </row>
    <row r="1259" spans="1:6">
      <c r="A1259" s="12">
        <v>222</v>
      </c>
      <c r="B1259" s="12" t="s">
        <v>1306</v>
      </c>
      <c r="C1259" s="12" t="s">
        <v>1358</v>
      </c>
      <c r="D1259" s="1" t="str">
        <f t="shared" si="38"/>
        <v>大阪府羽曳野市</v>
      </c>
      <c r="E1259" s="12">
        <v>222</v>
      </c>
      <c r="F1259" s="1">
        <f t="shared" si="39"/>
        <v>1</v>
      </c>
    </row>
    <row r="1260" spans="1:6">
      <c r="A1260" s="12">
        <v>223</v>
      </c>
      <c r="B1260" s="12" t="s">
        <v>1306</v>
      </c>
      <c r="C1260" s="12" t="s">
        <v>1359</v>
      </c>
      <c r="D1260" s="1" t="str">
        <f t="shared" si="38"/>
        <v>大阪府門真市</v>
      </c>
      <c r="E1260" s="12">
        <v>223</v>
      </c>
      <c r="F1260" s="1">
        <f t="shared" si="39"/>
        <v>1</v>
      </c>
    </row>
    <row r="1261" spans="1:6">
      <c r="A1261" s="12">
        <v>224</v>
      </c>
      <c r="B1261" s="12" t="s">
        <v>1306</v>
      </c>
      <c r="C1261" s="12" t="s">
        <v>1360</v>
      </c>
      <c r="D1261" s="1" t="str">
        <f t="shared" si="38"/>
        <v>大阪府摂津市</v>
      </c>
      <c r="E1261" s="12">
        <v>224</v>
      </c>
      <c r="F1261" s="1">
        <f t="shared" si="39"/>
        <v>1</v>
      </c>
    </row>
    <row r="1262" spans="1:6">
      <c r="A1262" s="12">
        <v>225</v>
      </c>
      <c r="B1262" s="12" t="s">
        <v>1306</v>
      </c>
      <c r="C1262" s="12" t="s">
        <v>1361</v>
      </c>
      <c r="D1262" s="1" t="str">
        <f t="shared" si="38"/>
        <v>大阪府高石市</v>
      </c>
      <c r="E1262" s="12">
        <v>225</v>
      </c>
      <c r="F1262" s="1">
        <f t="shared" si="39"/>
        <v>1</v>
      </c>
    </row>
    <row r="1263" spans="1:6">
      <c r="A1263" s="12">
        <v>226</v>
      </c>
      <c r="B1263" s="12" t="s">
        <v>1306</v>
      </c>
      <c r="C1263" s="12" t="s">
        <v>1362</v>
      </c>
      <c r="D1263" s="1" t="str">
        <f t="shared" si="38"/>
        <v>大阪府藤井寺市</v>
      </c>
      <c r="E1263" s="12">
        <v>226</v>
      </c>
      <c r="F1263" s="1">
        <f t="shared" si="39"/>
        <v>1</v>
      </c>
    </row>
    <row r="1264" spans="1:6">
      <c r="A1264" s="12">
        <v>227</v>
      </c>
      <c r="B1264" s="12" t="s">
        <v>1306</v>
      </c>
      <c r="C1264" s="12" t="s">
        <v>1363</v>
      </c>
      <c r="D1264" s="1" t="str">
        <f t="shared" si="38"/>
        <v>大阪府東大阪市</v>
      </c>
      <c r="E1264" s="12">
        <v>227</v>
      </c>
      <c r="F1264" s="1">
        <f t="shared" si="39"/>
        <v>1</v>
      </c>
    </row>
    <row r="1265" spans="1:6">
      <c r="A1265" s="12">
        <v>228</v>
      </c>
      <c r="B1265" s="12" t="s">
        <v>1306</v>
      </c>
      <c r="C1265" s="12" t="s">
        <v>1364</v>
      </c>
      <c r="D1265" s="1" t="str">
        <f t="shared" si="38"/>
        <v>大阪府泉南市</v>
      </c>
      <c r="E1265" s="12">
        <v>228</v>
      </c>
      <c r="F1265" s="1">
        <f t="shared" si="39"/>
        <v>1</v>
      </c>
    </row>
    <row r="1266" spans="1:6">
      <c r="A1266" s="12">
        <v>229</v>
      </c>
      <c r="B1266" s="12" t="s">
        <v>1306</v>
      </c>
      <c r="C1266" s="12" t="s">
        <v>1365</v>
      </c>
      <c r="D1266" s="1" t="str">
        <f t="shared" si="38"/>
        <v>大阪府四條畷市</v>
      </c>
      <c r="E1266" s="12">
        <v>229</v>
      </c>
      <c r="F1266" s="1">
        <f t="shared" si="39"/>
        <v>1</v>
      </c>
    </row>
    <row r="1267" spans="1:6">
      <c r="A1267" s="12">
        <v>230</v>
      </c>
      <c r="B1267" s="12" t="s">
        <v>1306</v>
      </c>
      <c r="C1267" s="12" t="s">
        <v>1366</v>
      </c>
      <c r="D1267" s="1" t="str">
        <f t="shared" si="38"/>
        <v>大阪府交野市</v>
      </c>
      <c r="E1267" s="12">
        <v>230</v>
      </c>
      <c r="F1267" s="1">
        <f t="shared" si="39"/>
        <v>1</v>
      </c>
    </row>
    <row r="1268" spans="1:6">
      <c r="A1268" s="12">
        <v>231</v>
      </c>
      <c r="B1268" s="12" t="s">
        <v>1306</v>
      </c>
      <c r="C1268" s="12" t="s">
        <v>1367</v>
      </c>
      <c r="D1268" s="1" t="str">
        <f t="shared" si="38"/>
        <v>大阪府大阪狭山市</v>
      </c>
      <c r="E1268" s="12">
        <v>231</v>
      </c>
      <c r="F1268" s="1">
        <f t="shared" si="39"/>
        <v>1</v>
      </c>
    </row>
    <row r="1269" spans="1:6">
      <c r="A1269" s="12">
        <v>232</v>
      </c>
      <c r="B1269" s="12" t="s">
        <v>1306</v>
      </c>
      <c r="C1269" s="12" t="s">
        <v>1368</v>
      </c>
      <c r="D1269" s="1" t="str">
        <f t="shared" si="38"/>
        <v>大阪府阪南市</v>
      </c>
      <c r="E1269" s="12">
        <v>232</v>
      </c>
      <c r="F1269" s="1">
        <f t="shared" si="39"/>
        <v>1</v>
      </c>
    </row>
    <row r="1270" spans="1:6">
      <c r="A1270" s="12">
        <v>301</v>
      </c>
      <c r="B1270" s="12" t="s">
        <v>1306</v>
      </c>
      <c r="C1270" s="12" t="s">
        <v>1369</v>
      </c>
      <c r="D1270" s="1" t="str">
        <f t="shared" si="38"/>
        <v>大阪府島本町</v>
      </c>
      <c r="E1270" s="12">
        <v>301</v>
      </c>
      <c r="F1270" s="1">
        <f t="shared" si="39"/>
        <v>1</v>
      </c>
    </row>
    <row r="1271" spans="1:6">
      <c r="A1271" s="12">
        <v>321</v>
      </c>
      <c r="B1271" s="12" t="s">
        <v>1306</v>
      </c>
      <c r="C1271" s="12" t="s">
        <v>1370</v>
      </c>
      <c r="D1271" s="1" t="str">
        <f t="shared" si="38"/>
        <v>大阪府豊能町</v>
      </c>
      <c r="E1271" s="12">
        <v>321</v>
      </c>
      <c r="F1271" s="1">
        <f t="shared" si="39"/>
        <v>1</v>
      </c>
    </row>
    <row r="1272" spans="1:6">
      <c r="A1272" s="12">
        <v>322</v>
      </c>
      <c r="B1272" s="12" t="s">
        <v>1306</v>
      </c>
      <c r="C1272" s="12" t="s">
        <v>1371</v>
      </c>
      <c r="D1272" s="1" t="str">
        <f t="shared" si="38"/>
        <v>大阪府能勢町</v>
      </c>
      <c r="E1272" s="12">
        <v>322</v>
      </c>
      <c r="F1272" s="1">
        <f t="shared" si="39"/>
        <v>1</v>
      </c>
    </row>
    <row r="1273" spans="1:6">
      <c r="A1273" s="12">
        <v>341</v>
      </c>
      <c r="B1273" s="12" t="s">
        <v>1306</v>
      </c>
      <c r="C1273" s="12" t="s">
        <v>1372</v>
      </c>
      <c r="D1273" s="1" t="str">
        <f t="shared" si="38"/>
        <v>大阪府忠岡町</v>
      </c>
      <c r="E1273" s="12">
        <v>341</v>
      </c>
      <c r="F1273" s="1">
        <f t="shared" si="39"/>
        <v>1</v>
      </c>
    </row>
    <row r="1274" spans="1:6">
      <c r="A1274" s="12">
        <v>361</v>
      </c>
      <c r="B1274" s="12" t="s">
        <v>1306</v>
      </c>
      <c r="C1274" s="12" t="s">
        <v>1373</v>
      </c>
      <c r="D1274" s="1" t="str">
        <f t="shared" si="38"/>
        <v>大阪府熊取町</v>
      </c>
      <c r="E1274" s="12">
        <v>361</v>
      </c>
      <c r="F1274" s="1">
        <f t="shared" si="39"/>
        <v>1</v>
      </c>
    </row>
    <row r="1275" spans="1:6">
      <c r="A1275" s="12">
        <v>362</v>
      </c>
      <c r="B1275" s="12" t="s">
        <v>1306</v>
      </c>
      <c r="C1275" s="12" t="s">
        <v>1374</v>
      </c>
      <c r="D1275" s="1" t="str">
        <f t="shared" si="38"/>
        <v>大阪府田尻町</v>
      </c>
      <c r="E1275" s="12">
        <v>362</v>
      </c>
      <c r="F1275" s="1">
        <f t="shared" si="39"/>
        <v>1</v>
      </c>
    </row>
    <row r="1276" spans="1:6">
      <c r="A1276" s="12">
        <v>366</v>
      </c>
      <c r="B1276" s="12" t="s">
        <v>1306</v>
      </c>
      <c r="C1276" s="12" t="s">
        <v>1375</v>
      </c>
      <c r="D1276" s="1" t="str">
        <f t="shared" si="38"/>
        <v>大阪府岬町</v>
      </c>
      <c r="E1276" s="12">
        <v>366</v>
      </c>
      <c r="F1276" s="1">
        <f t="shared" si="39"/>
        <v>1</v>
      </c>
    </row>
    <row r="1277" spans="1:6">
      <c r="A1277" s="12">
        <v>381</v>
      </c>
      <c r="B1277" s="12" t="s">
        <v>1306</v>
      </c>
      <c r="C1277" s="12" t="s">
        <v>1376</v>
      </c>
      <c r="D1277" s="1" t="str">
        <f t="shared" si="38"/>
        <v>大阪府太子町</v>
      </c>
      <c r="E1277" s="12">
        <v>381</v>
      </c>
      <c r="F1277" s="1">
        <f t="shared" si="39"/>
        <v>1</v>
      </c>
    </row>
    <row r="1278" spans="1:6">
      <c r="A1278" s="12">
        <v>382</v>
      </c>
      <c r="B1278" s="12" t="s">
        <v>1306</v>
      </c>
      <c r="C1278" s="12" t="s">
        <v>1377</v>
      </c>
      <c r="D1278" s="1" t="str">
        <f t="shared" si="38"/>
        <v>大阪府河南町</v>
      </c>
      <c r="E1278" s="12">
        <v>382</v>
      </c>
      <c r="F1278" s="1">
        <f t="shared" si="39"/>
        <v>1</v>
      </c>
    </row>
    <row r="1279" spans="1:6">
      <c r="A1279" s="12">
        <v>383</v>
      </c>
      <c r="B1279" s="12" t="s">
        <v>1306</v>
      </c>
      <c r="C1279" s="12" t="s">
        <v>1378</v>
      </c>
      <c r="D1279" s="1" t="str">
        <f t="shared" ref="D1279:D1342" si="40">B1279&amp;C1279</f>
        <v>大阪府千早赤阪村</v>
      </c>
      <c r="E1279" s="12">
        <v>383</v>
      </c>
      <c r="F1279" s="1">
        <f t="shared" si="39"/>
        <v>1</v>
      </c>
    </row>
    <row r="1280" spans="1:6">
      <c r="A1280" s="12">
        <v>101</v>
      </c>
      <c r="B1280" s="12" t="s">
        <v>1379</v>
      </c>
      <c r="C1280" s="12" t="s">
        <v>1380</v>
      </c>
      <c r="D1280" s="1" t="str">
        <f t="shared" si="40"/>
        <v>兵庫県神戸市東灘区</v>
      </c>
      <c r="E1280" s="12">
        <v>101</v>
      </c>
      <c r="F1280" s="1">
        <f t="shared" si="39"/>
        <v>1</v>
      </c>
    </row>
    <row r="1281" spans="1:6">
      <c r="A1281" s="12">
        <v>102</v>
      </c>
      <c r="B1281" s="12" t="s">
        <v>1379</v>
      </c>
      <c r="C1281" s="12" t="s">
        <v>1381</v>
      </c>
      <c r="D1281" s="1" t="str">
        <f t="shared" si="40"/>
        <v>兵庫県神戸市灘区</v>
      </c>
      <c r="E1281" s="12">
        <v>102</v>
      </c>
      <c r="F1281" s="1">
        <f t="shared" si="39"/>
        <v>1</v>
      </c>
    </row>
    <row r="1282" spans="1:6">
      <c r="A1282" s="12">
        <v>105</v>
      </c>
      <c r="B1282" s="12" t="s">
        <v>1379</v>
      </c>
      <c r="C1282" s="12" t="s">
        <v>1382</v>
      </c>
      <c r="D1282" s="1" t="str">
        <f t="shared" si="40"/>
        <v>兵庫県神戸市兵庫区</v>
      </c>
      <c r="E1282" s="12">
        <v>105</v>
      </c>
      <c r="F1282" s="1">
        <f t="shared" ref="F1282:F1345" si="41">COUNTIF(D:D,D1282)</f>
        <v>1</v>
      </c>
    </row>
    <row r="1283" spans="1:6">
      <c r="A1283" s="12">
        <v>106</v>
      </c>
      <c r="B1283" s="12" t="s">
        <v>1379</v>
      </c>
      <c r="C1283" s="12" t="s">
        <v>1383</v>
      </c>
      <c r="D1283" s="1" t="str">
        <f t="shared" si="40"/>
        <v>兵庫県神戸市長田区</v>
      </c>
      <c r="E1283" s="12">
        <v>106</v>
      </c>
      <c r="F1283" s="1">
        <f t="shared" si="41"/>
        <v>1</v>
      </c>
    </row>
    <row r="1284" spans="1:6">
      <c r="A1284" s="12">
        <v>107</v>
      </c>
      <c r="B1284" s="12" t="s">
        <v>1379</v>
      </c>
      <c r="C1284" s="12" t="s">
        <v>1384</v>
      </c>
      <c r="D1284" s="1" t="str">
        <f t="shared" si="40"/>
        <v>兵庫県神戸市須磨区</v>
      </c>
      <c r="E1284" s="12">
        <v>107</v>
      </c>
      <c r="F1284" s="1">
        <f t="shared" si="41"/>
        <v>1</v>
      </c>
    </row>
    <row r="1285" spans="1:6">
      <c r="A1285" s="12">
        <v>108</v>
      </c>
      <c r="B1285" s="12" t="s">
        <v>1379</v>
      </c>
      <c r="C1285" s="12" t="s">
        <v>1385</v>
      </c>
      <c r="D1285" s="1" t="str">
        <f t="shared" si="40"/>
        <v>兵庫県神戸市垂水区</v>
      </c>
      <c r="E1285" s="12">
        <v>108</v>
      </c>
      <c r="F1285" s="1">
        <f t="shared" si="41"/>
        <v>1</v>
      </c>
    </row>
    <row r="1286" spans="1:6">
      <c r="A1286" s="12">
        <v>109</v>
      </c>
      <c r="B1286" s="12" t="s">
        <v>1379</v>
      </c>
      <c r="C1286" s="12" t="s">
        <v>1386</v>
      </c>
      <c r="D1286" s="1" t="str">
        <f t="shared" si="40"/>
        <v>兵庫県神戸市北区</v>
      </c>
      <c r="E1286" s="12">
        <v>109</v>
      </c>
      <c r="F1286" s="1">
        <f t="shared" si="41"/>
        <v>1</v>
      </c>
    </row>
    <row r="1287" spans="1:6">
      <c r="A1287" s="12">
        <v>110</v>
      </c>
      <c r="B1287" s="12" t="s">
        <v>1379</v>
      </c>
      <c r="C1287" s="12" t="s">
        <v>1387</v>
      </c>
      <c r="D1287" s="1" t="str">
        <f t="shared" si="40"/>
        <v>兵庫県神戸市中央区</v>
      </c>
      <c r="E1287" s="12">
        <v>110</v>
      </c>
      <c r="F1287" s="1">
        <f t="shared" si="41"/>
        <v>1</v>
      </c>
    </row>
    <row r="1288" spans="1:6">
      <c r="A1288" s="12">
        <v>111</v>
      </c>
      <c r="B1288" s="12" t="s">
        <v>1379</v>
      </c>
      <c r="C1288" s="12" t="s">
        <v>1388</v>
      </c>
      <c r="D1288" s="1" t="str">
        <f t="shared" si="40"/>
        <v>兵庫県神戸市西区</v>
      </c>
      <c r="E1288" s="12">
        <v>111</v>
      </c>
      <c r="F1288" s="1">
        <f t="shared" si="41"/>
        <v>1</v>
      </c>
    </row>
    <row r="1289" spans="1:6">
      <c r="A1289" s="12">
        <v>201</v>
      </c>
      <c r="B1289" s="12" t="s">
        <v>1379</v>
      </c>
      <c r="C1289" s="12" t="s">
        <v>1389</v>
      </c>
      <c r="D1289" s="1" t="str">
        <f t="shared" si="40"/>
        <v>兵庫県姫路市</v>
      </c>
      <c r="E1289" s="12">
        <v>201</v>
      </c>
      <c r="F1289" s="1">
        <f t="shared" si="41"/>
        <v>1</v>
      </c>
    </row>
    <row r="1290" spans="1:6">
      <c r="A1290" s="12">
        <v>202</v>
      </c>
      <c r="B1290" s="12" t="s">
        <v>1379</v>
      </c>
      <c r="C1290" s="12" t="s">
        <v>1390</v>
      </c>
      <c r="D1290" s="1" t="str">
        <f t="shared" si="40"/>
        <v>兵庫県尼崎市</v>
      </c>
      <c r="E1290" s="12">
        <v>202</v>
      </c>
      <c r="F1290" s="1">
        <f t="shared" si="41"/>
        <v>1</v>
      </c>
    </row>
    <row r="1291" spans="1:6">
      <c r="A1291" s="12">
        <v>203</v>
      </c>
      <c r="B1291" s="12" t="s">
        <v>1379</v>
      </c>
      <c r="C1291" s="12" t="s">
        <v>1391</v>
      </c>
      <c r="D1291" s="1" t="str">
        <f t="shared" si="40"/>
        <v>兵庫県明石市</v>
      </c>
      <c r="E1291" s="12">
        <v>203</v>
      </c>
      <c r="F1291" s="1">
        <f t="shared" si="41"/>
        <v>1</v>
      </c>
    </row>
    <row r="1292" spans="1:6">
      <c r="A1292" s="12">
        <v>204</v>
      </c>
      <c r="B1292" s="12" t="s">
        <v>1379</v>
      </c>
      <c r="C1292" s="12" t="s">
        <v>1392</v>
      </c>
      <c r="D1292" s="1" t="str">
        <f t="shared" si="40"/>
        <v>兵庫県西宮市</v>
      </c>
      <c r="E1292" s="12">
        <v>204</v>
      </c>
      <c r="F1292" s="1">
        <f t="shared" si="41"/>
        <v>1</v>
      </c>
    </row>
    <row r="1293" spans="1:6">
      <c r="A1293" s="12">
        <v>205</v>
      </c>
      <c r="B1293" s="12" t="s">
        <v>1379</v>
      </c>
      <c r="C1293" s="12" t="s">
        <v>1393</v>
      </c>
      <c r="D1293" s="1" t="str">
        <f t="shared" si="40"/>
        <v>兵庫県洲本市</v>
      </c>
      <c r="E1293" s="12">
        <v>205</v>
      </c>
      <c r="F1293" s="1">
        <f t="shared" si="41"/>
        <v>1</v>
      </c>
    </row>
    <row r="1294" spans="1:6">
      <c r="A1294" s="12">
        <v>206</v>
      </c>
      <c r="B1294" s="12" t="s">
        <v>1379</v>
      </c>
      <c r="C1294" s="12" t="s">
        <v>1394</v>
      </c>
      <c r="D1294" s="1" t="str">
        <f t="shared" si="40"/>
        <v>兵庫県芦屋市</v>
      </c>
      <c r="E1294" s="12">
        <v>206</v>
      </c>
      <c r="F1294" s="1">
        <f t="shared" si="41"/>
        <v>1</v>
      </c>
    </row>
    <row r="1295" spans="1:6">
      <c r="A1295" s="12">
        <v>207</v>
      </c>
      <c r="B1295" s="12" t="s">
        <v>1379</v>
      </c>
      <c r="C1295" s="12" t="s">
        <v>1395</v>
      </c>
      <c r="D1295" s="1" t="str">
        <f t="shared" si="40"/>
        <v>兵庫県伊丹市</v>
      </c>
      <c r="E1295" s="12">
        <v>207</v>
      </c>
      <c r="F1295" s="1">
        <f t="shared" si="41"/>
        <v>1</v>
      </c>
    </row>
    <row r="1296" spans="1:6">
      <c r="A1296" s="12">
        <v>208</v>
      </c>
      <c r="B1296" s="12" t="s">
        <v>1379</v>
      </c>
      <c r="C1296" s="12" t="s">
        <v>1396</v>
      </c>
      <c r="D1296" s="1" t="str">
        <f t="shared" si="40"/>
        <v>兵庫県相生市</v>
      </c>
      <c r="E1296" s="12">
        <v>208</v>
      </c>
      <c r="F1296" s="1">
        <f t="shared" si="41"/>
        <v>1</v>
      </c>
    </row>
    <row r="1297" spans="1:6">
      <c r="A1297" s="12">
        <v>209</v>
      </c>
      <c r="B1297" s="12" t="s">
        <v>1379</v>
      </c>
      <c r="C1297" s="12" t="s">
        <v>1397</v>
      </c>
      <c r="D1297" s="1" t="str">
        <f t="shared" si="40"/>
        <v>兵庫県豊岡市</v>
      </c>
      <c r="E1297" s="12">
        <v>209</v>
      </c>
      <c r="F1297" s="1">
        <f t="shared" si="41"/>
        <v>1</v>
      </c>
    </row>
    <row r="1298" spans="1:6">
      <c r="A1298" s="12">
        <v>210</v>
      </c>
      <c r="B1298" s="12" t="s">
        <v>1379</v>
      </c>
      <c r="C1298" s="12" t="s">
        <v>1398</v>
      </c>
      <c r="D1298" s="1" t="str">
        <f t="shared" si="40"/>
        <v>兵庫県加古川市</v>
      </c>
      <c r="E1298" s="12">
        <v>210</v>
      </c>
      <c r="F1298" s="1">
        <f t="shared" si="41"/>
        <v>1</v>
      </c>
    </row>
    <row r="1299" spans="1:6">
      <c r="A1299" s="12">
        <v>212</v>
      </c>
      <c r="B1299" s="12" t="s">
        <v>1379</v>
      </c>
      <c r="C1299" s="12" t="s">
        <v>1399</v>
      </c>
      <c r="D1299" s="1" t="str">
        <f t="shared" si="40"/>
        <v>兵庫県赤穂市</v>
      </c>
      <c r="E1299" s="12">
        <v>212</v>
      </c>
      <c r="F1299" s="1">
        <f t="shared" si="41"/>
        <v>1</v>
      </c>
    </row>
    <row r="1300" spans="1:6">
      <c r="A1300" s="12">
        <v>213</v>
      </c>
      <c r="B1300" s="12" t="s">
        <v>1379</v>
      </c>
      <c r="C1300" s="12" t="s">
        <v>1400</v>
      </c>
      <c r="D1300" s="1" t="str">
        <f t="shared" si="40"/>
        <v>兵庫県西脇市</v>
      </c>
      <c r="E1300" s="12">
        <v>213</v>
      </c>
      <c r="F1300" s="1">
        <f t="shared" si="41"/>
        <v>1</v>
      </c>
    </row>
    <row r="1301" spans="1:6">
      <c r="A1301" s="12">
        <v>214</v>
      </c>
      <c r="B1301" s="12" t="s">
        <v>1379</v>
      </c>
      <c r="C1301" s="12" t="s">
        <v>1401</v>
      </c>
      <c r="D1301" s="1" t="str">
        <f t="shared" si="40"/>
        <v>兵庫県宝塚市</v>
      </c>
      <c r="E1301" s="12">
        <v>214</v>
      </c>
      <c r="F1301" s="1">
        <f t="shared" si="41"/>
        <v>1</v>
      </c>
    </row>
    <row r="1302" spans="1:6">
      <c r="A1302" s="12">
        <v>215</v>
      </c>
      <c r="B1302" s="12" t="s">
        <v>1379</v>
      </c>
      <c r="C1302" s="12" t="s">
        <v>1402</v>
      </c>
      <c r="D1302" s="1" t="str">
        <f t="shared" si="40"/>
        <v>兵庫県三木市</v>
      </c>
      <c r="E1302" s="12">
        <v>215</v>
      </c>
      <c r="F1302" s="1">
        <f t="shared" si="41"/>
        <v>1</v>
      </c>
    </row>
    <row r="1303" spans="1:6">
      <c r="A1303" s="12">
        <v>216</v>
      </c>
      <c r="B1303" s="12" t="s">
        <v>1379</v>
      </c>
      <c r="C1303" s="12" t="s">
        <v>1403</v>
      </c>
      <c r="D1303" s="1" t="str">
        <f t="shared" si="40"/>
        <v>兵庫県高砂市</v>
      </c>
      <c r="E1303" s="12">
        <v>216</v>
      </c>
      <c r="F1303" s="1">
        <f t="shared" si="41"/>
        <v>1</v>
      </c>
    </row>
    <row r="1304" spans="1:6">
      <c r="A1304" s="12">
        <v>217</v>
      </c>
      <c r="B1304" s="12" t="s">
        <v>1379</v>
      </c>
      <c r="C1304" s="12" t="s">
        <v>1404</v>
      </c>
      <c r="D1304" s="1" t="str">
        <f t="shared" si="40"/>
        <v>兵庫県川西市</v>
      </c>
      <c r="E1304" s="12">
        <v>217</v>
      </c>
      <c r="F1304" s="1">
        <f t="shared" si="41"/>
        <v>1</v>
      </c>
    </row>
    <row r="1305" spans="1:6">
      <c r="A1305" s="12">
        <v>218</v>
      </c>
      <c r="B1305" s="12" t="s">
        <v>1379</v>
      </c>
      <c r="C1305" s="12" t="s">
        <v>1405</v>
      </c>
      <c r="D1305" s="1" t="str">
        <f t="shared" si="40"/>
        <v>兵庫県小野市</v>
      </c>
      <c r="E1305" s="12">
        <v>218</v>
      </c>
      <c r="F1305" s="1">
        <f t="shared" si="41"/>
        <v>1</v>
      </c>
    </row>
    <row r="1306" spans="1:6">
      <c r="A1306" s="12">
        <v>219</v>
      </c>
      <c r="B1306" s="12" t="s">
        <v>1379</v>
      </c>
      <c r="C1306" s="12" t="s">
        <v>1406</v>
      </c>
      <c r="D1306" s="1" t="str">
        <f t="shared" si="40"/>
        <v>兵庫県三田市</v>
      </c>
      <c r="E1306" s="12">
        <v>219</v>
      </c>
      <c r="F1306" s="1">
        <f t="shared" si="41"/>
        <v>1</v>
      </c>
    </row>
    <row r="1307" spans="1:6">
      <c r="A1307" s="12">
        <v>220</v>
      </c>
      <c r="B1307" s="12" t="s">
        <v>1379</v>
      </c>
      <c r="C1307" s="12" t="s">
        <v>1407</v>
      </c>
      <c r="D1307" s="1" t="str">
        <f t="shared" si="40"/>
        <v>兵庫県加西市</v>
      </c>
      <c r="E1307" s="12">
        <v>220</v>
      </c>
      <c r="F1307" s="1">
        <f t="shared" si="41"/>
        <v>1</v>
      </c>
    </row>
    <row r="1308" spans="1:6">
      <c r="A1308" s="12">
        <v>221</v>
      </c>
      <c r="B1308" s="12" t="s">
        <v>1379</v>
      </c>
      <c r="C1308" s="12" t="s">
        <v>1408</v>
      </c>
      <c r="D1308" s="1" t="str">
        <f t="shared" si="40"/>
        <v>兵庫県丹波篠山市</v>
      </c>
      <c r="E1308" s="12">
        <v>221</v>
      </c>
      <c r="F1308" s="1">
        <f t="shared" si="41"/>
        <v>1</v>
      </c>
    </row>
    <row r="1309" spans="1:6">
      <c r="A1309" s="12">
        <v>222</v>
      </c>
      <c r="B1309" s="12" t="s">
        <v>1379</v>
      </c>
      <c r="C1309" s="12" t="s">
        <v>1409</v>
      </c>
      <c r="D1309" s="1" t="str">
        <f t="shared" si="40"/>
        <v>兵庫県養父市</v>
      </c>
      <c r="E1309" s="12">
        <v>222</v>
      </c>
      <c r="F1309" s="1">
        <f t="shared" si="41"/>
        <v>1</v>
      </c>
    </row>
    <row r="1310" spans="1:6">
      <c r="A1310" s="12">
        <v>223</v>
      </c>
      <c r="B1310" s="12" t="s">
        <v>1379</v>
      </c>
      <c r="C1310" s="12" t="s">
        <v>1410</v>
      </c>
      <c r="D1310" s="1" t="str">
        <f t="shared" si="40"/>
        <v>兵庫県丹波市</v>
      </c>
      <c r="E1310" s="12">
        <v>223</v>
      </c>
      <c r="F1310" s="1">
        <f t="shared" si="41"/>
        <v>1</v>
      </c>
    </row>
    <row r="1311" spans="1:6">
      <c r="A1311" s="12">
        <v>224</v>
      </c>
      <c r="B1311" s="12" t="s">
        <v>1379</v>
      </c>
      <c r="C1311" s="12" t="s">
        <v>1411</v>
      </c>
      <c r="D1311" s="1" t="str">
        <f t="shared" si="40"/>
        <v>兵庫県南あわじ市</v>
      </c>
      <c r="E1311" s="12">
        <v>224</v>
      </c>
      <c r="F1311" s="1">
        <f t="shared" si="41"/>
        <v>1</v>
      </c>
    </row>
    <row r="1312" spans="1:6">
      <c r="A1312" s="12">
        <v>225</v>
      </c>
      <c r="B1312" s="12" t="s">
        <v>1379</v>
      </c>
      <c r="C1312" s="12" t="s">
        <v>1412</v>
      </c>
      <c r="D1312" s="1" t="str">
        <f t="shared" si="40"/>
        <v>兵庫県朝来市</v>
      </c>
      <c r="E1312" s="12">
        <v>225</v>
      </c>
      <c r="F1312" s="1">
        <f t="shared" si="41"/>
        <v>1</v>
      </c>
    </row>
    <row r="1313" spans="1:6">
      <c r="A1313" s="12">
        <v>226</v>
      </c>
      <c r="B1313" s="12" t="s">
        <v>1379</v>
      </c>
      <c r="C1313" s="12" t="s">
        <v>1413</v>
      </c>
      <c r="D1313" s="1" t="str">
        <f t="shared" si="40"/>
        <v>兵庫県淡路市</v>
      </c>
      <c r="E1313" s="12">
        <v>226</v>
      </c>
      <c r="F1313" s="1">
        <f t="shared" si="41"/>
        <v>1</v>
      </c>
    </row>
    <row r="1314" spans="1:6">
      <c r="A1314" s="12">
        <v>227</v>
      </c>
      <c r="B1314" s="12" t="s">
        <v>1379</v>
      </c>
      <c r="C1314" s="12" t="s">
        <v>1414</v>
      </c>
      <c r="D1314" s="1" t="str">
        <f t="shared" si="40"/>
        <v>兵庫県宍粟市</v>
      </c>
      <c r="E1314" s="12">
        <v>227</v>
      </c>
      <c r="F1314" s="1">
        <f t="shared" si="41"/>
        <v>1</v>
      </c>
    </row>
    <row r="1315" spans="1:6">
      <c r="A1315" s="12">
        <v>228</v>
      </c>
      <c r="B1315" s="12" t="s">
        <v>1379</v>
      </c>
      <c r="C1315" s="12" t="s">
        <v>1415</v>
      </c>
      <c r="D1315" s="1" t="str">
        <f t="shared" si="40"/>
        <v>兵庫県加東市</v>
      </c>
      <c r="E1315" s="12">
        <v>228</v>
      </c>
      <c r="F1315" s="1">
        <f t="shared" si="41"/>
        <v>1</v>
      </c>
    </row>
    <row r="1316" spans="1:6">
      <c r="A1316" s="12">
        <v>229</v>
      </c>
      <c r="B1316" s="12" t="s">
        <v>1379</v>
      </c>
      <c r="C1316" s="12" t="s">
        <v>1416</v>
      </c>
      <c r="D1316" s="1" t="str">
        <f t="shared" si="40"/>
        <v>兵庫県たつの市</v>
      </c>
      <c r="E1316" s="12">
        <v>229</v>
      </c>
      <c r="F1316" s="1">
        <f t="shared" si="41"/>
        <v>1</v>
      </c>
    </row>
    <row r="1317" spans="1:6">
      <c r="A1317" s="12">
        <v>301</v>
      </c>
      <c r="B1317" s="12" t="s">
        <v>1379</v>
      </c>
      <c r="C1317" s="12" t="s">
        <v>1417</v>
      </c>
      <c r="D1317" s="1" t="str">
        <f t="shared" si="40"/>
        <v>兵庫県猪名川町</v>
      </c>
      <c r="E1317" s="12">
        <v>301</v>
      </c>
      <c r="F1317" s="1">
        <f t="shared" si="41"/>
        <v>1</v>
      </c>
    </row>
    <row r="1318" spans="1:6">
      <c r="A1318" s="12">
        <v>365</v>
      </c>
      <c r="B1318" s="12" t="s">
        <v>1379</v>
      </c>
      <c r="C1318" s="12" t="s">
        <v>1418</v>
      </c>
      <c r="D1318" s="1" t="str">
        <f t="shared" si="40"/>
        <v>兵庫県多可町</v>
      </c>
      <c r="E1318" s="12">
        <v>365</v>
      </c>
      <c r="F1318" s="1">
        <f t="shared" si="41"/>
        <v>1</v>
      </c>
    </row>
    <row r="1319" spans="1:6">
      <c r="A1319" s="12">
        <v>381</v>
      </c>
      <c r="B1319" s="12" t="s">
        <v>1379</v>
      </c>
      <c r="C1319" s="12" t="s">
        <v>1419</v>
      </c>
      <c r="D1319" s="1" t="str">
        <f t="shared" si="40"/>
        <v>兵庫県稲美町</v>
      </c>
      <c r="E1319" s="12">
        <v>381</v>
      </c>
      <c r="F1319" s="1">
        <f t="shared" si="41"/>
        <v>1</v>
      </c>
    </row>
    <row r="1320" spans="1:6">
      <c r="A1320" s="12">
        <v>382</v>
      </c>
      <c r="B1320" s="12" t="s">
        <v>1379</v>
      </c>
      <c r="C1320" s="12" t="s">
        <v>1420</v>
      </c>
      <c r="D1320" s="1" t="str">
        <f t="shared" si="40"/>
        <v>兵庫県播磨町</v>
      </c>
      <c r="E1320" s="12">
        <v>382</v>
      </c>
      <c r="F1320" s="1">
        <f t="shared" si="41"/>
        <v>1</v>
      </c>
    </row>
    <row r="1321" spans="1:6">
      <c r="A1321" s="12">
        <v>442</v>
      </c>
      <c r="B1321" s="12" t="s">
        <v>1379</v>
      </c>
      <c r="C1321" s="12" t="s">
        <v>1421</v>
      </c>
      <c r="D1321" s="1" t="str">
        <f t="shared" si="40"/>
        <v>兵庫県市川町</v>
      </c>
      <c r="E1321" s="12">
        <v>442</v>
      </c>
      <c r="F1321" s="1">
        <f t="shared" si="41"/>
        <v>1</v>
      </c>
    </row>
    <row r="1322" spans="1:6">
      <c r="A1322" s="12">
        <v>443</v>
      </c>
      <c r="B1322" s="12" t="s">
        <v>1379</v>
      </c>
      <c r="C1322" s="12" t="s">
        <v>1422</v>
      </c>
      <c r="D1322" s="1" t="str">
        <f t="shared" si="40"/>
        <v>兵庫県福崎町</v>
      </c>
      <c r="E1322" s="12">
        <v>443</v>
      </c>
      <c r="F1322" s="1">
        <f t="shared" si="41"/>
        <v>1</v>
      </c>
    </row>
    <row r="1323" spans="1:6">
      <c r="A1323" s="12">
        <v>446</v>
      </c>
      <c r="B1323" s="12" t="s">
        <v>1379</v>
      </c>
      <c r="C1323" s="12" t="s">
        <v>1423</v>
      </c>
      <c r="D1323" s="1" t="str">
        <f t="shared" si="40"/>
        <v>兵庫県神河町</v>
      </c>
      <c r="E1323" s="12">
        <v>446</v>
      </c>
      <c r="F1323" s="1">
        <f t="shared" si="41"/>
        <v>1</v>
      </c>
    </row>
    <row r="1324" spans="1:6">
      <c r="A1324" s="12">
        <v>464</v>
      </c>
      <c r="B1324" s="12" t="s">
        <v>1379</v>
      </c>
      <c r="C1324" s="12" t="s">
        <v>1376</v>
      </c>
      <c r="D1324" s="1" t="str">
        <f t="shared" si="40"/>
        <v>兵庫県太子町</v>
      </c>
      <c r="E1324" s="12">
        <v>464</v>
      </c>
      <c r="F1324" s="1">
        <f t="shared" si="41"/>
        <v>1</v>
      </c>
    </row>
    <row r="1325" spans="1:6">
      <c r="A1325" s="12">
        <v>481</v>
      </c>
      <c r="B1325" s="12" t="s">
        <v>1379</v>
      </c>
      <c r="C1325" s="12" t="s">
        <v>1424</v>
      </c>
      <c r="D1325" s="1" t="str">
        <f t="shared" si="40"/>
        <v>兵庫県上郡町</v>
      </c>
      <c r="E1325" s="12">
        <v>481</v>
      </c>
      <c r="F1325" s="1">
        <f t="shared" si="41"/>
        <v>1</v>
      </c>
    </row>
    <row r="1326" spans="1:6">
      <c r="A1326" s="12">
        <v>501</v>
      </c>
      <c r="B1326" s="12" t="s">
        <v>1379</v>
      </c>
      <c r="C1326" s="12" t="s">
        <v>1425</v>
      </c>
      <c r="D1326" s="1" t="str">
        <f t="shared" si="40"/>
        <v>兵庫県佐用町</v>
      </c>
      <c r="E1326" s="12">
        <v>501</v>
      </c>
      <c r="F1326" s="1">
        <f t="shared" si="41"/>
        <v>1</v>
      </c>
    </row>
    <row r="1327" spans="1:6">
      <c r="A1327" s="12">
        <v>585</v>
      </c>
      <c r="B1327" s="12" t="s">
        <v>1379</v>
      </c>
      <c r="C1327" s="12" t="s">
        <v>1426</v>
      </c>
      <c r="D1327" s="1" t="str">
        <f t="shared" si="40"/>
        <v>兵庫県香美町</v>
      </c>
      <c r="E1327" s="12">
        <v>585</v>
      </c>
      <c r="F1327" s="1">
        <f t="shared" si="41"/>
        <v>1</v>
      </c>
    </row>
    <row r="1328" spans="1:6">
      <c r="A1328" s="12">
        <v>586</v>
      </c>
      <c r="B1328" s="12" t="s">
        <v>1379</v>
      </c>
      <c r="C1328" s="12" t="s">
        <v>1427</v>
      </c>
      <c r="D1328" s="1" t="str">
        <f t="shared" si="40"/>
        <v>兵庫県新温泉町</v>
      </c>
      <c r="E1328" s="12">
        <v>586</v>
      </c>
      <c r="F1328" s="1">
        <f t="shared" si="41"/>
        <v>1</v>
      </c>
    </row>
    <row r="1329" spans="1:6">
      <c r="A1329" s="12">
        <v>201</v>
      </c>
      <c r="B1329" s="12" t="s">
        <v>1428</v>
      </c>
      <c r="C1329" s="12" t="s">
        <v>1429</v>
      </c>
      <c r="D1329" s="1" t="str">
        <f t="shared" si="40"/>
        <v>奈良県奈良市</v>
      </c>
      <c r="E1329" s="12">
        <v>201</v>
      </c>
      <c r="F1329" s="1">
        <f t="shared" si="41"/>
        <v>1</v>
      </c>
    </row>
    <row r="1330" spans="1:6">
      <c r="A1330" s="12">
        <v>202</v>
      </c>
      <c r="B1330" s="12" t="s">
        <v>1428</v>
      </c>
      <c r="C1330" s="12" t="s">
        <v>1430</v>
      </c>
      <c r="D1330" s="1" t="str">
        <f t="shared" si="40"/>
        <v>奈良県大和高田市</v>
      </c>
      <c r="E1330" s="12">
        <v>202</v>
      </c>
      <c r="F1330" s="1">
        <f t="shared" si="41"/>
        <v>1</v>
      </c>
    </row>
    <row r="1331" spans="1:6">
      <c r="A1331" s="12">
        <v>203</v>
      </c>
      <c r="B1331" s="12" t="s">
        <v>1428</v>
      </c>
      <c r="C1331" s="12" t="s">
        <v>1431</v>
      </c>
      <c r="D1331" s="1" t="str">
        <f t="shared" si="40"/>
        <v>奈良県大和郡山市</v>
      </c>
      <c r="E1331" s="12">
        <v>203</v>
      </c>
      <c r="F1331" s="1">
        <f t="shared" si="41"/>
        <v>1</v>
      </c>
    </row>
    <row r="1332" spans="1:6">
      <c r="A1332" s="12">
        <v>204</v>
      </c>
      <c r="B1332" s="12" t="s">
        <v>1428</v>
      </c>
      <c r="C1332" s="12" t="s">
        <v>1432</v>
      </c>
      <c r="D1332" s="1" t="str">
        <f t="shared" si="40"/>
        <v>奈良県天理市</v>
      </c>
      <c r="E1332" s="12">
        <v>204</v>
      </c>
      <c r="F1332" s="1">
        <f t="shared" si="41"/>
        <v>1</v>
      </c>
    </row>
    <row r="1333" spans="1:6">
      <c r="A1333" s="12">
        <v>205</v>
      </c>
      <c r="B1333" s="12" t="s">
        <v>1428</v>
      </c>
      <c r="C1333" s="12" t="s">
        <v>1433</v>
      </c>
      <c r="D1333" s="1" t="str">
        <f t="shared" si="40"/>
        <v>奈良県橿原市</v>
      </c>
      <c r="E1333" s="12">
        <v>205</v>
      </c>
      <c r="F1333" s="1">
        <f t="shared" si="41"/>
        <v>1</v>
      </c>
    </row>
    <row r="1334" spans="1:6">
      <c r="A1334" s="12">
        <v>206</v>
      </c>
      <c r="B1334" s="12" t="s">
        <v>1428</v>
      </c>
      <c r="C1334" s="12" t="s">
        <v>1434</v>
      </c>
      <c r="D1334" s="1" t="str">
        <f t="shared" si="40"/>
        <v>奈良県桜井市</v>
      </c>
      <c r="E1334" s="12">
        <v>206</v>
      </c>
      <c r="F1334" s="1">
        <f t="shared" si="41"/>
        <v>1</v>
      </c>
    </row>
    <row r="1335" spans="1:6">
      <c r="A1335" s="12">
        <v>207</v>
      </c>
      <c r="B1335" s="12" t="s">
        <v>1428</v>
      </c>
      <c r="C1335" s="12" t="s">
        <v>1435</v>
      </c>
      <c r="D1335" s="1" t="str">
        <f t="shared" si="40"/>
        <v>奈良県五條市</v>
      </c>
      <c r="E1335" s="12">
        <v>207</v>
      </c>
      <c r="F1335" s="1">
        <f t="shared" si="41"/>
        <v>1</v>
      </c>
    </row>
    <row r="1336" spans="1:6">
      <c r="A1336" s="12">
        <v>208</v>
      </c>
      <c r="B1336" s="12" t="s">
        <v>1428</v>
      </c>
      <c r="C1336" s="12" t="s">
        <v>1436</v>
      </c>
      <c r="D1336" s="1" t="str">
        <f t="shared" si="40"/>
        <v>奈良県御所市</v>
      </c>
      <c r="E1336" s="12">
        <v>208</v>
      </c>
      <c r="F1336" s="1">
        <f t="shared" si="41"/>
        <v>1</v>
      </c>
    </row>
    <row r="1337" spans="1:6">
      <c r="A1337" s="12">
        <v>209</v>
      </c>
      <c r="B1337" s="12" t="s">
        <v>1428</v>
      </c>
      <c r="C1337" s="12" t="s">
        <v>1437</v>
      </c>
      <c r="D1337" s="1" t="str">
        <f t="shared" si="40"/>
        <v>奈良県生駒市</v>
      </c>
      <c r="E1337" s="12">
        <v>209</v>
      </c>
      <c r="F1337" s="1">
        <f t="shared" si="41"/>
        <v>1</v>
      </c>
    </row>
    <row r="1338" spans="1:6">
      <c r="A1338" s="12">
        <v>210</v>
      </c>
      <c r="B1338" s="12" t="s">
        <v>1428</v>
      </c>
      <c r="C1338" s="12" t="s">
        <v>1438</v>
      </c>
      <c r="D1338" s="1" t="str">
        <f t="shared" si="40"/>
        <v>奈良県香芝市</v>
      </c>
      <c r="E1338" s="12">
        <v>210</v>
      </c>
      <c r="F1338" s="1">
        <f t="shared" si="41"/>
        <v>1</v>
      </c>
    </row>
    <row r="1339" spans="1:6">
      <c r="A1339" s="12">
        <v>211</v>
      </c>
      <c r="B1339" s="12" t="s">
        <v>1428</v>
      </c>
      <c r="C1339" s="12" t="s">
        <v>1439</v>
      </c>
      <c r="D1339" s="1" t="str">
        <f t="shared" si="40"/>
        <v>奈良県葛城市</v>
      </c>
      <c r="E1339" s="12">
        <v>211</v>
      </c>
      <c r="F1339" s="1">
        <f t="shared" si="41"/>
        <v>1</v>
      </c>
    </row>
    <row r="1340" spans="1:6">
      <c r="A1340" s="12">
        <v>212</v>
      </c>
      <c r="B1340" s="12" t="s">
        <v>1428</v>
      </c>
      <c r="C1340" s="12" t="s">
        <v>1440</v>
      </c>
      <c r="D1340" s="1" t="str">
        <f t="shared" si="40"/>
        <v>奈良県宇陀市</v>
      </c>
      <c r="E1340" s="12">
        <v>212</v>
      </c>
      <c r="F1340" s="1">
        <f t="shared" si="41"/>
        <v>1</v>
      </c>
    </row>
    <row r="1341" spans="1:6">
      <c r="A1341" s="12">
        <v>322</v>
      </c>
      <c r="B1341" s="12" t="s">
        <v>1428</v>
      </c>
      <c r="C1341" s="12" t="s">
        <v>1441</v>
      </c>
      <c r="D1341" s="1" t="str">
        <f t="shared" si="40"/>
        <v>奈良県山添村</v>
      </c>
      <c r="E1341" s="12">
        <v>322</v>
      </c>
      <c r="F1341" s="1">
        <f t="shared" si="41"/>
        <v>1</v>
      </c>
    </row>
    <row r="1342" spans="1:6">
      <c r="A1342" s="12">
        <v>342</v>
      </c>
      <c r="B1342" s="12" t="s">
        <v>1428</v>
      </c>
      <c r="C1342" s="12" t="s">
        <v>1442</v>
      </c>
      <c r="D1342" s="1" t="str">
        <f t="shared" si="40"/>
        <v>奈良県平群町</v>
      </c>
      <c r="E1342" s="12">
        <v>342</v>
      </c>
      <c r="F1342" s="1">
        <f t="shared" si="41"/>
        <v>1</v>
      </c>
    </row>
    <row r="1343" spans="1:6">
      <c r="A1343" s="12">
        <v>343</v>
      </c>
      <c r="B1343" s="12" t="s">
        <v>1428</v>
      </c>
      <c r="C1343" s="12" t="s">
        <v>1443</v>
      </c>
      <c r="D1343" s="1" t="str">
        <f t="shared" ref="D1343:D1406" si="42">B1343&amp;C1343</f>
        <v>奈良県三郷町</v>
      </c>
      <c r="E1343" s="12">
        <v>343</v>
      </c>
      <c r="F1343" s="1">
        <f t="shared" si="41"/>
        <v>1</v>
      </c>
    </row>
    <row r="1344" spans="1:6">
      <c r="A1344" s="12">
        <v>344</v>
      </c>
      <c r="B1344" s="12" t="s">
        <v>1428</v>
      </c>
      <c r="C1344" s="12" t="s">
        <v>1444</v>
      </c>
      <c r="D1344" s="1" t="str">
        <f t="shared" si="42"/>
        <v>奈良県斑鳩町</v>
      </c>
      <c r="E1344" s="12">
        <v>344</v>
      </c>
      <c r="F1344" s="1">
        <f t="shared" si="41"/>
        <v>1</v>
      </c>
    </row>
    <row r="1345" spans="1:6">
      <c r="A1345" s="12">
        <v>345</v>
      </c>
      <c r="B1345" s="12" t="s">
        <v>1428</v>
      </c>
      <c r="C1345" s="12" t="s">
        <v>1445</v>
      </c>
      <c r="D1345" s="1" t="str">
        <f t="shared" si="42"/>
        <v>奈良県安堵町</v>
      </c>
      <c r="E1345" s="12">
        <v>345</v>
      </c>
      <c r="F1345" s="1">
        <f t="shared" si="41"/>
        <v>1</v>
      </c>
    </row>
    <row r="1346" spans="1:6">
      <c r="A1346" s="12">
        <v>361</v>
      </c>
      <c r="B1346" s="12" t="s">
        <v>1428</v>
      </c>
      <c r="C1346" s="12" t="s">
        <v>458</v>
      </c>
      <c r="D1346" s="1" t="str">
        <f t="shared" si="42"/>
        <v>奈良県川西町</v>
      </c>
      <c r="E1346" s="12">
        <v>361</v>
      </c>
      <c r="F1346" s="1">
        <f t="shared" ref="F1346:F1409" si="43">COUNTIF(D:D,D1346)</f>
        <v>1</v>
      </c>
    </row>
    <row r="1347" spans="1:6">
      <c r="A1347" s="12">
        <v>362</v>
      </c>
      <c r="B1347" s="12" t="s">
        <v>1428</v>
      </c>
      <c r="C1347" s="12" t="s">
        <v>1446</v>
      </c>
      <c r="D1347" s="1" t="str">
        <f t="shared" si="42"/>
        <v>奈良県三宅町</v>
      </c>
      <c r="E1347" s="12">
        <v>362</v>
      </c>
      <c r="F1347" s="1">
        <f t="shared" si="43"/>
        <v>1</v>
      </c>
    </row>
    <row r="1348" spans="1:6">
      <c r="A1348" s="12">
        <v>363</v>
      </c>
      <c r="B1348" s="12" t="s">
        <v>1428</v>
      </c>
      <c r="C1348" s="12" t="s">
        <v>1447</v>
      </c>
      <c r="D1348" s="1" t="str">
        <f t="shared" si="42"/>
        <v>奈良県田原本町</v>
      </c>
      <c r="E1348" s="12">
        <v>363</v>
      </c>
      <c r="F1348" s="1">
        <f t="shared" si="43"/>
        <v>1</v>
      </c>
    </row>
    <row r="1349" spans="1:6">
      <c r="A1349" s="12">
        <v>385</v>
      </c>
      <c r="B1349" s="12" t="s">
        <v>1428</v>
      </c>
      <c r="C1349" s="12" t="s">
        <v>1448</v>
      </c>
      <c r="D1349" s="1" t="str">
        <f t="shared" si="42"/>
        <v>奈良県曽爾村</v>
      </c>
      <c r="E1349" s="12">
        <v>385</v>
      </c>
      <c r="F1349" s="1">
        <f t="shared" si="43"/>
        <v>1</v>
      </c>
    </row>
    <row r="1350" spans="1:6">
      <c r="A1350" s="12">
        <v>386</v>
      </c>
      <c r="B1350" s="12" t="s">
        <v>1428</v>
      </c>
      <c r="C1350" s="12" t="s">
        <v>1449</v>
      </c>
      <c r="D1350" s="1" t="str">
        <f t="shared" si="42"/>
        <v>奈良県御杖村</v>
      </c>
      <c r="E1350" s="12">
        <v>386</v>
      </c>
      <c r="F1350" s="1">
        <f t="shared" si="43"/>
        <v>1</v>
      </c>
    </row>
    <row r="1351" spans="1:6">
      <c r="A1351" s="12">
        <v>401</v>
      </c>
      <c r="B1351" s="12" t="s">
        <v>1428</v>
      </c>
      <c r="C1351" s="12" t="s">
        <v>1450</v>
      </c>
      <c r="D1351" s="1" t="str">
        <f t="shared" si="42"/>
        <v>奈良県高取町</v>
      </c>
      <c r="E1351" s="12">
        <v>401</v>
      </c>
      <c r="F1351" s="1">
        <f t="shared" si="43"/>
        <v>1</v>
      </c>
    </row>
    <row r="1352" spans="1:6">
      <c r="A1352" s="12">
        <v>402</v>
      </c>
      <c r="B1352" s="12" t="s">
        <v>1428</v>
      </c>
      <c r="C1352" s="12" t="s">
        <v>1451</v>
      </c>
      <c r="D1352" s="1" t="str">
        <f t="shared" si="42"/>
        <v>奈良県明日香村</v>
      </c>
      <c r="E1352" s="12">
        <v>402</v>
      </c>
      <c r="F1352" s="1">
        <f t="shared" si="43"/>
        <v>1</v>
      </c>
    </row>
    <row r="1353" spans="1:6">
      <c r="A1353" s="12">
        <v>424</v>
      </c>
      <c r="B1353" s="12" t="s">
        <v>1428</v>
      </c>
      <c r="C1353" s="12" t="s">
        <v>1452</v>
      </c>
      <c r="D1353" s="1" t="str">
        <f t="shared" si="42"/>
        <v>奈良県上牧町</v>
      </c>
      <c r="E1353" s="12">
        <v>424</v>
      </c>
      <c r="F1353" s="1">
        <f t="shared" si="43"/>
        <v>1</v>
      </c>
    </row>
    <row r="1354" spans="1:6">
      <c r="A1354" s="12">
        <v>425</v>
      </c>
      <c r="B1354" s="12" t="s">
        <v>1428</v>
      </c>
      <c r="C1354" s="12" t="s">
        <v>1453</v>
      </c>
      <c r="D1354" s="1" t="str">
        <f t="shared" si="42"/>
        <v>奈良県王寺町</v>
      </c>
      <c r="E1354" s="12">
        <v>425</v>
      </c>
      <c r="F1354" s="1">
        <f t="shared" si="43"/>
        <v>1</v>
      </c>
    </row>
    <row r="1355" spans="1:6">
      <c r="A1355" s="12">
        <v>426</v>
      </c>
      <c r="B1355" s="12" t="s">
        <v>1428</v>
      </c>
      <c r="C1355" s="12" t="s">
        <v>1454</v>
      </c>
      <c r="D1355" s="1" t="str">
        <f t="shared" si="42"/>
        <v>奈良県広陵町</v>
      </c>
      <c r="E1355" s="12">
        <v>426</v>
      </c>
      <c r="F1355" s="1">
        <f t="shared" si="43"/>
        <v>1</v>
      </c>
    </row>
    <row r="1356" spans="1:6">
      <c r="A1356" s="12">
        <v>427</v>
      </c>
      <c r="B1356" s="12" t="s">
        <v>1428</v>
      </c>
      <c r="C1356" s="12" t="s">
        <v>1455</v>
      </c>
      <c r="D1356" s="1" t="str">
        <f t="shared" si="42"/>
        <v>奈良県河合町</v>
      </c>
      <c r="E1356" s="12">
        <v>427</v>
      </c>
      <c r="F1356" s="1">
        <f t="shared" si="43"/>
        <v>1</v>
      </c>
    </row>
    <row r="1357" spans="1:6">
      <c r="A1357" s="12">
        <v>441</v>
      </c>
      <c r="B1357" s="12" t="s">
        <v>1428</v>
      </c>
      <c r="C1357" s="12" t="s">
        <v>1456</v>
      </c>
      <c r="D1357" s="1" t="str">
        <f t="shared" si="42"/>
        <v>奈良県吉野町</v>
      </c>
      <c r="E1357" s="12">
        <v>441</v>
      </c>
      <c r="F1357" s="1">
        <f t="shared" si="43"/>
        <v>1</v>
      </c>
    </row>
    <row r="1358" spans="1:6">
      <c r="A1358" s="12">
        <v>442</v>
      </c>
      <c r="B1358" s="12" t="s">
        <v>1428</v>
      </c>
      <c r="C1358" s="12" t="s">
        <v>1457</v>
      </c>
      <c r="D1358" s="1" t="str">
        <f t="shared" si="42"/>
        <v>奈良県大淀町</v>
      </c>
      <c r="E1358" s="12">
        <v>442</v>
      </c>
      <c r="F1358" s="1">
        <f t="shared" si="43"/>
        <v>1</v>
      </c>
    </row>
    <row r="1359" spans="1:6">
      <c r="A1359" s="12">
        <v>443</v>
      </c>
      <c r="B1359" s="12" t="s">
        <v>1428</v>
      </c>
      <c r="C1359" s="12" t="s">
        <v>1458</v>
      </c>
      <c r="D1359" s="1" t="str">
        <f t="shared" si="42"/>
        <v>奈良県下市町</v>
      </c>
      <c r="E1359" s="12">
        <v>443</v>
      </c>
      <c r="F1359" s="1">
        <f t="shared" si="43"/>
        <v>1</v>
      </c>
    </row>
    <row r="1360" spans="1:6">
      <c r="A1360" s="12">
        <v>444</v>
      </c>
      <c r="B1360" s="12" t="s">
        <v>1428</v>
      </c>
      <c r="C1360" s="12" t="s">
        <v>1459</v>
      </c>
      <c r="D1360" s="1" t="str">
        <f t="shared" si="42"/>
        <v>奈良県黒滝村</v>
      </c>
      <c r="E1360" s="12">
        <v>444</v>
      </c>
      <c r="F1360" s="1">
        <f t="shared" si="43"/>
        <v>1</v>
      </c>
    </row>
    <row r="1361" spans="1:6">
      <c r="A1361" s="12">
        <v>446</v>
      </c>
      <c r="B1361" s="12" t="s">
        <v>1428</v>
      </c>
      <c r="C1361" s="12" t="s">
        <v>1460</v>
      </c>
      <c r="D1361" s="1" t="str">
        <f t="shared" si="42"/>
        <v>奈良県天川村</v>
      </c>
      <c r="E1361" s="12">
        <v>446</v>
      </c>
      <c r="F1361" s="1">
        <f t="shared" si="43"/>
        <v>1</v>
      </c>
    </row>
    <row r="1362" spans="1:6">
      <c r="A1362" s="12">
        <v>447</v>
      </c>
      <c r="B1362" s="12" t="s">
        <v>1428</v>
      </c>
      <c r="C1362" s="12" t="s">
        <v>1461</v>
      </c>
      <c r="D1362" s="1" t="str">
        <f t="shared" si="42"/>
        <v>奈良県野迫川村</v>
      </c>
      <c r="E1362" s="12">
        <v>447</v>
      </c>
      <c r="F1362" s="1">
        <f t="shared" si="43"/>
        <v>1</v>
      </c>
    </row>
    <row r="1363" spans="1:6">
      <c r="A1363" s="12">
        <v>449</v>
      </c>
      <c r="B1363" s="12" t="s">
        <v>1428</v>
      </c>
      <c r="C1363" s="12" t="s">
        <v>1462</v>
      </c>
      <c r="D1363" s="1" t="str">
        <f t="shared" si="42"/>
        <v>奈良県十津川村</v>
      </c>
      <c r="E1363" s="12">
        <v>449</v>
      </c>
      <c r="F1363" s="1">
        <f t="shared" si="43"/>
        <v>1</v>
      </c>
    </row>
    <row r="1364" spans="1:6">
      <c r="A1364" s="12">
        <v>450</v>
      </c>
      <c r="B1364" s="12" t="s">
        <v>1428</v>
      </c>
      <c r="C1364" s="12" t="s">
        <v>1463</v>
      </c>
      <c r="D1364" s="1" t="str">
        <f t="shared" si="42"/>
        <v>奈良県下北山村</v>
      </c>
      <c r="E1364" s="12">
        <v>450</v>
      </c>
      <c r="F1364" s="1">
        <f t="shared" si="43"/>
        <v>1</v>
      </c>
    </row>
    <row r="1365" spans="1:6">
      <c r="A1365" s="12">
        <v>451</v>
      </c>
      <c r="B1365" s="12" t="s">
        <v>1428</v>
      </c>
      <c r="C1365" s="12" t="s">
        <v>1464</v>
      </c>
      <c r="D1365" s="1" t="str">
        <f t="shared" si="42"/>
        <v>奈良県上北山村</v>
      </c>
      <c r="E1365" s="12">
        <v>451</v>
      </c>
      <c r="F1365" s="1">
        <f t="shared" si="43"/>
        <v>1</v>
      </c>
    </row>
    <row r="1366" spans="1:6">
      <c r="A1366" s="12">
        <v>452</v>
      </c>
      <c r="B1366" s="12" t="s">
        <v>1428</v>
      </c>
      <c r="C1366" s="12" t="s">
        <v>1021</v>
      </c>
      <c r="D1366" s="1" t="str">
        <f t="shared" si="42"/>
        <v>奈良県川上村</v>
      </c>
      <c r="E1366" s="12">
        <v>452</v>
      </c>
      <c r="F1366" s="1">
        <f t="shared" si="43"/>
        <v>1</v>
      </c>
    </row>
    <row r="1367" spans="1:6">
      <c r="A1367" s="12">
        <v>453</v>
      </c>
      <c r="B1367" s="12" t="s">
        <v>1428</v>
      </c>
      <c r="C1367" s="12" t="s">
        <v>1465</v>
      </c>
      <c r="D1367" s="1" t="str">
        <f t="shared" si="42"/>
        <v>奈良県東吉野村</v>
      </c>
      <c r="E1367" s="12">
        <v>453</v>
      </c>
      <c r="F1367" s="1">
        <f t="shared" si="43"/>
        <v>1</v>
      </c>
    </row>
    <row r="1368" spans="1:6">
      <c r="A1368" s="12">
        <v>201</v>
      </c>
      <c r="B1368" s="12" t="s">
        <v>1466</v>
      </c>
      <c r="C1368" s="12" t="s">
        <v>1467</v>
      </c>
      <c r="D1368" s="1" t="str">
        <f t="shared" si="42"/>
        <v>和歌山県和歌山市</v>
      </c>
      <c r="E1368" s="12">
        <v>201</v>
      </c>
      <c r="F1368" s="1">
        <f t="shared" si="43"/>
        <v>1</v>
      </c>
    </row>
    <row r="1369" spans="1:6">
      <c r="A1369" s="12">
        <v>202</v>
      </c>
      <c r="B1369" s="12" t="s">
        <v>1466</v>
      </c>
      <c r="C1369" s="12" t="s">
        <v>1468</v>
      </c>
      <c r="D1369" s="1" t="str">
        <f t="shared" si="42"/>
        <v>和歌山県海南市</v>
      </c>
      <c r="E1369" s="12">
        <v>202</v>
      </c>
      <c r="F1369" s="1">
        <f t="shared" si="43"/>
        <v>1</v>
      </c>
    </row>
    <row r="1370" spans="1:6">
      <c r="A1370" s="12">
        <v>203</v>
      </c>
      <c r="B1370" s="12" t="s">
        <v>1466</v>
      </c>
      <c r="C1370" s="12" t="s">
        <v>1469</v>
      </c>
      <c r="D1370" s="1" t="str">
        <f t="shared" si="42"/>
        <v>和歌山県橋本市</v>
      </c>
      <c r="E1370" s="12">
        <v>203</v>
      </c>
      <c r="F1370" s="1">
        <f t="shared" si="43"/>
        <v>1</v>
      </c>
    </row>
    <row r="1371" spans="1:6">
      <c r="A1371" s="12">
        <v>204</v>
      </c>
      <c r="B1371" s="12" t="s">
        <v>1466</v>
      </c>
      <c r="C1371" s="12" t="s">
        <v>1470</v>
      </c>
      <c r="D1371" s="1" t="str">
        <f t="shared" si="42"/>
        <v>和歌山県有田市</v>
      </c>
      <c r="E1371" s="12">
        <v>204</v>
      </c>
      <c r="F1371" s="1">
        <f t="shared" si="43"/>
        <v>1</v>
      </c>
    </row>
    <row r="1372" spans="1:6">
      <c r="A1372" s="12">
        <v>205</v>
      </c>
      <c r="B1372" s="12" t="s">
        <v>1466</v>
      </c>
      <c r="C1372" s="12" t="s">
        <v>1471</v>
      </c>
      <c r="D1372" s="1" t="str">
        <f t="shared" si="42"/>
        <v>和歌山県御坊市</v>
      </c>
      <c r="E1372" s="12">
        <v>205</v>
      </c>
      <c r="F1372" s="1">
        <f t="shared" si="43"/>
        <v>1</v>
      </c>
    </row>
    <row r="1373" spans="1:6">
      <c r="A1373" s="12">
        <v>206</v>
      </c>
      <c r="B1373" s="12" t="s">
        <v>1466</v>
      </c>
      <c r="C1373" s="12" t="s">
        <v>1472</v>
      </c>
      <c r="D1373" s="1" t="str">
        <f t="shared" si="42"/>
        <v>和歌山県田辺市</v>
      </c>
      <c r="E1373" s="12">
        <v>206</v>
      </c>
      <c r="F1373" s="1">
        <f t="shared" si="43"/>
        <v>1</v>
      </c>
    </row>
    <row r="1374" spans="1:6">
      <c r="A1374" s="12">
        <v>207</v>
      </c>
      <c r="B1374" s="12" t="s">
        <v>1466</v>
      </c>
      <c r="C1374" s="12" t="s">
        <v>1473</v>
      </c>
      <c r="D1374" s="1" t="str">
        <f t="shared" si="42"/>
        <v>和歌山県新宮市</v>
      </c>
      <c r="E1374" s="12">
        <v>207</v>
      </c>
      <c r="F1374" s="1">
        <f t="shared" si="43"/>
        <v>1</v>
      </c>
    </row>
    <row r="1375" spans="1:6">
      <c r="A1375" s="12">
        <v>208</v>
      </c>
      <c r="B1375" s="12" t="s">
        <v>1466</v>
      </c>
      <c r="C1375" s="12" t="s">
        <v>1474</v>
      </c>
      <c r="D1375" s="1" t="str">
        <f t="shared" si="42"/>
        <v>和歌山県紀の川市</v>
      </c>
      <c r="E1375" s="12">
        <v>208</v>
      </c>
      <c r="F1375" s="1">
        <f t="shared" si="43"/>
        <v>1</v>
      </c>
    </row>
    <row r="1376" spans="1:6">
      <c r="A1376" s="12">
        <v>209</v>
      </c>
      <c r="B1376" s="12" t="s">
        <v>1466</v>
      </c>
      <c r="C1376" s="12" t="s">
        <v>1475</v>
      </c>
      <c r="D1376" s="1" t="str">
        <f t="shared" si="42"/>
        <v>和歌山県岩出市</v>
      </c>
      <c r="E1376" s="12">
        <v>209</v>
      </c>
      <c r="F1376" s="1">
        <f t="shared" si="43"/>
        <v>1</v>
      </c>
    </row>
    <row r="1377" spans="1:6">
      <c r="A1377" s="12">
        <v>304</v>
      </c>
      <c r="B1377" s="12" t="s">
        <v>1466</v>
      </c>
      <c r="C1377" s="12" t="s">
        <v>1476</v>
      </c>
      <c r="D1377" s="1" t="str">
        <f t="shared" si="42"/>
        <v>和歌山県紀美野町</v>
      </c>
      <c r="E1377" s="12">
        <v>304</v>
      </c>
      <c r="F1377" s="1">
        <f t="shared" si="43"/>
        <v>1</v>
      </c>
    </row>
    <row r="1378" spans="1:6">
      <c r="A1378" s="12">
        <v>341</v>
      </c>
      <c r="B1378" s="12" t="s">
        <v>1466</v>
      </c>
      <c r="C1378" s="12" t="s">
        <v>1477</v>
      </c>
      <c r="D1378" s="1" t="str">
        <f t="shared" si="42"/>
        <v>和歌山県かつらぎ町</v>
      </c>
      <c r="E1378" s="12">
        <v>341</v>
      </c>
      <c r="F1378" s="1">
        <f t="shared" si="43"/>
        <v>1</v>
      </c>
    </row>
    <row r="1379" spans="1:6">
      <c r="A1379" s="12">
        <v>343</v>
      </c>
      <c r="B1379" s="12" t="s">
        <v>1466</v>
      </c>
      <c r="C1379" s="12" t="s">
        <v>1478</v>
      </c>
      <c r="D1379" s="1" t="str">
        <f t="shared" si="42"/>
        <v>和歌山県九度山町</v>
      </c>
      <c r="E1379" s="12">
        <v>343</v>
      </c>
      <c r="F1379" s="1">
        <f t="shared" si="43"/>
        <v>1</v>
      </c>
    </row>
    <row r="1380" spans="1:6">
      <c r="A1380" s="12">
        <v>344</v>
      </c>
      <c r="B1380" s="12" t="s">
        <v>1466</v>
      </c>
      <c r="C1380" s="12" t="s">
        <v>1479</v>
      </c>
      <c r="D1380" s="1" t="str">
        <f t="shared" si="42"/>
        <v>和歌山県高野町</v>
      </c>
      <c r="E1380" s="12">
        <v>344</v>
      </c>
      <c r="F1380" s="1">
        <f t="shared" si="43"/>
        <v>1</v>
      </c>
    </row>
    <row r="1381" spans="1:6">
      <c r="A1381" s="12">
        <v>361</v>
      </c>
      <c r="B1381" s="12" t="s">
        <v>1466</v>
      </c>
      <c r="C1381" s="12" t="s">
        <v>1480</v>
      </c>
      <c r="D1381" s="1" t="str">
        <f t="shared" si="42"/>
        <v>和歌山県湯浅町</v>
      </c>
      <c r="E1381" s="12">
        <v>361</v>
      </c>
      <c r="F1381" s="1">
        <f t="shared" si="43"/>
        <v>1</v>
      </c>
    </row>
    <row r="1382" spans="1:6">
      <c r="A1382" s="12">
        <v>362</v>
      </c>
      <c r="B1382" s="12" t="s">
        <v>1466</v>
      </c>
      <c r="C1382" s="12" t="s">
        <v>1481</v>
      </c>
      <c r="D1382" s="1" t="str">
        <f t="shared" si="42"/>
        <v>和歌山県広川町</v>
      </c>
      <c r="E1382" s="12">
        <v>362</v>
      </c>
      <c r="F1382" s="1">
        <f t="shared" si="43"/>
        <v>1</v>
      </c>
    </row>
    <row r="1383" spans="1:6">
      <c r="A1383" s="12">
        <v>366</v>
      </c>
      <c r="B1383" s="12" t="s">
        <v>1466</v>
      </c>
      <c r="C1383" s="12" t="s">
        <v>1482</v>
      </c>
      <c r="D1383" s="1" t="str">
        <f t="shared" si="42"/>
        <v>和歌山県有田川町</v>
      </c>
      <c r="E1383" s="12">
        <v>366</v>
      </c>
      <c r="F1383" s="1">
        <f t="shared" si="43"/>
        <v>1</v>
      </c>
    </row>
    <row r="1384" spans="1:6">
      <c r="A1384" s="12">
        <v>381</v>
      </c>
      <c r="B1384" s="12" t="s">
        <v>1466</v>
      </c>
      <c r="C1384" s="12" t="s">
        <v>969</v>
      </c>
      <c r="D1384" s="1" t="str">
        <f t="shared" si="42"/>
        <v>和歌山県美浜町</v>
      </c>
      <c r="E1384" s="12">
        <v>381</v>
      </c>
      <c r="F1384" s="1">
        <f t="shared" si="43"/>
        <v>1</v>
      </c>
    </row>
    <row r="1385" spans="1:6">
      <c r="A1385" s="12">
        <v>382</v>
      </c>
      <c r="B1385" s="12" t="s">
        <v>1466</v>
      </c>
      <c r="C1385" s="12" t="s">
        <v>247</v>
      </c>
      <c r="D1385" s="1" t="str">
        <f t="shared" si="42"/>
        <v>和歌山県日高町</v>
      </c>
      <c r="E1385" s="12">
        <v>382</v>
      </c>
      <c r="F1385" s="1">
        <f t="shared" si="43"/>
        <v>1</v>
      </c>
    </row>
    <row r="1386" spans="1:6">
      <c r="A1386" s="12">
        <v>383</v>
      </c>
      <c r="B1386" s="12" t="s">
        <v>1466</v>
      </c>
      <c r="C1386" s="12" t="s">
        <v>1483</v>
      </c>
      <c r="D1386" s="1" t="str">
        <f t="shared" si="42"/>
        <v>和歌山県由良町</v>
      </c>
      <c r="E1386" s="12">
        <v>383</v>
      </c>
      <c r="F1386" s="1">
        <f t="shared" si="43"/>
        <v>1</v>
      </c>
    </row>
    <row r="1387" spans="1:6">
      <c r="A1387" s="12">
        <v>390</v>
      </c>
      <c r="B1387" s="12" t="s">
        <v>1466</v>
      </c>
      <c r="C1387" s="12" t="s">
        <v>1484</v>
      </c>
      <c r="D1387" s="1" t="str">
        <f t="shared" si="42"/>
        <v>和歌山県印南町</v>
      </c>
      <c r="E1387" s="12">
        <v>390</v>
      </c>
      <c r="F1387" s="1">
        <f t="shared" si="43"/>
        <v>1</v>
      </c>
    </row>
    <row r="1388" spans="1:6">
      <c r="A1388" s="12">
        <v>391</v>
      </c>
      <c r="B1388" s="12" t="s">
        <v>1466</v>
      </c>
      <c r="C1388" s="12" t="s">
        <v>1485</v>
      </c>
      <c r="D1388" s="1" t="str">
        <f t="shared" si="42"/>
        <v>和歌山県みなべ町</v>
      </c>
      <c r="E1388" s="12">
        <v>391</v>
      </c>
      <c r="F1388" s="1">
        <f t="shared" si="43"/>
        <v>1</v>
      </c>
    </row>
    <row r="1389" spans="1:6">
      <c r="A1389" s="12">
        <v>392</v>
      </c>
      <c r="B1389" s="12" t="s">
        <v>1466</v>
      </c>
      <c r="C1389" s="12" t="s">
        <v>1486</v>
      </c>
      <c r="D1389" s="1" t="str">
        <f t="shared" si="42"/>
        <v>和歌山県日高川町</v>
      </c>
      <c r="E1389" s="12">
        <v>392</v>
      </c>
      <c r="F1389" s="1">
        <f t="shared" si="43"/>
        <v>1</v>
      </c>
    </row>
    <row r="1390" spans="1:6">
      <c r="A1390" s="12">
        <v>401</v>
      </c>
      <c r="B1390" s="12" t="s">
        <v>1466</v>
      </c>
      <c r="C1390" s="12" t="s">
        <v>1487</v>
      </c>
      <c r="D1390" s="1" t="str">
        <f t="shared" si="42"/>
        <v>和歌山県白浜町</v>
      </c>
      <c r="E1390" s="12">
        <v>401</v>
      </c>
      <c r="F1390" s="1">
        <f t="shared" si="43"/>
        <v>1</v>
      </c>
    </row>
    <row r="1391" spans="1:6">
      <c r="A1391" s="12">
        <v>404</v>
      </c>
      <c r="B1391" s="12" t="s">
        <v>1466</v>
      </c>
      <c r="C1391" s="12" t="s">
        <v>1488</v>
      </c>
      <c r="D1391" s="1" t="str">
        <f t="shared" si="42"/>
        <v>和歌山県上富田町</v>
      </c>
      <c r="E1391" s="12">
        <v>404</v>
      </c>
      <c r="F1391" s="1">
        <f t="shared" si="43"/>
        <v>1</v>
      </c>
    </row>
    <row r="1392" spans="1:6">
      <c r="A1392" s="12">
        <v>406</v>
      </c>
      <c r="B1392" s="12" t="s">
        <v>1466</v>
      </c>
      <c r="C1392" s="12" t="s">
        <v>1489</v>
      </c>
      <c r="D1392" s="1" t="str">
        <f t="shared" si="42"/>
        <v>和歌山県すさみ町</v>
      </c>
      <c r="E1392" s="12">
        <v>406</v>
      </c>
      <c r="F1392" s="1">
        <f t="shared" si="43"/>
        <v>1</v>
      </c>
    </row>
    <row r="1393" spans="1:6">
      <c r="A1393" s="12">
        <v>421</v>
      </c>
      <c r="B1393" s="12" t="s">
        <v>1466</v>
      </c>
      <c r="C1393" s="12" t="s">
        <v>1490</v>
      </c>
      <c r="D1393" s="1" t="str">
        <f t="shared" si="42"/>
        <v>和歌山県那智勝浦町</v>
      </c>
      <c r="E1393" s="12">
        <v>421</v>
      </c>
      <c r="F1393" s="1">
        <f t="shared" si="43"/>
        <v>1</v>
      </c>
    </row>
    <row r="1394" spans="1:6">
      <c r="A1394" s="12">
        <v>422</v>
      </c>
      <c r="B1394" s="12" t="s">
        <v>1466</v>
      </c>
      <c r="C1394" s="12" t="s">
        <v>1491</v>
      </c>
      <c r="D1394" s="1" t="str">
        <f t="shared" si="42"/>
        <v>和歌山県太地町</v>
      </c>
      <c r="E1394" s="12">
        <v>422</v>
      </c>
      <c r="F1394" s="1">
        <f t="shared" si="43"/>
        <v>1</v>
      </c>
    </row>
    <row r="1395" spans="1:6">
      <c r="A1395" s="12">
        <v>424</v>
      </c>
      <c r="B1395" s="12" t="s">
        <v>1466</v>
      </c>
      <c r="C1395" s="12" t="s">
        <v>1492</v>
      </c>
      <c r="D1395" s="1" t="str">
        <f t="shared" si="42"/>
        <v>和歌山県古座川町</v>
      </c>
      <c r="E1395" s="12">
        <v>424</v>
      </c>
      <c r="F1395" s="1">
        <f t="shared" si="43"/>
        <v>1</v>
      </c>
    </row>
    <row r="1396" spans="1:6">
      <c r="A1396" s="12">
        <v>427</v>
      </c>
      <c r="B1396" s="12" t="s">
        <v>1466</v>
      </c>
      <c r="C1396" s="12" t="s">
        <v>1493</v>
      </c>
      <c r="D1396" s="1" t="str">
        <f t="shared" si="42"/>
        <v>和歌山県北山村</v>
      </c>
      <c r="E1396" s="12">
        <v>427</v>
      </c>
      <c r="F1396" s="1">
        <f t="shared" si="43"/>
        <v>1</v>
      </c>
    </row>
    <row r="1397" spans="1:6">
      <c r="A1397" s="12">
        <v>428</v>
      </c>
      <c r="B1397" s="12" t="s">
        <v>1466</v>
      </c>
      <c r="C1397" s="12" t="s">
        <v>1494</v>
      </c>
      <c r="D1397" s="1" t="str">
        <f t="shared" si="42"/>
        <v>和歌山県串本町</v>
      </c>
      <c r="E1397" s="12">
        <v>428</v>
      </c>
      <c r="F1397" s="1">
        <f t="shared" si="43"/>
        <v>1</v>
      </c>
    </row>
    <row r="1398" spans="1:6">
      <c r="A1398" s="12">
        <v>201</v>
      </c>
      <c r="B1398" s="12" t="s">
        <v>1495</v>
      </c>
      <c r="C1398" s="12" t="s">
        <v>1496</v>
      </c>
      <c r="D1398" s="1" t="str">
        <f t="shared" si="42"/>
        <v>鳥取県鳥取市</v>
      </c>
      <c r="E1398" s="12">
        <v>201</v>
      </c>
      <c r="F1398" s="1">
        <f t="shared" si="43"/>
        <v>1</v>
      </c>
    </row>
    <row r="1399" spans="1:6">
      <c r="A1399" s="12">
        <v>202</v>
      </c>
      <c r="B1399" s="12" t="s">
        <v>1495</v>
      </c>
      <c r="C1399" s="12" t="s">
        <v>1497</v>
      </c>
      <c r="D1399" s="1" t="str">
        <f t="shared" si="42"/>
        <v>鳥取県米子市</v>
      </c>
      <c r="E1399" s="12">
        <v>202</v>
      </c>
      <c r="F1399" s="1">
        <f t="shared" si="43"/>
        <v>1</v>
      </c>
    </row>
    <row r="1400" spans="1:6">
      <c r="A1400" s="12">
        <v>203</v>
      </c>
      <c r="B1400" s="12" t="s">
        <v>1495</v>
      </c>
      <c r="C1400" s="12" t="s">
        <v>1498</v>
      </c>
      <c r="D1400" s="1" t="str">
        <f t="shared" si="42"/>
        <v>鳥取県倉吉市</v>
      </c>
      <c r="E1400" s="12">
        <v>203</v>
      </c>
      <c r="F1400" s="1">
        <f t="shared" si="43"/>
        <v>1</v>
      </c>
    </row>
    <row r="1401" spans="1:6">
      <c r="A1401" s="12">
        <v>204</v>
      </c>
      <c r="B1401" s="12" t="s">
        <v>1495</v>
      </c>
      <c r="C1401" s="12" t="s">
        <v>1499</v>
      </c>
      <c r="D1401" s="1" t="str">
        <f t="shared" si="42"/>
        <v>鳥取県境港市</v>
      </c>
      <c r="E1401" s="12">
        <v>204</v>
      </c>
      <c r="F1401" s="1">
        <f t="shared" si="43"/>
        <v>1</v>
      </c>
    </row>
    <row r="1402" spans="1:6">
      <c r="A1402" s="12">
        <v>302</v>
      </c>
      <c r="B1402" s="12" t="s">
        <v>1495</v>
      </c>
      <c r="C1402" s="12" t="s">
        <v>1500</v>
      </c>
      <c r="D1402" s="1" t="str">
        <f t="shared" si="42"/>
        <v>鳥取県岩美町</v>
      </c>
      <c r="E1402" s="12">
        <v>302</v>
      </c>
      <c r="F1402" s="1">
        <f t="shared" si="43"/>
        <v>1</v>
      </c>
    </row>
    <row r="1403" spans="1:6">
      <c r="A1403" s="12">
        <v>325</v>
      </c>
      <c r="B1403" s="12" t="s">
        <v>1495</v>
      </c>
      <c r="C1403" s="12" t="s">
        <v>1501</v>
      </c>
      <c r="D1403" s="1" t="str">
        <f t="shared" si="42"/>
        <v>鳥取県若桜町</v>
      </c>
      <c r="E1403" s="12">
        <v>325</v>
      </c>
      <c r="F1403" s="1">
        <f t="shared" si="43"/>
        <v>1</v>
      </c>
    </row>
    <row r="1404" spans="1:6">
      <c r="A1404" s="12">
        <v>328</v>
      </c>
      <c r="B1404" s="12" t="s">
        <v>1495</v>
      </c>
      <c r="C1404" s="12" t="s">
        <v>1502</v>
      </c>
      <c r="D1404" s="1" t="str">
        <f t="shared" si="42"/>
        <v>鳥取県智頭町</v>
      </c>
      <c r="E1404" s="12">
        <v>328</v>
      </c>
      <c r="F1404" s="1">
        <f t="shared" si="43"/>
        <v>1</v>
      </c>
    </row>
    <row r="1405" spans="1:6">
      <c r="A1405" s="12">
        <v>329</v>
      </c>
      <c r="B1405" s="12" t="s">
        <v>1495</v>
      </c>
      <c r="C1405" s="12" t="s">
        <v>1503</v>
      </c>
      <c r="D1405" s="1" t="str">
        <f t="shared" si="42"/>
        <v>鳥取県八頭町</v>
      </c>
      <c r="E1405" s="12">
        <v>329</v>
      </c>
      <c r="F1405" s="1">
        <f t="shared" si="43"/>
        <v>1</v>
      </c>
    </row>
    <row r="1406" spans="1:6">
      <c r="A1406" s="12">
        <v>364</v>
      </c>
      <c r="B1406" s="12" t="s">
        <v>1495</v>
      </c>
      <c r="C1406" s="12" t="s">
        <v>1504</v>
      </c>
      <c r="D1406" s="1" t="str">
        <f t="shared" si="42"/>
        <v>鳥取県三朝町</v>
      </c>
      <c r="E1406" s="12">
        <v>364</v>
      </c>
      <c r="F1406" s="1">
        <f t="shared" si="43"/>
        <v>1</v>
      </c>
    </row>
    <row r="1407" spans="1:6">
      <c r="A1407" s="12">
        <v>370</v>
      </c>
      <c r="B1407" s="12" t="s">
        <v>1495</v>
      </c>
      <c r="C1407" s="12" t="s">
        <v>1505</v>
      </c>
      <c r="D1407" s="1" t="str">
        <f t="shared" ref="D1407:D1470" si="44">B1407&amp;C1407</f>
        <v>鳥取県湯梨浜町</v>
      </c>
      <c r="E1407" s="12">
        <v>370</v>
      </c>
      <c r="F1407" s="1">
        <f t="shared" si="43"/>
        <v>1</v>
      </c>
    </row>
    <row r="1408" spans="1:6">
      <c r="A1408" s="12">
        <v>371</v>
      </c>
      <c r="B1408" s="12" t="s">
        <v>1495</v>
      </c>
      <c r="C1408" s="12" t="s">
        <v>1506</v>
      </c>
      <c r="D1408" s="1" t="str">
        <f t="shared" si="44"/>
        <v>鳥取県琴浦町</v>
      </c>
      <c r="E1408" s="12">
        <v>371</v>
      </c>
      <c r="F1408" s="1">
        <f t="shared" si="43"/>
        <v>1</v>
      </c>
    </row>
    <row r="1409" spans="1:6">
      <c r="A1409" s="12">
        <v>372</v>
      </c>
      <c r="B1409" s="12" t="s">
        <v>1495</v>
      </c>
      <c r="C1409" s="12" t="s">
        <v>1507</v>
      </c>
      <c r="D1409" s="1" t="str">
        <f t="shared" si="44"/>
        <v>鳥取県北栄町</v>
      </c>
      <c r="E1409" s="12">
        <v>372</v>
      </c>
      <c r="F1409" s="1">
        <f t="shared" si="43"/>
        <v>1</v>
      </c>
    </row>
    <row r="1410" spans="1:6">
      <c r="A1410" s="12">
        <v>384</v>
      </c>
      <c r="B1410" s="12" t="s">
        <v>1495</v>
      </c>
      <c r="C1410" s="12" t="s">
        <v>1508</v>
      </c>
      <c r="D1410" s="1" t="str">
        <f t="shared" si="44"/>
        <v>鳥取県日吉津村</v>
      </c>
      <c r="E1410" s="12">
        <v>384</v>
      </c>
      <c r="F1410" s="1">
        <f t="shared" ref="F1410:F1473" si="45">COUNTIF(D:D,D1410)</f>
        <v>1</v>
      </c>
    </row>
    <row r="1411" spans="1:6">
      <c r="A1411" s="12">
        <v>386</v>
      </c>
      <c r="B1411" s="12" t="s">
        <v>1495</v>
      </c>
      <c r="C1411" s="12" t="s">
        <v>1509</v>
      </c>
      <c r="D1411" s="1" t="str">
        <f t="shared" si="44"/>
        <v>鳥取県大山町</v>
      </c>
      <c r="E1411" s="12">
        <v>386</v>
      </c>
      <c r="F1411" s="1">
        <f t="shared" si="45"/>
        <v>1</v>
      </c>
    </row>
    <row r="1412" spans="1:6">
      <c r="A1412" s="12">
        <v>389</v>
      </c>
      <c r="B1412" s="12" t="s">
        <v>1495</v>
      </c>
      <c r="C1412" s="12" t="s">
        <v>326</v>
      </c>
      <c r="D1412" s="1" t="str">
        <f t="shared" si="44"/>
        <v>鳥取県南部町</v>
      </c>
      <c r="E1412" s="12">
        <v>389</v>
      </c>
      <c r="F1412" s="1">
        <f t="shared" si="45"/>
        <v>1</v>
      </c>
    </row>
    <row r="1413" spans="1:6">
      <c r="A1413" s="12">
        <v>390</v>
      </c>
      <c r="B1413" s="12" t="s">
        <v>1495</v>
      </c>
      <c r="C1413" s="12" t="s">
        <v>1510</v>
      </c>
      <c r="D1413" s="1" t="str">
        <f t="shared" si="44"/>
        <v>鳥取県伯耆町</v>
      </c>
      <c r="E1413" s="12">
        <v>390</v>
      </c>
      <c r="F1413" s="1">
        <f t="shared" si="45"/>
        <v>1</v>
      </c>
    </row>
    <row r="1414" spans="1:6">
      <c r="A1414" s="12">
        <v>401</v>
      </c>
      <c r="B1414" s="12" t="s">
        <v>1495</v>
      </c>
      <c r="C1414" s="12" t="s">
        <v>1511</v>
      </c>
      <c r="D1414" s="1" t="str">
        <f t="shared" si="44"/>
        <v>鳥取県日南町</v>
      </c>
      <c r="E1414" s="12">
        <v>401</v>
      </c>
      <c r="F1414" s="1">
        <f t="shared" si="45"/>
        <v>1</v>
      </c>
    </row>
    <row r="1415" spans="1:6">
      <c r="A1415" s="12">
        <v>402</v>
      </c>
      <c r="B1415" s="12" t="s">
        <v>1495</v>
      </c>
      <c r="C1415" s="12" t="s">
        <v>1263</v>
      </c>
      <c r="D1415" s="1" t="str">
        <f t="shared" si="44"/>
        <v>鳥取県日野町</v>
      </c>
      <c r="E1415" s="12">
        <v>402</v>
      </c>
      <c r="F1415" s="1">
        <f t="shared" si="45"/>
        <v>1</v>
      </c>
    </row>
    <row r="1416" spans="1:6">
      <c r="A1416" s="12">
        <v>403</v>
      </c>
      <c r="B1416" s="12" t="s">
        <v>1495</v>
      </c>
      <c r="C1416" s="12" t="s">
        <v>1512</v>
      </c>
      <c r="D1416" s="1" t="str">
        <f t="shared" si="44"/>
        <v>鳥取県江府町</v>
      </c>
      <c r="E1416" s="12">
        <v>403</v>
      </c>
      <c r="F1416" s="1">
        <f t="shared" si="45"/>
        <v>1</v>
      </c>
    </row>
    <row r="1417" spans="1:6">
      <c r="A1417" s="12">
        <v>201</v>
      </c>
      <c r="B1417" s="12" t="s">
        <v>1513</v>
      </c>
      <c r="C1417" s="12" t="s">
        <v>1514</v>
      </c>
      <c r="D1417" s="1" t="str">
        <f t="shared" si="44"/>
        <v>島根県松江市</v>
      </c>
      <c r="E1417" s="12">
        <v>201</v>
      </c>
      <c r="F1417" s="1">
        <f t="shared" si="45"/>
        <v>1</v>
      </c>
    </row>
    <row r="1418" spans="1:6">
      <c r="A1418" s="12">
        <v>202</v>
      </c>
      <c r="B1418" s="12" t="s">
        <v>1513</v>
      </c>
      <c r="C1418" s="12" t="s">
        <v>1515</v>
      </c>
      <c r="D1418" s="1" t="str">
        <f t="shared" si="44"/>
        <v>島根県浜田市</v>
      </c>
      <c r="E1418" s="12">
        <v>202</v>
      </c>
      <c r="F1418" s="1">
        <f t="shared" si="45"/>
        <v>1</v>
      </c>
    </row>
    <row r="1419" spans="1:6">
      <c r="A1419" s="12">
        <v>203</v>
      </c>
      <c r="B1419" s="12" t="s">
        <v>1513</v>
      </c>
      <c r="C1419" s="12" t="s">
        <v>1516</v>
      </c>
      <c r="D1419" s="1" t="str">
        <f t="shared" si="44"/>
        <v>島根県出雲市</v>
      </c>
      <c r="E1419" s="12">
        <v>203</v>
      </c>
      <c r="F1419" s="1">
        <f t="shared" si="45"/>
        <v>1</v>
      </c>
    </row>
    <row r="1420" spans="1:6">
      <c r="A1420" s="12">
        <v>204</v>
      </c>
      <c r="B1420" s="12" t="s">
        <v>1513</v>
      </c>
      <c r="C1420" s="12" t="s">
        <v>1517</v>
      </c>
      <c r="D1420" s="1" t="str">
        <f t="shared" si="44"/>
        <v>島根県益田市</v>
      </c>
      <c r="E1420" s="12">
        <v>204</v>
      </c>
      <c r="F1420" s="1">
        <f t="shared" si="45"/>
        <v>1</v>
      </c>
    </row>
    <row r="1421" spans="1:6">
      <c r="A1421" s="12">
        <v>205</v>
      </c>
      <c r="B1421" s="12" t="s">
        <v>1513</v>
      </c>
      <c r="C1421" s="12" t="s">
        <v>1518</v>
      </c>
      <c r="D1421" s="1" t="str">
        <f t="shared" si="44"/>
        <v>島根県大田市</v>
      </c>
      <c r="E1421" s="12">
        <v>205</v>
      </c>
      <c r="F1421" s="1">
        <f t="shared" si="45"/>
        <v>1</v>
      </c>
    </row>
    <row r="1422" spans="1:6">
      <c r="A1422" s="12">
        <v>206</v>
      </c>
      <c r="B1422" s="12" t="s">
        <v>1513</v>
      </c>
      <c r="C1422" s="12" t="s">
        <v>1519</v>
      </c>
      <c r="D1422" s="1" t="str">
        <f t="shared" si="44"/>
        <v>島根県安来市</v>
      </c>
      <c r="E1422" s="12">
        <v>206</v>
      </c>
      <c r="F1422" s="1">
        <f t="shared" si="45"/>
        <v>1</v>
      </c>
    </row>
    <row r="1423" spans="1:6">
      <c r="A1423" s="12">
        <v>207</v>
      </c>
      <c r="B1423" s="12" t="s">
        <v>1513</v>
      </c>
      <c r="C1423" s="12" t="s">
        <v>1520</v>
      </c>
      <c r="D1423" s="1" t="str">
        <f t="shared" si="44"/>
        <v>島根県江津市</v>
      </c>
      <c r="E1423" s="12">
        <v>207</v>
      </c>
      <c r="F1423" s="1">
        <f t="shared" si="45"/>
        <v>1</v>
      </c>
    </row>
    <row r="1424" spans="1:6">
      <c r="A1424" s="12">
        <v>209</v>
      </c>
      <c r="B1424" s="12" t="s">
        <v>1513</v>
      </c>
      <c r="C1424" s="12" t="s">
        <v>1521</v>
      </c>
      <c r="D1424" s="1" t="str">
        <f t="shared" si="44"/>
        <v>島根県雲南市</v>
      </c>
      <c r="E1424" s="12">
        <v>209</v>
      </c>
      <c r="F1424" s="1">
        <f t="shared" si="45"/>
        <v>1</v>
      </c>
    </row>
    <row r="1425" spans="1:6">
      <c r="A1425" s="12">
        <v>343</v>
      </c>
      <c r="B1425" s="12" t="s">
        <v>1513</v>
      </c>
      <c r="C1425" s="12" t="s">
        <v>1522</v>
      </c>
      <c r="D1425" s="1" t="str">
        <f t="shared" si="44"/>
        <v>島根県奥出雲町</v>
      </c>
      <c r="E1425" s="12">
        <v>343</v>
      </c>
      <c r="F1425" s="1">
        <f t="shared" si="45"/>
        <v>1</v>
      </c>
    </row>
    <row r="1426" spans="1:6">
      <c r="A1426" s="12">
        <v>386</v>
      </c>
      <c r="B1426" s="12" t="s">
        <v>1513</v>
      </c>
      <c r="C1426" s="12" t="s">
        <v>1523</v>
      </c>
      <c r="D1426" s="1" t="str">
        <f t="shared" si="44"/>
        <v>島根県飯南町</v>
      </c>
      <c r="E1426" s="12">
        <v>386</v>
      </c>
      <c r="F1426" s="1">
        <f t="shared" si="45"/>
        <v>1</v>
      </c>
    </row>
    <row r="1427" spans="1:6">
      <c r="A1427" s="12">
        <v>441</v>
      </c>
      <c r="B1427" s="12" t="s">
        <v>1513</v>
      </c>
      <c r="C1427" s="12" t="s">
        <v>1524</v>
      </c>
      <c r="D1427" s="1" t="str">
        <f t="shared" si="44"/>
        <v>島根県川本町</v>
      </c>
      <c r="E1427" s="12">
        <v>441</v>
      </c>
      <c r="F1427" s="1">
        <f t="shared" si="45"/>
        <v>1</v>
      </c>
    </row>
    <row r="1428" spans="1:6">
      <c r="A1428" s="12">
        <v>448</v>
      </c>
      <c r="B1428" s="12" t="s">
        <v>1513</v>
      </c>
      <c r="C1428" s="12" t="s">
        <v>426</v>
      </c>
      <c r="D1428" s="1" t="str">
        <f t="shared" si="44"/>
        <v>島根県美郷町</v>
      </c>
      <c r="E1428" s="12">
        <v>448</v>
      </c>
      <c r="F1428" s="1">
        <f t="shared" si="45"/>
        <v>1</v>
      </c>
    </row>
    <row r="1429" spans="1:6">
      <c r="A1429" s="12">
        <v>449</v>
      </c>
      <c r="B1429" s="12" t="s">
        <v>1513</v>
      </c>
      <c r="C1429" s="12" t="s">
        <v>1525</v>
      </c>
      <c r="D1429" s="1" t="str">
        <f t="shared" si="44"/>
        <v>島根県邑南町</v>
      </c>
      <c r="E1429" s="12">
        <v>449</v>
      </c>
      <c r="F1429" s="1">
        <f t="shared" si="45"/>
        <v>1</v>
      </c>
    </row>
    <row r="1430" spans="1:6">
      <c r="A1430" s="12">
        <v>501</v>
      </c>
      <c r="B1430" s="12" t="s">
        <v>1513</v>
      </c>
      <c r="C1430" s="12" t="s">
        <v>1526</v>
      </c>
      <c r="D1430" s="1" t="str">
        <f t="shared" si="44"/>
        <v>島根県津和野町</v>
      </c>
      <c r="E1430" s="12">
        <v>501</v>
      </c>
      <c r="F1430" s="1">
        <f t="shared" si="45"/>
        <v>1</v>
      </c>
    </row>
    <row r="1431" spans="1:6">
      <c r="A1431" s="12">
        <v>505</v>
      </c>
      <c r="B1431" s="12" t="s">
        <v>1513</v>
      </c>
      <c r="C1431" s="12" t="s">
        <v>1527</v>
      </c>
      <c r="D1431" s="1" t="str">
        <f t="shared" si="44"/>
        <v>島根県吉賀町</v>
      </c>
      <c r="E1431" s="12">
        <v>505</v>
      </c>
      <c r="F1431" s="1">
        <f t="shared" si="45"/>
        <v>1</v>
      </c>
    </row>
    <row r="1432" spans="1:6">
      <c r="A1432" s="12">
        <v>525</v>
      </c>
      <c r="B1432" s="12" t="s">
        <v>1513</v>
      </c>
      <c r="C1432" s="12" t="s">
        <v>1528</v>
      </c>
      <c r="D1432" s="1" t="str">
        <f t="shared" si="44"/>
        <v>島根県海士町</v>
      </c>
      <c r="E1432" s="12">
        <v>525</v>
      </c>
      <c r="F1432" s="1">
        <f t="shared" si="45"/>
        <v>1</v>
      </c>
    </row>
    <row r="1433" spans="1:6">
      <c r="A1433" s="12">
        <v>526</v>
      </c>
      <c r="B1433" s="12" t="s">
        <v>1513</v>
      </c>
      <c r="C1433" s="12" t="s">
        <v>1529</v>
      </c>
      <c r="D1433" s="1" t="str">
        <f t="shared" si="44"/>
        <v>島根県西ノ島町</v>
      </c>
      <c r="E1433" s="12">
        <v>526</v>
      </c>
      <c r="F1433" s="1">
        <f t="shared" si="45"/>
        <v>1</v>
      </c>
    </row>
    <row r="1434" spans="1:6">
      <c r="A1434" s="12">
        <v>527</v>
      </c>
      <c r="B1434" s="12" t="s">
        <v>1513</v>
      </c>
      <c r="C1434" s="12" t="s">
        <v>1530</v>
      </c>
      <c r="D1434" s="1" t="str">
        <f t="shared" si="44"/>
        <v>島根県知夫村</v>
      </c>
      <c r="E1434" s="12">
        <v>527</v>
      </c>
      <c r="F1434" s="1">
        <f t="shared" si="45"/>
        <v>1</v>
      </c>
    </row>
    <row r="1435" spans="1:6">
      <c r="A1435" s="12">
        <v>528</v>
      </c>
      <c r="B1435" s="12" t="s">
        <v>1513</v>
      </c>
      <c r="C1435" s="12" t="s">
        <v>1531</v>
      </c>
      <c r="D1435" s="1" t="str">
        <f t="shared" si="44"/>
        <v>島根県隠岐の島町</v>
      </c>
      <c r="E1435" s="12">
        <v>528</v>
      </c>
      <c r="F1435" s="1">
        <f t="shared" si="45"/>
        <v>1</v>
      </c>
    </row>
    <row r="1436" spans="1:6">
      <c r="A1436" s="12">
        <v>101</v>
      </c>
      <c r="B1436" s="12" t="s">
        <v>1532</v>
      </c>
      <c r="C1436" s="12" t="s">
        <v>1533</v>
      </c>
      <c r="D1436" s="1" t="str">
        <f t="shared" si="44"/>
        <v>岡山県岡山市北区</v>
      </c>
      <c r="E1436" s="12">
        <v>101</v>
      </c>
      <c r="F1436" s="1">
        <f t="shared" si="45"/>
        <v>1</v>
      </c>
    </row>
    <row r="1437" spans="1:6">
      <c r="A1437" s="12">
        <v>102</v>
      </c>
      <c r="B1437" s="12" t="s">
        <v>1532</v>
      </c>
      <c r="C1437" s="12" t="s">
        <v>1534</v>
      </c>
      <c r="D1437" s="1" t="str">
        <f t="shared" si="44"/>
        <v>岡山県岡山市中区</v>
      </c>
      <c r="E1437" s="12">
        <v>102</v>
      </c>
      <c r="F1437" s="1">
        <f t="shared" si="45"/>
        <v>1</v>
      </c>
    </row>
    <row r="1438" spans="1:6">
      <c r="A1438" s="12">
        <v>103</v>
      </c>
      <c r="B1438" s="12" t="s">
        <v>1532</v>
      </c>
      <c r="C1438" s="12" t="s">
        <v>1535</v>
      </c>
      <c r="D1438" s="1" t="str">
        <f t="shared" si="44"/>
        <v>岡山県岡山市東区</v>
      </c>
      <c r="E1438" s="12">
        <v>103</v>
      </c>
      <c r="F1438" s="1">
        <f t="shared" si="45"/>
        <v>1</v>
      </c>
    </row>
    <row r="1439" spans="1:6">
      <c r="A1439" s="12">
        <v>104</v>
      </c>
      <c r="B1439" s="12" t="s">
        <v>1532</v>
      </c>
      <c r="C1439" s="12" t="s">
        <v>1536</v>
      </c>
      <c r="D1439" s="1" t="str">
        <f t="shared" si="44"/>
        <v>岡山県岡山市南区</v>
      </c>
      <c r="E1439" s="12">
        <v>104</v>
      </c>
      <c r="F1439" s="1">
        <f t="shared" si="45"/>
        <v>1</v>
      </c>
    </row>
    <row r="1440" spans="1:6">
      <c r="A1440" s="12">
        <v>202</v>
      </c>
      <c r="B1440" s="12" t="s">
        <v>1532</v>
      </c>
      <c r="C1440" s="12" t="s">
        <v>1537</v>
      </c>
      <c r="D1440" s="1" t="str">
        <f t="shared" si="44"/>
        <v>岡山県倉敷市</v>
      </c>
      <c r="E1440" s="12">
        <v>202</v>
      </c>
      <c r="F1440" s="1">
        <f t="shared" si="45"/>
        <v>1</v>
      </c>
    </row>
    <row r="1441" spans="1:6">
      <c r="A1441" s="12">
        <v>203</v>
      </c>
      <c r="B1441" s="12" t="s">
        <v>1532</v>
      </c>
      <c r="C1441" s="12" t="s">
        <v>1538</v>
      </c>
      <c r="D1441" s="1" t="str">
        <f t="shared" si="44"/>
        <v>岡山県津山市</v>
      </c>
      <c r="E1441" s="12">
        <v>203</v>
      </c>
      <c r="F1441" s="1">
        <f t="shared" si="45"/>
        <v>1</v>
      </c>
    </row>
    <row r="1442" spans="1:6">
      <c r="A1442" s="12">
        <v>204</v>
      </c>
      <c r="B1442" s="12" t="s">
        <v>1532</v>
      </c>
      <c r="C1442" s="12" t="s">
        <v>1539</v>
      </c>
      <c r="D1442" s="1" t="str">
        <f t="shared" si="44"/>
        <v>岡山県玉野市</v>
      </c>
      <c r="E1442" s="12">
        <v>204</v>
      </c>
      <c r="F1442" s="1">
        <f t="shared" si="45"/>
        <v>1</v>
      </c>
    </row>
    <row r="1443" spans="1:6">
      <c r="A1443" s="12">
        <v>205</v>
      </c>
      <c r="B1443" s="12" t="s">
        <v>1532</v>
      </c>
      <c r="C1443" s="12" t="s">
        <v>1540</v>
      </c>
      <c r="D1443" s="1" t="str">
        <f t="shared" si="44"/>
        <v>岡山県笠岡市</v>
      </c>
      <c r="E1443" s="12">
        <v>205</v>
      </c>
      <c r="F1443" s="1">
        <f t="shared" si="45"/>
        <v>1</v>
      </c>
    </row>
    <row r="1444" spans="1:6">
      <c r="A1444" s="12">
        <v>207</v>
      </c>
      <c r="B1444" s="12" t="s">
        <v>1532</v>
      </c>
      <c r="C1444" s="12" t="s">
        <v>1541</v>
      </c>
      <c r="D1444" s="1" t="str">
        <f t="shared" si="44"/>
        <v>岡山県井原市</v>
      </c>
      <c r="E1444" s="12">
        <v>207</v>
      </c>
      <c r="F1444" s="1">
        <f t="shared" si="45"/>
        <v>1</v>
      </c>
    </row>
    <row r="1445" spans="1:6">
      <c r="A1445" s="12">
        <v>208</v>
      </c>
      <c r="B1445" s="12" t="s">
        <v>1532</v>
      </c>
      <c r="C1445" s="12" t="s">
        <v>1542</v>
      </c>
      <c r="D1445" s="1" t="str">
        <f t="shared" si="44"/>
        <v>岡山県総社市</v>
      </c>
      <c r="E1445" s="12">
        <v>208</v>
      </c>
      <c r="F1445" s="1">
        <f t="shared" si="45"/>
        <v>1</v>
      </c>
    </row>
    <row r="1446" spans="1:6">
      <c r="A1446" s="12">
        <v>209</v>
      </c>
      <c r="B1446" s="12" t="s">
        <v>1532</v>
      </c>
      <c r="C1446" s="12" t="s">
        <v>1543</v>
      </c>
      <c r="D1446" s="1" t="str">
        <f t="shared" si="44"/>
        <v>岡山県高梁市</v>
      </c>
      <c r="E1446" s="12">
        <v>209</v>
      </c>
      <c r="F1446" s="1">
        <f t="shared" si="45"/>
        <v>1</v>
      </c>
    </row>
    <row r="1447" spans="1:6">
      <c r="A1447" s="12">
        <v>210</v>
      </c>
      <c r="B1447" s="12" t="s">
        <v>1532</v>
      </c>
      <c r="C1447" s="12" t="s">
        <v>1544</v>
      </c>
      <c r="D1447" s="1" t="str">
        <f t="shared" si="44"/>
        <v>岡山県新見市</v>
      </c>
      <c r="E1447" s="12">
        <v>210</v>
      </c>
      <c r="F1447" s="1">
        <f t="shared" si="45"/>
        <v>1</v>
      </c>
    </row>
    <row r="1448" spans="1:6">
      <c r="A1448" s="12">
        <v>211</v>
      </c>
      <c r="B1448" s="12" t="s">
        <v>1532</v>
      </c>
      <c r="C1448" s="12" t="s">
        <v>1545</v>
      </c>
      <c r="D1448" s="1" t="str">
        <f t="shared" si="44"/>
        <v>岡山県備前市</v>
      </c>
      <c r="E1448" s="12">
        <v>211</v>
      </c>
      <c r="F1448" s="1">
        <f t="shared" si="45"/>
        <v>1</v>
      </c>
    </row>
    <row r="1449" spans="1:6">
      <c r="A1449" s="12">
        <v>212</v>
      </c>
      <c r="B1449" s="12" t="s">
        <v>1532</v>
      </c>
      <c r="C1449" s="12" t="s">
        <v>1546</v>
      </c>
      <c r="D1449" s="1" t="str">
        <f t="shared" si="44"/>
        <v>岡山県瀬戸内市</v>
      </c>
      <c r="E1449" s="12">
        <v>212</v>
      </c>
      <c r="F1449" s="1">
        <f t="shared" si="45"/>
        <v>1</v>
      </c>
    </row>
    <row r="1450" spans="1:6">
      <c r="A1450" s="12">
        <v>213</v>
      </c>
      <c r="B1450" s="12" t="s">
        <v>1532</v>
      </c>
      <c r="C1450" s="12" t="s">
        <v>1547</v>
      </c>
      <c r="D1450" s="1" t="str">
        <f t="shared" si="44"/>
        <v>岡山県赤磐市</v>
      </c>
      <c r="E1450" s="12">
        <v>213</v>
      </c>
      <c r="F1450" s="1">
        <f t="shared" si="45"/>
        <v>1</v>
      </c>
    </row>
    <row r="1451" spans="1:6">
      <c r="A1451" s="12">
        <v>214</v>
      </c>
      <c r="B1451" s="12" t="s">
        <v>1532</v>
      </c>
      <c r="C1451" s="12" t="s">
        <v>1548</v>
      </c>
      <c r="D1451" s="1" t="str">
        <f t="shared" si="44"/>
        <v>岡山県真庭市</v>
      </c>
      <c r="E1451" s="12">
        <v>214</v>
      </c>
      <c r="F1451" s="1">
        <f t="shared" si="45"/>
        <v>1</v>
      </c>
    </row>
    <row r="1452" spans="1:6">
      <c r="A1452" s="12">
        <v>215</v>
      </c>
      <c r="B1452" s="12" t="s">
        <v>1532</v>
      </c>
      <c r="C1452" s="12" t="s">
        <v>1549</v>
      </c>
      <c r="D1452" s="1" t="str">
        <f t="shared" si="44"/>
        <v>岡山県美作市</v>
      </c>
      <c r="E1452" s="12">
        <v>215</v>
      </c>
      <c r="F1452" s="1">
        <f t="shared" si="45"/>
        <v>1</v>
      </c>
    </row>
    <row r="1453" spans="1:6">
      <c r="A1453" s="12">
        <v>216</v>
      </c>
      <c r="B1453" s="12" t="s">
        <v>1532</v>
      </c>
      <c r="C1453" s="12" t="s">
        <v>1550</v>
      </c>
      <c r="D1453" s="1" t="str">
        <f t="shared" si="44"/>
        <v>岡山県浅口市</v>
      </c>
      <c r="E1453" s="12">
        <v>216</v>
      </c>
      <c r="F1453" s="1">
        <f t="shared" si="45"/>
        <v>1</v>
      </c>
    </row>
    <row r="1454" spans="1:6">
      <c r="A1454" s="12">
        <v>346</v>
      </c>
      <c r="B1454" s="12" t="s">
        <v>1532</v>
      </c>
      <c r="C1454" s="12" t="s">
        <v>1551</v>
      </c>
      <c r="D1454" s="1" t="str">
        <f t="shared" si="44"/>
        <v>岡山県和気町</v>
      </c>
      <c r="E1454" s="12">
        <v>346</v>
      </c>
      <c r="F1454" s="1">
        <f t="shared" si="45"/>
        <v>1</v>
      </c>
    </row>
    <row r="1455" spans="1:6">
      <c r="A1455" s="12">
        <v>423</v>
      </c>
      <c r="B1455" s="12" t="s">
        <v>1532</v>
      </c>
      <c r="C1455" s="12" t="s">
        <v>1552</v>
      </c>
      <c r="D1455" s="1" t="str">
        <f t="shared" si="44"/>
        <v>岡山県早島町</v>
      </c>
      <c r="E1455" s="12">
        <v>423</v>
      </c>
      <c r="F1455" s="1">
        <f t="shared" si="45"/>
        <v>1</v>
      </c>
    </row>
    <row r="1456" spans="1:6">
      <c r="A1456" s="12">
        <v>445</v>
      </c>
      <c r="B1456" s="12" t="s">
        <v>1532</v>
      </c>
      <c r="C1456" s="12" t="s">
        <v>1553</v>
      </c>
      <c r="D1456" s="1" t="str">
        <f t="shared" si="44"/>
        <v>岡山県里庄町</v>
      </c>
      <c r="E1456" s="12">
        <v>445</v>
      </c>
      <c r="F1456" s="1">
        <f t="shared" si="45"/>
        <v>1</v>
      </c>
    </row>
    <row r="1457" spans="1:6">
      <c r="A1457" s="12">
        <v>461</v>
      </c>
      <c r="B1457" s="12" t="s">
        <v>1532</v>
      </c>
      <c r="C1457" s="12" t="s">
        <v>1554</v>
      </c>
      <c r="D1457" s="1" t="str">
        <f t="shared" si="44"/>
        <v>岡山県矢掛町</v>
      </c>
      <c r="E1457" s="12">
        <v>461</v>
      </c>
      <c r="F1457" s="1">
        <f t="shared" si="45"/>
        <v>1</v>
      </c>
    </row>
    <row r="1458" spans="1:6">
      <c r="A1458" s="12">
        <v>586</v>
      </c>
      <c r="B1458" s="12" t="s">
        <v>1532</v>
      </c>
      <c r="C1458" s="12" t="s">
        <v>1555</v>
      </c>
      <c r="D1458" s="1" t="str">
        <f t="shared" si="44"/>
        <v>岡山県新庄村</v>
      </c>
      <c r="E1458" s="12">
        <v>586</v>
      </c>
      <c r="F1458" s="1">
        <f t="shared" si="45"/>
        <v>1</v>
      </c>
    </row>
    <row r="1459" spans="1:6">
      <c r="A1459" s="12">
        <v>606</v>
      </c>
      <c r="B1459" s="12" t="s">
        <v>1532</v>
      </c>
      <c r="C1459" s="12" t="s">
        <v>1556</v>
      </c>
      <c r="D1459" s="1" t="str">
        <f t="shared" si="44"/>
        <v>岡山県鏡野町</v>
      </c>
      <c r="E1459" s="12">
        <v>606</v>
      </c>
      <c r="F1459" s="1">
        <f t="shared" si="45"/>
        <v>1</v>
      </c>
    </row>
    <row r="1460" spans="1:6">
      <c r="A1460" s="12">
        <v>622</v>
      </c>
      <c r="B1460" s="12" t="s">
        <v>1532</v>
      </c>
      <c r="C1460" s="12" t="s">
        <v>1557</v>
      </c>
      <c r="D1460" s="1" t="str">
        <f t="shared" si="44"/>
        <v>岡山県勝央町</v>
      </c>
      <c r="E1460" s="12">
        <v>622</v>
      </c>
      <c r="F1460" s="1">
        <f t="shared" si="45"/>
        <v>1</v>
      </c>
    </row>
    <row r="1461" spans="1:6">
      <c r="A1461" s="12">
        <v>623</v>
      </c>
      <c r="B1461" s="12" t="s">
        <v>1532</v>
      </c>
      <c r="C1461" s="12" t="s">
        <v>1558</v>
      </c>
      <c r="D1461" s="1" t="str">
        <f t="shared" si="44"/>
        <v>岡山県奈義町</v>
      </c>
      <c r="E1461" s="12">
        <v>623</v>
      </c>
      <c r="F1461" s="1">
        <f t="shared" si="45"/>
        <v>1</v>
      </c>
    </row>
    <row r="1462" spans="1:6">
      <c r="A1462" s="12">
        <v>643</v>
      </c>
      <c r="B1462" s="12" t="s">
        <v>1532</v>
      </c>
      <c r="C1462" s="12" t="s">
        <v>1559</v>
      </c>
      <c r="D1462" s="1" t="str">
        <f t="shared" si="44"/>
        <v>岡山県西粟倉村</v>
      </c>
      <c r="E1462" s="12">
        <v>643</v>
      </c>
      <c r="F1462" s="1">
        <f t="shared" si="45"/>
        <v>1</v>
      </c>
    </row>
    <row r="1463" spans="1:6">
      <c r="A1463" s="12">
        <v>663</v>
      </c>
      <c r="B1463" s="12" t="s">
        <v>1532</v>
      </c>
      <c r="C1463" s="12" t="s">
        <v>1560</v>
      </c>
      <c r="D1463" s="1" t="str">
        <f t="shared" si="44"/>
        <v>岡山県久米南町</v>
      </c>
      <c r="E1463" s="12">
        <v>663</v>
      </c>
      <c r="F1463" s="1">
        <f t="shared" si="45"/>
        <v>1</v>
      </c>
    </row>
    <row r="1464" spans="1:6">
      <c r="A1464" s="12">
        <v>666</v>
      </c>
      <c r="B1464" s="12" t="s">
        <v>1532</v>
      </c>
      <c r="C1464" s="12" t="s">
        <v>1561</v>
      </c>
      <c r="D1464" s="1" t="str">
        <f t="shared" si="44"/>
        <v>岡山県美咲町</v>
      </c>
      <c r="E1464" s="12">
        <v>666</v>
      </c>
      <c r="F1464" s="1">
        <f t="shared" si="45"/>
        <v>1</v>
      </c>
    </row>
    <row r="1465" spans="1:6">
      <c r="A1465" s="12">
        <v>681</v>
      </c>
      <c r="B1465" s="12" t="s">
        <v>1532</v>
      </c>
      <c r="C1465" s="12" t="s">
        <v>1562</v>
      </c>
      <c r="D1465" s="1" t="str">
        <f t="shared" si="44"/>
        <v>岡山県吉備中央町</v>
      </c>
      <c r="E1465" s="12">
        <v>681</v>
      </c>
      <c r="F1465" s="1">
        <f t="shared" si="45"/>
        <v>1</v>
      </c>
    </row>
    <row r="1466" spans="1:6">
      <c r="A1466" s="12">
        <v>101</v>
      </c>
      <c r="B1466" s="12" t="s">
        <v>1563</v>
      </c>
      <c r="C1466" s="12" t="s">
        <v>1564</v>
      </c>
      <c r="D1466" s="1" t="str">
        <f t="shared" si="44"/>
        <v>広島県広島市中区</v>
      </c>
      <c r="E1466" s="12">
        <v>101</v>
      </c>
      <c r="F1466" s="1">
        <f t="shared" si="45"/>
        <v>1</v>
      </c>
    </row>
    <row r="1467" spans="1:6">
      <c r="A1467" s="12">
        <v>102</v>
      </c>
      <c r="B1467" s="12" t="s">
        <v>1563</v>
      </c>
      <c r="C1467" s="12" t="s">
        <v>1565</v>
      </c>
      <c r="D1467" s="1" t="str">
        <f t="shared" si="44"/>
        <v>広島県広島市東区</v>
      </c>
      <c r="E1467" s="12">
        <v>102</v>
      </c>
      <c r="F1467" s="1">
        <f t="shared" si="45"/>
        <v>1</v>
      </c>
    </row>
    <row r="1468" spans="1:6">
      <c r="A1468" s="12">
        <v>103</v>
      </c>
      <c r="B1468" s="12" t="s">
        <v>1563</v>
      </c>
      <c r="C1468" s="12" t="s">
        <v>1566</v>
      </c>
      <c r="D1468" s="1" t="str">
        <f t="shared" si="44"/>
        <v>広島県広島市南区</v>
      </c>
      <c r="E1468" s="12">
        <v>103</v>
      </c>
      <c r="F1468" s="1">
        <f t="shared" si="45"/>
        <v>1</v>
      </c>
    </row>
    <row r="1469" spans="1:6">
      <c r="A1469" s="12">
        <v>104</v>
      </c>
      <c r="B1469" s="12" t="s">
        <v>1563</v>
      </c>
      <c r="C1469" s="12" t="s">
        <v>1567</v>
      </c>
      <c r="D1469" s="1" t="str">
        <f t="shared" si="44"/>
        <v>広島県広島市西区</v>
      </c>
      <c r="E1469" s="12">
        <v>104</v>
      </c>
      <c r="F1469" s="1">
        <f t="shared" si="45"/>
        <v>1</v>
      </c>
    </row>
    <row r="1470" spans="1:6">
      <c r="A1470" s="12">
        <v>105</v>
      </c>
      <c r="B1470" s="12" t="s">
        <v>1563</v>
      </c>
      <c r="C1470" s="12" t="s">
        <v>1568</v>
      </c>
      <c r="D1470" s="1" t="str">
        <f t="shared" si="44"/>
        <v>広島県広島市安佐南区</v>
      </c>
      <c r="E1470" s="12">
        <v>105</v>
      </c>
      <c r="F1470" s="1">
        <f t="shared" si="45"/>
        <v>1</v>
      </c>
    </row>
    <row r="1471" spans="1:6">
      <c r="A1471" s="12">
        <v>106</v>
      </c>
      <c r="B1471" s="12" t="s">
        <v>1563</v>
      </c>
      <c r="C1471" s="12" t="s">
        <v>1569</v>
      </c>
      <c r="D1471" s="1" t="str">
        <f t="shared" ref="D1471:D1534" si="46">B1471&amp;C1471</f>
        <v>広島県広島市安佐北区</v>
      </c>
      <c r="E1471" s="12">
        <v>106</v>
      </c>
      <c r="F1471" s="1">
        <f t="shared" si="45"/>
        <v>1</v>
      </c>
    </row>
    <row r="1472" spans="1:6">
      <c r="A1472" s="12">
        <v>107</v>
      </c>
      <c r="B1472" s="12" t="s">
        <v>1563</v>
      </c>
      <c r="C1472" s="12" t="s">
        <v>1570</v>
      </c>
      <c r="D1472" s="1" t="str">
        <f t="shared" si="46"/>
        <v>広島県広島市安芸区</v>
      </c>
      <c r="E1472" s="12">
        <v>107</v>
      </c>
      <c r="F1472" s="1">
        <f t="shared" si="45"/>
        <v>1</v>
      </c>
    </row>
    <row r="1473" spans="1:6">
      <c r="A1473" s="12">
        <v>108</v>
      </c>
      <c r="B1473" s="12" t="s">
        <v>1563</v>
      </c>
      <c r="C1473" s="12" t="s">
        <v>1571</v>
      </c>
      <c r="D1473" s="1" t="str">
        <f t="shared" si="46"/>
        <v>広島県広島市佐伯区</v>
      </c>
      <c r="E1473" s="12">
        <v>108</v>
      </c>
      <c r="F1473" s="1">
        <f t="shared" si="45"/>
        <v>1</v>
      </c>
    </row>
    <row r="1474" spans="1:6">
      <c r="A1474" s="12">
        <v>202</v>
      </c>
      <c r="B1474" s="12" t="s">
        <v>1563</v>
      </c>
      <c r="C1474" s="12" t="s">
        <v>1572</v>
      </c>
      <c r="D1474" s="1" t="str">
        <f t="shared" si="46"/>
        <v>広島県呉市</v>
      </c>
      <c r="E1474" s="12">
        <v>202</v>
      </c>
      <c r="F1474" s="1">
        <f t="shared" ref="F1474:F1537" si="47">COUNTIF(D:D,D1474)</f>
        <v>1</v>
      </c>
    </row>
    <row r="1475" spans="1:6">
      <c r="A1475" s="12">
        <v>203</v>
      </c>
      <c r="B1475" s="12" t="s">
        <v>1563</v>
      </c>
      <c r="C1475" s="12" t="s">
        <v>1573</v>
      </c>
      <c r="D1475" s="1" t="str">
        <f t="shared" si="46"/>
        <v>広島県竹原市</v>
      </c>
      <c r="E1475" s="12">
        <v>203</v>
      </c>
      <c r="F1475" s="1">
        <f t="shared" si="47"/>
        <v>1</v>
      </c>
    </row>
    <row r="1476" spans="1:6">
      <c r="A1476" s="12">
        <v>204</v>
      </c>
      <c r="B1476" s="12" t="s">
        <v>1563</v>
      </c>
      <c r="C1476" s="12" t="s">
        <v>1574</v>
      </c>
      <c r="D1476" s="1" t="str">
        <f t="shared" si="46"/>
        <v>広島県三原市</v>
      </c>
      <c r="E1476" s="12">
        <v>204</v>
      </c>
      <c r="F1476" s="1">
        <f t="shared" si="47"/>
        <v>1</v>
      </c>
    </row>
    <row r="1477" spans="1:6">
      <c r="A1477" s="12">
        <v>205</v>
      </c>
      <c r="B1477" s="12" t="s">
        <v>1563</v>
      </c>
      <c r="C1477" s="12" t="s">
        <v>1575</v>
      </c>
      <c r="D1477" s="1" t="str">
        <f t="shared" si="46"/>
        <v>広島県尾道市</v>
      </c>
      <c r="E1477" s="12">
        <v>205</v>
      </c>
      <c r="F1477" s="1">
        <f t="shared" si="47"/>
        <v>1</v>
      </c>
    </row>
    <row r="1478" spans="1:6">
      <c r="A1478" s="12">
        <v>207</v>
      </c>
      <c r="B1478" s="12" t="s">
        <v>1563</v>
      </c>
      <c r="C1478" s="12" t="s">
        <v>1576</v>
      </c>
      <c r="D1478" s="1" t="str">
        <f t="shared" si="46"/>
        <v>広島県福山市</v>
      </c>
      <c r="E1478" s="12">
        <v>207</v>
      </c>
      <c r="F1478" s="1">
        <f t="shared" si="47"/>
        <v>1</v>
      </c>
    </row>
    <row r="1479" spans="1:6">
      <c r="A1479" s="12">
        <v>208</v>
      </c>
      <c r="B1479" s="12" t="s">
        <v>1563</v>
      </c>
      <c r="C1479" s="12" t="s">
        <v>790</v>
      </c>
      <c r="D1479" s="1" t="str">
        <f t="shared" si="46"/>
        <v>広島県府中市</v>
      </c>
      <c r="E1479" s="12">
        <v>208</v>
      </c>
      <c r="F1479" s="1">
        <f t="shared" si="47"/>
        <v>1</v>
      </c>
    </row>
    <row r="1480" spans="1:6">
      <c r="A1480" s="12">
        <v>209</v>
      </c>
      <c r="B1480" s="12" t="s">
        <v>1563</v>
      </c>
      <c r="C1480" s="12" t="s">
        <v>1577</v>
      </c>
      <c r="D1480" s="1" t="str">
        <f t="shared" si="46"/>
        <v>広島県三次市</v>
      </c>
      <c r="E1480" s="12">
        <v>209</v>
      </c>
      <c r="F1480" s="1">
        <f t="shared" si="47"/>
        <v>1</v>
      </c>
    </row>
    <row r="1481" spans="1:6">
      <c r="A1481" s="12">
        <v>210</v>
      </c>
      <c r="B1481" s="12" t="s">
        <v>1563</v>
      </c>
      <c r="C1481" s="12" t="s">
        <v>1578</v>
      </c>
      <c r="D1481" s="1" t="str">
        <f t="shared" si="46"/>
        <v>広島県庄原市</v>
      </c>
      <c r="E1481" s="12">
        <v>210</v>
      </c>
      <c r="F1481" s="1">
        <f t="shared" si="47"/>
        <v>1</v>
      </c>
    </row>
    <row r="1482" spans="1:6">
      <c r="A1482" s="12">
        <v>211</v>
      </c>
      <c r="B1482" s="12" t="s">
        <v>1563</v>
      </c>
      <c r="C1482" s="12" t="s">
        <v>1579</v>
      </c>
      <c r="D1482" s="1" t="str">
        <f t="shared" si="46"/>
        <v>広島県大竹市</v>
      </c>
      <c r="E1482" s="12">
        <v>211</v>
      </c>
      <c r="F1482" s="1">
        <f t="shared" si="47"/>
        <v>1</v>
      </c>
    </row>
    <row r="1483" spans="1:6">
      <c r="A1483" s="12">
        <v>212</v>
      </c>
      <c r="B1483" s="12" t="s">
        <v>1563</v>
      </c>
      <c r="C1483" s="12" t="s">
        <v>1580</v>
      </c>
      <c r="D1483" s="1" t="str">
        <f t="shared" si="46"/>
        <v>広島県東広島市</v>
      </c>
      <c r="E1483" s="12">
        <v>212</v>
      </c>
      <c r="F1483" s="1">
        <f t="shared" si="47"/>
        <v>1</v>
      </c>
    </row>
    <row r="1484" spans="1:6">
      <c r="A1484" s="12">
        <v>213</v>
      </c>
      <c r="B1484" s="12" t="s">
        <v>1563</v>
      </c>
      <c r="C1484" s="12" t="s">
        <v>1581</v>
      </c>
      <c r="D1484" s="1" t="str">
        <f t="shared" si="46"/>
        <v>広島県廿日市市</v>
      </c>
      <c r="E1484" s="12">
        <v>213</v>
      </c>
      <c r="F1484" s="1">
        <f t="shared" si="47"/>
        <v>1</v>
      </c>
    </row>
    <row r="1485" spans="1:6">
      <c r="A1485" s="12">
        <v>214</v>
      </c>
      <c r="B1485" s="12" t="s">
        <v>1563</v>
      </c>
      <c r="C1485" s="12" t="s">
        <v>1582</v>
      </c>
      <c r="D1485" s="1" t="str">
        <f t="shared" si="46"/>
        <v>広島県安芸高田市</v>
      </c>
      <c r="E1485" s="12">
        <v>214</v>
      </c>
      <c r="F1485" s="1">
        <f t="shared" si="47"/>
        <v>1</v>
      </c>
    </row>
    <row r="1486" spans="1:6">
      <c r="A1486" s="12">
        <v>215</v>
      </c>
      <c r="B1486" s="12" t="s">
        <v>1563</v>
      </c>
      <c r="C1486" s="12" t="s">
        <v>1583</v>
      </c>
      <c r="D1486" s="1" t="str">
        <f t="shared" si="46"/>
        <v>広島県江田島市</v>
      </c>
      <c r="E1486" s="12">
        <v>215</v>
      </c>
      <c r="F1486" s="1">
        <f t="shared" si="47"/>
        <v>1</v>
      </c>
    </row>
    <row r="1487" spans="1:6">
      <c r="A1487" s="12">
        <v>302</v>
      </c>
      <c r="B1487" s="12" t="s">
        <v>1563</v>
      </c>
      <c r="C1487" s="12" t="s">
        <v>1584</v>
      </c>
      <c r="D1487" s="1" t="str">
        <f t="shared" si="46"/>
        <v>広島県府中町</v>
      </c>
      <c r="E1487" s="12">
        <v>302</v>
      </c>
      <c r="F1487" s="1">
        <f t="shared" si="47"/>
        <v>1</v>
      </c>
    </row>
    <row r="1488" spans="1:6">
      <c r="A1488" s="12">
        <v>304</v>
      </c>
      <c r="B1488" s="12" t="s">
        <v>1563</v>
      </c>
      <c r="C1488" s="12" t="s">
        <v>1585</v>
      </c>
      <c r="D1488" s="1" t="str">
        <f t="shared" si="46"/>
        <v>広島県海田町</v>
      </c>
      <c r="E1488" s="12">
        <v>304</v>
      </c>
      <c r="F1488" s="1">
        <f t="shared" si="47"/>
        <v>1</v>
      </c>
    </row>
    <row r="1489" spans="1:6">
      <c r="A1489" s="12">
        <v>307</v>
      </c>
      <c r="B1489" s="12" t="s">
        <v>1563</v>
      </c>
      <c r="C1489" s="12" t="s">
        <v>1586</v>
      </c>
      <c r="D1489" s="1" t="str">
        <f t="shared" si="46"/>
        <v>広島県熊野町</v>
      </c>
      <c r="E1489" s="12">
        <v>307</v>
      </c>
      <c r="F1489" s="1">
        <f t="shared" si="47"/>
        <v>1</v>
      </c>
    </row>
    <row r="1490" spans="1:6">
      <c r="A1490" s="12">
        <v>309</v>
      </c>
      <c r="B1490" s="12" t="s">
        <v>1563</v>
      </c>
      <c r="C1490" s="12" t="s">
        <v>1587</v>
      </c>
      <c r="D1490" s="1" t="str">
        <f t="shared" si="46"/>
        <v>広島県坂町</v>
      </c>
      <c r="E1490" s="12">
        <v>309</v>
      </c>
      <c r="F1490" s="1">
        <f t="shared" si="47"/>
        <v>1</v>
      </c>
    </row>
    <row r="1491" spans="1:6">
      <c r="A1491" s="12">
        <v>368</v>
      </c>
      <c r="B1491" s="12" t="s">
        <v>1563</v>
      </c>
      <c r="C1491" s="12" t="s">
        <v>1588</v>
      </c>
      <c r="D1491" s="1" t="str">
        <f t="shared" si="46"/>
        <v>広島県安芸太田町</v>
      </c>
      <c r="E1491" s="12">
        <v>368</v>
      </c>
      <c r="F1491" s="1">
        <f t="shared" si="47"/>
        <v>1</v>
      </c>
    </row>
    <row r="1492" spans="1:6">
      <c r="A1492" s="12">
        <v>369</v>
      </c>
      <c r="B1492" s="12" t="s">
        <v>1563</v>
      </c>
      <c r="C1492" s="12" t="s">
        <v>1589</v>
      </c>
      <c r="D1492" s="1" t="str">
        <f t="shared" si="46"/>
        <v>広島県北広島町</v>
      </c>
      <c r="E1492" s="12">
        <v>369</v>
      </c>
      <c r="F1492" s="1">
        <f t="shared" si="47"/>
        <v>1</v>
      </c>
    </row>
    <row r="1493" spans="1:6">
      <c r="A1493" s="12">
        <v>431</v>
      </c>
      <c r="B1493" s="12" t="s">
        <v>1563</v>
      </c>
      <c r="C1493" s="12" t="s">
        <v>1590</v>
      </c>
      <c r="D1493" s="1" t="str">
        <f t="shared" si="46"/>
        <v>広島県大崎上島町</v>
      </c>
      <c r="E1493" s="12">
        <v>431</v>
      </c>
      <c r="F1493" s="1">
        <f t="shared" si="47"/>
        <v>1</v>
      </c>
    </row>
    <row r="1494" spans="1:6">
      <c r="A1494" s="12">
        <v>462</v>
      </c>
      <c r="B1494" s="12" t="s">
        <v>1563</v>
      </c>
      <c r="C1494" s="12" t="s">
        <v>1591</v>
      </c>
      <c r="D1494" s="1" t="str">
        <f t="shared" si="46"/>
        <v>広島県世羅町</v>
      </c>
      <c r="E1494" s="12">
        <v>462</v>
      </c>
      <c r="F1494" s="1">
        <f t="shared" si="47"/>
        <v>1</v>
      </c>
    </row>
    <row r="1495" spans="1:6">
      <c r="A1495" s="12">
        <v>545</v>
      </c>
      <c r="B1495" s="12" t="s">
        <v>1563</v>
      </c>
      <c r="C1495" s="12" t="s">
        <v>1592</v>
      </c>
      <c r="D1495" s="1" t="str">
        <f t="shared" si="46"/>
        <v>広島県神石高原町</v>
      </c>
      <c r="E1495" s="12">
        <v>545</v>
      </c>
      <c r="F1495" s="1">
        <f t="shared" si="47"/>
        <v>1</v>
      </c>
    </row>
    <row r="1496" spans="1:6">
      <c r="A1496" s="12">
        <v>201</v>
      </c>
      <c r="B1496" s="12" t="s">
        <v>1593</v>
      </c>
      <c r="C1496" s="12" t="s">
        <v>1594</v>
      </c>
      <c r="D1496" s="1" t="str">
        <f t="shared" si="46"/>
        <v>山口県下関市</v>
      </c>
      <c r="E1496" s="12">
        <v>201</v>
      </c>
      <c r="F1496" s="1">
        <f t="shared" si="47"/>
        <v>1</v>
      </c>
    </row>
    <row r="1497" spans="1:6">
      <c r="A1497" s="12">
        <v>202</v>
      </c>
      <c r="B1497" s="12" t="s">
        <v>1593</v>
      </c>
      <c r="C1497" s="12" t="s">
        <v>1595</v>
      </c>
      <c r="D1497" s="1" t="str">
        <f t="shared" si="46"/>
        <v>山口県宇部市</v>
      </c>
      <c r="E1497" s="12">
        <v>202</v>
      </c>
      <c r="F1497" s="1">
        <f t="shared" si="47"/>
        <v>1</v>
      </c>
    </row>
    <row r="1498" spans="1:6">
      <c r="A1498" s="12">
        <v>203</v>
      </c>
      <c r="B1498" s="12" t="s">
        <v>1593</v>
      </c>
      <c r="C1498" s="12" t="s">
        <v>1596</v>
      </c>
      <c r="D1498" s="1" t="str">
        <f t="shared" si="46"/>
        <v>山口県山口市</v>
      </c>
      <c r="E1498" s="12">
        <v>203</v>
      </c>
      <c r="F1498" s="1">
        <f t="shared" si="47"/>
        <v>1</v>
      </c>
    </row>
    <row r="1499" spans="1:6">
      <c r="A1499" s="12">
        <v>204</v>
      </c>
      <c r="B1499" s="12" t="s">
        <v>1593</v>
      </c>
      <c r="C1499" s="12" t="s">
        <v>1597</v>
      </c>
      <c r="D1499" s="1" t="str">
        <f t="shared" si="46"/>
        <v>山口県萩市</v>
      </c>
      <c r="E1499" s="12">
        <v>204</v>
      </c>
      <c r="F1499" s="1">
        <f t="shared" si="47"/>
        <v>1</v>
      </c>
    </row>
    <row r="1500" spans="1:6">
      <c r="A1500" s="12">
        <v>206</v>
      </c>
      <c r="B1500" s="12" t="s">
        <v>1593</v>
      </c>
      <c r="C1500" s="12" t="s">
        <v>1598</v>
      </c>
      <c r="D1500" s="1" t="str">
        <f t="shared" si="46"/>
        <v>山口県防府市</v>
      </c>
      <c r="E1500" s="12">
        <v>206</v>
      </c>
      <c r="F1500" s="1">
        <f t="shared" si="47"/>
        <v>1</v>
      </c>
    </row>
    <row r="1501" spans="1:6">
      <c r="A1501" s="12">
        <v>207</v>
      </c>
      <c r="B1501" s="12" t="s">
        <v>1593</v>
      </c>
      <c r="C1501" s="12" t="s">
        <v>1599</v>
      </c>
      <c r="D1501" s="1" t="str">
        <f t="shared" si="46"/>
        <v>山口県下松市</v>
      </c>
      <c r="E1501" s="12">
        <v>207</v>
      </c>
      <c r="F1501" s="1">
        <f t="shared" si="47"/>
        <v>1</v>
      </c>
    </row>
    <row r="1502" spans="1:6">
      <c r="A1502" s="12">
        <v>208</v>
      </c>
      <c r="B1502" s="12" t="s">
        <v>1593</v>
      </c>
      <c r="C1502" s="12" t="s">
        <v>1600</v>
      </c>
      <c r="D1502" s="1" t="str">
        <f t="shared" si="46"/>
        <v>山口県岩国市</v>
      </c>
      <c r="E1502" s="12">
        <v>208</v>
      </c>
      <c r="F1502" s="1">
        <f t="shared" si="47"/>
        <v>1</v>
      </c>
    </row>
    <row r="1503" spans="1:6">
      <c r="A1503" s="12">
        <v>210</v>
      </c>
      <c r="B1503" s="12" t="s">
        <v>1593</v>
      </c>
      <c r="C1503" s="12" t="s">
        <v>1601</v>
      </c>
      <c r="D1503" s="1" t="str">
        <f t="shared" si="46"/>
        <v>山口県光市</v>
      </c>
      <c r="E1503" s="12">
        <v>210</v>
      </c>
      <c r="F1503" s="1">
        <f t="shared" si="47"/>
        <v>1</v>
      </c>
    </row>
    <row r="1504" spans="1:6">
      <c r="A1504" s="12">
        <v>211</v>
      </c>
      <c r="B1504" s="12" t="s">
        <v>1593</v>
      </c>
      <c r="C1504" s="12" t="s">
        <v>1602</v>
      </c>
      <c r="D1504" s="1" t="str">
        <f t="shared" si="46"/>
        <v>山口県長門市</v>
      </c>
      <c r="E1504" s="12">
        <v>211</v>
      </c>
      <c r="F1504" s="1">
        <f t="shared" si="47"/>
        <v>1</v>
      </c>
    </row>
    <row r="1505" spans="1:6">
      <c r="A1505" s="12">
        <v>212</v>
      </c>
      <c r="B1505" s="12" t="s">
        <v>1593</v>
      </c>
      <c r="C1505" s="12" t="s">
        <v>1603</v>
      </c>
      <c r="D1505" s="1" t="str">
        <f t="shared" si="46"/>
        <v>山口県柳井市</v>
      </c>
      <c r="E1505" s="12">
        <v>212</v>
      </c>
      <c r="F1505" s="1">
        <f t="shared" si="47"/>
        <v>1</v>
      </c>
    </row>
    <row r="1506" spans="1:6">
      <c r="A1506" s="12">
        <v>213</v>
      </c>
      <c r="B1506" s="12" t="s">
        <v>1593</v>
      </c>
      <c r="C1506" s="12" t="s">
        <v>1604</v>
      </c>
      <c r="D1506" s="1" t="str">
        <f t="shared" si="46"/>
        <v>山口県美祢市</v>
      </c>
      <c r="E1506" s="12">
        <v>213</v>
      </c>
      <c r="F1506" s="1">
        <f t="shared" si="47"/>
        <v>1</v>
      </c>
    </row>
    <row r="1507" spans="1:6">
      <c r="A1507" s="12">
        <v>215</v>
      </c>
      <c r="B1507" s="12" t="s">
        <v>1593</v>
      </c>
      <c r="C1507" s="12" t="s">
        <v>1605</v>
      </c>
      <c r="D1507" s="1" t="str">
        <f t="shared" si="46"/>
        <v>山口県周南市</v>
      </c>
      <c r="E1507" s="12">
        <v>215</v>
      </c>
      <c r="F1507" s="1">
        <f t="shared" si="47"/>
        <v>1</v>
      </c>
    </row>
    <row r="1508" spans="1:6">
      <c r="A1508" s="12">
        <v>216</v>
      </c>
      <c r="B1508" s="12" t="s">
        <v>1593</v>
      </c>
      <c r="C1508" s="12" t="s">
        <v>1606</v>
      </c>
      <c r="D1508" s="1" t="str">
        <f t="shared" si="46"/>
        <v>山口県山陽小野田市</v>
      </c>
      <c r="E1508" s="12">
        <v>216</v>
      </c>
      <c r="F1508" s="1">
        <f t="shared" si="47"/>
        <v>1</v>
      </c>
    </row>
    <row r="1509" spans="1:6">
      <c r="A1509" s="12">
        <v>305</v>
      </c>
      <c r="B1509" s="12" t="s">
        <v>1593</v>
      </c>
      <c r="C1509" s="12" t="s">
        <v>1607</v>
      </c>
      <c r="D1509" s="1" t="str">
        <f t="shared" si="46"/>
        <v>山口県周防大島町</v>
      </c>
      <c r="E1509" s="12">
        <v>305</v>
      </c>
      <c r="F1509" s="1">
        <f t="shared" si="47"/>
        <v>1</v>
      </c>
    </row>
    <row r="1510" spans="1:6">
      <c r="A1510" s="12">
        <v>321</v>
      </c>
      <c r="B1510" s="12" t="s">
        <v>1593</v>
      </c>
      <c r="C1510" s="12" t="s">
        <v>1608</v>
      </c>
      <c r="D1510" s="1" t="str">
        <f t="shared" si="46"/>
        <v>山口県和木町</v>
      </c>
      <c r="E1510" s="12">
        <v>321</v>
      </c>
      <c r="F1510" s="1">
        <f t="shared" si="47"/>
        <v>1</v>
      </c>
    </row>
    <row r="1511" spans="1:6">
      <c r="A1511" s="12">
        <v>341</v>
      </c>
      <c r="B1511" s="12" t="s">
        <v>1593</v>
      </c>
      <c r="C1511" s="12" t="s">
        <v>1609</v>
      </c>
      <c r="D1511" s="1" t="str">
        <f t="shared" si="46"/>
        <v>山口県上関町</v>
      </c>
      <c r="E1511" s="12">
        <v>341</v>
      </c>
      <c r="F1511" s="1">
        <f t="shared" si="47"/>
        <v>1</v>
      </c>
    </row>
    <row r="1512" spans="1:6">
      <c r="A1512" s="12">
        <v>343</v>
      </c>
      <c r="B1512" s="12" t="s">
        <v>1593</v>
      </c>
      <c r="C1512" s="12" t="s">
        <v>1610</v>
      </c>
      <c r="D1512" s="1" t="str">
        <f t="shared" si="46"/>
        <v>山口県田布施町</v>
      </c>
      <c r="E1512" s="12">
        <v>343</v>
      </c>
      <c r="F1512" s="1">
        <f t="shared" si="47"/>
        <v>1</v>
      </c>
    </row>
    <row r="1513" spans="1:6">
      <c r="A1513" s="12">
        <v>344</v>
      </c>
      <c r="B1513" s="12" t="s">
        <v>1593</v>
      </c>
      <c r="C1513" s="12" t="s">
        <v>1611</v>
      </c>
      <c r="D1513" s="1" t="str">
        <f t="shared" si="46"/>
        <v>山口県平生町</v>
      </c>
      <c r="E1513" s="12">
        <v>344</v>
      </c>
      <c r="F1513" s="1">
        <f t="shared" si="47"/>
        <v>1</v>
      </c>
    </row>
    <row r="1514" spans="1:6">
      <c r="A1514" s="12">
        <v>502</v>
      </c>
      <c r="B1514" s="12" t="s">
        <v>1593</v>
      </c>
      <c r="C1514" s="12" t="s">
        <v>1612</v>
      </c>
      <c r="D1514" s="1" t="str">
        <f t="shared" si="46"/>
        <v>山口県阿武町</v>
      </c>
      <c r="E1514" s="12">
        <v>502</v>
      </c>
      <c r="F1514" s="1">
        <f t="shared" si="47"/>
        <v>1</v>
      </c>
    </row>
    <row r="1515" spans="1:6">
      <c r="A1515" s="12">
        <v>201</v>
      </c>
      <c r="B1515" s="12" t="s">
        <v>1613</v>
      </c>
      <c r="C1515" s="12" t="s">
        <v>1614</v>
      </c>
      <c r="D1515" s="1" t="str">
        <f t="shared" si="46"/>
        <v>徳島県徳島市</v>
      </c>
      <c r="E1515" s="12">
        <v>201</v>
      </c>
      <c r="F1515" s="1">
        <f t="shared" si="47"/>
        <v>1</v>
      </c>
    </row>
    <row r="1516" spans="1:6">
      <c r="A1516" s="12">
        <v>202</v>
      </c>
      <c r="B1516" s="12" t="s">
        <v>1613</v>
      </c>
      <c r="C1516" s="12" t="s">
        <v>1615</v>
      </c>
      <c r="D1516" s="1" t="str">
        <f t="shared" si="46"/>
        <v>徳島県鳴門市</v>
      </c>
      <c r="E1516" s="12">
        <v>202</v>
      </c>
      <c r="F1516" s="1">
        <f t="shared" si="47"/>
        <v>1</v>
      </c>
    </row>
    <row r="1517" spans="1:6">
      <c r="A1517" s="12">
        <v>203</v>
      </c>
      <c r="B1517" s="12" t="s">
        <v>1613</v>
      </c>
      <c r="C1517" s="12" t="s">
        <v>1616</v>
      </c>
      <c r="D1517" s="1" t="str">
        <f t="shared" si="46"/>
        <v>徳島県小松島市</v>
      </c>
      <c r="E1517" s="12">
        <v>203</v>
      </c>
      <c r="F1517" s="1">
        <f t="shared" si="47"/>
        <v>1</v>
      </c>
    </row>
    <row r="1518" spans="1:6">
      <c r="A1518" s="12">
        <v>204</v>
      </c>
      <c r="B1518" s="12" t="s">
        <v>1613</v>
      </c>
      <c r="C1518" s="12" t="s">
        <v>1617</v>
      </c>
      <c r="D1518" s="1" t="str">
        <f t="shared" si="46"/>
        <v>徳島県阿南市</v>
      </c>
      <c r="E1518" s="12">
        <v>204</v>
      </c>
      <c r="F1518" s="1">
        <f t="shared" si="47"/>
        <v>1</v>
      </c>
    </row>
    <row r="1519" spans="1:6">
      <c r="A1519" s="12">
        <v>205</v>
      </c>
      <c r="B1519" s="12" t="s">
        <v>1613</v>
      </c>
      <c r="C1519" s="12" t="s">
        <v>1618</v>
      </c>
      <c r="D1519" s="1" t="str">
        <f t="shared" si="46"/>
        <v>徳島県吉野川市</v>
      </c>
      <c r="E1519" s="12">
        <v>205</v>
      </c>
      <c r="F1519" s="1">
        <f t="shared" si="47"/>
        <v>1</v>
      </c>
    </row>
    <row r="1520" spans="1:6">
      <c r="A1520" s="12">
        <v>206</v>
      </c>
      <c r="B1520" s="12" t="s">
        <v>1613</v>
      </c>
      <c r="C1520" s="12" t="s">
        <v>1619</v>
      </c>
      <c r="D1520" s="1" t="str">
        <f t="shared" si="46"/>
        <v>徳島県阿波市</v>
      </c>
      <c r="E1520" s="12">
        <v>206</v>
      </c>
      <c r="F1520" s="1">
        <f t="shared" si="47"/>
        <v>1</v>
      </c>
    </row>
    <row r="1521" spans="1:6">
      <c r="A1521" s="12">
        <v>207</v>
      </c>
      <c r="B1521" s="12" t="s">
        <v>1613</v>
      </c>
      <c r="C1521" s="12" t="s">
        <v>1620</v>
      </c>
      <c r="D1521" s="1" t="str">
        <f t="shared" si="46"/>
        <v>徳島県美馬市</v>
      </c>
      <c r="E1521" s="12">
        <v>207</v>
      </c>
      <c r="F1521" s="1">
        <f t="shared" si="47"/>
        <v>1</v>
      </c>
    </row>
    <row r="1522" spans="1:6">
      <c r="A1522" s="12">
        <v>208</v>
      </c>
      <c r="B1522" s="12" t="s">
        <v>1613</v>
      </c>
      <c r="C1522" s="12" t="s">
        <v>1621</v>
      </c>
      <c r="D1522" s="1" t="str">
        <f t="shared" si="46"/>
        <v>徳島県三好市</v>
      </c>
      <c r="E1522" s="12">
        <v>208</v>
      </c>
      <c r="F1522" s="1">
        <f t="shared" si="47"/>
        <v>1</v>
      </c>
    </row>
    <row r="1523" spans="1:6">
      <c r="A1523" s="12">
        <v>301</v>
      </c>
      <c r="B1523" s="12" t="s">
        <v>1613</v>
      </c>
      <c r="C1523" s="12" t="s">
        <v>1622</v>
      </c>
      <c r="D1523" s="1" t="str">
        <f t="shared" si="46"/>
        <v>徳島県勝浦町</v>
      </c>
      <c r="E1523" s="12">
        <v>301</v>
      </c>
      <c r="F1523" s="1">
        <f t="shared" si="47"/>
        <v>1</v>
      </c>
    </row>
    <row r="1524" spans="1:6">
      <c r="A1524" s="12">
        <v>302</v>
      </c>
      <c r="B1524" s="12" t="s">
        <v>1613</v>
      </c>
      <c r="C1524" s="12" t="s">
        <v>1623</v>
      </c>
      <c r="D1524" s="1" t="str">
        <f t="shared" si="46"/>
        <v>徳島県上勝町</v>
      </c>
      <c r="E1524" s="12">
        <v>302</v>
      </c>
      <c r="F1524" s="1">
        <f t="shared" si="47"/>
        <v>1</v>
      </c>
    </row>
    <row r="1525" spans="1:6">
      <c r="A1525" s="12">
        <v>321</v>
      </c>
      <c r="B1525" s="12" t="s">
        <v>1613</v>
      </c>
      <c r="C1525" s="12" t="s">
        <v>1624</v>
      </c>
      <c r="D1525" s="1" t="str">
        <f t="shared" si="46"/>
        <v>徳島県佐那河内村</v>
      </c>
      <c r="E1525" s="12">
        <v>321</v>
      </c>
      <c r="F1525" s="1">
        <f t="shared" si="47"/>
        <v>1</v>
      </c>
    </row>
    <row r="1526" spans="1:6">
      <c r="A1526" s="12">
        <v>341</v>
      </c>
      <c r="B1526" s="12" t="s">
        <v>1613</v>
      </c>
      <c r="C1526" s="12" t="s">
        <v>1625</v>
      </c>
      <c r="D1526" s="1" t="str">
        <f t="shared" si="46"/>
        <v>徳島県石井町</v>
      </c>
      <c r="E1526" s="12">
        <v>341</v>
      </c>
      <c r="F1526" s="1">
        <f t="shared" si="47"/>
        <v>1</v>
      </c>
    </row>
    <row r="1527" spans="1:6">
      <c r="A1527" s="12">
        <v>342</v>
      </c>
      <c r="B1527" s="12" t="s">
        <v>1613</v>
      </c>
      <c r="C1527" s="12" t="s">
        <v>1626</v>
      </c>
      <c r="D1527" s="1" t="str">
        <f t="shared" si="46"/>
        <v>徳島県神山町</v>
      </c>
      <c r="E1527" s="12">
        <v>342</v>
      </c>
      <c r="F1527" s="1">
        <f t="shared" si="47"/>
        <v>1</v>
      </c>
    </row>
    <row r="1528" spans="1:6">
      <c r="A1528" s="12">
        <v>368</v>
      </c>
      <c r="B1528" s="12" t="s">
        <v>1613</v>
      </c>
      <c r="C1528" s="12" t="s">
        <v>1627</v>
      </c>
      <c r="D1528" s="1" t="str">
        <f t="shared" si="46"/>
        <v>徳島県那賀町</v>
      </c>
      <c r="E1528" s="12">
        <v>368</v>
      </c>
      <c r="F1528" s="1">
        <f t="shared" si="47"/>
        <v>1</v>
      </c>
    </row>
    <row r="1529" spans="1:6">
      <c r="A1529" s="12">
        <v>383</v>
      </c>
      <c r="B1529" s="12" t="s">
        <v>1613</v>
      </c>
      <c r="C1529" s="12" t="s">
        <v>1628</v>
      </c>
      <c r="D1529" s="1" t="str">
        <f t="shared" si="46"/>
        <v>徳島県牟岐町</v>
      </c>
      <c r="E1529" s="12">
        <v>383</v>
      </c>
      <c r="F1529" s="1">
        <f t="shared" si="47"/>
        <v>1</v>
      </c>
    </row>
    <row r="1530" spans="1:6">
      <c r="A1530" s="12">
        <v>387</v>
      </c>
      <c r="B1530" s="12" t="s">
        <v>1613</v>
      </c>
      <c r="C1530" s="12" t="s">
        <v>1629</v>
      </c>
      <c r="D1530" s="1" t="str">
        <f t="shared" si="46"/>
        <v>徳島県美波町</v>
      </c>
      <c r="E1530" s="12">
        <v>387</v>
      </c>
      <c r="F1530" s="1">
        <f t="shared" si="47"/>
        <v>1</v>
      </c>
    </row>
    <row r="1531" spans="1:6">
      <c r="A1531" s="12">
        <v>388</v>
      </c>
      <c r="B1531" s="12" t="s">
        <v>1613</v>
      </c>
      <c r="C1531" s="12" t="s">
        <v>1630</v>
      </c>
      <c r="D1531" s="1" t="str">
        <f t="shared" si="46"/>
        <v>徳島県海陽町</v>
      </c>
      <c r="E1531" s="12">
        <v>388</v>
      </c>
      <c r="F1531" s="1">
        <f t="shared" si="47"/>
        <v>1</v>
      </c>
    </row>
    <row r="1532" spans="1:6">
      <c r="A1532" s="12">
        <v>401</v>
      </c>
      <c r="B1532" s="12" t="s">
        <v>1613</v>
      </c>
      <c r="C1532" s="12" t="s">
        <v>1631</v>
      </c>
      <c r="D1532" s="1" t="str">
        <f t="shared" si="46"/>
        <v>徳島県松茂町</v>
      </c>
      <c r="E1532" s="12">
        <v>401</v>
      </c>
      <c r="F1532" s="1">
        <f t="shared" si="47"/>
        <v>1</v>
      </c>
    </row>
    <row r="1533" spans="1:6">
      <c r="A1533" s="12">
        <v>402</v>
      </c>
      <c r="B1533" s="12" t="s">
        <v>1613</v>
      </c>
      <c r="C1533" s="12" t="s">
        <v>1632</v>
      </c>
      <c r="D1533" s="1" t="str">
        <f t="shared" si="46"/>
        <v>徳島県北島町</v>
      </c>
      <c r="E1533" s="12">
        <v>402</v>
      </c>
      <c r="F1533" s="1">
        <f t="shared" si="47"/>
        <v>1</v>
      </c>
    </row>
    <row r="1534" spans="1:6">
      <c r="A1534" s="12">
        <v>403</v>
      </c>
      <c r="B1534" s="12" t="s">
        <v>1613</v>
      </c>
      <c r="C1534" s="12" t="s">
        <v>1633</v>
      </c>
      <c r="D1534" s="1" t="str">
        <f t="shared" si="46"/>
        <v>徳島県藍住町</v>
      </c>
      <c r="E1534" s="12">
        <v>403</v>
      </c>
      <c r="F1534" s="1">
        <f t="shared" si="47"/>
        <v>1</v>
      </c>
    </row>
    <row r="1535" spans="1:6">
      <c r="A1535" s="12">
        <v>404</v>
      </c>
      <c r="B1535" s="12" t="s">
        <v>1613</v>
      </c>
      <c r="C1535" s="12" t="s">
        <v>1634</v>
      </c>
      <c r="D1535" s="1" t="str">
        <f t="shared" ref="D1535:D1598" si="48">B1535&amp;C1535</f>
        <v>徳島県板野町</v>
      </c>
      <c r="E1535" s="12">
        <v>404</v>
      </c>
      <c r="F1535" s="1">
        <f t="shared" si="47"/>
        <v>1</v>
      </c>
    </row>
    <row r="1536" spans="1:6">
      <c r="A1536" s="12">
        <v>405</v>
      </c>
      <c r="B1536" s="12" t="s">
        <v>1613</v>
      </c>
      <c r="C1536" s="12" t="s">
        <v>1635</v>
      </c>
      <c r="D1536" s="1" t="str">
        <f t="shared" si="48"/>
        <v>徳島県上板町</v>
      </c>
      <c r="E1536" s="12">
        <v>405</v>
      </c>
      <c r="F1536" s="1">
        <f t="shared" si="47"/>
        <v>1</v>
      </c>
    </row>
    <row r="1537" spans="1:6">
      <c r="A1537" s="12">
        <v>468</v>
      </c>
      <c r="B1537" s="12" t="s">
        <v>1613</v>
      </c>
      <c r="C1537" s="12" t="s">
        <v>1636</v>
      </c>
      <c r="D1537" s="1" t="str">
        <f t="shared" si="48"/>
        <v>徳島県つるぎ町</v>
      </c>
      <c r="E1537" s="12">
        <v>468</v>
      </c>
      <c r="F1537" s="1">
        <f t="shared" si="47"/>
        <v>1</v>
      </c>
    </row>
    <row r="1538" spans="1:6">
      <c r="A1538" s="12">
        <v>489</v>
      </c>
      <c r="B1538" s="12" t="s">
        <v>1613</v>
      </c>
      <c r="C1538" s="12" t="s">
        <v>1637</v>
      </c>
      <c r="D1538" s="1" t="str">
        <f t="shared" si="48"/>
        <v>徳島県東みよし町</v>
      </c>
      <c r="E1538" s="12">
        <v>489</v>
      </c>
      <c r="F1538" s="1">
        <f t="shared" ref="F1538:F1601" si="49">COUNTIF(D:D,D1538)</f>
        <v>1</v>
      </c>
    </row>
    <row r="1539" spans="1:6">
      <c r="A1539" s="12">
        <v>201</v>
      </c>
      <c r="B1539" s="12" t="s">
        <v>1638</v>
      </c>
      <c r="C1539" s="12" t="s">
        <v>1639</v>
      </c>
      <c r="D1539" s="1" t="str">
        <f t="shared" si="48"/>
        <v>香川県高松市</v>
      </c>
      <c r="E1539" s="12">
        <v>201</v>
      </c>
      <c r="F1539" s="1">
        <f t="shared" si="49"/>
        <v>1</v>
      </c>
    </row>
    <row r="1540" spans="1:6">
      <c r="A1540" s="12">
        <v>202</v>
      </c>
      <c r="B1540" s="12" t="s">
        <v>1638</v>
      </c>
      <c r="C1540" s="12" t="s">
        <v>1640</v>
      </c>
      <c r="D1540" s="1" t="str">
        <f t="shared" si="48"/>
        <v>香川県丸亀市</v>
      </c>
      <c r="E1540" s="12">
        <v>202</v>
      </c>
      <c r="F1540" s="1">
        <f t="shared" si="49"/>
        <v>1</v>
      </c>
    </row>
    <row r="1541" spans="1:6">
      <c r="A1541" s="12">
        <v>203</v>
      </c>
      <c r="B1541" s="12" t="s">
        <v>1638</v>
      </c>
      <c r="C1541" s="12" t="s">
        <v>1641</v>
      </c>
      <c r="D1541" s="1" t="str">
        <f t="shared" si="48"/>
        <v>香川県坂出市</v>
      </c>
      <c r="E1541" s="12">
        <v>203</v>
      </c>
      <c r="F1541" s="1">
        <f t="shared" si="49"/>
        <v>1</v>
      </c>
    </row>
    <row r="1542" spans="1:6">
      <c r="A1542" s="12">
        <v>204</v>
      </c>
      <c r="B1542" s="12" t="s">
        <v>1638</v>
      </c>
      <c r="C1542" s="12" t="s">
        <v>1642</v>
      </c>
      <c r="D1542" s="1" t="str">
        <f t="shared" si="48"/>
        <v>香川県善通寺市</v>
      </c>
      <c r="E1542" s="12">
        <v>204</v>
      </c>
      <c r="F1542" s="1">
        <f t="shared" si="49"/>
        <v>1</v>
      </c>
    </row>
    <row r="1543" spans="1:6">
      <c r="A1543" s="12">
        <v>205</v>
      </c>
      <c r="B1543" s="12" t="s">
        <v>1638</v>
      </c>
      <c r="C1543" s="12" t="s">
        <v>1643</v>
      </c>
      <c r="D1543" s="1" t="str">
        <f t="shared" si="48"/>
        <v>香川県観音寺市</v>
      </c>
      <c r="E1543" s="12">
        <v>205</v>
      </c>
      <c r="F1543" s="1">
        <f t="shared" si="49"/>
        <v>1</v>
      </c>
    </row>
    <row r="1544" spans="1:6">
      <c r="A1544" s="12">
        <v>206</v>
      </c>
      <c r="B1544" s="12" t="s">
        <v>1638</v>
      </c>
      <c r="C1544" s="12" t="s">
        <v>1644</v>
      </c>
      <c r="D1544" s="1" t="str">
        <f t="shared" si="48"/>
        <v>香川県さぬき市</v>
      </c>
      <c r="E1544" s="12">
        <v>206</v>
      </c>
      <c r="F1544" s="1">
        <f t="shared" si="49"/>
        <v>1</v>
      </c>
    </row>
    <row r="1545" spans="1:6">
      <c r="A1545" s="12">
        <v>207</v>
      </c>
      <c r="B1545" s="12" t="s">
        <v>1638</v>
      </c>
      <c r="C1545" s="12" t="s">
        <v>1645</v>
      </c>
      <c r="D1545" s="1" t="str">
        <f t="shared" si="48"/>
        <v>香川県東かがわ市</v>
      </c>
      <c r="E1545" s="12">
        <v>207</v>
      </c>
      <c r="F1545" s="1">
        <f t="shared" si="49"/>
        <v>1</v>
      </c>
    </row>
    <row r="1546" spans="1:6">
      <c r="A1546" s="12">
        <v>208</v>
      </c>
      <c r="B1546" s="12" t="s">
        <v>1638</v>
      </c>
      <c r="C1546" s="12" t="s">
        <v>1646</v>
      </c>
      <c r="D1546" s="1" t="str">
        <f t="shared" si="48"/>
        <v>香川県三豊市</v>
      </c>
      <c r="E1546" s="12">
        <v>208</v>
      </c>
      <c r="F1546" s="1">
        <f t="shared" si="49"/>
        <v>1</v>
      </c>
    </row>
    <row r="1547" spans="1:6">
      <c r="A1547" s="12">
        <v>322</v>
      </c>
      <c r="B1547" s="12" t="s">
        <v>1638</v>
      </c>
      <c r="C1547" s="12" t="s">
        <v>1647</v>
      </c>
      <c r="D1547" s="1" t="str">
        <f t="shared" si="48"/>
        <v>香川県土庄町</v>
      </c>
      <c r="E1547" s="12">
        <v>322</v>
      </c>
      <c r="F1547" s="1">
        <f t="shared" si="49"/>
        <v>1</v>
      </c>
    </row>
    <row r="1548" spans="1:6">
      <c r="A1548" s="12">
        <v>324</v>
      </c>
      <c r="B1548" s="12" t="s">
        <v>1638</v>
      </c>
      <c r="C1548" s="12" t="s">
        <v>1648</v>
      </c>
      <c r="D1548" s="1" t="str">
        <f t="shared" si="48"/>
        <v>香川県小豆島町</v>
      </c>
      <c r="E1548" s="12">
        <v>324</v>
      </c>
      <c r="F1548" s="1">
        <f t="shared" si="49"/>
        <v>1</v>
      </c>
    </row>
    <row r="1549" spans="1:6">
      <c r="A1549" s="12">
        <v>341</v>
      </c>
      <c r="B1549" s="12" t="s">
        <v>1638</v>
      </c>
      <c r="C1549" s="12" t="s">
        <v>1649</v>
      </c>
      <c r="D1549" s="1" t="str">
        <f t="shared" si="48"/>
        <v>香川県三木町</v>
      </c>
      <c r="E1549" s="12">
        <v>341</v>
      </c>
      <c r="F1549" s="1">
        <f t="shared" si="49"/>
        <v>1</v>
      </c>
    </row>
    <row r="1550" spans="1:6">
      <c r="A1550" s="12">
        <v>364</v>
      </c>
      <c r="B1550" s="12" t="s">
        <v>1638</v>
      </c>
      <c r="C1550" s="12" t="s">
        <v>1650</v>
      </c>
      <c r="D1550" s="1" t="str">
        <f t="shared" si="48"/>
        <v>香川県直島町</v>
      </c>
      <c r="E1550" s="12">
        <v>364</v>
      </c>
      <c r="F1550" s="1">
        <f t="shared" si="49"/>
        <v>1</v>
      </c>
    </row>
    <row r="1551" spans="1:6">
      <c r="A1551" s="12">
        <v>386</v>
      </c>
      <c r="B1551" s="12" t="s">
        <v>1638</v>
      </c>
      <c r="C1551" s="12" t="s">
        <v>1651</v>
      </c>
      <c r="D1551" s="1" t="str">
        <f t="shared" si="48"/>
        <v>香川県宇多津町</v>
      </c>
      <c r="E1551" s="12">
        <v>386</v>
      </c>
      <c r="F1551" s="1">
        <f t="shared" si="49"/>
        <v>1</v>
      </c>
    </row>
    <row r="1552" spans="1:6">
      <c r="A1552" s="12">
        <v>387</v>
      </c>
      <c r="B1552" s="12" t="s">
        <v>1638</v>
      </c>
      <c r="C1552" s="12" t="s">
        <v>1652</v>
      </c>
      <c r="D1552" s="1" t="str">
        <f t="shared" si="48"/>
        <v>香川県綾川町</v>
      </c>
      <c r="E1552" s="12">
        <v>387</v>
      </c>
      <c r="F1552" s="1">
        <f t="shared" si="49"/>
        <v>1</v>
      </c>
    </row>
    <row r="1553" spans="1:6">
      <c r="A1553" s="12">
        <v>403</v>
      </c>
      <c r="B1553" s="12" t="s">
        <v>1638</v>
      </c>
      <c r="C1553" s="12" t="s">
        <v>1653</v>
      </c>
      <c r="D1553" s="1" t="str">
        <f t="shared" si="48"/>
        <v>香川県琴平町</v>
      </c>
      <c r="E1553" s="12">
        <v>403</v>
      </c>
      <c r="F1553" s="1">
        <f t="shared" si="49"/>
        <v>1</v>
      </c>
    </row>
    <row r="1554" spans="1:6">
      <c r="A1554" s="12">
        <v>404</v>
      </c>
      <c r="B1554" s="12" t="s">
        <v>1638</v>
      </c>
      <c r="C1554" s="12" t="s">
        <v>1654</v>
      </c>
      <c r="D1554" s="1" t="str">
        <f t="shared" si="48"/>
        <v>香川県多度津町</v>
      </c>
      <c r="E1554" s="12">
        <v>404</v>
      </c>
      <c r="F1554" s="1">
        <f t="shared" si="49"/>
        <v>1</v>
      </c>
    </row>
    <row r="1555" spans="1:6">
      <c r="A1555" s="12">
        <v>406</v>
      </c>
      <c r="B1555" s="12" t="s">
        <v>1638</v>
      </c>
      <c r="C1555" s="12" t="s">
        <v>1655</v>
      </c>
      <c r="D1555" s="1" t="str">
        <f t="shared" si="48"/>
        <v>香川県まんのう町</v>
      </c>
      <c r="E1555" s="12">
        <v>406</v>
      </c>
      <c r="F1555" s="1">
        <f t="shared" si="49"/>
        <v>1</v>
      </c>
    </row>
    <row r="1556" spans="1:6">
      <c r="A1556" s="12">
        <v>201</v>
      </c>
      <c r="B1556" s="12" t="s">
        <v>1656</v>
      </c>
      <c r="C1556" s="12" t="s">
        <v>1657</v>
      </c>
      <c r="D1556" s="1" t="str">
        <f t="shared" si="48"/>
        <v>愛媛県松山市</v>
      </c>
      <c r="E1556" s="12">
        <v>201</v>
      </c>
      <c r="F1556" s="1">
        <f t="shared" si="49"/>
        <v>1</v>
      </c>
    </row>
    <row r="1557" spans="1:6">
      <c r="A1557" s="12">
        <v>202</v>
      </c>
      <c r="B1557" s="12" t="s">
        <v>1656</v>
      </c>
      <c r="C1557" s="12" t="s">
        <v>1658</v>
      </c>
      <c r="D1557" s="1" t="str">
        <f t="shared" si="48"/>
        <v>愛媛県今治市</v>
      </c>
      <c r="E1557" s="12">
        <v>202</v>
      </c>
      <c r="F1557" s="1">
        <f t="shared" si="49"/>
        <v>1</v>
      </c>
    </row>
    <row r="1558" spans="1:6">
      <c r="A1558" s="12">
        <v>203</v>
      </c>
      <c r="B1558" s="12" t="s">
        <v>1656</v>
      </c>
      <c r="C1558" s="12" t="s">
        <v>1659</v>
      </c>
      <c r="D1558" s="1" t="str">
        <f t="shared" si="48"/>
        <v>愛媛県宇和島市</v>
      </c>
      <c r="E1558" s="12">
        <v>203</v>
      </c>
      <c r="F1558" s="1">
        <f t="shared" si="49"/>
        <v>1</v>
      </c>
    </row>
    <row r="1559" spans="1:6">
      <c r="A1559" s="12">
        <v>204</v>
      </c>
      <c r="B1559" s="12" t="s">
        <v>1656</v>
      </c>
      <c r="C1559" s="12" t="s">
        <v>1660</v>
      </c>
      <c r="D1559" s="1" t="str">
        <f t="shared" si="48"/>
        <v>愛媛県八幡浜市</v>
      </c>
      <c r="E1559" s="12">
        <v>204</v>
      </c>
      <c r="F1559" s="1">
        <f t="shared" si="49"/>
        <v>1</v>
      </c>
    </row>
    <row r="1560" spans="1:6">
      <c r="A1560" s="12">
        <v>205</v>
      </c>
      <c r="B1560" s="12" t="s">
        <v>1656</v>
      </c>
      <c r="C1560" s="12" t="s">
        <v>1661</v>
      </c>
      <c r="D1560" s="1" t="str">
        <f t="shared" si="48"/>
        <v>愛媛県新居浜市</v>
      </c>
      <c r="E1560" s="12">
        <v>205</v>
      </c>
      <c r="F1560" s="1">
        <f t="shared" si="49"/>
        <v>1</v>
      </c>
    </row>
    <row r="1561" spans="1:6">
      <c r="A1561" s="12">
        <v>206</v>
      </c>
      <c r="B1561" s="12" t="s">
        <v>1656</v>
      </c>
      <c r="C1561" s="12" t="s">
        <v>1662</v>
      </c>
      <c r="D1561" s="1" t="str">
        <f t="shared" si="48"/>
        <v>愛媛県西条市</v>
      </c>
      <c r="E1561" s="12">
        <v>206</v>
      </c>
      <c r="F1561" s="1">
        <f t="shared" si="49"/>
        <v>1</v>
      </c>
    </row>
    <row r="1562" spans="1:6">
      <c r="A1562" s="12">
        <v>207</v>
      </c>
      <c r="B1562" s="12" t="s">
        <v>1656</v>
      </c>
      <c r="C1562" s="12" t="s">
        <v>1663</v>
      </c>
      <c r="D1562" s="1" t="str">
        <f t="shared" si="48"/>
        <v>愛媛県大洲市</v>
      </c>
      <c r="E1562" s="12">
        <v>207</v>
      </c>
      <c r="F1562" s="1">
        <f t="shared" si="49"/>
        <v>1</v>
      </c>
    </row>
    <row r="1563" spans="1:6">
      <c r="A1563" s="12">
        <v>210</v>
      </c>
      <c r="B1563" s="12" t="s">
        <v>1656</v>
      </c>
      <c r="C1563" s="12" t="s">
        <v>1664</v>
      </c>
      <c r="D1563" s="1" t="str">
        <f t="shared" si="48"/>
        <v>愛媛県伊予市</v>
      </c>
      <c r="E1563" s="12">
        <v>210</v>
      </c>
      <c r="F1563" s="1">
        <f t="shared" si="49"/>
        <v>1</v>
      </c>
    </row>
    <row r="1564" spans="1:6">
      <c r="A1564" s="12">
        <v>213</v>
      </c>
      <c r="B1564" s="12" t="s">
        <v>1656</v>
      </c>
      <c r="C1564" s="12" t="s">
        <v>1665</v>
      </c>
      <c r="D1564" s="1" t="str">
        <f t="shared" si="48"/>
        <v>愛媛県四国中央市</v>
      </c>
      <c r="E1564" s="12">
        <v>213</v>
      </c>
      <c r="F1564" s="1">
        <f t="shared" si="49"/>
        <v>1</v>
      </c>
    </row>
    <row r="1565" spans="1:6">
      <c r="A1565" s="12">
        <v>214</v>
      </c>
      <c r="B1565" s="12" t="s">
        <v>1656</v>
      </c>
      <c r="C1565" s="12" t="s">
        <v>1666</v>
      </c>
      <c r="D1565" s="1" t="str">
        <f t="shared" si="48"/>
        <v>愛媛県西予市</v>
      </c>
      <c r="E1565" s="12">
        <v>214</v>
      </c>
      <c r="F1565" s="1">
        <f t="shared" si="49"/>
        <v>1</v>
      </c>
    </row>
    <row r="1566" spans="1:6">
      <c r="A1566" s="12">
        <v>215</v>
      </c>
      <c r="B1566" s="12" t="s">
        <v>1656</v>
      </c>
      <c r="C1566" s="12" t="s">
        <v>1667</v>
      </c>
      <c r="D1566" s="1" t="str">
        <f t="shared" si="48"/>
        <v>愛媛県東温市</v>
      </c>
      <c r="E1566" s="12">
        <v>215</v>
      </c>
      <c r="F1566" s="1">
        <f t="shared" si="49"/>
        <v>1</v>
      </c>
    </row>
    <row r="1567" spans="1:6">
      <c r="A1567" s="12">
        <v>356</v>
      </c>
      <c r="B1567" s="12" t="s">
        <v>1656</v>
      </c>
      <c r="C1567" s="12" t="s">
        <v>1668</v>
      </c>
      <c r="D1567" s="1" t="str">
        <f t="shared" si="48"/>
        <v>愛媛県上島町</v>
      </c>
      <c r="E1567" s="12">
        <v>356</v>
      </c>
      <c r="F1567" s="1">
        <f t="shared" si="49"/>
        <v>1</v>
      </c>
    </row>
    <row r="1568" spans="1:6">
      <c r="A1568" s="12">
        <v>386</v>
      </c>
      <c r="B1568" s="12" t="s">
        <v>1656</v>
      </c>
      <c r="C1568" s="12" t="s">
        <v>1669</v>
      </c>
      <c r="D1568" s="1" t="str">
        <f t="shared" si="48"/>
        <v>愛媛県久万高原町</v>
      </c>
      <c r="E1568" s="12">
        <v>386</v>
      </c>
      <c r="F1568" s="1">
        <f t="shared" si="49"/>
        <v>1</v>
      </c>
    </row>
    <row r="1569" spans="1:6">
      <c r="A1569" s="12">
        <v>401</v>
      </c>
      <c r="B1569" s="12" t="s">
        <v>1656</v>
      </c>
      <c r="C1569" s="12" t="s">
        <v>142</v>
      </c>
      <c r="D1569" s="1" t="str">
        <f t="shared" si="48"/>
        <v>愛媛県松前町</v>
      </c>
      <c r="E1569" s="12">
        <v>401</v>
      </c>
      <c r="F1569" s="1">
        <f t="shared" si="49"/>
        <v>1</v>
      </c>
    </row>
    <row r="1570" spans="1:6">
      <c r="A1570" s="12">
        <v>402</v>
      </c>
      <c r="B1570" s="12" t="s">
        <v>1656</v>
      </c>
      <c r="C1570" s="12" t="s">
        <v>1670</v>
      </c>
      <c r="D1570" s="1" t="str">
        <f t="shared" si="48"/>
        <v>愛媛県砥部町</v>
      </c>
      <c r="E1570" s="12">
        <v>402</v>
      </c>
      <c r="F1570" s="1">
        <f t="shared" si="49"/>
        <v>1</v>
      </c>
    </row>
    <row r="1571" spans="1:6">
      <c r="A1571" s="12">
        <v>422</v>
      </c>
      <c r="B1571" s="12" t="s">
        <v>1656</v>
      </c>
      <c r="C1571" s="12" t="s">
        <v>1671</v>
      </c>
      <c r="D1571" s="1" t="str">
        <f t="shared" si="48"/>
        <v>愛媛県内子町</v>
      </c>
      <c r="E1571" s="12">
        <v>422</v>
      </c>
      <c r="F1571" s="1">
        <f t="shared" si="49"/>
        <v>1</v>
      </c>
    </row>
    <row r="1572" spans="1:6">
      <c r="A1572" s="12">
        <v>442</v>
      </c>
      <c r="B1572" s="12" t="s">
        <v>1656</v>
      </c>
      <c r="C1572" s="12" t="s">
        <v>1672</v>
      </c>
      <c r="D1572" s="1" t="str">
        <f t="shared" si="48"/>
        <v>愛媛県伊方町</v>
      </c>
      <c r="E1572" s="12">
        <v>442</v>
      </c>
      <c r="F1572" s="1">
        <f t="shared" si="49"/>
        <v>1</v>
      </c>
    </row>
    <row r="1573" spans="1:6">
      <c r="A1573" s="12">
        <v>484</v>
      </c>
      <c r="B1573" s="12" t="s">
        <v>1656</v>
      </c>
      <c r="C1573" s="12" t="s">
        <v>1673</v>
      </c>
      <c r="D1573" s="1" t="str">
        <f t="shared" si="48"/>
        <v>愛媛県松野町</v>
      </c>
      <c r="E1573" s="12">
        <v>484</v>
      </c>
      <c r="F1573" s="1">
        <f t="shared" si="49"/>
        <v>1</v>
      </c>
    </row>
    <row r="1574" spans="1:6">
      <c r="A1574" s="12">
        <v>488</v>
      </c>
      <c r="B1574" s="12" t="s">
        <v>1656</v>
      </c>
      <c r="C1574" s="12" t="s">
        <v>1674</v>
      </c>
      <c r="D1574" s="1" t="str">
        <f t="shared" si="48"/>
        <v>愛媛県鬼北町</v>
      </c>
      <c r="E1574" s="12">
        <v>488</v>
      </c>
      <c r="F1574" s="1">
        <f t="shared" si="49"/>
        <v>1</v>
      </c>
    </row>
    <row r="1575" spans="1:6">
      <c r="A1575" s="12">
        <v>506</v>
      </c>
      <c r="B1575" s="12" t="s">
        <v>1656</v>
      </c>
      <c r="C1575" s="12" t="s">
        <v>1675</v>
      </c>
      <c r="D1575" s="1" t="str">
        <f t="shared" si="48"/>
        <v>愛媛県愛南町</v>
      </c>
      <c r="E1575" s="12">
        <v>506</v>
      </c>
      <c r="F1575" s="1">
        <f t="shared" si="49"/>
        <v>1</v>
      </c>
    </row>
    <row r="1576" spans="1:6">
      <c r="A1576" s="12">
        <v>201</v>
      </c>
      <c r="B1576" s="12" t="s">
        <v>1676</v>
      </c>
      <c r="C1576" s="12" t="s">
        <v>1677</v>
      </c>
      <c r="D1576" s="1" t="str">
        <f t="shared" si="48"/>
        <v>高知県高知市</v>
      </c>
      <c r="E1576" s="12">
        <v>201</v>
      </c>
      <c r="F1576" s="1">
        <f t="shared" si="49"/>
        <v>1</v>
      </c>
    </row>
    <row r="1577" spans="1:6">
      <c r="A1577" s="12">
        <v>202</v>
      </c>
      <c r="B1577" s="12" t="s">
        <v>1676</v>
      </c>
      <c r="C1577" s="12" t="s">
        <v>1678</v>
      </c>
      <c r="D1577" s="1" t="str">
        <f t="shared" si="48"/>
        <v>高知県室戸市</v>
      </c>
      <c r="E1577" s="12">
        <v>202</v>
      </c>
      <c r="F1577" s="1">
        <f t="shared" si="49"/>
        <v>1</v>
      </c>
    </row>
    <row r="1578" spans="1:6">
      <c r="A1578" s="12">
        <v>203</v>
      </c>
      <c r="B1578" s="12" t="s">
        <v>1676</v>
      </c>
      <c r="C1578" s="12" t="s">
        <v>1679</v>
      </c>
      <c r="D1578" s="1" t="str">
        <f t="shared" si="48"/>
        <v>高知県安芸市</v>
      </c>
      <c r="E1578" s="12">
        <v>203</v>
      </c>
      <c r="F1578" s="1">
        <f t="shared" si="49"/>
        <v>1</v>
      </c>
    </row>
    <row r="1579" spans="1:6">
      <c r="A1579" s="12">
        <v>204</v>
      </c>
      <c r="B1579" s="12" t="s">
        <v>1676</v>
      </c>
      <c r="C1579" s="12" t="s">
        <v>1680</v>
      </c>
      <c r="D1579" s="1" t="str">
        <f t="shared" si="48"/>
        <v>高知県南国市</v>
      </c>
      <c r="E1579" s="12">
        <v>204</v>
      </c>
      <c r="F1579" s="1">
        <f t="shared" si="49"/>
        <v>1</v>
      </c>
    </row>
    <row r="1580" spans="1:6">
      <c r="A1580" s="12">
        <v>205</v>
      </c>
      <c r="B1580" s="12" t="s">
        <v>1676</v>
      </c>
      <c r="C1580" s="12" t="s">
        <v>1681</v>
      </c>
      <c r="D1580" s="1" t="str">
        <f t="shared" si="48"/>
        <v>高知県土佐市</v>
      </c>
      <c r="E1580" s="12">
        <v>205</v>
      </c>
      <c r="F1580" s="1">
        <f t="shared" si="49"/>
        <v>1</v>
      </c>
    </row>
    <row r="1581" spans="1:6">
      <c r="A1581" s="12">
        <v>206</v>
      </c>
      <c r="B1581" s="12" t="s">
        <v>1676</v>
      </c>
      <c r="C1581" s="12" t="s">
        <v>1682</v>
      </c>
      <c r="D1581" s="1" t="str">
        <f t="shared" si="48"/>
        <v>高知県須崎市</v>
      </c>
      <c r="E1581" s="12">
        <v>206</v>
      </c>
      <c r="F1581" s="1">
        <f t="shared" si="49"/>
        <v>1</v>
      </c>
    </row>
    <row r="1582" spans="1:6">
      <c r="A1582" s="12">
        <v>208</v>
      </c>
      <c r="B1582" s="12" t="s">
        <v>1676</v>
      </c>
      <c r="C1582" s="12" t="s">
        <v>1683</v>
      </c>
      <c r="D1582" s="1" t="str">
        <f t="shared" si="48"/>
        <v>高知県宿毛市</v>
      </c>
      <c r="E1582" s="12">
        <v>208</v>
      </c>
      <c r="F1582" s="1">
        <f t="shared" si="49"/>
        <v>1</v>
      </c>
    </row>
    <row r="1583" spans="1:6">
      <c r="A1583" s="12">
        <v>209</v>
      </c>
      <c r="B1583" s="12" t="s">
        <v>1676</v>
      </c>
      <c r="C1583" s="12" t="s">
        <v>1684</v>
      </c>
      <c r="D1583" s="1" t="str">
        <f t="shared" si="48"/>
        <v>高知県土佐清水市</v>
      </c>
      <c r="E1583" s="12">
        <v>209</v>
      </c>
      <c r="F1583" s="1">
        <f t="shared" si="49"/>
        <v>1</v>
      </c>
    </row>
    <row r="1584" spans="1:6">
      <c r="A1584" s="12">
        <v>210</v>
      </c>
      <c r="B1584" s="12" t="s">
        <v>1676</v>
      </c>
      <c r="C1584" s="12" t="s">
        <v>1685</v>
      </c>
      <c r="D1584" s="1" t="str">
        <f t="shared" si="48"/>
        <v>高知県四万十市</v>
      </c>
      <c r="E1584" s="12">
        <v>210</v>
      </c>
      <c r="F1584" s="1">
        <f t="shared" si="49"/>
        <v>1</v>
      </c>
    </row>
    <row r="1585" spans="1:6">
      <c r="A1585" s="12">
        <v>211</v>
      </c>
      <c r="B1585" s="12" t="s">
        <v>1676</v>
      </c>
      <c r="C1585" s="12" t="s">
        <v>1686</v>
      </c>
      <c r="D1585" s="1" t="str">
        <f t="shared" si="48"/>
        <v>高知県香南市</v>
      </c>
      <c r="E1585" s="12">
        <v>211</v>
      </c>
      <c r="F1585" s="1">
        <f t="shared" si="49"/>
        <v>1</v>
      </c>
    </row>
    <row r="1586" spans="1:6">
      <c r="A1586" s="12">
        <v>212</v>
      </c>
      <c r="B1586" s="12" t="s">
        <v>1676</v>
      </c>
      <c r="C1586" s="12" t="s">
        <v>1687</v>
      </c>
      <c r="D1586" s="1" t="str">
        <f t="shared" si="48"/>
        <v>高知県香美市</v>
      </c>
      <c r="E1586" s="12">
        <v>212</v>
      </c>
      <c r="F1586" s="1">
        <f t="shared" si="49"/>
        <v>1</v>
      </c>
    </row>
    <row r="1587" spans="1:6">
      <c r="A1587" s="12">
        <v>301</v>
      </c>
      <c r="B1587" s="12" t="s">
        <v>1676</v>
      </c>
      <c r="C1587" s="12" t="s">
        <v>1688</v>
      </c>
      <c r="D1587" s="1" t="str">
        <f t="shared" si="48"/>
        <v>高知県東洋町</v>
      </c>
      <c r="E1587" s="12">
        <v>301</v>
      </c>
      <c r="F1587" s="1">
        <f t="shared" si="49"/>
        <v>1</v>
      </c>
    </row>
    <row r="1588" spans="1:6">
      <c r="A1588" s="12">
        <v>302</v>
      </c>
      <c r="B1588" s="12" t="s">
        <v>1676</v>
      </c>
      <c r="C1588" s="12" t="s">
        <v>1689</v>
      </c>
      <c r="D1588" s="1" t="str">
        <f t="shared" si="48"/>
        <v>高知県奈半利町</v>
      </c>
      <c r="E1588" s="12">
        <v>302</v>
      </c>
      <c r="F1588" s="1">
        <f t="shared" si="49"/>
        <v>1</v>
      </c>
    </row>
    <row r="1589" spans="1:6">
      <c r="A1589" s="12">
        <v>303</v>
      </c>
      <c r="B1589" s="12" t="s">
        <v>1676</v>
      </c>
      <c r="C1589" s="12" t="s">
        <v>1690</v>
      </c>
      <c r="D1589" s="1" t="str">
        <f t="shared" si="48"/>
        <v>高知県田野町</v>
      </c>
      <c r="E1589" s="12">
        <v>303</v>
      </c>
      <c r="F1589" s="1">
        <f t="shared" si="49"/>
        <v>1</v>
      </c>
    </row>
    <row r="1590" spans="1:6">
      <c r="A1590" s="12">
        <v>304</v>
      </c>
      <c r="B1590" s="12" t="s">
        <v>1676</v>
      </c>
      <c r="C1590" s="12" t="s">
        <v>1691</v>
      </c>
      <c r="D1590" s="1" t="str">
        <f t="shared" si="48"/>
        <v>高知県安田町</v>
      </c>
      <c r="E1590" s="12">
        <v>304</v>
      </c>
      <c r="F1590" s="1">
        <f t="shared" si="49"/>
        <v>1</v>
      </c>
    </row>
    <row r="1591" spans="1:6">
      <c r="A1591" s="12">
        <v>305</v>
      </c>
      <c r="B1591" s="12" t="s">
        <v>1676</v>
      </c>
      <c r="C1591" s="12" t="s">
        <v>1692</v>
      </c>
      <c r="D1591" s="1" t="str">
        <f t="shared" si="48"/>
        <v>高知県北川村</v>
      </c>
      <c r="E1591" s="12">
        <v>305</v>
      </c>
      <c r="F1591" s="1">
        <f t="shared" si="49"/>
        <v>1</v>
      </c>
    </row>
    <row r="1592" spans="1:6">
      <c r="A1592" s="12">
        <v>306</v>
      </c>
      <c r="B1592" s="12" t="s">
        <v>1676</v>
      </c>
      <c r="C1592" s="12" t="s">
        <v>1693</v>
      </c>
      <c r="D1592" s="1" t="str">
        <f t="shared" si="48"/>
        <v>高知県馬路村</v>
      </c>
      <c r="E1592" s="12">
        <v>306</v>
      </c>
      <c r="F1592" s="1">
        <f t="shared" si="49"/>
        <v>1</v>
      </c>
    </row>
    <row r="1593" spans="1:6">
      <c r="A1593" s="12">
        <v>307</v>
      </c>
      <c r="B1593" s="12" t="s">
        <v>1676</v>
      </c>
      <c r="C1593" s="12" t="s">
        <v>1694</v>
      </c>
      <c r="D1593" s="1" t="str">
        <f t="shared" si="48"/>
        <v>高知県芸西村</v>
      </c>
      <c r="E1593" s="12">
        <v>307</v>
      </c>
      <c r="F1593" s="1">
        <f t="shared" si="49"/>
        <v>1</v>
      </c>
    </row>
    <row r="1594" spans="1:6">
      <c r="A1594" s="12">
        <v>341</v>
      </c>
      <c r="B1594" s="12" t="s">
        <v>1676</v>
      </c>
      <c r="C1594" s="12" t="s">
        <v>1695</v>
      </c>
      <c r="D1594" s="1" t="str">
        <f t="shared" si="48"/>
        <v>高知県本山町</v>
      </c>
      <c r="E1594" s="12">
        <v>341</v>
      </c>
      <c r="F1594" s="1">
        <f t="shared" si="49"/>
        <v>1</v>
      </c>
    </row>
    <row r="1595" spans="1:6">
      <c r="A1595" s="12">
        <v>344</v>
      </c>
      <c r="B1595" s="12" t="s">
        <v>1676</v>
      </c>
      <c r="C1595" s="12" t="s">
        <v>1696</v>
      </c>
      <c r="D1595" s="1" t="str">
        <f t="shared" si="48"/>
        <v>高知県大豊町</v>
      </c>
      <c r="E1595" s="12">
        <v>344</v>
      </c>
      <c r="F1595" s="1">
        <f t="shared" si="49"/>
        <v>1</v>
      </c>
    </row>
    <row r="1596" spans="1:6">
      <c r="A1596" s="12">
        <v>363</v>
      </c>
      <c r="B1596" s="12" t="s">
        <v>1676</v>
      </c>
      <c r="C1596" s="12" t="s">
        <v>1697</v>
      </c>
      <c r="D1596" s="1" t="str">
        <f t="shared" si="48"/>
        <v>高知県土佐町</v>
      </c>
      <c r="E1596" s="12">
        <v>363</v>
      </c>
      <c r="F1596" s="1">
        <f t="shared" si="49"/>
        <v>1</v>
      </c>
    </row>
    <row r="1597" spans="1:6">
      <c r="A1597" s="12">
        <v>364</v>
      </c>
      <c r="B1597" s="12" t="s">
        <v>1676</v>
      </c>
      <c r="C1597" s="12" t="s">
        <v>1698</v>
      </c>
      <c r="D1597" s="1" t="str">
        <f t="shared" si="48"/>
        <v>高知県大川村</v>
      </c>
      <c r="E1597" s="12">
        <v>364</v>
      </c>
      <c r="F1597" s="1">
        <f t="shared" si="49"/>
        <v>1</v>
      </c>
    </row>
    <row r="1598" spans="1:6">
      <c r="A1598" s="12">
        <v>386</v>
      </c>
      <c r="B1598" s="12" t="s">
        <v>1676</v>
      </c>
      <c r="C1598" s="12" t="s">
        <v>1699</v>
      </c>
      <c r="D1598" s="1" t="str">
        <f t="shared" si="48"/>
        <v>高知県いの町</v>
      </c>
      <c r="E1598" s="12">
        <v>386</v>
      </c>
      <c r="F1598" s="1">
        <f t="shared" si="49"/>
        <v>1</v>
      </c>
    </row>
    <row r="1599" spans="1:6">
      <c r="A1599" s="12">
        <v>387</v>
      </c>
      <c r="B1599" s="12" t="s">
        <v>1676</v>
      </c>
      <c r="C1599" s="12" t="s">
        <v>1700</v>
      </c>
      <c r="D1599" s="1" t="str">
        <f t="shared" ref="D1599:D1662" si="50">B1599&amp;C1599</f>
        <v>高知県仁淀川町</v>
      </c>
      <c r="E1599" s="12">
        <v>387</v>
      </c>
      <c r="F1599" s="1">
        <f t="shared" si="49"/>
        <v>1</v>
      </c>
    </row>
    <row r="1600" spans="1:6">
      <c r="A1600" s="12">
        <v>401</v>
      </c>
      <c r="B1600" s="12" t="s">
        <v>1676</v>
      </c>
      <c r="C1600" s="12" t="s">
        <v>1701</v>
      </c>
      <c r="D1600" s="1" t="str">
        <f t="shared" si="50"/>
        <v>高知県中土佐町</v>
      </c>
      <c r="E1600" s="12">
        <v>401</v>
      </c>
      <c r="F1600" s="1">
        <f t="shared" si="49"/>
        <v>1</v>
      </c>
    </row>
    <row r="1601" spans="1:6">
      <c r="A1601" s="12">
        <v>402</v>
      </c>
      <c r="B1601" s="12" t="s">
        <v>1676</v>
      </c>
      <c r="C1601" s="12" t="s">
        <v>1702</v>
      </c>
      <c r="D1601" s="1" t="str">
        <f t="shared" si="50"/>
        <v>高知県佐川町</v>
      </c>
      <c r="E1601" s="12">
        <v>402</v>
      </c>
      <c r="F1601" s="1">
        <f t="shared" si="49"/>
        <v>1</v>
      </c>
    </row>
    <row r="1602" spans="1:6">
      <c r="A1602" s="12">
        <v>403</v>
      </c>
      <c r="B1602" s="12" t="s">
        <v>1676</v>
      </c>
      <c r="C1602" s="12" t="s">
        <v>1703</v>
      </c>
      <c r="D1602" s="1" t="str">
        <f t="shared" si="50"/>
        <v>高知県越知町</v>
      </c>
      <c r="E1602" s="12">
        <v>403</v>
      </c>
      <c r="F1602" s="1">
        <f t="shared" ref="F1602:F1665" si="51">COUNTIF(D:D,D1602)</f>
        <v>1</v>
      </c>
    </row>
    <row r="1603" spans="1:6">
      <c r="A1603" s="12">
        <v>405</v>
      </c>
      <c r="B1603" s="12" t="s">
        <v>1676</v>
      </c>
      <c r="C1603" s="12" t="s">
        <v>1704</v>
      </c>
      <c r="D1603" s="1" t="str">
        <f t="shared" si="50"/>
        <v>高知県檮原町</v>
      </c>
      <c r="E1603" s="12">
        <v>405</v>
      </c>
      <c r="F1603" s="1">
        <f t="shared" si="51"/>
        <v>1</v>
      </c>
    </row>
    <row r="1604" spans="1:6">
      <c r="A1604" s="12">
        <v>410</v>
      </c>
      <c r="B1604" s="12" t="s">
        <v>1676</v>
      </c>
      <c r="C1604" s="12" t="s">
        <v>1705</v>
      </c>
      <c r="D1604" s="1" t="str">
        <f t="shared" si="50"/>
        <v>高知県日高村</v>
      </c>
      <c r="E1604" s="12">
        <v>410</v>
      </c>
      <c r="F1604" s="1">
        <f t="shared" si="51"/>
        <v>1</v>
      </c>
    </row>
    <row r="1605" spans="1:6">
      <c r="A1605" s="12">
        <v>411</v>
      </c>
      <c r="B1605" s="12" t="s">
        <v>1676</v>
      </c>
      <c r="C1605" s="12" t="s">
        <v>1706</v>
      </c>
      <c r="D1605" s="1" t="str">
        <f t="shared" si="50"/>
        <v>高知県津野町</v>
      </c>
      <c r="E1605" s="12">
        <v>411</v>
      </c>
      <c r="F1605" s="1">
        <f t="shared" si="51"/>
        <v>1</v>
      </c>
    </row>
    <row r="1606" spans="1:6">
      <c r="A1606" s="12">
        <v>412</v>
      </c>
      <c r="B1606" s="12" t="s">
        <v>1676</v>
      </c>
      <c r="C1606" s="12" t="s">
        <v>1707</v>
      </c>
      <c r="D1606" s="1" t="str">
        <f t="shared" si="50"/>
        <v>高知県四万十町</v>
      </c>
      <c r="E1606" s="12">
        <v>412</v>
      </c>
      <c r="F1606" s="1">
        <f t="shared" si="51"/>
        <v>1</v>
      </c>
    </row>
    <row r="1607" spans="1:6">
      <c r="A1607" s="12">
        <v>424</v>
      </c>
      <c r="B1607" s="12" t="s">
        <v>1676</v>
      </c>
      <c r="C1607" s="12" t="s">
        <v>1708</v>
      </c>
      <c r="D1607" s="1" t="str">
        <f t="shared" si="50"/>
        <v>高知県大月町</v>
      </c>
      <c r="E1607" s="12">
        <v>424</v>
      </c>
      <c r="F1607" s="1">
        <f t="shared" si="51"/>
        <v>1</v>
      </c>
    </row>
    <row r="1608" spans="1:6">
      <c r="A1608" s="12">
        <v>427</v>
      </c>
      <c r="B1608" s="12" t="s">
        <v>1676</v>
      </c>
      <c r="C1608" s="12" t="s">
        <v>1709</v>
      </c>
      <c r="D1608" s="1" t="str">
        <f t="shared" si="50"/>
        <v>高知県三原村</v>
      </c>
      <c r="E1608" s="12">
        <v>427</v>
      </c>
      <c r="F1608" s="1">
        <f t="shared" si="51"/>
        <v>1</v>
      </c>
    </row>
    <row r="1609" spans="1:6">
      <c r="A1609" s="12">
        <v>428</v>
      </c>
      <c r="B1609" s="12" t="s">
        <v>1676</v>
      </c>
      <c r="C1609" s="12" t="s">
        <v>1710</v>
      </c>
      <c r="D1609" s="1" t="str">
        <f t="shared" si="50"/>
        <v>高知県黒潮町</v>
      </c>
      <c r="E1609" s="12">
        <v>428</v>
      </c>
      <c r="F1609" s="1">
        <f t="shared" si="51"/>
        <v>1</v>
      </c>
    </row>
    <row r="1610" spans="1:6">
      <c r="A1610" s="12">
        <v>101</v>
      </c>
      <c r="B1610" s="12" t="s">
        <v>1711</v>
      </c>
      <c r="C1610" s="12" t="s">
        <v>1712</v>
      </c>
      <c r="D1610" s="1" t="str">
        <f t="shared" si="50"/>
        <v>福岡県北九州市門司区</v>
      </c>
      <c r="E1610" s="12">
        <v>101</v>
      </c>
      <c r="F1610" s="1">
        <f t="shared" si="51"/>
        <v>1</v>
      </c>
    </row>
    <row r="1611" spans="1:6">
      <c r="A1611" s="12">
        <v>103</v>
      </c>
      <c r="B1611" s="12" t="s">
        <v>1711</v>
      </c>
      <c r="C1611" s="12" t="s">
        <v>1713</v>
      </c>
      <c r="D1611" s="1" t="str">
        <f t="shared" si="50"/>
        <v>福岡県北九州市若松区</v>
      </c>
      <c r="E1611" s="12">
        <v>103</v>
      </c>
      <c r="F1611" s="1">
        <f t="shared" si="51"/>
        <v>1</v>
      </c>
    </row>
    <row r="1612" spans="1:6">
      <c r="A1612" s="12">
        <v>105</v>
      </c>
      <c r="B1612" s="12" t="s">
        <v>1711</v>
      </c>
      <c r="C1612" s="12" t="s">
        <v>1714</v>
      </c>
      <c r="D1612" s="1" t="str">
        <f t="shared" si="50"/>
        <v>福岡県北九州市戸畑区</v>
      </c>
      <c r="E1612" s="12">
        <v>105</v>
      </c>
      <c r="F1612" s="1">
        <f t="shared" si="51"/>
        <v>1</v>
      </c>
    </row>
    <row r="1613" spans="1:6">
      <c r="A1613" s="12">
        <v>106</v>
      </c>
      <c r="B1613" s="12" t="s">
        <v>1711</v>
      </c>
      <c r="C1613" s="12" t="s">
        <v>1715</v>
      </c>
      <c r="D1613" s="1" t="str">
        <f t="shared" si="50"/>
        <v>福岡県北九州市小倉北区</v>
      </c>
      <c r="E1613" s="12">
        <v>106</v>
      </c>
      <c r="F1613" s="1">
        <f t="shared" si="51"/>
        <v>1</v>
      </c>
    </row>
    <row r="1614" spans="1:6">
      <c r="A1614" s="12">
        <v>107</v>
      </c>
      <c r="B1614" s="12" t="s">
        <v>1711</v>
      </c>
      <c r="C1614" s="12" t="s">
        <v>1716</v>
      </c>
      <c r="D1614" s="1" t="str">
        <f t="shared" si="50"/>
        <v>福岡県北九州市小倉南区</v>
      </c>
      <c r="E1614" s="12">
        <v>107</v>
      </c>
      <c r="F1614" s="1">
        <f t="shared" si="51"/>
        <v>1</v>
      </c>
    </row>
    <row r="1615" spans="1:6">
      <c r="A1615" s="12">
        <v>108</v>
      </c>
      <c r="B1615" s="12" t="s">
        <v>1711</v>
      </c>
      <c r="C1615" s="12" t="s">
        <v>1717</v>
      </c>
      <c r="D1615" s="1" t="str">
        <f t="shared" si="50"/>
        <v>福岡県北九州市八幡東区</v>
      </c>
      <c r="E1615" s="12">
        <v>108</v>
      </c>
      <c r="F1615" s="1">
        <f t="shared" si="51"/>
        <v>1</v>
      </c>
    </row>
    <row r="1616" spans="1:6">
      <c r="A1616" s="12">
        <v>109</v>
      </c>
      <c r="B1616" s="12" t="s">
        <v>1711</v>
      </c>
      <c r="C1616" s="12" t="s">
        <v>1718</v>
      </c>
      <c r="D1616" s="1" t="str">
        <f t="shared" si="50"/>
        <v>福岡県北九州市八幡西区</v>
      </c>
      <c r="E1616" s="12">
        <v>109</v>
      </c>
      <c r="F1616" s="1">
        <f t="shared" si="51"/>
        <v>1</v>
      </c>
    </row>
    <row r="1617" spans="1:6">
      <c r="A1617" s="12">
        <v>131</v>
      </c>
      <c r="B1617" s="12" t="s">
        <v>1711</v>
      </c>
      <c r="C1617" s="12" t="s">
        <v>1719</v>
      </c>
      <c r="D1617" s="1" t="str">
        <f t="shared" si="50"/>
        <v>福岡県福岡市東区</v>
      </c>
      <c r="E1617" s="12">
        <v>131</v>
      </c>
      <c r="F1617" s="1">
        <f t="shared" si="51"/>
        <v>1</v>
      </c>
    </row>
    <row r="1618" spans="1:6">
      <c r="A1618" s="12">
        <v>132</v>
      </c>
      <c r="B1618" s="12" t="s">
        <v>1711</v>
      </c>
      <c r="C1618" s="12" t="s">
        <v>1720</v>
      </c>
      <c r="D1618" s="1" t="str">
        <f t="shared" si="50"/>
        <v>福岡県福岡市博多区</v>
      </c>
      <c r="E1618" s="12">
        <v>132</v>
      </c>
      <c r="F1618" s="1">
        <f t="shared" si="51"/>
        <v>1</v>
      </c>
    </row>
    <row r="1619" spans="1:6">
      <c r="A1619" s="12">
        <v>133</v>
      </c>
      <c r="B1619" s="12" t="s">
        <v>1711</v>
      </c>
      <c r="C1619" s="12" t="s">
        <v>1721</v>
      </c>
      <c r="D1619" s="1" t="str">
        <f t="shared" si="50"/>
        <v>福岡県福岡市中央区</v>
      </c>
      <c r="E1619" s="12">
        <v>133</v>
      </c>
      <c r="F1619" s="1">
        <f t="shared" si="51"/>
        <v>1</v>
      </c>
    </row>
    <row r="1620" spans="1:6">
      <c r="A1620" s="12">
        <v>134</v>
      </c>
      <c r="B1620" s="12" t="s">
        <v>1711</v>
      </c>
      <c r="C1620" s="12" t="s">
        <v>1722</v>
      </c>
      <c r="D1620" s="1" t="str">
        <f t="shared" si="50"/>
        <v>福岡県福岡市南区</v>
      </c>
      <c r="E1620" s="12">
        <v>134</v>
      </c>
      <c r="F1620" s="1">
        <f t="shared" si="51"/>
        <v>1</v>
      </c>
    </row>
    <row r="1621" spans="1:6">
      <c r="A1621" s="12">
        <v>135</v>
      </c>
      <c r="B1621" s="12" t="s">
        <v>1711</v>
      </c>
      <c r="C1621" s="12" t="s">
        <v>1723</v>
      </c>
      <c r="D1621" s="1" t="str">
        <f t="shared" si="50"/>
        <v>福岡県福岡市西区</v>
      </c>
      <c r="E1621" s="12">
        <v>135</v>
      </c>
      <c r="F1621" s="1">
        <f t="shared" si="51"/>
        <v>1</v>
      </c>
    </row>
    <row r="1622" spans="1:6">
      <c r="A1622" s="12">
        <v>136</v>
      </c>
      <c r="B1622" s="12" t="s">
        <v>1711</v>
      </c>
      <c r="C1622" s="12" t="s">
        <v>1724</v>
      </c>
      <c r="D1622" s="1" t="str">
        <f t="shared" si="50"/>
        <v>福岡県福岡市城南区</v>
      </c>
      <c r="E1622" s="12">
        <v>136</v>
      </c>
      <c r="F1622" s="1">
        <f t="shared" si="51"/>
        <v>1</v>
      </c>
    </row>
    <row r="1623" spans="1:6">
      <c r="A1623" s="12">
        <v>137</v>
      </c>
      <c r="B1623" s="12" t="s">
        <v>1711</v>
      </c>
      <c r="C1623" s="12" t="s">
        <v>1725</v>
      </c>
      <c r="D1623" s="1" t="str">
        <f t="shared" si="50"/>
        <v>福岡県福岡市早良区</v>
      </c>
      <c r="E1623" s="12">
        <v>137</v>
      </c>
      <c r="F1623" s="1">
        <f t="shared" si="51"/>
        <v>1</v>
      </c>
    </row>
    <row r="1624" spans="1:6">
      <c r="A1624" s="12">
        <v>202</v>
      </c>
      <c r="B1624" s="12" t="s">
        <v>1711</v>
      </c>
      <c r="C1624" s="12" t="s">
        <v>1726</v>
      </c>
      <c r="D1624" s="1" t="str">
        <f t="shared" si="50"/>
        <v>福岡県大牟田市</v>
      </c>
      <c r="E1624" s="12">
        <v>202</v>
      </c>
      <c r="F1624" s="1">
        <f t="shared" si="51"/>
        <v>1</v>
      </c>
    </row>
    <row r="1625" spans="1:6">
      <c r="A1625" s="12">
        <v>203</v>
      </c>
      <c r="B1625" s="12" t="s">
        <v>1711</v>
      </c>
      <c r="C1625" s="12" t="s">
        <v>1727</v>
      </c>
      <c r="D1625" s="1" t="str">
        <f t="shared" si="50"/>
        <v>福岡県久留米市</v>
      </c>
      <c r="E1625" s="12">
        <v>203</v>
      </c>
      <c r="F1625" s="1">
        <f t="shared" si="51"/>
        <v>1</v>
      </c>
    </row>
    <row r="1626" spans="1:6">
      <c r="A1626" s="12">
        <v>204</v>
      </c>
      <c r="B1626" s="12" t="s">
        <v>1711</v>
      </c>
      <c r="C1626" s="12" t="s">
        <v>1728</v>
      </c>
      <c r="D1626" s="1" t="str">
        <f t="shared" si="50"/>
        <v>福岡県直方市</v>
      </c>
      <c r="E1626" s="12">
        <v>204</v>
      </c>
      <c r="F1626" s="1">
        <f t="shared" si="51"/>
        <v>1</v>
      </c>
    </row>
    <row r="1627" spans="1:6">
      <c r="A1627" s="12">
        <v>205</v>
      </c>
      <c r="B1627" s="12" t="s">
        <v>1711</v>
      </c>
      <c r="C1627" s="12" t="s">
        <v>1729</v>
      </c>
      <c r="D1627" s="1" t="str">
        <f t="shared" si="50"/>
        <v>福岡県飯塚市</v>
      </c>
      <c r="E1627" s="12">
        <v>205</v>
      </c>
      <c r="F1627" s="1">
        <f t="shared" si="51"/>
        <v>1</v>
      </c>
    </row>
    <row r="1628" spans="1:6">
      <c r="A1628" s="12">
        <v>206</v>
      </c>
      <c r="B1628" s="12" t="s">
        <v>1711</v>
      </c>
      <c r="C1628" s="12" t="s">
        <v>1730</v>
      </c>
      <c r="D1628" s="1" t="str">
        <f t="shared" si="50"/>
        <v>福岡県田川市</v>
      </c>
      <c r="E1628" s="12">
        <v>206</v>
      </c>
      <c r="F1628" s="1">
        <f t="shared" si="51"/>
        <v>1</v>
      </c>
    </row>
    <row r="1629" spans="1:6">
      <c r="A1629" s="12">
        <v>207</v>
      </c>
      <c r="B1629" s="12" t="s">
        <v>1711</v>
      </c>
      <c r="C1629" s="12" t="s">
        <v>1731</v>
      </c>
      <c r="D1629" s="1" t="str">
        <f t="shared" si="50"/>
        <v>福岡県柳川市</v>
      </c>
      <c r="E1629" s="12">
        <v>207</v>
      </c>
      <c r="F1629" s="1">
        <f t="shared" si="51"/>
        <v>1</v>
      </c>
    </row>
    <row r="1630" spans="1:6">
      <c r="A1630" s="12">
        <v>210</v>
      </c>
      <c r="B1630" s="12" t="s">
        <v>1711</v>
      </c>
      <c r="C1630" s="12" t="s">
        <v>1732</v>
      </c>
      <c r="D1630" s="1" t="str">
        <f t="shared" si="50"/>
        <v>福岡県八女市</v>
      </c>
      <c r="E1630" s="12">
        <v>210</v>
      </c>
      <c r="F1630" s="1">
        <f t="shared" si="51"/>
        <v>1</v>
      </c>
    </row>
    <row r="1631" spans="1:6">
      <c r="A1631" s="12">
        <v>211</v>
      </c>
      <c r="B1631" s="12" t="s">
        <v>1711</v>
      </c>
      <c r="C1631" s="12" t="s">
        <v>1733</v>
      </c>
      <c r="D1631" s="1" t="str">
        <f t="shared" si="50"/>
        <v>福岡県筑後市</v>
      </c>
      <c r="E1631" s="12">
        <v>211</v>
      </c>
      <c r="F1631" s="1">
        <f t="shared" si="51"/>
        <v>1</v>
      </c>
    </row>
    <row r="1632" spans="1:6">
      <c r="A1632" s="12">
        <v>212</v>
      </c>
      <c r="B1632" s="12" t="s">
        <v>1711</v>
      </c>
      <c r="C1632" s="12" t="s">
        <v>1734</v>
      </c>
      <c r="D1632" s="1" t="str">
        <f t="shared" si="50"/>
        <v>福岡県大川市</v>
      </c>
      <c r="E1632" s="12">
        <v>212</v>
      </c>
      <c r="F1632" s="1">
        <f t="shared" si="51"/>
        <v>1</v>
      </c>
    </row>
    <row r="1633" spans="1:6">
      <c r="A1633" s="12">
        <v>213</v>
      </c>
      <c r="B1633" s="12" t="s">
        <v>1711</v>
      </c>
      <c r="C1633" s="12" t="s">
        <v>1735</v>
      </c>
      <c r="D1633" s="1" t="str">
        <f t="shared" si="50"/>
        <v>福岡県行橋市</v>
      </c>
      <c r="E1633" s="12">
        <v>213</v>
      </c>
      <c r="F1633" s="1">
        <f t="shared" si="51"/>
        <v>1</v>
      </c>
    </row>
    <row r="1634" spans="1:6">
      <c r="A1634" s="12">
        <v>214</v>
      </c>
      <c r="B1634" s="12" t="s">
        <v>1711</v>
      </c>
      <c r="C1634" s="12" t="s">
        <v>1736</v>
      </c>
      <c r="D1634" s="1" t="str">
        <f t="shared" si="50"/>
        <v>福岡県豊前市</v>
      </c>
      <c r="E1634" s="12">
        <v>214</v>
      </c>
      <c r="F1634" s="1">
        <f t="shared" si="51"/>
        <v>1</v>
      </c>
    </row>
    <row r="1635" spans="1:6">
      <c r="A1635" s="12">
        <v>215</v>
      </c>
      <c r="B1635" s="12" t="s">
        <v>1711</v>
      </c>
      <c r="C1635" s="12" t="s">
        <v>1737</v>
      </c>
      <c r="D1635" s="1" t="str">
        <f t="shared" si="50"/>
        <v>福岡県中間市</v>
      </c>
      <c r="E1635" s="12">
        <v>215</v>
      </c>
      <c r="F1635" s="1">
        <f t="shared" si="51"/>
        <v>1</v>
      </c>
    </row>
    <row r="1636" spans="1:6">
      <c r="A1636" s="12">
        <v>216</v>
      </c>
      <c r="B1636" s="12" t="s">
        <v>1711</v>
      </c>
      <c r="C1636" s="12" t="s">
        <v>1738</v>
      </c>
      <c r="D1636" s="1" t="str">
        <f t="shared" si="50"/>
        <v>福岡県小郡市</v>
      </c>
      <c r="E1636" s="12">
        <v>216</v>
      </c>
      <c r="F1636" s="1">
        <f t="shared" si="51"/>
        <v>1</v>
      </c>
    </row>
    <row r="1637" spans="1:6">
      <c r="A1637" s="12">
        <v>217</v>
      </c>
      <c r="B1637" s="12" t="s">
        <v>1711</v>
      </c>
      <c r="C1637" s="12" t="s">
        <v>1739</v>
      </c>
      <c r="D1637" s="1" t="str">
        <f t="shared" si="50"/>
        <v>福岡県筑紫野市</v>
      </c>
      <c r="E1637" s="12">
        <v>217</v>
      </c>
      <c r="F1637" s="1">
        <f t="shared" si="51"/>
        <v>1</v>
      </c>
    </row>
    <row r="1638" spans="1:6">
      <c r="A1638" s="12">
        <v>218</v>
      </c>
      <c r="B1638" s="12" t="s">
        <v>1711</v>
      </c>
      <c r="C1638" s="12" t="s">
        <v>1740</v>
      </c>
      <c r="D1638" s="1" t="str">
        <f t="shared" si="50"/>
        <v>福岡県春日市</v>
      </c>
      <c r="E1638" s="12">
        <v>218</v>
      </c>
      <c r="F1638" s="1">
        <f t="shared" si="51"/>
        <v>1</v>
      </c>
    </row>
    <row r="1639" spans="1:6">
      <c r="A1639" s="12">
        <v>219</v>
      </c>
      <c r="B1639" s="12" t="s">
        <v>1711</v>
      </c>
      <c r="C1639" s="12" t="s">
        <v>1741</v>
      </c>
      <c r="D1639" s="1" t="str">
        <f t="shared" si="50"/>
        <v>福岡県大野城市</v>
      </c>
      <c r="E1639" s="12">
        <v>219</v>
      </c>
      <c r="F1639" s="1">
        <f t="shared" si="51"/>
        <v>1</v>
      </c>
    </row>
    <row r="1640" spans="1:6">
      <c r="A1640" s="12">
        <v>220</v>
      </c>
      <c r="B1640" s="12" t="s">
        <v>1711</v>
      </c>
      <c r="C1640" s="12" t="s">
        <v>1742</v>
      </c>
      <c r="D1640" s="1" t="str">
        <f t="shared" si="50"/>
        <v>福岡県宗像市</v>
      </c>
      <c r="E1640" s="12">
        <v>220</v>
      </c>
      <c r="F1640" s="1">
        <f t="shared" si="51"/>
        <v>1</v>
      </c>
    </row>
    <row r="1641" spans="1:6">
      <c r="A1641" s="12">
        <v>221</v>
      </c>
      <c r="B1641" s="12" t="s">
        <v>1711</v>
      </c>
      <c r="C1641" s="12" t="s">
        <v>1743</v>
      </c>
      <c r="D1641" s="1" t="str">
        <f t="shared" si="50"/>
        <v>福岡県太宰府市</v>
      </c>
      <c r="E1641" s="12">
        <v>221</v>
      </c>
      <c r="F1641" s="1">
        <f t="shared" si="51"/>
        <v>1</v>
      </c>
    </row>
    <row r="1642" spans="1:6">
      <c r="A1642" s="12">
        <v>223</v>
      </c>
      <c r="B1642" s="12" t="s">
        <v>1711</v>
      </c>
      <c r="C1642" s="12" t="s">
        <v>1744</v>
      </c>
      <c r="D1642" s="1" t="str">
        <f t="shared" si="50"/>
        <v>福岡県古賀市</v>
      </c>
      <c r="E1642" s="12">
        <v>223</v>
      </c>
      <c r="F1642" s="1">
        <f t="shared" si="51"/>
        <v>1</v>
      </c>
    </row>
    <row r="1643" spans="1:6">
      <c r="A1643" s="12">
        <v>224</v>
      </c>
      <c r="B1643" s="12" t="s">
        <v>1711</v>
      </c>
      <c r="C1643" s="12" t="s">
        <v>1745</v>
      </c>
      <c r="D1643" s="1" t="str">
        <f t="shared" si="50"/>
        <v>福岡県福津市</v>
      </c>
      <c r="E1643" s="12">
        <v>224</v>
      </c>
      <c r="F1643" s="1">
        <f t="shared" si="51"/>
        <v>1</v>
      </c>
    </row>
    <row r="1644" spans="1:6">
      <c r="A1644" s="12">
        <v>225</v>
      </c>
      <c r="B1644" s="12" t="s">
        <v>1711</v>
      </c>
      <c r="C1644" s="12" t="s">
        <v>1746</v>
      </c>
      <c r="D1644" s="1" t="str">
        <f t="shared" si="50"/>
        <v>福岡県うきは市</v>
      </c>
      <c r="E1644" s="12">
        <v>225</v>
      </c>
      <c r="F1644" s="1">
        <f t="shared" si="51"/>
        <v>1</v>
      </c>
    </row>
    <row r="1645" spans="1:6">
      <c r="A1645" s="12">
        <v>226</v>
      </c>
      <c r="B1645" s="12" t="s">
        <v>1711</v>
      </c>
      <c r="C1645" s="12" t="s">
        <v>1747</v>
      </c>
      <c r="D1645" s="1" t="str">
        <f t="shared" si="50"/>
        <v>福岡県宮若市</v>
      </c>
      <c r="E1645" s="12">
        <v>226</v>
      </c>
      <c r="F1645" s="1">
        <f t="shared" si="51"/>
        <v>1</v>
      </c>
    </row>
    <row r="1646" spans="1:6">
      <c r="A1646" s="12">
        <v>227</v>
      </c>
      <c r="B1646" s="12" t="s">
        <v>1711</v>
      </c>
      <c r="C1646" s="12" t="s">
        <v>1748</v>
      </c>
      <c r="D1646" s="1" t="str">
        <f t="shared" si="50"/>
        <v>福岡県嘉麻市</v>
      </c>
      <c r="E1646" s="12">
        <v>227</v>
      </c>
      <c r="F1646" s="1">
        <f t="shared" si="51"/>
        <v>1</v>
      </c>
    </row>
    <row r="1647" spans="1:6">
      <c r="A1647" s="12">
        <v>228</v>
      </c>
      <c r="B1647" s="12" t="s">
        <v>1711</v>
      </c>
      <c r="C1647" s="12" t="s">
        <v>1749</v>
      </c>
      <c r="D1647" s="1" t="str">
        <f t="shared" si="50"/>
        <v>福岡県朝倉市</v>
      </c>
      <c r="E1647" s="12">
        <v>228</v>
      </c>
      <c r="F1647" s="1">
        <f t="shared" si="51"/>
        <v>1</v>
      </c>
    </row>
    <row r="1648" spans="1:6">
      <c r="A1648" s="12">
        <v>229</v>
      </c>
      <c r="B1648" s="12" t="s">
        <v>1711</v>
      </c>
      <c r="C1648" s="12" t="s">
        <v>1750</v>
      </c>
      <c r="D1648" s="1" t="str">
        <f t="shared" si="50"/>
        <v>福岡県みやま市</v>
      </c>
      <c r="E1648" s="12">
        <v>229</v>
      </c>
      <c r="F1648" s="1">
        <f t="shared" si="51"/>
        <v>1</v>
      </c>
    </row>
    <row r="1649" spans="1:6">
      <c r="A1649" s="12">
        <v>230</v>
      </c>
      <c r="B1649" s="12" t="s">
        <v>1711</v>
      </c>
      <c r="C1649" s="12" t="s">
        <v>1751</v>
      </c>
      <c r="D1649" s="1" t="str">
        <f t="shared" si="50"/>
        <v>福岡県糸島市</v>
      </c>
      <c r="E1649" s="12">
        <v>230</v>
      </c>
      <c r="F1649" s="1">
        <f t="shared" si="51"/>
        <v>1</v>
      </c>
    </row>
    <row r="1650" spans="1:6">
      <c r="A1650" s="12">
        <v>231</v>
      </c>
      <c r="B1650" s="12" t="s">
        <v>1711</v>
      </c>
      <c r="C1650" s="12" t="s">
        <v>1752</v>
      </c>
      <c r="D1650" s="1" t="str">
        <f t="shared" si="50"/>
        <v>福岡県那珂川市</v>
      </c>
      <c r="E1650" s="12">
        <v>231</v>
      </c>
      <c r="F1650" s="1">
        <f t="shared" si="51"/>
        <v>1</v>
      </c>
    </row>
    <row r="1651" spans="1:6">
      <c r="A1651" s="12">
        <v>341</v>
      </c>
      <c r="B1651" s="12" t="s">
        <v>1711</v>
      </c>
      <c r="C1651" s="12" t="s">
        <v>1753</v>
      </c>
      <c r="D1651" s="1" t="str">
        <f t="shared" si="50"/>
        <v>福岡県宇美町</v>
      </c>
      <c r="E1651" s="12">
        <v>341</v>
      </c>
      <c r="F1651" s="1">
        <f t="shared" si="51"/>
        <v>1</v>
      </c>
    </row>
    <row r="1652" spans="1:6">
      <c r="A1652" s="12">
        <v>342</v>
      </c>
      <c r="B1652" s="12" t="s">
        <v>1711</v>
      </c>
      <c r="C1652" s="12" t="s">
        <v>1754</v>
      </c>
      <c r="D1652" s="1" t="str">
        <f t="shared" si="50"/>
        <v>福岡県篠栗町</v>
      </c>
      <c r="E1652" s="12">
        <v>342</v>
      </c>
      <c r="F1652" s="1">
        <f t="shared" si="51"/>
        <v>1</v>
      </c>
    </row>
    <row r="1653" spans="1:6">
      <c r="A1653" s="12">
        <v>343</v>
      </c>
      <c r="B1653" s="12" t="s">
        <v>1711</v>
      </c>
      <c r="C1653" s="12" t="s">
        <v>1755</v>
      </c>
      <c r="D1653" s="1" t="str">
        <f t="shared" si="50"/>
        <v>福岡県志免町</v>
      </c>
      <c r="E1653" s="12">
        <v>343</v>
      </c>
      <c r="F1653" s="1">
        <f t="shared" si="51"/>
        <v>1</v>
      </c>
    </row>
    <row r="1654" spans="1:6">
      <c r="A1654" s="12">
        <v>344</v>
      </c>
      <c r="B1654" s="12" t="s">
        <v>1711</v>
      </c>
      <c r="C1654" s="12" t="s">
        <v>1756</v>
      </c>
      <c r="D1654" s="1" t="str">
        <f t="shared" si="50"/>
        <v>福岡県須恵町</v>
      </c>
      <c r="E1654" s="12">
        <v>344</v>
      </c>
      <c r="F1654" s="1">
        <f t="shared" si="51"/>
        <v>1</v>
      </c>
    </row>
    <row r="1655" spans="1:6">
      <c r="A1655" s="12">
        <v>345</v>
      </c>
      <c r="B1655" s="12" t="s">
        <v>1711</v>
      </c>
      <c r="C1655" s="12" t="s">
        <v>1757</v>
      </c>
      <c r="D1655" s="1" t="str">
        <f t="shared" si="50"/>
        <v>福岡県新宮町</v>
      </c>
      <c r="E1655" s="12">
        <v>345</v>
      </c>
      <c r="F1655" s="1">
        <f t="shared" si="51"/>
        <v>1</v>
      </c>
    </row>
    <row r="1656" spans="1:6">
      <c r="A1656" s="12">
        <v>348</v>
      </c>
      <c r="B1656" s="12" t="s">
        <v>1711</v>
      </c>
      <c r="C1656" s="12" t="s">
        <v>1758</v>
      </c>
      <c r="D1656" s="1" t="str">
        <f t="shared" si="50"/>
        <v>福岡県久山町</v>
      </c>
      <c r="E1656" s="12">
        <v>348</v>
      </c>
      <c r="F1656" s="1">
        <f t="shared" si="51"/>
        <v>1</v>
      </c>
    </row>
    <row r="1657" spans="1:6">
      <c r="A1657" s="12">
        <v>349</v>
      </c>
      <c r="B1657" s="12" t="s">
        <v>1711</v>
      </c>
      <c r="C1657" s="12" t="s">
        <v>1759</v>
      </c>
      <c r="D1657" s="1" t="str">
        <f t="shared" si="50"/>
        <v>福岡県粕屋町</v>
      </c>
      <c r="E1657" s="12">
        <v>349</v>
      </c>
      <c r="F1657" s="1">
        <f t="shared" si="51"/>
        <v>1</v>
      </c>
    </row>
    <row r="1658" spans="1:6">
      <c r="A1658" s="12">
        <v>381</v>
      </c>
      <c r="B1658" s="12" t="s">
        <v>1711</v>
      </c>
      <c r="C1658" s="12" t="s">
        <v>1760</v>
      </c>
      <c r="D1658" s="1" t="str">
        <f t="shared" si="50"/>
        <v>福岡県芦屋町</v>
      </c>
      <c r="E1658" s="12">
        <v>381</v>
      </c>
      <c r="F1658" s="1">
        <f t="shared" si="51"/>
        <v>1</v>
      </c>
    </row>
    <row r="1659" spans="1:6">
      <c r="A1659" s="12">
        <v>382</v>
      </c>
      <c r="B1659" s="12" t="s">
        <v>1711</v>
      </c>
      <c r="C1659" s="12" t="s">
        <v>1761</v>
      </c>
      <c r="D1659" s="1" t="str">
        <f t="shared" si="50"/>
        <v>福岡県水巻町</v>
      </c>
      <c r="E1659" s="12">
        <v>382</v>
      </c>
      <c r="F1659" s="1">
        <f t="shared" si="51"/>
        <v>1</v>
      </c>
    </row>
    <row r="1660" spans="1:6">
      <c r="A1660" s="12">
        <v>383</v>
      </c>
      <c r="B1660" s="12" t="s">
        <v>1711</v>
      </c>
      <c r="C1660" s="12" t="s">
        <v>1762</v>
      </c>
      <c r="D1660" s="1" t="str">
        <f t="shared" si="50"/>
        <v>福岡県岡垣町</v>
      </c>
      <c r="E1660" s="12">
        <v>383</v>
      </c>
      <c r="F1660" s="1">
        <f t="shared" si="51"/>
        <v>1</v>
      </c>
    </row>
    <row r="1661" spans="1:6">
      <c r="A1661" s="12">
        <v>384</v>
      </c>
      <c r="B1661" s="12" t="s">
        <v>1711</v>
      </c>
      <c r="C1661" s="12" t="s">
        <v>1763</v>
      </c>
      <c r="D1661" s="1" t="str">
        <f t="shared" si="50"/>
        <v>福岡県遠賀町</v>
      </c>
      <c r="E1661" s="12">
        <v>384</v>
      </c>
      <c r="F1661" s="1">
        <f t="shared" si="51"/>
        <v>1</v>
      </c>
    </row>
    <row r="1662" spans="1:6">
      <c r="A1662" s="12">
        <v>401</v>
      </c>
      <c r="B1662" s="12" t="s">
        <v>1711</v>
      </c>
      <c r="C1662" s="12" t="s">
        <v>1764</v>
      </c>
      <c r="D1662" s="1" t="str">
        <f t="shared" si="50"/>
        <v>福岡県小竹町</v>
      </c>
      <c r="E1662" s="12">
        <v>401</v>
      </c>
      <c r="F1662" s="1">
        <f t="shared" si="51"/>
        <v>1</v>
      </c>
    </row>
    <row r="1663" spans="1:6">
      <c r="A1663" s="12">
        <v>402</v>
      </c>
      <c r="B1663" s="12" t="s">
        <v>1711</v>
      </c>
      <c r="C1663" s="12" t="s">
        <v>1765</v>
      </c>
      <c r="D1663" s="1" t="str">
        <f t="shared" ref="D1663:D1726" si="52">B1663&amp;C1663</f>
        <v>福岡県鞍手町</v>
      </c>
      <c r="E1663" s="12">
        <v>402</v>
      </c>
      <c r="F1663" s="1">
        <f t="shared" si="51"/>
        <v>1</v>
      </c>
    </row>
    <row r="1664" spans="1:6">
      <c r="A1664" s="12">
        <v>421</v>
      </c>
      <c r="B1664" s="12" t="s">
        <v>1711</v>
      </c>
      <c r="C1664" s="12" t="s">
        <v>1766</v>
      </c>
      <c r="D1664" s="1" t="str">
        <f t="shared" si="52"/>
        <v>福岡県桂川町</v>
      </c>
      <c r="E1664" s="12">
        <v>421</v>
      </c>
      <c r="F1664" s="1">
        <f t="shared" si="51"/>
        <v>1</v>
      </c>
    </row>
    <row r="1665" spans="1:6">
      <c r="A1665" s="12">
        <v>447</v>
      </c>
      <c r="B1665" s="12" t="s">
        <v>1711</v>
      </c>
      <c r="C1665" s="12" t="s">
        <v>1767</v>
      </c>
      <c r="D1665" s="1" t="str">
        <f t="shared" si="52"/>
        <v>福岡県筑前町</v>
      </c>
      <c r="E1665" s="12">
        <v>447</v>
      </c>
      <c r="F1665" s="1">
        <f t="shared" si="51"/>
        <v>1</v>
      </c>
    </row>
    <row r="1666" spans="1:6">
      <c r="A1666" s="12">
        <v>448</v>
      </c>
      <c r="B1666" s="12" t="s">
        <v>1711</v>
      </c>
      <c r="C1666" s="12" t="s">
        <v>1768</v>
      </c>
      <c r="D1666" s="1" t="str">
        <f t="shared" si="52"/>
        <v>福岡県東峰村</v>
      </c>
      <c r="E1666" s="12">
        <v>448</v>
      </c>
      <c r="F1666" s="1">
        <f t="shared" ref="F1666:F1729" si="53">COUNTIF(D:D,D1666)</f>
        <v>1</v>
      </c>
    </row>
    <row r="1667" spans="1:6">
      <c r="A1667" s="12">
        <v>503</v>
      </c>
      <c r="B1667" s="12" t="s">
        <v>1711</v>
      </c>
      <c r="C1667" s="12" t="s">
        <v>1769</v>
      </c>
      <c r="D1667" s="1" t="str">
        <f t="shared" si="52"/>
        <v>福岡県大刀洗町</v>
      </c>
      <c r="E1667" s="12">
        <v>503</v>
      </c>
      <c r="F1667" s="1">
        <f t="shared" si="53"/>
        <v>1</v>
      </c>
    </row>
    <row r="1668" spans="1:6">
      <c r="A1668" s="12">
        <v>522</v>
      </c>
      <c r="B1668" s="12" t="s">
        <v>1711</v>
      </c>
      <c r="C1668" s="12" t="s">
        <v>1770</v>
      </c>
      <c r="D1668" s="1" t="str">
        <f t="shared" si="52"/>
        <v>福岡県大木町</v>
      </c>
      <c r="E1668" s="12">
        <v>522</v>
      </c>
      <c r="F1668" s="1">
        <f t="shared" si="53"/>
        <v>1</v>
      </c>
    </row>
    <row r="1669" spans="1:6">
      <c r="A1669" s="12">
        <v>544</v>
      </c>
      <c r="B1669" s="12" t="s">
        <v>1711</v>
      </c>
      <c r="C1669" s="12" t="s">
        <v>1481</v>
      </c>
      <c r="D1669" s="1" t="str">
        <f t="shared" si="52"/>
        <v>福岡県広川町</v>
      </c>
      <c r="E1669" s="12">
        <v>544</v>
      </c>
      <c r="F1669" s="1">
        <f t="shared" si="53"/>
        <v>1</v>
      </c>
    </row>
    <row r="1670" spans="1:6">
      <c r="A1670" s="12">
        <v>601</v>
      </c>
      <c r="B1670" s="12" t="s">
        <v>1711</v>
      </c>
      <c r="C1670" s="12" t="s">
        <v>1771</v>
      </c>
      <c r="D1670" s="1" t="str">
        <f t="shared" si="52"/>
        <v>福岡県香春町</v>
      </c>
      <c r="E1670" s="12">
        <v>601</v>
      </c>
      <c r="F1670" s="1">
        <f t="shared" si="53"/>
        <v>1</v>
      </c>
    </row>
    <row r="1671" spans="1:6">
      <c r="A1671" s="12">
        <v>602</v>
      </c>
      <c r="B1671" s="12" t="s">
        <v>1711</v>
      </c>
      <c r="C1671" s="12" t="s">
        <v>1772</v>
      </c>
      <c r="D1671" s="1" t="str">
        <f t="shared" si="52"/>
        <v>福岡県添田町</v>
      </c>
      <c r="E1671" s="12">
        <v>602</v>
      </c>
      <c r="F1671" s="1">
        <f t="shared" si="53"/>
        <v>1</v>
      </c>
    </row>
    <row r="1672" spans="1:6">
      <c r="A1672" s="12">
        <v>604</v>
      </c>
      <c r="B1672" s="12" t="s">
        <v>1711</v>
      </c>
      <c r="C1672" s="12" t="s">
        <v>1773</v>
      </c>
      <c r="D1672" s="1" t="str">
        <f t="shared" si="52"/>
        <v>福岡県糸田町</v>
      </c>
      <c r="E1672" s="12">
        <v>604</v>
      </c>
      <c r="F1672" s="1">
        <f t="shared" si="53"/>
        <v>1</v>
      </c>
    </row>
    <row r="1673" spans="1:6">
      <c r="A1673" s="12">
        <v>605</v>
      </c>
      <c r="B1673" s="12" t="s">
        <v>1711</v>
      </c>
      <c r="C1673" s="12" t="s">
        <v>387</v>
      </c>
      <c r="D1673" s="1" t="str">
        <f t="shared" si="52"/>
        <v>福岡県川崎町</v>
      </c>
      <c r="E1673" s="12">
        <v>605</v>
      </c>
      <c r="F1673" s="1">
        <f t="shared" si="53"/>
        <v>1</v>
      </c>
    </row>
    <row r="1674" spans="1:6">
      <c r="A1674" s="12">
        <v>608</v>
      </c>
      <c r="B1674" s="12" t="s">
        <v>1711</v>
      </c>
      <c r="C1674" s="12" t="s">
        <v>1774</v>
      </c>
      <c r="D1674" s="1" t="str">
        <f t="shared" si="52"/>
        <v>福岡県大任町</v>
      </c>
      <c r="E1674" s="12">
        <v>608</v>
      </c>
      <c r="F1674" s="1">
        <f t="shared" si="53"/>
        <v>1</v>
      </c>
    </row>
    <row r="1675" spans="1:6">
      <c r="A1675" s="12">
        <v>609</v>
      </c>
      <c r="B1675" s="12" t="s">
        <v>1711</v>
      </c>
      <c r="C1675" s="12" t="s">
        <v>1775</v>
      </c>
      <c r="D1675" s="1" t="str">
        <f t="shared" si="52"/>
        <v>福岡県赤村</v>
      </c>
      <c r="E1675" s="12">
        <v>609</v>
      </c>
      <c r="F1675" s="1">
        <f t="shared" si="53"/>
        <v>1</v>
      </c>
    </row>
    <row r="1676" spans="1:6">
      <c r="A1676" s="12">
        <v>610</v>
      </c>
      <c r="B1676" s="12" t="s">
        <v>1711</v>
      </c>
      <c r="C1676" s="12" t="s">
        <v>1776</v>
      </c>
      <c r="D1676" s="1" t="str">
        <f t="shared" si="52"/>
        <v>福岡県福智町</v>
      </c>
      <c r="E1676" s="12">
        <v>610</v>
      </c>
      <c r="F1676" s="1">
        <f t="shared" si="53"/>
        <v>1</v>
      </c>
    </row>
    <row r="1677" spans="1:6">
      <c r="A1677" s="12">
        <v>621</v>
      </c>
      <c r="B1677" s="12" t="s">
        <v>1711</v>
      </c>
      <c r="C1677" s="12" t="s">
        <v>1777</v>
      </c>
      <c r="D1677" s="1" t="str">
        <f t="shared" si="52"/>
        <v>福岡県苅田町</v>
      </c>
      <c r="E1677" s="12">
        <v>621</v>
      </c>
      <c r="F1677" s="1">
        <f t="shared" si="53"/>
        <v>1</v>
      </c>
    </row>
    <row r="1678" spans="1:6">
      <c r="A1678" s="12">
        <v>625</v>
      </c>
      <c r="B1678" s="12" t="s">
        <v>1711</v>
      </c>
      <c r="C1678" s="12" t="s">
        <v>1778</v>
      </c>
      <c r="D1678" s="1" t="str">
        <f t="shared" si="52"/>
        <v>福岡県みやこ町</v>
      </c>
      <c r="E1678" s="12">
        <v>625</v>
      </c>
      <c r="F1678" s="1">
        <f t="shared" si="53"/>
        <v>1</v>
      </c>
    </row>
    <row r="1679" spans="1:6">
      <c r="A1679" s="12">
        <v>642</v>
      </c>
      <c r="B1679" s="12" t="s">
        <v>1711</v>
      </c>
      <c r="C1679" s="12" t="s">
        <v>1779</v>
      </c>
      <c r="D1679" s="1" t="str">
        <f t="shared" si="52"/>
        <v>福岡県吉富町</v>
      </c>
      <c r="E1679" s="12">
        <v>642</v>
      </c>
      <c r="F1679" s="1">
        <f t="shared" si="53"/>
        <v>1</v>
      </c>
    </row>
    <row r="1680" spans="1:6">
      <c r="A1680" s="12">
        <v>646</v>
      </c>
      <c r="B1680" s="12" t="s">
        <v>1711</v>
      </c>
      <c r="C1680" s="12" t="s">
        <v>1780</v>
      </c>
      <c r="D1680" s="1" t="str">
        <f t="shared" si="52"/>
        <v>福岡県上毛町</v>
      </c>
      <c r="E1680" s="12">
        <v>646</v>
      </c>
      <c r="F1680" s="1">
        <f t="shared" si="53"/>
        <v>1</v>
      </c>
    </row>
    <row r="1681" spans="1:6">
      <c r="A1681" s="12">
        <v>647</v>
      </c>
      <c r="B1681" s="12" t="s">
        <v>1711</v>
      </c>
      <c r="C1681" s="12" t="s">
        <v>1781</v>
      </c>
      <c r="D1681" s="1" t="str">
        <f t="shared" si="52"/>
        <v>福岡県築上町</v>
      </c>
      <c r="E1681" s="12">
        <v>647</v>
      </c>
      <c r="F1681" s="1">
        <f t="shared" si="53"/>
        <v>1</v>
      </c>
    </row>
    <row r="1682" spans="1:6">
      <c r="A1682" s="12">
        <v>201</v>
      </c>
      <c r="B1682" s="12" t="s">
        <v>1782</v>
      </c>
      <c r="C1682" s="12" t="s">
        <v>1783</v>
      </c>
      <c r="D1682" s="1" t="str">
        <f t="shared" si="52"/>
        <v>佐賀県佐賀市</v>
      </c>
      <c r="E1682" s="12">
        <v>201</v>
      </c>
      <c r="F1682" s="1">
        <f t="shared" si="53"/>
        <v>1</v>
      </c>
    </row>
    <row r="1683" spans="1:6">
      <c r="A1683" s="12">
        <v>202</v>
      </c>
      <c r="B1683" s="12" t="s">
        <v>1782</v>
      </c>
      <c r="C1683" s="12" t="s">
        <v>1784</v>
      </c>
      <c r="D1683" s="1" t="str">
        <f t="shared" si="52"/>
        <v>佐賀県唐津市</v>
      </c>
      <c r="E1683" s="12">
        <v>202</v>
      </c>
      <c r="F1683" s="1">
        <f t="shared" si="53"/>
        <v>1</v>
      </c>
    </row>
    <row r="1684" spans="1:6">
      <c r="A1684" s="12">
        <v>203</v>
      </c>
      <c r="B1684" s="12" t="s">
        <v>1782</v>
      </c>
      <c r="C1684" s="12" t="s">
        <v>1785</v>
      </c>
      <c r="D1684" s="1" t="str">
        <f t="shared" si="52"/>
        <v>佐賀県鳥栖市</v>
      </c>
      <c r="E1684" s="12">
        <v>203</v>
      </c>
      <c r="F1684" s="1">
        <f t="shared" si="53"/>
        <v>1</v>
      </c>
    </row>
    <row r="1685" spans="1:6">
      <c r="A1685" s="12">
        <v>204</v>
      </c>
      <c r="B1685" s="12" t="s">
        <v>1782</v>
      </c>
      <c r="C1685" s="12" t="s">
        <v>1786</v>
      </c>
      <c r="D1685" s="1" t="str">
        <f t="shared" si="52"/>
        <v>佐賀県多久市</v>
      </c>
      <c r="E1685" s="12">
        <v>204</v>
      </c>
      <c r="F1685" s="1">
        <f t="shared" si="53"/>
        <v>1</v>
      </c>
    </row>
    <row r="1686" spans="1:6">
      <c r="A1686" s="12">
        <v>205</v>
      </c>
      <c r="B1686" s="12" t="s">
        <v>1782</v>
      </c>
      <c r="C1686" s="12" t="s">
        <v>1787</v>
      </c>
      <c r="D1686" s="1" t="str">
        <f t="shared" si="52"/>
        <v>佐賀県伊万里市</v>
      </c>
      <c r="E1686" s="12">
        <v>205</v>
      </c>
      <c r="F1686" s="1">
        <f t="shared" si="53"/>
        <v>1</v>
      </c>
    </row>
    <row r="1687" spans="1:6">
      <c r="A1687" s="12">
        <v>206</v>
      </c>
      <c r="B1687" s="12" t="s">
        <v>1782</v>
      </c>
      <c r="C1687" s="12" t="s">
        <v>1788</v>
      </c>
      <c r="D1687" s="1" t="str">
        <f t="shared" si="52"/>
        <v>佐賀県武雄市</v>
      </c>
      <c r="E1687" s="12">
        <v>206</v>
      </c>
      <c r="F1687" s="1">
        <f t="shared" si="53"/>
        <v>1</v>
      </c>
    </row>
    <row r="1688" spans="1:6">
      <c r="A1688" s="12">
        <v>207</v>
      </c>
      <c r="B1688" s="12" t="s">
        <v>1782</v>
      </c>
      <c r="C1688" s="12" t="s">
        <v>1789</v>
      </c>
      <c r="D1688" s="1" t="str">
        <f t="shared" si="52"/>
        <v>佐賀県鹿島市</v>
      </c>
      <c r="E1688" s="12">
        <v>207</v>
      </c>
      <c r="F1688" s="1">
        <f t="shared" si="53"/>
        <v>1</v>
      </c>
    </row>
    <row r="1689" spans="1:6">
      <c r="A1689" s="12">
        <v>208</v>
      </c>
      <c r="B1689" s="12" t="s">
        <v>1782</v>
      </c>
      <c r="C1689" s="12" t="s">
        <v>1790</v>
      </c>
      <c r="D1689" s="1" t="str">
        <f t="shared" si="52"/>
        <v>佐賀県小城市</v>
      </c>
      <c r="E1689" s="12">
        <v>208</v>
      </c>
      <c r="F1689" s="1">
        <f t="shared" si="53"/>
        <v>1</v>
      </c>
    </row>
    <row r="1690" spans="1:6">
      <c r="A1690" s="12">
        <v>209</v>
      </c>
      <c r="B1690" s="12" t="s">
        <v>1782</v>
      </c>
      <c r="C1690" s="12" t="s">
        <v>1791</v>
      </c>
      <c r="D1690" s="1" t="str">
        <f t="shared" si="52"/>
        <v>佐賀県嬉野市</v>
      </c>
      <c r="E1690" s="12">
        <v>209</v>
      </c>
      <c r="F1690" s="1">
        <f t="shared" si="53"/>
        <v>1</v>
      </c>
    </row>
    <row r="1691" spans="1:6">
      <c r="A1691" s="12">
        <v>210</v>
      </c>
      <c r="B1691" s="12" t="s">
        <v>1782</v>
      </c>
      <c r="C1691" s="12" t="s">
        <v>1792</v>
      </c>
      <c r="D1691" s="1" t="str">
        <f t="shared" si="52"/>
        <v>佐賀県神埼市</v>
      </c>
      <c r="E1691" s="12">
        <v>210</v>
      </c>
      <c r="F1691" s="1">
        <f t="shared" si="53"/>
        <v>1</v>
      </c>
    </row>
    <row r="1692" spans="1:6">
      <c r="A1692" s="12">
        <v>327</v>
      </c>
      <c r="B1692" s="12" t="s">
        <v>1782</v>
      </c>
      <c r="C1692" s="12" t="s">
        <v>1793</v>
      </c>
      <c r="D1692" s="1" t="str">
        <f t="shared" si="52"/>
        <v>佐賀県吉野ヶ里町</v>
      </c>
      <c r="E1692" s="12">
        <v>327</v>
      </c>
      <c r="F1692" s="1">
        <f t="shared" si="53"/>
        <v>1</v>
      </c>
    </row>
    <row r="1693" spans="1:6">
      <c r="A1693" s="12">
        <v>341</v>
      </c>
      <c r="B1693" s="12" t="s">
        <v>1782</v>
      </c>
      <c r="C1693" s="12" t="s">
        <v>1794</v>
      </c>
      <c r="D1693" s="1" t="str">
        <f t="shared" si="52"/>
        <v>佐賀県基山町</v>
      </c>
      <c r="E1693" s="12">
        <v>341</v>
      </c>
      <c r="F1693" s="1">
        <f t="shared" si="53"/>
        <v>1</v>
      </c>
    </row>
    <row r="1694" spans="1:6">
      <c r="A1694" s="12">
        <v>345</v>
      </c>
      <c r="B1694" s="12" t="s">
        <v>1782</v>
      </c>
      <c r="C1694" s="12" t="s">
        <v>1795</v>
      </c>
      <c r="D1694" s="1" t="str">
        <f t="shared" si="52"/>
        <v>佐賀県上峰町</v>
      </c>
      <c r="E1694" s="12">
        <v>345</v>
      </c>
      <c r="F1694" s="1">
        <f t="shared" si="53"/>
        <v>1</v>
      </c>
    </row>
    <row r="1695" spans="1:6">
      <c r="A1695" s="12">
        <v>346</v>
      </c>
      <c r="B1695" s="12" t="s">
        <v>1782</v>
      </c>
      <c r="C1695" s="12" t="s">
        <v>1796</v>
      </c>
      <c r="D1695" s="1" t="str">
        <f t="shared" si="52"/>
        <v>佐賀県みやき町</v>
      </c>
      <c r="E1695" s="12">
        <v>346</v>
      </c>
      <c r="F1695" s="1">
        <f t="shared" si="53"/>
        <v>1</v>
      </c>
    </row>
    <row r="1696" spans="1:6">
      <c r="A1696" s="12">
        <v>387</v>
      </c>
      <c r="B1696" s="12" t="s">
        <v>1782</v>
      </c>
      <c r="C1696" s="12" t="s">
        <v>1797</v>
      </c>
      <c r="D1696" s="1" t="str">
        <f t="shared" si="52"/>
        <v>佐賀県玄海町</v>
      </c>
      <c r="E1696" s="12">
        <v>387</v>
      </c>
      <c r="F1696" s="1">
        <f t="shared" si="53"/>
        <v>1</v>
      </c>
    </row>
    <row r="1697" spans="1:6">
      <c r="A1697" s="12">
        <v>401</v>
      </c>
      <c r="B1697" s="12" t="s">
        <v>1782</v>
      </c>
      <c r="C1697" s="12" t="s">
        <v>1798</v>
      </c>
      <c r="D1697" s="1" t="str">
        <f t="shared" si="52"/>
        <v>佐賀県有田町</v>
      </c>
      <c r="E1697" s="12">
        <v>401</v>
      </c>
      <c r="F1697" s="1">
        <f t="shared" si="53"/>
        <v>1</v>
      </c>
    </row>
    <row r="1698" spans="1:6">
      <c r="A1698" s="12">
        <v>423</v>
      </c>
      <c r="B1698" s="12" t="s">
        <v>1782</v>
      </c>
      <c r="C1698" s="12" t="s">
        <v>1799</v>
      </c>
      <c r="D1698" s="1" t="str">
        <f t="shared" si="52"/>
        <v>佐賀県大町町</v>
      </c>
      <c r="E1698" s="12">
        <v>423</v>
      </c>
      <c r="F1698" s="1">
        <f t="shared" si="53"/>
        <v>1</v>
      </c>
    </row>
    <row r="1699" spans="1:6">
      <c r="A1699" s="12">
        <v>424</v>
      </c>
      <c r="B1699" s="12" t="s">
        <v>1782</v>
      </c>
      <c r="C1699" s="12" t="s">
        <v>1800</v>
      </c>
      <c r="D1699" s="1" t="str">
        <f t="shared" si="52"/>
        <v>佐賀県江北町</v>
      </c>
      <c r="E1699" s="12">
        <v>424</v>
      </c>
      <c r="F1699" s="1">
        <f t="shared" si="53"/>
        <v>1</v>
      </c>
    </row>
    <row r="1700" spans="1:6">
      <c r="A1700" s="12">
        <v>425</v>
      </c>
      <c r="B1700" s="12" t="s">
        <v>1782</v>
      </c>
      <c r="C1700" s="12" t="s">
        <v>1801</v>
      </c>
      <c r="D1700" s="1" t="str">
        <f t="shared" si="52"/>
        <v>佐賀県白石町</v>
      </c>
      <c r="E1700" s="12">
        <v>425</v>
      </c>
      <c r="F1700" s="1">
        <f t="shared" si="53"/>
        <v>1</v>
      </c>
    </row>
    <row r="1701" spans="1:6">
      <c r="A1701" s="12">
        <v>441</v>
      </c>
      <c r="B1701" s="12" t="s">
        <v>1782</v>
      </c>
      <c r="C1701" s="12" t="s">
        <v>1802</v>
      </c>
      <c r="D1701" s="1" t="str">
        <f t="shared" si="52"/>
        <v>佐賀県太良町</v>
      </c>
      <c r="E1701" s="12">
        <v>441</v>
      </c>
      <c r="F1701" s="1">
        <f t="shared" si="53"/>
        <v>1</v>
      </c>
    </row>
    <row r="1702" spans="1:6">
      <c r="A1702" s="12">
        <v>201</v>
      </c>
      <c r="B1702" s="12" t="s">
        <v>1803</v>
      </c>
      <c r="C1702" s="12" t="s">
        <v>1804</v>
      </c>
      <c r="D1702" s="1" t="str">
        <f t="shared" si="52"/>
        <v>長崎県長崎市</v>
      </c>
      <c r="E1702" s="12">
        <v>201</v>
      </c>
      <c r="F1702" s="1">
        <f t="shared" si="53"/>
        <v>1</v>
      </c>
    </row>
    <row r="1703" spans="1:6">
      <c r="A1703" s="12">
        <v>202</v>
      </c>
      <c r="B1703" s="12" t="s">
        <v>1803</v>
      </c>
      <c r="C1703" s="12" t="s">
        <v>1805</v>
      </c>
      <c r="D1703" s="1" t="str">
        <f t="shared" si="52"/>
        <v>長崎県佐世保市</v>
      </c>
      <c r="E1703" s="12">
        <v>202</v>
      </c>
      <c r="F1703" s="1">
        <f t="shared" si="53"/>
        <v>1</v>
      </c>
    </row>
    <row r="1704" spans="1:6">
      <c r="A1704" s="12">
        <v>203</v>
      </c>
      <c r="B1704" s="12" t="s">
        <v>1803</v>
      </c>
      <c r="C1704" s="12" t="s">
        <v>1806</v>
      </c>
      <c r="D1704" s="1" t="str">
        <f t="shared" si="52"/>
        <v>長崎県島原市</v>
      </c>
      <c r="E1704" s="12">
        <v>203</v>
      </c>
      <c r="F1704" s="1">
        <f t="shared" si="53"/>
        <v>1</v>
      </c>
    </row>
    <row r="1705" spans="1:6">
      <c r="A1705" s="12">
        <v>204</v>
      </c>
      <c r="B1705" s="12" t="s">
        <v>1803</v>
      </c>
      <c r="C1705" s="12" t="s">
        <v>1807</v>
      </c>
      <c r="D1705" s="1" t="str">
        <f t="shared" si="52"/>
        <v>長崎県諫早市</v>
      </c>
      <c r="E1705" s="12">
        <v>204</v>
      </c>
      <c r="F1705" s="1">
        <f t="shared" si="53"/>
        <v>1</v>
      </c>
    </row>
    <row r="1706" spans="1:6">
      <c r="A1706" s="12">
        <v>205</v>
      </c>
      <c r="B1706" s="12" t="s">
        <v>1803</v>
      </c>
      <c r="C1706" s="12" t="s">
        <v>1808</v>
      </c>
      <c r="D1706" s="1" t="str">
        <f t="shared" si="52"/>
        <v>長崎県大村市</v>
      </c>
      <c r="E1706" s="12">
        <v>205</v>
      </c>
      <c r="F1706" s="1">
        <f t="shared" si="53"/>
        <v>1</v>
      </c>
    </row>
    <row r="1707" spans="1:6">
      <c r="A1707" s="12">
        <v>207</v>
      </c>
      <c r="B1707" s="12" t="s">
        <v>1803</v>
      </c>
      <c r="C1707" s="12" t="s">
        <v>1809</v>
      </c>
      <c r="D1707" s="1" t="str">
        <f t="shared" si="52"/>
        <v>長崎県平戸市</v>
      </c>
      <c r="E1707" s="12">
        <v>207</v>
      </c>
      <c r="F1707" s="1">
        <f t="shared" si="53"/>
        <v>1</v>
      </c>
    </row>
    <row r="1708" spans="1:6">
      <c r="A1708" s="12">
        <v>208</v>
      </c>
      <c r="B1708" s="12" t="s">
        <v>1803</v>
      </c>
      <c r="C1708" s="12" t="s">
        <v>1810</v>
      </c>
      <c r="D1708" s="1" t="str">
        <f t="shared" si="52"/>
        <v>長崎県松浦市</v>
      </c>
      <c r="E1708" s="12">
        <v>208</v>
      </c>
      <c r="F1708" s="1">
        <f t="shared" si="53"/>
        <v>1</v>
      </c>
    </row>
    <row r="1709" spans="1:6">
      <c r="A1709" s="12">
        <v>209</v>
      </c>
      <c r="B1709" s="12" t="s">
        <v>1803</v>
      </c>
      <c r="C1709" s="12" t="s">
        <v>1811</v>
      </c>
      <c r="D1709" s="1" t="str">
        <f t="shared" si="52"/>
        <v>長崎県対馬市</v>
      </c>
      <c r="E1709" s="12">
        <v>209</v>
      </c>
      <c r="F1709" s="1">
        <f t="shared" si="53"/>
        <v>1</v>
      </c>
    </row>
    <row r="1710" spans="1:6">
      <c r="A1710" s="12">
        <v>210</v>
      </c>
      <c r="B1710" s="12" t="s">
        <v>1803</v>
      </c>
      <c r="C1710" s="12" t="s">
        <v>1812</v>
      </c>
      <c r="D1710" s="1" t="str">
        <f t="shared" si="52"/>
        <v>長崎県壱岐市</v>
      </c>
      <c r="E1710" s="12">
        <v>210</v>
      </c>
      <c r="F1710" s="1">
        <f t="shared" si="53"/>
        <v>1</v>
      </c>
    </row>
    <row r="1711" spans="1:6">
      <c r="A1711" s="12">
        <v>211</v>
      </c>
      <c r="B1711" s="12" t="s">
        <v>1803</v>
      </c>
      <c r="C1711" s="12" t="s">
        <v>1813</v>
      </c>
      <c r="D1711" s="1" t="str">
        <f t="shared" si="52"/>
        <v>長崎県五島市</v>
      </c>
      <c r="E1711" s="12">
        <v>211</v>
      </c>
      <c r="F1711" s="1">
        <f t="shared" si="53"/>
        <v>1</v>
      </c>
    </row>
    <row r="1712" spans="1:6">
      <c r="A1712" s="12">
        <v>212</v>
      </c>
      <c r="B1712" s="12" t="s">
        <v>1803</v>
      </c>
      <c r="C1712" s="12" t="s">
        <v>1814</v>
      </c>
      <c r="D1712" s="1" t="str">
        <f t="shared" si="52"/>
        <v>長崎県西海市</v>
      </c>
      <c r="E1712" s="12">
        <v>212</v>
      </c>
      <c r="F1712" s="1">
        <f t="shared" si="53"/>
        <v>1</v>
      </c>
    </row>
    <row r="1713" spans="1:6">
      <c r="A1713" s="12">
        <v>213</v>
      </c>
      <c r="B1713" s="12" t="s">
        <v>1803</v>
      </c>
      <c r="C1713" s="12" t="s">
        <v>1815</v>
      </c>
      <c r="D1713" s="1" t="str">
        <f t="shared" si="52"/>
        <v>長崎県雲仙市</v>
      </c>
      <c r="E1713" s="12">
        <v>213</v>
      </c>
      <c r="F1713" s="1">
        <f t="shared" si="53"/>
        <v>1</v>
      </c>
    </row>
    <row r="1714" spans="1:6">
      <c r="A1714" s="12">
        <v>214</v>
      </c>
      <c r="B1714" s="12" t="s">
        <v>1803</v>
      </c>
      <c r="C1714" s="12" t="s">
        <v>1816</v>
      </c>
      <c r="D1714" s="1" t="str">
        <f t="shared" si="52"/>
        <v>長崎県南島原市</v>
      </c>
      <c r="E1714" s="12">
        <v>214</v>
      </c>
      <c r="F1714" s="1">
        <f t="shared" si="53"/>
        <v>1</v>
      </c>
    </row>
    <row r="1715" spans="1:6">
      <c r="A1715" s="12">
        <v>307</v>
      </c>
      <c r="B1715" s="12" t="s">
        <v>1803</v>
      </c>
      <c r="C1715" s="12" t="s">
        <v>1817</v>
      </c>
      <c r="D1715" s="1" t="str">
        <f t="shared" si="52"/>
        <v>長崎県長与町</v>
      </c>
      <c r="E1715" s="12">
        <v>307</v>
      </c>
      <c r="F1715" s="1">
        <f t="shared" si="53"/>
        <v>1</v>
      </c>
    </row>
    <row r="1716" spans="1:6">
      <c r="A1716" s="12">
        <v>308</v>
      </c>
      <c r="B1716" s="12" t="s">
        <v>1803</v>
      </c>
      <c r="C1716" s="12" t="s">
        <v>1818</v>
      </c>
      <c r="D1716" s="1" t="str">
        <f t="shared" si="52"/>
        <v>長崎県時津町</v>
      </c>
      <c r="E1716" s="12">
        <v>308</v>
      </c>
      <c r="F1716" s="1">
        <f t="shared" si="53"/>
        <v>1</v>
      </c>
    </row>
    <row r="1717" spans="1:6">
      <c r="A1717" s="12">
        <v>321</v>
      </c>
      <c r="B1717" s="12" t="s">
        <v>1803</v>
      </c>
      <c r="C1717" s="12" t="s">
        <v>1819</v>
      </c>
      <c r="D1717" s="1" t="str">
        <f t="shared" si="52"/>
        <v>長崎県東彼杵町</v>
      </c>
      <c r="E1717" s="12">
        <v>321</v>
      </c>
      <c r="F1717" s="1">
        <f t="shared" si="53"/>
        <v>1</v>
      </c>
    </row>
    <row r="1718" spans="1:6">
      <c r="A1718" s="12">
        <v>322</v>
      </c>
      <c r="B1718" s="12" t="s">
        <v>1803</v>
      </c>
      <c r="C1718" s="12" t="s">
        <v>1820</v>
      </c>
      <c r="D1718" s="1" t="str">
        <f t="shared" si="52"/>
        <v>長崎県川棚町</v>
      </c>
      <c r="E1718" s="12">
        <v>322</v>
      </c>
      <c r="F1718" s="1">
        <f t="shared" si="53"/>
        <v>1</v>
      </c>
    </row>
    <row r="1719" spans="1:6">
      <c r="A1719" s="12">
        <v>323</v>
      </c>
      <c r="B1719" s="12" t="s">
        <v>1803</v>
      </c>
      <c r="C1719" s="12" t="s">
        <v>1821</v>
      </c>
      <c r="D1719" s="1" t="str">
        <f t="shared" si="52"/>
        <v>長崎県波佐見町</v>
      </c>
      <c r="E1719" s="12">
        <v>323</v>
      </c>
      <c r="F1719" s="1">
        <f t="shared" si="53"/>
        <v>1</v>
      </c>
    </row>
    <row r="1720" spans="1:6">
      <c r="A1720" s="12">
        <v>383</v>
      </c>
      <c r="B1720" s="12" t="s">
        <v>1803</v>
      </c>
      <c r="C1720" s="12" t="s">
        <v>1822</v>
      </c>
      <c r="D1720" s="1" t="str">
        <f t="shared" si="52"/>
        <v>長崎県小値賀町</v>
      </c>
      <c r="E1720" s="12">
        <v>383</v>
      </c>
      <c r="F1720" s="1">
        <f t="shared" si="53"/>
        <v>1</v>
      </c>
    </row>
    <row r="1721" spans="1:6">
      <c r="A1721" s="12">
        <v>391</v>
      </c>
      <c r="B1721" s="12" t="s">
        <v>1803</v>
      </c>
      <c r="C1721" s="12" t="s">
        <v>1823</v>
      </c>
      <c r="D1721" s="1" t="str">
        <f t="shared" si="52"/>
        <v>長崎県佐々町</v>
      </c>
      <c r="E1721" s="12">
        <v>391</v>
      </c>
      <c r="F1721" s="1">
        <f t="shared" si="53"/>
        <v>1</v>
      </c>
    </row>
    <row r="1722" spans="1:6">
      <c r="A1722" s="12">
        <v>411</v>
      </c>
      <c r="B1722" s="12" t="s">
        <v>1803</v>
      </c>
      <c r="C1722" s="12" t="s">
        <v>1824</v>
      </c>
      <c r="D1722" s="1" t="str">
        <f t="shared" si="52"/>
        <v>長崎県新上五島町</v>
      </c>
      <c r="E1722" s="12">
        <v>411</v>
      </c>
      <c r="F1722" s="1">
        <f t="shared" si="53"/>
        <v>1</v>
      </c>
    </row>
    <row r="1723" spans="1:6">
      <c r="A1723" s="12">
        <v>101</v>
      </c>
      <c r="B1723" s="12" t="s">
        <v>1825</v>
      </c>
      <c r="C1723" s="12" t="s">
        <v>1826</v>
      </c>
      <c r="D1723" s="1" t="str">
        <f t="shared" si="52"/>
        <v>熊本県熊本市中央区</v>
      </c>
      <c r="E1723" s="12">
        <v>101</v>
      </c>
      <c r="F1723" s="1">
        <f t="shared" si="53"/>
        <v>1</v>
      </c>
    </row>
    <row r="1724" spans="1:6">
      <c r="A1724" s="12">
        <v>102</v>
      </c>
      <c r="B1724" s="12" t="s">
        <v>1825</v>
      </c>
      <c r="C1724" s="12" t="s">
        <v>1827</v>
      </c>
      <c r="D1724" s="1" t="str">
        <f t="shared" si="52"/>
        <v>熊本県熊本市東区</v>
      </c>
      <c r="E1724" s="12">
        <v>102</v>
      </c>
      <c r="F1724" s="1">
        <f t="shared" si="53"/>
        <v>1</v>
      </c>
    </row>
    <row r="1725" spans="1:6">
      <c r="A1725" s="12">
        <v>103</v>
      </c>
      <c r="B1725" s="12" t="s">
        <v>1825</v>
      </c>
      <c r="C1725" s="12" t="s">
        <v>1828</v>
      </c>
      <c r="D1725" s="1" t="str">
        <f t="shared" si="52"/>
        <v>熊本県熊本市西区</v>
      </c>
      <c r="E1725" s="12">
        <v>103</v>
      </c>
      <c r="F1725" s="1">
        <f t="shared" si="53"/>
        <v>1</v>
      </c>
    </row>
    <row r="1726" spans="1:6">
      <c r="A1726" s="12">
        <v>104</v>
      </c>
      <c r="B1726" s="12" t="s">
        <v>1825</v>
      </c>
      <c r="C1726" s="12" t="s">
        <v>1829</v>
      </c>
      <c r="D1726" s="1" t="str">
        <f t="shared" si="52"/>
        <v>熊本県熊本市南区</v>
      </c>
      <c r="E1726" s="12">
        <v>104</v>
      </c>
      <c r="F1726" s="1">
        <f t="shared" si="53"/>
        <v>1</v>
      </c>
    </row>
    <row r="1727" spans="1:6">
      <c r="A1727" s="12">
        <v>105</v>
      </c>
      <c r="B1727" s="12" t="s">
        <v>1825</v>
      </c>
      <c r="C1727" s="12" t="s">
        <v>1830</v>
      </c>
      <c r="D1727" s="1" t="str">
        <f t="shared" ref="D1727:D1790" si="54">B1727&amp;C1727</f>
        <v>熊本県熊本市北区</v>
      </c>
      <c r="E1727" s="12">
        <v>105</v>
      </c>
      <c r="F1727" s="1">
        <f t="shared" si="53"/>
        <v>1</v>
      </c>
    </row>
    <row r="1728" spans="1:6">
      <c r="A1728" s="12">
        <v>202</v>
      </c>
      <c r="B1728" s="12" t="s">
        <v>1825</v>
      </c>
      <c r="C1728" s="12" t="s">
        <v>1831</v>
      </c>
      <c r="D1728" s="1" t="str">
        <f t="shared" si="54"/>
        <v>熊本県八代市</v>
      </c>
      <c r="E1728" s="12">
        <v>202</v>
      </c>
      <c r="F1728" s="1">
        <f t="shared" si="53"/>
        <v>1</v>
      </c>
    </row>
    <row r="1729" spans="1:6">
      <c r="A1729" s="12">
        <v>203</v>
      </c>
      <c r="B1729" s="12" t="s">
        <v>1825</v>
      </c>
      <c r="C1729" s="12" t="s">
        <v>1832</v>
      </c>
      <c r="D1729" s="1" t="str">
        <f t="shared" si="54"/>
        <v>熊本県人吉市</v>
      </c>
      <c r="E1729" s="12">
        <v>203</v>
      </c>
      <c r="F1729" s="1">
        <f t="shared" si="53"/>
        <v>1</v>
      </c>
    </row>
    <row r="1730" spans="1:6">
      <c r="A1730" s="12">
        <v>204</v>
      </c>
      <c r="B1730" s="12" t="s">
        <v>1825</v>
      </c>
      <c r="C1730" s="12" t="s">
        <v>1833</v>
      </c>
      <c r="D1730" s="1" t="str">
        <f t="shared" si="54"/>
        <v>熊本県荒尾市</v>
      </c>
      <c r="E1730" s="12">
        <v>204</v>
      </c>
      <c r="F1730" s="1">
        <f t="shared" ref="F1730:F1793" si="55">COUNTIF(D:D,D1730)</f>
        <v>1</v>
      </c>
    </row>
    <row r="1731" spans="1:6">
      <c r="A1731" s="12">
        <v>205</v>
      </c>
      <c r="B1731" s="12" t="s">
        <v>1825</v>
      </c>
      <c r="C1731" s="12" t="s">
        <v>1834</v>
      </c>
      <c r="D1731" s="1" t="str">
        <f t="shared" si="54"/>
        <v>熊本県水俣市</v>
      </c>
      <c r="E1731" s="12">
        <v>205</v>
      </c>
      <c r="F1731" s="1">
        <f t="shared" si="55"/>
        <v>1</v>
      </c>
    </row>
    <row r="1732" spans="1:6">
      <c r="A1732" s="12">
        <v>206</v>
      </c>
      <c r="B1732" s="12" t="s">
        <v>1825</v>
      </c>
      <c r="C1732" s="12" t="s">
        <v>1835</v>
      </c>
      <c r="D1732" s="1" t="str">
        <f t="shared" si="54"/>
        <v>熊本県玉名市</v>
      </c>
      <c r="E1732" s="12">
        <v>206</v>
      </c>
      <c r="F1732" s="1">
        <f t="shared" si="55"/>
        <v>1</v>
      </c>
    </row>
    <row r="1733" spans="1:6">
      <c r="A1733" s="12">
        <v>208</v>
      </c>
      <c r="B1733" s="12" t="s">
        <v>1825</v>
      </c>
      <c r="C1733" s="12" t="s">
        <v>1836</v>
      </c>
      <c r="D1733" s="1" t="str">
        <f t="shared" si="54"/>
        <v>熊本県山鹿市</v>
      </c>
      <c r="E1733" s="12">
        <v>208</v>
      </c>
      <c r="F1733" s="1">
        <f t="shared" si="55"/>
        <v>1</v>
      </c>
    </row>
    <row r="1734" spans="1:6">
      <c r="A1734" s="12">
        <v>210</v>
      </c>
      <c r="B1734" s="12" t="s">
        <v>1825</v>
      </c>
      <c r="C1734" s="12" t="s">
        <v>1837</v>
      </c>
      <c r="D1734" s="1" t="str">
        <f t="shared" si="54"/>
        <v>熊本県菊池市</v>
      </c>
      <c r="E1734" s="12">
        <v>210</v>
      </c>
      <c r="F1734" s="1">
        <f t="shared" si="55"/>
        <v>1</v>
      </c>
    </row>
    <row r="1735" spans="1:6">
      <c r="A1735" s="12">
        <v>211</v>
      </c>
      <c r="B1735" s="12" t="s">
        <v>1825</v>
      </c>
      <c r="C1735" s="12" t="s">
        <v>1838</v>
      </c>
      <c r="D1735" s="1" t="str">
        <f t="shared" si="54"/>
        <v>熊本県宇土市</v>
      </c>
      <c r="E1735" s="12">
        <v>211</v>
      </c>
      <c r="F1735" s="1">
        <f t="shared" si="55"/>
        <v>1</v>
      </c>
    </row>
    <row r="1736" spans="1:6">
      <c r="A1736" s="12">
        <v>212</v>
      </c>
      <c r="B1736" s="12" t="s">
        <v>1825</v>
      </c>
      <c r="C1736" s="12" t="s">
        <v>1839</v>
      </c>
      <c r="D1736" s="1" t="str">
        <f t="shared" si="54"/>
        <v>熊本県上天草市</v>
      </c>
      <c r="E1736" s="12">
        <v>212</v>
      </c>
      <c r="F1736" s="1">
        <f t="shared" si="55"/>
        <v>1</v>
      </c>
    </row>
    <row r="1737" spans="1:6">
      <c r="A1737" s="12">
        <v>213</v>
      </c>
      <c r="B1737" s="12" t="s">
        <v>1825</v>
      </c>
      <c r="C1737" s="12" t="s">
        <v>1840</v>
      </c>
      <c r="D1737" s="1" t="str">
        <f t="shared" si="54"/>
        <v>熊本県宇城市</v>
      </c>
      <c r="E1737" s="12">
        <v>213</v>
      </c>
      <c r="F1737" s="1">
        <f t="shared" si="55"/>
        <v>1</v>
      </c>
    </row>
    <row r="1738" spans="1:6">
      <c r="A1738" s="12">
        <v>214</v>
      </c>
      <c r="B1738" s="12" t="s">
        <v>1825</v>
      </c>
      <c r="C1738" s="12" t="s">
        <v>1841</v>
      </c>
      <c r="D1738" s="1" t="str">
        <f t="shared" si="54"/>
        <v>熊本県阿蘇市</v>
      </c>
      <c r="E1738" s="12">
        <v>214</v>
      </c>
      <c r="F1738" s="1">
        <f t="shared" si="55"/>
        <v>1</v>
      </c>
    </row>
    <row r="1739" spans="1:6">
      <c r="A1739" s="12">
        <v>215</v>
      </c>
      <c r="B1739" s="12" t="s">
        <v>1825</v>
      </c>
      <c r="C1739" s="12" t="s">
        <v>1842</v>
      </c>
      <c r="D1739" s="1" t="str">
        <f t="shared" si="54"/>
        <v>熊本県天草市</v>
      </c>
      <c r="E1739" s="12">
        <v>215</v>
      </c>
      <c r="F1739" s="1">
        <f t="shared" si="55"/>
        <v>1</v>
      </c>
    </row>
    <row r="1740" spans="1:6">
      <c r="A1740" s="12">
        <v>216</v>
      </c>
      <c r="B1740" s="12" t="s">
        <v>1825</v>
      </c>
      <c r="C1740" s="12" t="s">
        <v>1843</v>
      </c>
      <c r="D1740" s="1" t="str">
        <f t="shared" si="54"/>
        <v>熊本県合志市</v>
      </c>
      <c r="E1740" s="12">
        <v>216</v>
      </c>
      <c r="F1740" s="1">
        <f t="shared" si="55"/>
        <v>1</v>
      </c>
    </row>
    <row r="1741" spans="1:6">
      <c r="A1741" s="12">
        <v>348</v>
      </c>
      <c r="B1741" s="12" t="s">
        <v>1825</v>
      </c>
      <c r="C1741" s="12" t="s">
        <v>400</v>
      </c>
      <c r="D1741" s="1" t="str">
        <f t="shared" si="54"/>
        <v>熊本県美里町</v>
      </c>
      <c r="E1741" s="12">
        <v>348</v>
      </c>
      <c r="F1741" s="1">
        <f t="shared" si="55"/>
        <v>1</v>
      </c>
    </row>
    <row r="1742" spans="1:6">
      <c r="A1742" s="12">
        <v>364</v>
      </c>
      <c r="B1742" s="12" t="s">
        <v>1825</v>
      </c>
      <c r="C1742" s="12" t="s">
        <v>1844</v>
      </c>
      <c r="D1742" s="1" t="str">
        <f t="shared" si="54"/>
        <v>熊本県玉東町</v>
      </c>
      <c r="E1742" s="12">
        <v>364</v>
      </c>
      <c r="F1742" s="1">
        <f t="shared" si="55"/>
        <v>1</v>
      </c>
    </row>
    <row r="1743" spans="1:6">
      <c r="A1743" s="12">
        <v>367</v>
      </c>
      <c r="B1743" s="12" t="s">
        <v>1825</v>
      </c>
      <c r="C1743" s="12" t="s">
        <v>1845</v>
      </c>
      <c r="D1743" s="1" t="str">
        <f t="shared" si="54"/>
        <v>熊本県南関町</v>
      </c>
      <c r="E1743" s="12">
        <v>367</v>
      </c>
      <c r="F1743" s="1">
        <f t="shared" si="55"/>
        <v>1</v>
      </c>
    </row>
    <row r="1744" spans="1:6">
      <c r="A1744" s="12">
        <v>368</v>
      </c>
      <c r="B1744" s="12" t="s">
        <v>1825</v>
      </c>
      <c r="C1744" s="12" t="s">
        <v>1846</v>
      </c>
      <c r="D1744" s="1" t="str">
        <f t="shared" si="54"/>
        <v>熊本県長洲町</v>
      </c>
      <c r="E1744" s="12">
        <v>368</v>
      </c>
      <c r="F1744" s="1">
        <f t="shared" si="55"/>
        <v>1</v>
      </c>
    </row>
    <row r="1745" spans="1:6">
      <c r="A1745" s="12">
        <v>369</v>
      </c>
      <c r="B1745" s="12" t="s">
        <v>1825</v>
      </c>
      <c r="C1745" s="12" t="s">
        <v>1847</v>
      </c>
      <c r="D1745" s="1" t="str">
        <f t="shared" si="54"/>
        <v>熊本県和水町</v>
      </c>
      <c r="E1745" s="12">
        <v>369</v>
      </c>
      <c r="F1745" s="1">
        <f t="shared" si="55"/>
        <v>1</v>
      </c>
    </row>
    <row r="1746" spans="1:6">
      <c r="A1746" s="12">
        <v>403</v>
      </c>
      <c r="B1746" s="12" t="s">
        <v>1825</v>
      </c>
      <c r="C1746" s="12" t="s">
        <v>1848</v>
      </c>
      <c r="D1746" s="1" t="str">
        <f t="shared" si="54"/>
        <v>熊本県大津町</v>
      </c>
      <c r="E1746" s="12">
        <v>403</v>
      </c>
      <c r="F1746" s="1">
        <f t="shared" si="55"/>
        <v>1</v>
      </c>
    </row>
    <row r="1747" spans="1:6">
      <c r="A1747" s="12">
        <v>404</v>
      </c>
      <c r="B1747" s="12" t="s">
        <v>1825</v>
      </c>
      <c r="C1747" s="12" t="s">
        <v>1849</v>
      </c>
      <c r="D1747" s="1" t="str">
        <f t="shared" si="54"/>
        <v>熊本県菊陽町</v>
      </c>
      <c r="E1747" s="12">
        <v>404</v>
      </c>
      <c r="F1747" s="1">
        <f t="shared" si="55"/>
        <v>1</v>
      </c>
    </row>
    <row r="1748" spans="1:6">
      <c r="A1748" s="12">
        <v>423</v>
      </c>
      <c r="B1748" s="12" t="s">
        <v>1825</v>
      </c>
      <c r="C1748" s="12" t="s">
        <v>1850</v>
      </c>
      <c r="D1748" s="1" t="str">
        <f t="shared" si="54"/>
        <v>熊本県南小国町</v>
      </c>
      <c r="E1748" s="12">
        <v>423</v>
      </c>
      <c r="F1748" s="1">
        <f t="shared" si="55"/>
        <v>1</v>
      </c>
    </row>
    <row r="1749" spans="1:6">
      <c r="A1749" s="12">
        <v>424</v>
      </c>
      <c r="B1749" s="12" t="s">
        <v>1825</v>
      </c>
      <c r="C1749" s="12" t="s">
        <v>459</v>
      </c>
      <c r="D1749" s="1" t="str">
        <f t="shared" si="54"/>
        <v>熊本県小国町</v>
      </c>
      <c r="E1749" s="12">
        <v>424</v>
      </c>
      <c r="F1749" s="1">
        <f t="shared" si="55"/>
        <v>1</v>
      </c>
    </row>
    <row r="1750" spans="1:6">
      <c r="A1750" s="12">
        <v>425</v>
      </c>
      <c r="B1750" s="12" t="s">
        <v>1825</v>
      </c>
      <c r="C1750" s="12" t="s">
        <v>1851</v>
      </c>
      <c r="D1750" s="1" t="str">
        <f t="shared" si="54"/>
        <v>熊本県産山村</v>
      </c>
      <c r="E1750" s="12">
        <v>425</v>
      </c>
      <c r="F1750" s="1">
        <f t="shared" si="55"/>
        <v>1</v>
      </c>
    </row>
    <row r="1751" spans="1:6">
      <c r="A1751" s="12">
        <v>428</v>
      </c>
      <c r="B1751" s="12" t="s">
        <v>1825</v>
      </c>
      <c r="C1751" s="12" t="s">
        <v>1040</v>
      </c>
      <c r="D1751" s="1" t="str">
        <f t="shared" si="54"/>
        <v>熊本県高森町</v>
      </c>
      <c r="E1751" s="12">
        <v>428</v>
      </c>
      <c r="F1751" s="1">
        <f t="shared" si="55"/>
        <v>1</v>
      </c>
    </row>
    <row r="1752" spans="1:6">
      <c r="A1752" s="12">
        <v>432</v>
      </c>
      <c r="B1752" s="12" t="s">
        <v>1825</v>
      </c>
      <c r="C1752" s="12" t="s">
        <v>1852</v>
      </c>
      <c r="D1752" s="1" t="str">
        <f t="shared" si="54"/>
        <v>熊本県西原村</v>
      </c>
      <c r="E1752" s="12">
        <v>432</v>
      </c>
      <c r="F1752" s="1">
        <f t="shared" si="55"/>
        <v>1</v>
      </c>
    </row>
    <row r="1753" spans="1:6">
      <c r="A1753" s="12">
        <v>433</v>
      </c>
      <c r="B1753" s="12" t="s">
        <v>1825</v>
      </c>
      <c r="C1753" s="12" t="s">
        <v>1853</v>
      </c>
      <c r="D1753" s="1" t="str">
        <f t="shared" si="54"/>
        <v>熊本県南阿蘇村</v>
      </c>
      <c r="E1753" s="12">
        <v>433</v>
      </c>
      <c r="F1753" s="1">
        <f t="shared" si="55"/>
        <v>1</v>
      </c>
    </row>
    <row r="1754" spans="1:6">
      <c r="A1754" s="12">
        <v>441</v>
      </c>
      <c r="B1754" s="12" t="s">
        <v>1825</v>
      </c>
      <c r="C1754" s="12" t="s">
        <v>1854</v>
      </c>
      <c r="D1754" s="1" t="str">
        <f t="shared" si="54"/>
        <v>熊本県御船町</v>
      </c>
      <c r="E1754" s="12">
        <v>441</v>
      </c>
      <c r="F1754" s="1">
        <f t="shared" si="55"/>
        <v>1</v>
      </c>
    </row>
    <row r="1755" spans="1:6">
      <c r="A1755" s="12">
        <v>442</v>
      </c>
      <c r="B1755" s="12" t="s">
        <v>1825</v>
      </c>
      <c r="C1755" s="12" t="s">
        <v>1855</v>
      </c>
      <c r="D1755" s="1" t="str">
        <f t="shared" si="54"/>
        <v>熊本県嘉島町</v>
      </c>
      <c r="E1755" s="12">
        <v>442</v>
      </c>
      <c r="F1755" s="1">
        <f t="shared" si="55"/>
        <v>1</v>
      </c>
    </row>
    <row r="1756" spans="1:6">
      <c r="A1756" s="12">
        <v>443</v>
      </c>
      <c r="B1756" s="12" t="s">
        <v>1825</v>
      </c>
      <c r="C1756" s="12" t="s">
        <v>1856</v>
      </c>
      <c r="D1756" s="1" t="str">
        <f t="shared" si="54"/>
        <v>熊本県益城町</v>
      </c>
      <c r="E1756" s="12">
        <v>443</v>
      </c>
      <c r="F1756" s="1">
        <f t="shared" si="55"/>
        <v>1</v>
      </c>
    </row>
    <row r="1757" spans="1:6">
      <c r="A1757" s="12">
        <v>444</v>
      </c>
      <c r="B1757" s="12" t="s">
        <v>1825</v>
      </c>
      <c r="C1757" s="12" t="s">
        <v>1857</v>
      </c>
      <c r="D1757" s="1" t="str">
        <f t="shared" si="54"/>
        <v>熊本県甲佐町</v>
      </c>
      <c r="E1757" s="12">
        <v>444</v>
      </c>
      <c r="F1757" s="1">
        <f t="shared" si="55"/>
        <v>1</v>
      </c>
    </row>
    <row r="1758" spans="1:6">
      <c r="A1758" s="12">
        <v>447</v>
      </c>
      <c r="B1758" s="12" t="s">
        <v>1825</v>
      </c>
      <c r="C1758" s="12" t="s">
        <v>1858</v>
      </c>
      <c r="D1758" s="1" t="str">
        <f t="shared" si="54"/>
        <v>熊本県山都町</v>
      </c>
      <c r="E1758" s="12">
        <v>447</v>
      </c>
      <c r="F1758" s="1">
        <f t="shared" si="55"/>
        <v>1</v>
      </c>
    </row>
    <row r="1759" spans="1:6">
      <c r="A1759" s="12">
        <v>468</v>
      </c>
      <c r="B1759" s="12" t="s">
        <v>1825</v>
      </c>
      <c r="C1759" s="12" t="s">
        <v>1859</v>
      </c>
      <c r="D1759" s="1" t="str">
        <f t="shared" si="54"/>
        <v>熊本県氷川町</v>
      </c>
      <c r="E1759" s="12">
        <v>468</v>
      </c>
      <c r="F1759" s="1">
        <f t="shared" si="55"/>
        <v>1</v>
      </c>
    </row>
    <row r="1760" spans="1:6">
      <c r="A1760" s="12">
        <v>482</v>
      </c>
      <c r="B1760" s="12" t="s">
        <v>1825</v>
      </c>
      <c r="C1760" s="12" t="s">
        <v>1860</v>
      </c>
      <c r="D1760" s="1" t="str">
        <f t="shared" si="54"/>
        <v>熊本県芦北町</v>
      </c>
      <c r="E1760" s="12">
        <v>482</v>
      </c>
      <c r="F1760" s="1">
        <f t="shared" si="55"/>
        <v>1</v>
      </c>
    </row>
    <row r="1761" spans="1:6">
      <c r="A1761" s="12">
        <v>484</v>
      </c>
      <c r="B1761" s="12" t="s">
        <v>1825</v>
      </c>
      <c r="C1761" s="12" t="s">
        <v>1861</v>
      </c>
      <c r="D1761" s="1" t="str">
        <f t="shared" si="54"/>
        <v>熊本県津奈木町</v>
      </c>
      <c r="E1761" s="12">
        <v>484</v>
      </c>
      <c r="F1761" s="1">
        <f t="shared" si="55"/>
        <v>1</v>
      </c>
    </row>
    <row r="1762" spans="1:6">
      <c r="A1762" s="12">
        <v>501</v>
      </c>
      <c r="B1762" s="12" t="s">
        <v>1825</v>
      </c>
      <c r="C1762" s="12" t="s">
        <v>1862</v>
      </c>
      <c r="D1762" s="1" t="str">
        <f t="shared" si="54"/>
        <v>熊本県錦町</v>
      </c>
      <c r="E1762" s="12">
        <v>501</v>
      </c>
      <c r="F1762" s="1">
        <f t="shared" si="55"/>
        <v>1</v>
      </c>
    </row>
    <row r="1763" spans="1:6">
      <c r="A1763" s="12">
        <v>505</v>
      </c>
      <c r="B1763" s="12" t="s">
        <v>1825</v>
      </c>
      <c r="C1763" s="12" t="s">
        <v>1863</v>
      </c>
      <c r="D1763" s="1" t="str">
        <f t="shared" si="54"/>
        <v>熊本県多良木町</v>
      </c>
      <c r="E1763" s="12">
        <v>505</v>
      </c>
      <c r="F1763" s="1">
        <f t="shared" si="55"/>
        <v>1</v>
      </c>
    </row>
    <row r="1764" spans="1:6">
      <c r="A1764" s="12">
        <v>506</v>
      </c>
      <c r="B1764" s="12" t="s">
        <v>1825</v>
      </c>
      <c r="C1764" s="12" t="s">
        <v>1864</v>
      </c>
      <c r="D1764" s="1" t="str">
        <f t="shared" si="54"/>
        <v>熊本県湯前町</v>
      </c>
      <c r="E1764" s="12">
        <v>506</v>
      </c>
      <c r="F1764" s="1">
        <f t="shared" si="55"/>
        <v>1</v>
      </c>
    </row>
    <row r="1765" spans="1:6">
      <c r="A1765" s="12">
        <v>507</v>
      </c>
      <c r="B1765" s="12" t="s">
        <v>1825</v>
      </c>
      <c r="C1765" s="12" t="s">
        <v>1865</v>
      </c>
      <c r="D1765" s="1" t="str">
        <f t="shared" si="54"/>
        <v>熊本県水上村</v>
      </c>
      <c r="E1765" s="12">
        <v>507</v>
      </c>
      <c r="F1765" s="1">
        <f t="shared" si="55"/>
        <v>1</v>
      </c>
    </row>
    <row r="1766" spans="1:6">
      <c r="A1766" s="12">
        <v>510</v>
      </c>
      <c r="B1766" s="12" t="s">
        <v>1825</v>
      </c>
      <c r="C1766" s="12" t="s">
        <v>1866</v>
      </c>
      <c r="D1766" s="1" t="str">
        <f t="shared" si="54"/>
        <v>熊本県相良村</v>
      </c>
      <c r="E1766" s="12">
        <v>510</v>
      </c>
      <c r="F1766" s="1">
        <f t="shared" si="55"/>
        <v>1</v>
      </c>
    </row>
    <row r="1767" spans="1:6">
      <c r="A1767" s="12">
        <v>511</v>
      </c>
      <c r="B1767" s="12" t="s">
        <v>1825</v>
      </c>
      <c r="C1767" s="12" t="s">
        <v>1867</v>
      </c>
      <c r="D1767" s="1" t="str">
        <f t="shared" si="54"/>
        <v>熊本県五木村</v>
      </c>
      <c r="E1767" s="12">
        <v>511</v>
      </c>
      <c r="F1767" s="1">
        <f t="shared" si="55"/>
        <v>1</v>
      </c>
    </row>
    <row r="1768" spans="1:6">
      <c r="A1768" s="12">
        <v>512</v>
      </c>
      <c r="B1768" s="12" t="s">
        <v>1825</v>
      </c>
      <c r="C1768" s="12" t="s">
        <v>1868</v>
      </c>
      <c r="D1768" s="1" t="str">
        <f t="shared" si="54"/>
        <v>熊本県山江村</v>
      </c>
      <c r="E1768" s="12">
        <v>512</v>
      </c>
      <c r="F1768" s="1">
        <f t="shared" si="55"/>
        <v>1</v>
      </c>
    </row>
    <row r="1769" spans="1:6">
      <c r="A1769" s="12">
        <v>513</v>
      </c>
      <c r="B1769" s="12" t="s">
        <v>1825</v>
      </c>
      <c r="C1769" s="12" t="s">
        <v>1869</v>
      </c>
      <c r="D1769" s="1" t="str">
        <f t="shared" si="54"/>
        <v>熊本県球磨村</v>
      </c>
      <c r="E1769" s="12">
        <v>513</v>
      </c>
      <c r="F1769" s="1">
        <f t="shared" si="55"/>
        <v>1</v>
      </c>
    </row>
    <row r="1770" spans="1:6">
      <c r="A1770" s="12">
        <v>514</v>
      </c>
      <c r="B1770" s="12" t="s">
        <v>1825</v>
      </c>
      <c r="C1770" s="12" t="s">
        <v>1870</v>
      </c>
      <c r="D1770" s="1" t="str">
        <f t="shared" si="54"/>
        <v>熊本県あさぎり町</v>
      </c>
      <c r="E1770" s="12">
        <v>514</v>
      </c>
      <c r="F1770" s="1">
        <f t="shared" si="55"/>
        <v>1</v>
      </c>
    </row>
    <row r="1771" spans="1:6">
      <c r="A1771" s="12">
        <v>531</v>
      </c>
      <c r="B1771" s="12" t="s">
        <v>1825</v>
      </c>
      <c r="C1771" s="12" t="s">
        <v>1871</v>
      </c>
      <c r="D1771" s="1" t="str">
        <f t="shared" si="54"/>
        <v>熊本県苓北町</v>
      </c>
      <c r="E1771" s="12">
        <v>531</v>
      </c>
      <c r="F1771" s="1">
        <f t="shared" si="55"/>
        <v>1</v>
      </c>
    </row>
    <row r="1772" spans="1:6">
      <c r="A1772" s="12">
        <v>201</v>
      </c>
      <c r="B1772" s="12" t="s">
        <v>1872</v>
      </c>
      <c r="C1772" s="12" t="s">
        <v>1873</v>
      </c>
      <c r="D1772" s="1" t="str">
        <f t="shared" si="54"/>
        <v>大分県大分市</v>
      </c>
      <c r="E1772" s="12">
        <v>201</v>
      </c>
      <c r="F1772" s="1">
        <f t="shared" si="55"/>
        <v>1</v>
      </c>
    </row>
    <row r="1773" spans="1:6">
      <c r="A1773" s="12">
        <v>202</v>
      </c>
      <c r="B1773" s="12" t="s">
        <v>1872</v>
      </c>
      <c r="C1773" s="12" t="s">
        <v>1874</v>
      </c>
      <c r="D1773" s="1" t="str">
        <f t="shared" si="54"/>
        <v>大分県別府市</v>
      </c>
      <c r="E1773" s="12">
        <v>202</v>
      </c>
      <c r="F1773" s="1">
        <f t="shared" si="55"/>
        <v>1</v>
      </c>
    </row>
    <row r="1774" spans="1:6">
      <c r="A1774" s="12">
        <v>203</v>
      </c>
      <c r="B1774" s="12" t="s">
        <v>1872</v>
      </c>
      <c r="C1774" s="12" t="s">
        <v>1875</v>
      </c>
      <c r="D1774" s="1" t="str">
        <f t="shared" si="54"/>
        <v>大分県中津市</v>
      </c>
      <c r="E1774" s="12">
        <v>203</v>
      </c>
      <c r="F1774" s="1">
        <f t="shared" si="55"/>
        <v>1</v>
      </c>
    </row>
    <row r="1775" spans="1:6">
      <c r="A1775" s="12">
        <v>204</v>
      </c>
      <c r="B1775" s="12" t="s">
        <v>1872</v>
      </c>
      <c r="C1775" s="12" t="s">
        <v>1876</v>
      </c>
      <c r="D1775" s="1" t="str">
        <f t="shared" si="54"/>
        <v>大分県日田市</v>
      </c>
      <c r="E1775" s="12">
        <v>204</v>
      </c>
      <c r="F1775" s="1">
        <f t="shared" si="55"/>
        <v>1</v>
      </c>
    </row>
    <row r="1776" spans="1:6">
      <c r="A1776" s="12">
        <v>205</v>
      </c>
      <c r="B1776" s="12" t="s">
        <v>1872</v>
      </c>
      <c r="C1776" s="12" t="s">
        <v>1877</v>
      </c>
      <c r="D1776" s="1" t="str">
        <f t="shared" si="54"/>
        <v>大分県佐伯市</v>
      </c>
      <c r="E1776" s="12">
        <v>205</v>
      </c>
      <c r="F1776" s="1">
        <f t="shared" si="55"/>
        <v>1</v>
      </c>
    </row>
    <row r="1777" spans="1:6">
      <c r="A1777" s="12">
        <v>206</v>
      </c>
      <c r="B1777" s="12" t="s">
        <v>1872</v>
      </c>
      <c r="C1777" s="12" t="s">
        <v>1878</v>
      </c>
      <c r="D1777" s="1" t="str">
        <f t="shared" si="54"/>
        <v>大分県臼杵市</v>
      </c>
      <c r="E1777" s="12">
        <v>206</v>
      </c>
      <c r="F1777" s="1">
        <f t="shared" si="55"/>
        <v>1</v>
      </c>
    </row>
    <row r="1778" spans="1:6">
      <c r="A1778" s="12">
        <v>207</v>
      </c>
      <c r="B1778" s="12" t="s">
        <v>1872</v>
      </c>
      <c r="C1778" s="12" t="s">
        <v>1879</v>
      </c>
      <c r="D1778" s="1" t="str">
        <f t="shared" si="54"/>
        <v>大分県津久見市</v>
      </c>
      <c r="E1778" s="12">
        <v>207</v>
      </c>
      <c r="F1778" s="1">
        <f t="shared" si="55"/>
        <v>1</v>
      </c>
    </row>
    <row r="1779" spans="1:6">
      <c r="A1779" s="12">
        <v>208</v>
      </c>
      <c r="B1779" s="12" t="s">
        <v>1872</v>
      </c>
      <c r="C1779" s="12" t="s">
        <v>1880</v>
      </c>
      <c r="D1779" s="1" t="str">
        <f t="shared" si="54"/>
        <v>大分県竹田市</v>
      </c>
      <c r="E1779" s="12">
        <v>208</v>
      </c>
      <c r="F1779" s="1">
        <f t="shared" si="55"/>
        <v>1</v>
      </c>
    </row>
    <row r="1780" spans="1:6">
      <c r="A1780" s="12">
        <v>209</v>
      </c>
      <c r="B1780" s="12" t="s">
        <v>1872</v>
      </c>
      <c r="C1780" s="12" t="s">
        <v>1881</v>
      </c>
      <c r="D1780" s="1" t="str">
        <f t="shared" si="54"/>
        <v>大分県豊後高田市</v>
      </c>
      <c r="E1780" s="12">
        <v>209</v>
      </c>
      <c r="F1780" s="1">
        <f t="shared" si="55"/>
        <v>1</v>
      </c>
    </row>
    <row r="1781" spans="1:6">
      <c r="A1781" s="12">
        <v>210</v>
      </c>
      <c r="B1781" s="12" t="s">
        <v>1872</v>
      </c>
      <c r="C1781" s="12" t="s">
        <v>1882</v>
      </c>
      <c r="D1781" s="1" t="str">
        <f t="shared" si="54"/>
        <v>大分県杵築市</v>
      </c>
      <c r="E1781" s="12">
        <v>210</v>
      </c>
      <c r="F1781" s="1">
        <f t="shared" si="55"/>
        <v>1</v>
      </c>
    </row>
    <row r="1782" spans="1:6">
      <c r="A1782" s="12">
        <v>211</v>
      </c>
      <c r="B1782" s="12" t="s">
        <v>1872</v>
      </c>
      <c r="C1782" s="12" t="s">
        <v>1883</v>
      </c>
      <c r="D1782" s="1" t="str">
        <f t="shared" si="54"/>
        <v>大分県宇佐市</v>
      </c>
      <c r="E1782" s="12">
        <v>211</v>
      </c>
      <c r="F1782" s="1">
        <f t="shared" si="55"/>
        <v>1</v>
      </c>
    </row>
    <row r="1783" spans="1:6">
      <c r="A1783" s="12">
        <v>212</v>
      </c>
      <c r="B1783" s="12" t="s">
        <v>1872</v>
      </c>
      <c r="C1783" s="12" t="s">
        <v>1884</v>
      </c>
      <c r="D1783" s="1" t="str">
        <f t="shared" si="54"/>
        <v>大分県豊後大野市</v>
      </c>
      <c r="E1783" s="12">
        <v>212</v>
      </c>
      <c r="F1783" s="1">
        <f t="shared" si="55"/>
        <v>1</v>
      </c>
    </row>
    <row r="1784" spans="1:6">
      <c r="A1784" s="12">
        <v>213</v>
      </c>
      <c r="B1784" s="12" t="s">
        <v>1872</v>
      </c>
      <c r="C1784" s="12" t="s">
        <v>1885</v>
      </c>
      <c r="D1784" s="1" t="str">
        <f t="shared" si="54"/>
        <v>大分県由布市</v>
      </c>
      <c r="E1784" s="12">
        <v>213</v>
      </c>
      <c r="F1784" s="1">
        <f t="shared" si="55"/>
        <v>1</v>
      </c>
    </row>
    <row r="1785" spans="1:6">
      <c r="A1785" s="12">
        <v>214</v>
      </c>
      <c r="B1785" s="12" t="s">
        <v>1872</v>
      </c>
      <c r="C1785" s="12" t="s">
        <v>1886</v>
      </c>
      <c r="D1785" s="1" t="str">
        <f t="shared" si="54"/>
        <v>大分県国東市</v>
      </c>
      <c r="E1785" s="12">
        <v>214</v>
      </c>
      <c r="F1785" s="1">
        <f t="shared" si="55"/>
        <v>1</v>
      </c>
    </row>
    <row r="1786" spans="1:6">
      <c r="A1786" s="12">
        <v>322</v>
      </c>
      <c r="B1786" s="12" t="s">
        <v>1872</v>
      </c>
      <c r="C1786" s="12" t="s">
        <v>1887</v>
      </c>
      <c r="D1786" s="1" t="str">
        <f t="shared" si="54"/>
        <v>大分県姫島村</v>
      </c>
      <c r="E1786" s="12">
        <v>322</v>
      </c>
      <c r="F1786" s="1">
        <f t="shared" si="55"/>
        <v>1</v>
      </c>
    </row>
    <row r="1787" spans="1:6">
      <c r="A1787" s="12">
        <v>341</v>
      </c>
      <c r="B1787" s="12" t="s">
        <v>1872</v>
      </c>
      <c r="C1787" s="12" t="s">
        <v>1888</v>
      </c>
      <c r="D1787" s="1" t="str">
        <f t="shared" si="54"/>
        <v>大分県日出町</v>
      </c>
      <c r="E1787" s="12">
        <v>341</v>
      </c>
      <c r="F1787" s="1">
        <f t="shared" si="55"/>
        <v>1</v>
      </c>
    </row>
    <row r="1788" spans="1:6">
      <c r="A1788" s="12">
        <v>461</v>
      </c>
      <c r="B1788" s="12" t="s">
        <v>1872</v>
      </c>
      <c r="C1788" s="12" t="s">
        <v>1889</v>
      </c>
      <c r="D1788" s="1" t="str">
        <f t="shared" si="54"/>
        <v>大分県九重町</v>
      </c>
      <c r="E1788" s="12">
        <v>461</v>
      </c>
      <c r="F1788" s="1">
        <f t="shared" si="55"/>
        <v>1</v>
      </c>
    </row>
    <row r="1789" spans="1:6">
      <c r="A1789" s="12">
        <v>462</v>
      </c>
      <c r="B1789" s="12" t="s">
        <v>1872</v>
      </c>
      <c r="C1789" s="12" t="s">
        <v>1890</v>
      </c>
      <c r="D1789" s="1" t="str">
        <f t="shared" si="54"/>
        <v>大分県玖珠町</v>
      </c>
      <c r="E1789" s="12">
        <v>462</v>
      </c>
      <c r="F1789" s="1">
        <f t="shared" si="55"/>
        <v>1</v>
      </c>
    </row>
    <row r="1790" spans="1:6">
      <c r="A1790" s="12">
        <v>201</v>
      </c>
      <c r="B1790" s="12" t="s">
        <v>1891</v>
      </c>
      <c r="C1790" s="12" t="s">
        <v>1892</v>
      </c>
      <c r="D1790" s="1" t="str">
        <f t="shared" si="54"/>
        <v>宮崎県宮崎市</v>
      </c>
      <c r="E1790" s="12">
        <v>201</v>
      </c>
      <c r="F1790" s="1">
        <f t="shared" si="55"/>
        <v>1</v>
      </c>
    </row>
    <row r="1791" spans="1:6">
      <c r="A1791" s="12">
        <v>202</v>
      </c>
      <c r="B1791" s="12" t="s">
        <v>1891</v>
      </c>
      <c r="C1791" s="12" t="s">
        <v>1893</v>
      </c>
      <c r="D1791" s="1" t="str">
        <f t="shared" ref="D1791:D1854" si="56">B1791&amp;C1791</f>
        <v>宮崎県都城市</v>
      </c>
      <c r="E1791" s="12">
        <v>202</v>
      </c>
      <c r="F1791" s="1">
        <f t="shared" si="55"/>
        <v>1</v>
      </c>
    </row>
    <row r="1792" spans="1:6">
      <c r="A1792" s="12">
        <v>203</v>
      </c>
      <c r="B1792" s="12" t="s">
        <v>1891</v>
      </c>
      <c r="C1792" s="12" t="s">
        <v>1894</v>
      </c>
      <c r="D1792" s="1" t="str">
        <f t="shared" si="56"/>
        <v>宮崎県延岡市</v>
      </c>
      <c r="E1792" s="12">
        <v>203</v>
      </c>
      <c r="F1792" s="1">
        <f t="shared" si="55"/>
        <v>1</v>
      </c>
    </row>
    <row r="1793" spans="1:6">
      <c r="A1793" s="12">
        <v>204</v>
      </c>
      <c r="B1793" s="12" t="s">
        <v>1891</v>
      </c>
      <c r="C1793" s="12" t="s">
        <v>1895</v>
      </c>
      <c r="D1793" s="1" t="str">
        <f t="shared" si="56"/>
        <v>宮崎県日南市</v>
      </c>
      <c r="E1793" s="12">
        <v>204</v>
      </c>
      <c r="F1793" s="1">
        <f t="shared" si="55"/>
        <v>1</v>
      </c>
    </row>
    <row r="1794" spans="1:6">
      <c r="A1794" s="12">
        <v>205</v>
      </c>
      <c r="B1794" s="12" t="s">
        <v>1891</v>
      </c>
      <c r="C1794" s="12" t="s">
        <v>1896</v>
      </c>
      <c r="D1794" s="1" t="str">
        <f t="shared" si="56"/>
        <v>宮崎県小林市</v>
      </c>
      <c r="E1794" s="12">
        <v>205</v>
      </c>
      <c r="F1794" s="1">
        <f t="shared" ref="F1794:F1857" si="57">COUNTIF(D:D,D1794)</f>
        <v>1</v>
      </c>
    </row>
    <row r="1795" spans="1:6">
      <c r="A1795" s="12">
        <v>206</v>
      </c>
      <c r="B1795" s="12" t="s">
        <v>1891</v>
      </c>
      <c r="C1795" s="12" t="s">
        <v>1897</v>
      </c>
      <c r="D1795" s="1" t="str">
        <f t="shared" si="56"/>
        <v>宮崎県日向市</v>
      </c>
      <c r="E1795" s="12">
        <v>206</v>
      </c>
      <c r="F1795" s="1">
        <f t="shared" si="57"/>
        <v>1</v>
      </c>
    </row>
    <row r="1796" spans="1:6">
      <c r="A1796" s="12">
        <v>207</v>
      </c>
      <c r="B1796" s="12" t="s">
        <v>1891</v>
      </c>
      <c r="C1796" s="12" t="s">
        <v>1898</v>
      </c>
      <c r="D1796" s="1" t="str">
        <f t="shared" si="56"/>
        <v>宮崎県串間市</v>
      </c>
      <c r="E1796" s="12">
        <v>207</v>
      </c>
      <c r="F1796" s="1">
        <f t="shared" si="57"/>
        <v>1</v>
      </c>
    </row>
    <row r="1797" spans="1:6">
      <c r="A1797" s="12">
        <v>208</v>
      </c>
      <c r="B1797" s="12" t="s">
        <v>1891</v>
      </c>
      <c r="C1797" s="12" t="s">
        <v>1899</v>
      </c>
      <c r="D1797" s="1" t="str">
        <f t="shared" si="56"/>
        <v>宮崎県西都市</v>
      </c>
      <c r="E1797" s="12">
        <v>208</v>
      </c>
      <c r="F1797" s="1">
        <f t="shared" si="57"/>
        <v>1</v>
      </c>
    </row>
    <row r="1798" spans="1:6">
      <c r="A1798" s="12">
        <v>209</v>
      </c>
      <c r="B1798" s="12" t="s">
        <v>1891</v>
      </c>
      <c r="C1798" s="12" t="s">
        <v>1900</v>
      </c>
      <c r="D1798" s="1" t="str">
        <f t="shared" si="56"/>
        <v>宮崎県えびの市</v>
      </c>
      <c r="E1798" s="12">
        <v>209</v>
      </c>
      <c r="F1798" s="1">
        <f t="shared" si="57"/>
        <v>1</v>
      </c>
    </row>
    <row r="1799" spans="1:6">
      <c r="A1799" s="12">
        <v>341</v>
      </c>
      <c r="B1799" s="12" t="s">
        <v>1891</v>
      </c>
      <c r="C1799" s="12" t="s">
        <v>1901</v>
      </c>
      <c r="D1799" s="1" t="str">
        <f t="shared" si="56"/>
        <v>宮崎県三股町</v>
      </c>
      <c r="E1799" s="12">
        <v>341</v>
      </c>
      <c r="F1799" s="1">
        <f t="shared" si="57"/>
        <v>1</v>
      </c>
    </row>
    <row r="1800" spans="1:6">
      <c r="A1800" s="12">
        <v>361</v>
      </c>
      <c r="B1800" s="12" t="s">
        <v>1891</v>
      </c>
      <c r="C1800" s="12" t="s">
        <v>1902</v>
      </c>
      <c r="D1800" s="1" t="str">
        <f t="shared" si="56"/>
        <v>宮崎県高原町</v>
      </c>
      <c r="E1800" s="12">
        <v>361</v>
      </c>
      <c r="F1800" s="1">
        <f t="shared" si="57"/>
        <v>1</v>
      </c>
    </row>
    <row r="1801" spans="1:6">
      <c r="A1801" s="12">
        <v>382</v>
      </c>
      <c r="B1801" s="12" t="s">
        <v>1891</v>
      </c>
      <c r="C1801" s="12" t="s">
        <v>1903</v>
      </c>
      <c r="D1801" s="1" t="str">
        <f t="shared" si="56"/>
        <v>宮崎県国富町</v>
      </c>
      <c r="E1801" s="12">
        <v>382</v>
      </c>
      <c r="F1801" s="1">
        <f t="shared" si="57"/>
        <v>1</v>
      </c>
    </row>
    <row r="1802" spans="1:6">
      <c r="A1802" s="12">
        <v>383</v>
      </c>
      <c r="B1802" s="12" t="s">
        <v>1891</v>
      </c>
      <c r="C1802" s="12" t="s">
        <v>1904</v>
      </c>
      <c r="D1802" s="1" t="str">
        <f t="shared" si="56"/>
        <v>宮崎県綾町</v>
      </c>
      <c r="E1802" s="12">
        <v>383</v>
      </c>
      <c r="F1802" s="1">
        <f t="shared" si="57"/>
        <v>1</v>
      </c>
    </row>
    <row r="1803" spans="1:6">
      <c r="A1803" s="12">
        <v>401</v>
      </c>
      <c r="B1803" s="12" t="s">
        <v>1891</v>
      </c>
      <c r="C1803" s="12" t="s">
        <v>1905</v>
      </c>
      <c r="D1803" s="1" t="str">
        <f t="shared" si="56"/>
        <v>宮崎県高鍋町</v>
      </c>
      <c r="E1803" s="12">
        <v>401</v>
      </c>
      <c r="F1803" s="1">
        <f t="shared" si="57"/>
        <v>1</v>
      </c>
    </row>
    <row r="1804" spans="1:6">
      <c r="A1804" s="12">
        <v>402</v>
      </c>
      <c r="B1804" s="12" t="s">
        <v>1891</v>
      </c>
      <c r="C1804" s="12" t="s">
        <v>1906</v>
      </c>
      <c r="D1804" s="1" t="str">
        <f t="shared" si="56"/>
        <v>宮崎県新富町</v>
      </c>
      <c r="E1804" s="12">
        <v>402</v>
      </c>
      <c r="F1804" s="1">
        <f t="shared" si="57"/>
        <v>1</v>
      </c>
    </row>
    <row r="1805" spans="1:6">
      <c r="A1805" s="12">
        <v>403</v>
      </c>
      <c r="B1805" s="12" t="s">
        <v>1891</v>
      </c>
      <c r="C1805" s="12" t="s">
        <v>1907</v>
      </c>
      <c r="D1805" s="1" t="str">
        <f t="shared" si="56"/>
        <v>宮崎県西米良村</v>
      </c>
      <c r="E1805" s="12">
        <v>403</v>
      </c>
      <c r="F1805" s="1">
        <f t="shared" si="57"/>
        <v>1</v>
      </c>
    </row>
    <row r="1806" spans="1:6">
      <c r="A1806" s="12">
        <v>404</v>
      </c>
      <c r="B1806" s="12" t="s">
        <v>1891</v>
      </c>
      <c r="C1806" s="12" t="s">
        <v>1908</v>
      </c>
      <c r="D1806" s="1" t="str">
        <f t="shared" si="56"/>
        <v>宮崎県木城町</v>
      </c>
      <c r="E1806" s="12">
        <v>404</v>
      </c>
      <c r="F1806" s="1">
        <f t="shared" si="57"/>
        <v>1</v>
      </c>
    </row>
    <row r="1807" spans="1:6">
      <c r="A1807" s="12">
        <v>405</v>
      </c>
      <c r="B1807" s="12" t="s">
        <v>1891</v>
      </c>
      <c r="C1807" s="12" t="s">
        <v>1909</v>
      </c>
      <c r="D1807" s="1" t="str">
        <f t="shared" si="56"/>
        <v>宮崎県川南町</v>
      </c>
      <c r="E1807" s="12">
        <v>405</v>
      </c>
      <c r="F1807" s="1">
        <f t="shared" si="57"/>
        <v>1</v>
      </c>
    </row>
    <row r="1808" spans="1:6">
      <c r="A1808" s="12">
        <v>406</v>
      </c>
      <c r="B1808" s="12" t="s">
        <v>1891</v>
      </c>
      <c r="C1808" s="12" t="s">
        <v>1910</v>
      </c>
      <c r="D1808" s="1" t="str">
        <f t="shared" si="56"/>
        <v>宮崎県都農町</v>
      </c>
      <c r="E1808" s="12">
        <v>406</v>
      </c>
      <c r="F1808" s="1">
        <f t="shared" si="57"/>
        <v>1</v>
      </c>
    </row>
    <row r="1809" spans="1:6">
      <c r="A1809" s="12">
        <v>421</v>
      </c>
      <c r="B1809" s="12" t="s">
        <v>1891</v>
      </c>
      <c r="C1809" s="12" t="s">
        <v>1911</v>
      </c>
      <c r="D1809" s="1" t="str">
        <f t="shared" si="56"/>
        <v>宮崎県門川町</v>
      </c>
      <c r="E1809" s="12">
        <v>421</v>
      </c>
      <c r="F1809" s="1">
        <f t="shared" si="57"/>
        <v>1</v>
      </c>
    </row>
    <row r="1810" spans="1:6">
      <c r="A1810" s="12">
        <v>429</v>
      </c>
      <c r="B1810" s="12" t="s">
        <v>1891</v>
      </c>
      <c r="C1810" s="12" t="s">
        <v>1912</v>
      </c>
      <c r="D1810" s="1" t="str">
        <f t="shared" si="56"/>
        <v>宮崎県諸塚村</v>
      </c>
      <c r="E1810" s="12">
        <v>429</v>
      </c>
      <c r="F1810" s="1">
        <f t="shared" si="57"/>
        <v>1</v>
      </c>
    </row>
    <row r="1811" spans="1:6">
      <c r="A1811" s="12">
        <v>430</v>
      </c>
      <c r="B1811" s="12" t="s">
        <v>1891</v>
      </c>
      <c r="C1811" s="12" t="s">
        <v>1913</v>
      </c>
      <c r="D1811" s="1" t="str">
        <f t="shared" si="56"/>
        <v>宮崎県椎葉村</v>
      </c>
      <c r="E1811" s="12">
        <v>430</v>
      </c>
      <c r="F1811" s="1">
        <f t="shared" si="57"/>
        <v>1</v>
      </c>
    </row>
    <row r="1812" spans="1:6">
      <c r="A1812" s="12">
        <v>431</v>
      </c>
      <c r="B1812" s="12" t="s">
        <v>1891</v>
      </c>
      <c r="C1812" s="12" t="s">
        <v>426</v>
      </c>
      <c r="D1812" s="1" t="str">
        <f t="shared" si="56"/>
        <v>宮崎県美郷町</v>
      </c>
      <c r="E1812" s="12">
        <v>431</v>
      </c>
      <c r="F1812" s="1">
        <f t="shared" si="57"/>
        <v>1</v>
      </c>
    </row>
    <row r="1813" spans="1:6">
      <c r="A1813" s="12">
        <v>441</v>
      </c>
      <c r="B1813" s="12" t="s">
        <v>1891</v>
      </c>
      <c r="C1813" s="12" t="s">
        <v>1914</v>
      </c>
      <c r="D1813" s="1" t="str">
        <f t="shared" si="56"/>
        <v>宮崎県高千穂町</v>
      </c>
      <c r="E1813" s="12">
        <v>441</v>
      </c>
      <c r="F1813" s="1">
        <f t="shared" si="57"/>
        <v>1</v>
      </c>
    </row>
    <row r="1814" spans="1:6">
      <c r="A1814" s="12">
        <v>442</v>
      </c>
      <c r="B1814" s="12" t="s">
        <v>1891</v>
      </c>
      <c r="C1814" s="12" t="s">
        <v>1915</v>
      </c>
      <c r="D1814" s="1" t="str">
        <f t="shared" si="56"/>
        <v>宮崎県日之影町</v>
      </c>
      <c r="E1814" s="12">
        <v>442</v>
      </c>
      <c r="F1814" s="1">
        <f t="shared" si="57"/>
        <v>1</v>
      </c>
    </row>
    <row r="1815" spans="1:6">
      <c r="A1815" s="12">
        <v>443</v>
      </c>
      <c r="B1815" s="12" t="s">
        <v>1891</v>
      </c>
      <c r="C1815" s="12" t="s">
        <v>1916</v>
      </c>
      <c r="D1815" s="1" t="str">
        <f t="shared" si="56"/>
        <v>宮崎県五ヶ瀬町</v>
      </c>
      <c r="E1815" s="12">
        <v>443</v>
      </c>
      <c r="F1815" s="1">
        <f t="shared" si="57"/>
        <v>1</v>
      </c>
    </row>
    <row r="1816" spans="1:6">
      <c r="A1816" s="12">
        <v>201</v>
      </c>
      <c r="B1816" s="12" t="s">
        <v>1917</v>
      </c>
      <c r="C1816" s="12" t="s">
        <v>1918</v>
      </c>
      <c r="D1816" s="1" t="str">
        <f t="shared" si="56"/>
        <v>鹿児島県鹿児島市</v>
      </c>
      <c r="E1816" s="12">
        <v>201</v>
      </c>
      <c r="F1816" s="1">
        <f t="shared" si="57"/>
        <v>1</v>
      </c>
    </row>
    <row r="1817" spans="1:6">
      <c r="A1817" s="12">
        <v>203</v>
      </c>
      <c r="B1817" s="12" t="s">
        <v>1917</v>
      </c>
      <c r="C1817" s="12" t="s">
        <v>1919</v>
      </c>
      <c r="D1817" s="1" t="str">
        <f t="shared" si="56"/>
        <v>鹿児島県鹿屋市</v>
      </c>
      <c r="E1817" s="12">
        <v>203</v>
      </c>
      <c r="F1817" s="1">
        <f t="shared" si="57"/>
        <v>1</v>
      </c>
    </row>
    <row r="1818" spans="1:6">
      <c r="A1818" s="12">
        <v>204</v>
      </c>
      <c r="B1818" s="12" t="s">
        <v>1917</v>
      </c>
      <c r="C1818" s="12" t="s">
        <v>1920</v>
      </c>
      <c r="D1818" s="1" t="str">
        <f t="shared" si="56"/>
        <v>鹿児島県枕崎市</v>
      </c>
      <c r="E1818" s="12">
        <v>204</v>
      </c>
      <c r="F1818" s="1">
        <f t="shared" si="57"/>
        <v>1</v>
      </c>
    </row>
    <row r="1819" spans="1:6">
      <c r="A1819" s="12">
        <v>206</v>
      </c>
      <c r="B1819" s="12" t="s">
        <v>1917</v>
      </c>
      <c r="C1819" s="12" t="s">
        <v>1921</v>
      </c>
      <c r="D1819" s="1" t="str">
        <f t="shared" si="56"/>
        <v>鹿児島県阿久根市</v>
      </c>
      <c r="E1819" s="12">
        <v>206</v>
      </c>
      <c r="F1819" s="1">
        <f t="shared" si="57"/>
        <v>1</v>
      </c>
    </row>
    <row r="1820" spans="1:6">
      <c r="A1820" s="12">
        <v>208</v>
      </c>
      <c r="B1820" s="12" t="s">
        <v>1917</v>
      </c>
      <c r="C1820" s="12" t="s">
        <v>1922</v>
      </c>
      <c r="D1820" s="1" t="str">
        <f t="shared" si="56"/>
        <v>鹿児島県出水市</v>
      </c>
      <c r="E1820" s="12">
        <v>208</v>
      </c>
      <c r="F1820" s="1">
        <f t="shared" si="57"/>
        <v>1</v>
      </c>
    </row>
    <row r="1821" spans="1:6">
      <c r="A1821" s="12">
        <v>210</v>
      </c>
      <c r="B1821" s="12" t="s">
        <v>1917</v>
      </c>
      <c r="C1821" s="12" t="s">
        <v>1923</v>
      </c>
      <c r="D1821" s="1" t="str">
        <f t="shared" si="56"/>
        <v>鹿児島県指宿市</v>
      </c>
      <c r="E1821" s="12">
        <v>210</v>
      </c>
      <c r="F1821" s="1">
        <f t="shared" si="57"/>
        <v>1</v>
      </c>
    </row>
    <row r="1822" spans="1:6">
      <c r="A1822" s="12">
        <v>213</v>
      </c>
      <c r="B1822" s="12" t="s">
        <v>1917</v>
      </c>
      <c r="C1822" s="12" t="s">
        <v>1924</v>
      </c>
      <c r="D1822" s="1" t="str">
        <f t="shared" si="56"/>
        <v>鹿児島県西之表市</v>
      </c>
      <c r="E1822" s="12">
        <v>213</v>
      </c>
      <c r="F1822" s="1">
        <f t="shared" si="57"/>
        <v>1</v>
      </c>
    </row>
    <row r="1823" spans="1:6">
      <c r="A1823" s="12">
        <v>214</v>
      </c>
      <c r="B1823" s="12" t="s">
        <v>1917</v>
      </c>
      <c r="C1823" s="12" t="s">
        <v>1925</v>
      </c>
      <c r="D1823" s="1" t="str">
        <f t="shared" si="56"/>
        <v>鹿児島県垂水市</v>
      </c>
      <c r="E1823" s="12">
        <v>214</v>
      </c>
      <c r="F1823" s="1">
        <f t="shared" si="57"/>
        <v>1</v>
      </c>
    </row>
    <row r="1824" spans="1:6">
      <c r="A1824" s="12">
        <v>215</v>
      </c>
      <c r="B1824" s="12" t="s">
        <v>1917</v>
      </c>
      <c r="C1824" s="12" t="s">
        <v>1926</v>
      </c>
      <c r="D1824" s="1" t="str">
        <f t="shared" si="56"/>
        <v>鹿児島県薩摩川内市</v>
      </c>
      <c r="E1824" s="12">
        <v>215</v>
      </c>
      <c r="F1824" s="1">
        <f t="shared" si="57"/>
        <v>1</v>
      </c>
    </row>
    <row r="1825" spans="1:6">
      <c r="A1825" s="12">
        <v>216</v>
      </c>
      <c r="B1825" s="12" t="s">
        <v>1917</v>
      </c>
      <c r="C1825" s="12" t="s">
        <v>1927</v>
      </c>
      <c r="D1825" s="1" t="str">
        <f t="shared" si="56"/>
        <v>鹿児島県日置市</v>
      </c>
      <c r="E1825" s="12">
        <v>216</v>
      </c>
      <c r="F1825" s="1">
        <f t="shared" si="57"/>
        <v>1</v>
      </c>
    </row>
    <row r="1826" spans="1:6">
      <c r="A1826" s="12">
        <v>217</v>
      </c>
      <c r="B1826" s="12" t="s">
        <v>1917</v>
      </c>
      <c r="C1826" s="12" t="s">
        <v>1928</v>
      </c>
      <c r="D1826" s="1" t="str">
        <f t="shared" si="56"/>
        <v>鹿児島県曽於市</v>
      </c>
      <c r="E1826" s="12">
        <v>217</v>
      </c>
      <c r="F1826" s="1">
        <f t="shared" si="57"/>
        <v>1</v>
      </c>
    </row>
    <row r="1827" spans="1:6">
      <c r="A1827" s="12">
        <v>218</v>
      </c>
      <c r="B1827" s="12" t="s">
        <v>1917</v>
      </c>
      <c r="C1827" s="12" t="s">
        <v>1929</v>
      </c>
      <c r="D1827" s="1" t="str">
        <f t="shared" si="56"/>
        <v>鹿児島県霧島市</v>
      </c>
      <c r="E1827" s="12">
        <v>218</v>
      </c>
      <c r="F1827" s="1">
        <f t="shared" si="57"/>
        <v>1</v>
      </c>
    </row>
    <row r="1828" spans="1:6">
      <c r="A1828" s="12">
        <v>219</v>
      </c>
      <c r="B1828" s="12" t="s">
        <v>1917</v>
      </c>
      <c r="C1828" s="12" t="s">
        <v>1930</v>
      </c>
      <c r="D1828" s="1" t="str">
        <f t="shared" si="56"/>
        <v>鹿児島県いちき串木野市</v>
      </c>
      <c r="E1828" s="12">
        <v>219</v>
      </c>
      <c r="F1828" s="1">
        <f t="shared" si="57"/>
        <v>1</v>
      </c>
    </row>
    <row r="1829" spans="1:6">
      <c r="A1829" s="12">
        <v>220</v>
      </c>
      <c r="B1829" s="12" t="s">
        <v>1917</v>
      </c>
      <c r="C1829" s="12" t="s">
        <v>1931</v>
      </c>
      <c r="D1829" s="1" t="str">
        <f t="shared" si="56"/>
        <v>鹿児島県南さつま市</v>
      </c>
      <c r="E1829" s="12">
        <v>220</v>
      </c>
      <c r="F1829" s="1">
        <f t="shared" si="57"/>
        <v>1</v>
      </c>
    </row>
    <row r="1830" spans="1:6">
      <c r="A1830" s="12">
        <v>221</v>
      </c>
      <c r="B1830" s="12" t="s">
        <v>1917</v>
      </c>
      <c r="C1830" s="12" t="s">
        <v>1932</v>
      </c>
      <c r="D1830" s="1" t="str">
        <f t="shared" si="56"/>
        <v>鹿児島県志布志市</v>
      </c>
      <c r="E1830" s="12">
        <v>221</v>
      </c>
      <c r="F1830" s="1">
        <f t="shared" si="57"/>
        <v>1</v>
      </c>
    </row>
    <row r="1831" spans="1:6">
      <c r="A1831" s="12">
        <v>222</v>
      </c>
      <c r="B1831" s="12" t="s">
        <v>1917</v>
      </c>
      <c r="C1831" s="12" t="s">
        <v>1933</v>
      </c>
      <c r="D1831" s="1" t="str">
        <f t="shared" si="56"/>
        <v>鹿児島県奄美市</v>
      </c>
      <c r="E1831" s="12">
        <v>222</v>
      </c>
      <c r="F1831" s="1">
        <f t="shared" si="57"/>
        <v>1</v>
      </c>
    </row>
    <row r="1832" spans="1:6">
      <c r="A1832" s="12">
        <v>223</v>
      </c>
      <c r="B1832" s="12" t="s">
        <v>1917</v>
      </c>
      <c r="C1832" s="12" t="s">
        <v>1934</v>
      </c>
      <c r="D1832" s="1" t="str">
        <f t="shared" si="56"/>
        <v>鹿児島県南九州市</v>
      </c>
      <c r="E1832" s="12">
        <v>223</v>
      </c>
      <c r="F1832" s="1">
        <f t="shared" si="57"/>
        <v>1</v>
      </c>
    </row>
    <row r="1833" spans="1:6">
      <c r="A1833" s="12">
        <v>224</v>
      </c>
      <c r="B1833" s="12" t="s">
        <v>1917</v>
      </c>
      <c r="C1833" s="12" t="s">
        <v>1935</v>
      </c>
      <c r="D1833" s="1" t="str">
        <f t="shared" si="56"/>
        <v>鹿児島県伊佐市</v>
      </c>
      <c r="E1833" s="12">
        <v>224</v>
      </c>
      <c r="F1833" s="1">
        <f t="shared" si="57"/>
        <v>1</v>
      </c>
    </row>
    <row r="1834" spans="1:6">
      <c r="A1834" s="12">
        <v>225</v>
      </c>
      <c r="B1834" s="12" t="s">
        <v>1917</v>
      </c>
      <c r="C1834" s="12" t="s">
        <v>1936</v>
      </c>
      <c r="D1834" s="1" t="str">
        <f t="shared" si="56"/>
        <v>鹿児島県姶良市</v>
      </c>
      <c r="E1834" s="12">
        <v>225</v>
      </c>
      <c r="F1834" s="1">
        <f t="shared" si="57"/>
        <v>1</v>
      </c>
    </row>
    <row r="1835" spans="1:6">
      <c r="A1835" s="12">
        <v>303</v>
      </c>
      <c r="B1835" s="12" t="s">
        <v>1917</v>
      </c>
      <c r="C1835" s="12" t="s">
        <v>1937</v>
      </c>
      <c r="D1835" s="1" t="str">
        <f t="shared" si="56"/>
        <v>鹿児島県三島村</v>
      </c>
      <c r="E1835" s="12">
        <v>303</v>
      </c>
      <c r="F1835" s="1">
        <f t="shared" si="57"/>
        <v>1</v>
      </c>
    </row>
    <row r="1836" spans="1:6">
      <c r="A1836" s="12">
        <v>304</v>
      </c>
      <c r="B1836" s="12" t="s">
        <v>1917</v>
      </c>
      <c r="C1836" s="12" t="s">
        <v>1938</v>
      </c>
      <c r="D1836" s="1" t="str">
        <f t="shared" si="56"/>
        <v>鹿児島県十島村</v>
      </c>
      <c r="E1836" s="12">
        <v>304</v>
      </c>
      <c r="F1836" s="1">
        <f t="shared" si="57"/>
        <v>1</v>
      </c>
    </row>
    <row r="1837" spans="1:6">
      <c r="A1837" s="12">
        <v>392</v>
      </c>
      <c r="B1837" s="12" t="s">
        <v>1917</v>
      </c>
      <c r="C1837" s="12" t="s">
        <v>1939</v>
      </c>
      <c r="D1837" s="1" t="str">
        <f t="shared" si="56"/>
        <v>鹿児島県さつま町</v>
      </c>
      <c r="E1837" s="12">
        <v>392</v>
      </c>
      <c r="F1837" s="1">
        <f t="shared" si="57"/>
        <v>1</v>
      </c>
    </row>
    <row r="1838" spans="1:6">
      <c r="A1838" s="12">
        <v>404</v>
      </c>
      <c r="B1838" s="12" t="s">
        <v>1917</v>
      </c>
      <c r="C1838" s="12" t="s">
        <v>1940</v>
      </c>
      <c r="D1838" s="1" t="str">
        <f t="shared" si="56"/>
        <v>鹿児島県長島町</v>
      </c>
      <c r="E1838" s="12">
        <v>404</v>
      </c>
      <c r="F1838" s="1">
        <f t="shared" si="57"/>
        <v>1</v>
      </c>
    </row>
    <row r="1839" spans="1:6">
      <c r="A1839" s="12">
        <v>452</v>
      </c>
      <c r="B1839" s="12" t="s">
        <v>1917</v>
      </c>
      <c r="C1839" s="12" t="s">
        <v>1941</v>
      </c>
      <c r="D1839" s="1" t="str">
        <f t="shared" si="56"/>
        <v>鹿児島県湧水町</v>
      </c>
      <c r="E1839" s="12">
        <v>452</v>
      </c>
      <c r="F1839" s="1">
        <f t="shared" si="57"/>
        <v>1</v>
      </c>
    </row>
    <row r="1840" spans="1:6">
      <c r="A1840" s="12">
        <v>468</v>
      </c>
      <c r="B1840" s="12" t="s">
        <v>1917</v>
      </c>
      <c r="C1840" s="12" t="s">
        <v>1942</v>
      </c>
      <c r="D1840" s="1" t="str">
        <f t="shared" si="56"/>
        <v>鹿児島県大崎町</v>
      </c>
      <c r="E1840" s="12">
        <v>468</v>
      </c>
      <c r="F1840" s="1">
        <f t="shared" si="57"/>
        <v>1</v>
      </c>
    </row>
    <row r="1841" spans="1:6">
      <c r="A1841" s="12">
        <v>482</v>
      </c>
      <c r="B1841" s="12" t="s">
        <v>1917</v>
      </c>
      <c r="C1841" s="12" t="s">
        <v>1943</v>
      </c>
      <c r="D1841" s="1" t="str">
        <f t="shared" si="56"/>
        <v>鹿児島県東串良町</v>
      </c>
      <c r="E1841" s="12">
        <v>482</v>
      </c>
      <c r="F1841" s="1">
        <f t="shared" si="57"/>
        <v>1</v>
      </c>
    </row>
    <row r="1842" spans="1:6">
      <c r="A1842" s="12">
        <v>490</v>
      </c>
      <c r="B1842" s="12" t="s">
        <v>1917</v>
      </c>
      <c r="C1842" s="12" t="s">
        <v>1944</v>
      </c>
      <c r="D1842" s="1" t="str">
        <f t="shared" si="56"/>
        <v>鹿児島県錦江町</v>
      </c>
      <c r="E1842" s="12">
        <v>490</v>
      </c>
      <c r="F1842" s="1">
        <f t="shared" si="57"/>
        <v>1</v>
      </c>
    </row>
    <row r="1843" spans="1:6">
      <c r="A1843" s="12">
        <v>491</v>
      </c>
      <c r="B1843" s="12" t="s">
        <v>1917</v>
      </c>
      <c r="C1843" s="12" t="s">
        <v>1945</v>
      </c>
      <c r="D1843" s="1" t="str">
        <f t="shared" si="56"/>
        <v>鹿児島県南大隅町</v>
      </c>
      <c r="E1843" s="12">
        <v>491</v>
      </c>
      <c r="F1843" s="1">
        <f t="shared" si="57"/>
        <v>1</v>
      </c>
    </row>
    <row r="1844" spans="1:6">
      <c r="A1844" s="12">
        <v>492</v>
      </c>
      <c r="B1844" s="12" t="s">
        <v>1917</v>
      </c>
      <c r="C1844" s="12" t="s">
        <v>1946</v>
      </c>
      <c r="D1844" s="1" t="str">
        <f t="shared" si="56"/>
        <v>鹿児島県肝付町</v>
      </c>
      <c r="E1844" s="12">
        <v>492</v>
      </c>
      <c r="F1844" s="1">
        <f t="shared" si="57"/>
        <v>1</v>
      </c>
    </row>
    <row r="1845" spans="1:6">
      <c r="A1845" s="12">
        <v>501</v>
      </c>
      <c r="B1845" s="12" t="s">
        <v>1917</v>
      </c>
      <c r="C1845" s="12" t="s">
        <v>1947</v>
      </c>
      <c r="D1845" s="1" t="str">
        <f t="shared" si="56"/>
        <v>鹿児島県中種子町</v>
      </c>
      <c r="E1845" s="12">
        <v>501</v>
      </c>
      <c r="F1845" s="1">
        <f t="shared" si="57"/>
        <v>1</v>
      </c>
    </row>
    <row r="1846" spans="1:6">
      <c r="A1846" s="12">
        <v>502</v>
      </c>
      <c r="B1846" s="12" t="s">
        <v>1917</v>
      </c>
      <c r="C1846" s="12" t="s">
        <v>1948</v>
      </c>
      <c r="D1846" s="1" t="str">
        <f t="shared" si="56"/>
        <v>鹿児島県南種子町</v>
      </c>
      <c r="E1846" s="12">
        <v>502</v>
      </c>
      <c r="F1846" s="1">
        <f t="shared" si="57"/>
        <v>1</v>
      </c>
    </row>
    <row r="1847" spans="1:6">
      <c r="A1847" s="12">
        <v>505</v>
      </c>
      <c r="B1847" s="12" t="s">
        <v>1917</v>
      </c>
      <c r="C1847" s="12" t="s">
        <v>1949</v>
      </c>
      <c r="D1847" s="1" t="str">
        <f t="shared" si="56"/>
        <v>鹿児島県屋久島町</v>
      </c>
      <c r="E1847" s="12">
        <v>505</v>
      </c>
      <c r="F1847" s="1">
        <f t="shared" si="57"/>
        <v>1</v>
      </c>
    </row>
    <row r="1848" spans="1:6">
      <c r="A1848" s="12">
        <v>523</v>
      </c>
      <c r="B1848" s="12" t="s">
        <v>1917</v>
      </c>
      <c r="C1848" s="12" t="s">
        <v>1950</v>
      </c>
      <c r="D1848" s="1" t="str">
        <f t="shared" si="56"/>
        <v>鹿児島県大和村</v>
      </c>
      <c r="E1848" s="12">
        <v>523</v>
      </c>
      <c r="F1848" s="1">
        <f t="shared" si="57"/>
        <v>1</v>
      </c>
    </row>
    <row r="1849" spans="1:6">
      <c r="A1849" s="12">
        <v>524</v>
      </c>
      <c r="B1849" s="12" t="s">
        <v>1917</v>
      </c>
      <c r="C1849" s="12" t="s">
        <v>1951</v>
      </c>
      <c r="D1849" s="1" t="str">
        <f t="shared" si="56"/>
        <v>鹿児島県宇検村</v>
      </c>
      <c r="E1849" s="12">
        <v>524</v>
      </c>
      <c r="F1849" s="1">
        <f t="shared" si="57"/>
        <v>1</v>
      </c>
    </row>
    <row r="1850" spans="1:6">
      <c r="A1850" s="12">
        <v>525</v>
      </c>
      <c r="B1850" s="12" t="s">
        <v>1917</v>
      </c>
      <c r="C1850" s="12" t="s">
        <v>1952</v>
      </c>
      <c r="D1850" s="1" t="str">
        <f t="shared" si="56"/>
        <v>鹿児島県瀬戸内町</v>
      </c>
      <c r="E1850" s="12">
        <v>525</v>
      </c>
      <c r="F1850" s="1">
        <f t="shared" si="57"/>
        <v>1</v>
      </c>
    </row>
    <row r="1851" spans="1:6">
      <c r="A1851" s="12">
        <v>527</v>
      </c>
      <c r="B1851" s="12" t="s">
        <v>1917</v>
      </c>
      <c r="C1851" s="12" t="s">
        <v>1953</v>
      </c>
      <c r="D1851" s="1" t="str">
        <f t="shared" si="56"/>
        <v>鹿児島県龍郷町</v>
      </c>
      <c r="E1851" s="12">
        <v>527</v>
      </c>
      <c r="F1851" s="1">
        <f t="shared" si="57"/>
        <v>1</v>
      </c>
    </row>
    <row r="1852" spans="1:6">
      <c r="A1852" s="12">
        <v>529</v>
      </c>
      <c r="B1852" s="12" t="s">
        <v>1917</v>
      </c>
      <c r="C1852" s="12" t="s">
        <v>1954</v>
      </c>
      <c r="D1852" s="1" t="str">
        <f t="shared" si="56"/>
        <v>鹿児島県喜界町</v>
      </c>
      <c r="E1852" s="12">
        <v>529</v>
      </c>
      <c r="F1852" s="1">
        <f t="shared" si="57"/>
        <v>1</v>
      </c>
    </row>
    <row r="1853" spans="1:6">
      <c r="A1853" s="12">
        <v>530</v>
      </c>
      <c r="B1853" s="12" t="s">
        <v>1917</v>
      </c>
      <c r="C1853" s="12" t="s">
        <v>1955</v>
      </c>
      <c r="D1853" s="1" t="str">
        <f t="shared" si="56"/>
        <v>鹿児島県徳之島町</v>
      </c>
      <c r="E1853" s="12">
        <v>530</v>
      </c>
      <c r="F1853" s="1">
        <f t="shared" si="57"/>
        <v>1</v>
      </c>
    </row>
    <row r="1854" spans="1:6">
      <c r="A1854" s="12">
        <v>531</v>
      </c>
      <c r="B1854" s="12" t="s">
        <v>1917</v>
      </c>
      <c r="C1854" s="12" t="s">
        <v>1956</v>
      </c>
      <c r="D1854" s="1" t="str">
        <f t="shared" si="56"/>
        <v>鹿児島県天城町</v>
      </c>
      <c r="E1854" s="12">
        <v>531</v>
      </c>
      <c r="F1854" s="1">
        <f t="shared" si="57"/>
        <v>1</v>
      </c>
    </row>
    <row r="1855" spans="1:6">
      <c r="A1855" s="12">
        <v>532</v>
      </c>
      <c r="B1855" s="12" t="s">
        <v>1917</v>
      </c>
      <c r="C1855" s="12" t="s">
        <v>1957</v>
      </c>
      <c r="D1855" s="1" t="str">
        <f t="shared" ref="D1855:D1899" si="58">B1855&amp;C1855</f>
        <v>鹿児島県伊仙町</v>
      </c>
      <c r="E1855" s="12">
        <v>532</v>
      </c>
      <c r="F1855" s="1">
        <f t="shared" si="57"/>
        <v>1</v>
      </c>
    </row>
    <row r="1856" spans="1:6">
      <c r="A1856" s="12">
        <v>533</v>
      </c>
      <c r="B1856" s="12" t="s">
        <v>1917</v>
      </c>
      <c r="C1856" s="12" t="s">
        <v>1958</v>
      </c>
      <c r="D1856" s="1" t="str">
        <f t="shared" si="58"/>
        <v>鹿児島県和泊町</v>
      </c>
      <c r="E1856" s="12">
        <v>533</v>
      </c>
      <c r="F1856" s="1">
        <f t="shared" si="57"/>
        <v>1</v>
      </c>
    </row>
    <row r="1857" spans="1:6">
      <c r="A1857" s="12">
        <v>534</v>
      </c>
      <c r="B1857" s="12" t="s">
        <v>1917</v>
      </c>
      <c r="C1857" s="12" t="s">
        <v>1959</v>
      </c>
      <c r="D1857" s="1" t="str">
        <f t="shared" si="58"/>
        <v>鹿児島県知名町</v>
      </c>
      <c r="E1857" s="12">
        <v>534</v>
      </c>
      <c r="F1857" s="1">
        <f t="shared" si="57"/>
        <v>1</v>
      </c>
    </row>
    <row r="1858" spans="1:6">
      <c r="A1858" s="12">
        <v>535</v>
      </c>
      <c r="B1858" s="12" t="s">
        <v>1917</v>
      </c>
      <c r="C1858" s="12" t="s">
        <v>1960</v>
      </c>
      <c r="D1858" s="1" t="str">
        <f t="shared" si="58"/>
        <v>鹿児島県与論町</v>
      </c>
      <c r="E1858" s="12">
        <v>535</v>
      </c>
      <c r="F1858" s="1">
        <f t="shared" ref="F1858:F1899" si="59">COUNTIF(D:D,D1858)</f>
        <v>1</v>
      </c>
    </row>
    <row r="1859" spans="1:6">
      <c r="A1859" s="12">
        <v>201</v>
      </c>
      <c r="B1859" s="12" t="s">
        <v>1961</v>
      </c>
      <c r="C1859" s="12" t="s">
        <v>1962</v>
      </c>
      <c r="D1859" s="1" t="str">
        <f t="shared" si="58"/>
        <v>沖縄県那覇市</v>
      </c>
      <c r="E1859" s="12">
        <v>201</v>
      </c>
      <c r="F1859" s="1">
        <f t="shared" si="59"/>
        <v>1</v>
      </c>
    </row>
    <row r="1860" spans="1:6">
      <c r="A1860" s="12">
        <v>205</v>
      </c>
      <c r="B1860" s="12" t="s">
        <v>1961</v>
      </c>
      <c r="C1860" s="12" t="s">
        <v>1963</v>
      </c>
      <c r="D1860" s="1" t="str">
        <f t="shared" si="58"/>
        <v>沖縄県宜野湾市</v>
      </c>
      <c r="E1860" s="12">
        <v>205</v>
      </c>
      <c r="F1860" s="1">
        <f t="shared" si="59"/>
        <v>1</v>
      </c>
    </row>
    <row r="1861" spans="1:6">
      <c r="A1861" s="12">
        <v>207</v>
      </c>
      <c r="B1861" s="12" t="s">
        <v>1961</v>
      </c>
      <c r="C1861" s="12" t="s">
        <v>1964</v>
      </c>
      <c r="D1861" s="1" t="str">
        <f t="shared" si="58"/>
        <v>沖縄県石垣市</v>
      </c>
      <c r="E1861" s="12">
        <v>207</v>
      </c>
      <c r="F1861" s="1">
        <f t="shared" si="59"/>
        <v>1</v>
      </c>
    </row>
    <row r="1862" spans="1:6">
      <c r="A1862" s="12">
        <v>208</v>
      </c>
      <c r="B1862" s="12" t="s">
        <v>1961</v>
      </c>
      <c r="C1862" s="12" t="s">
        <v>1965</v>
      </c>
      <c r="D1862" s="1" t="str">
        <f t="shared" si="58"/>
        <v>沖縄県浦添市</v>
      </c>
      <c r="E1862" s="12">
        <v>208</v>
      </c>
      <c r="F1862" s="1">
        <f t="shared" si="59"/>
        <v>1</v>
      </c>
    </row>
    <row r="1863" spans="1:6">
      <c r="A1863" s="12">
        <v>209</v>
      </c>
      <c r="B1863" s="12" t="s">
        <v>1961</v>
      </c>
      <c r="C1863" s="12" t="s">
        <v>1966</v>
      </c>
      <c r="D1863" s="1" t="str">
        <f t="shared" si="58"/>
        <v>沖縄県名護市</v>
      </c>
      <c r="E1863" s="12">
        <v>209</v>
      </c>
      <c r="F1863" s="1">
        <f t="shared" si="59"/>
        <v>1</v>
      </c>
    </row>
    <row r="1864" spans="1:6">
      <c r="A1864" s="12">
        <v>210</v>
      </c>
      <c r="B1864" s="12" t="s">
        <v>1961</v>
      </c>
      <c r="C1864" s="12" t="s">
        <v>1967</v>
      </c>
      <c r="D1864" s="1" t="str">
        <f t="shared" si="58"/>
        <v>沖縄県糸満市</v>
      </c>
      <c r="E1864" s="12">
        <v>210</v>
      </c>
      <c r="F1864" s="1">
        <f t="shared" si="59"/>
        <v>1</v>
      </c>
    </row>
    <row r="1865" spans="1:6">
      <c r="A1865" s="12">
        <v>211</v>
      </c>
      <c r="B1865" s="12" t="s">
        <v>1961</v>
      </c>
      <c r="C1865" s="12" t="s">
        <v>1968</v>
      </c>
      <c r="D1865" s="1" t="str">
        <f t="shared" si="58"/>
        <v>沖縄県沖縄市</v>
      </c>
      <c r="E1865" s="12">
        <v>211</v>
      </c>
      <c r="F1865" s="1">
        <f t="shared" si="59"/>
        <v>1</v>
      </c>
    </row>
    <row r="1866" spans="1:6">
      <c r="A1866" s="12">
        <v>212</v>
      </c>
      <c r="B1866" s="12" t="s">
        <v>1961</v>
      </c>
      <c r="C1866" s="12" t="s">
        <v>1969</v>
      </c>
      <c r="D1866" s="1" t="str">
        <f t="shared" si="58"/>
        <v>沖縄県豊見城市</v>
      </c>
      <c r="E1866" s="12">
        <v>212</v>
      </c>
      <c r="F1866" s="1">
        <f t="shared" si="59"/>
        <v>1</v>
      </c>
    </row>
    <row r="1867" spans="1:6">
      <c r="A1867" s="12">
        <v>213</v>
      </c>
      <c r="B1867" s="12" t="s">
        <v>1961</v>
      </c>
      <c r="C1867" s="12" t="s">
        <v>1970</v>
      </c>
      <c r="D1867" s="1" t="str">
        <f t="shared" si="58"/>
        <v>沖縄県うるま市</v>
      </c>
      <c r="E1867" s="12">
        <v>213</v>
      </c>
      <c r="F1867" s="1">
        <f t="shared" si="59"/>
        <v>1</v>
      </c>
    </row>
    <row r="1868" spans="1:6">
      <c r="A1868" s="12">
        <v>214</v>
      </c>
      <c r="B1868" s="12" t="s">
        <v>1961</v>
      </c>
      <c r="C1868" s="12" t="s">
        <v>1971</v>
      </c>
      <c r="D1868" s="1" t="str">
        <f t="shared" si="58"/>
        <v>沖縄県宮古島市</v>
      </c>
      <c r="E1868" s="12">
        <v>214</v>
      </c>
      <c r="F1868" s="1">
        <f t="shared" si="59"/>
        <v>1</v>
      </c>
    </row>
    <row r="1869" spans="1:6">
      <c r="A1869" s="12">
        <v>215</v>
      </c>
      <c r="B1869" s="12" t="s">
        <v>1961</v>
      </c>
      <c r="C1869" s="12" t="s">
        <v>1972</v>
      </c>
      <c r="D1869" s="1" t="str">
        <f t="shared" si="58"/>
        <v>沖縄県南城市</v>
      </c>
      <c r="E1869" s="12">
        <v>215</v>
      </c>
      <c r="F1869" s="1">
        <f t="shared" si="59"/>
        <v>1</v>
      </c>
    </row>
    <row r="1870" spans="1:6">
      <c r="A1870" s="12">
        <v>301</v>
      </c>
      <c r="B1870" s="12" t="s">
        <v>1961</v>
      </c>
      <c r="C1870" s="12" t="s">
        <v>1973</v>
      </c>
      <c r="D1870" s="1" t="str">
        <f t="shared" si="58"/>
        <v>沖縄県国頭村</v>
      </c>
      <c r="E1870" s="12">
        <v>301</v>
      </c>
      <c r="F1870" s="1">
        <f t="shared" si="59"/>
        <v>1</v>
      </c>
    </row>
    <row r="1871" spans="1:6">
      <c r="A1871" s="12">
        <v>302</v>
      </c>
      <c r="B1871" s="12" t="s">
        <v>1961</v>
      </c>
      <c r="C1871" s="12" t="s">
        <v>1974</v>
      </c>
      <c r="D1871" s="1" t="str">
        <f t="shared" si="58"/>
        <v>沖縄県大宜味村</v>
      </c>
      <c r="E1871" s="12">
        <v>302</v>
      </c>
      <c r="F1871" s="1">
        <f t="shared" si="59"/>
        <v>1</v>
      </c>
    </row>
    <row r="1872" spans="1:6">
      <c r="A1872" s="12">
        <v>303</v>
      </c>
      <c r="B1872" s="12" t="s">
        <v>1961</v>
      </c>
      <c r="C1872" s="12" t="s">
        <v>1975</v>
      </c>
      <c r="D1872" s="1" t="str">
        <f t="shared" si="58"/>
        <v>沖縄県東村</v>
      </c>
      <c r="E1872" s="12">
        <v>303</v>
      </c>
      <c r="F1872" s="1">
        <f t="shared" si="59"/>
        <v>1</v>
      </c>
    </row>
    <row r="1873" spans="1:6">
      <c r="A1873" s="12">
        <v>306</v>
      </c>
      <c r="B1873" s="12" t="s">
        <v>1961</v>
      </c>
      <c r="C1873" s="12" t="s">
        <v>1976</v>
      </c>
      <c r="D1873" s="1" t="str">
        <f t="shared" si="58"/>
        <v>沖縄県今帰仁村</v>
      </c>
      <c r="E1873" s="12">
        <v>306</v>
      </c>
      <c r="F1873" s="1">
        <f t="shared" si="59"/>
        <v>1</v>
      </c>
    </row>
    <row r="1874" spans="1:6">
      <c r="A1874" s="12">
        <v>308</v>
      </c>
      <c r="B1874" s="12" t="s">
        <v>1961</v>
      </c>
      <c r="C1874" s="12" t="s">
        <v>1977</v>
      </c>
      <c r="D1874" s="1" t="str">
        <f t="shared" si="58"/>
        <v>沖縄県本部町</v>
      </c>
      <c r="E1874" s="12">
        <v>308</v>
      </c>
      <c r="F1874" s="1">
        <f t="shared" si="59"/>
        <v>1</v>
      </c>
    </row>
    <row r="1875" spans="1:6">
      <c r="A1875" s="12">
        <v>311</v>
      </c>
      <c r="B1875" s="12" t="s">
        <v>1961</v>
      </c>
      <c r="C1875" s="12" t="s">
        <v>1978</v>
      </c>
      <c r="D1875" s="1" t="str">
        <f t="shared" si="58"/>
        <v>沖縄県恩納村</v>
      </c>
      <c r="E1875" s="12">
        <v>311</v>
      </c>
      <c r="F1875" s="1">
        <f t="shared" si="59"/>
        <v>1</v>
      </c>
    </row>
    <row r="1876" spans="1:6">
      <c r="A1876" s="12">
        <v>313</v>
      </c>
      <c r="B1876" s="12" t="s">
        <v>1961</v>
      </c>
      <c r="C1876" s="12" t="s">
        <v>1979</v>
      </c>
      <c r="D1876" s="1" t="str">
        <f t="shared" si="58"/>
        <v>沖縄県宜野座村</v>
      </c>
      <c r="E1876" s="12">
        <v>313</v>
      </c>
      <c r="F1876" s="1">
        <f t="shared" si="59"/>
        <v>1</v>
      </c>
    </row>
    <row r="1877" spans="1:6">
      <c r="A1877" s="12">
        <v>314</v>
      </c>
      <c r="B1877" s="12" t="s">
        <v>1961</v>
      </c>
      <c r="C1877" s="12" t="s">
        <v>1980</v>
      </c>
      <c r="D1877" s="1" t="str">
        <f t="shared" si="58"/>
        <v>沖縄県金武町</v>
      </c>
      <c r="E1877" s="12">
        <v>314</v>
      </c>
      <c r="F1877" s="1">
        <f t="shared" si="59"/>
        <v>1</v>
      </c>
    </row>
    <row r="1878" spans="1:6">
      <c r="A1878" s="12">
        <v>315</v>
      </c>
      <c r="B1878" s="12" t="s">
        <v>1961</v>
      </c>
      <c r="C1878" s="12" t="s">
        <v>1981</v>
      </c>
      <c r="D1878" s="1" t="str">
        <f t="shared" si="58"/>
        <v>沖縄県伊江村</v>
      </c>
      <c r="E1878" s="12">
        <v>315</v>
      </c>
      <c r="F1878" s="1">
        <f t="shared" si="59"/>
        <v>1</v>
      </c>
    </row>
    <row r="1879" spans="1:6">
      <c r="A1879" s="12">
        <v>324</v>
      </c>
      <c r="B1879" s="12" t="s">
        <v>1961</v>
      </c>
      <c r="C1879" s="12" t="s">
        <v>1982</v>
      </c>
      <c r="D1879" s="1" t="str">
        <f t="shared" si="58"/>
        <v>沖縄県読谷村</v>
      </c>
      <c r="E1879" s="12">
        <v>324</v>
      </c>
      <c r="F1879" s="1">
        <f t="shared" si="59"/>
        <v>1</v>
      </c>
    </row>
    <row r="1880" spans="1:6">
      <c r="A1880" s="12">
        <v>325</v>
      </c>
      <c r="B1880" s="12" t="s">
        <v>1961</v>
      </c>
      <c r="C1880" s="12" t="s">
        <v>1983</v>
      </c>
      <c r="D1880" s="1" t="str">
        <f t="shared" si="58"/>
        <v>沖縄県嘉手納町</v>
      </c>
      <c r="E1880" s="12">
        <v>325</v>
      </c>
      <c r="F1880" s="1">
        <f t="shared" si="59"/>
        <v>1</v>
      </c>
    </row>
    <row r="1881" spans="1:6">
      <c r="A1881" s="12">
        <v>326</v>
      </c>
      <c r="B1881" s="12" t="s">
        <v>1961</v>
      </c>
      <c r="C1881" s="12" t="s">
        <v>1984</v>
      </c>
      <c r="D1881" s="1" t="str">
        <f t="shared" si="58"/>
        <v>沖縄県北谷町</v>
      </c>
      <c r="E1881" s="12">
        <v>326</v>
      </c>
      <c r="F1881" s="1">
        <f t="shared" si="59"/>
        <v>1</v>
      </c>
    </row>
    <row r="1882" spans="1:6">
      <c r="A1882" s="12">
        <v>327</v>
      </c>
      <c r="B1882" s="12" t="s">
        <v>1961</v>
      </c>
      <c r="C1882" s="12" t="s">
        <v>1985</v>
      </c>
      <c r="D1882" s="1" t="str">
        <f t="shared" si="58"/>
        <v>沖縄県北中城村</v>
      </c>
      <c r="E1882" s="12">
        <v>327</v>
      </c>
      <c r="F1882" s="1">
        <f t="shared" si="59"/>
        <v>1</v>
      </c>
    </row>
    <row r="1883" spans="1:6">
      <c r="A1883" s="12">
        <v>328</v>
      </c>
      <c r="B1883" s="12" t="s">
        <v>1961</v>
      </c>
      <c r="C1883" s="12" t="s">
        <v>1986</v>
      </c>
      <c r="D1883" s="1" t="str">
        <f t="shared" si="58"/>
        <v>沖縄県中城村</v>
      </c>
      <c r="E1883" s="12">
        <v>328</v>
      </c>
      <c r="F1883" s="1">
        <f t="shared" si="59"/>
        <v>1</v>
      </c>
    </row>
    <row r="1884" spans="1:6">
      <c r="A1884" s="12">
        <v>329</v>
      </c>
      <c r="B1884" s="12" t="s">
        <v>1961</v>
      </c>
      <c r="C1884" s="12" t="s">
        <v>1987</v>
      </c>
      <c r="D1884" s="1" t="str">
        <f t="shared" si="58"/>
        <v>沖縄県西原町</v>
      </c>
      <c r="E1884" s="12">
        <v>329</v>
      </c>
      <c r="F1884" s="1">
        <f t="shared" si="59"/>
        <v>1</v>
      </c>
    </row>
    <row r="1885" spans="1:6">
      <c r="A1885" s="12">
        <v>348</v>
      </c>
      <c r="B1885" s="12" t="s">
        <v>1961</v>
      </c>
      <c r="C1885" s="12" t="s">
        <v>1988</v>
      </c>
      <c r="D1885" s="1" t="str">
        <f t="shared" si="58"/>
        <v>沖縄県与那原町</v>
      </c>
      <c r="E1885" s="12">
        <v>348</v>
      </c>
      <c r="F1885" s="1">
        <f t="shared" si="59"/>
        <v>1</v>
      </c>
    </row>
    <row r="1886" spans="1:6">
      <c r="A1886" s="12">
        <v>350</v>
      </c>
      <c r="B1886" s="12" t="s">
        <v>1961</v>
      </c>
      <c r="C1886" s="12" t="s">
        <v>1989</v>
      </c>
      <c r="D1886" s="1" t="str">
        <f t="shared" si="58"/>
        <v>沖縄県南風原町</v>
      </c>
      <c r="E1886" s="12">
        <v>350</v>
      </c>
      <c r="F1886" s="1">
        <f t="shared" si="59"/>
        <v>1</v>
      </c>
    </row>
    <row r="1887" spans="1:6">
      <c r="A1887" s="12">
        <v>353</v>
      </c>
      <c r="B1887" s="12" t="s">
        <v>1961</v>
      </c>
      <c r="C1887" s="12" t="s">
        <v>1990</v>
      </c>
      <c r="D1887" s="1" t="str">
        <f t="shared" si="58"/>
        <v>沖縄県渡嘉敷村</v>
      </c>
      <c r="E1887" s="12">
        <v>353</v>
      </c>
      <c r="F1887" s="1">
        <f t="shared" si="59"/>
        <v>1</v>
      </c>
    </row>
    <row r="1888" spans="1:6">
      <c r="A1888" s="12">
        <v>354</v>
      </c>
      <c r="B1888" s="12" t="s">
        <v>1961</v>
      </c>
      <c r="C1888" s="12" t="s">
        <v>1991</v>
      </c>
      <c r="D1888" s="1" t="str">
        <f t="shared" si="58"/>
        <v>沖縄県座間味村</v>
      </c>
      <c r="E1888" s="12">
        <v>354</v>
      </c>
      <c r="F1888" s="1">
        <f t="shared" si="59"/>
        <v>1</v>
      </c>
    </row>
    <row r="1889" spans="1:6">
      <c r="A1889" s="12">
        <v>355</v>
      </c>
      <c r="B1889" s="12" t="s">
        <v>1961</v>
      </c>
      <c r="C1889" s="12" t="s">
        <v>1992</v>
      </c>
      <c r="D1889" s="1" t="str">
        <f t="shared" si="58"/>
        <v>沖縄県粟国村</v>
      </c>
      <c r="E1889" s="12">
        <v>355</v>
      </c>
      <c r="F1889" s="1">
        <f t="shared" si="59"/>
        <v>1</v>
      </c>
    </row>
    <row r="1890" spans="1:6">
      <c r="A1890" s="12">
        <v>356</v>
      </c>
      <c r="B1890" s="12" t="s">
        <v>1961</v>
      </c>
      <c r="C1890" s="12" t="s">
        <v>1993</v>
      </c>
      <c r="D1890" s="1" t="str">
        <f t="shared" si="58"/>
        <v>沖縄県渡名喜村</v>
      </c>
      <c r="E1890" s="12">
        <v>356</v>
      </c>
      <c r="F1890" s="1">
        <f t="shared" si="59"/>
        <v>1</v>
      </c>
    </row>
    <row r="1891" spans="1:6">
      <c r="A1891" s="12">
        <v>357</v>
      </c>
      <c r="B1891" s="12" t="s">
        <v>1961</v>
      </c>
      <c r="C1891" s="12" t="s">
        <v>1994</v>
      </c>
      <c r="D1891" s="1" t="str">
        <f t="shared" si="58"/>
        <v>沖縄県南大東村</v>
      </c>
      <c r="E1891" s="12">
        <v>357</v>
      </c>
      <c r="F1891" s="1">
        <f t="shared" si="59"/>
        <v>1</v>
      </c>
    </row>
    <row r="1892" spans="1:6">
      <c r="A1892" s="12">
        <v>358</v>
      </c>
      <c r="B1892" s="12" t="s">
        <v>1961</v>
      </c>
      <c r="C1892" s="12" t="s">
        <v>1995</v>
      </c>
      <c r="D1892" s="1" t="str">
        <f t="shared" si="58"/>
        <v>沖縄県北大東村</v>
      </c>
      <c r="E1892" s="12">
        <v>358</v>
      </c>
      <c r="F1892" s="1">
        <f t="shared" si="59"/>
        <v>1</v>
      </c>
    </row>
    <row r="1893" spans="1:6">
      <c r="A1893" s="12">
        <v>359</v>
      </c>
      <c r="B1893" s="12" t="s">
        <v>1961</v>
      </c>
      <c r="C1893" s="12" t="s">
        <v>1996</v>
      </c>
      <c r="D1893" s="1" t="str">
        <f t="shared" si="58"/>
        <v>沖縄県伊平屋村</v>
      </c>
      <c r="E1893" s="12">
        <v>359</v>
      </c>
      <c r="F1893" s="1">
        <f t="shared" si="59"/>
        <v>1</v>
      </c>
    </row>
    <row r="1894" spans="1:6">
      <c r="A1894" s="12">
        <v>360</v>
      </c>
      <c r="B1894" s="12" t="s">
        <v>1961</v>
      </c>
      <c r="C1894" s="12" t="s">
        <v>1997</v>
      </c>
      <c r="D1894" s="1" t="str">
        <f t="shared" si="58"/>
        <v>沖縄県伊是名村</v>
      </c>
      <c r="E1894" s="12">
        <v>360</v>
      </c>
      <c r="F1894" s="1">
        <f t="shared" si="59"/>
        <v>1</v>
      </c>
    </row>
    <row r="1895" spans="1:6">
      <c r="A1895" s="12">
        <v>361</v>
      </c>
      <c r="B1895" s="12" t="s">
        <v>1961</v>
      </c>
      <c r="C1895" s="12" t="s">
        <v>1998</v>
      </c>
      <c r="D1895" s="1" t="str">
        <f t="shared" si="58"/>
        <v>沖縄県久米島町</v>
      </c>
      <c r="E1895" s="12">
        <v>361</v>
      </c>
      <c r="F1895" s="1">
        <f t="shared" si="59"/>
        <v>1</v>
      </c>
    </row>
    <row r="1896" spans="1:6">
      <c r="A1896" s="12">
        <v>362</v>
      </c>
      <c r="B1896" s="12" t="s">
        <v>1961</v>
      </c>
      <c r="C1896" s="12" t="s">
        <v>1999</v>
      </c>
      <c r="D1896" s="1" t="str">
        <f t="shared" si="58"/>
        <v>沖縄県八重瀬町</v>
      </c>
      <c r="E1896" s="12">
        <v>362</v>
      </c>
      <c r="F1896" s="1">
        <f t="shared" si="59"/>
        <v>1</v>
      </c>
    </row>
    <row r="1897" spans="1:6">
      <c r="A1897" s="12">
        <v>375</v>
      </c>
      <c r="B1897" s="12" t="s">
        <v>1961</v>
      </c>
      <c r="C1897" s="12" t="s">
        <v>2000</v>
      </c>
      <c r="D1897" s="1" t="str">
        <f t="shared" si="58"/>
        <v>沖縄県多良間村</v>
      </c>
      <c r="E1897" s="12">
        <v>375</v>
      </c>
      <c r="F1897" s="1">
        <f t="shared" si="59"/>
        <v>1</v>
      </c>
    </row>
    <row r="1898" spans="1:6">
      <c r="A1898" s="12">
        <v>381</v>
      </c>
      <c r="B1898" s="12" t="s">
        <v>1961</v>
      </c>
      <c r="C1898" s="12" t="s">
        <v>2001</v>
      </c>
      <c r="D1898" s="1" t="str">
        <f t="shared" si="58"/>
        <v>沖縄県竹富町</v>
      </c>
      <c r="E1898" s="12">
        <v>381</v>
      </c>
      <c r="F1898" s="1">
        <f t="shared" si="59"/>
        <v>1</v>
      </c>
    </row>
    <row r="1899" spans="1:6">
      <c r="A1899" s="12">
        <v>382</v>
      </c>
      <c r="B1899" s="12" t="s">
        <v>1961</v>
      </c>
      <c r="C1899" s="12" t="s">
        <v>2002</v>
      </c>
      <c r="D1899" s="1" t="str">
        <f t="shared" si="58"/>
        <v>沖縄県与那国町</v>
      </c>
      <c r="E1899" s="12">
        <v>382</v>
      </c>
      <c r="F1899" s="1">
        <f t="shared" si="59"/>
        <v>1</v>
      </c>
    </row>
  </sheetData>
  <autoFilter ref="A1:F1899" xr:uid="{00000000-0009-0000-0000-000004000000}"/>
  <phoneticPr fontId="1"/>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2:Q90"/>
  <sheetViews>
    <sheetView zoomScaleNormal="100" workbookViewId="0">
      <selection activeCell="J8" sqref="J8"/>
    </sheetView>
  </sheetViews>
  <sheetFormatPr defaultRowHeight="13.5"/>
  <cols>
    <col min="13" max="13" width="9" style="27"/>
    <col min="14" max="14" width="9" style="82"/>
    <col min="15" max="15" width="9" style="27"/>
  </cols>
  <sheetData>
    <row r="2" spans="2:17">
      <c r="B2" s="2168" t="s">
        <v>2021</v>
      </c>
      <c r="C2" s="2177"/>
      <c r="D2" s="2177"/>
    </row>
    <row r="3" spans="2:17">
      <c r="B3" s="2177"/>
      <c r="C3" s="2177"/>
      <c r="D3" s="2177"/>
      <c r="L3" t="s">
        <v>2008</v>
      </c>
    </row>
    <row r="4" spans="2:17" ht="14.25" thickBot="1">
      <c r="C4" s="6"/>
      <c r="P4" s="6" t="s">
        <v>2018</v>
      </c>
    </row>
    <row r="5" spans="2:17" ht="14.25">
      <c r="B5" s="30">
        <v>1019</v>
      </c>
      <c r="C5" s="31">
        <v>1029</v>
      </c>
      <c r="D5" s="31">
        <v>1039</v>
      </c>
      <c r="E5" s="31">
        <v>1049</v>
      </c>
      <c r="F5" s="31">
        <v>1059</v>
      </c>
      <c r="G5" s="32">
        <v>2111</v>
      </c>
      <c r="H5" s="32">
        <v>2112</v>
      </c>
      <c r="I5" s="32">
        <v>2113</v>
      </c>
      <c r="J5" s="33">
        <v>2114</v>
      </c>
      <c r="L5" s="26" t="s">
        <v>2009</v>
      </c>
      <c r="M5" s="82" t="e">
        <f t="array" ref="M5">IF('建築工事届（別記第40号様式）'!#REF!&lt;&gt;"", 1, "0")</f>
        <v>#REF!</v>
      </c>
      <c r="N5" s="83" t="e">
        <f t="array" ref="N5">IF('建築工事届（別記第40号様式）'!#REF!&lt;&gt;"", TEXT('建築工事届（別記第40号様式）'!#REF!, "00"), "00")</f>
        <v>#REF!</v>
      </c>
      <c r="O5" s="27" t="e">
        <f t="array" ref="O5">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5" s="29" t="e">
        <f t="shared" ref="P5:P13" si="0">M5&amp;N5&amp;O5</f>
        <v>#REF!</v>
      </c>
    </row>
    <row r="6" spans="2:17" ht="14.25">
      <c r="B6" s="34">
        <v>2119</v>
      </c>
      <c r="C6" s="35">
        <v>2121</v>
      </c>
      <c r="D6" s="35">
        <v>2122</v>
      </c>
      <c r="E6" s="35">
        <v>2123</v>
      </c>
      <c r="F6" s="35">
        <v>2124</v>
      </c>
      <c r="G6" s="35">
        <v>2129</v>
      </c>
      <c r="H6" s="35">
        <v>2131</v>
      </c>
      <c r="I6" s="35">
        <v>2132</v>
      </c>
      <c r="J6" s="36">
        <v>2133</v>
      </c>
      <c r="L6" s="26" t="s">
        <v>2010</v>
      </c>
      <c r="M6" s="82" t="e">
        <f t="array" ref="M6">IF('建築工事届（別記第40号様式）'!#REF!&lt;&gt;"", 1, "0")</f>
        <v>#REF!</v>
      </c>
      <c r="N6" s="83" t="e">
        <f t="array" ref="N6">IF('建築工事届（別記第40号様式）'!#REF!&lt;&gt;"", TEXT('建築工事届（別記第40号様式）'!#REF!, "00"), "00")</f>
        <v>#REF!</v>
      </c>
      <c r="O6" s="83"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6" s="29" t="e">
        <f t="shared" si="0"/>
        <v>#REF!</v>
      </c>
    </row>
    <row r="7" spans="2:17" ht="14.25">
      <c r="B7" s="34">
        <v>2134</v>
      </c>
      <c r="C7" s="35">
        <v>2139</v>
      </c>
      <c r="D7" s="35">
        <v>2141</v>
      </c>
      <c r="E7" s="35">
        <v>2142</v>
      </c>
      <c r="F7" s="35">
        <v>2143</v>
      </c>
      <c r="G7" s="35">
        <v>2144</v>
      </c>
      <c r="H7" s="35">
        <v>2149</v>
      </c>
      <c r="I7" s="35">
        <v>2151</v>
      </c>
      <c r="J7" s="36">
        <v>2152</v>
      </c>
      <c r="L7" s="26" t="s">
        <v>2011</v>
      </c>
      <c r="M7" s="82" t="e">
        <f t="array" ref="M7">IF('建築工事届（別記第40号様式）'!#REF!&lt;&gt;"", 1, "0")</f>
        <v>#REF!</v>
      </c>
      <c r="N7" s="27" t="e">
        <f t="array" ref="N7">IF('建築工事届（別記第40号様式）'!#REF!&lt;&gt;"", TEXT('建築工事届（別記第40号様式）'!#REF!, "00"), "00")</f>
        <v>#REF!</v>
      </c>
      <c r="O7"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7" s="29" t="e">
        <f t="shared" si="0"/>
        <v>#REF!</v>
      </c>
    </row>
    <row r="8" spans="2:17" ht="14.25">
      <c r="B8" s="34">
        <v>2153</v>
      </c>
      <c r="C8" s="35">
        <v>2154</v>
      </c>
      <c r="D8" s="35">
        <v>2159</v>
      </c>
      <c r="E8" s="35">
        <v>2161</v>
      </c>
      <c r="F8" s="35">
        <v>2162</v>
      </c>
      <c r="G8" s="35">
        <v>2163</v>
      </c>
      <c r="H8" s="35">
        <v>2164</v>
      </c>
      <c r="I8" s="35">
        <v>2169</v>
      </c>
      <c r="J8" s="36">
        <v>2171</v>
      </c>
      <c r="L8" s="26" t="s">
        <v>2012</v>
      </c>
      <c r="M8" s="82" t="e">
        <f t="array" ref="M8">IF('建築工事届（別記第40号様式）'!#REF!&lt;&gt;"", 1, "0")</f>
        <v>#REF!</v>
      </c>
      <c r="N8" s="27" t="e">
        <f t="array" ref="N8">IF('建築工事届（別記第40号様式）'!#REF!&lt;&gt;"",'建築工事届（別記第40号様式）'!#REF!,"00")</f>
        <v>#REF!</v>
      </c>
      <c r="O8"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8" s="29" t="e">
        <f t="shared" si="0"/>
        <v>#REF!</v>
      </c>
    </row>
    <row r="9" spans="2:17" ht="14.25">
      <c r="B9" s="34">
        <v>2172</v>
      </c>
      <c r="C9" s="35">
        <v>2173</v>
      </c>
      <c r="D9" s="35">
        <v>2174</v>
      </c>
      <c r="E9" s="35">
        <v>2179</v>
      </c>
      <c r="F9" s="35">
        <v>2181</v>
      </c>
      <c r="G9" s="35">
        <v>2182</v>
      </c>
      <c r="H9" s="35">
        <v>2183</v>
      </c>
      <c r="I9" s="35">
        <v>2184</v>
      </c>
      <c r="J9" s="36">
        <v>2189</v>
      </c>
      <c r="L9" s="26" t="s">
        <v>2013</v>
      </c>
      <c r="M9" s="82" t="e">
        <f t="array" ref="M9">IF('建築工事届（別記第40号様式）'!#REF!&lt;&gt;"", 1, "0")</f>
        <v>#REF!</v>
      </c>
      <c r="N9" s="27" t="e">
        <f t="array" ref="N9">IF('建築工事届（別記第40号様式）'!#REF!&lt;&gt;"",'建築工事届（別記第40号様式）'!#REF!,"00")</f>
        <v>#REF!</v>
      </c>
      <c r="O9" s="27" t="e">
        <f t="array" ref="O9">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9" s="29" t="e">
        <f t="shared" si="0"/>
        <v>#REF!</v>
      </c>
      <c r="Q9" s="43"/>
    </row>
    <row r="10" spans="2:17" ht="14.25">
      <c r="B10" s="34">
        <v>2191</v>
      </c>
      <c r="C10" s="35">
        <v>2192</v>
      </c>
      <c r="D10" s="35">
        <v>2193</v>
      </c>
      <c r="E10" s="35">
        <v>2194</v>
      </c>
      <c r="F10" s="35">
        <v>2199</v>
      </c>
      <c r="G10" s="35">
        <v>2201</v>
      </c>
      <c r="H10" s="35">
        <v>2202</v>
      </c>
      <c r="I10" s="35">
        <v>2203</v>
      </c>
      <c r="J10" s="36">
        <v>2204</v>
      </c>
      <c r="L10" s="26" t="s">
        <v>2014</v>
      </c>
      <c r="M10" s="82" t="e">
        <f t="array" ref="M10">IF('建築工事届（別記第40号様式）'!#REF!&lt;&gt;"", 1, "0")</f>
        <v>#REF!</v>
      </c>
      <c r="N10" s="27" t="e">
        <f t="array" ref="N10">IF('建築工事届（別記第40号様式）'!#REF!&lt;&gt;"",'建築工事届（別記第40号様式）'!#REF!,"00")</f>
        <v>#REF!</v>
      </c>
      <c r="O10"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0" s="29" t="e">
        <f t="shared" si="0"/>
        <v>#REF!</v>
      </c>
    </row>
    <row r="11" spans="2:17" ht="14.25">
      <c r="B11" s="34">
        <v>2209</v>
      </c>
      <c r="C11" s="35">
        <v>2211</v>
      </c>
      <c r="D11" s="35">
        <v>2212</v>
      </c>
      <c r="E11" s="35">
        <v>2213</v>
      </c>
      <c r="F11" s="35">
        <v>2214</v>
      </c>
      <c r="G11" s="35">
        <v>2219</v>
      </c>
      <c r="H11" s="35">
        <v>2221</v>
      </c>
      <c r="I11" s="35">
        <v>2222</v>
      </c>
      <c r="J11" s="36">
        <v>2223</v>
      </c>
      <c r="L11" s="26" t="s">
        <v>2015</v>
      </c>
      <c r="M11" s="82" t="e">
        <f t="array" ref="M11">IF('建築工事届（別記第40号様式）'!#REF!&lt;&gt;"", 1, "0")</f>
        <v>#REF!</v>
      </c>
      <c r="N11" s="27" t="e">
        <f t="array" ref="N11">IF('建築工事届（別記第40号様式）'!#REF!&lt;&gt;"",'建築工事届（別記第40号様式）'!#REF!,"00")</f>
        <v>#REF!</v>
      </c>
      <c r="O11"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11" s="29" t="e">
        <f t="shared" si="0"/>
        <v>#REF!</v>
      </c>
    </row>
    <row r="12" spans="2:17" ht="14.25">
      <c r="B12" s="34">
        <v>2224</v>
      </c>
      <c r="C12" s="35">
        <v>2229</v>
      </c>
      <c r="D12" s="35">
        <v>2231</v>
      </c>
      <c r="E12" s="35">
        <v>2232</v>
      </c>
      <c r="F12" s="35">
        <v>2233</v>
      </c>
      <c r="G12" s="35">
        <v>2234</v>
      </c>
      <c r="H12" s="35">
        <v>2239</v>
      </c>
      <c r="I12" s="35">
        <v>2241</v>
      </c>
      <c r="J12" s="36">
        <v>2242</v>
      </c>
      <c r="L12" s="26" t="s">
        <v>2016</v>
      </c>
      <c r="M12" s="82" t="e">
        <f t="array" ref="M12">IF('建築工事届（別記第40号様式）'!#REF!&lt;&gt;"", 1, "0")</f>
        <v>#REF!</v>
      </c>
      <c r="N12" s="27" t="e">
        <f t="array" ref="N12">IF('建築工事届（別記第40号様式）'!#REF!&lt;&gt;"",'建築工事届（別記第40号様式）'!#REF!,"00")</f>
        <v>#REF!</v>
      </c>
      <c r="O12" s="27"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12" s="29" t="e">
        <f t="shared" si="0"/>
        <v>#REF!</v>
      </c>
    </row>
    <row r="13" spans="2:17" ht="14.25">
      <c r="B13" s="34">
        <v>2243</v>
      </c>
      <c r="C13" s="35">
        <v>2244</v>
      </c>
      <c r="D13" s="35">
        <v>2249</v>
      </c>
      <c r="E13" s="35">
        <v>2251</v>
      </c>
      <c r="F13" s="35">
        <v>2252</v>
      </c>
      <c r="G13" s="35">
        <v>2253</v>
      </c>
      <c r="H13" s="35">
        <v>2254</v>
      </c>
      <c r="I13" s="35">
        <v>2259</v>
      </c>
      <c r="J13" s="36">
        <v>2261</v>
      </c>
      <c r="L13" s="26" t="s">
        <v>2017</v>
      </c>
      <c r="M13" s="82" t="e">
        <f t="array" ref="M13">IF('建築工事届（別記第40号様式）'!#REF!&lt;&gt;"", 1, "0")</f>
        <v>#REF!</v>
      </c>
      <c r="N13" s="27" t="e">
        <f t="array" ref="N13">IF('建築工事届（別記第40号様式）'!#REF!&lt;&gt;"",'建築工事届（別記第40号様式）'!#REF!,"00")</f>
        <v>#REF!</v>
      </c>
      <c r="O13" s="27" t="e">
        <f t="array" ref="O13">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3" s="29" t="e">
        <f t="shared" si="0"/>
        <v>#REF!</v>
      </c>
      <c r="Q13" s="43"/>
    </row>
    <row r="14" spans="2:17" ht="14.25">
      <c r="B14" s="34">
        <v>2262</v>
      </c>
      <c r="C14" s="35">
        <v>2263</v>
      </c>
      <c r="D14" s="35">
        <v>2264</v>
      </c>
      <c r="E14" s="35">
        <v>2269</v>
      </c>
      <c r="F14" s="35">
        <v>2271</v>
      </c>
      <c r="G14" s="35">
        <v>2272</v>
      </c>
      <c r="H14" s="35">
        <v>2273</v>
      </c>
      <c r="I14" s="35">
        <v>2274</v>
      </c>
      <c r="J14" s="36">
        <v>2279</v>
      </c>
      <c r="N14" s="27"/>
    </row>
    <row r="15" spans="2:17" ht="14.25">
      <c r="B15" s="34">
        <v>2281</v>
      </c>
      <c r="C15" s="35">
        <v>2282</v>
      </c>
      <c r="D15" s="35">
        <v>2283</v>
      </c>
      <c r="E15" s="35">
        <v>2284</v>
      </c>
      <c r="F15" s="35">
        <v>2289</v>
      </c>
      <c r="G15" s="35">
        <v>2291</v>
      </c>
      <c r="H15" s="35">
        <v>2292</v>
      </c>
      <c r="I15" s="35">
        <v>2293</v>
      </c>
      <c r="J15" s="36">
        <v>2294</v>
      </c>
    </row>
    <row r="16" spans="2:17" ht="14.25">
      <c r="B16" s="34">
        <v>2299</v>
      </c>
      <c r="C16" s="35">
        <v>2301</v>
      </c>
      <c r="D16" s="35">
        <v>2302</v>
      </c>
      <c r="E16" s="35">
        <v>2303</v>
      </c>
      <c r="F16" s="35">
        <v>2304</v>
      </c>
      <c r="G16" s="35">
        <v>2309</v>
      </c>
      <c r="H16" s="35">
        <v>2311</v>
      </c>
      <c r="I16" s="35">
        <v>2312</v>
      </c>
      <c r="J16" s="36">
        <v>2313</v>
      </c>
    </row>
    <row r="17" spans="2:10" ht="14.25">
      <c r="B17" s="34">
        <v>2314</v>
      </c>
      <c r="C17" s="35">
        <v>2319</v>
      </c>
      <c r="D17" s="35">
        <v>2321</v>
      </c>
      <c r="E17" s="35">
        <v>2322</v>
      </c>
      <c r="F17" s="35">
        <v>2323</v>
      </c>
      <c r="G17" s="35">
        <v>2324</v>
      </c>
      <c r="H17" s="35">
        <v>2329</v>
      </c>
      <c r="I17" s="35">
        <v>2331</v>
      </c>
      <c r="J17" s="36">
        <v>2332</v>
      </c>
    </row>
    <row r="18" spans="2:10" ht="14.25">
      <c r="B18" s="34">
        <v>2333</v>
      </c>
      <c r="C18" s="35">
        <v>2334</v>
      </c>
      <c r="D18" s="35">
        <v>2339</v>
      </c>
      <c r="E18" s="35">
        <v>2341</v>
      </c>
      <c r="F18" s="35">
        <v>2342</v>
      </c>
      <c r="G18" s="35">
        <v>2343</v>
      </c>
      <c r="H18" s="35">
        <v>2344</v>
      </c>
      <c r="I18" s="35">
        <v>2345</v>
      </c>
      <c r="J18" s="36">
        <v>2349</v>
      </c>
    </row>
    <row r="19" spans="2:10" ht="14.25">
      <c r="B19" s="34">
        <v>2351</v>
      </c>
      <c r="C19" s="35">
        <v>2352</v>
      </c>
      <c r="D19" s="35">
        <v>2353</v>
      </c>
      <c r="E19" s="35">
        <v>2354</v>
      </c>
      <c r="F19" s="35">
        <v>2359</v>
      </c>
      <c r="G19" s="35">
        <v>2361</v>
      </c>
      <c r="H19" s="35">
        <v>2362</v>
      </c>
      <c r="I19" s="35">
        <v>2363</v>
      </c>
      <c r="J19" s="36">
        <v>2364</v>
      </c>
    </row>
    <row r="20" spans="2:10" ht="14.25">
      <c r="B20" s="34">
        <v>2369</v>
      </c>
      <c r="C20" s="35">
        <v>2371</v>
      </c>
      <c r="D20" s="35">
        <v>2372</v>
      </c>
      <c r="E20" s="35">
        <v>2373</v>
      </c>
      <c r="F20" s="35">
        <v>2374</v>
      </c>
      <c r="G20" s="35">
        <v>2379</v>
      </c>
      <c r="H20" s="35">
        <v>2381</v>
      </c>
      <c r="I20" s="35">
        <v>2382</v>
      </c>
      <c r="J20" s="36">
        <v>2383</v>
      </c>
    </row>
    <row r="21" spans="2:10" ht="14.25">
      <c r="B21" s="34">
        <v>2384</v>
      </c>
      <c r="C21" s="35">
        <v>2386</v>
      </c>
      <c r="D21" s="35">
        <v>2389</v>
      </c>
      <c r="E21" s="35">
        <v>2391</v>
      </c>
      <c r="F21" s="35">
        <v>2392</v>
      </c>
      <c r="G21" s="35">
        <v>2393</v>
      </c>
      <c r="H21" s="35">
        <v>2394</v>
      </c>
      <c r="I21" s="35">
        <v>2399</v>
      </c>
      <c r="J21" s="36">
        <v>2401</v>
      </c>
    </row>
    <row r="22" spans="2:10" ht="14.25">
      <c r="B22" s="34">
        <v>2402</v>
      </c>
      <c r="C22" s="35">
        <v>2403</v>
      </c>
      <c r="D22" s="35">
        <v>2404</v>
      </c>
      <c r="E22" s="35">
        <v>2409</v>
      </c>
      <c r="F22" s="35">
        <v>2411</v>
      </c>
      <c r="G22" s="35">
        <v>2412</v>
      </c>
      <c r="H22" s="35">
        <v>2413</v>
      </c>
      <c r="I22" s="35">
        <v>2414</v>
      </c>
      <c r="J22" s="36">
        <v>2419</v>
      </c>
    </row>
    <row r="23" spans="2:10" ht="14.25">
      <c r="B23" s="34">
        <v>2421</v>
      </c>
      <c r="C23" s="35">
        <v>2422</v>
      </c>
      <c r="D23" s="35">
        <v>2423</v>
      </c>
      <c r="E23" s="35">
        <v>2424</v>
      </c>
      <c r="F23" s="35">
        <v>2429</v>
      </c>
      <c r="G23" s="35">
        <v>2431</v>
      </c>
      <c r="H23" s="35">
        <v>2432</v>
      </c>
      <c r="I23" s="35">
        <v>2433</v>
      </c>
      <c r="J23" s="36">
        <v>2434</v>
      </c>
    </row>
    <row r="24" spans="2:10" ht="14.25">
      <c r="B24" s="34">
        <v>2439</v>
      </c>
      <c r="C24" s="35">
        <v>2441</v>
      </c>
      <c r="D24" s="35">
        <v>2442</v>
      </c>
      <c r="E24" s="35">
        <v>2443</v>
      </c>
      <c r="F24" s="35">
        <v>2444</v>
      </c>
      <c r="G24" s="35">
        <v>2449</v>
      </c>
      <c r="H24" s="35">
        <v>2451</v>
      </c>
      <c r="I24" s="35">
        <v>2452</v>
      </c>
      <c r="J24" s="36">
        <v>2453</v>
      </c>
    </row>
    <row r="25" spans="2:10" ht="14.25">
      <c r="B25" s="34">
        <v>2454</v>
      </c>
      <c r="C25" s="35">
        <v>2459</v>
      </c>
      <c r="D25" s="35">
        <v>2461</v>
      </c>
      <c r="E25" s="35">
        <v>2462</v>
      </c>
      <c r="F25" s="35">
        <v>2463</v>
      </c>
      <c r="G25" s="35">
        <v>2464</v>
      </c>
      <c r="H25" s="35">
        <v>2469</v>
      </c>
      <c r="I25" s="35">
        <v>2999</v>
      </c>
      <c r="J25" s="36">
        <v>3111</v>
      </c>
    </row>
    <row r="26" spans="2:10" ht="14.25">
      <c r="B26" s="34">
        <v>3112</v>
      </c>
      <c r="C26" s="35">
        <v>3113</v>
      </c>
      <c r="D26" s="35">
        <v>3114</v>
      </c>
      <c r="E26" s="35">
        <v>3119</v>
      </c>
      <c r="F26" s="35">
        <v>3121</v>
      </c>
      <c r="G26" s="35">
        <v>3122</v>
      </c>
      <c r="H26" s="35">
        <v>3123</v>
      </c>
      <c r="I26" s="35">
        <v>3124</v>
      </c>
      <c r="J26" s="36">
        <v>3129</v>
      </c>
    </row>
    <row r="27" spans="2:10" ht="14.25">
      <c r="B27" s="34">
        <v>3131</v>
      </c>
      <c r="C27" s="35">
        <v>3132</v>
      </c>
      <c r="D27" s="35">
        <v>3133</v>
      </c>
      <c r="E27" s="35">
        <v>3134</v>
      </c>
      <c r="F27" s="35">
        <v>3139</v>
      </c>
      <c r="G27" s="35">
        <v>3141</v>
      </c>
      <c r="H27" s="35">
        <v>3142</v>
      </c>
      <c r="I27" s="35">
        <v>3143</v>
      </c>
      <c r="J27" s="36">
        <v>3144</v>
      </c>
    </row>
    <row r="28" spans="2:10" ht="14.25">
      <c r="B28" s="34">
        <v>3149</v>
      </c>
      <c r="C28" s="35">
        <v>3151</v>
      </c>
      <c r="D28" s="35">
        <v>3152</v>
      </c>
      <c r="E28" s="35">
        <v>3153</v>
      </c>
      <c r="F28" s="35">
        <v>3154</v>
      </c>
      <c r="G28" s="35">
        <v>3159</v>
      </c>
      <c r="H28" s="35">
        <v>3161</v>
      </c>
      <c r="I28" s="35">
        <v>3162</v>
      </c>
      <c r="J28" s="36">
        <v>3163</v>
      </c>
    </row>
    <row r="29" spans="2:10" ht="14.25">
      <c r="B29" s="34">
        <v>3164</v>
      </c>
      <c r="C29" s="35">
        <v>3169</v>
      </c>
      <c r="D29" s="35">
        <v>3171</v>
      </c>
      <c r="E29" s="35">
        <v>3172</v>
      </c>
      <c r="F29" s="35">
        <v>3173</v>
      </c>
      <c r="G29" s="35">
        <v>3174</v>
      </c>
      <c r="H29" s="35">
        <v>3179</v>
      </c>
      <c r="I29" s="35">
        <v>3181</v>
      </c>
      <c r="J29" s="36">
        <v>3182</v>
      </c>
    </row>
    <row r="30" spans="2:10" ht="14.25">
      <c r="B30" s="34">
        <v>3183</v>
      </c>
      <c r="C30" s="35">
        <v>3184</v>
      </c>
      <c r="D30" s="35">
        <v>3189</v>
      </c>
      <c r="E30" s="35">
        <v>3191</v>
      </c>
      <c r="F30" s="35">
        <v>3192</v>
      </c>
      <c r="G30" s="35">
        <v>3193</v>
      </c>
      <c r="H30" s="35">
        <v>3194</v>
      </c>
      <c r="I30" s="35">
        <v>3199</v>
      </c>
      <c r="J30" s="36">
        <v>3201</v>
      </c>
    </row>
    <row r="31" spans="2:10" ht="14.25">
      <c r="B31" s="34">
        <v>3202</v>
      </c>
      <c r="C31" s="35">
        <v>3203</v>
      </c>
      <c r="D31" s="35">
        <v>3204</v>
      </c>
      <c r="E31" s="35">
        <v>3209</v>
      </c>
      <c r="F31" s="35">
        <v>3211</v>
      </c>
      <c r="G31" s="35">
        <v>3212</v>
      </c>
      <c r="H31" s="35">
        <v>3213</v>
      </c>
      <c r="I31" s="35">
        <v>3214</v>
      </c>
      <c r="J31" s="36">
        <v>3219</v>
      </c>
    </row>
    <row r="32" spans="2:10" ht="14.25">
      <c r="B32" s="34">
        <v>3221</v>
      </c>
      <c r="C32" s="35">
        <v>3222</v>
      </c>
      <c r="D32" s="35">
        <v>3223</v>
      </c>
      <c r="E32" s="35">
        <v>3224</v>
      </c>
      <c r="F32" s="35">
        <v>3229</v>
      </c>
      <c r="G32" s="35">
        <v>3231</v>
      </c>
      <c r="H32" s="35">
        <v>3232</v>
      </c>
      <c r="I32" s="35">
        <v>3233</v>
      </c>
      <c r="J32" s="36">
        <v>3234</v>
      </c>
    </row>
    <row r="33" spans="2:10" ht="14.25">
      <c r="B33" s="34">
        <v>3239</v>
      </c>
      <c r="C33" s="35">
        <v>3241</v>
      </c>
      <c r="D33" s="35">
        <v>3242</v>
      </c>
      <c r="E33" s="35">
        <v>3243</v>
      </c>
      <c r="F33" s="35">
        <v>3244</v>
      </c>
      <c r="G33" s="35">
        <v>3249</v>
      </c>
      <c r="H33" s="35">
        <v>3251</v>
      </c>
      <c r="I33" s="35">
        <v>3252</v>
      </c>
      <c r="J33" s="36">
        <v>3253</v>
      </c>
    </row>
    <row r="34" spans="2:10" ht="14.25">
      <c r="B34" s="34">
        <v>3254</v>
      </c>
      <c r="C34" s="35">
        <v>3259</v>
      </c>
      <c r="D34" s="35">
        <v>3261</v>
      </c>
      <c r="E34" s="35">
        <v>3262</v>
      </c>
      <c r="F34" s="35">
        <v>3263</v>
      </c>
      <c r="G34" s="35">
        <v>3264</v>
      </c>
      <c r="H34" s="35">
        <v>3269</v>
      </c>
      <c r="I34" s="35">
        <v>3271</v>
      </c>
      <c r="J34" s="36">
        <v>3272</v>
      </c>
    </row>
    <row r="35" spans="2:10" ht="14.25">
      <c r="B35" s="34">
        <v>3273</v>
      </c>
      <c r="C35" s="35">
        <v>3274</v>
      </c>
      <c r="D35" s="35">
        <v>3279</v>
      </c>
      <c r="E35" s="35">
        <v>3281</v>
      </c>
      <c r="F35" s="35">
        <v>3282</v>
      </c>
      <c r="G35" s="35">
        <v>3283</v>
      </c>
      <c r="H35" s="35">
        <v>3284</v>
      </c>
      <c r="I35" s="35">
        <v>3289</v>
      </c>
      <c r="J35" s="36">
        <v>3291</v>
      </c>
    </row>
    <row r="36" spans="2:10" ht="14.25">
      <c r="B36" s="34">
        <v>3292</v>
      </c>
      <c r="C36" s="35">
        <v>3293</v>
      </c>
      <c r="D36" s="35">
        <v>3294</v>
      </c>
      <c r="E36" s="35">
        <v>3299</v>
      </c>
      <c r="F36" s="35">
        <v>3301</v>
      </c>
      <c r="G36" s="35">
        <v>3302</v>
      </c>
      <c r="H36" s="35">
        <v>3303</v>
      </c>
      <c r="I36" s="35">
        <v>3304</v>
      </c>
      <c r="J36" s="36">
        <v>3309</v>
      </c>
    </row>
    <row r="37" spans="2:10" ht="14.25">
      <c r="B37" s="34">
        <v>3311</v>
      </c>
      <c r="C37" s="35">
        <v>3312</v>
      </c>
      <c r="D37" s="35">
        <v>3313</v>
      </c>
      <c r="E37" s="35">
        <v>3314</v>
      </c>
      <c r="F37" s="35">
        <v>3319</v>
      </c>
      <c r="G37" s="35">
        <v>3321</v>
      </c>
      <c r="H37" s="35">
        <v>3322</v>
      </c>
      <c r="I37" s="35">
        <v>3323</v>
      </c>
      <c r="J37" s="36">
        <v>3324</v>
      </c>
    </row>
    <row r="38" spans="2:10" ht="14.25">
      <c r="B38" s="34">
        <v>3329</v>
      </c>
      <c r="C38" s="35">
        <v>3331</v>
      </c>
      <c r="D38" s="35">
        <v>3332</v>
      </c>
      <c r="E38" s="35">
        <v>3333</v>
      </c>
      <c r="F38" s="35">
        <v>3334</v>
      </c>
      <c r="G38" s="35">
        <v>3339</v>
      </c>
      <c r="H38" s="35">
        <v>3341</v>
      </c>
      <c r="I38" s="35">
        <v>3342</v>
      </c>
      <c r="J38" s="36">
        <v>3343</v>
      </c>
    </row>
    <row r="39" spans="2:10" ht="14.25">
      <c r="B39" s="34">
        <v>3344</v>
      </c>
      <c r="C39" s="35">
        <v>3345</v>
      </c>
      <c r="D39" s="35">
        <v>3349</v>
      </c>
      <c r="E39" s="35">
        <v>3351</v>
      </c>
      <c r="F39" s="35">
        <v>3352</v>
      </c>
      <c r="G39" s="35">
        <v>3353</v>
      </c>
      <c r="H39" s="35">
        <v>3354</v>
      </c>
      <c r="I39" s="35">
        <v>3359</v>
      </c>
      <c r="J39" s="36">
        <v>3361</v>
      </c>
    </row>
    <row r="40" spans="2:10" ht="14.25">
      <c r="B40" s="34">
        <v>3362</v>
      </c>
      <c r="C40" s="35">
        <v>3363</v>
      </c>
      <c r="D40" s="35">
        <v>3364</v>
      </c>
      <c r="E40" s="35">
        <v>3369</v>
      </c>
      <c r="F40" s="35">
        <v>3371</v>
      </c>
      <c r="G40" s="35">
        <v>3372</v>
      </c>
      <c r="H40" s="35">
        <v>3373</v>
      </c>
      <c r="I40" s="35">
        <v>3374</v>
      </c>
      <c r="J40" s="36">
        <v>3379</v>
      </c>
    </row>
    <row r="41" spans="2:10" ht="14.25">
      <c r="B41" s="34">
        <v>3381</v>
      </c>
      <c r="C41" s="35">
        <v>3382</v>
      </c>
      <c r="D41" s="35">
        <v>3383</v>
      </c>
      <c r="E41" s="35">
        <v>3384</v>
      </c>
      <c r="F41" s="35">
        <v>3386</v>
      </c>
      <c r="G41" s="35">
        <v>3389</v>
      </c>
      <c r="H41" s="35">
        <v>3391</v>
      </c>
      <c r="I41" s="35">
        <v>3392</v>
      </c>
      <c r="J41" s="36">
        <v>3393</v>
      </c>
    </row>
    <row r="42" spans="2:10" ht="14.25">
      <c r="B42" s="34">
        <v>3394</v>
      </c>
      <c r="C42" s="35">
        <v>3399</v>
      </c>
      <c r="D42" s="35">
        <v>3401</v>
      </c>
      <c r="E42" s="35">
        <v>3402</v>
      </c>
      <c r="F42" s="35">
        <v>3403</v>
      </c>
      <c r="G42" s="35">
        <v>3404</v>
      </c>
      <c r="H42" s="35">
        <v>3409</v>
      </c>
      <c r="I42" s="35">
        <v>3411</v>
      </c>
      <c r="J42" s="36">
        <v>3412</v>
      </c>
    </row>
    <row r="43" spans="2:10" ht="14.25">
      <c r="B43" s="34">
        <v>3413</v>
      </c>
      <c r="C43" s="35">
        <v>3414</v>
      </c>
      <c r="D43" s="35">
        <v>3419</v>
      </c>
      <c r="E43" s="35">
        <v>3421</v>
      </c>
      <c r="F43" s="35">
        <v>3422</v>
      </c>
      <c r="G43" s="35">
        <v>3423</v>
      </c>
      <c r="H43" s="35">
        <v>3424</v>
      </c>
      <c r="I43" s="35">
        <v>3429</v>
      </c>
      <c r="J43" s="36">
        <v>3431</v>
      </c>
    </row>
    <row r="44" spans="2:10" ht="14.25">
      <c r="B44" s="34">
        <v>3432</v>
      </c>
      <c r="C44" s="35">
        <v>3433</v>
      </c>
      <c r="D44" s="35">
        <v>3434</v>
      </c>
      <c r="E44" s="35">
        <v>3439</v>
      </c>
      <c r="F44" s="35">
        <v>3441</v>
      </c>
      <c r="G44" s="35">
        <v>3442</v>
      </c>
      <c r="H44" s="35">
        <v>3443</v>
      </c>
      <c r="I44" s="35">
        <v>3444</v>
      </c>
      <c r="J44" s="36">
        <v>3449</v>
      </c>
    </row>
    <row r="45" spans="2:10" ht="14.25">
      <c r="B45" s="34">
        <v>3451</v>
      </c>
      <c r="C45" s="37">
        <v>3452</v>
      </c>
      <c r="D45" s="38">
        <v>3453</v>
      </c>
      <c r="E45" s="38">
        <v>3454</v>
      </c>
      <c r="F45" s="38">
        <v>3459</v>
      </c>
      <c r="G45" s="38">
        <v>3461</v>
      </c>
      <c r="H45" s="38">
        <v>3462</v>
      </c>
      <c r="I45" s="38">
        <v>3463</v>
      </c>
      <c r="J45" s="39">
        <v>3464</v>
      </c>
    </row>
    <row r="46" spans="2:10" ht="15" thickBot="1">
      <c r="B46" s="40">
        <v>3469</v>
      </c>
      <c r="C46" s="41">
        <v>3999</v>
      </c>
      <c r="D46" s="41"/>
      <c r="E46" s="41"/>
      <c r="F46" s="41"/>
      <c r="G46" s="41"/>
      <c r="H46" s="41"/>
      <c r="I46" s="41"/>
      <c r="J46" s="42"/>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54A82-C63C-4290-BA38-6FE7577D5B0F}">
  <sheetPr>
    <tabColor theme="1" tint="0.499984740745262"/>
  </sheetPr>
  <dimension ref="A1:FO65"/>
  <sheetViews>
    <sheetView view="pageBreakPreview" topLeftCell="C1" zoomScaleNormal="100" zoomScaleSheetLayoutView="100" workbookViewId="0">
      <pane ySplit="5" topLeftCell="A6" activePane="bottomLeft" state="frozen"/>
      <selection activeCell="C4" sqref="C4"/>
      <selection pane="bottomLeft" activeCell="C4" sqref="C4"/>
    </sheetView>
  </sheetViews>
  <sheetFormatPr defaultColWidth="19.375" defaultRowHeight="13.5"/>
  <cols>
    <col min="1" max="2" width="3.75" style="1" hidden="1" customWidth="1"/>
    <col min="3" max="41" width="12.625" style="1" customWidth="1"/>
    <col min="42" max="46" width="1.75" style="1" customWidth="1"/>
    <col min="47" max="53" width="3.625" style="1" customWidth="1"/>
    <col min="54" max="54" width="3.625" style="1" customWidth="1" collapsed="1"/>
    <col min="55" max="60" width="3.625" style="1" customWidth="1"/>
    <col min="61" max="61" width="3.625" style="1" customWidth="1" collapsed="1"/>
    <col min="62" max="66" width="3.625" style="1" customWidth="1"/>
    <col min="67" max="67" width="3.625" style="1" customWidth="1" collapsed="1"/>
    <col min="68" max="70" width="3.625" style="1" customWidth="1"/>
    <col min="71" max="71" width="3.625" style="1" customWidth="1" collapsed="1"/>
    <col min="72" max="72" width="4.5" style="1" customWidth="1"/>
    <col min="73" max="74" width="5.125" style="1" bestFit="1" customWidth="1"/>
    <col min="75" max="76" width="3.625" style="1" customWidth="1" collapsed="1"/>
    <col min="77" max="78" width="3.625" style="1" customWidth="1"/>
    <col min="79" max="79" width="3.5" style="1" customWidth="1"/>
    <col min="80" max="80" width="3.625" style="1" customWidth="1" collapsed="1"/>
    <col min="81" max="87" width="3.625" style="1" customWidth="1"/>
    <col min="88" max="88" width="3.625" style="1" customWidth="1" collapsed="1"/>
    <col min="89" max="92" width="3.625" style="1" customWidth="1"/>
    <col min="93" max="93" width="4.125" style="1" customWidth="1"/>
    <col min="94" max="94" width="3.625" style="1" customWidth="1"/>
    <col min="95" max="95" width="3.625" style="1" customWidth="1" collapsed="1"/>
    <col min="96" max="99" width="3.625" style="1" customWidth="1"/>
    <col min="100" max="100" width="3.625" style="1" hidden="1" customWidth="1"/>
    <col min="101" max="105" width="3.625" style="1" customWidth="1"/>
    <col min="106" max="106" width="3.625" style="1" customWidth="1" collapsed="1"/>
    <col min="107" max="113" width="3.625" style="1" customWidth="1"/>
    <col min="114" max="114" width="3.625" style="1" customWidth="1" collapsed="1"/>
    <col min="115" max="119" width="3.625" style="1" customWidth="1"/>
    <col min="120" max="120" width="3.375" style="1" customWidth="1"/>
    <col min="121" max="121" width="3.625" style="1" customWidth="1" collapsed="1"/>
    <col min="122" max="126" width="3.625" style="1" customWidth="1"/>
    <col min="127" max="127" width="3.625" style="1" hidden="1" customWidth="1"/>
    <col min="128" max="128" width="3.625" style="1" customWidth="1" collapsed="1"/>
    <col min="129" max="146" width="3.625" style="1" customWidth="1"/>
    <col min="147" max="148" width="3.625" style="1" hidden="1" customWidth="1"/>
    <col min="149" max="153" width="3.625" style="1" customWidth="1"/>
    <col min="154" max="154" width="6" style="1" customWidth="1"/>
    <col min="155" max="159" width="3.625" style="1" customWidth="1"/>
    <col min="160" max="160" width="3.625" style="1" hidden="1" customWidth="1"/>
    <col min="161" max="164" width="3.625" style="1" customWidth="1"/>
    <col min="165" max="165" width="3.625" style="1" hidden="1" customWidth="1"/>
    <col min="166" max="169" width="3.625" style="1" customWidth="1"/>
    <col min="170" max="170" width="4.25" style="1" customWidth="1"/>
    <col min="171" max="171" width="5.125" style="1" bestFit="1" customWidth="1"/>
    <col min="172" max="16384" width="19.375" style="1"/>
  </cols>
  <sheetData>
    <row r="1" spans="1:171" hidden="1">
      <c r="A1" s="1">
        <v>1</v>
      </c>
      <c r="C1" s="1">
        <v>2</v>
      </c>
      <c r="D1" s="1">
        <v>3</v>
      </c>
      <c r="E1" s="1">
        <v>4</v>
      </c>
      <c r="F1" s="1">
        <v>5</v>
      </c>
      <c r="G1" s="1">
        <v>6</v>
      </c>
      <c r="H1" s="1">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c r="AF1" s="1">
        <v>31</v>
      </c>
      <c r="AH1" s="1">
        <v>36</v>
      </c>
      <c r="AI1" s="1">
        <v>37</v>
      </c>
      <c r="AJ1" s="1">
        <v>38</v>
      </c>
      <c r="AK1" s="1">
        <v>39</v>
      </c>
      <c r="AL1" s="1">
        <v>40</v>
      </c>
      <c r="AM1" s="1">
        <v>41</v>
      </c>
      <c r="AN1" s="1">
        <v>42</v>
      </c>
      <c r="AO1" s="1">
        <v>43</v>
      </c>
      <c r="AP1" s="1">
        <v>32</v>
      </c>
      <c r="AQ1" s="1">
        <v>32</v>
      </c>
      <c r="AR1" s="1">
        <v>33</v>
      </c>
      <c r="AS1" s="1">
        <v>34</v>
      </c>
      <c r="AT1" s="1">
        <v>35</v>
      </c>
      <c r="AU1" s="1">
        <v>36</v>
      </c>
      <c r="AV1" s="1">
        <v>37</v>
      </c>
      <c r="AW1" s="1">
        <v>38</v>
      </c>
      <c r="AX1" s="1">
        <v>39</v>
      </c>
      <c r="AY1" s="1">
        <v>40</v>
      </c>
      <c r="AZ1" s="1">
        <v>41</v>
      </c>
      <c r="BA1" s="1">
        <v>43</v>
      </c>
      <c r="BB1" s="1">
        <v>44</v>
      </c>
      <c r="BC1" s="1">
        <v>45</v>
      </c>
      <c r="BD1" s="1">
        <v>46</v>
      </c>
      <c r="BE1" s="1">
        <v>47</v>
      </c>
      <c r="BF1" s="1">
        <v>48</v>
      </c>
      <c r="BG1" s="1">
        <v>49</v>
      </c>
      <c r="BH1" s="1">
        <v>50</v>
      </c>
      <c r="BI1" s="1">
        <v>51</v>
      </c>
      <c r="BJ1" s="1">
        <v>52</v>
      </c>
      <c r="BK1" s="1">
        <v>53</v>
      </c>
      <c r="BL1" s="1">
        <v>54</v>
      </c>
      <c r="BM1" s="1">
        <v>55</v>
      </c>
      <c r="BN1" s="1">
        <v>56</v>
      </c>
      <c r="BO1" s="1">
        <v>57</v>
      </c>
      <c r="BP1" s="1">
        <v>58</v>
      </c>
      <c r="BQ1" s="1">
        <v>59</v>
      </c>
      <c r="BR1" s="1">
        <v>60</v>
      </c>
      <c r="BS1" s="1">
        <v>61</v>
      </c>
      <c r="BT1" s="1">
        <v>62</v>
      </c>
      <c r="BW1" s="1">
        <v>64</v>
      </c>
      <c r="BX1" s="1">
        <v>65</v>
      </c>
      <c r="BY1" s="1">
        <v>66</v>
      </c>
      <c r="BZ1" s="1">
        <v>67</v>
      </c>
      <c r="CA1" s="1">
        <v>68</v>
      </c>
      <c r="CB1" s="1">
        <v>69</v>
      </c>
      <c r="CC1" s="1">
        <v>70</v>
      </c>
      <c r="CD1" s="1">
        <v>71</v>
      </c>
      <c r="CE1" s="1">
        <v>72</v>
      </c>
      <c r="CF1" s="1">
        <v>73</v>
      </c>
      <c r="CG1" s="1">
        <v>74</v>
      </c>
      <c r="CH1" s="1">
        <v>75</v>
      </c>
      <c r="CI1" s="1">
        <v>76</v>
      </c>
      <c r="CJ1" s="1">
        <v>77</v>
      </c>
      <c r="CK1" s="1">
        <v>78</v>
      </c>
      <c r="CL1" s="1">
        <v>79</v>
      </c>
      <c r="CM1" s="1">
        <v>80</v>
      </c>
      <c r="CN1" s="1">
        <v>81</v>
      </c>
      <c r="CP1" s="1">
        <v>83</v>
      </c>
      <c r="CQ1" s="1">
        <v>84</v>
      </c>
      <c r="CR1" s="1">
        <v>85</v>
      </c>
      <c r="CS1" s="1">
        <v>86</v>
      </c>
      <c r="CT1" s="1">
        <v>88</v>
      </c>
      <c r="CU1" s="1">
        <v>89</v>
      </c>
      <c r="CV1" s="1">
        <v>90</v>
      </c>
      <c r="CW1" s="1">
        <v>91</v>
      </c>
      <c r="CX1" s="1">
        <v>92</v>
      </c>
      <c r="CY1" s="1">
        <v>93</v>
      </c>
      <c r="CZ1" s="1">
        <v>94</v>
      </c>
      <c r="DA1" s="1">
        <v>95</v>
      </c>
      <c r="DB1" s="1">
        <v>96</v>
      </c>
      <c r="DC1" s="1">
        <v>97</v>
      </c>
      <c r="DD1" s="1">
        <v>98</v>
      </c>
      <c r="DE1" s="1">
        <v>99</v>
      </c>
      <c r="DF1" s="1">
        <v>100</v>
      </c>
      <c r="DG1" s="1">
        <v>101</v>
      </c>
      <c r="DH1" s="1">
        <v>102</v>
      </c>
      <c r="DI1" s="1">
        <v>103</v>
      </c>
      <c r="DJ1" s="1">
        <v>104</v>
      </c>
      <c r="DK1" s="1">
        <v>105</v>
      </c>
      <c r="DL1" s="1">
        <v>106</v>
      </c>
      <c r="DM1" s="1">
        <v>107</v>
      </c>
      <c r="DN1" s="1">
        <v>108</v>
      </c>
      <c r="DO1" s="1">
        <v>109</v>
      </c>
      <c r="DP1" s="1">
        <v>110</v>
      </c>
      <c r="DQ1" s="1">
        <v>111</v>
      </c>
      <c r="DR1" s="1">
        <v>112</v>
      </c>
      <c r="DS1" s="1">
        <v>113</v>
      </c>
      <c r="DT1" s="1">
        <v>114</v>
      </c>
      <c r="DU1" s="1">
        <v>115</v>
      </c>
      <c r="DV1" s="1">
        <v>116</v>
      </c>
      <c r="DX1" s="1">
        <v>117</v>
      </c>
      <c r="DY1" s="1">
        <v>118</v>
      </c>
      <c r="DZ1" s="1">
        <v>119</v>
      </c>
      <c r="EA1" s="1">
        <v>120</v>
      </c>
      <c r="EB1" s="1">
        <v>121</v>
      </c>
      <c r="EC1" s="1">
        <v>122</v>
      </c>
      <c r="ED1" s="1">
        <v>123</v>
      </c>
      <c r="EE1" s="1">
        <v>124</v>
      </c>
      <c r="EF1" s="1">
        <v>125</v>
      </c>
      <c r="EG1" s="1">
        <v>126</v>
      </c>
      <c r="EH1" s="1">
        <v>127</v>
      </c>
      <c r="EI1" s="1">
        <v>128</v>
      </c>
      <c r="EJ1" s="1">
        <v>129</v>
      </c>
      <c r="EK1" s="1">
        <v>130</v>
      </c>
      <c r="EL1" s="1">
        <v>131</v>
      </c>
      <c r="EM1" s="1">
        <v>132</v>
      </c>
      <c r="EN1" s="1">
        <v>133</v>
      </c>
      <c r="EO1" s="1">
        <v>134</v>
      </c>
      <c r="EP1" s="1">
        <v>135</v>
      </c>
      <c r="ES1" s="1">
        <v>136</v>
      </c>
      <c r="ET1" s="1">
        <v>137</v>
      </c>
      <c r="EU1" s="1">
        <v>138</v>
      </c>
      <c r="EV1" s="1">
        <v>139</v>
      </c>
      <c r="EW1" s="1">
        <v>140</v>
      </c>
      <c r="EX1" s="1">
        <v>141</v>
      </c>
      <c r="EY1" s="1">
        <v>142</v>
      </c>
      <c r="EZ1" s="1">
        <v>143</v>
      </c>
      <c r="FA1" s="1">
        <v>144</v>
      </c>
      <c r="FB1" s="1">
        <v>145</v>
      </c>
      <c r="FC1" s="1">
        <v>146</v>
      </c>
      <c r="FE1" s="1">
        <v>147</v>
      </c>
      <c r="FF1" s="1">
        <v>148</v>
      </c>
      <c r="FG1" s="1">
        <v>149</v>
      </c>
      <c r="FH1" s="1">
        <v>151</v>
      </c>
      <c r="FJ1" s="1">
        <v>152</v>
      </c>
      <c r="FK1" s="1">
        <v>153</v>
      </c>
      <c r="FL1" s="1">
        <v>154</v>
      </c>
      <c r="FM1" s="1">
        <v>157</v>
      </c>
    </row>
    <row r="2" spans="1:171" s="206" customFormat="1" ht="46.5" hidden="1" customHeight="1">
      <c r="V2" s="207"/>
    </row>
    <row r="3" spans="1:171" ht="14.25" hidden="1" thickBot="1"/>
    <row r="4" spans="1:171" s="14" customFormat="1" ht="176.25" customHeight="1" thickBot="1">
      <c r="A4" s="14" t="s">
        <v>89</v>
      </c>
      <c r="C4" s="10" t="s">
        <v>2061</v>
      </c>
      <c r="D4" s="10" t="s">
        <v>2063</v>
      </c>
      <c r="E4" s="10" t="s">
        <v>2064</v>
      </c>
      <c r="F4" s="10" t="s">
        <v>2062</v>
      </c>
      <c r="G4" s="10" t="s">
        <v>2065</v>
      </c>
      <c r="H4" s="10" t="s">
        <v>2066</v>
      </c>
      <c r="I4" s="10" t="s">
        <v>2067</v>
      </c>
      <c r="J4" s="10" t="s">
        <v>2068</v>
      </c>
      <c r="K4" s="10" t="s">
        <v>2069</v>
      </c>
      <c r="L4" s="10" t="s">
        <v>2070</v>
      </c>
      <c r="M4" s="10" t="s">
        <v>2490</v>
      </c>
      <c r="N4" s="10" t="s">
        <v>2489</v>
      </c>
      <c r="O4" s="10" t="s">
        <v>2072</v>
      </c>
      <c r="P4" s="10" t="s">
        <v>2073</v>
      </c>
      <c r="Q4" s="10" t="s">
        <v>2074</v>
      </c>
      <c r="R4" s="10" t="s">
        <v>2075</v>
      </c>
      <c r="S4" s="10" t="s">
        <v>2076</v>
      </c>
      <c r="T4" s="10" t="s">
        <v>2077</v>
      </c>
      <c r="U4" s="10" t="s">
        <v>2334</v>
      </c>
      <c r="V4" s="10" t="s">
        <v>2335</v>
      </c>
      <c r="W4" s="10" t="s">
        <v>2336</v>
      </c>
      <c r="X4" s="10" t="s">
        <v>2337</v>
      </c>
      <c r="Y4" s="10" t="s">
        <v>2338</v>
      </c>
      <c r="Z4" s="10" t="s">
        <v>2339</v>
      </c>
      <c r="AA4" s="10" t="s">
        <v>2340</v>
      </c>
      <c r="AB4" s="10" t="s">
        <v>2341</v>
      </c>
      <c r="AC4" s="10" t="s">
        <v>2342</v>
      </c>
      <c r="AD4" s="10" t="s">
        <v>2343</v>
      </c>
      <c r="AE4" s="10" t="s">
        <v>2344</v>
      </c>
      <c r="AF4" s="10" t="s">
        <v>2345</v>
      </c>
      <c r="AG4" s="268" t="s">
        <v>2483</v>
      </c>
      <c r="AH4" s="268" t="s">
        <v>2491</v>
      </c>
      <c r="AI4" s="268" t="s">
        <v>2492</v>
      </c>
      <c r="AJ4" s="268" t="s">
        <v>2493</v>
      </c>
      <c r="AK4" s="268" t="s">
        <v>2494</v>
      </c>
      <c r="AL4" s="268" t="s">
        <v>2495</v>
      </c>
      <c r="AM4" s="268" t="s">
        <v>2496</v>
      </c>
      <c r="AN4" s="268" t="s">
        <v>2436</v>
      </c>
      <c r="AO4" s="268" t="s">
        <v>2437</v>
      </c>
      <c r="AR4" s="28"/>
      <c r="AU4" s="2181" t="s">
        <v>2064</v>
      </c>
      <c r="AV4" s="2182"/>
      <c r="AW4" s="208" t="s">
        <v>2065</v>
      </c>
      <c r="AX4" s="208" t="s">
        <v>2346</v>
      </c>
      <c r="AY4" s="2181" t="s">
        <v>2067</v>
      </c>
      <c r="AZ4" s="2182"/>
      <c r="BA4" s="2182"/>
      <c r="BB4" s="2182"/>
      <c r="BC4" s="2181" t="s">
        <v>2068</v>
      </c>
      <c r="BD4" s="2182"/>
      <c r="BE4" s="2182"/>
      <c r="BF4" s="2182"/>
      <c r="BG4" s="2181" t="s">
        <v>2069</v>
      </c>
      <c r="BH4" s="2182"/>
      <c r="BI4" s="2182"/>
      <c r="BJ4" s="2181" t="s">
        <v>2074</v>
      </c>
      <c r="BK4" s="2182"/>
      <c r="BL4" s="2182"/>
      <c r="BM4" s="2182"/>
      <c r="BN4" s="2182"/>
      <c r="BO4" s="2179" t="s">
        <v>2070</v>
      </c>
      <c r="BP4" s="2179"/>
      <c r="BQ4" s="2179"/>
      <c r="BR4" s="2179"/>
      <c r="BS4" s="2179" t="s">
        <v>2071</v>
      </c>
      <c r="BT4" s="2179"/>
      <c r="BU4" s="2179"/>
      <c r="BV4" s="2179"/>
      <c r="BW4" s="209" t="s">
        <v>2067</v>
      </c>
      <c r="BX4" s="2180" t="s">
        <v>2339</v>
      </c>
      <c r="BY4" s="2180"/>
      <c r="BZ4" s="2180" t="s">
        <v>2072</v>
      </c>
      <c r="CA4" s="2180"/>
      <c r="CB4" s="2180" t="s">
        <v>2073</v>
      </c>
      <c r="CC4" s="2180"/>
      <c r="CD4" s="2180"/>
      <c r="CE4" s="2180"/>
      <c r="CF4" s="2180"/>
      <c r="CG4" s="2180"/>
      <c r="CH4" s="2180"/>
      <c r="CI4" s="2180"/>
      <c r="CJ4" s="2179" t="s">
        <v>2075</v>
      </c>
      <c r="CK4" s="2179"/>
      <c r="CL4" s="2179"/>
      <c r="CM4" s="2179"/>
      <c r="CN4" s="2179"/>
      <c r="CO4" s="2179"/>
      <c r="CP4" s="2179"/>
      <c r="CQ4" s="2179" t="s">
        <v>2076</v>
      </c>
      <c r="CR4" s="2179"/>
      <c r="CS4" s="2179"/>
      <c r="CT4" s="2179" t="s">
        <v>2347</v>
      </c>
      <c r="CU4" s="2179"/>
      <c r="CV4" s="210" t="s">
        <v>2348</v>
      </c>
      <c r="CW4" s="2178" t="s">
        <v>2349</v>
      </c>
      <c r="CX4" s="2180"/>
      <c r="CY4" s="2180"/>
      <c r="CZ4" s="2180"/>
      <c r="DA4" s="2180"/>
      <c r="DB4" s="2178" t="s">
        <v>2347</v>
      </c>
      <c r="DC4" s="2178"/>
      <c r="DD4" s="2178"/>
      <c r="DE4" s="2178"/>
      <c r="DF4" s="2178" t="s">
        <v>2334</v>
      </c>
      <c r="DG4" s="2180"/>
      <c r="DH4" s="2178" t="s">
        <v>2350</v>
      </c>
      <c r="DI4" s="2180"/>
      <c r="DJ4" s="2178" t="s">
        <v>2335</v>
      </c>
      <c r="DK4" s="2178"/>
      <c r="DL4" s="2178"/>
      <c r="DM4" s="2178"/>
      <c r="DN4" s="2178"/>
      <c r="DO4" s="2178" t="s">
        <v>2351</v>
      </c>
      <c r="DP4" s="2178"/>
      <c r="DQ4" s="2178" t="s">
        <v>2352</v>
      </c>
      <c r="DR4" s="2178"/>
      <c r="DS4" s="2178"/>
      <c r="DT4" s="2178"/>
      <c r="DU4" s="2178"/>
      <c r="DV4" s="2178"/>
      <c r="DW4" s="210" t="s">
        <v>2353</v>
      </c>
      <c r="DX4" s="2178" t="s">
        <v>2337</v>
      </c>
      <c r="DY4" s="2178"/>
      <c r="DZ4" s="2178"/>
      <c r="EA4" s="2178" t="s">
        <v>2338</v>
      </c>
      <c r="EB4" s="2178"/>
      <c r="EC4" s="2178"/>
      <c r="ED4" s="2178" t="s">
        <v>2341</v>
      </c>
      <c r="EE4" s="2178"/>
      <c r="EF4" s="2183" t="s">
        <v>2339</v>
      </c>
      <c r="EG4" s="2184"/>
      <c r="EH4" s="2185"/>
      <c r="EI4" s="2178" t="s">
        <v>2337</v>
      </c>
      <c r="EJ4" s="2178"/>
      <c r="EK4" s="2178" t="s">
        <v>2340</v>
      </c>
      <c r="EL4" s="2178"/>
      <c r="EM4" s="2178"/>
      <c r="EN4" s="2178"/>
      <c r="EO4" s="2178"/>
      <c r="EP4" s="2178"/>
      <c r="EQ4" s="211" t="s">
        <v>2354</v>
      </c>
      <c r="ER4" s="212" t="s">
        <v>2355</v>
      </c>
      <c r="ES4" s="2180" t="s">
        <v>2342</v>
      </c>
      <c r="ET4" s="2180"/>
      <c r="EU4" s="2180"/>
      <c r="EV4" s="2178" t="s">
        <v>2343</v>
      </c>
      <c r="EW4" s="2178"/>
      <c r="EX4" s="209" t="s">
        <v>2344</v>
      </c>
      <c r="EY4" s="2178" t="s">
        <v>2345</v>
      </c>
      <c r="EZ4" s="2178"/>
      <c r="FA4" s="2178"/>
      <c r="FB4" s="2178"/>
      <c r="FC4" s="2178"/>
      <c r="FD4" s="211" t="s">
        <v>2356</v>
      </c>
      <c r="FE4" s="2178" t="s">
        <v>2065</v>
      </c>
      <c r="FF4" s="2178"/>
      <c r="FG4" s="2178"/>
      <c r="FH4" s="2178"/>
      <c r="FI4" s="211" t="s">
        <v>2357</v>
      </c>
      <c r="FJ4" s="2179" t="s">
        <v>2066</v>
      </c>
      <c r="FK4" s="2179"/>
      <c r="FL4" s="2179"/>
      <c r="FM4" s="2179"/>
      <c r="FN4" s="2179" t="s">
        <v>2474</v>
      </c>
      <c r="FO4" s="2179"/>
    </row>
    <row r="5" spans="1:171" s="14" customFormat="1" ht="20.25" hidden="1" customHeight="1">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8"/>
      <c r="AH5" s="48"/>
      <c r="AI5" s="48"/>
      <c r="AJ5" s="48"/>
      <c r="AK5" s="48"/>
      <c r="AL5" s="48"/>
      <c r="AM5" s="48"/>
      <c r="AN5" s="48"/>
      <c r="AO5" s="48"/>
      <c r="AR5" s="28"/>
      <c r="AT5" s="213" t="s">
        <v>2358</v>
      </c>
      <c r="AU5" s="213">
        <f t="shared" ref="AU5:BR5" si="0">COUNT(AU6:AU17)</f>
        <v>12</v>
      </c>
      <c r="AV5" s="213">
        <f t="shared" si="0"/>
        <v>12</v>
      </c>
      <c r="AW5" s="213">
        <f t="shared" si="0"/>
        <v>0</v>
      </c>
      <c r="AX5" s="213">
        <f t="shared" si="0"/>
        <v>0</v>
      </c>
      <c r="AY5" s="213">
        <f t="shared" si="0"/>
        <v>1</v>
      </c>
      <c r="AZ5" s="213">
        <f t="shared" si="0"/>
        <v>0</v>
      </c>
      <c r="BA5" s="213">
        <f t="shared" si="0"/>
        <v>0</v>
      </c>
      <c r="BB5" s="213">
        <f t="shared" ca="1" si="0"/>
        <v>0</v>
      </c>
      <c r="BC5" s="213">
        <f t="shared" si="0"/>
        <v>0</v>
      </c>
      <c r="BD5" s="213">
        <f t="shared" si="0"/>
        <v>0</v>
      </c>
      <c r="BE5" s="213">
        <f t="shared" si="0"/>
        <v>0</v>
      </c>
      <c r="BF5" s="213">
        <f t="shared" si="0"/>
        <v>0</v>
      </c>
      <c r="BG5" s="213">
        <f t="shared" si="0"/>
        <v>0</v>
      </c>
      <c r="BH5" s="213">
        <f t="shared" si="0"/>
        <v>1</v>
      </c>
      <c r="BI5" s="213">
        <f t="shared" si="0"/>
        <v>0</v>
      </c>
      <c r="BJ5" s="213">
        <f t="shared" si="0"/>
        <v>0</v>
      </c>
      <c r="BK5" s="213">
        <f t="shared" si="0"/>
        <v>1</v>
      </c>
      <c r="BL5" s="213">
        <f t="shared" si="0"/>
        <v>1</v>
      </c>
      <c r="BM5" s="213">
        <f t="shared" si="0"/>
        <v>0</v>
      </c>
      <c r="BN5" s="213">
        <f t="shared" si="0"/>
        <v>0</v>
      </c>
      <c r="BO5" s="213">
        <f t="shared" si="0"/>
        <v>0</v>
      </c>
      <c r="BP5" s="213">
        <f t="shared" si="0"/>
        <v>1</v>
      </c>
      <c r="BQ5" s="213">
        <f t="shared" si="0"/>
        <v>1</v>
      </c>
      <c r="BR5" s="213">
        <f t="shared" si="0"/>
        <v>0</v>
      </c>
      <c r="BS5" s="213">
        <f>COUNT(BS7:BS65)</f>
        <v>0</v>
      </c>
      <c r="BT5" s="213">
        <f t="shared" ref="BT5:CU5" si="1">COUNT(BT6:BT17)</f>
        <v>1</v>
      </c>
      <c r="BU5" s="213"/>
      <c r="BV5" s="213"/>
      <c r="BW5" s="213">
        <f t="shared" si="1"/>
        <v>0</v>
      </c>
      <c r="BX5" s="213">
        <f t="shared" si="1"/>
        <v>0</v>
      </c>
      <c r="BY5" s="213">
        <f t="shared" si="1"/>
        <v>0</v>
      </c>
      <c r="BZ5" s="213">
        <f t="shared" si="1"/>
        <v>0</v>
      </c>
      <c r="CA5" s="213">
        <f t="shared" si="1"/>
        <v>0</v>
      </c>
      <c r="CB5" s="213">
        <f t="shared" si="1"/>
        <v>0</v>
      </c>
      <c r="CC5" s="213">
        <f t="shared" si="1"/>
        <v>1</v>
      </c>
      <c r="CD5" s="213">
        <f t="shared" si="1"/>
        <v>0</v>
      </c>
      <c r="CE5" s="213">
        <f t="shared" si="1"/>
        <v>0</v>
      </c>
      <c r="CF5" s="213">
        <f t="shared" si="1"/>
        <v>0</v>
      </c>
      <c r="CG5" s="213">
        <f t="shared" si="1"/>
        <v>0</v>
      </c>
      <c r="CH5" s="213">
        <f t="shared" si="1"/>
        <v>0</v>
      </c>
      <c r="CI5" s="213">
        <f t="shared" si="1"/>
        <v>0</v>
      </c>
      <c r="CJ5" s="213">
        <f t="shared" si="1"/>
        <v>0</v>
      </c>
      <c r="CK5" s="213">
        <f t="shared" si="1"/>
        <v>1</v>
      </c>
      <c r="CL5" s="213">
        <f t="shared" si="1"/>
        <v>1</v>
      </c>
      <c r="CM5" s="213">
        <f t="shared" si="1"/>
        <v>0</v>
      </c>
      <c r="CN5" s="213">
        <f t="shared" si="1"/>
        <v>0</v>
      </c>
      <c r="CO5" s="213"/>
      <c r="CP5" s="213">
        <f t="shared" si="1"/>
        <v>0</v>
      </c>
      <c r="CQ5" s="213">
        <f t="shared" si="1"/>
        <v>1</v>
      </c>
      <c r="CR5" s="213">
        <f t="shared" si="1"/>
        <v>0</v>
      </c>
      <c r="CS5" s="213">
        <f t="shared" si="1"/>
        <v>0</v>
      </c>
      <c r="CT5" s="213">
        <f t="shared" si="1"/>
        <v>0</v>
      </c>
      <c r="CU5" s="213">
        <f t="shared" si="1"/>
        <v>0</v>
      </c>
      <c r="CV5" s="213"/>
      <c r="CW5" s="213">
        <f t="shared" ref="CW5:EP5" si="2">COUNT(CW6:CW17)</f>
        <v>0</v>
      </c>
      <c r="CX5" s="213">
        <f t="shared" si="2"/>
        <v>0</v>
      </c>
      <c r="CY5" s="213">
        <f t="shared" si="2"/>
        <v>0</v>
      </c>
      <c r="CZ5" s="213">
        <f t="shared" si="2"/>
        <v>0</v>
      </c>
      <c r="DA5" s="213">
        <f t="shared" si="2"/>
        <v>0</v>
      </c>
      <c r="DB5" s="213">
        <f t="shared" si="2"/>
        <v>0</v>
      </c>
      <c r="DC5" s="213">
        <f t="shared" si="2"/>
        <v>0</v>
      </c>
      <c r="DD5" s="213">
        <f t="shared" si="2"/>
        <v>0</v>
      </c>
      <c r="DE5" s="213">
        <f t="shared" si="2"/>
        <v>0</v>
      </c>
      <c r="DF5" s="213">
        <f t="shared" si="2"/>
        <v>0</v>
      </c>
      <c r="DG5" s="213">
        <f t="shared" si="2"/>
        <v>0</v>
      </c>
      <c r="DH5" s="213">
        <f t="shared" si="2"/>
        <v>0</v>
      </c>
      <c r="DI5" s="213">
        <f t="shared" si="2"/>
        <v>0</v>
      </c>
      <c r="DJ5" s="213">
        <f t="shared" si="2"/>
        <v>0</v>
      </c>
      <c r="DK5" s="213">
        <f t="shared" si="2"/>
        <v>0</v>
      </c>
      <c r="DL5" s="213">
        <f t="shared" si="2"/>
        <v>0</v>
      </c>
      <c r="DM5" s="213">
        <f t="shared" si="2"/>
        <v>0</v>
      </c>
      <c r="DN5" s="213">
        <f t="shared" si="2"/>
        <v>0</v>
      </c>
      <c r="DO5" s="213">
        <f t="shared" si="2"/>
        <v>0</v>
      </c>
      <c r="DP5" s="213">
        <f t="shared" si="2"/>
        <v>0</v>
      </c>
      <c r="DQ5" s="213">
        <f t="shared" si="2"/>
        <v>1</v>
      </c>
      <c r="DR5" s="213">
        <f t="shared" si="2"/>
        <v>0</v>
      </c>
      <c r="DS5" s="213">
        <f t="shared" si="2"/>
        <v>0</v>
      </c>
      <c r="DT5" s="213">
        <f t="shared" si="2"/>
        <v>0</v>
      </c>
      <c r="DU5" s="213">
        <f t="shared" si="2"/>
        <v>0</v>
      </c>
      <c r="DV5" s="213">
        <f t="shared" si="2"/>
        <v>0</v>
      </c>
      <c r="DW5" s="213"/>
      <c r="DX5" s="213">
        <f t="shared" si="2"/>
        <v>0</v>
      </c>
      <c r="DY5" s="213">
        <f t="shared" si="2"/>
        <v>0</v>
      </c>
      <c r="DZ5" s="213">
        <f t="shared" si="2"/>
        <v>0</v>
      </c>
      <c r="EA5" s="213">
        <f t="shared" si="2"/>
        <v>0</v>
      </c>
      <c r="EB5" s="213">
        <f t="shared" si="2"/>
        <v>0</v>
      </c>
      <c r="EC5" s="213">
        <f t="shared" si="2"/>
        <v>0</v>
      </c>
      <c r="ED5" s="213">
        <f t="shared" si="2"/>
        <v>0</v>
      </c>
      <c r="EE5" s="213">
        <f t="shared" si="2"/>
        <v>0</v>
      </c>
      <c r="EF5" s="213">
        <f t="shared" si="2"/>
        <v>0</v>
      </c>
      <c r="EG5" s="213">
        <f t="shared" si="2"/>
        <v>0</v>
      </c>
      <c r="EH5" s="213">
        <f t="shared" si="2"/>
        <v>1</v>
      </c>
      <c r="EI5" s="213">
        <f t="shared" si="2"/>
        <v>0</v>
      </c>
      <c r="EJ5" s="213">
        <f t="shared" si="2"/>
        <v>0</v>
      </c>
      <c r="EK5" s="213">
        <f t="shared" si="2"/>
        <v>0</v>
      </c>
      <c r="EL5" s="213">
        <f t="shared" si="2"/>
        <v>0</v>
      </c>
      <c r="EM5" s="213">
        <f t="shared" si="2"/>
        <v>0</v>
      </c>
      <c r="EN5" s="213">
        <f t="shared" si="2"/>
        <v>0</v>
      </c>
      <c r="EO5" s="213">
        <f t="shared" si="2"/>
        <v>1</v>
      </c>
      <c r="EP5" s="213">
        <f t="shared" si="2"/>
        <v>0</v>
      </c>
      <c r="EQ5" s="213"/>
      <c r="ER5" s="213"/>
      <c r="ES5" s="213">
        <f t="shared" ref="ES5:FC5" ca="1" si="3">COUNT(ES6:ES17)</f>
        <v>0</v>
      </c>
      <c r="ET5" s="213">
        <f t="shared" ca="1" si="3"/>
        <v>0</v>
      </c>
      <c r="EU5" s="213">
        <f t="shared" ca="1" si="3"/>
        <v>0</v>
      </c>
      <c r="EV5" s="213">
        <f t="shared" ca="1" si="3"/>
        <v>0</v>
      </c>
      <c r="EW5" s="213">
        <f t="shared" ca="1" si="3"/>
        <v>0</v>
      </c>
      <c r="EX5" s="213">
        <f t="shared" ca="1" si="3"/>
        <v>0</v>
      </c>
      <c r="EY5" s="213">
        <f t="shared" ca="1" si="3"/>
        <v>0</v>
      </c>
      <c r="EZ5" s="213">
        <f t="shared" ca="1" si="3"/>
        <v>0</v>
      </c>
      <c r="FA5" s="213">
        <f t="shared" ca="1" si="3"/>
        <v>0</v>
      </c>
      <c r="FB5" s="213">
        <f t="shared" ca="1" si="3"/>
        <v>0</v>
      </c>
      <c r="FC5" s="213">
        <f t="shared" ca="1" si="3"/>
        <v>0</v>
      </c>
      <c r="FD5" s="213"/>
      <c r="FE5" s="213">
        <f>COUNT(FE6:FE17)</f>
        <v>0</v>
      </c>
      <c r="FF5" s="213">
        <f>COUNT(FF6:FF17)</f>
        <v>0</v>
      </c>
      <c r="FG5" s="213">
        <f>COUNT(FG6:FG17)</f>
        <v>0</v>
      </c>
      <c r="FH5" s="213">
        <f>COUNT(FH6:FH17)</f>
        <v>0</v>
      </c>
      <c r="FI5" s="213"/>
      <c r="FJ5" s="213">
        <f>COUNT(FJ6:FJ17)</f>
        <v>0</v>
      </c>
      <c r="FK5" s="213">
        <f>COUNT(FK6:FK17)</f>
        <v>0</v>
      </c>
      <c r="FL5" s="213">
        <f>COUNT(FL6:FL17)</f>
        <v>0</v>
      </c>
      <c r="FM5" s="213">
        <f>COUNT(FM6:FM17)</f>
        <v>0</v>
      </c>
      <c r="FN5" s="213">
        <f t="shared" ref="FN5:FO5" si="4">COUNT(FN6:FN17)</f>
        <v>0</v>
      </c>
      <c r="FO5" s="213">
        <f t="shared" si="4"/>
        <v>0</v>
      </c>
    </row>
    <row r="6" spans="1:171" ht="12.6" customHeight="1">
      <c r="A6" s="214">
        <v>1</v>
      </c>
      <c r="B6" s="214">
        <f>COUNTIF('中間シート (2)'!M:M,行政集計シート※記入不要です!A6)</f>
        <v>1</v>
      </c>
      <c r="C6" s="215" t="str">
        <f>IFERROR(VLOOKUP($A6,'中間シート (2)'!$M$6:$AR$17,C$1,FALSE),"")</f>
        <v>1900</v>
      </c>
      <c r="D6" s="215" t="str">
        <f>IFERROR(VLOOKUP($A6,'中間シート (2)'!$M$6:$AR$17,D$1,FALSE),"")</f>
        <v/>
      </c>
      <c r="E6" s="215" t="str">
        <f>IFERROR(VLOOKUP($A6,'中間シート (2)'!$M$6:$AR$17,E$1,FALSE),"")</f>
        <v/>
      </c>
      <c r="F6" s="215"/>
      <c r="G6" s="216" t="str">
        <f>IFERROR(VLOOKUP($A6,'中間シート (2)'!$M$6:$AR$65,G$1,FALSE),"")</f>
        <v/>
      </c>
      <c r="H6" s="216" t="str">
        <f>IFERROR(VLOOKUP($A6,'中間シート (2)'!$M$6:$AR$65,H$1,FALSE),"")</f>
        <v/>
      </c>
      <c r="I6" s="216" t="str">
        <f>IFERROR(VLOOKUP($A6,'中間シート (2)'!$M$6:$AR$65,I$1,FALSE),"")</f>
        <v/>
      </c>
      <c r="J6" s="216" t="str">
        <f>IFERROR(VLOOKUP($A6,'中間シート (2)'!$M$6:$AR$65,J$1,FALSE),"")</f>
        <v/>
      </c>
      <c r="K6" s="216" t="str">
        <f>IFERROR(VLOOKUP($A6,'中間シート (2)'!$M$6:$AR$65,K$1,FALSE),"")</f>
        <v/>
      </c>
      <c r="L6" s="216" t="str">
        <f>IFERROR(VLOOKUP($A6,'中間シート (2)'!$M$6:$AR$65,L$1,FALSE),"")</f>
        <v/>
      </c>
      <c r="M6" s="216" t="str">
        <f>IFERROR(VLOOKUP($A6,'中間シート (2)'!$M$6:$AR$65,M$1,FALSE),"")</f>
        <v/>
      </c>
      <c r="N6" s="216" t="str">
        <f>IFERROR(VLOOKUP($A6,'中間シート (2)'!$M$6:$AR$65,N$1,FALSE),"")</f>
        <v/>
      </c>
      <c r="O6" s="216" t="str">
        <f>IFERROR(VLOOKUP($A6,'中間シート (2)'!$M$6:$AR$65,O$1,FALSE),"")</f>
        <v/>
      </c>
      <c r="P6" s="216" t="str">
        <f>IFERROR(VLOOKUP($A6,'中間シート (2)'!$M$6:$AR$65,P$1,FALSE),"")</f>
        <v/>
      </c>
      <c r="Q6" s="216" t="str">
        <f>IFERROR(VLOOKUP($A6,'中間シート (2)'!$M$6:$AR$65,Q$1,FALSE),"")</f>
        <v/>
      </c>
      <c r="R6" s="216" t="str">
        <f>IFERROR(VLOOKUP($A6,'中間シート (2)'!$M$6:$AR$65,R$1,FALSE),"")</f>
        <v/>
      </c>
      <c r="S6" s="216" t="str">
        <f>IFERROR(VLOOKUP($A6,'中間シート (2)'!$M$6:$AR$65,S$1,FALSE),"")</f>
        <v/>
      </c>
      <c r="T6" s="216" t="str">
        <f>IFERROR(VLOOKUP($A6,'中間シート (2)'!$M$6:$AR$65,T$1,FALSE),"")</f>
        <v/>
      </c>
      <c r="U6" s="216" t="str">
        <f>IFERROR(VLOOKUP($A6,'中間シート (2)'!$M$6:$AR$65,U$1,FALSE),"")</f>
        <v/>
      </c>
      <c r="V6" s="216" t="str">
        <f>IFERROR(VLOOKUP($A6,'中間シート (2)'!$M$6:$AR$65,V$1,FALSE),"")</f>
        <v/>
      </c>
      <c r="W6" s="216" t="str">
        <f>IFERROR(VLOOKUP($A6,'中間シート (2)'!$M$6:$AR$65,W$1,FALSE),"")</f>
        <v/>
      </c>
      <c r="X6" s="216" t="str">
        <f>IFERROR(VLOOKUP($A6,'中間シート (2)'!$M$6:$AR$65,X$1,FALSE),"")</f>
        <v/>
      </c>
      <c r="Y6" s="216" t="str">
        <f>IFERROR(VLOOKUP($A6,'中間シート (2)'!$M$6:$AR$65,Y$1,FALSE),"")</f>
        <v/>
      </c>
      <c r="Z6" s="216" t="str">
        <f>IFERROR(VLOOKUP($A6,'中間シート (2)'!$M$6:$AR$65,Z$1,FALSE),"")</f>
        <v/>
      </c>
      <c r="AA6" s="216" t="str">
        <f>IFERROR(VLOOKUP($A6,'中間シート (2)'!$M$6:$AR$65,AA$1,FALSE),"")</f>
        <v/>
      </c>
      <c r="AB6" s="216" t="str">
        <f>IFERROR(VLOOKUP($A6,'中間シート (2)'!$M$6:$AR$65,AB$1,FALSE),"")</f>
        <v/>
      </c>
      <c r="AC6" s="216" t="str">
        <f>IFERROR(VLOOKUP($A6,'中間シート (2)'!$M$6:$AR$65,AC$1,FALSE),"")</f>
        <v/>
      </c>
      <c r="AD6" s="216" t="str">
        <f>IFERROR(VLOOKUP($A6,'中間シート (2)'!$M$6:$AR$65,AD$1,FALSE),"")</f>
        <v/>
      </c>
      <c r="AE6" s="216" t="str">
        <f>IFERROR(VLOOKUP($A6,'中間シート (2)'!$M$6:$AR$65,AE$1,FALSE),"")</f>
        <v/>
      </c>
      <c r="AF6" s="216" t="str">
        <f>IFERROR(VLOOKUP($A6,'中間シート (2)'!$M$6:$AR$65,AF$1,FALSE),"")</f>
        <v/>
      </c>
      <c r="AG6" s="216"/>
      <c r="AH6" s="228" t="str">
        <f>IFERROR(VLOOKUP($A6,'中間シート (2)'!$M$6:$BC$67,AH$1,FALSE),"")</f>
        <v/>
      </c>
      <c r="AI6" s="228" t="str">
        <f>IFERROR(VLOOKUP($A6,'中間シート (2)'!$M$6:$BC$67,AI$1,FALSE),"")</f>
        <v/>
      </c>
      <c r="AJ6" s="228" t="str">
        <f>IFERROR(VLOOKUP($A6,'中間シート (2)'!$M$6:$BC$67,AJ$1,FALSE),"")</f>
        <v/>
      </c>
      <c r="AK6" s="228" t="str">
        <f>IFERROR(VLOOKUP($A6,'中間シート (2)'!$M$6:$BC$67,AK$1,FALSE),"")</f>
        <v/>
      </c>
      <c r="AL6" s="228" t="str">
        <f>IFERROR(VLOOKUP($A6,'中間シート (2)'!$M$6:$BC$67,AL$1,FALSE),"")</f>
        <v/>
      </c>
      <c r="AM6" s="228" t="str">
        <f>IFERROR(VLOOKUP($A6,'中間シート (2)'!$M$6:$BC$67,AM$1,FALSE),"")</f>
        <v/>
      </c>
      <c r="AN6" s="228" t="str">
        <f>IFERROR(VLOOKUP($A6,'中間シート (2)'!$M$6:$BC$67,AN$1,FALSE),"")</f>
        <v/>
      </c>
      <c r="AO6" s="228">
        <f>IFERROR(VLOOKUP($A6,'中間シート (2)'!$M$6:$BC$67,AO$1,FALSE),"")</f>
        <v>0</v>
      </c>
      <c r="AR6" s="217"/>
      <c r="AS6" s="217"/>
      <c r="AT6" s="217"/>
      <c r="AU6" s="54">
        <f t="shared" ref="AU6:AU37" si="5">IF(ISNUMBER(E6),"",41)</f>
        <v>41</v>
      </c>
      <c r="AV6" s="54">
        <f t="shared" ref="AV6:AV37" si="6">IF(AND(ISNUMBER(E6),E6&gt;=100,E6&lt;=799),"",41)</f>
        <v>41</v>
      </c>
      <c r="AW6" s="54" t="str">
        <f t="shared" ref="AW6" si="7">IF(OR(G6="",AND(G6&gt;=1,G6&lt;=9)),"",43)</f>
        <v/>
      </c>
      <c r="AX6" s="54" t="str">
        <f t="shared" ref="AX6" si="8">IF(OR(H6="",AND(H6&gt;=1,H6&lt;=4)),"",44)</f>
        <v/>
      </c>
      <c r="AY6" s="54">
        <f>IF(OR($B6=0,AND(H6&gt;=2, H6&lt;=4, I6="")), "",
   IF(OR(I6&lt;1,I6&gt;6,NOT(ISNUMBER(I6))),4,""))</f>
        <v>4</v>
      </c>
      <c r="AZ6" s="54" t="str">
        <f>IF(OR(B6=0,AND(H6&gt;=2, H6&lt;=4, I6="")), "",
   IF(AND(H6&gt;=2,H6&lt;=4,I6&lt;&gt;""),4,""))</f>
        <v/>
      </c>
      <c r="BA6" s="54" t="str">
        <f>IF(OR(B6=0,AND(H6&gt;=2, H6&lt;=4, I6="")), "",
   IF(AND(AB6=1, I6&lt;&gt;6), 22, ""))</f>
        <v/>
      </c>
      <c r="BB6" s="54" t="str">
        <f ca="1">IF(AB6="","",IF(COUNTIF(エラー23シート!$G$5:$G$79, OFFSET(I6,IF(H6="",0,-H6+1),0)*100+OFFSET(X6,IF(H6="",0,-H6+1),0)*10+AB6)&gt;0,23,""))</f>
        <v/>
      </c>
      <c r="BC6" s="54" t="str">
        <f>IF(OR(B6=0,AND(H6&gt;=2, H6&lt;=4, J6="")), "",
   IF(OR(J6="",AND(J6&gt;=1,J6&lt;=5)),"",47))</f>
        <v/>
      </c>
      <c r="BD6" s="54" t="str">
        <f t="shared" ref="BD6" si="9">IF(OR(B6=0,AND(H6&gt;=2, H6&lt;=4, J6="")), "",
  IF(AND(H6&gt;=2, H6&lt;=4, J6&lt;&gt;""),47,""))</f>
        <v/>
      </c>
      <c r="BE6" s="54" t="str">
        <f t="shared" ref="BE6" si="10">IF(OR(B6=0,AND(H6&gt;=2, H6&lt;=4, J6="")), "",
   IF(AND(J6&gt;=1, J6&lt;=5, I6&lt;&gt;4), 47, ""))</f>
        <v/>
      </c>
      <c r="BF6" s="54" t="str">
        <f t="shared" ref="BF6" si="11">IF(OR(B6=0,AND(H6&gt;=2, H6&lt;=4, J6="")), "",
   IF(AND(J6="", I6=4), 47, ""))</f>
        <v/>
      </c>
      <c r="BG6" s="54" t="str">
        <f t="shared" ref="BG6" si="12">IF(OR(B6=0,AND(H6&gt;=2, H6&lt;=4, K6="")), "",
  IF(AND(H6&gt;=2,H6&lt;=4,K6&lt;&gt;""),48,""))</f>
        <v/>
      </c>
      <c r="BH6" s="54">
        <f t="shared" ref="BH6" si="13">IF(OR(B6=0,AND(H6&gt;=2, H6&lt;=4, K6="")), "",
   IF(K6="", 48, ""))</f>
        <v>48</v>
      </c>
      <c r="BI6" s="54" t="str">
        <f t="shared" ref="BI6" si="14">IF(OR(B6=0,AND(H6&gt;=2, H6&lt;=4, K6="")), "",
   IF(OR(AND(K6&gt;=1, K6&lt;=5), K6=""), "", 48))</f>
        <v/>
      </c>
      <c r="BJ6" s="54" t="str">
        <f t="shared" ref="BJ6" si="15">IF(OR(B6=0,AND(H6&gt;=2, H6&lt;=4, Q6="")), "",
  IF(AND(H6&gt;=2,H6&lt;=4,Q6&lt;&gt;""),3,""))</f>
        <v/>
      </c>
      <c r="BK6" s="54">
        <f t="shared" ref="BK6" si="16">IF(OR(B6=0,AND(H6&gt;=2, H6&lt;=4, Q6="")), "",
   IF(OR(Q6=0, Q6=""), 3, ""))</f>
        <v>3</v>
      </c>
      <c r="BL6" s="54">
        <f t="shared" ref="BL6" si="17">IF(OR(B6=0,AND(H6&gt;=2, H6&lt;=4, Q6="")), "",
   IF(OR(Q6&lt;1, Q6&gt;25 ), 3, ""))</f>
        <v>3</v>
      </c>
      <c r="BM6" s="54" t="str">
        <f>IF(OR(B6=0,AND(H6&gt;=2, H6&lt;=4, Q6="")), "",
  IF(AND(Q6&gt;=13, R6&lt;=29), 33, ""))</f>
        <v/>
      </c>
      <c r="BN6" s="54" t="str">
        <f t="shared" ref="BN6" si="18">IF(OR(B6=0,AND(H6&gt;=2, H6&lt;=4, Q6="")), "",
   IF(AND(Q6&lt;=2, R6&gt;=3000), 33, ""))</f>
        <v/>
      </c>
      <c r="BO6" s="54" t="str">
        <f t="shared" ref="BO6" si="19">IF(OR(B6=0,AND(H6&gt;=2, H6&lt;=4, L6="")), "",
  IF(AND(H6&gt;=2,H6&lt;=4,L6&lt;&gt;0),6,""))</f>
        <v/>
      </c>
      <c r="BP6" s="54">
        <f t="shared" ref="BP6" si="20">IF(OR(B6=0,AND(H6&gt;=2, H6&lt;=4, L6="")), "",
   IF(L6="", 6, ""))</f>
        <v>6</v>
      </c>
      <c r="BQ6" s="54">
        <f t="shared" ref="BQ6" si="21">IF(OR(B6=0,AND(H6&gt;=2, H6&lt;=4, L6="")), "",
  IF(AND(L6&gt;=1,L6&lt;=3),"",6))</f>
        <v>6</v>
      </c>
      <c r="BR6" s="54" t="str">
        <f t="shared" ref="BR6" si="22">IF(OR(B6=0,AND(H6&gt;=2, H6&lt;=4, L6="")), "",
   IF(AND(L6=3,W6&lt;&gt;"",AE6=""),31,""))</f>
        <v/>
      </c>
      <c r="BS6" s="218" t="str">
        <f>IF(OR(B6=0,AND(H6&gt;=2, H6&lt;=4, M6="")), "",
   IF(AND(H6&gt;=2,H6&lt;=4,AND(M6&lt;&gt;"")),105,""))</f>
        <v/>
      </c>
      <c r="BT6" s="54">
        <f>IF(OR(B6=0,AND(H6&gt;=2, H6&lt;=4, M6="")), "",
 IF(M6="",105,""))</f>
        <v>105</v>
      </c>
      <c r="BU6" s="54" t="str">
        <f>IF(OR(B6=0,AND(H6&gt;=2, H6&lt;=4, M6="")), "",
 IF(OR(M6="01",M6="02"),IF(N6="","",IF(AND(VALUE(N6)&gt;=8010,VALUE(N6)&lt;=8050),"",104)),""))</f>
        <v/>
      </c>
      <c r="BV6" s="54" t="str">
        <f>IF(OR(B6=0,AND(H6&gt;=2,H6&lt;=4,M6="")),"",
IF(OR(M6="",N6=""),"",IF(AND(VALUE(M6)&gt;=10,VALUE(M6)&lt;=44),IF(AND(VALUE(N6)&gt;=8070,VALUE(N6)&lt;=8990),"",104),"")))</f>
        <v/>
      </c>
      <c r="BW6" s="54" t="str">
        <f>IF(AND(I6=1, M6=13), 9, "")</f>
        <v/>
      </c>
      <c r="BX6" s="54" t="str">
        <f>IF(M6="","",IF(AND(Z6=2, VALUE(M6)&gt;=30,VALUE(M6)&lt;=44),24, ""))</f>
        <v/>
      </c>
      <c r="BY6" s="54" t="str">
        <f>IF(M6="","",IF(AND(Z6=3, OR(M6="01",M6="02",AND(VALUE(M6)&gt;=10,VALUE(M6)&lt;=24))),24, ""))</f>
        <v/>
      </c>
      <c r="BZ6" s="54" t="str">
        <f t="shared" ref="BZ6" si="23">IF(OR(B6=0,AND(H6&gt;=2, H6&lt;=4, O6="")), "",
   IF(AND(H6&gt;=2,H6&lt;=4,O6&lt;&gt;""),49,""))</f>
        <v/>
      </c>
      <c r="CA6" s="54" t="str">
        <f>IF(OR(B6=0,AND(H6&gt;=2, H6&lt;=4, O6="")), "",
  IF(AND(O6=1,OR(M6="01",M6="02")),45, ""))</f>
        <v/>
      </c>
      <c r="CB6" s="54" t="str">
        <f>IF(OR(B6=0,AND(H6&gt;=2, H6&lt;=4, P6="")), "",
IF(AND(H6&gt;=2, H6&lt;=4, P6&lt;&gt;""), 5, ""))</f>
        <v/>
      </c>
      <c r="CC6" s="54">
        <f>IF(OR(B6=0,AND(H6&gt;=2, H6&lt;=4, P6="")), "",
IF(P6="",5,""))</f>
        <v>5</v>
      </c>
      <c r="CD6" s="54" t="str">
        <f>IF(OR(B6=0,AND(H6&gt;=2, H6&lt;=4, P6="")), "",
IF(AND(P6&lt;&gt;"", NOT(OR(P6="01", P6="02", P6="03", P6="04", P6="05", P6="06"))),5, ""))</f>
        <v/>
      </c>
      <c r="CE6" s="54" t="str">
        <f>IF(OR(B6=0,AND(H6&gt;=2, H6&lt;=4, P6="")), "",
IF(AND(P6="02", Y6=2), 16, ""))</f>
        <v/>
      </c>
      <c r="CF6" s="54" t="str">
        <f>IF(OR(B6=0,AND(H6&gt;=2, H6&lt;=4, P6="")), "",
IF(AND(P6="05", Y6=2), 16, ""))</f>
        <v/>
      </c>
      <c r="CG6" s="54" t="str">
        <f>IF(OR(B6=0,AND(H6&gt;=2, H6&lt;=4, P6="")), "",
IF(AND(P6="06", Y6=2), 16, ""))</f>
        <v/>
      </c>
      <c r="CH6" s="54" t="str">
        <f t="shared" ref="CH6" si="24">IF(OR(B6=0,AND(H6&gt;=2, H6&lt;=4, P6="")), "",
IF(AND(P6&lt;&gt;1, Y6=3), 16, ""))</f>
        <v/>
      </c>
      <c r="CI6" s="54" t="str">
        <f>IF(OR(B6=0,AND(H6&gt;=2, H6&lt;=4, P6="")), "",
IF(AND(P6="01", R6&gt;3000), 21, ""))</f>
        <v/>
      </c>
      <c r="CJ6" s="54" t="str">
        <f t="shared" ref="CJ6" si="25">IF(OR(B6=0,    AND(H6&gt;=2, H6&lt;=4, R6="")), "",
IF(AND(H6&gt;=2, H6&lt;=4, R6&lt;&gt;""), 51, ""))</f>
        <v/>
      </c>
      <c r="CK6" s="54">
        <f t="shared" ref="CK6" si="26">IF(OR(B6=0,    AND(H6&gt;=2, H6&lt;=4, R6="") ), "",
IF(R6="", 51, ""))</f>
        <v>51</v>
      </c>
      <c r="CL6" s="219">
        <f t="shared" ref="CL6" si="27">IF(OR(B6=0,    AND(H6&gt;=2, H6&lt;=4, R6="")), "",
IF(AND(OR(H6="", H6=1), NOT(ISNUMBER(R6))), 51, ""))</f>
        <v>51</v>
      </c>
      <c r="CM6" s="54" t="str">
        <f t="shared" ref="CM6" si="28">IF(OR(B6=0,    AND(H6&gt;=2, H6&lt;=4, R6="")), "",
 IF(R6&lt;=10, 51, ""))</f>
        <v/>
      </c>
      <c r="CN6" s="54" t="str">
        <f t="shared" ref="CN6" si="29">IF(OR(B6=0,    AND(H6&gt;=2, H6&lt;=4, R6="")), "",
 IF(R6&lt;IF(AD6="",0,AD6), 29, ""))</f>
        <v/>
      </c>
      <c r="CO6" s="54" t="str">
        <f t="shared" ref="CO6" si="30">IF(OR(B6=0,AND(H6&gt;=2, H6&lt;=4, R6="")), "",
IF(R6&lt;(IF(AI6="",0,AI6)+IF(AK6="",0,AK6)+IF(AM6="",0,AM6)),100,""))</f>
        <v/>
      </c>
      <c r="CP6" s="54" t="str">
        <f>IF(OR(B6=0,    AND(H6&gt;=2, H6&lt;=4, R6="")), "",
IF(AND(H6="", VALUE(IF(M6="",0,M6))&gt;=30,VALUE(IF(M6="",0,M6))&lt;=44, IF(R6="",0,R6)/5&lt;IF(AD6="",0,AD6)), 37, ""))</f>
        <v/>
      </c>
      <c r="CQ6" s="54">
        <f t="shared" ref="CQ6" si="31">IF(OR(B6=0,AND(H6&gt;=2, H6&lt;=4, S6="")), "",
IF(OR(S6=0,S6=""),52, ""))</f>
        <v>52</v>
      </c>
      <c r="CR6" s="54" t="str">
        <f t="shared" ref="CR6" si="32">IF(OR(B6=0,AND(H6&gt;=2, H6&lt;=4, S6="")), "",
IF(AND(OR(H6=0, H6=1,H6=""), AND(S6&lt;&gt;"",NOT(ISNUMBER(S6)))), 52, ""))</f>
        <v/>
      </c>
      <c r="CS6" s="54" t="str">
        <f t="shared" ref="CS6" si="33">IF(OR(B6=0,AND(H6&gt;=2, H6&lt;=4, S6="")), "",
IF(AND(H6&gt;=2, H6&lt;=4, S6&lt;&gt;""), 52, ""))</f>
        <v/>
      </c>
      <c r="CT6" s="54" t="str">
        <f>IF(OR(B6=0,AND(H6&gt;=2, H6&lt;=4, OR(P6="",R6=""))), "",
   IF(AND(OR(P6="02", P6="03", P6="04"), OR(CV6&lt;10, CV6&gt;700)), 11, ""))</f>
        <v/>
      </c>
      <c r="CU6" s="54" t="str">
        <f>IF(OR(B6=0,AND(H6&gt;=2, H6&lt;=4, OR(P6="",R6=""))), "",
  IF(AND(OR(P6="01", P6="05", P6="06"), OR(CV6&lt;10, CV6&gt;300)), 11, ""))</f>
        <v/>
      </c>
      <c r="CV6" s="220">
        <f>IF(OR(S6="",R6=""),0,S6/R6*10)</f>
        <v>0</v>
      </c>
      <c r="CW6" s="54" t="str">
        <f t="shared" ref="CW6" si="34">IF(OR(AND(H6&gt;=2, H6&lt;=4, T6=""),L6&lt;&gt;1), "",
IF(ISNUMBER(T6),"",7))</f>
        <v/>
      </c>
      <c r="CX6" s="54" t="str">
        <f t="shared" ref="CX6" si="35">IF(OR(B6=0,AND(H6&gt;=2, H6&lt;=4, T6="")), "",
IF(AND(H6&gt;=2,H6&lt;=4,T6&lt;&gt;""), 7, ""))</f>
        <v/>
      </c>
      <c r="CY6" s="54" t="str">
        <f t="shared" ref="CY6" si="36">IF(OR(B6=0,AND(H6&gt;=2, H6&lt;=4, T6="")), "",
IF(AND(L6=1,T6=""),7,""))</f>
        <v/>
      </c>
      <c r="CZ6" s="54" t="str">
        <f t="shared" ref="CZ6" si="37">IF(OR(B6=0,AND(H6&gt;=2, H6&lt;=4, T6="")), "",
IF(AND(L6&lt;&gt;1,T6&lt;&gt;""),7,""))</f>
        <v/>
      </c>
      <c r="DA6" s="54" t="str">
        <f t="shared" ref="DA6" si="38">IF(OR(B6=0,AND(H6&gt;=2, H6&lt;=4, T6="")), "",
IF(AND(IF(T6="",0,T6)&gt;=6,R6&lt;401),36,""))</f>
        <v/>
      </c>
      <c r="DB6" s="54" t="str">
        <f>IF(AND(P6="01",IF(T6="",0,T6)&gt;=4),10,"")</f>
        <v/>
      </c>
      <c r="DC6" s="54" t="str">
        <f>IF(AND(OR(P6="02",P6="03",P6="04"),IF(T6="",0,T6)&gt;=50),10,"")</f>
        <v/>
      </c>
      <c r="DD6" s="54" t="str">
        <f>IF(AND(P6="05",IF(T6="",0,T6)&gt;=4),10,"")</f>
        <v/>
      </c>
      <c r="DE6" s="54" t="str">
        <f>IF(AND(P6="06",IF(T6="",0,T6)&gt;=4),10,"")</f>
        <v/>
      </c>
      <c r="DF6" s="54" t="str">
        <f t="shared" ref="DF6" si="39">IF(OR(B6=0,AND(H6&gt;=2, H6&lt;=4, U6="")), "",
 IF(OR(U6=0,U6="",ISNUMBER(U6)),"",77))</f>
        <v/>
      </c>
      <c r="DG6" s="54" t="str">
        <f t="shared" ref="DG6" si="40">IF(OR(B6=0,AND(H6&gt;=2, H6&lt;=4, U6="")), "",
IF(AND(L6&lt;&gt;1, U6&lt;&gt;""), 77, ""))</f>
        <v/>
      </c>
      <c r="DH6" s="54" t="str">
        <f t="shared" ref="DH6" si="41">IF(AND(L6=1, OR(T6="", T6=0), U6&gt;=1), 78, "")</f>
        <v/>
      </c>
      <c r="DI6" s="54" t="str">
        <f t="shared" ref="DI6" si="42">IF(AND(L6=1, AND(OR(T6="",T6=0),OR(U6="", U6=0))), 78, "")</f>
        <v/>
      </c>
      <c r="DJ6" s="54" t="str">
        <f t="shared" ref="DJ6" si="43">IF(OR(V6="",ISNUMBER(V6)),"",8)</f>
        <v/>
      </c>
      <c r="DK6" s="54" t="str">
        <f t="shared" ref="DK6" si="44">IF(OR(B6=0,AND(H6&gt;=2, H6&lt;=4, V6="")), "",
 IF(OR(G6="",G6= 1), IF(AND(L6=1, V6=""), 8, ""), ""))</f>
        <v/>
      </c>
      <c r="DL6" s="54" t="str">
        <f t="shared" ref="DL6" si="45">IF(OR(B6=0,AND(H6&gt;=2, H6&lt;=4, V6=""),G6=""), "",
 IF(AND(G6&gt;=2,V6&lt;&gt;""), 8, ""))</f>
        <v/>
      </c>
      <c r="DM6" s="54" t="str">
        <f t="shared" ref="DM6" si="46">IF(OR(B6=0,AND(H6&gt;=2, H6&lt;=4, V6="")), "",
 IF(AND(L6&gt;=2, L6&lt;=3, V6&lt;&gt;""), 8, ""))</f>
        <v/>
      </c>
      <c r="DN6" s="54" t="str">
        <f t="shared" ref="DN6" si="47">IF(OR(B6=0,AND(H6&gt;=2, H6&lt;=4, V6="")), "",
 IF(AND(G6="",IF(V6="",0,V6)&gt;=10000,R6&lt;=499),89,""))</f>
        <v/>
      </c>
      <c r="DO6" s="54" t="str">
        <f>IF(AND(OR(M6="01",M6="02"),W6="",X6="",Y6="",Z6="",AA6="",AB6="",AC6="",AD6="",AE6="",AF6=""), 50, "")</f>
        <v/>
      </c>
      <c r="DP6" s="54" t="str">
        <f>IF(M6="","",IF(AND(VALUE(M6)&gt;=10, VALUE(M6)&lt;=24),IF(AND(W6="", X6="",Y6="", Z6="", AA6="",AB6="", AC6="", AD6="", AE6="", AF6=""), 50, ""),""))</f>
        <v/>
      </c>
      <c r="DQ6" s="54">
        <f>IF(OR(B6=0,
              AND(H6&gt;=2, H6&lt;=4, W6=""),
              AND(W6="",AND(VALUE(IF(M6="",0,M6))&gt;=30,VALUE(IF(M6="",0,M6))&lt;=44)),
              M6="02"),"",
IF(AND(W6&lt;&gt;1,W6&lt;&gt;2),55,""))</f>
        <v>55</v>
      </c>
      <c r="DR6" s="54" t="str">
        <f>IF(OR(B6=0,
              AND(H6&gt;=2, H6&lt;=4, W6=""),
              AND(W6="",AND(VALUE(IF(M6="",0,M6))&gt;=30,VALUE(IF(M6="",0,M6))&lt;=44)),
              M6="02"),"",
 IF(AND(L6=1,W6&lt;&gt;1),55,""))</f>
        <v/>
      </c>
      <c r="DS6" s="54" t="str">
        <f>IF(OR(B6=0,
              AND(H6&gt;=2, H6&lt;=4, W6=""),
              AND(W6="",AND(VALUE(IF(M6="",0,M6))&gt;=30,VALUE(IF(M6="",0,M6))&lt;=44)),
              M6="02"),"",
 IF(AND(H6&gt;=2,H6&lt;=4,W6&lt;&gt;""),55,""))</f>
        <v/>
      </c>
      <c r="DT6" s="54" t="str">
        <f>IF(OR(B6=0,
              AND(H6&gt;=2, H6&lt;=4, W6=""),
              AND(W6="",AND(VALUE(IF(M6="",0,M6))&gt;=30,VALUE(IF(M6="",0,M6))&lt;=44)),
              M6="02"),"",
 IF(AND(W6="", OR(M6="01",AND(VALUE(IF(M6="",0,M6))&gt;=10,VALUE(IF(M6="",0,M6))&lt;=24))), 55, ""))</f>
        <v/>
      </c>
      <c r="DU6" s="54" t="str">
        <f>IF(OR(B6=0,
              AND(H6&gt;=2, H6&lt;=4, W6=""),
              AND(W6="",AND(VALUE(IF(M6="",0,M6))&gt;=30,VALUE(IF(M6="",0,M6))&lt;=44)),
              M6="02"),"",
 IF(AND(W6=1,OR(Z6=1,Z6=3),OR(DW6&lt;11,DW6&gt;1000)), 34, ""))</f>
        <v/>
      </c>
      <c r="DV6" s="54" t="str">
        <f>IF(OR(B6=0,
              AND(H6&gt;=2, H6&lt;=4, W6=""),
              AND(W6="",AND(VALUE(IF(M6="",0,M6))&gt;=30,VALUE(IF(M6="",0,M6))&lt;=44)),
              M6="02"),"",
 IF(AND(W6=1, Z6=2, OR(DW6&lt;11,DW6&gt; 1500)), 34, ""))</f>
        <v/>
      </c>
      <c r="DW6" s="54" t="str">
        <f t="shared" ref="DW6" si="48">IF(AND(AD6&lt;&gt;"", AC6&lt;&gt;""), IF(ISNUMBER(AD6/AC6), AD6/AC6, "K"), "")</f>
        <v/>
      </c>
      <c r="DX6" s="54" t="str">
        <f>IF(OR(B6=0,
              AND(H6&gt;=2, H6&lt;=4, X6=""),
              AND(X6="", AND(VALUE(IF(M6="",0,M6))&gt;=30,VALUE(IF(M6="",0,M6))&lt;=44)),
             M6="02"),"",
 IF(AND(H6&gt;=2,H6&lt;=4,X6&lt;&gt;""), 14, ""))</f>
        <v/>
      </c>
      <c r="DY6" s="54" t="str">
        <f>IF(OR(B6=0,
              AND(H6&gt;=2, H6&lt;=4, X6=""),
              AND(X6="", AND(VALUE(IF(M6="",0,M6))&gt;=30,VALUE(IF(M6="",0,M6))&lt;=44)),
              M6="02"),"",
 IF(AND(W6=1, OR(X6="", NOT(X6&gt;=1), NOT(X6&lt;=5))), 14, ""))</f>
        <v/>
      </c>
      <c r="DZ6" s="54" t="str">
        <f>IF(OR(B6=0,
              AND(H6&gt;=2, H6&lt;=4, X6=""),
              AND(X6="", AND(VALUE(IF(M6="",0,M6))&gt;=30,VALUE(IF(M6="",0,M6))&lt;=44)),
              M6="02"),"",
 IF(AND(W6=2,X6&lt;&gt;""), 14, ""))</f>
        <v/>
      </c>
      <c r="EA6" s="54" t="str">
        <f>IF(OR(B6=0,
               AND(H6&gt;=2, H6&lt;=4, Y6=""),
               AND(Y6="", AND(VALUE(IF(M6="",0,M6))&gt;=30,VALUE(IF(M6="",0,M6))&lt;=44)),
               M6="02"),"",
IF(AND(H6&gt;=2,H6&lt;=4,Y6&lt;&gt;""), 15, ""))</f>
        <v/>
      </c>
      <c r="EB6" s="54" t="str">
        <f>IF(OR(B6=0,
               AND(H6&gt;=2, H6&lt;=4, Y6=""),
               AND(Y6="",AND(VALUE(IF(M6="",0,M6))&gt;=30,VALUE(IF(M6="",0,M6))&lt;=44)),
               M6="02"),"",
 IF(AND(Y6="",OR(M6="01",AND(VALUE(IF(M6="",0,M6))&gt;=10,VALUE(IF(M6="",0,M6))&lt;=24))), 15, ""))</f>
        <v/>
      </c>
      <c r="EC6" s="54" t="str">
        <f>IF(OR(B6=0,
               AND(H6&gt;=2, H6&lt;=4, Y6=""),
               AND(Y6="", AND(VALUE(IF(M6="",0,M6))&gt;=30,VALUE(IF(M6="",0,M6))&lt;=44)),
               M6="02"),"",
IF(AND(Y6&lt;&gt;"", Y6&lt;&gt;1, Y6&lt;&gt;2, Y6&lt;&gt;3), 15, ""))</f>
        <v/>
      </c>
      <c r="ED6" s="54" t="str">
        <f>IF(OR(AND(AB6="", AND(VALUE(IF(M6="",0,M6))&gt;=30,VALUE(IF(M6="",0,M6))&lt;=44)),
               M6="02"),"",
IF(AND(OR(M6="01",AND(VALUE(IF(M6="",0,M6))&gt;=10,VALUE(IF(M6="",0,M6))&lt;=24)), AB6=""), 18, ""))</f>
        <v/>
      </c>
      <c r="EE6" s="54" t="str">
        <f>IF(OR(AND(AB6="",AND(VALUE(IF(M6="",0,M6))&gt;=30,VALUE(IF(M6="",0,M6))&lt;=44)),
               M6="02"),"",
IF(AND(AB6&lt;&gt;"", AB6&lt;&gt;1, AB6&lt;&gt;2, AB6&lt;&gt;3, AB6&lt;&gt;4), 18, ""))</f>
        <v/>
      </c>
      <c r="EF6" s="54" t="str">
        <f>IF(OR(B6=0,
              AND(H6&gt;=2, H6&lt;=4, Z6=""),
              AND(Z6="",AND(VALUE(IF(M6="",0,M6))&gt;=30,VALUE(IF(M6="",0,M6))&lt;=44)),
               M6="02"),"",
IF(AND(H6&gt;=2,H6&lt;=4,Z6&lt;&gt;""),19,""))</f>
        <v/>
      </c>
      <c r="EG6" s="54" t="str">
        <f>IF(OR(B6=0,
              AND(H6&gt;=2, H6&lt;=4, Z6=""),
              AND(Z6="",AND(VALUE(IF(M6="",0,M6))&gt;=30,VALUE(IF(M6="",0,M6))&lt;=44)),
               M6="02"),"",
IF(AND(OR(M6="01",AND(VALUE(IF(M6="",0,M6))&gt;=10,VALUE(IF(M6="",0,M6))&lt;=24)), Z6=""), 19, ""))</f>
        <v/>
      </c>
      <c r="EH6" s="54">
        <f>IF(OR(B6=0,
              AND(H6&gt;=2, H6&lt;=4, Z6=""),
              AND(Z6="",AND(VALUE(IF(M6="",0,M6))&gt;=30,VALUE(IF(M6="",0,M6))&lt;=44)),
               M6="02"),"",
IF(AND(Z6&lt;&gt;1, Z6&lt;&gt;2, Z6&lt;&gt;3), 19, ""))</f>
        <v>19</v>
      </c>
      <c r="EI6" s="54" t="str">
        <f>IF(AND(Z6=2,X6=2),28,"")</f>
        <v/>
      </c>
      <c r="EJ6" s="54" t="str">
        <f t="shared" ref="EJ6" si="49">IF(AND(Z6=3, OR(X6=2, X6=4)), 28, "")</f>
        <v/>
      </c>
      <c r="EK6" s="54" t="str">
        <f>IF(OR(B6=0,
              AND(H6&gt;=2, H6&lt;=4, AA6=""),
              AND(AA6="",AND(VALUE(IF(M6="",0,M6))&gt;=30,VALUE(IF(M6="",0,M6))&lt;=44)),
               M6="02"),"",
 IF(AND(H6="",L6=1,W6=1,AA6=3,AC6=1),38,""))</f>
        <v/>
      </c>
      <c r="EL6" s="54" t="str">
        <f>IF(OR(B6=0,
              AND(H6&gt;=2, H6&lt;=4, AA6=""),
              AND(AA6="",AND(VALUE(IF(M6="",0,M6))&gt;=30,VALUE(IF(M6="",0,M6))&lt;=44)),
               M6="02"),"",
 IF(AND(W6=1,AA6=1,AC6&lt;&gt;1), 39, ""))</f>
        <v/>
      </c>
      <c r="EM6" s="54" t="str">
        <f>IF(OR(B6=0,
              AND(H6&gt;=2, H6&lt;=4, AA6=""),
              AND(AA6="",AND(VALUE(IF(M6="",0,M6))&gt;=30,VALUE(IF(M6="",0,M6))&lt;=44)),
               M6="02"),"",
IF(AND(H6&gt;=2, H6&lt;=4, AA6&lt;&gt;" "), 20, ""))</f>
        <v/>
      </c>
      <c r="EN6" s="54" t="str">
        <f>IF(OR(B6=0,
              AND(H6&gt;=2, H6&lt;=4, AA6=""),
              AND(AA6="",AND(VALUE(IF(M6="",0,M6))&gt;=30,VALUE(IF(M6="",0,M6))&lt;=44)),
               M6="02"),"",
IF(AND(OR(M6="01",AND(VALUE(IF(M6="",0,M6))&gt;=10,VALUE(IF(M6="",0,M6))&lt;=24)), AA6=""), 20, ""))</f>
        <v/>
      </c>
      <c r="EO6" s="54">
        <f>IF(OR(B6=0,
              AND(H6&gt;=2, H6&lt;=4, AA6=""),
              AND(AA6="",AND(VALUE(IF(M6="",0,M6))&gt;=30,VALUE(IF(M6="",0,M6))&lt;=44)),
               M6="02"),"",
IF(AND(AA6&lt;&gt;1, AA6&lt;&gt;2, AA6&lt;&gt;3), 20, ""))</f>
        <v>20</v>
      </c>
      <c r="EP6" s="54" t="str">
        <f>IF(OR(B6=0,
              AND(H6&gt;=2, H6&lt;=4, AA6=""),
              AND(AA6="",AND(VALUE(IF(M6="",0,M6))&gt;=30,VALUE(IF(M6="",0,M6))&lt;=44)),
               M6="02"),"",
 IF(AND(AA6=2, AC6&gt;=20), 90, ""))</f>
        <v/>
      </c>
      <c r="EQ6" s="220" t="str">
        <f ca="1">IF(H6="",M6,OFFSET(M6,-H6+1,0))</f>
        <v/>
      </c>
      <c r="ER6" s="220" t="str">
        <f t="shared" ref="ER6" ca="1" si="50">IF(B6=0,"",OFFSET(I6,-FI6+1,0)&amp;OFFSET(X6,-FI6+1,0)&amp;AB6)</f>
        <v/>
      </c>
      <c r="ES6" s="54" t="str">
        <f ca="1">IF(OR(AND(W6=2, AC6=""),
              AND(AC6="", AND(VALUE(IF(EQ6="",0,EQ6))&gt;=30,VALUE(IF(EQ6="",0,EQ6))&lt;=44)),
               EQ6="02"),"",
 IF(AND(W6=1, AC6=""), 57, ""))</f>
        <v/>
      </c>
      <c r="ET6" s="54" t="str">
        <f ca="1">IF(OR(B6=0,
              AND(W6=2, AC6=""),
              AND(AC6="", AND(VALUE(IF(EQ6="",0,EQ6))&gt;=30,VALUE(IF(EQ6="",0,EQ6))&lt;=44)),
               EQ6="02"),"",
IF(OR(ISNUMBER(AC6),AC6= ""), "", 57))</f>
        <v/>
      </c>
      <c r="EU6" s="54" t="str">
        <f ca="1">IF(OR(AND(W6=2, AC6=""),
              AND(AC6="", AND(VALUE(IF(EQ6="",0,EQ6))&gt;=30,VALUE(IF(EQ6="",0,EQ6))&lt;=44)),
               EQ6="02"),"",
IF(AND(AC6&gt;=4, AB6=1), 25, ""))</f>
        <v/>
      </c>
      <c r="EV6" s="54" t="str">
        <f ca="1">IF(OR(B6=0,
              AND(AD6="",AND(VALUE(IF(EQ6="",0,EQ6))&gt;=30,VALUE(IF(EQ6="",0,EQ6))&lt;=44)),
               EQ6="02"),"",
IF(AND(OR(EQ6="01",AND(VALUE(IF(EQ6="",0,EQ6))&gt;=10,VALUE(IF(EQ6="",0,EQ6))&lt;=24)), AD6=""), 58, ""))</f>
        <v/>
      </c>
      <c r="EW6" s="54" t="str">
        <f ca="1">IF(OR(B6=0,
              AND(AD6="",AND(VALUE(IF(EQ6="",0,EQ6))&gt;=30,VALUE(IF(EQ6="",0,EQ6))&lt;=44)),
               EQ6="02"),"",
IF(OR(ISNUMBER(AD6),AD6=""), "", 58))</f>
        <v/>
      </c>
      <c r="EX6" s="54" t="str">
        <f ca="1">IF(OR(AND(AE6="",AND(VALUE(IF(EQ6="",0,EQ6))&gt;=30,VALUE(IF(EQ6="",0,EQ6))&lt;=44)),
               EQ6="02"),"",
 IF(OR(ISNUMBER(AE6),AE6=""), "", 59))</f>
        <v/>
      </c>
      <c r="EY6" s="54" t="str">
        <f ca="1">IF(OR(B6=0,
              AND(AF6="",AND(VALUE(IF(EQ6="",0,EQ6))&gt;=30,VALUE(IF(EQ6="",0,EQ6))&lt;=44)),
               EQ6="02"),"",
IF(OR(ISNUMBER(AE6),AE6=""), "", 88))</f>
        <v/>
      </c>
      <c r="EZ6" s="54" t="str">
        <f ca="1">IF(OR(B6=0,
              AND(AF6="", AND(VALUE(IF(EQ6="",0,EQ6))&gt;=30,VALUE(IF(EQ6="",0,EQ6))&lt;=44)),
               EQ6="02"),"",
IF(AND(AF6&lt;&gt;1,AF6&lt;&gt;2,AF6&lt;&gt;3,AF6&lt;&gt;""), 88,""))</f>
        <v/>
      </c>
      <c r="FA6" s="54" t="str">
        <f ca="1">IF(OR(B6=0,
              AND(AF6="",AND(VALUE(IF(EQ6="",0,EQ6))&gt;=30,VALUE(IF(EQ6="",0,EQ6))&lt;=44)),
               EQ6="02"),"",
IF(AND(OR(EQ6="01",AND(VALUE(IF(EQ6="",0,EQ6))&gt;=10,VALUE(IF(EQ6="",0,EQ6))&lt;=24)),L6=3, AF6=""), 88, ""))</f>
        <v/>
      </c>
      <c r="FB6" s="54" t="str">
        <f ca="1">IF(OR(B6=0,
              AND(AF6="",AND(VALUE(IF(EQ6="",0,EQ6))&gt;=30,VALUE(IF(EQ6="",0,EQ6))&lt;=44)),
               EQ6="02"),"",
IF(AND(AE6="", AF6&lt;&gt;""), 88, ""))</f>
        <v/>
      </c>
      <c r="FC6" s="54" t="str">
        <f ca="1">IF(OR(B6=0,
              AND(AF6="",AND(VALUE(IF(EQ6="",0,EQ6))&gt;=30,VALUE(IF(EQ6="",0,EQ6))&lt;=44)),
               EQ6="02"),"",
IF(AND(AE6&lt;&gt;"", AF6="" ), 88, ""))</f>
        <v/>
      </c>
      <c r="FD6" s="220">
        <f t="shared" ref="FD6" si="51">IF(G6="",1,G6)</f>
        <v>1</v>
      </c>
      <c r="FE6" s="54" t="str">
        <f>IF(AND(G6&lt;&gt;"",G6&lt;&gt;1,G6&lt;&gt;2,G6&lt;&gt;3,G6&lt;&gt;4,G6&lt;&gt;5,G6&lt;&gt;7,G6&lt;&gt;8,G6&lt;&gt;9),70,"")</f>
        <v/>
      </c>
      <c r="FF6" s="54" t="str">
        <f>IF(AND(G6&lt;&gt;"",G6&lt;&gt; 1), 70, "")</f>
        <v/>
      </c>
      <c r="FG6" s="54" t="str">
        <f>IF(AND(G6=1,COUNT(G7:G17)=0), 70, "")</f>
        <v/>
      </c>
      <c r="FH6" s="54" t="str">
        <f t="shared" ref="FH6" si="52">IF(AND(W6=1,AB6=1,AC6&gt;=4),18,"")</f>
        <v/>
      </c>
      <c r="FI6" s="220">
        <f>IF(B6=0,"",COUNTIF(FD$6:FD6,FD6))</f>
        <v>1</v>
      </c>
      <c r="FJ6" s="54" t="str">
        <f t="shared" ref="FJ6" si="53">IF(AND(H6&lt;&gt;"",OR(H6&lt;1,H6&gt;4)), 71, "")</f>
        <v/>
      </c>
      <c r="FK6" s="221" t="str">
        <f t="shared" ref="FK6" si="54">IF(G6="",IF(A6&lt;&gt;1,"",IF(OR(H6=1,H6=""),"",71)),IF(OR(H6=1,H6=""),"",71))</f>
        <v/>
      </c>
      <c r="FL6" s="54" t="str">
        <f t="shared" ref="FL6" si="55">IF(AND(G6&lt;&gt;"",COUNTIF($FD$6:$FD$17,FD6)=1,H6&lt;&gt;""), 71, "")</f>
        <v/>
      </c>
      <c r="FM6" s="54" t="str">
        <f t="shared" ref="FM6" si="56">(IF(AND(G6=1,G7="",AB6&lt;&gt;""),IF(AB6=AB7,18,IF(G8="",IF(OR(AB7=AB8,AB8=AB6),18,IF(G9="",IF(OR(AB6=AB9,AB7=AB9,AB8=AB9),18,""),"")),"")),""))</f>
        <v/>
      </c>
      <c r="FN6" s="54" t="str">
        <f t="shared" ref="FN6" si="57">IF(OR(B6=0,AND(H6&gt;=2,H6&lt;=4,AH6="")),"",
IF(AND(L6=1,O6=1),IF(AH6="",101,""),""))</f>
        <v/>
      </c>
      <c r="FO6" s="54" t="str">
        <f t="shared" ref="FO6" si="58">IF(OR(B6=0,AND(H6&gt;=2,H6&lt;=4,AH6="")),"",
IF((AH6=""),"",IF(AND(L6=1,N6&lt;&gt;AH6),102,"")))</f>
        <v/>
      </c>
    </row>
    <row r="7" spans="1:171" ht="17.25">
      <c r="A7" s="214">
        <v>2</v>
      </c>
      <c r="B7" s="214">
        <f>COUNTIF('中間シート (2)'!M:M,行政集計シート※記入不要です!A7)</f>
        <v>0</v>
      </c>
      <c r="C7" s="216" t="str">
        <f>IF(OR(G7&lt;&gt;"",H7&lt;&gt;""),C6,"")</f>
        <v/>
      </c>
      <c r="D7" s="216" t="str">
        <f>IF(OR(G7&lt;&gt;"",H7&lt;&gt;""),D6,"")</f>
        <v/>
      </c>
      <c r="E7" s="216" t="str">
        <f>IF(OR(G7&lt;&gt;"",H7&lt;&gt;""),E6,"")</f>
        <v/>
      </c>
      <c r="F7" s="215"/>
      <c r="G7" s="216" t="str">
        <f>IFERROR(VLOOKUP($A7,'中間シート (2)'!$M$6:$AR$65,G$1,FALSE),"")</f>
        <v/>
      </c>
      <c r="H7" s="216" t="str">
        <f>IFERROR(VLOOKUP($A7,'中間シート (2)'!$M$6:$AR$65,H$1,FALSE),"")</f>
        <v/>
      </c>
      <c r="I7" s="216" t="str">
        <f>IFERROR(VLOOKUP($A7,'中間シート (2)'!$M$6:$AR$65,I$1,FALSE),"")</f>
        <v/>
      </c>
      <c r="J7" s="216" t="str">
        <f>IFERROR(VLOOKUP($A7,'中間シート (2)'!$M$6:$AR$65,J$1,FALSE),"")</f>
        <v/>
      </c>
      <c r="K7" s="216" t="str">
        <f>IFERROR(VLOOKUP($A7,'中間シート (2)'!$M$6:$AR$65,K$1,FALSE),"")</f>
        <v/>
      </c>
      <c r="L7" s="216" t="str">
        <f>IFERROR(VLOOKUP($A7,'中間シート (2)'!$M$6:$AR$65,L$1,FALSE),"")</f>
        <v/>
      </c>
      <c r="M7" s="216" t="str">
        <f>IFERROR(VLOOKUP($A7,'中間シート (2)'!$M$6:$AR$65,M$1,FALSE),"")</f>
        <v/>
      </c>
      <c r="N7" s="216" t="str">
        <f>IFERROR(VLOOKUP($A7,'中間シート (2)'!$M$6:$AR$65,N$1,FALSE),"")</f>
        <v/>
      </c>
      <c r="O7" s="216" t="str">
        <f>IFERROR(VLOOKUP($A7,'中間シート (2)'!$M$6:$AR$65,O$1,FALSE),"")</f>
        <v/>
      </c>
      <c r="P7" s="216" t="str">
        <f>IFERROR(VLOOKUP($A7,'中間シート (2)'!$M$6:$AR$65,P$1,FALSE),"")</f>
        <v/>
      </c>
      <c r="Q7" s="216" t="str">
        <f>IFERROR(VLOOKUP($A7,'中間シート (2)'!$M$6:$AR$65,Q$1,FALSE),"")</f>
        <v/>
      </c>
      <c r="R7" s="216" t="str">
        <f>IFERROR(VLOOKUP($A7,'中間シート (2)'!$M$6:$AR$65,R$1,FALSE),"")</f>
        <v/>
      </c>
      <c r="S7" s="216" t="str">
        <f>IFERROR(VLOOKUP($A7,'中間シート (2)'!$M$6:$AR$65,S$1,FALSE),"")</f>
        <v/>
      </c>
      <c r="T7" s="216" t="str">
        <f>IFERROR(VLOOKUP($A7,'中間シート (2)'!$M$6:$AR$65,T$1,FALSE),"")</f>
        <v/>
      </c>
      <c r="U7" s="216" t="str">
        <f>IFERROR(VLOOKUP($A7,'中間シート (2)'!$M$6:$AR$65,U$1,FALSE),"")</f>
        <v/>
      </c>
      <c r="V7" s="216"/>
      <c r="W7" s="216" t="str">
        <f>IFERROR(VLOOKUP($A7,'中間シート (2)'!$M$6:$AR$65,W$1,FALSE),"")</f>
        <v/>
      </c>
      <c r="X7" s="216" t="str">
        <f>IFERROR(VLOOKUP($A7,'中間シート (2)'!$M$6:$AR$65,X$1,FALSE),"")</f>
        <v/>
      </c>
      <c r="Y7" s="216" t="str">
        <f>IFERROR(VLOOKUP($A7,'中間シート (2)'!$M$6:$AR$65,Y$1,FALSE),"")</f>
        <v/>
      </c>
      <c r="Z7" s="216" t="str">
        <f>IFERROR(VLOOKUP($A7,'中間シート (2)'!$M$6:$AR$65,Z$1,FALSE),"")</f>
        <v/>
      </c>
      <c r="AA7" s="216" t="str">
        <f>IFERROR(VLOOKUP($A7,'中間シート (2)'!$M$6:$AR$65,AA$1,FALSE),"")</f>
        <v/>
      </c>
      <c r="AB7" s="216" t="str">
        <f>IFERROR(VLOOKUP($A7,'中間シート (2)'!$M$6:$AR$65,AB$1,FALSE),"")</f>
        <v/>
      </c>
      <c r="AC7" s="216" t="str">
        <f>IFERROR(VLOOKUP($A7,'中間シート (2)'!$M$6:$AR$65,AC$1,FALSE),"")</f>
        <v/>
      </c>
      <c r="AD7" s="216" t="str">
        <f>IFERROR(VLOOKUP($A7,'中間シート (2)'!$M$6:$AR$65,AD$1,FALSE),"")</f>
        <v/>
      </c>
      <c r="AE7" s="216"/>
      <c r="AF7" s="216"/>
      <c r="AG7" s="216"/>
      <c r="AH7" s="228" t="str">
        <f>IFERROR(VLOOKUP($A7,'中間シート (2)'!$M$6:$BC$67,AH$1,FALSE),"")</f>
        <v/>
      </c>
      <c r="AI7" s="228" t="str">
        <f>IFERROR(VLOOKUP($A7,'中間シート (2)'!$M$6:$BC$67,AI$1,FALSE),"")</f>
        <v/>
      </c>
      <c r="AJ7" s="228" t="str">
        <f>IFERROR(VLOOKUP($A7,'中間シート (2)'!$M$6:$BC$67,AJ$1,FALSE),"")</f>
        <v/>
      </c>
      <c r="AK7" s="228" t="str">
        <f>IFERROR(VLOOKUP($A7,'中間シート (2)'!$M$6:$BC$67,AK$1,FALSE),"")</f>
        <v/>
      </c>
      <c r="AL7" s="228" t="str">
        <f>IFERROR(VLOOKUP($A7,'中間シート (2)'!$M$6:$BC$67,AL$1,FALSE),"")</f>
        <v/>
      </c>
      <c r="AM7" s="228" t="str">
        <f>IFERROR(VLOOKUP($A7,'中間シート (2)'!$M$6:$BC$67,AM$1,FALSE),"")</f>
        <v/>
      </c>
      <c r="AN7" s="228" t="str">
        <f>IFERROR(VLOOKUP($A7,'中間シート (2)'!$M$6:$BC$67,AN$1,FALSE),"")</f>
        <v/>
      </c>
      <c r="AO7" s="228" t="str">
        <f>IFERROR(VLOOKUP($A7,'中間シート (2)'!$M$6:$BC$67,AO$1,FALSE),"")</f>
        <v/>
      </c>
      <c r="AR7" s="217"/>
      <c r="AS7" s="217"/>
      <c r="AT7" s="217"/>
      <c r="AU7" s="54">
        <f t="shared" si="5"/>
        <v>41</v>
      </c>
      <c r="AV7" s="54">
        <f t="shared" si="6"/>
        <v>41</v>
      </c>
      <c r="AW7" s="54" t="str">
        <f t="shared" ref="AW7:AW65" si="59">IF(OR(G7="",AND(G7&gt;=1,G7&lt;=9)),"",43)</f>
        <v/>
      </c>
      <c r="AX7" s="54" t="str">
        <f t="shared" ref="AX7:AX65" si="60">IF(OR(H7="",AND(H7&gt;=1,H7&lt;=4)),"",44)</f>
        <v/>
      </c>
      <c r="AY7" s="54" t="str">
        <f t="shared" ref="AY7:AY65" si="61">IF(OR($B7=0,AND(H7&gt;=2, H7&lt;=4, I7="")), "",
   IF(OR(I7&lt;1,I7&gt;6,NOT(ISNUMBER(I7))),4,""))</f>
        <v/>
      </c>
      <c r="AZ7" s="54" t="str">
        <f t="shared" ref="AZ7:AZ65" si="62">IF(OR(B7=0,AND(H7&gt;=2, H7&lt;=4, I7="")), "",
   IF(AND(H7&gt;=2,H7&lt;=4,I7&lt;&gt;""),4,""))</f>
        <v/>
      </c>
      <c r="BA7" s="54" t="str">
        <f t="shared" ref="BA7:BA65" si="63">IF(OR(B7=0,AND(H7&gt;=2, H7&lt;=4, I7="")), "",
   IF(AND(AB7=1, I7&lt;&gt;6), 22, ""))</f>
        <v/>
      </c>
      <c r="BB7" s="54" t="str">
        <f ca="1">IF(AB7="","",IF(COUNTIF(エラー23シート!$G$5:$G$79, OFFSET(I7,IF(H7="",0,-H7+1),0)*100+OFFSET(X7,IF(H7="",0,-H7+1),0)*10+AB7)&gt;0,23,""))</f>
        <v/>
      </c>
      <c r="BC7" s="54" t="str">
        <f t="shared" ref="BC7:BC65" si="64">IF(OR(B7=0,AND(H7&gt;=2, H7&lt;=4, J7="")), "",
   IF(OR(J7="",AND(J7&gt;=1,J7&lt;=5)),"",47))</f>
        <v/>
      </c>
      <c r="BD7" s="54" t="str">
        <f t="shared" ref="BD7:BD65" si="65">IF(OR(B7=0,AND(H7&gt;=2, H7&lt;=4, J7="")), "",
  IF(AND(H7&gt;=2, H7&lt;=4, J7&lt;&gt;""),47,""))</f>
        <v/>
      </c>
      <c r="BE7" s="54" t="str">
        <f t="shared" ref="BE7:BE65" si="66">IF(OR(B7=0,AND(H7&gt;=2, H7&lt;=4, J7="")), "",
   IF(AND(J7&gt;=1, J7&lt;=5, I7&lt;&gt;4), 47, ""))</f>
        <v/>
      </c>
      <c r="BF7" s="54" t="str">
        <f t="shared" ref="BF7:BF65" si="67">IF(OR(B7=0,AND(H7&gt;=2, H7&lt;=4, J7="")), "",
   IF(AND(J7="", I7=4), 47, ""))</f>
        <v/>
      </c>
      <c r="BG7" s="54" t="str">
        <f t="shared" ref="BG7:BG65" si="68">IF(OR(B7=0,AND(H7&gt;=2, H7&lt;=4, K7="")), "",
  IF(AND(H7&gt;=2,H7&lt;=4,K7&lt;&gt;""),48,""))</f>
        <v/>
      </c>
      <c r="BH7" s="54" t="str">
        <f t="shared" ref="BH7:BH65" si="69">IF(OR(B7=0,AND(H7&gt;=2, H7&lt;=4, K7="")), "",
   IF(K7="", 48, ""))</f>
        <v/>
      </c>
      <c r="BI7" s="54" t="str">
        <f t="shared" ref="BI7:BI65" si="70">IF(OR(B7=0,AND(H7&gt;=2, H7&lt;=4, K7="")), "",
   IF(OR(AND(K7&gt;=1, K7&lt;=5), K7=""), "", 48))</f>
        <v/>
      </c>
      <c r="BJ7" s="54" t="str">
        <f t="shared" ref="BJ7:BJ65" si="71">IF(OR(B7=0,AND(H7&gt;=2, H7&lt;=4, Q7="")), "",
  IF(AND(H7&gt;=2,H7&lt;=4,Q7&lt;&gt;""),3,""))</f>
        <v/>
      </c>
      <c r="BK7" s="54" t="str">
        <f t="shared" ref="BK7:BK65" si="72">IF(OR(B7=0,AND(H7&gt;=2, H7&lt;=4, Q7="")), "",
   IF(OR(Q7=0, Q7=""), 3, ""))</f>
        <v/>
      </c>
      <c r="BL7" s="54" t="str">
        <f t="shared" ref="BL7:BL65" si="73">IF(OR(B7=0,AND(H7&gt;=2, H7&lt;=4, Q7="")), "",
   IF(OR(Q7&lt;1, Q7&gt;25 ), 3, ""))</f>
        <v/>
      </c>
      <c r="BM7" s="54" t="str">
        <f t="shared" ref="BM7:BM65" si="74">IF(OR(B7=0,AND(H7&gt;=2, H7&lt;=4, Q7="")), "",
  IF(AND(Q7&gt;=13, R7&lt;=29), 33, ""))</f>
        <v/>
      </c>
      <c r="BN7" s="54" t="str">
        <f t="shared" ref="BN7:BN65" si="75">IF(OR(B7=0,AND(H7&gt;=2, H7&lt;=4, Q7="")), "",
   IF(AND(Q7&lt;=2, R7&gt;=3000), 33, ""))</f>
        <v/>
      </c>
      <c r="BO7" s="54" t="str">
        <f t="shared" ref="BO7:BO65" si="76">IF(OR(B7=0,AND(H7&gt;=2, H7&lt;=4, L7="")), "",
  IF(AND(H7&gt;=2,H7&lt;=4,L7&lt;&gt;0),6,""))</f>
        <v/>
      </c>
      <c r="BP7" s="54" t="str">
        <f t="shared" ref="BP7:BP65" si="77">IF(OR(B7=0,AND(H7&gt;=2, H7&lt;=4, L7="")), "",
   IF(L7="", 6, ""))</f>
        <v/>
      </c>
      <c r="BQ7" s="54" t="str">
        <f t="shared" ref="BQ7:BQ65" si="78">IF(OR(B7=0,AND(H7&gt;=2, H7&lt;=4, L7="")), "",
  IF(AND(L7&gt;=1,L7&lt;=3),"",6))</f>
        <v/>
      </c>
      <c r="BR7" s="54" t="str">
        <f t="shared" ref="BR7:BR65" si="79">IF(OR(B7=0,AND(H7&gt;=2, H7&lt;=4, L7="")), "",
   IF(AND(L7=3,W7&lt;&gt;"",AE7=""),31,""))</f>
        <v/>
      </c>
      <c r="BS7" s="218" t="str">
        <f t="shared" ref="BS7:BS65" si="80">IF(OR(B7=0,AND(H7&gt;=2, H7&lt;=4, M7="")), "",
   IF(AND(H7&gt;=2,H7&lt;=4,AND(M7&lt;&gt;"")),105,""))</f>
        <v/>
      </c>
      <c r="BT7" s="54" t="str">
        <f t="shared" ref="BT7:BT65" si="81">IF(OR(B7=0,AND(H7&gt;=2, H7&lt;=4, M7="")), "",
 IF(M7="",105,""))</f>
        <v/>
      </c>
      <c r="BU7" s="54" t="str">
        <f t="shared" ref="BU7:BU65" si="82">IF(OR(B7=0,AND(H7&gt;=2, H7&lt;=4, M7="")), "",
 IF(OR(M7="01",M7="02"),IF(N7="","",IF(AND(VALUE(N7)&gt;=8010,VALUE(N7)&lt;=8050),"",104)),""))</f>
        <v/>
      </c>
      <c r="BV7" s="54" t="str">
        <f t="shared" ref="BV7:BV65" si="83">IF(OR(B7=0,AND(H7&gt;=2,H7&lt;=4,M7="")),"",
IF(OR(M7="",N7=""),"",IF(AND(VALUE(M7)&gt;=10,VALUE(M7)&lt;=44),IF(AND(VALUE(N7)&gt;=8070,VALUE(N7)&lt;=8990),"",104),"")))</f>
        <v/>
      </c>
      <c r="BW7" s="54" t="str">
        <f t="shared" ref="BW7:BW65" si="84">IF(AND(I7=1, M7=13), 9, "")</f>
        <v/>
      </c>
      <c r="BX7" s="54" t="str">
        <f t="shared" ref="BX7:BX65" si="85">IF(M7="","",IF(AND(Z7=2, VALUE(M7)&gt;=30,VALUE(M7)&lt;=44),24, ""))</f>
        <v/>
      </c>
      <c r="BY7" s="54" t="str">
        <f t="shared" ref="BY7:BY65" si="86">IF(M7="","",IF(AND(Z7=3, OR(M7="01",M7="02",AND(VALUE(M7)&gt;=10,VALUE(M7)&lt;=24))),24, ""))</f>
        <v/>
      </c>
      <c r="BZ7" s="54" t="str">
        <f t="shared" ref="BZ7:BZ65" si="87">IF(OR(B7=0,AND(H7&gt;=2, H7&lt;=4, O7="")), "",
   IF(AND(H7&gt;=2,H7&lt;=4,O7&lt;&gt;""),49,""))</f>
        <v/>
      </c>
      <c r="CA7" s="54" t="str">
        <f t="shared" ref="CA7:CA65" si="88">IF(OR(B7=0,AND(H7&gt;=2, H7&lt;=4, O7="")), "",
  IF(AND(O7=1,OR(M7="01",M7="02")),45, ""))</f>
        <v/>
      </c>
      <c r="CB7" s="54" t="str">
        <f t="shared" ref="CB7:CB65" si="89">IF(OR(B7=0,AND(H7&gt;=2, H7&lt;=4, P7="")), "",
IF(AND(H7&gt;=2, H7&lt;=4, P7&lt;&gt;""), 5, ""))</f>
        <v/>
      </c>
      <c r="CC7" s="54" t="str">
        <f t="shared" ref="CC7:CC65" si="90">IF(OR(B7=0,AND(H7&gt;=2, H7&lt;=4, P7="")), "",
IF(P7="",5,""))</f>
        <v/>
      </c>
      <c r="CD7" s="54" t="str">
        <f t="shared" ref="CD7:CD65" si="91">IF(OR(B7=0,AND(H7&gt;=2, H7&lt;=4, P7="")), "",
IF(AND(P7&lt;&gt;"", NOT(OR(P7="01", P7="02", P7="03", P7="04", P7="05", P7="06"))),5, ""))</f>
        <v/>
      </c>
      <c r="CE7" s="54" t="str">
        <f t="shared" ref="CE7:CE65" si="92">IF(OR(B7=0,AND(H7&gt;=2, H7&lt;=4, P7="")), "",
IF(AND(P7="02", Y7=2), 16, ""))</f>
        <v/>
      </c>
      <c r="CF7" s="54" t="str">
        <f t="shared" ref="CF7:CF65" si="93">IF(OR(B7=0,AND(H7&gt;=2, H7&lt;=4, P7="")), "",
IF(AND(P7="05", Y7=2), 16, ""))</f>
        <v/>
      </c>
      <c r="CG7" s="54" t="str">
        <f t="shared" ref="CG7:CG65" si="94">IF(OR(B7=0,AND(H7&gt;=2, H7&lt;=4, P7="")), "",
IF(AND(P7="06", Y7=2), 16, ""))</f>
        <v/>
      </c>
      <c r="CH7" s="54" t="str">
        <f t="shared" ref="CH7:CH65" si="95">IF(OR(B7=0,AND(H7&gt;=2, H7&lt;=4, P7="")), "",
IF(AND(P7&lt;&gt;1, Y7=3), 16, ""))</f>
        <v/>
      </c>
      <c r="CI7" s="54" t="str">
        <f t="shared" ref="CI7:CI65" si="96">IF(OR(B7=0,AND(H7&gt;=2, H7&lt;=4, P7="")), "",
IF(AND(P7="01", R7&gt;3000), 21, ""))</f>
        <v/>
      </c>
      <c r="CJ7" s="54" t="str">
        <f t="shared" ref="CJ7:CJ65" si="97">IF(OR(B7=0,    AND(H7&gt;=2, H7&lt;=4, R7="")), "",
IF(AND(H7&gt;=2, H7&lt;=4, R7&lt;&gt;""), 51, ""))</f>
        <v/>
      </c>
      <c r="CK7" s="54" t="str">
        <f t="shared" ref="CK7:CK65" si="98">IF(OR(B7=0,    AND(H7&gt;=2, H7&lt;=4, R7="") ), "",
IF(R7="", 51, ""))</f>
        <v/>
      </c>
      <c r="CL7" s="219" t="str">
        <f t="shared" ref="CL7:CL65" si="99">IF(OR(B7=0,    AND(H7&gt;=2, H7&lt;=4, R7="")), "",
IF(AND(OR(H7="", H7=1), NOT(ISNUMBER(R7))), 51, ""))</f>
        <v/>
      </c>
      <c r="CM7" s="54" t="str">
        <f t="shared" ref="CM7:CM65" si="100">IF(OR(B7=0,    AND(H7&gt;=2, H7&lt;=4, R7="")), "",
 IF(R7&lt;=10, 51, ""))</f>
        <v/>
      </c>
      <c r="CN7" s="54" t="str">
        <f t="shared" ref="CN7:CN65" si="101">IF(OR(B7=0,    AND(H7&gt;=2, H7&lt;=4, R7="")), "",
 IF(R7&lt;IF(AD7="",0,AD7), 29, ""))</f>
        <v/>
      </c>
      <c r="CO7" s="54" t="str">
        <f t="shared" ref="CO7:CO65" si="102">IF(OR(B7=0,AND(H7&gt;=2, H7&lt;=4, R7="")), "",
IF(R7&lt;(IF(AI7="",0,AI7)+IF(AK7="",0,AK7)+IF(AM7="",0,AM7)),100,""))</f>
        <v/>
      </c>
      <c r="CP7" s="54" t="str">
        <f t="shared" ref="CP7:CP65" si="103">IF(OR(B7=0,    AND(H7&gt;=2, H7&lt;=4, R7="")), "",
IF(AND(H7="", VALUE(IF(M7="",0,M7))&gt;=30,VALUE(IF(M7="",0,M7))&lt;=44, IF(R7="",0,R7)/5&lt;IF(AD7="",0,AD7)), 37, ""))</f>
        <v/>
      </c>
      <c r="CQ7" s="54" t="str">
        <f t="shared" ref="CQ7:CQ65" si="104">IF(OR(B7=0,AND(H7&gt;=2, H7&lt;=4, S7="")), "",
IF(OR(S7=0,S7=""),52, ""))</f>
        <v/>
      </c>
      <c r="CR7" s="54" t="str">
        <f t="shared" ref="CR7:CR65" si="105">IF(OR(B7=0,AND(H7&gt;=2, H7&lt;=4, S7="")), "",
IF(AND(OR(H7=0, H7=1,H7=""), AND(S7&lt;&gt;"",NOT(ISNUMBER(S7)))), 52, ""))</f>
        <v/>
      </c>
      <c r="CS7" s="54" t="str">
        <f t="shared" ref="CS7:CS65" si="106">IF(OR(B7=0,AND(H7&gt;=2, H7&lt;=4, S7="")), "",
IF(AND(H7&gt;=2, H7&lt;=4, S7&lt;&gt;""), 52, ""))</f>
        <v/>
      </c>
      <c r="CT7" s="54" t="str">
        <f t="shared" ref="CT7:CT65" si="107">IF(OR(B7=0,AND(H7&gt;=2, H7&lt;=4, OR(P7="",R7=""))), "",
   IF(AND(OR(P7="02", P7="03", P7="04"), OR(CV7&lt;10, CV7&gt;700)), 11, ""))</f>
        <v/>
      </c>
      <c r="CU7" s="54" t="str">
        <f t="shared" ref="CU7:CU65" si="108">IF(OR(B7=0,AND(H7&gt;=2, H7&lt;=4, OR(P7="",R7=""))), "",
  IF(AND(OR(P7="01", P7="05", P7="06"), OR(CV7&lt;10, CV7&gt;300)), 11, ""))</f>
        <v/>
      </c>
      <c r="CV7" s="220">
        <f t="shared" ref="CV7:CV65" si="109">IF(OR(S7="",R7=""),0,S7/R7*10)</f>
        <v>0</v>
      </c>
      <c r="CW7" s="54" t="str">
        <f t="shared" ref="CW7:CW65" si="110">IF(OR(AND(H7&gt;=2, H7&lt;=4, T7=""),L7&lt;&gt;1), "",
IF(ISNUMBER(T7),"",7))</f>
        <v/>
      </c>
      <c r="CX7" s="54" t="str">
        <f t="shared" ref="CX7:CX65" si="111">IF(OR(B7=0,AND(H7&gt;=2, H7&lt;=4, T7="")), "",
IF(AND(H7&gt;=2,H7&lt;=4,T7&lt;&gt;""), 7, ""))</f>
        <v/>
      </c>
      <c r="CY7" s="54" t="str">
        <f t="shared" ref="CY7:CY65" si="112">IF(OR(B7=0,AND(H7&gt;=2, H7&lt;=4, T7="")), "",
IF(AND(L7=1,T7=""),7,""))</f>
        <v/>
      </c>
      <c r="CZ7" s="54" t="str">
        <f t="shared" ref="CZ7:CZ65" si="113">IF(OR(B7=0,AND(H7&gt;=2, H7&lt;=4, T7="")), "",
IF(AND(L7&lt;&gt;1,T7&lt;&gt;""),7,""))</f>
        <v/>
      </c>
      <c r="DA7" s="54" t="str">
        <f t="shared" ref="DA7:DA65" si="114">IF(OR(B7=0,AND(H7&gt;=2, H7&lt;=4, T7="")), "",
IF(AND(IF(T7="",0,T7)&gt;=6,R7&lt;401),36,""))</f>
        <v/>
      </c>
      <c r="DB7" s="54" t="str">
        <f t="shared" ref="DB7:DB65" si="115">IF(AND(P7="01",IF(T7="",0,T7)&gt;=4),10,"")</f>
        <v/>
      </c>
      <c r="DC7" s="54" t="str">
        <f t="shared" ref="DC7:DC65" si="116">IF(AND(OR(P7="02",P7="03",P7="04"),IF(T7="",0,T7)&gt;=50),10,"")</f>
        <v/>
      </c>
      <c r="DD7" s="54" t="str">
        <f t="shared" ref="DD7:DD65" si="117">IF(AND(P7="05",IF(T7="",0,T7)&gt;=4),10,"")</f>
        <v/>
      </c>
      <c r="DE7" s="54" t="str">
        <f t="shared" ref="DE7:DE65" si="118">IF(AND(P7="06",IF(T7="",0,T7)&gt;=4),10,"")</f>
        <v/>
      </c>
      <c r="DF7" s="54" t="str">
        <f t="shared" ref="DF7:DF65" si="119">IF(OR(B7=0,AND(H7&gt;=2, H7&lt;=4, U7="")), "",
 IF(OR(U7=0,U7="",ISNUMBER(U7)),"",77))</f>
        <v/>
      </c>
      <c r="DG7" s="54" t="str">
        <f t="shared" ref="DG7:DG65" si="120">IF(OR(B7=0,AND(H7&gt;=2, H7&lt;=4, U7="")), "",
IF(AND(L7&lt;&gt;1, U7&lt;&gt;""), 77, ""))</f>
        <v/>
      </c>
      <c r="DH7" s="54" t="str">
        <f t="shared" ref="DH7:DH65" si="121">IF(AND(L7=1, OR(T7="", T7=0), U7&gt;=1), 78, "")</f>
        <v/>
      </c>
      <c r="DI7" s="54" t="str">
        <f t="shared" ref="DI7:DI65" si="122">IF(AND(L7=1, AND(OR(T7="",T7=0),OR(U7="", U7=0))), 78, "")</f>
        <v/>
      </c>
      <c r="DJ7" s="54" t="str">
        <f t="shared" ref="DJ7:DJ65" si="123">IF(OR(V7="",ISNUMBER(V7)),"",8)</f>
        <v/>
      </c>
      <c r="DK7" s="54" t="str">
        <f t="shared" ref="DK7:DK65" si="124">IF(OR(B7=0,AND(H7&gt;=2, H7&lt;=4, V7="")), "",
 IF(OR(G7="",G7= 1), IF(AND(L7=1, V7=""), 8, ""), ""))</f>
        <v/>
      </c>
      <c r="DL7" s="54" t="str">
        <f t="shared" ref="DL7:DL65" si="125">IF(OR(B7=0,AND(H7&gt;=2, H7&lt;=4, V7=""),G7=""), "",
 IF(AND(G7&gt;=2,V7&lt;&gt;""), 8, ""))</f>
        <v/>
      </c>
      <c r="DM7" s="54" t="str">
        <f t="shared" ref="DM7:DM65" si="126">IF(OR(B7=0,AND(H7&gt;=2, H7&lt;=4, V7="")), "",
 IF(AND(L7&gt;=2, L7&lt;=3, V7&lt;&gt;""), 8, ""))</f>
        <v/>
      </c>
      <c r="DN7" s="54" t="str">
        <f t="shared" ref="DN7:DN65" si="127">IF(OR(B7=0,AND(H7&gt;=2, H7&lt;=4, V7="")), "",
 IF(AND(G7="",IF(V7="",0,V7)&gt;=10000,R7&lt;=499),89,""))</f>
        <v/>
      </c>
      <c r="DO7" s="54" t="str">
        <f t="shared" ref="DO7:DO65" si="128">IF(AND(OR(M7="01",M7="02"),W7="",X7="",Y7="",Z7="",AA7="",AB7="",AC7="",AD7="",AE7="",AF7=""), 50, "")</f>
        <v/>
      </c>
      <c r="DP7" s="54" t="str">
        <f t="shared" ref="DP7:DP65" si="129">IF(M7="","",IF(AND(VALUE(M7)&gt;=10, VALUE(M7)&lt;=24),IF(AND(W7="", X7="",Y7="", Z7="", AA7="",AB7="", AC7="", AD7="", AE7="", AF7=""), 50, ""),""))</f>
        <v/>
      </c>
      <c r="DQ7" s="54" t="str">
        <f t="shared" ref="DQ7:DQ65" si="130">IF(OR(B7=0,
              AND(H7&gt;=2, H7&lt;=4, W7=""),
              AND(W7="",AND(VALUE(IF(M7="",0,M7))&gt;=30,VALUE(IF(M7="",0,M7))&lt;=44)),
              M7="02"),"",
IF(AND(W7&lt;&gt;1,W7&lt;&gt;2),55,""))</f>
        <v/>
      </c>
      <c r="DR7" s="54" t="str">
        <f t="shared" ref="DR7:DR65" si="131">IF(OR(B7=0,
              AND(H7&gt;=2, H7&lt;=4, W7=""),
              AND(W7="",AND(VALUE(IF(M7="",0,M7))&gt;=30,VALUE(IF(M7="",0,M7))&lt;=44)),
              M7="02"),"",
 IF(AND(L7=1,W7&lt;&gt;1),55,""))</f>
        <v/>
      </c>
      <c r="DS7" s="54" t="str">
        <f t="shared" ref="DS7:DS65" si="132">IF(OR(B7=0,
              AND(H7&gt;=2, H7&lt;=4, W7=""),
              AND(W7="",AND(VALUE(IF(M7="",0,M7))&gt;=30,VALUE(IF(M7="",0,M7))&lt;=44)),
              M7="02"),"",
 IF(AND(H7&gt;=2,H7&lt;=4,W7&lt;&gt;""),55,""))</f>
        <v/>
      </c>
      <c r="DT7" s="54" t="str">
        <f t="shared" ref="DT7:DT65" si="133">IF(OR(B7=0,
              AND(H7&gt;=2, H7&lt;=4, W7=""),
              AND(W7="",AND(VALUE(IF(M7="",0,M7))&gt;=30,VALUE(IF(M7="",0,M7))&lt;=44)),
              M7="02"),"",
 IF(AND(W7="", OR(M7="01",AND(VALUE(IF(M7="",0,M7))&gt;=10,VALUE(IF(M7="",0,M7))&lt;=24))), 55, ""))</f>
        <v/>
      </c>
      <c r="DU7" s="54" t="str">
        <f t="shared" ref="DU7:DU65" si="134">IF(OR(B7=0,
              AND(H7&gt;=2, H7&lt;=4, W7=""),
              AND(W7="",AND(VALUE(IF(M7="",0,M7))&gt;=30,VALUE(IF(M7="",0,M7))&lt;=44)),
              M7="02"),"",
 IF(AND(W7=1,OR(Z7=1,Z7=3),OR(DW7&lt;11,DW7&gt;1000)), 34, ""))</f>
        <v/>
      </c>
      <c r="DV7" s="54" t="str">
        <f t="shared" ref="DV7:DV65" si="135">IF(OR(B7=0,
              AND(H7&gt;=2, H7&lt;=4, W7=""),
              AND(W7="",AND(VALUE(IF(M7="",0,M7))&gt;=30,VALUE(IF(M7="",0,M7))&lt;=44)),
              M7="02"),"",
 IF(AND(W7=1, Z7=2, OR(DW7&lt;11,DW7&gt; 1500)), 34, ""))</f>
        <v/>
      </c>
      <c r="DW7" s="54" t="str">
        <f t="shared" ref="DW7:DW65" si="136">IF(AND(AD7&lt;&gt;"", AC7&lt;&gt;""), IF(ISNUMBER(AD7/AC7), AD7/AC7, "K"), "")</f>
        <v/>
      </c>
      <c r="DX7" s="54" t="str">
        <f t="shared" ref="DX7:DX65" si="137">IF(OR(B7=0,
              AND(H7&gt;=2, H7&lt;=4, X7=""),
              AND(X7="", AND(VALUE(IF(M7="",0,M7))&gt;=30,VALUE(IF(M7="",0,M7))&lt;=44)),
             M7="02"),"",
 IF(AND(H7&gt;=2,H7&lt;=4,X7&lt;&gt;""), 14, ""))</f>
        <v/>
      </c>
      <c r="DY7" s="54" t="str">
        <f t="shared" ref="DY7:DY65" si="138">IF(OR(B7=0,
              AND(H7&gt;=2, H7&lt;=4, X7=""),
              AND(X7="", AND(VALUE(IF(M7="",0,M7))&gt;=30,VALUE(IF(M7="",0,M7))&lt;=44)),
              M7="02"),"",
 IF(AND(W7=1, OR(X7="", NOT(X7&gt;=1), NOT(X7&lt;=5))), 14, ""))</f>
        <v/>
      </c>
      <c r="DZ7" s="54" t="str">
        <f t="shared" ref="DZ7:DZ65" si="139">IF(OR(B7=0,
              AND(H7&gt;=2, H7&lt;=4, X7=""),
              AND(X7="", AND(VALUE(IF(M7="",0,M7))&gt;=30,VALUE(IF(M7="",0,M7))&lt;=44)),
              M7="02"),"",
 IF(AND(W7=2,X7&lt;&gt;""), 14, ""))</f>
        <v/>
      </c>
      <c r="EA7" s="54" t="str">
        <f t="shared" ref="EA7:EA65" si="140">IF(OR(B7=0,
               AND(H7&gt;=2, H7&lt;=4, Y7=""),
               AND(Y7="", AND(VALUE(IF(M7="",0,M7))&gt;=30,VALUE(IF(M7="",0,M7))&lt;=44)),
               M7="02"),"",
IF(AND(H7&gt;=2,H7&lt;=4,Y7&lt;&gt;""), 15, ""))</f>
        <v/>
      </c>
      <c r="EB7" s="54" t="str">
        <f t="shared" ref="EB7:EB65" si="141">IF(OR(B7=0,
               AND(H7&gt;=2, H7&lt;=4, Y7=""),
               AND(Y7="",AND(VALUE(IF(M7="",0,M7))&gt;=30,VALUE(IF(M7="",0,M7))&lt;=44)),
               M7="02"),"",
 IF(AND(Y7="",OR(M7="01",AND(VALUE(IF(M7="",0,M7))&gt;=10,VALUE(IF(M7="",0,M7))&lt;=24))), 15, ""))</f>
        <v/>
      </c>
      <c r="EC7" s="54" t="str">
        <f t="shared" ref="EC7:EC65" si="142">IF(OR(B7=0,
               AND(H7&gt;=2, H7&lt;=4, Y7=""),
               AND(Y7="", AND(VALUE(IF(M7="",0,M7))&gt;=30,VALUE(IF(M7="",0,M7))&lt;=44)),
               M7="02"),"",
IF(AND(Y7&lt;&gt;"", Y7&lt;&gt;1, Y7&lt;&gt;2, Y7&lt;&gt;3), 15, ""))</f>
        <v/>
      </c>
      <c r="ED7" s="54" t="str">
        <f t="shared" ref="ED7:ED65" si="143">IF(OR(AND(AB7="", AND(VALUE(IF(M7="",0,M7))&gt;=30,VALUE(IF(M7="",0,M7))&lt;=44)),
               M7="02"),"",
IF(AND(OR(M7="01",AND(VALUE(IF(M7="",0,M7))&gt;=10,VALUE(IF(M7="",0,M7))&lt;=24)), AB7=""), 18, ""))</f>
        <v/>
      </c>
      <c r="EE7" s="54" t="str">
        <f t="shared" ref="EE7:EE65" si="144">IF(OR(AND(AB7="",AND(VALUE(IF(M7="",0,M7))&gt;=30,VALUE(IF(M7="",0,M7))&lt;=44)),
               M7="02"),"",
IF(AND(AB7&lt;&gt;"", AB7&lt;&gt;1, AB7&lt;&gt;2, AB7&lt;&gt;3, AB7&lt;&gt;4), 18, ""))</f>
        <v/>
      </c>
      <c r="EF7" s="54" t="str">
        <f t="shared" ref="EF7:EF65" si="145">IF(OR(B7=0,
              AND(H7&gt;=2, H7&lt;=4, Z7=""),
              AND(Z7="",AND(VALUE(IF(M7="",0,M7))&gt;=30,VALUE(IF(M7="",0,M7))&lt;=44)),
               M7="02"),"",
IF(AND(H7&gt;=2,H7&lt;=4,Z7&lt;&gt;""),19,""))</f>
        <v/>
      </c>
      <c r="EG7" s="54" t="str">
        <f t="shared" ref="EG7:EG65" si="146">IF(OR(B7=0,
              AND(H7&gt;=2, H7&lt;=4, Z7=""),
              AND(Z7="",AND(VALUE(IF(M7="",0,M7))&gt;=30,VALUE(IF(M7="",0,M7))&lt;=44)),
               M7="02"),"",
IF(AND(OR(M7="01",AND(VALUE(IF(M7="",0,M7))&gt;=10,VALUE(IF(M7="",0,M7))&lt;=24)), Z7=""), 19, ""))</f>
        <v/>
      </c>
      <c r="EH7" s="54" t="str">
        <f t="shared" ref="EH7:EH65" si="147">IF(OR(B7=0,
              AND(H7&gt;=2, H7&lt;=4, Z7=""),
              AND(Z7="",AND(VALUE(IF(M7="",0,M7))&gt;=30,VALUE(IF(M7="",0,M7))&lt;=44)),
               M7="02"),"",
IF(AND(Z7&lt;&gt;1, Z7&lt;&gt;2, Z7&lt;&gt;3), 19, ""))</f>
        <v/>
      </c>
      <c r="EI7" s="54" t="str">
        <f t="shared" ref="EI7:EI65" si="148">IF(AND(Z7=2,X7=2),28,"")</f>
        <v/>
      </c>
      <c r="EJ7" s="54" t="str">
        <f t="shared" ref="EJ7:EJ65" si="149">IF(AND(Z7=3, OR(X7=2, X7=4)), 28, "")</f>
        <v/>
      </c>
      <c r="EK7" s="54" t="str">
        <f t="shared" ref="EK7:EK65" si="150">IF(OR(B7=0,
              AND(H7&gt;=2, H7&lt;=4, AA7=""),
              AND(AA7="",AND(VALUE(IF(M7="",0,M7))&gt;=30,VALUE(IF(M7="",0,M7))&lt;=44)),
               M7="02"),"",
 IF(AND(H7="",L7=1,W7=1,AA7=3,AC7=1),38,""))</f>
        <v/>
      </c>
      <c r="EL7" s="54" t="str">
        <f t="shared" ref="EL7:EL65" si="151">IF(OR(B7=0,
              AND(H7&gt;=2, H7&lt;=4, AA7=""),
              AND(AA7="",AND(VALUE(IF(M7="",0,M7))&gt;=30,VALUE(IF(M7="",0,M7))&lt;=44)),
               M7="02"),"",
 IF(AND(W7=1,AA7=1,AC7&lt;&gt;1), 39, ""))</f>
        <v/>
      </c>
      <c r="EM7" s="54" t="str">
        <f t="shared" ref="EM7:EM65" si="152">IF(OR(B7=0,
              AND(H7&gt;=2, H7&lt;=4, AA7=""),
              AND(AA7="",AND(VALUE(IF(M7="",0,M7))&gt;=30,VALUE(IF(M7="",0,M7))&lt;=44)),
               M7="02"),"",
IF(AND(H7&gt;=2, H7&lt;=4, AA7&lt;&gt;" "), 20, ""))</f>
        <v/>
      </c>
      <c r="EN7" s="54" t="str">
        <f t="shared" ref="EN7:EN65" si="153">IF(OR(B7=0,
              AND(H7&gt;=2, H7&lt;=4, AA7=""),
              AND(AA7="",AND(VALUE(IF(M7="",0,M7))&gt;=30,VALUE(IF(M7="",0,M7))&lt;=44)),
               M7="02"),"",
IF(AND(OR(M7="01",AND(VALUE(IF(M7="",0,M7))&gt;=10,VALUE(IF(M7="",0,M7))&lt;=24)), AA7=""), 20, ""))</f>
        <v/>
      </c>
      <c r="EO7" s="54" t="str">
        <f t="shared" ref="EO7:EO65" si="154">IF(OR(B7=0,
              AND(H7&gt;=2, H7&lt;=4, AA7=""),
              AND(AA7="",AND(VALUE(IF(M7="",0,M7))&gt;=30,VALUE(IF(M7="",0,M7))&lt;=44)),
               M7="02"),"",
IF(AND(AA7&lt;&gt;1, AA7&lt;&gt;2, AA7&lt;&gt;3), 20, ""))</f>
        <v/>
      </c>
      <c r="EP7" s="54" t="str">
        <f t="shared" ref="EP7:EP65" si="155">IF(OR(B7=0,
              AND(H7&gt;=2, H7&lt;=4, AA7=""),
              AND(AA7="",AND(VALUE(IF(M7="",0,M7))&gt;=30,VALUE(IF(M7="",0,M7))&lt;=44)),
               M7="02"),"",
 IF(AND(AA7=2, AC7&gt;=20), 90, ""))</f>
        <v/>
      </c>
      <c r="EQ7" s="220" t="str">
        <f t="shared" ref="EQ7:EQ65" ca="1" si="156">IF(H7="",M7,OFFSET(M7,-H7+1,0))</f>
        <v/>
      </c>
      <c r="ER7" s="220" t="str">
        <f t="shared" ref="ER7:ER65" ca="1" si="157">IF(B7=0,"",OFFSET(I7,-FI7+1,0)&amp;OFFSET(X7,-FI7+1,0)&amp;AB7)</f>
        <v/>
      </c>
      <c r="ES7" s="54" t="str">
        <f t="shared" ref="ES7:ES65" ca="1" si="158">IF(OR(AND(W7=2, AC7=""),
              AND(AC7="", AND(VALUE(IF(EQ7="",0,EQ7))&gt;=30,VALUE(IF(EQ7="",0,EQ7))&lt;=44)),
               EQ7="02"),"",
 IF(AND(W7=1, AC7=""), 57, ""))</f>
        <v/>
      </c>
      <c r="ET7" s="54" t="str">
        <f t="shared" ref="ET7:ET65" ca="1" si="159">IF(OR(B7=0,
              AND(W7=2, AC7=""),
              AND(AC7="", AND(VALUE(IF(EQ7="",0,EQ7))&gt;=30,VALUE(IF(EQ7="",0,EQ7))&lt;=44)),
               EQ7="02"),"",
IF(OR(ISNUMBER(AC7),AC7= ""), "", 57))</f>
        <v/>
      </c>
      <c r="EU7" s="54" t="str">
        <f t="shared" ref="EU7:EU65" ca="1" si="160">IF(OR(AND(W7=2, AC7=""),
              AND(AC7="", AND(VALUE(IF(EQ7="",0,EQ7))&gt;=30,VALUE(IF(EQ7="",0,EQ7))&lt;=44)),
               EQ7="02"),"",
IF(AND(AC7&gt;=4, AB7=1), 25, ""))</f>
        <v/>
      </c>
      <c r="EV7" s="54" t="str">
        <f t="shared" ref="EV7:EV65" ca="1" si="161">IF(OR(B7=0,
              AND(AD7="",AND(VALUE(IF(EQ7="",0,EQ7))&gt;=30,VALUE(IF(EQ7="",0,EQ7))&lt;=44)),
               EQ7="02"),"",
IF(AND(OR(EQ7="01",AND(VALUE(IF(EQ7="",0,EQ7))&gt;=10,VALUE(IF(EQ7="",0,EQ7))&lt;=24)), AD7=""), 58, ""))</f>
        <v/>
      </c>
      <c r="EW7" s="54" t="str">
        <f t="shared" ref="EW7:EW65" ca="1" si="162">IF(OR(B7=0,
              AND(AD7="",AND(VALUE(IF(EQ7="",0,EQ7))&gt;=30,VALUE(IF(EQ7="",0,EQ7))&lt;=44)),
               EQ7="02"),"",
IF(OR(ISNUMBER(AD7),AD7=""), "", 58))</f>
        <v/>
      </c>
      <c r="EX7" s="54" t="str">
        <f t="shared" ref="EX7:EX65" ca="1" si="163">IF(OR(AND(AE7="",AND(VALUE(IF(EQ7="",0,EQ7))&gt;=30,VALUE(IF(EQ7="",0,EQ7))&lt;=44)),
               EQ7="02"),"",
 IF(OR(ISNUMBER(AE7),AE7=""), "", 59))</f>
        <v/>
      </c>
      <c r="EY7" s="54" t="str">
        <f t="shared" ref="EY7:EY65" ca="1" si="164">IF(OR(B7=0,
              AND(AF7="",AND(VALUE(IF(EQ7="",0,EQ7))&gt;=30,VALUE(IF(EQ7="",0,EQ7))&lt;=44)),
               EQ7="02"),"",
IF(OR(ISNUMBER(AE7),AE7=""), "", 88))</f>
        <v/>
      </c>
      <c r="EZ7" s="54" t="str">
        <f t="shared" ref="EZ7:EZ65" ca="1" si="165">IF(OR(B7=0,
              AND(AF7="", AND(VALUE(IF(EQ7="",0,EQ7))&gt;=30,VALUE(IF(EQ7="",0,EQ7))&lt;=44)),
               EQ7="02"),"",
IF(AND(AF7&lt;&gt;1,AF7&lt;&gt;2,AF7&lt;&gt;3,AF7&lt;&gt;""), 88,""))</f>
        <v/>
      </c>
      <c r="FA7" s="54" t="str">
        <f t="shared" ref="FA7:FA65" ca="1" si="166">IF(OR(B7=0,
              AND(AF7="",AND(VALUE(IF(EQ7="",0,EQ7))&gt;=30,VALUE(IF(EQ7="",0,EQ7))&lt;=44)),
               EQ7="02"),"",
IF(AND(OR(EQ7="01",AND(VALUE(IF(EQ7="",0,EQ7))&gt;=10,VALUE(IF(EQ7="",0,EQ7))&lt;=24)),L7=3, AF7=""), 88, ""))</f>
        <v/>
      </c>
      <c r="FB7" s="54" t="str">
        <f t="shared" ref="FB7:FB65" ca="1" si="167">IF(OR(B7=0,
              AND(AF7="",AND(VALUE(IF(EQ7="",0,EQ7))&gt;=30,VALUE(IF(EQ7="",0,EQ7))&lt;=44)),
               EQ7="02"),"",
IF(AND(AE7="", AF7&lt;&gt;""), 88, ""))</f>
        <v/>
      </c>
      <c r="FC7" s="54" t="str">
        <f t="shared" ref="FC7:FC65" ca="1" si="168">IF(OR(B7=0,
              AND(AF7="",AND(VALUE(IF(EQ7="",0,EQ7))&gt;=30,VALUE(IF(EQ7="",0,EQ7))&lt;=44)),
               EQ7="02"),"",
IF(AND(AE7&lt;&gt;"", AF7="" ), 88, ""))</f>
        <v/>
      </c>
      <c r="FD7" s="220">
        <f t="shared" ref="FD7:FD65" si="169">IF(G7="",1,G7)</f>
        <v>1</v>
      </c>
      <c r="FE7" s="54" t="str">
        <f t="shared" ref="FE7:FE65" si="170">IF(AND(G7&lt;&gt;"",G7&lt;&gt;1,G7&lt;&gt;2,G7&lt;&gt;3,G7&lt;&gt;4,G7&lt;&gt;5,G7&lt;&gt;7,G7&lt;&gt;8,G7&lt;&gt;9),70,"")</f>
        <v/>
      </c>
      <c r="FF7" s="54" t="str">
        <f t="shared" ref="FF7:FF65" si="171">IF(AND(G7&lt;&gt;"",G7&lt;&gt; 1), 70, "")</f>
        <v/>
      </c>
      <c r="FG7" s="54" t="str">
        <f t="shared" ref="FG7:FG65" si="172">IF(AND(G7=1,COUNT(G8:G18)=0), 70, "")</f>
        <v/>
      </c>
      <c r="FH7" s="54" t="str">
        <f t="shared" ref="FH7:FH65" si="173">IF(AND(W7=1,AB7=1,AC7&gt;=4),18,"")</f>
        <v/>
      </c>
      <c r="FI7" s="220" t="str">
        <f>IF(B7=0,"",COUNTIF(FD$6:FD7,FD7))</f>
        <v/>
      </c>
      <c r="FJ7" s="54" t="str">
        <f t="shared" ref="FJ7:FJ65" si="174">IF(AND(H7&lt;&gt;"",OR(H7&lt;1,H7&gt;4)), 71, "")</f>
        <v/>
      </c>
      <c r="FK7" s="221" t="str">
        <f t="shared" ref="FK7:FK65" si="175">IF(G7="",IF(A7&lt;&gt;1,"",IF(OR(H7=1,H7=""),"",71)),IF(OR(H7=1,H7=""),"",71))</f>
        <v/>
      </c>
      <c r="FL7" s="54" t="str">
        <f t="shared" ref="FL7:FL65" si="176">IF(AND(G7&lt;&gt;"",COUNTIF($FD$6:$FD$17,FD7)=1,H7&lt;&gt;""), 71, "")</f>
        <v/>
      </c>
      <c r="FM7" s="54" t="str">
        <f t="shared" ref="FM7:FM65" si="177">(IF(AND(G7=1,G8="",AB7&lt;&gt;""),IF(AB7=AB8,18,IF(G9="",IF(OR(AB8=AB9,AB9=AB7),18,IF(G10="",IF(OR(AB7=AB10,AB8=AB10,AB9=AB10),18,""),"")),"")),""))</f>
        <v/>
      </c>
      <c r="FN7" s="54" t="str">
        <f t="shared" ref="FN7:FN65" si="178">IF(OR(B7=0,AND(H7&gt;=2,H7&lt;=4,AH7="")),"",
IF(AND(L7=1,O7=1),IF(AH7="",101,""),""))</f>
        <v/>
      </c>
      <c r="FO7" s="54" t="str">
        <f t="shared" ref="FO7:FO65" si="179">IF(OR(B7=0,AND(H7&gt;=2,H7&lt;=4,AH7="")),"",
IF((AH7=""),"",IF(AND(L7=1,N7&lt;&gt;AH7),102,"")))</f>
        <v/>
      </c>
    </row>
    <row r="8" spans="1:171" ht="17.25">
      <c r="A8" s="214">
        <v>3</v>
      </c>
      <c r="B8" s="214">
        <f>COUNTIF('中間シート (2)'!M:M,行政集計シート※記入不要です!A8)</f>
        <v>0</v>
      </c>
      <c r="C8" s="216" t="str">
        <f>IF(OR(G8&lt;&gt;"",H8&lt;&gt;""),C7,"")</f>
        <v/>
      </c>
      <c r="D8" s="216" t="str">
        <f>IF(OR(G8&lt;&gt;"",H8&lt;&gt;""),D7,"")</f>
        <v/>
      </c>
      <c r="E8" s="216" t="str">
        <f>IF(OR(G8&lt;&gt;"",H8&lt;&gt;""),E7,"")</f>
        <v/>
      </c>
      <c r="F8" s="215"/>
      <c r="G8" s="216" t="str">
        <f>IFERROR(VLOOKUP($A8,'中間シート (2)'!$M$6:$AR$65,G$1,FALSE),"")</f>
        <v/>
      </c>
      <c r="H8" s="216" t="str">
        <f>IFERROR(VLOOKUP($A8,'中間シート (2)'!$M$6:$AR$65,H$1,FALSE),"")</f>
        <v/>
      </c>
      <c r="I8" s="216" t="str">
        <f>IFERROR(VLOOKUP($A8,'中間シート (2)'!$M$6:$AR$65,I$1,FALSE),"")</f>
        <v/>
      </c>
      <c r="J8" s="216" t="str">
        <f>IFERROR(VLOOKUP($A8,'中間シート (2)'!$M$6:$AR$65,J$1,FALSE),"")</f>
        <v/>
      </c>
      <c r="K8" s="216" t="str">
        <f>IFERROR(VLOOKUP($A8,'中間シート (2)'!$M$6:$AR$65,K$1,FALSE),"")</f>
        <v/>
      </c>
      <c r="L8" s="216" t="str">
        <f>IFERROR(VLOOKUP($A8,'中間シート (2)'!$M$6:$AR$65,L$1,FALSE),"")</f>
        <v/>
      </c>
      <c r="M8" s="216" t="str">
        <f>IFERROR(VLOOKUP($A8,'中間シート (2)'!$M$6:$AR$65,M$1,FALSE),"")</f>
        <v/>
      </c>
      <c r="N8" s="216" t="str">
        <f>IFERROR(VLOOKUP($A8,'中間シート (2)'!$M$6:$AR$65,N$1,FALSE),"")</f>
        <v/>
      </c>
      <c r="O8" s="216" t="str">
        <f>IFERROR(VLOOKUP($A8,'中間シート (2)'!$M$6:$AR$65,O$1,FALSE),"")</f>
        <v/>
      </c>
      <c r="P8" s="216" t="str">
        <f>IFERROR(VLOOKUP($A8,'中間シート (2)'!$M$6:$AR$65,P$1,FALSE),"")</f>
        <v/>
      </c>
      <c r="Q8" s="216" t="str">
        <f>IFERROR(VLOOKUP($A8,'中間シート (2)'!$M$6:$AR$65,Q$1,FALSE),"")</f>
        <v/>
      </c>
      <c r="R8" s="216" t="str">
        <f>IFERROR(VLOOKUP($A8,'中間シート (2)'!$M$6:$AR$65,R$1,FALSE),"")</f>
        <v/>
      </c>
      <c r="S8" s="216" t="str">
        <f>IFERROR(VLOOKUP($A8,'中間シート (2)'!$M$6:$AR$65,S$1,FALSE),"")</f>
        <v/>
      </c>
      <c r="T8" s="216" t="str">
        <f>IFERROR(VLOOKUP($A8,'中間シート (2)'!$M$6:$AR$65,T$1,FALSE),"")</f>
        <v/>
      </c>
      <c r="U8" s="216" t="str">
        <f>IFERROR(VLOOKUP($A8,'中間シート (2)'!$M$6:$AR$65,U$1,FALSE),"")</f>
        <v/>
      </c>
      <c r="V8" s="216"/>
      <c r="W8" s="216" t="str">
        <f>IFERROR(VLOOKUP($A8,'中間シート (2)'!$M$6:$AR$65,W$1,FALSE),"")</f>
        <v/>
      </c>
      <c r="X8" s="216" t="str">
        <f>IFERROR(VLOOKUP($A8,'中間シート (2)'!$M$6:$AR$65,X$1,FALSE),"")</f>
        <v/>
      </c>
      <c r="Y8" s="216" t="str">
        <f>IFERROR(VLOOKUP($A8,'中間シート (2)'!$M$6:$AR$65,Y$1,FALSE),"")</f>
        <v/>
      </c>
      <c r="Z8" s="216" t="str">
        <f>IFERROR(VLOOKUP($A8,'中間シート (2)'!$M$6:$AR$65,Z$1,FALSE),"")</f>
        <v/>
      </c>
      <c r="AA8" s="216" t="str">
        <f>IFERROR(VLOOKUP($A8,'中間シート (2)'!$M$6:$AR$65,AA$1,FALSE),"")</f>
        <v/>
      </c>
      <c r="AB8" s="216" t="str">
        <f>IFERROR(VLOOKUP($A8,'中間シート (2)'!$M$6:$AR$65,AB$1,FALSE),"")</f>
        <v/>
      </c>
      <c r="AC8" s="216" t="str">
        <f>IFERROR(VLOOKUP($A8,'中間シート (2)'!$M$6:$AR$65,AC$1,FALSE),"")</f>
        <v/>
      </c>
      <c r="AD8" s="216" t="str">
        <f>IFERROR(VLOOKUP($A8,'中間シート (2)'!$M$6:$AR$65,AD$1,FALSE),"")</f>
        <v/>
      </c>
      <c r="AE8" s="216"/>
      <c r="AF8" s="216"/>
      <c r="AG8" s="216"/>
      <c r="AH8" s="228" t="str">
        <f>IFERROR(VLOOKUP($A8,'中間シート (2)'!$M$6:$BC$67,AH$1,FALSE),"")</f>
        <v/>
      </c>
      <c r="AI8" s="228" t="str">
        <f>IFERROR(VLOOKUP($A8,'中間シート (2)'!$M$6:$BC$67,AI$1,FALSE),"")</f>
        <v/>
      </c>
      <c r="AJ8" s="228" t="str">
        <f>IFERROR(VLOOKUP($A8,'中間シート (2)'!$M$6:$BC$67,AJ$1,FALSE),"")</f>
        <v/>
      </c>
      <c r="AK8" s="228" t="str">
        <f>IFERROR(VLOOKUP($A8,'中間シート (2)'!$M$6:$BC$67,AK$1,FALSE),"")</f>
        <v/>
      </c>
      <c r="AL8" s="228" t="str">
        <f>IFERROR(VLOOKUP($A8,'中間シート (2)'!$M$6:$BC$67,AL$1,FALSE),"")</f>
        <v/>
      </c>
      <c r="AM8" s="228" t="str">
        <f>IFERROR(VLOOKUP($A8,'中間シート (2)'!$M$6:$BC$67,AM$1,FALSE),"")</f>
        <v/>
      </c>
      <c r="AN8" s="228" t="str">
        <f>IFERROR(VLOOKUP($A8,'中間シート (2)'!$M$6:$BC$67,AN$1,FALSE),"")</f>
        <v/>
      </c>
      <c r="AO8" s="228" t="str">
        <f>IFERROR(VLOOKUP($A8,'中間シート (2)'!$M$6:$BC$67,AO$1,FALSE),"")</f>
        <v/>
      </c>
      <c r="AR8" s="217"/>
      <c r="AS8" s="217"/>
      <c r="AT8" s="217"/>
      <c r="AU8" s="54">
        <f t="shared" si="5"/>
        <v>41</v>
      </c>
      <c r="AV8" s="54">
        <f t="shared" si="6"/>
        <v>41</v>
      </c>
      <c r="AW8" s="54" t="str">
        <f t="shared" si="59"/>
        <v/>
      </c>
      <c r="AX8" s="54" t="str">
        <f t="shared" si="60"/>
        <v/>
      </c>
      <c r="AY8" s="54" t="str">
        <f t="shared" si="61"/>
        <v/>
      </c>
      <c r="AZ8" s="54" t="str">
        <f t="shared" si="62"/>
        <v/>
      </c>
      <c r="BA8" s="54" t="str">
        <f t="shared" si="63"/>
        <v/>
      </c>
      <c r="BB8" s="54" t="str">
        <f ca="1">IF(AB8="","",IF(COUNTIF(エラー23シート!$G$5:$G$79, OFFSET(I8,IF(H8="",0,-H8+1),0)*100+OFFSET(X8,IF(H8="",0,-H8+1),0)*10+AB8)&gt;0,23,""))</f>
        <v/>
      </c>
      <c r="BC8" s="54" t="str">
        <f t="shared" si="64"/>
        <v/>
      </c>
      <c r="BD8" s="54" t="str">
        <f t="shared" si="65"/>
        <v/>
      </c>
      <c r="BE8" s="54" t="str">
        <f t="shared" si="66"/>
        <v/>
      </c>
      <c r="BF8" s="54" t="str">
        <f t="shared" si="67"/>
        <v/>
      </c>
      <c r="BG8" s="54" t="str">
        <f t="shared" si="68"/>
        <v/>
      </c>
      <c r="BH8" s="54" t="str">
        <f t="shared" si="69"/>
        <v/>
      </c>
      <c r="BI8" s="54" t="str">
        <f t="shared" si="70"/>
        <v/>
      </c>
      <c r="BJ8" s="54" t="str">
        <f t="shared" si="71"/>
        <v/>
      </c>
      <c r="BK8" s="54" t="str">
        <f t="shared" si="72"/>
        <v/>
      </c>
      <c r="BL8" s="54" t="str">
        <f t="shared" si="73"/>
        <v/>
      </c>
      <c r="BM8" s="54" t="str">
        <f t="shared" si="74"/>
        <v/>
      </c>
      <c r="BN8" s="54" t="str">
        <f t="shared" si="75"/>
        <v/>
      </c>
      <c r="BO8" s="54" t="str">
        <f t="shared" si="76"/>
        <v/>
      </c>
      <c r="BP8" s="54" t="str">
        <f t="shared" si="77"/>
        <v/>
      </c>
      <c r="BQ8" s="54" t="str">
        <f t="shared" si="78"/>
        <v/>
      </c>
      <c r="BR8" s="54" t="str">
        <f t="shared" si="79"/>
        <v/>
      </c>
      <c r="BS8" s="218" t="str">
        <f t="shared" si="80"/>
        <v/>
      </c>
      <c r="BT8" s="54" t="str">
        <f t="shared" si="81"/>
        <v/>
      </c>
      <c r="BU8" s="54" t="str">
        <f t="shared" si="82"/>
        <v/>
      </c>
      <c r="BV8" s="54" t="str">
        <f t="shared" si="83"/>
        <v/>
      </c>
      <c r="BW8" s="54" t="str">
        <f t="shared" si="84"/>
        <v/>
      </c>
      <c r="BX8" s="54" t="str">
        <f t="shared" si="85"/>
        <v/>
      </c>
      <c r="BY8" s="54" t="str">
        <f t="shared" si="86"/>
        <v/>
      </c>
      <c r="BZ8" s="54" t="str">
        <f t="shared" si="87"/>
        <v/>
      </c>
      <c r="CA8" s="54" t="str">
        <f t="shared" si="88"/>
        <v/>
      </c>
      <c r="CB8" s="54" t="str">
        <f t="shared" si="89"/>
        <v/>
      </c>
      <c r="CC8" s="54" t="str">
        <f t="shared" si="90"/>
        <v/>
      </c>
      <c r="CD8" s="54" t="str">
        <f t="shared" si="91"/>
        <v/>
      </c>
      <c r="CE8" s="54" t="str">
        <f t="shared" si="92"/>
        <v/>
      </c>
      <c r="CF8" s="54" t="str">
        <f t="shared" si="93"/>
        <v/>
      </c>
      <c r="CG8" s="54" t="str">
        <f t="shared" si="94"/>
        <v/>
      </c>
      <c r="CH8" s="54" t="str">
        <f t="shared" si="95"/>
        <v/>
      </c>
      <c r="CI8" s="54" t="str">
        <f t="shared" si="96"/>
        <v/>
      </c>
      <c r="CJ8" s="54" t="str">
        <f t="shared" si="97"/>
        <v/>
      </c>
      <c r="CK8" s="54" t="str">
        <f t="shared" si="98"/>
        <v/>
      </c>
      <c r="CL8" s="219" t="str">
        <f t="shared" si="99"/>
        <v/>
      </c>
      <c r="CM8" s="54" t="str">
        <f t="shared" si="100"/>
        <v/>
      </c>
      <c r="CN8" s="54" t="str">
        <f t="shared" si="101"/>
        <v/>
      </c>
      <c r="CO8" s="54" t="str">
        <f t="shared" si="102"/>
        <v/>
      </c>
      <c r="CP8" s="54" t="str">
        <f t="shared" si="103"/>
        <v/>
      </c>
      <c r="CQ8" s="54" t="str">
        <f t="shared" si="104"/>
        <v/>
      </c>
      <c r="CR8" s="54" t="str">
        <f t="shared" si="105"/>
        <v/>
      </c>
      <c r="CS8" s="54" t="str">
        <f t="shared" si="106"/>
        <v/>
      </c>
      <c r="CT8" s="54" t="str">
        <f t="shared" si="107"/>
        <v/>
      </c>
      <c r="CU8" s="54" t="str">
        <f t="shared" si="108"/>
        <v/>
      </c>
      <c r="CV8" s="220">
        <f t="shared" si="109"/>
        <v>0</v>
      </c>
      <c r="CW8" s="54" t="str">
        <f t="shared" si="110"/>
        <v/>
      </c>
      <c r="CX8" s="54" t="str">
        <f t="shared" si="111"/>
        <v/>
      </c>
      <c r="CY8" s="54" t="str">
        <f t="shared" si="112"/>
        <v/>
      </c>
      <c r="CZ8" s="54" t="str">
        <f t="shared" si="113"/>
        <v/>
      </c>
      <c r="DA8" s="54" t="str">
        <f t="shared" si="114"/>
        <v/>
      </c>
      <c r="DB8" s="54" t="str">
        <f t="shared" si="115"/>
        <v/>
      </c>
      <c r="DC8" s="54" t="str">
        <f t="shared" si="116"/>
        <v/>
      </c>
      <c r="DD8" s="54" t="str">
        <f t="shared" si="117"/>
        <v/>
      </c>
      <c r="DE8" s="54" t="str">
        <f t="shared" si="118"/>
        <v/>
      </c>
      <c r="DF8" s="54" t="str">
        <f t="shared" si="119"/>
        <v/>
      </c>
      <c r="DG8" s="54" t="str">
        <f t="shared" si="120"/>
        <v/>
      </c>
      <c r="DH8" s="54" t="str">
        <f t="shared" si="121"/>
        <v/>
      </c>
      <c r="DI8" s="54" t="str">
        <f t="shared" si="122"/>
        <v/>
      </c>
      <c r="DJ8" s="54" t="str">
        <f t="shared" si="123"/>
        <v/>
      </c>
      <c r="DK8" s="54" t="str">
        <f t="shared" si="124"/>
        <v/>
      </c>
      <c r="DL8" s="54" t="str">
        <f t="shared" si="125"/>
        <v/>
      </c>
      <c r="DM8" s="54" t="str">
        <f t="shared" si="126"/>
        <v/>
      </c>
      <c r="DN8" s="54" t="str">
        <f t="shared" si="127"/>
        <v/>
      </c>
      <c r="DO8" s="54" t="str">
        <f t="shared" si="128"/>
        <v/>
      </c>
      <c r="DP8" s="54" t="str">
        <f t="shared" si="129"/>
        <v/>
      </c>
      <c r="DQ8" s="54" t="str">
        <f t="shared" si="130"/>
        <v/>
      </c>
      <c r="DR8" s="54" t="str">
        <f t="shared" si="131"/>
        <v/>
      </c>
      <c r="DS8" s="54" t="str">
        <f t="shared" si="132"/>
        <v/>
      </c>
      <c r="DT8" s="54" t="str">
        <f t="shared" si="133"/>
        <v/>
      </c>
      <c r="DU8" s="54" t="str">
        <f t="shared" si="134"/>
        <v/>
      </c>
      <c r="DV8" s="54" t="str">
        <f t="shared" si="135"/>
        <v/>
      </c>
      <c r="DW8" s="54" t="str">
        <f t="shared" si="136"/>
        <v/>
      </c>
      <c r="DX8" s="54" t="str">
        <f t="shared" si="137"/>
        <v/>
      </c>
      <c r="DY8" s="54" t="str">
        <f t="shared" si="138"/>
        <v/>
      </c>
      <c r="DZ8" s="54" t="str">
        <f t="shared" si="139"/>
        <v/>
      </c>
      <c r="EA8" s="54" t="str">
        <f t="shared" si="140"/>
        <v/>
      </c>
      <c r="EB8" s="54" t="str">
        <f t="shared" si="141"/>
        <v/>
      </c>
      <c r="EC8" s="54" t="str">
        <f t="shared" si="142"/>
        <v/>
      </c>
      <c r="ED8" s="54" t="str">
        <f t="shared" si="143"/>
        <v/>
      </c>
      <c r="EE8" s="54" t="str">
        <f t="shared" si="144"/>
        <v/>
      </c>
      <c r="EF8" s="54" t="str">
        <f t="shared" si="145"/>
        <v/>
      </c>
      <c r="EG8" s="54" t="str">
        <f t="shared" si="146"/>
        <v/>
      </c>
      <c r="EH8" s="54" t="str">
        <f t="shared" si="147"/>
        <v/>
      </c>
      <c r="EI8" s="54" t="str">
        <f t="shared" si="148"/>
        <v/>
      </c>
      <c r="EJ8" s="54" t="str">
        <f t="shared" si="149"/>
        <v/>
      </c>
      <c r="EK8" s="54" t="str">
        <f t="shared" si="150"/>
        <v/>
      </c>
      <c r="EL8" s="54" t="str">
        <f t="shared" si="151"/>
        <v/>
      </c>
      <c r="EM8" s="54" t="str">
        <f t="shared" si="152"/>
        <v/>
      </c>
      <c r="EN8" s="54" t="str">
        <f t="shared" si="153"/>
        <v/>
      </c>
      <c r="EO8" s="54" t="str">
        <f t="shared" si="154"/>
        <v/>
      </c>
      <c r="EP8" s="54" t="str">
        <f t="shared" si="155"/>
        <v/>
      </c>
      <c r="EQ8" s="220" t="str">
        <f t="shared" ca="1" si="156"/>
        <v/>
      </c>
      <c r="ER8" s="220" t="str">
        <f t="shared" ca="1" si="157"/>
        <v/>
      </c>
      <c r="ES8" s="54" t="str">
        <f t="shared" ca="1" si="158"/>
        <v/>
      </c>
      <c r="ET8" s="54" t="str">
        <f t="shared" ca="1" si="159"/>
        <v/>
      </c>
      <c r="EU8" s="54" t="str">
        <f t="shared" ca="1" si="160"/>
        <v/>
      </c>
      <c r="EV8" s="54" t="str">
        <f t="shared" ca="1" si="161"/>
        <v/>
      </c>
      <c r="EW8" s="54" t="str">
        <f t="shared" ca="1" si="162"/>
        <v/>
      </c>
      <c r="EX8" s="54" t="str">
        <f t="shared" ca="1" si="163"/>
        <v/>
      </c>
      <c r="EY8" s="54" t="str">
        <f t="shared" ca="1" si="164"/>
        <v/>
      </c>
      <c r="EZ8" s="54" t="str">
        <f t="shared" ca="1" si="165"/>
        <v/>
      </c>
      <c r="FA8" s="54" t="str">
        <f t="shared" ca="1" si="166"/>
        <v/>
      </c>
      <c r="FB8" s="54" t="str">
        <f t="shared" ca="1" si="167"/>
        <v/>
      </c>
      <c r="FC8" s="54" t="str">
        <f t="shared" ca="1" si="168"/>
        <v/>
      </c>
      <c r="FD8" s="220">
        <f t="shared" si="169"/>
        <v>1</v>
      </c>
      <c r="FE8" s="54" t="str">
        <f t="shared" si="170"/>
        <v/>
      </c>
      <c r="FF8" s="54" t="str">
        <f t="shared" si="171"/>
        <v/>
      </c>
      <c r="FG8" s="54" t="str">
        <f t="shared" si="172"/>
        <v/>
      </c>
      <c r="FH8" s="54" t="str">
        <f t="shared" si="173"/>
        <v/>
      </c>
      <c r="FI8" s="220" t="str">
        <f>IF(B8=0,"",COUNTIF(FD$6:FD8,FD8))</f>
        <v/>
      </c>
      <c r="FJ8" s="54" t="str">
        <f t="shared" si="174"/>
        <v/>
      </c>
      <c r="FK8" s="221" t="str">
        <f t="shared" si="175"/>
        <v/>
      </c>
      <c r="FL8" s="54" t="str">
        <f t="shared" si="176"/>
        <v/>
      </c>
      <c r="FM8" s="54" t="str">
        <f t="shared" si="177"/>
        <v/>
      </c>
      <c r="FN8" s="54" t="str">
        <f t="shared" si="178"/>
        <v/>
      </c>
      <c r="FO8" s="54" t="str">
        <f t="shared" si="179"/>
        <v/>
      </c>
    </row>
    <row r="9" spans="1:171" ht="17.25">
      <c r="A9" s="214">
        <v>4</v>
      </c>
      <c r="B9" s="214">
        <f>COUNTIF('中間シート (2)'!M:M,行政集計シート※記入不要です!A9)</f>
        <v>0</v>
      </c>
      <c r="C9" s="216" t="str">
        <f>IF(OR(G9&lt;&gt;"",H9&lt;&gt;""),C8,"")</f>
        <v/>
      </c>
      <c r="D9" s="216" t="str">
        <f>IF(OR(G9&lt;&gt;"",H9&lt;&gt;""),D8,"")</f>
        <v/>
      </c>
      <c r="E9" s="216" t="str">
        <f>IF(OR(G9&lt;&gt;"",H9&lt;&gt;""),E8,"")</f>
        <v/>
      </c>
      <c r="F9" s="215"/>
      <c r="G9" s="216" t="str">
        <f>IFERROR(VLOOKUP($A9,'中間シート (2)'!$M$6:$AR$65,G$1,FALSE),"")</f>
        <v/>
      </c>
      <c r="H9" s="216" t="str">
        <f>IFERROR(VLOOKUP($A9,'中間シート (2)'!$M$6:$AR$65,H$1,FALSE),"")</f>
        <v/>
      </c>
      <c r="I9" s="216" t="str">
        <f>IFERROR(VLOOKUP($A9,'中間シート (2)'!$M$6:$AR$65,I$1,FALSE),"")</f>
        <v/>
      </c>
      <c r="J9" s="216" t="str">
        <f>IFERROR(VLOOKUP($A9,'中間シート (2)'!$M$6:$AR$65,J$1,FALSE),"")</f>
        <v/>
      </c>
      <c r="K9" s="216" t="str">
        <f>IFERROR(VLOOKUP($A9,'中間シート (2)'!$M$6:$AR$65,K$1,FALSE),"")</f>
        <v/>
      </c>
      <c r="L9" s="216" t="str">
        <f>IFERROR(VLOOKUP($A9,'中間シート (2)'!$M$6:$AR$65,L$1,FALSE),"")</f>
        <v/>
      </c>
      <c r="M9" s="216" t="str">
        <f>IFERROR(VLOOKUP($A9,'中間シート (2)'!$M$6:$AR$65,M$1,FALSE),"")</f>
        <v/>
      </c>
      <c r="N9" s="216" t="str">
        <f>IFERROR(VLOOKUP($A9,'中間シート (2)'!$M$6:$AR$65,N$1,FALSE),"")</f>
        <v/>
      </c>
      <c r="O9" s="216" t="str">
        <f>IFERROR(VLOOKUP($A9,'中間シート (2)'!$M$6:$AR$65,O$1,FALSE),"")</f>
        <v/>
      </c>
      <c r="P9" s="216" t="str">
        <f>IFERROR(VLOOKUP($A9,'中間シート (2)'!$M$6:$AR$65,P$1,FALSE),"")</f>
        <v/>
      </c>
      <c r="Q9" s="216" t="str">
        <f>IFERROR(VLOOKUP($A9,'中間シート (2)'!$M$6:$AR$65,Q$1,FALSE),"")</f>
        <v/>
      </c>
      <c r="R9" s="216" t="str">
        <f>IFERROR(VLOOKUP($A9,'中間シート (2)'!$M$6:$AR$65,R$1,FALSE),"")</f>
        <v/>
      </c>
      <c r="S9" s="216" t="str">
        <f>IFERROR(VLOOKUP($A9,'中間シート (2)'!$M$6:$AR$65,S$1,FALSE),"")</f>
        <v/>
      </c>
      <c r="T9" s="216" t="str">
        <f>IFERROR(VLOOKUP($A9,'中間シート (2)'!$M$6:$AR$65,T$1,FALSE),"")</f>
        <v/>
      </c>
      <c r="U9" s="216" t="str">
        <f>IFERROR(VLOOKUP($A9,'中間シート (2)'!$M$6:$AR$65,U$1,FALSE),"")</f>
        <v/>
      </c>
      <c r="V9" s="216"/>
      <c r="W9" s="216" t="str">
        <f>IFERROR(VLOOKUP($A9,'中間シート (2)'!$M$6:$AR$65,W$1,FALSE),"")</f>
        <v/>
      </c>
      <c r="X9" s="216" t="str">
        <f>IFERROR(VLOOKUP($A9,'中間シート (2)'!$M$6:$AR$65,X$1,FALSE),"")</f>
        <v/>
      </c>
      <c r="Y9" s="216" t="str">
        <f>IFERROR(VLOOKUP($A9,'中間シート (2)'!$M$6:$AR$65,Y$1,FALSE),"")</f>
        <v/>
      </c>
      <c r="Z9" s="216" t="str">
        <f>IFERROR(VLOOKUP($A9,'中間シート (2)'!$M$6:$AR$65,Z$1,FALSE),"")</f>
        <v/>
      </c>
      <c r="AA9" s="216" t="str">
        <f>IFERROR(VLOOKUP($A9,'中間シート (2)'!$M$6:$AR$65,AA$1,FALSE),"")</f>
        <v/>
      </c>
      <c r="AB9" s="216" t="str">
        <f>IFERROR(VLOOKUP($A9,'中間シート (2)'!$M$6:$AR$65,AB$1,FALSE),"")</f>
        <v/>
      </c>
      <c r="AC9" s="216" t="str">
        <f>IFERROR(VLOOKUP($A9,'中間シート (2)'!$M$6:$AR$65,AC$1,FALSE),"")</f>
        <v/>
      </c>
      <c r="AD9" s="216" t="str">
        <f>IFERROR(VLOOKUP($A9,'中間シート (2)'!$M$6:$AR$65,AD$1,FALSE),"")</f>
        <v/>
      </c>
      <c r="AE9" s="216"/>
      <c r="AF9" s="216"/>
      <c r="AG9" s="216"/>
      <c r="AH9" s="228" t="str">
        <f>IFERROR(VLOOKUP($A9,'中間シート (2)'!$M$6:$BC$67,AH$1,FALSE),"")</f>
        <v/>
      </c>
      <c r="AI9" s="228" t="str">
        <f>IFERROR(VLOOKUP($A9,'中間シート (2)'!$M$6:$BC$67,AI$1,FALSE),"")</f>
        <v/>
      </c>
      <c r="AJ9" s="228" t="str">
        <f>IFERROR(VLOOKUP($A9,'中間シート (2)'!$M$6:$BC$67,AJ$1,FALSE),"")</f>
        <v/>
      </c>
      <c r="AK9" s="228" t="str">
        <f>IFERROR(VLOOKUP($A9,'中間シート (2)'!$M$6:$BC$67,AK$1,FALSE),"")</f>
        <v/>
      </c>
      <c r="AL9" s="228" t="str">
        <f>IFERROR(VLOOKUP($A9,'中間シート (2)'!$M$6:$BC$67,AL$1,FALSE),"")</f>
        <v/>
      </c>
      <c r="AM9" s="228" t="str">
        <f>IFERROR(VLOOKUP($A9,'中間シート (2)'!$M$6:$BC$67,AM$1,FALSE),"")</f>
        <v/>
      </c>
      <c r="AN9" s="228" t="str">
        <f>IFERROR(VLOOKUP($A9,'中間シート (2)'!$M$6:$BC$67,AN$1,FALSE),"")</f>
        <v/>
      </c>
      <c r="AO9" s="228" t="str">
        <f>IFERROR(VLOOKUP($A9,'中間シート (2)'!$M$6:$BC$67,AO$1,FALSE),"")</f>
        <v/>
      </c>
      <c r="AR9" s="217"/>
      <c r="AS9" s="217"/>
      <c r="AT9" s="217"/>
      <c r="AU9" s="54">
        <f t="shared" si="5"/>
        <v>41</v>
      </c>
      <c r="AV9" s="54">
        <f t="shared" si="6"/>
        <v>41</v>
      </c>
      <c r="AW9" s="54" t="str">
        <f t="shared" si="59"/>
        <v/>
      </c>
      <c r="AX9" s="54" t="str">
        <f t="shared" si="60"/>
        <v/>
      </c>
      <c r="AY9" s="54" t="str">
        <f t="shared" si="61"/>
        <v/>
      </c>
      <c r="AZ9" s="54" t="str">
        <f t="shared" si="62"/>
        <v/>
      </c>
      <c r="BA9" s="54" t="str">
        <f t="shared" si="63"/>
        <v/>
      </c>
      <c r="BB9" s="54" t="str">
        <f ca="1">IF(AB9="","",IF(COUNTIF(エラー23シート!$G$5:$G$79, OFFSET(I9,IF(H9="",0,-H9+1),0)*100+OFFSET(X9,IF(H9="",0,-H9+1),0)*10+AB9)&gt;0,23,""))</f>
        <v/>
      </c>
      <c r="BC9" s="54" t="str">
        <f t="shared" si="64"/>
        <v/>
      </c>
      <c r="BD9" s="54" t="str">
        <f t="shared" si="65"/>
        <v/>
      </c>
      <c r="BE9" s="54" t="str">
        <f t="shared" si="66"/>
        <v/>
      </c>
      <c r="BF9" s="54" t="str">
        <f t="shared" si="67"/>
        <v/>
      </c>
      <c r="BG9" s="54" t="str">
        <f t="shared" si="68"/>
        <v/>
      </c>
      <c r="BH9" s="54" t="str">
        <f t="shared" si="69"/>
        <v/>
      </c>
      <c r="BI9" s="54" t="str">
        <f t="shared" si="70"/>
        <v/>
      </c>
      <c r="BJ9" s="54" t="str">
        <f t="shared" si="71"/>
        <v/>
      </c>
      <c r="BK9" s="54" t="str">
        <f t="shared" si="72"/>
        <v/>
      </c>
      <c r="BL9" s="54" t="str">
        <f t="shared" si="73"/>
        <v/>
      </c>
      <c r="BM9" s="54" t="str">
        <f t="shared" si="74"/>
        <v/>
      </c>
      <c r="BN9" s="54" t="str">
        <f t="shared" si="75"/>
        <v/>
      </c>
      <c r="BO9" s="54" t="str">
        <f t="shared" si="76"/>
        <v/>
      </c>
      <c r="BP9" s="54" t="str">
        <f t="shared" si="77"/>
        <v/>
      </c>
      <c r="BQ9" s="54" t="str">
        <f t="shared" si="78"/>
        <v/>
      </c>
      <c r="BR9" s="54" t="str">
        <f t="shared" si="79"/>
        <v/>
      </c>
      <c r="BS9" s="218" t="str">
        <f t="shared" si="80"/>
        <v/>
      </c>
      <c r="BT9" s="54" t="str">
        <f t="shared" si="81"/>
        <v/>
      </c>
      <c r="BU9" s="54" t="str">
        <f t="shared" si="82"/>
        <v/>
      </c>
      <c r="BV9" s="54" t="str">
        <f t="shared" si="83"/>
        <v/>
      </c>
      <c r="BW9" s="54" t="str">
        <f t="shared" si="84"/>
        <v/>
      </c>
      <c r="BX9" s="54" t="str">
        <f t="shared" si="85"/>
        <v/>
      </c>
      <c r="BY9" s="54" t="str">
        <f t="shared" si="86"/>
        <v/>
      </c>
      <c r="BZ9" s="54" t="str">
        <f t="shared" si="87"/>
        <v/>
      </c>
      <c r="CA9" s="54" t="str">
        <f t="shared" si="88"/>
        <v/>
      </c>
      <c r="CB9" s="54" t="str">
        <f t="shared" si="89"/>
        <v/>
      </c>
      <c r="CC9" s="54" t="str">
        <f t="shared" si="90"/>
        <v/>
      </c>
      <c r="CD9" s="54" t="str">
        <f t="shared" si="91"/>
        <v/>
      </c>
      <c r="CE9" s="54" t="str">
        <f t="shared" si="92"/>
        <v/>
      </c>
      <c r="CF9" s="54" t="str">
        <f t="shared" si="93"/>
        <v/>
      </c>
      <c r="CG9" s="54" t="str">
        <f t="shared" si="94"/>
        <v/>
      </c>
      <c r="CH9" s="54" t="str">
        <f t="shared" si="95"/>
        <v/>
      </c>
      <c r="CI9" s="54" t="str">
        <f t="shared" si="96"/>
        <v/>
      </c>
      <c r="CJ9" s="54" t="str">
        <f t="shared" si="97"/>
        <v/>
      </c>
      <c r="CK9" s="54" t="str">
        <f t="shared" si="98"/>
        <v/>
      </c>
      <c r="CL9" s="219" t="str">
        <f t="shared" si="99"/>
        <v/>
      </c>
      <c r="CM9" s="54" t="str">
        <f t="shared" si="100"/>
        <v/>
      </c>
      <c r="CN9" s="54" t="str">
        <f t="shared" si="101"/>
        <v/>
      </c>
      <c r="CO9" s="54" t="str">
        <f t="shared" si="102"/>
        <v/>
      </c>
      <c r="CP9" s="54" t="str">
        <f t="shared" si="103"/>
        <v/>
      </c>
      <c r="CQ9" s="54" t="str">
        <f t="shared" si="104"/>
        <v/>
      </c>
      <c r="CR9" s="54" t="str">
        <f t="shared" si="105"/>
        <v/>
      </c>
      <c r="CS9" s="54" t="str">
        <f t="shared" si="106"/>
        <v/>
      </c>
      <c r="CT9" s="54" t="str">
        <f t="shared" si="107"/>
        <v/>
      </c>
      <c r="CU9" s="54" t="str">
        <f t="shared" si="108"/>
        <v/>
      </c>
      <c r="CV9" s="220">
        <f t="shared" si="109"/>
        <v>0</v>
      </c>
      <c r="CW9" s="54" t="str">
        <f t="shared" si="110"/>
        <v/>
      </c>
      <c r="CX9" s="54" t="str">
        <f t="shared" si="111"/>
        <v/>
      </c>
      <c r="CY9" s="54" t="str">
        <f t="shared" si="112"/>
        <v/>
      </c>
      <c r="CZ9" s="54" t="str">
        <f t="shared" si="113"/>
        <v/>
      </c>
      <c r="DA9" s="54" t="str">
        <f t="shared" si="114"/>
        <v/>
      </c>
      <c r="DB9" s="54" t="str">
        <f t="shared" si="115"/>
        <v/>
      </c>
      <c r="DC9" s="54" t="str">
        <f t="shared" si="116"/>
        <v/>
      </c>
      <c r="DD9" s="54" t="str">
        <f t="shared" si="117"/>
        <v/>
      </c>
      <c r="DE9" s="54" t="str">
        <f t="shared" si="118"/>
        <v/>
      </c>
      <c r="DF9" s="54" t="str">
        <f t="shared" si="119"/>
        <v/>
      </c>
      <c r="DG9" s="54" t="str">
        <f t="shared" si="120"/>
        <v/>
      </c>
      <c r="DH9" s="54" t="str">
        <f t="shared" si="121"/>
        <v/>
      </c>
      <c r="DI9" s="54" t="str">
        <f t="shared" si="122"/>
        <v/>
      </c>
      <c r="DJ9" s="54" t="str">
        <f t="shared" si="123"/>
        <v/>
      </c>
      <c r="DK9" s="54" t="str">
        <f t="shared" si="124"/>
        <v/>
      </c>
      <c r="DL9" s="54" t="str">
        <f t="shared" si="125"/>
        <v/>
      </c>
      <c r="DM9" s="54" t="str">
        <f t="shared" si="126"/>
        <v/>
      </c>
      <c r="DN9" s="54" t="str">
        <f t="shared" si="127"/>
        <v/>
      </c>
      <c r="DO9" s="54" t="str">
        <f t="shared" si="128"/>
        <v/>
      </c>
      <c r="DP9" s="54" t="str">
        <f t="shared" si="129"/>
        <v/>
      </c>
      <c r="DQ9" s="54" t="str">
        <f t="shared" si="130"/>
        <v/>
      </c>
      <c r="DR9" s="54" t="str">
        <f t="shared" si="131"/>
        <v/>
      </c>
      <c r="DS9" s="54" t="str">
        <f t="shared" si="132"/>
        <v/>
      </c>
      <c r="DT9" s="54" t="str">
        <f t="shared" si="133"/>
        <v/>
      </c>
      <c r="DU9" s="54" t="str">
        <f t="shared" si="134"/>
        <v/>
      </c>
      <c r="DV9" s="54" t="str">
        <f t="shared" si="135"/>
        <v/>
      </c>
      <c r="DW9" s="54" t="str">
        <f t="shared" si="136"/>
        <v/>
      </c>
      <c r="DX9" s="54" t="str">
        <f t="shared" si="137"/>
        <v/>
      </c>
      <c r="DY9" s="54" t="str">
        <f t="shared" si="138"/>
        <v/>
      </c>
      <c r="DZ9" s="54" t="str">
        <f t="shared" si="139"/>
        <v/>
      </c>
      <c r="EA9" s="54" t="str">
        <f t="shared" si="140"/>
        <v/>
      </c>
      <c r="EB9" s="54" t="str">
        <f t="shared" si="141"/>
        <v/>
      </c>
      <c r="EC9" s="54" t="str">
        <f t="shared" si="142"/>
        <v/>
      </c>
      <c r="ED9" s="54" t="str">
        <f t="shared" si="143"/>
        <v/>
      </c>
      <c r="EE9" s="54" t="str">
        <f t="shared" si="144"/>
        <v/>
      </c>
      <c r="EF9" s="54" t="str">
        <f t="shared" si="145"/>
        <v/>
      </c>
      <c r="EG9" s="54" t="str">
        <f t="shared" si="146"/>
        <v/>
      </c>
      <c r="EH9" s="54" t="str">
        <f t="shared" si="147"/>
        <v/>
      </c>
      <c r="EI9" s="54" t="str">
        <f t="shared" si="148"/>
        <v/>
      </c>
      <c r="EJ9" s="54" t="str">
        <f t="shared" si="149"/>
        <v/>
      </c>
      <c r="EK9" s="54" t="str">
        <f t="shared" si="150"/>
        <v/>
      </c>
      <c r="EL9" s="54" t="str">
        <f t="shared" si="151"/>
        <v/>
      </c>
      <c r="EM9" s="54" t="str">
        <f t="shared" si="152"/>
        <v/>
      </c>
      <c r="EN9" s="54" t="str">
        <f t="shared" si="153"/>
        <v/>
      </c>
      <c r="EO9" s="54" t="str">
        <f t="shared" si="154"/>
        <v/>
      </c>
      <c r="EP9" s="54" t="str">
        <f t="shared" si="155"/>
        <v/>
      </c>
      <c r="EQ9" s="220" t="str">
        <f t="shared" ca="1" si="156"/>
        <v/>
      </c>
      <c r="ER9" s="220" t="str">
        <f t="shared" ca="1" si="157"/>
        <v/>
      </c>
      <c r="ES9" s="54" t="str">
        <f t="shared" ca="1" si="158"/>
        <v/>
      </c>
      <c r="ET9" s="54" t="str">
        <f t="shared" ca="1" si="159"/>
        <v/>
      </c>
      <c r="EU9" s="54" t="str">
        <f t="shared" ca="1" si="160"/>
        <v/>
      </c>
      <c r="EV9" s="54" t="str">
        <f t="shared" ca="1" si="161"/>
        <v/>
      </c>
      <c r="EW9" s="54" t="str">
        <f t="shared" ca="1" si="162"/>
        <v/>
      </c>
      <c r="EX9" s="54" t="str">
        <f t="shared" ca="1" si="163"/>
        <v/>
      </c>
      <c r="EY9" s="54" t="str">
        <f t="shared" ca="1" si="164"/>
        <v/>
      </c>
      <c r="EZ9" s="54" t="str">
        <f t="shared" ca="1" si="165"/>
        <v/>
      </c>
      <c r="FA9" s="54" t="str">
        <f t="shared" ca="1" si="166"/>
        <v/>
      </c>
      <c r="FB9" s="54" t="str">
        <f t="shared" ca="1" si="167"/>
        <v/>
      </c>
      <c r="FC9" s="54" t="str">
        <f t="shared" ca="1" si="168"/>
        <v/>
      </c>
      <c r="FD9" s="220">
        <f t="shared" si="169"/>
        <v>1</v>
      </c>
      <c r="FE9" s="54" t="str">
        <f t="shared" si="170"/>
        <v/>
      </c>
      <c r="FF9" s="54" t="str">
        <f t="shared" si="171"/>
        <v/>
      </c>
      <c r="FG9" s="54" t="str">
        <f t="shared" si="172"/>
        <v/>
      </c>
      <c r="FH9" s="54" t="str">
        <f t="shared" si="173"/>
        <v/>
      </c>
      <c r="FI9" s="220" t="str">
        <f>IF(B9=0,"",COUNTIF(FD$6:FD9,FD9))</f>
        <v/>
      </c>
      <c r="FJ9" s="54" t="str">
        <f t="shared" si="174"/>
        <v/>
      </c>
      <c r="FK9" s="221" t="str">
        <f t="shared" si="175"/>
        <v/>
      </c>
      <c r="FL9" s="54" t="str">
        <f t="shared" si="176"/>
        <v/>
      </c>
      <c r="FM9" s="54" t="str">
        <f t="shared" si="177"/>
        <v/>
      </c>
      <c r="FN9" s="54" t="str">
        <f t="shared" si="178"/>
        <v/>
      </c>
      <c r="FO9" s="54" t="str">
        <f t="shared" si="179"/>
        <v/>
      </c>
    </row>
    <row r="10" spans="1:171" ht="13.5" customHeight="1">
      <c r="A10" s="214">
        <v>5</v>
      </c>
      <c r="B10" s="214">
        <f>COUNTIF('中間シート (2)'!M:M,行政集計シート※記入不要です!A10)</f>
        <v>0</v>
      </c>
      <c r="C10" s="216" t="str">
        <f>IF(OR(G10&lt;&gt;"",H10&lt;&gt;""),C9,"")</f>
        <v/>
      </c>
      <c r="D10" s="216" t="str">
        <f>IF(OR(G10&lt;&gt;"",H10&lt;&gt;""),D9,"")</f>
        <v/>
      </c>
      <c r="E10" s="216" t="str">
        <f>IF(OR(G10&lt;&gt;"",H10&lt;&gt;""),E9,"")</f>
        <v/>
      </c>
      <c r="F10" s="215"/>
      <c r="G10" s="216" t="str">
        <f>IFERROR(VLOOKUP($A10,'中間シート (2)'!$M$6:$AR$65,G$1,FALSE),"")</f>
        <v/>
      </c>
      <c r="H10" s="216" t="str">
        <f>IFERROR(VLOOKUP($A10,'中間シート (2)'!$M$6:$AR$65,H$1,FALSE),"")</f>
        <v/>
      </c>
      <c r="I10" s="216" t="str">
        <f>IFERROR(VLOOKUP($A10,'中間シート (2)'!$M$6:$AR$65,I$1,FALSE),"")</f>
        <v/>
      </c>
      <c r="J10" s="216" t="str">
        <f>IFERROR(VLOOKUP($A10,'中間シート (2)'!$M$6:$AR$65,J$1,FALSE),"")</f>
        <v/>
      </c>
      <c r="K10" s="216" t="str">
        <f>IFERROR(VLOOKUP($A10,'中間シート (2)'!$M$6:$AR$65,K$1,FALSE),"")</f>
        <v/>
      </c>
      <c r="L10" s="216" t="str">
        <f>IFERROR(VLOOKUP($A10,'中間シート (2)'!$M$6:$AR$65,L$1,FALSE),"")</f>
        <v/>
      </c>
      <c r="M10" s="216" t="str">
        <f>IFERROR(VLOOKUP($A10,'中間シート (2)'!$M$6:$AR$65,M$1,FALSE),"")</f>
        <v/>
      </c>
      <c r="N10" s="216" t="str">
        <f>IFERROR(VLOOKUP($A10,'中間シート (2)'!$M$6:$AR$65,N$1,FALSE),"")</f>
        <v/>
      </c>
      <c r="O10" s="216" t="str">
        <f>IFERROR(VLOOKUP($A10,'中間シート (2)'!$M$6:$AR$65,O$1,FALSE),"")</f>
        <v/>
      </c>
      <c r="P10" s="216" t="str">
        <f>IFERROR(VLOOKUP($A10,'中間シート (2)'!$M$6:$AR$65,P$1,FALSE),"")</f>
        <v/>
      </c>
      <c r="Q10" s="216" t="str">
        <f>IFERROR(VLOOKUP($A10,'中間シート (2)'!$M$6:$AR$65,Q$1,FALSE),"")</f>
        <v/>
      </c>
      <c r="R10" s="216" t="str">
        <f>IFERROR(VLOOKUP($A10,'中間シート (2)'!$M$6:$AR$65,R$1,FALSE),"")</f>
        <v/>
      </c>
      <c r="S10" s="216" t="str">
        <f>IFERROR(VLOOKUP($A10,'中間シート (2)'!$M$6:$AR$65,S$1,FALSE),"")</f>
        <v/>
      </c>
      <c r="T10" s="216" t="str">
        <f>IFERROR(VLOOKUP($A10,'中間シート (2)'!$M$6:$AR$65,T$1,FALSE),"")</f>
        <v/>
      </c>
      <c r="U10" s="216" t="str">
        <f>IFERROR(VLOOKUP($A10,'中間シート (2)'!$M$6:$AR$65,U$1,FALSE),"")</f>
        <v/>
      </c>
      <c r="V10" s="216"/>
      <c r="W10" s="216" t="str">
        <f>IFERROR(VLOOKUP($A10,'中間シート (2)'!$M$6:$AR$65,W$1,FALSE),"")</f>
        <v/>
      </c>
      <c r="X10" s="216" t="str">
        <f>IFERROR(VLOOKUP($A10,'中間シート (2)'!$M$6:$AR$65,X$1,FALSE),"")</f>
        <v/>
      </c>
      <c r="Y10" s="216" t="str">
        <f>IFERROR(VLOOKUP($A10,'中間シート (2)'!$M$6:$AR$65,Y$1,FALSE),"")</f>
        <v/>
      </c>
      <c r="Z10" s="216" t="str">
        <f>IFERROR(VLOOKUP($A10,'中間シート (2)'!$M$6:$AR$65,Z$1,FALSE),"")</f>
        <v/>
      </c>
      <c r="AA10" s="216" t="str">
        <f>IFERROR(VLOOKUP($A10,'中間シート (2)'!$M$6:$AR$65,AA$1,FALSE),"")</f>
        <v/>
      </c>
      <c r="AB10" s="216" t="str">
        <f>IFERROR(VLOOKUP($A10,'中間シート (2)'!$M$6:$AR$65,AB$1,FALSE),"")</f>
        <v/>
      </c>
      <c r="AC10" s="216" t="str">
        <f>IFERROR(VLOOKUP($A10,'中間シート (2)'!$M$6:$AR$65,AC$1,FALSE),"")</f>
        <v/>
      </c>
      <c r="AD10" s="216" t="str">
        <f>IFERROR(VLOOKUP($A10,'中間シート (2)'!$M$6:$AR$65,AD$1,FALSE),"")</f>
        <v/>
      </c>
      <c r="AE10" s="216"/>
      <c r="AF10" s="216"/>
      <c r="AG10" s="216"/>
      <c r="AH10" s="228" t="str">
        <f>IFERROR(VLOOKUP($A10,'中間シート (2)'!$M$6:$BC$67,AH$1,FALSE),"")</f>
        <v/>
      </c>
      <c r="AI10" s="228" t="str">
        <f>IFERROR(VLOOKUP($A10,'中間シート (2)'!$M$6:$BC$67,AI$1,FALSE),"")</f>
        <v/>
      </c>
      <c r="AJ10" s="228" t="str">
        <f>IFERROR(VLOOKUP($A10,'中間シート (2)'!$M$6:$BC$67,AJ$1,FALSE),"")</f>
        <v/>
      </c>
      <c r="AK10" s="228" t="str">
        <f>IFERROR(VLOOKUP($A10,'中間シート (2)'!$M$6:$BC$67,AK$1,FALSE),"")</f>
        <v/>
      </c>
      <c r="AL10" s="228" t="str">
        <f>IFERROR(VLOOKUP($A10,'中間シート (2)'!$M$6:$BC$67,AL$1,FALSE),"")</f>
        <v/>
      </c>
      <c r="AM10" s="228" t="str">
        <f>IFERROR(VLOOKUP($A10,'中間シート (2)'!$M$6:$BC$67,AM$1,FALSE),"")</f>
        <v/>
      </c>
      <c r="AN10" s="228" t="str">
        <f>IFERROR(VLOOKUP($A10,'中間シート (2)'!$M$6:$BC$67,AN$1,FALSE),"")</f>
        <v/>
      </c>
      <c r="AO10" s="228" t="str">
        <f>IFERROR(VLOOKUP($A10,'中間シート (2)'!$M$6:$BC$67,AO$1,FALSE),"")</f>
        <v/>
      </c>
      <c r="AR10" s="217"/>
      <c r="AS10" s="217"/>
      <c r="AT10" s="217"/>
      <c r="AU10" s="54">
        <f t="shared" si="5"/>
        <v>41</v>
      </c>
      <c r="AV10" s="54">
        <f t="shared" si="6"/>
        <v>41</v>
      </c>
      <c r="AW10" s="54" t="str">
        <f t="shared" si="59"/>
        <v/>
      </c>
      <c r="AX10" s="54" t="str">
        <f t="shared" si="60"/>
        <v/>
      </c>
      <c r="AY10" s="54" t="str">
        <f t="shared" si="61"/>
        <v/>
      </c>
      <c r="AZ10" s="54" t="str">
        <f t="shared" si="62"/>
        <v/>
      </c>
      <c r="BA10" s="54" t="str">
        <f t="shared" si="63"/>
        <v/>
      </c>
      <c r="BB10" s="54" t="str">
        <f ca="1">IF(AB10="","",IF(COUNTIF(エラー23シート!$G$5:$G$79, OFFSET(I10,IF(H10="",0,-H10+1),0)*100+OFFSET(X10,IF(H10="",0,-H10+1),0)*10+AB10)&gt;0,23,""))</f>
        <v/>
      </c>
      <c r="BC10" s="54" t="str">
        <f t="shared" si="64"/>
        <v/>
      </c>
      <c r="BD10" s="54" t="str">
        <f t="shared" si="65"/>
        <v/>
      </c>
      <c r="BE10" s="54" t="str">
        <f t="shared" si="66"/>
        <v/>
      </c>
      <c r="BF10" s="54" t="str">
        <f t="shared" si="67"/>
        <v/>
      </c>
      <c r="BG10" s="54" t="str">
        <f t="shared" si="68"/>
        <v/>
      </c>
      <c r="BH10" s="54" t="str">
        <f t="shared" si="69"/>
        <v/>
      </c>
      <c r="BI10" s="54" t="str">
        <f t="shared" si="70"/>
        <v/>
      </c>
      <c r="BJ10" s="54" t="str">
        <f t="shared" si="71"/>
        <v/>
      </c>
      <c r="BK10" s="54" t="str">
        <f t="shared" si="72"/>
        <v/>
      </c>
      <c r="BL10" s="54" t="str">
        <f t="shared" si="73"/>
        <v/>
      </c>
      <c r="BM10" s="54" t="str">
        <f t="shared" si="74"/>
        <v/>
      </c>
      <c r="BN10" s="54" t="str">
        <f t="shared" si="75"/>
        <v/>
      </c>
      <c r="BO10" s="54" t="str">
        <f t="shared" si="76"/>
        <v/>
      </c>
      <c r="BP10" s="54" t="str">
        <f t="shared" si="77"/>
        <v/>
      </c>
      <c r="BQ10" s="54" t="str">
        <f t="shared" si="78"/>
        <v/>
      </c>
      <c r="BR10" s="54" t="str">
        <f t="shared" si="79"/>
        <v/>
      </c>
      <c r="BS10" s="218" t="str">
        <f t="shared" si="80"/>
        <v/>
      </c>
      <c r="BT10" s="54" t="str">
        <f t="shared" si="81"/>
        <v/>
      </c>
      <c r="BU10" s="54" t="str">
        <f t="shared" si="82"/>
        <v/>
      </c>
      <c r="BV10" s="54" t="str">
        <f t="shared" si="83"/>
        <v/>
      </c>
      <c r="BW10" s="54" t="str">
        <f t="shared" si="84"/>
        <v/>
      </c>
      <c r="BX10" s="54" t="str">
        <f t="shared" si="85"/>
        <v/>
      </c>
      <c r="BY10" s="54" t="str">
        <f t="shared" si="86"/>
        <v/>
      </c>
      <c r="BZ10" s="54" t="str">
        <f t="shared" si="87"/>
        <v/>
      </c>
      <c r="CA10" s="54" t="str">
        <f t="shared" si="88"/>
        <v/>
      </c>
      <c r="CB10" s="54" t="str">
        <f t="shared" si="89"/>
        <v/>
      </c>
      <c r="CC10" s="54" t="str">
        <f t="shared" si="90"/>
        <v/>
      </c>
      <c r="CD10" s="54" t="str">
        <f t="shared" si="91"/>
        <v/>
      </c>
      <c r="CE10" s="54" t="str">
        <f t="shared" si="92"/>
        <v/>
      </c>
      <c r="CF10" s="54" t="str">
        <f t="shared" si="93"/>
        <v/>
      </c>
      <c r="CG10" s="54" t="str">
        <f t="shared" si="94"/>
        <v/>
      </c>
      <c r="CH10" s="54" t="str">
        <f t="shared" si="95"/>
        <v/>
      </c>
      <c r="CI10" s="54" t="str">
        <f t="shared" si="96"/>
        <v/>
      </c>
      <c r="CJ10" s="54" t="str">
        <f t="shared" si="97"/>
        <v/>
      </c>
      <c r="CK10" s="54" t="str">
        <f t="shared" si="98"/>
        <v/>
      </c>
      <c r="CL10" s="219" t="str">
        <f t="shared" si="99"/>
        <v/>
      </c>
      <c r="CM10" s="54" t="str">
        <f t="shared" si="100"/>
        <v/>
      </c>
      <c r="CN10" s="54" t="str">
        <f t="shared" si="101"/>
        <v/>
      </c>
      <c r="CO10" s="54" t="str">
        <f t="shared" si="102"/>
        <v/>
      </c>
      <c r="CP10" s="54" t="str">
        <f t="shared" si="103"/>
        <v/>
      </c>
      <c r="CQ10" s="54" t="str">
        <f t="shared" si="104"/>
        <v/>
      </c>
      <c r="CR10" s="54" t="str">
        <f t="shared" si="105"/>
        <v/>
      </c>
      <c r="CS10" s="54" t="str">
        <f t="shared" si="106"/>
        <v/>
      </c>
      <c r="CT10" s="54" t="str">
        <f t="shared" si="107"/>
        <v/>
      </c>
      <c r="CU10" s="54" t="str">
        <f t="shared" si="108"/>
        <v/>
      </c>
      <c r="CV10" s="220">
        <f t="shared" si="109"/>
        <v>0</v>
      </c>
      <c r="CW10" s="54" t="str">
        <f t="shared" si="110"/>
        <v/>
      </c>
      <c r="CX10" s="54" t="str">
        <f t="shared" si="111"/>
        <v/>
      </c>
      <c r="CY10" s="54" t="str">
        <f t="shared" si="112"/>
        <v/>
      </c>
      <c r="CZ10" s="54" t="str">
        <f t="shared" si="113"/>
        <v/>
      </c>
      <c r="DA10" s="54" t="str">
        <f t="shared" si="114"/>
        <v/>
      </c>
      <c r="DB10" s="54" t="str">
        <f t="shared" si="115"/>
        <v/>
      </c>
      <c r="DC10" s="54" t="str">
        <f t="shared" si="116"/>
        <v/>
      </c>
      <c r="DD10" s="54" t="str">
        <f t="shared" si="117"/>
        <v/>
      </c>
      <c r="DE10" s="54" t="str">
        <f t="shared" si="118"/>
        <v/>
      </c>
      <c r="DF10" s="54" t="str">
        <f t="shared" si="119"/>
        <v/>
      </c>
      <c r="DG10" s="54" t="str">
        <f t="shared" si="120"/>
        <v/>
      </c>
      <c r="DH10" s="54" t="str">
        <f t="shared" si="121"/>
        <v/>
      </c>
      <c r="DI10" s="54" t="str">
        <f t="shared" si="122"/>
        <v/>
      </c>
      <c r="DJ10" s="54" t="str">
        <f t="shared" si="123"/>
        <v/>
      </c>
      <c r="DK10" s="54" t="str">
        <f t="shared" si="124"/>
        <v/>
      </c>
      <c r="DL10" s="54" t="str">
        <f t="shared" si="125"/>
        <v/>
      </c>
      <c r="DM10" s="54" t="str">
        <f t="shared" si="126"/>
        <v/>
      </c>
      <c r="DN10" s="54" t="str">
        <f t="shared" si="127"/>
        <v/>
      </c>
      <c r="DO10" s="54" t="str">
        <f t="shared" si="128"/>
        <v/>
      </c>
      <c r="DP10" s="54" t="str">
        <f t="shared" si="129"/>
        <v/>
      </c>
      <c r="DQ10" s="54" t="str">
        <f t="shared" si="130"/>
        <v/>
      </c>
      <c r="DR10" s="54" t="str">
        <f t="shared" si="131"/>
        <v/>
      </c>
      <c r="DS10" s="54" t="str">
        <f t="shared" si="132"/>
        <v/>
      </c>
      <c r="DT10" s="54" t="str">
        <f t="shared" si="133"/>
        <v/>
      </c>
      <c r="DU10" s="54" t="str">
        <f t="shared" si="134"/>
        <v/>
      </c>
      <c r="DV10" s="54" t="str">
        <f t="shared" si="135"/>
        <v/>
      </c>
      <c r="DW10" s="54" t="str">
        <f t="shared" si="136"/>
        <v/>
      </c>
      <c r="DX10" s="54" t="str">
        <f t="shared" si="137"/>
        <v/>
      </c>
      <c r="DY10" s="54" t="str">
        <f t="shared" si="138"/>
        <v/>
      </c>
      <c r="DZ10" s="54" t="str">
        <f t="shared" si="139"/>
        <v/>
      </c>
      <c r="EA10" s="54" t="str">
        <f t="shared" si="140"/>
        <v/>
      </c>
      <c r="EB10" s="54" t="str">
        <f t="shared" si="141"/>
        <v/>
      </c>
      <c r="EC10" s="54" t="str">
        <f t="shared" si="142"/>
        <v/>
      </c>
      <c r="ED10" s="54" t="str">
        <f t="shared" si="143"/>
        <v/>
      </c>
      <c r="EE10" s="54" t="str">
        <f t="shared" si="144"/>
        <v/>
      </c>
      <c r="EF10" s="54" t="str">
        <f t="shared" si="145"/>
        <v/>
      </c>
      <c r="EG10" s="54" t="str">
        <f t="shared" si="146"/>
        <v/>
      </c>
      <c r="EH10" s="54" t="str">
        <f t="shared" si="147"/>
        <v/>
      </c>
      <c r="EI10" s="54" t="str">
        <f t="shared" si="148"/>
        <v/>
      </c>
      <c r="EJ10" s="54" t="str">
        <f t="shared" si="149"/>
        <v/>
      </c>
      <c r="EK10" s="54" t="str">
        <f t="shared" si="150"/>
        <v/>
      </c>
      <c r="EL10" s="54" t="str">
        <f t="shared" si="151"/>
        <v/>
      </c>
      <c r="EM10" s="54" t="str">
        <f t="shared" si="152"/>
        <v/>
      </c>
      <c r="EN10" s="54" t="str">
        <f t="shared" si="153"/>
        <v/>
      </c>
      <c r="EO10" s="54" t="str">
        <f t="shared" si="154"/>
        <v/>
      </c>
      <c r="EP10" s="54" t="str">
        <f t="shared" si="155"/>
        <v/>
      </c>
      <c r="EQ10" s="220" t="str">
        <f t="shared" ca="1" si="156"/>
        <v/>
      </c>
      <c r="ER10" s="220" t="str">
        <f t="shared" ca="1" si="157"/>
        <v/>
      </c>
      <c r="ES10" s="54" t="str">
        <f t="shared" ca="1" si="158"/>
        <v/>
      </c>
      <c r="ET10" s="54" t="str">
        <f t="shared" ca="1" si="159"/>
        <v/>
      </c>
      <c r="EU10" s="54" t="str">
        <f t="shared" ca="1" si="160"/>
        <v/>
      </c>
      <c r="EV10" s="54" t="str">
        <f t="shared" ca="1" si="161"/>
        <v/>
      </c>
      <c r="EW10" s="54" t="str">
        <f t="shared" ca="1" si="162"/>
        <v/>
      </c>
      <c r="EX10" s="54" t="str">
        <f t="shared" ca="1" si="163"/>
        <v/>
      </c>
      <c r="EY10" s="54" t="str">
        <f t="shared" ca="1" si="164"/>
        <v/>
      </c>
      <c r="EZ10" s="54" t="str">
        <f t="shared" ca="1" si="165"/>
        <v/>
      </c>
      <c r="FA10" s="54" t="str">
        <f t="shared" ca="1" si="166"/>
        <v/>
      </c>
      <c r="FB10" s="54" t="str">
        <f t="shared" ca="1" si="167"/>
        <v/>
      </c>
      <c r="FC10" s="54" t="str">
        <f t="shared" ca="1" si="168"/>
        <v/>
      </c>
      <c r="FD10" s="220">
        <f t="shared" si="169"/>
        <v>1</v>
      </c>
      <c r="FE10" s="54" t="str">
        <f t="shared" si="170"/>
        <v/>
      </c>
      <c r="FF10" s="54" t="str">
        <f t="shared" si="171"/>
        <v/>
      </c>
      <c r="FG10" s="54" t="str">
        <f t="shared" si="172"/>
        <v/>
      </c>
      <c r="FH10" s="54" t="str">
        <f t="shared" si="173"/>
        <v/>
      </c>
      <c r="FI10" s="220" t="str">
        <f>IF(B10=0,"",COUNTIF(FD$6:FD10,FD10))</f>
        <v/>
      </c>
      <c r="FJ10" s="54" t="str">
        <f t="shared" si="174"/>
        <v/>
      </c>
      <c r="FK10" s="221" t="str">
        <f t="shared" si="175"/>
        <v/>
      </c>
      <c r="FL10" s="54" t="str">
        <f t="shared" si="176"/>
        <v/>
      </c>
      <c r="FM10" s="54" t="str">
        <f t="shared" si="177"/>
        <v/>
      </c>
      <c r="FN10" s="54" t="str">
        <f t="shared" si="178"/>
        <v/>
      </c>
      <c r="FO10" s="54" t="str">
        <f t="shared" si="179"/>
        <v/>
      </c>
    </row>
    <row r="11" spans="1:171" ht="17.25">
      <c r="A11" s="214">
        <v>6</v>
      </c>
      <c r="B11" s="214">
        <f>COUNTIF('中間シート (2)'!M:M,行政集計シート※記入不要です!A11)</f>
        <v>0</v>
      </c>
      <c r="C11" s="222" t="str">
        <f>IF(OR(G11&lt;&gt;"",H11&lt;&gt;""),C10,"")</f>
        <v/>
      </c>
      <c r="D11" s="222" t="str">
        <f>IF(OR(G11&lt;&gt;"",H11&lt;&gt;""),D10,"")</f>
        <v/>
      </c>
      <c r="E11" s="222" t="str">
        <f>IF(OR(G11&lt;&gt;"",H11&lt;&gt;""),E10,"")</f>
        <v/>
      </c>
      <c r="F11" s="223"/>
      <c r="G11" s="216" t="str">
        <f>IFERROR(VLOOKUP($A11,'中間シート (2)'!$M$6:$AR$65,G$1,FALSE),"")</f>
        <v/>
      </c>
      <c r="H11" s="216" t="str">
        <f>IFERROR(VLOOKUP($A11,'中間シート (2)'!$M$6:$AR$65,H$1,FALSE),"")</f>
        <v/>
      </c>
      <c r="I11" s="216" t="str">
        <f>IFERROR(VLOOKUP($A11,'中間シート (2)'!$M$6:$AR$65,I$1,FALSE),"")</f>
        <v/>
      </c>
      <c r="J11" s="216" t="str">
        <f>IFERROR(VLOOKUP($A11,'中間シート (2)'!$M$6:$AR$65,J$1,FALSE),"")</f>
        <v/>
      </c>
      <c r="K11" s="216" t="str">
        <f>IFERROR(VLOOKUP($A11,'中間シート (2)'!$M$6:$AR$65,K$1,FALSE),"")</f>
        <v/>
      </c>
      <c r="L11" s="216" t="str">
        <f>IFERROR(VLOOKUP($A11,'中間シート (2)'!$M$6:$AR$65,L$1,FALSE),"")</f>
        <v/>
      </c>
      <c r="M11" s="216" t="str">
        <f>IFERROR(VLOOKUP($A11,'中間シート (2)'!$M$6:$AR$65,M$1,FALSE),"")</f>
        <v/>
      </c>
      <c r="N11" s="216" t="str">
        <f>IFERROR(VLOOKUP($A11,'中間シート (2)'!$M$6:$AR$65,N$1,FALSE),"")</f>
        <v/>
      </c>
      <c r="O11" s="216" t="str">
        <f>IFERROR(VLOOKUP($A11,'中間シート (2)'!$M$6:$AR$65,O$1,FALSE),"")</f>
        <v/>
      </c>
      <c r="P11" s="216" t="str">
        <f>IFERROR(VLOOKUP($A11,'中間シート (2)'!$M$6:$AR$65,P$1,FALSE),"")</f>
        <v/>
      </c>
      <c r="Q11" s="216" t="str">
        <f>IFERROR(VLOOKUP($A11,'中間シート (2)'!$M$6:$AR$65,Q$1,FALSE),"")</f>
        <v/>
      </c>
      <c r="R11" s="216" t="str">
        <f>IFERROR(VLOOKUP($A11,'中間シート (2)'!$M$6:$AR$65,R$1,FALSE),"")</f>
        <v/>
      </c>
      <c r="S11" s="216" t="str">
        <f>IFERROR(VLOOKUP($A11,'中間シート (2)'!$M$6:$AR$65,S$1,FALSE),"")</f>
        <v/>
      </c>
      <c r="T11" s="216" t="str">
        <f>IFERROR(VLOOKUP($A11,'中間シート (2)'!$M$6:$AR$65,T$1,FALSE),"")</f>
        <v/>
      </c>
      <c r="U11" s="216" t="str">
        <f>IFERROR(VLOOKUP($A11,'中間シート (2)'!$M$6:$AR$65,U$1,FALSE),"")</f>
        <v/>
      </c>
      <c r="V11" s="216"/>
      <c r="W11" s="216" t="str">
        <f>IFERROR(VLOOKUP($A11,'中間シート (2)'!$M$6:$AR$65,W$1,FALSE),"")</f>
        <v/>
      </c>
      <c r="X11" s="216" t="str">
        <f>IFERROR(VLOOKUP($A11,'中間シート (2)'!$M$6:$AR$65,X$1,FALSE),"")</f>
        <v/>
      </c>
      <c r="Y11" s="216" t="str">
        <f>IFERROR(VLOOKUP($A11,'中間シート (2)'!$M$6:$AR$65,Y$1,FALSE),"")</f>
        <v/>
      </c>
      <c r="Z11" s="216" t="str">
        <f>IFERROR(VLOOKUP($A11,'中間シート (2)'!$M$6:$AR$65,Z$1,FALSE),"")</f>
        <v/>
      </c>
      <c r="AA11" s="216" t="str">
        <f>IFERROR(VLOOKUP($A11,'中間シート (2)'!$M$6:$AR$65,AA$1,FALSE),"")</f>
        <v/>
      </c>
      <c r="AB11" s="216" t="str">
        <f>IFERROR(VLOOKUP($A11,'中間シート (2)'!$M$6:$AR$65,AB$1,FALSE),"")</f>
        <v/>
      </c>
      <c r="AC11" s="216" t="str">
        <f>IFERROR(VLOOKUP($A11,'中間シート (2)'!$M$6:$AR$65,AC$1,FALSE),"")</f>
        <v/>
      </c>
      <c r="AD11" s="216" t="str">
        <f>IFERROR(VLOOKUP($A11,'中間シート (2)'!$M$6:$AR$65,AD$1,FALSE),"")</f>
        <v/>
      </c>
      <c r="AE11" s="216"/>
      <c r="AF11" s="216"/>
      <c r="AG11" s="216"/>
      <c r="AH11" s="228" t="str">
        <f>IFERROR(VLOOKUP($A11,'中間シート (2)'!$M$6:$BC$67,AH$1,FALSE),"")</f>
        <v/>
      </c>
      <c r="AI11" s="228" t="str">
        <f>IFERROR(VLOOKUP($A11,'中間シート (2)'!$M$6:$BC$67,AI$1,FALSE),"")</f>
        <v/>
      </c>
      <c r="AJ11" s="228" t="str">
        <f>IFERROR(VLOOKUP($A11,'中間シート (2)'!$M$6:$BC$67,AJ$1,FALSE),"")</f>
        <v/>
      </c>
      <c r="AK11" s="228" t="str">
        <f>IFERROR(VLOOKUP($A11,'中間シート (2)'!$M$6:$BC$67,AK$1,FALSE),"")</f>
        <v/>
      </c>
      <c r="AL11" s="228" t="str">
        <f>IFERROR(VLOOKUP($A11,'中間シート (2)'!$M$6:$BC$67,AL$1,FALSE),"")</f>
        <v/>
      </c>
      <c r="AM11" s="228" t="str">
        <f>IFERROR(VLOOKUP($A11,'中間シート (2)'!$M$6:$BC$67,AM$1,FALSE),"")</f>
        <v/>
      </c>
      <c r="AN11" s="228" t="str">
        <f>IFERROR(VLOOKUP($A11,'中間シート (2)'!$M$6:$BC$67,AN$1,FALSE),"")</f>
        <v/>
      </c>
      <c r="AO11" s="228" t="str">
        <f>IFERROR(VLOOKUP($A11,'中間シート (2)'!$M$6:$BC$67,AO$1,FALSE),"")</f>
        <v/>
      </c>
      <c r="AR11" s="217"/>
      <c r="AS11" s="217"/>
      <c r="AT11" s="217"/>
      <c r="AU11" s="54">
        <f t="shared" si="5"/>
        <v>41</v>
      </c>
      <c r="AV11" s="54">
        <f t="shared" si="6"/>
        <v>41</v>
      </c>
      <c r="AW11" s="54" t="str">
        <f t="shared" si="59"/>
        <v/>
      </c>
      <c r="AX11" s="54" t="str">
        <f t="shared" si="60"/>
        <v/>
      </c>
      <c r="AY11" s="54" t="str">
        <f t="shared" si="61"/>
        <v/>
      </c>
      <c r="AZ11" s="54" t="str">
        <f t="shared" si="62"/>
        <v/>
      </c>
      <c r="BA11" s="54" t="str">
        <f t="shared" si="63"/>
        <v/>
      </c>
      <c r="BB11" s="54" t="str">
        <f ca="1">IF(AB11="","",IF(COUNTIF(エラー23シート!$G$5:$G$79, OFFSET(I11,IF(H11="",0,-H11+1),0)*100+OFFSET(X11,IF(H11="",0,-H11+1),0)*10+AB11)&gt;0,23,""))</f>
        <v/>
      </c>
      <c r="BC11" s="54" t="str">
        <f t="shared" si="64"/>
        <v/>
      </c>
      <c r="BD11" s="54" t="str">
        <f t="shared" si="65"/>
        <v/>
      </c>
      <c r="BE11" s="54" t="str">
        <f t="shared" si="66"/>
        <v/>
      </c>
      <c r="BF11" s="54" t="str">
        <f t="shared" si="67"/>
        <v/>
      </c>
      <c r="BG11" s="54" t="str">
        <f t="shared" si="68"/>
        <v/>
      </c>
      <c r="BH11" s="54" t="str">
        <f t="shared" si="69"/>
        <v/>
      </c>
      <c r="BI11" s="54" t="str">
        <f t="shared" si="70"/>
        <v/>
      </c>
      <c r="BJ11" s="54" t="str">
        <f t="shared" si="71"/>
        <v/>
      </c>
      <c r="BK11" s="54" t="str">
        <f t="shared" si="72"/>
        <v/>
      </c>
      <c r="BL11" s="54" t="str">
        <f t="shared" si="73"/>
        <v/>
      </c>
      <c r="BM11" s="54" t="str">
        <f t="shared" si="74"/>
        <v/>
      </c>
      <c r="BN11" s="54" t="str">
        <f t="shared" si="75"/>
        <v/>
      </c>
      <c r="BO11" s="54" t="str">
        <f t="shared" si="76"/>
        <v/>
      </c>
      <c r="BP11" s="54" t="str">
        <f t="shared" si="77"/>
        <v/>
      </c>
      <c r="BQ11" s="54" t="str">
        <f t="shared" si="78"/>
        <v/>
      </c>
      <c r="BR11" s="54" t="str">
        <f t="shared" si="79"/>
        <v/>
      </c>
      <c r="BS11" s="218" t="str">
        <f t="shared" si="80"/>
        <v/>
      </c>
      <c r="BT11" s="54" t="str">
        <f t="shared" si="81"/>
        <v/>
      </c>
      <c r="BU11" s="54" t="str">
        <f t="shared" si="82"/>
        <v/>
      </c>
      <c r="BV11" s="54" t="str">
        <f t="shared" si="83"/>
        <v/>
      </c>
      <c r="BW11" s="54" t="str">
        <f t="shared" si="84"/>
        <v/>
      </c>
      <c r="BX11" s="54" t="str">
        <f t="shared" si="85"/>
        <v/>
      </c>
      <c r="BY11" s="54" t="str">
        <f t="shared" si="86"/>
        <v/>
      </c>
      <c r="BZ11" s="54" t="str">
        <f t="shared" si="87"/>
        <v/>
      </c>
      <c r="CA11" s="54" t="str">
        <f t="shared" si="88"/>
        <v/>
      </c>
      <c r="CB11" s="54" t="str">
        <f t="shared" si="89"/>
        <v/>
      </c>
      <c r="CC11" s="54" t="str">
        <f t="shared" si="90"/>
        <v/>
      </c>
      <c r="CD11" s="54" t="str">
        <f t="shared" si="91"/>
        <v/>
      </c>
      <c r="CE11" s="54" t="str">
        <f t="shared" si="92"/>
        <v/>
      </c>
      <c r="CF11" s="54" t="str">
        <f t="shared" si="93"/>
        <v/>
      </c>
      <c r="CG11" s="54" t="str">
        <f t="shared" si="94"/>
        <v/>
      </c>
      <c r="CH11" s="54" t="str">
        <f t="shared" si="95"/>
        <v/>
      </c>
      <c r="CI11" s="54" t="str">
        <f t="shared" si="96"/>
        <v/>
      </c>
      <c r="CJ11" s="54" t="str">
        <f t="shared" si="97"/>
        <v/>
      </c>
      <c r="CK11" s="54" t="str">
        <f t="shared" si="98"/>
        <v/>
      </c>
      <c r="CL11" s="219" t="str">
        <f t="shared" si="99"/>
        <v/>
      </c>
      <c r="CM11" s="54" t="str">
        <f t="shared" si="100"/>
        <v/>
      </c>
      <c r="CN11" s="54" t="str">
        <f t="shared" si="101"/>
        <v/>
      </c>
      <c r="CO11" s="54" t="str">
        <f t="shared" si="102"/>
        <v/>
      </c>
      <c r="CP11" s="54" t="str">
        <f t="shared" si="103"/>
        <v/>
      </c>
      <c r="CQ11" s="54" t="str">
        <f t="shared" si="104"/>
        <v/>
      </c>
      <c r="CR11" s="54" t="str">
        <f t="shared" si="105"/>
        <v/>
      </c>
      <c r="CS11" s="54" t="str">
        <f t="shared" si="106"/>
        <v/>
      </c>
      <c r="CT11" s="54" t="str">
        <f t="shared" si="107"/>
        <v/>
      </c>
      <c r="CU11" s="54" t="str">
        <f t="shared" si="108"/>
        <v/>
      </c>
      <c r="CV11" s="220">
        <f t="shared" si="109"/>
        <v>0</v>
      </c>
      <c r="CW11" s="54" t="str">
        <f t="shared" si="110"/>
        <v/>
      </c>
      <c r="CX11" s="54" t="str">
        <f t="shared" si="111"/>
        <v/>
      </c>
      <c r="CY11" s="54" t="str">
        <f t="shared" si="112"/>
        <v/>
      </c>
      <c r="CZ11" s="54" t="str">
        <f t="shared" si="113"/>
        <v/>
      </c>
      <c r="DA11" s="54" t="str">
        <f t="shared" si="114"/>
        <v/>
      </c>
      <c r="DB11" s="54" t="str">
        <f t="shared" si="115"/>
        <v/>
      </c>
      <c r="DC11" s="54" t="str">
        <f t="shared" si="116"/>
        <v/>
      </c>
      <c r="DD11" s="54" t="str">
        <f t="shared" si="117"/>
        <v/>
      </c>
      <c r="DE11" s="54" t="str">
        <f t="shared" si="118"/>
        <v/>
      </c>
      <c r="DF11" s="54" t="str">
        <f t="shared" si="119"/>
        <v/>
      </c>
      <c r="DG11" s="54" t="str">
        <f t="shared" si="120"/>
        <v/>
      </c>
      <c r="DH11" s="54" t="str">
        <f t="shared" si="121"/>
        <v/>
      </c>
      <c r="DI11" s="54" t="str">
        <f t="shared" si="122"/>
        <v/>
      </c>
      <c r="DJ11" s="54" t="str">
        <f t="shared" si="123"/>
        <v/>
      </c>
      <c r="DK11" s="54" t="str">
        <f t="shared" si="124"/>
        <v/>
      </c>
      <c r="DL11" s="54" t="str">
        <f t="shared" si="125"/>
        <v/>
      </c>
      <c r="DM11" s="54" t="str">
        <f t="shared" si="126"/>
        <v/>
      </c>
      <c r="DN11" s="54" t="str">
        <f t="shared" si="127"/>
        <v/>
      </c>
      <c r="DO11" s="54" t="str">
        <f t="shared" si="128"/>
        <v/>
      </c>
      <c r="DP11" s="54" t="str">
        <f t="shared" si="129"/>
        <v/>
      </c>
      <c r="DQ11" s="54" t="str">
        <f t="shared" si="130"/>
        <v/>
      </c>
      <c r="DR11" s="54" t="str">
        <f t="shared" si="131"/>
        <v/>
      </c>
      <c r="DS11" s="54" t="str">
        <f t="shared" si="132"/>
        <v/>
      </c>
      <c r="DT11" s="54" t="str">
        <f t="shared" si="133"/>
        <v/>
      </c>
      <c r="DU11" s="54" t="str">
        <f t="shared" si="134"/>
        <v/>
      </c>
      <c r="DV11" s="54" t="str">
        <f t="shared" si="135"/>
        <v/>
      </c>
      <c r="DW11" s="54" t="str">
        <f t="shared" si="136"/>
        <v/>
      </c>
      <c r="DX11" s="54" t="str">
        <f t="shared" si="137"/>
        <v/>
      </c>
      <c r="DY11" s="54" t="str">
        <f t="shared" si="138"/>
        <v/>
      </c>
      <c r="DZ11" s="54" t="str">
        <f t="shared" si="139"/>
        <v/>
      </c>
      <c r="EA11" s="54" t="str">
        <f t="shared" si="140"/>
        <v/>
      </c>
      <c r="EB11" s="54" t="str">
        <f t="shared" si="141"/>
        <v/>
      </c>
      <c r="EC11" s="54" t="str">
        <f t="shared" si="142"/>
        <v/>
      </c>
      <c r="ED11" s="54" t="str">
        <f t="shared" si="143"/>
        <v/>
      </c>
      <c r="EE11" s="54" t="str">
        <f t="shared" si="144"/>
        <v/>
      </c>
      <c r="EF11" s="54" t="str">
        <f t="shared" si="145"/>
        <v/>
      </c>
      <c r="EG11" s="54" t="str">
        <f t="shared" si="146"/>
        <v/>
      </c>
      <c r="EH11" s="54" t="str">
        <f t="shared" si="147"/>
        <v/>
      </c>
      <c r="EI11" s="54" t="str">
        <f t="shared" si="148"/>
        <v/>
      </c>
      <c r="EJ11" s="54" t="str">
        <f t="shared" si="149"/>
        <v/>
      </c>
      <c r="EK11" s="54" t="str">
        <f t="shared" si="150"/>
        <v/>
      </c>
      <c r="EL11" s="54" t="str">
        <f t="shared" si="151"/>
        <v/>
      </c>
      <c r="EM11" s="54" t="str">
        <f t="shared" si="152"/>
        <v/>
      </c>
      <c r="EN11" s="54" t="str">
        <f t="shared" si="153"/>
        <v/>
      </c>
      <c r="EO11" s="54" t="str">
        <f t="shared" si="154"/>
        <v/>
      </c>
      <c r="EP11" s="54" t="str">
        <f t="shared" si="155"/>
        <v/>
      </c>
      <c r="EQ11" s="220" t="str">
        <f t="shared" ca="1" si="156"/>
        <v/>
      </c>
      <c r="ER11" s="220" t="str">
        <f t="shared" ca="1" si="157"/>
        <v/>
      </c>
      <c r="ES11" s="54" t="str">
        <f t="shared" ca="1" si="158"/>
        <v/>
      </c>
      <c r="ET11" s="54" t="str">
        <f t="shared" ca="1" si="159"/>
        <v/>
      </c>
      <c r="EU11" s="54" t="str">
        <f t="shared" ca="1" si="160"/>
        <v/>
      </c>
      <c r="EV11" s="54" t="str">
        <f t="shared" ca="1" si="161"/>
        <v/>
      </c>
      <c r="EW11" s="54" t="str">
        <f t="shared" ca="1" si="162"/>
        <v/>
      </c>
      <c r="EX11" s="54" t="str">
        <f t="shared" ca="1" si="163"/>
        <v/>
      </c>
      <c r="EY11" s="54" t="str">
        <f t="shared" ca="1" si="164"/>
        <v/>
      </c>
      <c r="EZ11" s="54" t="str">
        <f t="shared" ca="1" si="165"/>
        <v/>
      </c>
      <c r="FA11" s="54" t="str">
        <f t="shared" ca="1" si="166"/>
        <v/>
      </c>
      <c r="FB11" s="54" t="str">
        <f t="shared" ca="1" si="167"/>
        <v/>
      </c>
      <c r="FC11" s="54" t="str">
        <f t="shared" ca="1" si="168"/>
        <v/>
      </c>
      <c r="FD11" s="220">
        <f t="shared" si="169"/>
        <v>1</v>
      </c>
      <c r="FE11" s="54" t="str">
        <f t="shared" si="170"/>
        <v/>
      </c>
      <c r="FF11" s="54" t="str">
        <f t="shared" si="171"/>
        <v/>
      </c>
      <c r="FG11" s="54" t="str">
        <f t="shared" si="172"/>
        <v/>
      </c>
      <c r="FH11" s="54" t="str">
        <f t="shared" si="173"/>
        <v/>
      </c>
      <c r="FI11" s="220" t="str">
        <f>IF(B11=0,"",COUNTIF(FD$6:FD11,FD11))</f>
        <v/>
      </c>
      <c r="FJ11" s="54" t="str">
        <f t="shared" si="174"/>
        <v/>
      </c>
      <c r="FK11" s="221" t="str">
        <f t="shared" si="175"/>
        <v/>
      </c>
      <c r="FL11" s="54" t="str">
        <f t="shared" si="176"/>
        <v/>
      </c>
      <c r="FM11" s="54" t="str">
        <f t="shared" si="177"/>
        <v/>
      </c>
      <c r="FN11" s="54" t="str">
        <f t="shared" si="178"/>
        <v/>
      </c>
      <c r="FO11" s="54" t="str">
        <f t="shared" si="179"/>
        <v/>
      </c>
    </row>
    <row r="12" spans="1:171" ht="17.25">
      <c r="A12" s="214">
        <v>7</v>
      </c>
      <c r="B12" s="214">
        <f>COUNTIF('中間シート (2)'!M:M,行政集計シート※記入不要です!A12)</f>
        <v>0</v>
      </c>
      <c r="C12" s="222" t="str">
        <f t="shared" ref="C12:C40" si="180">IF(OR(G12&lt;&gt;"",H12&lt;&gt;""),C11,"")</f>
        <v/>
      </c>
      <c r="D12" s="222" t="str">
        <f t="shared" ref="D12:D40" si="181">IF(OR(G12&lt;&gt;"",H12&lt;&gt;""),D11,"")</f>
        <v/>
      </c>
      <c r="E12" s="222" t="str">
        <f t="shared" ref="E12:E65" si="182">IF(OR(G12&lt;&gt;"",H12&lt;&gt;""),E11,"")</f>
        <v/>
      </c>
      <c r="F12" s="223"/>
      <c r="G12" s="216" t="str">
        <f>IFERROR(VLOOKUP($A12,'中間シート (2)'!$M$6:$AR$65,G$1,FALSE),"")</f>
        <v/>
      </c>
      <c r="H12" s="216" t="str">
        <f>IFERROR(VLOOKUP($A12,'中間シート (2)'!$M$6:$AR$65,H$1,FALSE),"")</f>
        <v/>
      </c>
      <c r="I12" s="216" t="str">
        <f>IFERROR(VLOOKUP($A12,'中間シート (2)'!$M$6:$AR$65,I$1,FALSE),"")</f>
        <v/>
      </c>
      <c r="J12" s="216" t="str">
        <f>IFERROR(VLOOKUP($A12,'中間シート (2)'!$M$6:$AR$65,J$1,FALSE),"")</f>
        <v/>
      </c>
      <c r="K12" s="216" t="str">
        <f>IFERROR(VLOOKUP($A12,'中間シート (2)'!$M$6:$AR$65,K$1,FALSE),"")</f>
        <v/>
      </c>
      <c r="L12" s="216" t="str">
        <f>IFERROR(VLOOKUP($A12,'中間シート (2)'!$M$6:$AR$65,L$1,FALSE),"")</f>
        <v/>
      </c>
      <c r="M12" s="216" t="str">
        <f>IFERROR(VLOOKUP($A12,'中間シート (2)'!$M$6:$AR$65,M$1,FALSE),"")</f>
        <v/>
      </c>
      <c r="N12" s="216" t="str">
        <f>IFERROR(VLOOKUP($A12,'中間シート (2)'!$M$6:$AR$65,N$1,FALSE),"")</f>
        <v/>
      </c>
      <c r="O12" s="216" t="str">
        <f>IFERROR(VLOOKUP($A12,'中間シート (2)'!$M$6:$AR$65,O$1,FALSE),"")</f>
        <v/>
      </c>
      <c r="P12" s="216" t="str">
        <f>IFERROR(VLOOKUP($A12,'中間シート (2)'!$M$6:$AR$65,P$1,FALSE),"")</f>
        <v/>
      </c>
      <c r="Q12" s="216" t="str">
        <f>IFERROR(VLOOKUP($A12,'中間シート (2)'!$M$6:$AR$65,Q$1,FALSE),"")</f>
        <v/>
      </c>
      <c r="R12" s="216" t="str">
        <f>IFERROR(VLOOKUP($A12,'中間シート (2)'!$M$6:$AR$65,R$1,FALSE),"")</f>
        <v/>
      </c>
      <c r="S12" s="216" t="str">
        <f>IFERROR(VLOOKUP($A12,'中間シート (2)'!$M$6:$AR$65,S$1,FALSE),"")</f>
        <v/>
      </c>
      <c r="T12" s="216" t="str">
        <f>IFERROR(VLOOKUP($A12,'中間シート (2)'!$M$6:$AR$65,T$1,FALSE),"")</f>
        <v/>
      </c>
      <c r="U12" s="216" t="str">
        <f>IFERROR(VLOOKUP($A12,'中間シート (2)'!$M$6:$AR$65,U$1,FALSE),"")</f>
        <v/>
      </c>
      <c r="V12" s="216"/>
      <c r="W12" s="216" t="str">
        <f>IFERROR(VLOOKUP($A12,'中間シート (2)'!$M$6:$AR$65,W$1,FALSE),"")</f>
        <v/>
      </c>
      <c r="X12" s="216" t="str">
        <f>IFERROR(VLOOKUP($A12,'中間シート (2)'!$M$6:$AR$65,X$1,FALSE),"")</f>
        <v/>
      </c>
      <c r="Y12" s="216" t="str">
        <f>IFERROR(VLOOKUP($A12,'中間シート (2)'!$M$6:$AR$65,Y$1,FALSE),"")</f>
        <v/>
      </c>
      <c r="Z12" s="216" t="str">
        <f>IFERROR(VLOOKUP($A12,'中間シート (2)'!$M$6:$AR$65,Z$1,FALSE),"")</f>
        <v/>
      </c>
      <c r="AA12" s="216" t="str">
        <f>IFERROR(VLOOKUP($A12,'中間シート (2)'!$M$6:$AR$65,AA$1,FALSE),"")</f>
        <v/>
      </c>
      <c r="AB12" s="216" t="str">
        <f>IFERROR(VLOOKUP($A12,'中間シート (2)'!$M$6:$AR$65,AB$1,FALSE),"")</f>
        <v/>
      </c>
      <c r="AC12" s="216" t="str">
        <f>IFERROR(VLOOKUP($A12,'中間シート (2)'!$M$6:$AR$65,AC$1,FALSE),"")</f>
        <v/>
      </c>
      <c r="AD12" s="216" t="str">
        <f>IFERROR(VLOOKUP($A12,'中間シート (2)'!$M$6:$AR$65,AD$1,FALSE),"")</f>
        <v/>
      </c>
      <c r="AE12" s="216"/>
      <c r="AF12" s="216"/>
      <c r="AG12" s="216"/>
      <c r="AH12" s="228" t="str">
        <f>IFERROR(VLOOKUP($A12,'中間シート (2)'!$M$6:$BC$67,AH$1,FALSE),"")</f>
        <v/>
      </c>
      <c r="AI12" s="228" t="str">
        <f>IFERROR(VLOOKUP($A12,'中間シート (2)'!$M$6:$BC$67,AI$1,FALSE),"")</f>
        <v/>
      </c>
      <c r="AJ12" s="228" t="str">
        <f>IFERROR(VLOOKUP($A12,'中間シート (2)'!$M$6:$BC$67,AJ$1,FALSE),"")</f>
        <v/>
      </c>
      <c r="AK12" s="228" t="str">
        <f>IFERROR(VLOOKUP($A12,'中間シート (2)'!$M$6:$BC$67,AK$1,FALSE),"")</f>
        <v/>
      </c>
      <c r="AL12" s="228" t="str">
        <f>IFERROR(VLOOKUP($A12,'中間シート (2)'!$M$6:$BC$67,AL$1,FALSE),"")</f>
        <v/>
      </c>
      <c r="AM12" s="228" t="str">
        <f>IFERROR(VLOOKUP($A12,'中間シート (2)'!$M$6:$BC$67,AM$1,FALSE),"")</f>
        <v/>
      </c>
      <c r="AN12" s="228" t="str">
        <f>IFERROR(VLOOKUP($A12,'中間シート (2)'!$M$6:$BC$67,AN$1,FALSE),"")</f>
        <v/>
      </c>
      <c r="AO12" s="228" t="str">
        <f>IFERROR(VLOOKUP($A12,'中間シート (2)'!$M$6:$BC$67,AO$1,FALSE),"")</f>
        <v/>
      </c>
      <c r="AR12" s="217"/>
      <c r="AS12" s="217"/>
      <c r="AT12" s="217"/>
      <c r="AU12" s="54">
        <f t="shared" si="5"/>
        <v>41</v>
      </c>
      <c r="AV12" s="54">
        <f t="shared" si="6"/>
        <v>41</v>
      </c>
      <c r="AW12" s="54" t="str">
        <f t="shared" si="59"/>
        <v/>
      </c>
      <c r="AX12" s="54" t="str">
        <f t="shared" si="60"/>
        <v/>
      </c>
      <c r="AY12" s="54" t="str">
        <f t="shared" si="61"/>
        <v/>
      </c>
      <c r="AZ12" s="54" t="str">
        <f t="shared" si="62"/>
        <v/>
      </c>
      <c r="BA12" s="54" t="str">
        <f t="shared" si="63"/>
        <v/>
      </c>
      <c r="BB12" s="54" t="str">
        <f ca="1">IF(AB12="","",IF(COUNTIF(エラー23シート!$G$5:$G$79, OFFSET(I12,IF(H12="",0,-H12+1),0)*100+OFFSET(X12,IF(H12="",0,-H12+1),0)*10+AB12)&gt;0,23,""))</f>
        <v/>
      </c>
      <c r="BC12" s="54" t="str">
        <f t="shared" si="64"/>
        <v/>
      </c>
      <c r="BD12" s="54" t="str">
        <f t="shared" si="65"/>
        <v/>
      </c>
      <c r="BE12" s="54" t="str">
        <f t="shared" si="66"/>
        <v/>
      </c>
      <c r="BF12" s="54" t="str">
        <f t="shared" si="67"/>
        <v/>
      </c>
      <c r="BG12" s="54" t="str">
        <f t="shared" si="68"/>
        <v/>
      </c>
      <c r="BH12" s="54" t="str">
        <f t="shared" si="69"/>
        <v/>
      </c>
      <c r="BI12" s="54" t="str">
        <f t="shared" si="70"/>
        <v/>
      </c>
      <c r="BJ12" s="54" t="str">
        <f t="shared" si="71"/>
        <v/>
      </c>
      <c r="BK12" s="54" t="str">
        <f t="shared" si="72"/>
        <v/>
      </c>
      <c r="BL12" s="54" t="str">
        <f t="shared" si="73"/>
        <v/>
      </c>
      <c r="BM12" s="54" t="str">
        <f t="shared" si="74"/>
        <v/>
      </c>
      <c r="BN12" s="54" t="str">
        <f t="shared" si="75"/>
        <v/>
      </c>
      <c r="BO12" s="54" t="str">
        <f t="shared" si="76"/>
        <v/>
      </c>
      <c r="BP12" s="54" t="str">
        <f t="shared" si="77"/>
        <v/>
      </c>
      <c r="BQ12" s="54" t="str">
        <f t="shared" si="78"/>
        <v/>
      </c>
      <c r="BR12" s="54" t="str">
        <f t="shared" si="79"/>
        <v/>
      </c>
      <c r="BS12" s="218" t="str">
        <f t="shared" si="80"/>
        <v/>
      </c>
      <c r="BT12" s="54" t="str">
        <f t="shared" si="81"/>
        <v/>
      </c>
      <c r="BU12" s="54" t="str">
        <f t="shared" si="82"/>
        <v/>
      </c>
      <c r="BV12" s="54" t="str">
        <f t="shared" si="83"/>
        <v/>
      </c>
      <c r="BW12" s="54" t="str">
        <f t="shared" si="84"/>
        <v/>
      </c>
      <c r="BX12" s="54" t="str">
        <f t="shared" si="85"/>
        <v/>
      </c>
      <c r="BY12" s="54" t="str">
        <f t="shared" si="86"/>
        <v/>
      </c>
      <c r="BZ12" s="54" t="str">
        <f t="shared" si="87"/>
        <v/>
      </c>
      <c r="CA12" s="54" t="str">
        <f t="shared" si="88"/>
        <v/>
      </c>
      <c r="CB12" s="54" t="str">
        <f t="shared" si="89"/>
        <v/>
      </c>
      <c r="CC12" s="54" t="str">
        <f t="shared" si="90"/>
        <v/>
      </c>
      <c r="CD12" s="54" t="str">
        <f t="shared" si="91"/>
        <v/>
      </c>
      <c r="CE12" s="54" t="str">
        <f t="shared" si="92"/>
        <v/>
      </c>
      <c r="CF12" s="54" t="str">
        <f t="shared" si="93"/>
        <v/>
      </c>
      <c r="CG12" s="54" t="str">
        <f t="shared" si="94"/>
        <v/>
      </c>
      <c r="CH12" s="54" t="str">
        <f t="shared" si="95"/>
        <v/>
      </c>
      <c r="CI12" s="54" t="str">
        <f t="shared" si="96"/>
        <v/>
      </c>
      <c r="CJ12" s="54" t="str">
        <f t="shared" si="97"/>
        <v/>
      </c>
      <c r="CK12" s="54" t="str">
        <f t="shared" si="98"/>
        <v/>
      </c>
      <c r="CL12" s="219" t="str">
        <f t="shared" si="99"/>
        <v/>
      </c>
      <c r="CM12" s="54" t="str">
        <f t="shared" si="100"/>
        <v/>
      </c>
      <c r="CN12" s="54" t="str">
        <f t="shared" si="101"/>
        <v/>
      </c>
      <c r="CO12" s="54" t="str">
        <f t="shared" si="102"/>
        <v/>
      </c>
      <c r="CP12" s="54" t="str">
        <f t="shared" si="103"/>
        <v/>
      </c>
      <c r="CQ12" s="54" t="str">
        <f t="shared" si="104"/>
        <v/>
      </c>
      <c r="CR12" s="54" t="str">
        <f t="shared" si="105"/>
        <v/>
      </c>
      <c r="CS12" s="54" t="str">
        <f t="shared" si="106"/>
        <v/>
      </c>
      <c r="CT12" s="54" t="str">
        <f t="shared" si="107"/>
        <v/>
      </c>
      <c r="CU12" s="54" t="str">
        <f t="shared" si="108"/>
        <v/>
      </c>
      <c r="CV12" s="220">
        <f t="shared" si="109"/>
        <v>0</v>
      </c>
      <c r="CW12" s="54" t="str">
        <f t="shared" si="110"/>
        <v/>
      </c>
      <c r="CX12" s="54" t="str">
        <f t="shared" si="111"/>
        <v/>
      </c>
      <c r="CY12" s="54" t="str">
        <f t="shared" si="112"/>
        <v/>
      </c>
      <c r="CZ12" s="54" t="str">
        <f t="shared" si="113"/>
        <v/>
      </c>
      <c r="DA12" s="54" t="str">
        <f t="shared" si="114"/>
        <v/>
      </c>
      <c r="DB12" s="54" t="str">
        <f t="shared" si="115"/>
        <v/>
      </c>
      <c r="DC12" s="54" t="str">
        <f t="shared" si="116"/>
        <v/>
      </c>
      <c r="DD12" s="54" t="str">
        <f t="shared" si="117"/>
        <v/>
      </c>
      <c r="DE12" s="54" t="str">
        <f t="shared" si="118"/>
        <v/>
      </c>
      <c r="DF12" s="54" t="str">
        <f t="shared" si="119"/>
        <v/>
      </c>
      <c r="DG12" s="54" t="str">
        <f t="shared" si="120"/>
        <v/>
      </c>
      <c r="DH12" s="54" t="str">
        <f t="shared" si="121"/>
        <v/>
      </c>
      <c r="DI12" s="54" t="str">
        <f t="shared" si="122"/>
        <v/>
      </c>
      <c r="DJ12" s="54" t="str">
        <f t="shared" si="123"/>
        <v/>
      </c>
      <c r="DK12" s="54" t="str">
        <f t="shared" si="124"/>
        <v/>
      </c>
      <c r="DL12" s="54" t="str">
        <f t="shared" si="125"/>
        <v/>
      </c>
      <c r="DM12" s="54" t="str">
        <f t="shared" si="126"/>
        <v/>
      </c>
      <c r="DN12" s="54" t="str">
        <f t="shared" si="127"/>
        <v/>
      </c>
      <c r="DO12" s="54" t="str">
        <f t="shared" si="128"/>
        <v/>
      </c>
      <c r="DP12" s="54" t="str">
        <f t="shared" si="129"/>
        <v/>
      </c>
      <c r="DQ12" s="54" t="str">
        <f t="shared" si="130"/>
        <v/>
      </c>
      <c r="DR12" s="54" t="str">
        <f t="shared" si="131"/>
        <v/>
      </c>
      <c r="DS12" s="54" t="str">
        <f t="shared" si="132"/>
        <v/>
      </c>
      <c r="DT12" s="54" t="str">
        <f t="shared" si="133"/>
        <v/>
      </c>
      <c r="DU12" s="54" t="str">
        <f t="shared" si="134"/>
        <v/>
      </c>
      <c r="DV12" s="54" t="str">
        <f t="shared" si="135"/>
        <v/>
      </c>
      <c r="DW12" s="54" t="str">
        <f t="shared" si="136"/>
        <v/>
      </c>
      <c r="DX12" s="54" t="str">
        <f t="shared" si="137"/>
        <v/>
      </c>
      <c r="DY12" s="54" t="str">
        <f t="shared" si="138"/>
        <v/>
      </c>
      <c r="DZ12" s="54" t="str">
        <f t="shared" si="139"/>
        <v/>
      </c>
      <c r="EA12" s="54" t="str">
        <f t="shared" si="140"/>
        <v/>
      </c>
      <c r="EB12" s="54" t="str">
        <f t="shared" si="141"/>
        <v/>
      </c>
      <c r="EC12" s="54" t="str">
        <f t="shared" si="142"/>
        <v/>
      </c>
      <c r="ED12" s="54" t="str">
        <f t="shared" si="143"/>
        <v/>
      </c>
      <c r="EE12" s="54" t="str">
        <f t="shared" si="144"/>
        <v/>
      </c>
      <c r="EF12" s="54" t="str">
        <f t="shared" si="145"/>
        <v/>
      </c>
      <c r="EG12" s="54" t="str">
        <f t="shared" si="146"/>
        <v/>
      </c>
      <c r="EH12" s="54" t="str">
        <f t="shared" si="147"/>
        <v/>
      </c>
      <c r="EI12" s="54" t="str">
        <f t="shared" si="148"/>
        <v/>
      </c>
      <c r="EJ12" s="54" t="str">
        <f t="shared" si="149"/>
        <v/>
      </c>
      <c r="EK12" s="54" t="str">
        <f t="shared" si="150"/>
        <v/>
      </c>
      <c r="EL12" s="54" t="str">
        <f t="shared" si="151"/>
        <v/>
      </c>
      <c r="EM12" s="54" t="str">
        <f t="shared" si="152"/>
        <v/>
      </c>
      <c r="EN12" s="54" t="str">
        <f t="shared" si="153"/>
        <v/>
      </c>
      <c r="EO12" s="54" t="str">
        <f t="shared" si="154"/>
        <v/>
      </c>
      <c r="EP12" s="54" t="str">
        <f t="shared" si="155"/>
        <v/>
      </c>
      <c r="EQ12" s="220" t="str">
        <f t="shared" ca="1" si="156"/>
        <v/>
      </c>
      <c r="ER12" s="220" t="str">
        <f t="shared" ca="1" si="157"/>
        <v/>
      </c>
      <c r="ES12" s="54" t="str">
        <f t="shared" ca="1" si="158"/>
        <v/>
      </c>
      <c r="ET12" s="54" t="str">
        <f t="shared" ca="1" si="159"/>
        <v/>
      </c>
      <c r="EU12" s="54" t="str">
        <f t="shared" ca="1" si="160"/>
        <v/>
      </c>
      <c r="EV12" s="54" t="str">
        <f t="shared" ca="1" si="161"/>
        <v/>
      </c>
      <c r="EW12" s="54" t="str">
        <f t="shared" ca="1" si="162"/>
        <v/>
      </c>
      <c r="EX12" s="54" t="str">
        <f t="shared" ca="1" si="163"/>
        <v/>
      </c>
      <c r="EY12" s="54" t="str">
        <f t="shared" ca="1" si="164"/>
        <v/>
      </c>
      <c r="EZ12" s="54" t="str">
        <f t="shared" ca="1" si="165"/>
        <v/>
      </c>
      <c r="FA12" s="54" t="str">
        <f t="shared" ca="1" si="166"/>
        <v/>
      </c>
      <c r="FB12" s="54" t="str">
        <f t="shared" ca="1" si="167"/>
        <v/>
      </c>
      <c r="FC12" s="54" t="str">
        <f t="shared" ca="1" si="168"/>
        <v/>
      </c>
      <c r="FD12" s="220">
        <f t="shared" si="169"/>
        <v>1</v>
      </c>
      <c r="FE12" s="54" t="str">
        <f t="shared" si="170"/>
        <v/>
      </c>
      <c r="FF12" s="54" t="str">
        <f t="shared" si="171"/>
        <v/>
      </c>
      <c r="FG12" s="54" t="str">
        <f t="shared" si="172"/>
        <v/>
      </c>
      <c r="FH12" s="54" t="str">
        <f t="shared" si="173"/>
        <v/>
      </c>
      <c r="FI12" s="220" t="str">
        <f>IF(B12=0,"",COUNTIF(FD$6:FD12,FD12))</f>
        <v/>
      </c>
      <c r="FJ12" s="54" t="str">
        <f t="shared" si="174"/>
        <v/>
      </c>
      <c r="FK12" s="221" t="str">
        <f t="shared" si="175"/>
        <v/>
      </c>
      <c r="FL12" s="54" t="str">
        <f t="shared" si="176"/>
        <v/>
      </c>
      <c r="FM12" s="54" t="str">
        <f t="shared" si="177"/>
        <v/>
      </c>
      <c r="FN12" s="54" t="str">
        <f t="shared" si="178"/>
        <v/>
      </c>
      <c r="FO12" s="54" t="str">
        <f t="shared" si="179"/>
        <v/>
      </c>
    </row>
    <row r="13" spans="1:171" ht="17.25">
      <c r="A13" s="214">
        <v>8</v>
      </c>
      <c r="B13" s="214">
        <f>COUNTIF('中間シート (2)'!M:M,行政集計シート※記入不要です!A13)</f>
        <v>0</v>
      </c>
      <c r="C13" s="222" t="str">
        <f t="shared" si="180"/>
        <v/>
      </c>
      <c r="D13" s="222" t="str">
        <f t="shared" si="181"/>
        <v/>
      </c>
      <c r="E13" s="222" t="str">
        <f t="shared" si="182"/>
        <v/>
      </c>
      <c r="F13" s="223"/>
      <c r="G13" s="216" t="str">
        <f>IFERROR(VLOOKUP($A13,'中間シート (2)'!$M$6:$AR$65,G$1,FALSE),"")</f>
        <v/>
      </c>
      <c r="H13" s="216" t="str">
        <f>IFERROR(VLOOKUP($A13,'中間シート (2)'!$M$6:$AR$65,H$1,FALSE),"")</f>
        <v/>
      </c>
      <c r="I13" s="216" t="str">
        <f>IFERROR(VLOOKUP($A13,'中間シート (2)'!$M$6:$AR$65,I$1,FALSE),"")</f>
        <v/>
      </c>
      <c r="J13" s="216" t="str">
        <f>IFERROR(VLOOKUP($A13,'中間シート (2)'!$M$6:$AR$65,J$1,FALSE),"")</f>
        <v/>
      </c>
      <c r="K13" s="216" t="str">
        <f>IFERROR(VLOOKUP($A13,'中間シート (2)'!$M$6:$AR$65,K$1,FALSE),"")</f>
        <v/>
      </c>
      <c r="L13" s="216" t="str">
        <f>IFERROR(VLOOKUP($A13,'中間シート (2)'!$M$6:$AR$65,L$1,FALSE),"")</f>
        <v/>
      </c>
      <c r="M13" s="216" t="str">
        <f>IFERROR(VLOOKUP($A13,'中間シート (2)'!$M$6:$AR$65,M$1,FALSE),"")</f>
        <v/>
      </c>
      <c r="N13" s="216" t="str">
        <f>IFERROR(VLOOKUP($A13,'中間シート (2)'!$M$6:$AR$65,N$1,FALSE),"")</f>
        <v/>
      </c>
      <c r="O13" s="216" t="str">
        <f>IFERROR(VLOOKUP($A13,'中間シート (2)'!$M$6:$AR$65,O$1,FALSE),"")</f>
        <v/>
      </c>
      <c r="P13" s="216" t="str">
        <f>IFERROR(VLOOKUP($A13,'中間シート (2)'!$M$6:$AR$65,P$1,FALSE),"")</f>
        <v/>
      </c>
      <c r="Q13" s="216" t="str">
        <f>IFERROR(VLOOKUP($A13,'中間シート (2)'!$M$6:$AR$65,Q$1,FALSE),"")</f>
        <v/>
      </c>
      <c r="R13" s="216" t="str">
        <f>IFERROR(VLOOKUP($A13,'中間シート (2)'!$M$6:$AR$65,R$1,FALSE),"")</f>
        <v/>
      </c>
      <c r="S13" s="216" t="str">
        <f>IFERROR(VLOOKUP($A13,'中間シート (2)'!$M$6:$AR$65,S$1,FALSE),"")</f>
        <v/>
      </c>
      <c r="T13" s="216" t="str">
        <f>IFERROR(VLOOKUP($A13,'中間シート (2)'!$M$6:$AR$65,T$1,FALSE),"")</f>
        <v/>
      </c>
      <c r="U13" s="216" t="str">
        <f>IFERROR(VLOOKUP($A13,'中間シート (2)'!$M$6:$AR$65,U$1,FALSE),"")</f>
        <v/>
      </c>
      <c r="V13" s="216"/>
      <c r="W13" s="216" t="str">
        <f>IFERROR(VLOOKUP($A13,'中間シート (2)'!$M$6:$AR$65,W$1,FALSE),"")</f>
        <v/>
      </c>
      <c r="X13" s="216" t="str">
        <f>IFERROR(VLOOKUP($A13,'中間シート (2)'!$M$6:$AR$65,X$1,FALSE),"")</f>
        <v/>
      </c>
      <c r="Y13" s="216" t="str">
        <f>IFERROR(VLOOKUP($A13,'中間シート (2)'!$M$6:$AR$65,Y$1,FALSE),"")</f>
        <v/>
      </c>
      <c r="Z13" s="216" t="str">
        <f>IFERROR(VLOOKUP($A13,'中間シート (2)'!$M$6:$AR$65,Z$1,FALSE),"")</f>
        <v/>
      </c>
      <c r="AA13" s="216" t="str">
        <f>IFERROR(VLOOKUP($A13,'中間シート (2)'!$M$6:$AR$65,AA$1,FALSE),"")</f>
        <v/>
      </c>
      <c r="AB13" s="216" t="str">
        <f>IFERROR(VLOOKUP($A13,'中間シート (2)'!$M$6:$AR$65,AB$1,FALSE),"")</f>
        <v/>
      </c>
      <c r="AC13" s="216" t="str">
        <f>IFERROR(VLOOKUP($A13,'中間シート (2)'!$M$6:$AR$65,AC$1,FALSE),"")</f>
        <v/>
      </c>
      <c r="AD13" s="216" t="str">
        <f>IFERROR(VLOOKUP($A13,'中間シート (2)'!$M$6:$AR$65,AD$1,FALSE),"")</f>
        <v/>
      </c>
      <c r="AE13" s="216"/>
      <c r="AF13" s="216"/>
      <c r="AG13" s="216"/>
      <c r="AH13" s="228" t="str">
        <f>IFERROR(VLOOKUP($A13,'中間シート (2)'!$M$6:$BC$67,AH$1,FALSE),"")</f>
        <v/>
      </c>
      <c r="AI13" s="228" t="str">
        <f>IFERROR(VLOOKUP($A13,'中間シート (2)'!$M$6:$BC$67,AI$1,FALSE),"")</f>
        <v/>
      </c>
      <c r="AJ13" s="228" t="str">
        <f>IFERROR(VLOOKUP($A13,'中間シート (2)'!$M$6:$BC$67,AJ$1,FALSE),"")</f>
        <v/>
      </c>
      <c r="AK13" s="228" t="str">
        <f>IFERROR(VLOOKUP($A13,'中間シート (2)'!$M$6:$BC$67,AK$1,FALSE),"")</f>
        <v/>
      </c>
      <c r="AL13" s="228" t="str">
        <f>IFERROR(VLOOKUP($A13,'中間シート (2)'!$M$6:$BC$67,AL$1,FALSE),"")</f>
        <v/>
      </c>
      <c r="AM13" s="228" t="str">
        <f>IFERROR(VLOOKUP($A13,'中間シート (2)'!$M$6:$BC$67,AM$1,FALSE),"")</f>
        <v/>
      </c>
      <c r="AN13" s="228" t="str">
        <f>IFERROR(VLOOKUP($A13,'中間シート (2)'!$M$6:$BC$67,AN$1,FALSE),"")</f>
        <v/>
      </c>
      <c r="AO13" s="228" t="str">
        <f>IFERROR(VLOOKUP($A13,'中間シート (2)'!$M$6:$BC$67,AO$1,FALSE),"")</f>
        <v/>
      </c>
      <c r="AR13" s="217"/>
      <c r="AS13" s="217"/>
      <c r="AT13" s="217"/>
      <c r="AU13" s="54">
        <f t="shared" si="5"/>
        <v>41</v>
      </c>
      <c r="AV13" s="54">
        <f t="shared" si="6"/>
        <v>41</v>
      </c>
      <c r="AW13" s="54" t="str">
        <f t="shared" si="59"/>
        <v/>
      </c>
      <c r="AX13" s="54" t="str">
        <f t="shared" si="60"/>
        <v/>
      </c>
      <c r="AY13" s="54" t="str">
        <f t="shared" si="61"/>
        <v/>
      </c>
      <c r="AZ13" s="54" t="str">
        <f t="shared" si="62"/>
        <v/>
      </c>
      <c r="BA13" s="54" t="str">
        <f t="shared" si="63"/>
        <v/>
      </c>
      <c r="BB13" s="54" t="str">
        <f ca="1">IF(AB13="","",IF(COUNTIF(エラー23シート!$G$5:$G$79, OFFSET(I13,IF(H13="",0,-H13+1),0)*100+OFFSET(X13,IF(H13="",0,-H13+1),0)*10+AB13)&gt;0,23,""))</f>
        <v/>
      </c>
      <c r="BC13" s="54" t="str">
        <f t="shared" si="64"/>
        <v/>
      </c>
      <c r="BD13" s="54" t="str">
        <f t="shared" si="65"/>
        <v/>
      </c>
      <c r="BE13" s="54" t="str">
        <f t="shared" si="66"/>
        <v/>
      </c>
      <c r="BF13" s="54" t="str">
        <f t="shared" si="67"/>
        <v/>
      </c>
      <c r="BG13" s="54" t="str">
        <f t="shared" si="68"/>
        <v/>
      </c>
      <c r="BH13" s="54" t="str">
        <f t="shared" si="69"/>
        <v/>
      </c>
      <c r="BI13" s="54" t="str">
        <f t="shared" si="70"/>
        <v/>
      </c>
      <c r="BJ13" s="54" t="str">
        <f t="shared" si="71"/>
        <v/>
      </c>
      <c r="BK13" s="54" t="str">
        <f t="shared" si="72"/>
        <v/>
      </c>
      <c r="BL13" s="54" t="str">
        <f t="shared" si="73"/>
        <v/>
      </c>
      <c r="BM13" s="54" t="str">
        <f t="shared" si="74"/>
        <v/>
      </c>
      <c r="BN13" s="54" t="str">
        <f t="shared" si="75"/>
        <v/>
      </c>
      <c r="BO13" s="54" t="str">
        <f t="shared" si="76"/>
        <v/>
      </c>
      <c r="BP13" s="54" t="str">
        <f t="shared" si="77"/>
        <v/>
      </c>
      <c r="BQ13" s="54" t="str">
        <f t="shared" si="78"/>
        <v/>
      </c>
      <c r="BR13" s="54" t="str">
        <f t="shared" si="79"/>
        <v/>
      </c>
      <c r="BS13" s="218" t="str">
        <f t="shared" si="80"/>
        <v/>
      </c>
      <c r="BT13" s="54" t="str">
        <f t="shared" si="81"/>
        <v/>
      </c>
      <c r="BU13" s="54" t="str">
        <f t="shared" si="82"/>
        <v/>
      </c>
      <c r="BV13" s="54" t="str">
        <f t="shared" si="83"/>
        <v/>
      </c>
      <c r="BW13" s="54" t="str">
        <f t="shared" si="84"/>
        <v/>
      </c>
      <c r="BX13" s="54" t="str">
        <f t="shared" si="85"/>
        <v/>
      </c>
      <c r="BY13" s="54" t="str">
        <f t="shared" si="86"/>
        <v/>
      </c>
      <c r="BZ13" s="54" t="str">
        <f t="shared" si="87"/>
        <v/>
      </c>
      <c r="CA13" s="54" t="str">
        <f t="shared" si="88"/>
        <v/>
      </c>
      <c r="CB13" s="54" t="str">
        <f t="shared" si="89"/>
        <v/>
      </c>
      <c r="CC13" s="54" t="str">
        <f t="shared" si="90"/>
        <v/>
      </c>
      <c r="CD13" s="54" t="str">
        <f t="shared" si="91"/>
        <v/>
      </c>
      <c r="CE13" s="54" t="str">
        <f t="shared" si="92"/>
        <v/>
      </c>
      <c r="CF13" s="54" t="str">
        <f t="shared" si="93"/>
        <v/>
      </c>
      <c r="CG13" s="54" t="str">
        <f t="shared" si="94"/>
        <v/>
      </c>
      <c r="CH13" s="54" t="str">
        <f t="shared" si="95"/>
        <v/>
      </c>
      <c r="CI13" s="54" t="str">
        <f t="shared" si="96"/>
        <v/>
      </c>
      <c r="CJ13" s="54" t="str">
        <f t="shared" si="97"/>
        <v/>
      </c>
      <c r="CK13" s="54" t="str">
        <f t="shared" si="98"/>
        <v/>
      </c>
      <c r="CL13" s="219" t="str">
        <f t="shared" si="99"/>
        <v/>
      </c>
      <c r="CM13" s="54" t="str">
        <f t="shared" si="100"/>
        <v/>
      </c>
      <c r="CN13" s="54" t="str">
        <f t="shared" si="101"/>
        <v/>
      </c>
      <c r="CO13" s="54" t="str">
        <f t="shared" si="102"/>
        <v/>
      </c>
      <c r="CP13" s="54" t="str">
        <f t="shared" si="103"/>
        <v/>
      </c>
      <c r="CQ13" s="54" t="str">
        <f t="shared" si="104"/>
        <v/>
      </c>
      <c r="CR13" s="54" t="str">
        <f t="shared" si="105"/>
        <v/>
      </c>
      <c r="CS13" s="54" t="str">
        <f t="shared" si="106"/>
        <v/>
      </c>
      <c r="CT13" s="54" t="str">
        <f t="shared" si="107"/>
        <v/>
      </c>
      <c r="CU13" s="54" t="str">
        <f t="shared" si="108"/>
        <v/>
      </c>
      <c r="CV13" s="220">
        <f t="shared" si="109"/>
        <v>0</v>
      </c>
      <c r="CW13" s="54" t="str">
        <f t="shared" si="110"/>
        <v/>
      </c>
      <c r="CX13" s="54" t="str">
        <f t="shared" si="111"/>
        <v/>
      </c>
      <c r="CY13" s="54" t="str">
        <f t="shared" si="112"/>
        <v/>
      </c>
      <c r="CZ13" s="54" t="str">
        <f t="shared" si="113"/>
        <v/>
      </c>
      <c r="DA13" s="54" t="str">
        <f t="shared" si="114"/>
        <v/>
      </c>
      <c r="DB13" s="54" t="str">
        <f t="shared" si="115"/>
        <v/>
      </c>
      <c r="DC13" s="54" t="str">
        <f t="shared" si="116"/>
        <v/>
      </c>
      <c r="DD13" s="54" t="str">
        <f t="shared" si="117"/>
        <v/>
      </c>
      <c r="DE13" s="54" t="str">
        <f t="shared" si="118"/>
        <v/>
      </c>
      <c r="DF13" s="54" t="str">
        <f t="shared" si="119"/>
        <v/>
      </c>
      <c r="DG13" s="54" t="str">
        <f t="shared" si="120"/>
        <v/>
      </c>
      <c r="DH13" s="54" t="str">
        <f t="shared" si="121"/>
        <v/>
      </c>
      <c r="DI13" s="54" t="str">
        <f t="shared" si="122"/>
        <v/>
      </c>
      <c r="DJ13" s="54" t="str">
        <f t="shared" si="123"/>
        <v/>
      </c>
      <c r="DK13" s="54" t="str">
        <f t="shared" si="124"/>
        <v/>
      </c>
      <c r="DL13" s="54" t="str">
        <f t="shared" si="125"/>
        <v/>
      </c>
      <c r="DM13" s="54" t="str">
        <f t="shared" si="126"/>
        <v/>
      </c>
      <c r="DN13" s="54" t="str">
        <f t="shared" si="127"/>
        <v/>
      </c>
      <c r="DO13" s="54" t="str">
        <f t="shared" si="128"/>
        <v/>
      </c>
      <c r="DP13" s="54" t="str">
        <f t="shared" si="129"/>
        <v/>
      </c>
      <c r="DQ13" s="54" t="str">
        <f t="shared" si="130"/>
        <v/>
      </c>
      <c r="DR13" s="54" t="str">
        <f t="shared" si="131"/>
        <v/>
      </c>
      <c r="DS13" s="54" t="str">
        <f t="shared" si="132"/>
        <v/>
      </c>
      <c r="DT13" s="54" t="str">
        <f t="shared" si="133"/>
        <v/>
      </c>
      <c r="DU13" s="54" t="str">
        <f t="shared" si="134"/>
        <v/>
      </c>
      <c r="DV13" s="54" t="str">
        <f t="shared" si="135"/>
        <v/>
      </c>
      <c r="DW13" s="54" t="str">
        <f t="shared" si="136"/>
        <v/>
      </c>
      <c r="DX13" s="54" t="str">
        <f t="shared" si="137"/>
        <v/>
      </c>
      <c r="DY13" s="54" t="str">
        <f t="shared" si="138"/>
        <v/>
      </c>
      <c r="DZ13" s="54" t="str">
        <f t="shared" si="139"/>
        <v/>
      </c>
      <c r="EA13" s="54" t="str">
        <f t="shared" si="140"/>
        <v/>
      </c>
      <c r="EB13" s="54" t="str">
        <f t="shared" si="141"/>
        <v/>
      </c>
      <c r="EC13" s="54" t="str">
        <f t="shared" si="142"/>
        <v/>
      </c>
      <c r="ED13" s="54" t="str">
        <f t="shared" si="143"/>
        <v/>
      </c>
      <c r="EE13" s="54" t="str">
        <f t="shared" si="144"/>
        <v/>
      </c>
      <c r="EF13" s="54" t="str">
        <f t="shared" si="145"/>
        <v/>
      </c>
      <c r="EG13" s="54" t="str">
        <f t="shared" si="146"/>
        <v/>
      </c>
      <c r="EH13" s="54" t="str">
        <f t="shared" si="147"/>
        <v/>
      </c>
      <c r="EI13" s="54" t="str">
        <f t="shared" si="148"/>
        <v/>
      </c>
      <c r="EJ13" s="54" t="str">
        <f t="shared" si="149"/>
        <v/>
      </c>
      <c r="EK13" s="54" t="str">
        <f t="shared" si="150"/>
        <v/>
      </c>
      <c r="EL13" s="54" t="str">
        <f t="shared" si="151"/>
        <v/>
      </c>
      <c r="EM13" s="54" t="str">
        <f t="shared" si="152"/>
        <v/>
      </c>
      <c r="EN13" s="54" t="str">
        <f t="shared" si="153"/>
        <v/>
      </c>
      <c r="EO13" s="54" t="str">
        <f t="shared" si="154"/>
        <v/>
      </c>
      <c r="EP13" s="54" t="str">
        <f t="shared" si="155"/>
        <v/>
      </c>
      <c r="EQ13" s="220" t="str">
        <f t="shared" ca="1" si="156"/>
        <v/>
      </c>
      <c r="ER13" s="220" t="str">
        <f t="shared" ca="1" si="157"/>
        <v/>
      </c>
      <c r="ES13" s="54" t="str">
        <f t="shared" ca="1" si="158"/>
        <v/>
      </c>
      <c r="ET13" s="54" t="str">
        <f t="shared" ca="1" si="159"/>
        <v/>
      </c>
      <c r="EU13" s="54" t="str">
        <f t="shared" ca="1" si="160"/>
        <v/>
      </c>
      <c r="EV13" s="54" t="str">
        <f t="shared" ca="1" si="161"/>
        <v/>
      </c>
      <c r="EW13" s="54" t="str">
        <f t="shared" ca="1" si="162"/>
        <v/>
      </c>
      <c r="EX13" s="54" t="str">
        <f t="shared" ca="1" si="163"/>
        <v/>
      </c>
      <c r="EY13" s="54" t="str">
        <f t="shared" ca="1" si="164"/>
        <v/>
      </c>
      <c r="EZ13" s="54" t="str">
        <f t="shared" ca="1" si="165"/>
        <v/>
      </c>
      <c r="FA13" s="54" t="str">
        <f t="shared" ca="1" si="166"/>
        <v/>
      </c>
      <c r="FB13" s="54" t="str">
        <f t="shared" ca="1" si="167"/>
        <v/>
      </c>
      <c r="FC13" s="54" t="str">
        <f t="shared" ca="1" si="168"/>
        <v/>
      </c>
      <c r="FD13" s="220">
        <f t="shared" si="169"/>
        <v>1</v>
      </c>
      <c r="FE13" s="54" t="str">
        <f t="shared" si="170"/>
        <v/>
      </c>
      <c r="FF13" s="54" t="str">
        <f t="shared" si="171"/>
        <v/>
      </c>
      <c r="FG13" s="54" t="str">
        <f t="shared" si="172"/>
        <v/>
      </c>
      <c r="FH13" s="54" t="str">
        <f t="shared" si="173"/>
        <v/>
      </c>
      <c r="FI13" s="220" t="str">
        <f>IF(B13=0,"",COUNTIF(FD$6:FD13,FD13))</f>
        <v/>
      </c>
      <c r="FJ13" s="54" t="str">
        <f t="shared" si="174"/>
        <v/>
      </c>
      <c r="FK13" s="221" t="str">
        <f t="shared" si="175"/>
        <v/>
      </c>
      <c r="FL13" s="54" t="str">
        <f t="shared" si="176"/>
        <v/>
      </c>
      <c r="FM13" s="54" t="str">
        <f t="shared" si="177"/>
        <v/>
      </c>
      <c r="FN13" s="54" t="str">
        <f t="shared" si="178"/>
        <v/>
      </c>
      <c r="FO13" s="54" t="str">
        <f t="shared" si="179"/>
        <v/>
      </c>
    </row>
    <row r="14" spans="1:171" ht="15" customHeight="1">
      <c r="A14" s="214">
        <v>9</v>
      </c>
      <c r="B14" s="214">
        <f>COUNTIF('中間シート (2)'!M:M,行政集計シート※記入不要です!A14)</f>
        <v>0</v>
      </c>
      <c r="C14" s="222" t="str">
        <f t="shared" si="180"/>
        <v/>
      </c>
      <c r="D14" s="222" t="str">
        <f t="shared" si="181"/>
        <v/>
      </c>
      <c r="E14" s="222" t="str">
        <f t="shared" si="182"/>
        <v/>
      </c>
      <c r="F14" s="223"/>
      <c r="G14" s="216" t="str">
        <f>IFERROR(VLOOKUP($A14,'中間シート (2)'!$M$6:$AR$65,G$1,FALSE),"")</f>
        <v/>
      </c>
      <c r="H14" s="216" t="str">
        <f>IFERROR(VLOOKUP($A14,'中間シート (2)'!$M$6:$AR$65,H$1,FALSE),"")</f>
        <v/>
      </c>
      <c r="I14" s="216" t="str">
        <f>IFERROR(VLOOKUP($A14,'中間シート (2)'!$M$6:$AR$65,I$1,FALSE),"")</f>
        <v/>
      </c>
      <c r="J14" s="216" t="str">
        <f>IFERROR(VLOOKUP($A14,'中間シート (2)'!$M$6:$AR$65,J$1,FALSE),"")</f>
        <v/>
      </c>
      <c r="K14" s="216" t="str">
        <f>IFERROR(VLOOKUP($A14,'中間シート (2)'!$M$6:$AR$65,K$1,FALSE),"")</f>
        <v/>
      </c>
      <c r="L14" s="216" t="str">
        <f>IFERROR(VLOOKUP($A14,'中間シート (2)'!$M$6:$AR$65,L$1,FALSE),"")</f>
        <v/>
      </c>
      <c r="M14" s="216" t="str">
        <f>IFERROR(VLOOKUP($A14,'中間シート (2)'!$M$6:$AR$65,M$1,FALSE),"")</f>
        <v/>
      </c>
      <c r="N14" s="216" t="str">
        <f>IFERROR(VLOOKUP($A14,'中間シート (2)'!$M$6:$AR$65,N$1,FALSE),"")</f>
        <v/>
      </c>
      <c r="O14" s="216" t="str">
        <f>IFERROR(VLOOKUP($A14,'中間シート (2)'!$M$6:$AR$65,O$1,FALSE),"")</f>
        <v/>
      </c>
      <c r="P14" s="216" t="str">
        <f>IFERROR(VLOOKUP($A14,'中間シート (2)'!$M$6:$AR$65,P$1,FALSE),"")</f>
        <v/>
      </c>
      <c r="Q14" s="216" t="str">
        <f>IFERROR(VLOOKUP($A14,'中間シート (2)'!$M$6:$AR$65,Q$1,FALSE),"")</f>
        <v/>
      </c>
      <c r="R14" s="216" t="str">
        <f>IFERROR(VLOOKUP($A14,'中間シート (2)'!$M$6:$AR$65,R$1,FALSE),"")</f>
        <v/>
      </c>
      <c r="S14" s="216" t="str">
        <f>IFERROR(VLOOKUP($A14,'中間シート (2)'!$M$6:$AR$65,S$1,FALSE),"")</f>
        <v/>
      </c>
      <c r="T14" s="216" t="str">
        <f>IFERROR(VLOOKUP($A14,'中間シート (2)'!$M$6:$AR$65,T$1,FALSE),"")</f>
        <v/>
      </c>
      <c r="U14" s="216" t="str">
        <f>IFERROR(VLOOKUP($A14,'中間シート (2)'!$M$6:$AR$65,U$1,FALSE),"")</f>
        <v/>
      </c>
      <c r="V14" s="216"/>
      <c r="W14" s="216" t="str">
        <f>IFERROR(VLOOKUP($A14,'中間シート (2)'!$M$6:$AR$65,W$1,FALSE),"")</f>
        <v/>
      </c>
      <c r="X14" s="216" t="str">
        <f>IFERROR(VLOOKUP($A14,'中間シート (2)'!$M$6:$AR$65,X$1,FALSE),"")</f>
        <v/>
      </c>
      <c r="Y14" s="216" t="str">
        <f>IFERROR(VLOOKUP($A14,'中間シート (2)'!$M$6:$AR$65,Y$1,FALSE),"")</f>
        <v/>
      </c>
      <c r="Z14" s="216" t="str">
        <f>IFERROR(VLOOKUP($A14,'中間シート (2)'!$M$6:$AR$65,Z$1,FALSE),"")</f>
        <v/>
      </c>
      <c r="AA14" s="216" t="str">
        <f>IFERROR(VLOOKUP($A14,'中間シート (2)'!$M$6:$AR$65,AA$1,FALSE),"")</f>
        <v/>
      </c>
      <c r="AB14" s="216" t="str">
        <f>IFERROR(VLOOKUP($A14,'中間シート (2)'!$M$6:$AR$65,AB$1,FALSE),"")</f>
        <v/>
      </c>
      <c r="AC14" s="216" t="str">
        <f>IFERROR(VLOOKUP($A14,'中間シート (2)'!$M$6:$AR$65,AC$1,FALSE),"")</f>
        <v/>
      </c>
      <c r="AD14" s="216" t="str">
        <f>IFERROR(VLOOKUP($A14,'中間シート (2)'!$M$6:$AR$65,AD$1,FALSE),"")</f>
        <v/>
      </c>
      <c r="AE14" s="216"/>
      <c r="AF14" s="216"/>
      <c r="AG14" s="216"/>
      <c r="AH14" s="228" t="str">
        <f>IFERROR(VLOOKUP($A14,'中間シート (2)'!$M$6:$BC$67,AH$1,FALSE),"")</f>
        <v/>
      </c>
      <c r="AI14" s="228" t="str">
        <f>IFERROR(VLOOKUP($A14,'中間シート (2)'!$M$6:$BC$67,AI$1,FALSE),"")</f>
        <v/>
      </c>
      <c r="AJ14" s="228" t="str">
        <f>IFERROR(VLOOKUP($A14,'中間シート (2)'!$M$6:$BC$67,AJ$1,FALSE),"")</f>
        <v/>
      </c>
      <c r="AK14" s="228" t="str">
        <f>IFERROR(VLOOKUP($A14,'中間シート (2)'!$M$6:$BC$67,AK$1,FALSE),"")</f>
        <v/>
      </c>
      <c r="AL14" s="228" t="str">
        <f>IFERROR(VLOOKUP($A14,'中間シート (2)'!$M$6:$BC$67,AL$1,FALSE),"")</f>
        <v/>
      </c>
      <c r="AM14" s="228" t="str">
        <f>IFERROR(VLOOKUP($A14,'中間シート (2)'!$M$6:$BC$67,AM$1,FALSE),"")</f>
        <v/>
      </c>
      <c r="AN14" s="228" t="str">
        <f>IFERROR(VLOOKUP($A14,'中間シート (2)'!$M$6:$BC$67,AN$1,FALSE),"")</f>
        <v/>
      </c>
      <c r="AO14" s="228" t="str">
        <f>IFERROR(VLOOKUP($A14,'中間シート (2)'!$M$6:$BC$67,AO$1,FALSE),"")</f>
        <v/>
      </c>
      <c r="AR14" s="217"/>
      <c r="AS14" s="217"/>
      <c r="AT14" s="217"/>
      <c r="AU14" s="54">
        <f t="shared" si="5"/>
        <v>41</v>
      </c>
      <c r="AV14" s="54">
        <f t="shared" si="6"/>
        <v>41</v>
      </c>
      <c r="AW14" s="54" t="str">
        <f t="shared" si="59"/>
        <v/>
      </c>
      <c r="AX14" s="54" t="str">
        <f t="shared" si="60"/>
        <v/>
      </c>
      <c r="AY14" s="54" t="str">
        <f t="shared" si="61"/>
        <v/>
      </c>
      <c r="AZ14" s="54" t="str">
        <f t="shared" si="62"/>
        <v/>
      </c>
      <c r="BA14" s="54" t="str">
        <f t="shared" si="63"/>
        <v/>
      </c>
      <c r="BB14" s="54" t="str">
        <f ca="1">IF(AB14="","",IF(COUNTIF(エラー23シート!$G$5:$G$79, OFFSET(I14,IF(H14="",0,-H14+1),0)*100+OFFSET(X14,IF(H14="",0,-H14+1),0)*10+AB14)&gt;0,23,""))</f>
        <v/>
      </c>
      <c r="BC14" s="54" t="str">
        <f t="shared" si="64"/>
        <v/>
      </c>
      <c r="BD14" s="54" t="str">
        <f t="shared" si="65"/>
        <v/>
      </c>
      <c r="BE14" s="54" t="str">
        <f t="shared" si="66"/>
        <v/>
      </c>
      <c r="BF14" s="54" t="str">
        <f t="shared" si="67"/>
        <v/>
      </c>
      <c r="BG14" s="54" t="str">
        <f t="shared" si="68"/>
        <v/>
      </c>
      <c r="BH14" s="54" t="str">
        <f t="shared" si="69"/>
        <v/>
      </c>
      <c r="BI14" s="54" t="str">
        <f t="shared" si="70"/>
        <v/>
      </c>
      <c r="BJ14" s="54" t="str">
        <f t="shared" si="71"/>
        <v/>
      </c>
      <c r="BK14" s="54" t="str">
        <f t="shared" si="72"/>
        <v/>
      </c>
      <c r="BL14" s="54" t="str">
        <f t="shared" si="73"/>
        <v/>
      </c>
      <c r="BM14" s="54" t="str">
        <f t="shared" si="74"/>
        <v/>
      </c>
      <c r="BN14" s="54" t="str">
        <f t="shared" si="75"/>
        <v/>
      </c>
      <c r="BO14" s="54" t="str">
        <f t="shared" si="76"/>
        <v/>
      </c>
      <c r="BP14" s="54" t="str">
        <f t="shared" si="77"/>
        <v/>
      </c>
      <c r="BQ14" s="54" t="str">
        <f t="shared" si="78"/>
        <v/>
      </c>
      <c r="BR14" s="54" t="str">
        <f t="shared" si="79"/>
        <v/>
      </c>
      <c r="BS14" s="218" t="str">
        <f t="shared" si="80"/>
        <v/>
      </c>
      <c r="BT14" s="54" t="str">
        <f t="shared" si="81"/>
        <v/>
      </c>
      <c r="BU14" s="54" t="str">
        <f t="shared" si="82"/>
        <v/>
      </c>
      <c r="BV14" s="54" t="str">
        <f t="shared" si="83"/>
        <v/>
      </c>
      <c r="BW14" s="54" t="str">
        <f t="shared" si="84"/>
        <v/>
      </c>
      <c r="BX14" s="54" t="str">
        <f t="shared" si="85"/>
        <v/>
      </c>
      <c r="BY14" s="54" t="str">
        <f t="shared" si="86"/>
        <v/>
      </c>
      <c r="BZ14" s="54" t="str">
        <f t="shared" si="87"/>
        <v/>
      </c>
      <c r="CA14" s="54" t="str">
        <f t="shared" si="88"/>
        <v/>
      </c>
      <c r="CB14" s="54" t="str">
        <f t="shared" si="89"/>
        <v/>
      </c>
      <c r="CC14" s="54" t="str">
        <f t="shared" si="90"/>
        <v/>
      </c>
      <c r="CD14" s="54" t="str">
        <f t="shared" si="91"/>
        <v/>
      </c>
      <c r="CE14" s="54" t="str">
        <f t="shared" si="92"/>
        <v/>
      </c>
      <c r="CF14" s="54" t="str">
        <f t="shared" si="93"/>
        <v/>
      </c>
      <c r="CG14" s="54" t="str">
        <f t="shared" si="94"/>
        <v/>
      </c>
      <c r="CH14" s="54" t="str">
        <f t="shared" si="95"/>
        <v/>
      </c>
      <c r="CI14" s="54" t="str">
        <f t="shared" si="96"/>
        <v/>
      </c>
      <c r="CJ14" s="54" t="str">
        <f t="shared" si="97"/>
        <v/>
      </c>
      <c r="CK14" s="54" t="str">
        <f t="shared" si="98"/>
        <v/>
      </c>
      <c r="CL14" s="219" t="str">
        <f t="shared" si="99"/>
        <v/>
      </c>
      <c r="CM14" s="54" t="str">
        <f t="shared" si="100"/>
        <v/>
      </c>
      <c r="CN14" s="54" t="str">
        <f t="shared" si="101"/>
        <v/>
      </c>
      <c r="CO14" s="54" t="str">
        <f t="shared" si="102"/>
        <v/>
      </c>
      <c r="CP14" s="54" t="str">
        <f t="shared" si="103"/>
        <v/>
      </c>
      <c r="CQ14" s="54" t="str">
        <f t="shared" si="104"/>
        <v/>
      </c>
      <c r="CR14" s="54" t="str">
        <f t="shared" si="105"/>
        <v/>
      </c>
      <c r="CS14" s="54" t="str">
        <f t="shared" si="106"/>
        <v/>
      </c>
      <c r="CT14" s="54" t="str">
        <f t="shared" si="107"/>
        <v/>
      </c>
      <c r="CU14" s="54" t="str">
        <f t="shared" si="108"/>
        <v/>
      </c>
      <c r="CV14" s="220">
        <f t="shared" si="109"/>
        <v>0</v>
      </c>
      <c r="CW14" s="54" t="str">
        <f t="shared" si="110"/>
        <v/>
      </c>
      <c r="CX14" s="54" t="str">
        <f t="shared" si="111"/>
        <v/>
      </c>
      <c r="CY14" s="54" t="str">
        <f t="shared" si="112"/>
        <v/>
      </c>
      <c r="CZ14" s="54" t="str">
        <f t="shared" si="113"/>
        <v/>
      </c>
      <c r="DA14" s="54" t="str">
        <f t="shared" si="114"/>
        <v/>
      </c>
      <c r="DB14" s="54" t="str">
        <f t="shared" si="115"/>
        <v/>
      </c>
      <c r="DC14" s="54" t="str">
        <f t="shared" si="116"/>
        <v/>
      </c>
      <c r="DD14" s="54" t="str">
        <f t="shared" si="117"/>
        <v/>
      </c>
      <c r="DE14" s="54" t="str">
        <f t="shared" si="118"/>
        <v/>
      </c>
      <c r="DF14" s="54" t="str">
        <f t="shared" si="119"/>
        <v/>
      </c>
      <c r="DG14" s="54" t="str">
        <f t="shared" si="120"/>
        <v/>
      </c>
      <c r="DH14" s="54" t="str">
        <f t="shared" si="121"/>
        <v/>
      </c>
      <c r="DI14" s="54" t="str">
        <f t="shared" si="122"/>
        <v/>
      </c>
      <c r="DJ14" s="54" t="str">
        <f t="shared" si="123"/>
        <v/>
      </c>
      <c r="DK14" s="54" t="str">
        <f t="shared" si="124"/>
        <v/>
      </c>
      <c r="DL14" s="54" t="str">
        <f t="shared" si="125"/>
        <v/>
      </c>
      <c r="DM14" s="54" t="str">
        <f t="shared" si="126"/>
        <v/>
      </c>
      <c r="DN14" s="54" t="str">
        <f t="shared" si="127"/>
        <v/>
      </c>
      <c r="DO14" s="54" t="str">
        <f t="shared" si="128"/>
        <v/>
      </c>
      <c r="DP14" s="54" t="str">
        <f t="shared" si="129"/>
        <v/>
      </c>
      <c r="DQ14" s="54" t="str">
        <f t="shared" si="130"/>
        <v/>
      </c>
      <c r="DR14" s="54" t="str">
        <f t="shared" si="131"/>
        <v/>
      </c>
      <c r="DS14" s="54" t="str">
        <f t="shared" si="132"/>
        <v/>
      </c>
      <c r="DT14" s="54" t="str">
        <f t="shared" si="133"/>
        <v/>
      </c>
      <c r="DU14" s="54" t="str">
        <f t="shared" si="134"/>
        <v/>
      </c>
      <c r="DV14" s="54" t="str">
        <f t="shared" si="135"/>
        <v/>
      </c>
      <c r="DW14" s="54" t="str">
        <f t="shared" si="136"/>
        <v/>
      </c>
      <c r="DX14" s="54" t="str">
        <f t="shared" si="137"/>
        <v/>
      </c>
      <c r="DY14" s="54" t="str">
        <f t="shared" si="138"/>
        <v/>
      </c>
      <c r="DZ14" s="54" t="str">
        <f t="shared" si="139"/>
        <v/>
      </c>
      <c r="EA14" s="54" t="str">
        <f t="shared" si="140"/>
        <v/>
      </c>
      <c r="EB14" s="54" t="str">
        <f t="shared" si="141"/>
        <v/>
      </c>
      <c r="EC14" s="54" t="str">
        <f t="shared" si="142"/>
        <v/>
      </c>
      <c r="ED14" s="54" t="str">
        <f t="shared" si="143"/>
        <v/>
      </c>
      <c r="EE14" s="54" t="str">
        <f t="shared" si="144"/>
        <v/>
      </c>
      <c r="EF14" s="54" t="str">
        <f t="shared" si="145"/>
        <v/>
      </c>
      <c r="EG14" s="54" t="str">
        <f t="shared" si="146"/>
        <v/>
      </c>
      <c r="EH14" s="54" t="str">
        <f t="shared" si="147"/>
        <v/>
      </c>
      <c r="EI14" s="54" t="str">
        <f t="shared" si="148"/>
        <v/>
      </c>
      <c r="EJ14" s="54" t="str">
        <f t="shared" si="149"/>
        <v/>
      </c>
      <c r="EK14" s="54" t="str">
        <f t="shared" si="150"/>
        <v/>
      </c>
      <c r="EL14" s="54" t="str">
        <f t="shared" si="151"/>
        <v/>
      </c>
      <c r="EM14" s="54" t="str">
        <f t="shared" si="152"/>
        <v/>
      </c>
      <c r="EN14" s="54" t="str">
        <f t="shared" si="153"/>
        <v/>
      </c>
      <c r="EO14" s="54" t="str">
        <f t="shared" si="154"/>
        <v/>
      </c>
      <c r="EP14" s="54" t="str">
        <f t="shared" si="155"/>
        <v/>
      </c>
      <c r="EQ14" s="220" t="str">
        <f t="shared" ca="1" si="156"/>
        <v/>
      </c>
      <c r="ER14" s="220" t="str">
        <f t="shared" ca="1" si="157"/>
        <v/>
      </c>
      <c r="ES14" s="54" t="str">
        <f t="shared" ca="1" si="158"/>
        <v/>
      </c>
      <c r="ET14" s="54" t="str">
        <f t="shared" ca="1" si="159"/>
        <v/>
      </c>
      <c r="EU14" s="54" t="str">
        <f t="shared" ca="1" si="160"/>
        <v/>
      </c>
      <c r="EV14" s="54" t="str">
        <f t="shared" ca="1" si="161"/>
        <v/>
      </c>
      <c r="EW14" s="54" t="str">
        <f t="shared" ca="1" si="162"/>
        <v/>
      </c>
      <c r="EX14" s="54" t="str">
        <f t="shared" ca="1" si="163"/>
        <v/>
      </c>
      <c r="EY14" s="54" t="str">
        <f t="shared" ca="1" si="164"/>
        <v/>
      </c>
      <c r="EZ14" s="54" t="str">
        <f t="shared" ca="1" si="165"/>
        <v/>
      </c>
      <c r="FA14" s="54" t="str">
        <f t="shared" ca="1" si="166"/>
        <v/>
      </c>
      <c r="FB14" s="54" t="str">
        <f t="shared" ca="1" si="167"/>
        <v/>
      </c>
      <c r="FC14" s="54" t="str">
        <f t="shared" ca="1" si="168"/>
        <v/>
      </c>
      <c r="FD14" s="220">
        <f t="shared" si="169"/>
        <v>1</v>
      </c>
      <c r="FE14" s="54" t="str">
        <f t="shared" si="170"/>
        <v/>
      </c>
      <c r="FF14" s="54" t="str">
        <f t="shared" si="171"/>
        <v/>
      </c>
      <c r="FG14" s="54" t="str">
        <f t="shared" si="172"/>
        <v/>
      </c>
      <c r="FH14" s="54" t="str">
        <f t="shared" si="173"/>
        <v/>
      </c>
      <c r="FI14" s="220" t="str">
        <f>IF(B14=0,"",COUNTIF(FD$6:FD14,FD14))</f>
        <v/>
      </c>
      <c r="FJ14" s="54" t="str">
        <f t="shared" si="174"/>
        <v/>
      </c>
      <c r="FK14" s="221" t="str">
        <f t="shared" si="175"/>
        <v/>
      </c>
      <c r="FL14" s="54" t="str">
        <f t="shared" si="176"/>
        <v/>
      </c>
      <c r="FM14" s="54" t="str">
        <f t="shared" si="177"/>
        <v/>
      </c>
      <c r="FN14" s="54" t="str">
        <f t="shared" si="178"/>
        <v/>
      </c>
      <c r="FO14" s="54" t="str">
        <f t="shared" si="179"/>
        <v/>
      </c>
    </row>
    <row r="15" spans="1:171" ht="17.25">
      <c r="A15" s="214">
        <v>10</v>
      </c>
      <c r="B15" s="214">
        <f>COUNTIF('中間シート (2)'!M:M,行政集計シート※記入不要です!A15)</f>
        <v>0</v>
      </c>
      <c r="C15" s="222" t="str">
        <f t="shared" si="180"/>
        <v/>
      </c>
      <c r="D15" s="222" t="str">
        <f t="shared" si="181"/>
        <v/>
      </c>
      <c r="E15" s="222" t="str">
        <f t="shared" si="182"/>
        <v/>
      </c>
      <c r="F15" s="223"/>
      <c r="G15" s="216" t="str">
        <f>IFERROR(VLOOKUP($A15,'中間シート (2)'!$M$6:$AR$65,G$1,FALSE),"")</f>
        <v/>
      </c>
      <c r="H15" s="216" t="str">
        <f>IFERROR(VLOOKUP($A15,'中間シート (2)'!$M$6:$AR$65,H$1,FALSE),"")</f>
        <v/>
      </c>
      <c r="I15" s="216" t="str">
        <f>IFERROR(VLOOKUP($A15,'中間シート (2)'!$M$6:$AR$65,I$1,FALSE),"")</f>
        <v/>
      </c>
      <c r="J15" s="216" t="str">
        <f>IFERROR(VLOOKUP($A15,'中間シート (2)'!$M$6:$AR$65,J$1,FALSE),"")</f>
        <v/>
      </c>
      <c r="K15" s="216" t="str">
        <f>IFERROR(VLOOKUP($A15,'中間シート (2)'!$M$6:$AR$65,K$1,FALSE),"")</f>
        <v/>
      </c>
      <c r="L15" s="216" t="str">
        <f>IFERROR(VLOOKUP($A15,'中間シート (2)'!$M$6:$AR$65,L$1,FALSE),"")</f>
        <v/>
      </c>
      <c r="M15" s="216" t="str">
        <f>IFERROR(VLOOKUP($A15,'中間シート (2)'!$M$6:$AR$65,M$1,FALSE),"")</f>
        <v/>
      </c>
      <c r="N15" s="216" t="str">
        <f>IFERROR(VLOOKUP($A15,'中間シート (2)'!$M$6:$AR$65,N$1,FALSE),"")</f>
        <v/>
      </c>
      <c r="O15" s="216" t="str">
        <f>IFERROR(VLOOKUP($A15,'中間シート (2)'!$M$6:$AR$65,O$1,FALSE),"")</f>
        <v/>
      </c>
      <c r="P15" s="216" t="str">
        <f>IFERROR(VLOOKUP($A15,'中間シート (2)'!$M$6:$AR$65,P$1,FALSE),"")</f>
        <v/>
      </c>
      <c r="Q15" s="216" t="str">
        <f>IFERROR(VLOOKUP($A15,'中間シート (2)'!$M$6:$AR$65,Q$1,FALSE),"")</f>
        <v/>
      </c>
      <c r="R15" s="216" t="str">
        <f>IFERROR(VLOOKUP($A15,'中間シート (2)'!$M$6:$AR$65,R$1,FALSE),"")</f>
        <v/>
      </c>
      <c r="S15" s="216" t="str">
        <f>IFERROR(VLOOKUP($A15,'中間シート (2)'!$M$6:$AR$65,S$1,FALSE),"")</f>
        <v/>
      </c>
      <c r="T15" s="216" t="str">
        <f>IFERROR(VLOOKUP($A15,'中間シート (2)'!$M$6:$AR$65,T$1,FALSE),"")</f>
        <v/>
      </c>
      <c r="U15" s="216" t="str">
        <f>IFERROR(VLOOKUP($A15,'中間シート (2)'!$M$6:$AR$65,U$1,FALSE),"")</f>
        <v/>
      </c>
      <c r="V15" s="216"/>
      <c r="W15" s="216" t="str">
        <f>IFERROR(VLOOKUP($A15,'中間シート (2)'!$M$6:$AR$65,W$1,FALSE),"")</f>
        <v/>
      </c>
      <c r="X15" s="216" t="str">
        <f>IFERROR(VLOOKUP($A15,'中間シート (2)'!$M$6:$AR$65,X$1,FALSE),"")</f>
        <v/>
      </c>
      <c r="Y15" s="216" t="str">
        <f>IFERROR(VLOOKUP($A15,'中間シート (2)'!$M$6:$AR$65,Y$1,FALSE),"")</f>
        <v/>
      </c>
      <c r="Z15" s="216" t="str">
        <f>IFERROR(VLOOKUP($A15,'中間シート (2)'!$M$6:$AR$65,Z$1,FALSE),"")</f>
        <v/>
      </c>
      <c r="AA15" s="216" t="str">
        <f>IFERROR(VLOOKUP($A15,'中間シート (2)'!$M$6:$AR$65,AA$1,FALSE),"")</f>
        <v/>
      </c>
      <c r="AB15" s="216" t="str">
        <f>IFERROR(VLOOKUP($A15,'中間シート (2)'!$M$6:$AR$65,AB$1,FALSE),"")</f>
        <v/>
      </c>
      <c r="AC15" s="216" t="str">
        <f>IFERROR(VLOOKUP($A15,'中間シート (2)'!$M$6:$AR$65,AC$1,FALSE),"")</f>
        <v/>
      </c>
      <c r="AD15" s="216" t="str">
        <f>IFERROR(VLOOKUP($A15,'中間シート (2)'!$M$6:$AR$65,AD$1,FALSE),"")</f>
        <v/>
      </c>
      <c r="AE15" s="216"/>
      <c r="AF15" s="216"/>
      <c r="AG15" s="216"/>
      <c r="AH15" s="228" t="str">
        <f>IFERROR(VLOOKUP($A15,'中間シート (2)'!$M$6:$BC$67,AH$1,FALSE),"")</f>
        <v/>
      </c>
      <c r="AI15" s="228" t="str">
        <f>IFERROR(VLOOKUP($A15,'中間シート (2)'!$M$6:$BC$67,AI$1,FALSE),"")</f>
        <v/>
      </c>
      <c r="AJ15" s="228" t="str">
        <f>IFERROR(VLOOKUP($A15,'中間シート (2)'!$M$6:$BC$67,AJ$1,FALSE),"")</f>
        <v/>
      </c>
      <c r="AK15" s="228" t="str">
        <f>IFERROR(VLOOKUP($A15,'中間シート (2)'!$M$6:$BC$67,AK$1,FALSE),"")</f>
        <v/>
      </c>
      <c r="AL15" s="228" t="str">
        <f>IFERROR(VLOOKUP($A15,'中間シート (2)'!$M$6:$BC$67,AL$1,FALSE),"")</f>
        <v/>
      </c>
      <c r="AM15" s="228" t="str">
        <f>IFERROR(VLOOKUP($A15,'中間シート (2)'!$M$6:$BC$67,AM$1,FALSE),"")</f>
        <v/>
      </c>
      <c r="AN15" s="228" t="str">
        <f>IFERROR(VLOOKUP($A15,'中間シート (2)'!$M$6:$BC$67,AN$1,FALSE),"")</f>
        <v/>
      </c>
      <c r="AO15" s="228" t="str">
        <f>IFERROR(VLOOKUP($A15,'中間シート (2)'!$M$6:$BC$67,AO$1,FALSE),"")</f>
        <v/>
      </c>
      <c r="AR15" s="217"/>
      <c r="AS15" s="217"/>
      <c r="AT15" s="217"/>
      <c r="AU15" s="54">
        <f t="shared" si="5"/>
        <v>41</v>
      </c>
      <c r="AV15" s="54">
        <f t="shared" si="6"/>
        <v>41</v>
      </c>
      <c r="AW15" s="54" t="str">
        <f t="shared" si="59"/>
        <v/>
      </c>
      <c r="AX15" s="54" t="str">
        <f t="shared" si="60"/>
        <v/>
      </c>
      <c r="AY15" s="54" t="str">
        <f t="shared" si="61"/>
        <v/>
      </c>
      <c r="AZ15" s="54" t="str">
        <f t="shared" si="62"/>
        <v/>
      </c>
      <c r="BA15" s="54" t="str">
        <f t="shared" si="63"/>
        <v/>
      </c>
      <c r="BB15" s="54" t="str">
        <f ca="1">IF(AB15="","",IF(COUNTIF(エラー23シート!$G$5:$G$79, OFFSET(I15,IF(H15="",0,-H15+1),0)*100+OFFSET(X15,IF(H15="",0,-H15+1),0)*10+AB15)&gt;0,23,""))</f>
        <v/>
      </c>
      <c r="BC15" s="54" t="str">
        <f t="shared" si="64"/>
        <v/>
      </c>
      <c r="BD15" s="54" t="str">
        <f t="shared" si="65"/>
        <v/>
      </c>
      <c r="BE15" s="54" t="str">
        <f t="shared" si="66"/>
        <v/>
      </c>
      <c r="BF15" s="54" t="str">
        <f t="shared" si="67"/>
        <v/>
      </c>
      <c r="BG15" s="54" t="str">
        <f t="shared" si="68"/>
        <v/>
      </c>
      <c r="BH15" s="54" t="str">
        <f t="shared" si="69"/>
        <v/>
      </c>
      <c r="BI15" s="54" t="str">
        <f t="shared" si="70"/>
        <v/>
      </c>
      <c r="BJ15" s="54" t="str">
        <f t="shared" si="71"/>
        <v/>
      </c>
      <c r="BK15" s="54" t="str">
        <f t="shared" si="72"/>
        <v/>
      </c>
      <c r="BL15" s="54" t="str">
        <f t="shared" si="73"/>
        <v/>
      </c>
      <c r="BM15" s="54" t="str">
        <f t="shared" si="74"/>
        <v/>
      </c>
      <c r="BN15" s="54" t="str">
        <f t="shared" si="75"/>
        <v/>
      </c>
      <c r="BO15" s="54" t="str">
        <f t="shared" si="76"/>
        <v/>
      </c>
      <c r="BP15" s="54" t="str">
        <f t="shared" si="77"/>
        <v/>
      </c>
      <c r="BQ15" s="54" t="str">
        <f t="shared" si="78"/>
        <v/>
      </c>
      <c r="BR15" s="54" t="str">
        <f t="shared" si="79"/>
        <v/>
      </c>
      <c r="BS15" s="218" t="str">
        <f t="shared" si="80"/>
        <v/>
      </c>
      <c r="BT15" s="54" t="str">
        <f t="shared" si="81"/>
        <v/>
      </c>
      <c r="BU15" s="54" t="str">
        <f t="shared" si="82"/>
        <v/>
      </c>
      <c r="BV15" s="54" t="str">
        <f t="shared" si="83"/>
        <v/>
      </c>
      <c r="BW15" s="54" t="str">
        <f t="shared" si="84"/>
        <v/>
      </c>
      <c r="BX15" s="54" t="str">
        <f t="shared" si="85"/>
        <v/>
      </c>
      <c r="BY15" s="54" t="str">
        <f t="shared" si="86"/>
        <v/>
      </c>
      <c r="BZ15" s="54" t="str">
        <f t="shared" si="87"/>
        <v/>
      </c>
      <c r="CA15" s="54" t="str">
        <f t="shared" si="88"/>
        <v/>
      </c>
      <c r="CB15" s="54" t="str">
        <f t="shared" si="89"/>
        <v/>
      </c>
      <c r="CC15" s="54" t="str">
        <f t="shared" si="90"/>
        <v/>
      </c>
      <c r="CD15" s="54" t="str">
        <f t="shared" si="91"/>
        <v/>
      </c>
      <c r="CE15" s="54" t="str">
        <f t="shared" si="92"/>
        <v/>
      </c>
      <c r="CF15" s="54" t="str">
        <f t="shared" si="93"/>
        <v/>
      </c>
      <c r="CG15" s="54" t="str">
        <f t="shared" si="94"/>
        <v/>
      </c>
      <c r="CH15" s="54" t="str">
        <f t="shared" si="95"/>
        <v/>
      </c>
      <c r="CI15" s="54" t="str">
        <f t="shared" si="96"/>
        <v/>
      </c>
      <c r="CJ15" s="54" t="str">
        <f t="shared" si="97"/>
        <v/>
      </c>
      <c r="CK15" s="54" t="str">
        <f t="shared" si="98"/>
        <v/>
      </c>
      <c r="CL15" s="219" t="str">
        <f t="shared" si="99"/>
        <v/>
      </c>
      <c r="CM15" s="54" t="str">
        <f t="shared" si="100"/>
        <v/>
      </c>
      <c r="CN15" s="54" t="str">
        <f t="shared" si="101"/>
        <v/>
      </c>
      <c r="CO15" s="54" t="str">
        <f t="shared" si="102"/>
        <v/>
      </c>
      <c r="CP15" s="54" t="str">
        <f t="shared" si="103"/>
        <v/>
      </c>
      <c r="CQ15" s="54" t="str">
        <f t="shared" si="104"/>
        <v/>
      </c>
      <c r="CR15" s="54" t="str">
        <f t="shared" si="105"/>
        <v/>
      </c>
      <c r="CS15" s="54" t="str">
        <f t="shared" si="106"/>
        <v/>
      </c>
      <c r="CT15" s="54" t="str">
        <f t="shared" si="107"/>
        <v/>
      </c>
      <c r="CU15" s="54" t="str">
        <f t="shared" si="108"/>
        <v/>
      </c>
      <c r="CV15" s="220">
        <f t="shared" si="109"/>
        <v>0</v>
      </c>
      <c r="CW15" s="54" t="str">
        <f t="shared" si="110"/>
        <v/>
      </c>
      <c r="CX15" s="54" t="str">
        <f t="shared" si="111"/>
        <v/>
      </c>
      <c r="CY15" s="54" t="str">
        <f t="shared" si="112"/>
        <v/>
      </c>
      <c r="CZ15" s="54" t="str">
        <f t="shared" si="113"/>
        <v/>
      </c>
      <c r="DA15" s="54" t="str">
        <f t="shared" si="114"/>
        <v/>
      </c>
      <c r="DB15" s="54" t="str">
        <f t="shared" si="115"/>
        <v/>
      </c>
      <c r="DC15" s="54" t="str">
        <f t="shared" si="116"/>
        <v/>
      </c>
      <c r="DD15" s="54" t="str">
        <f t="shared" si="117"/>
        <v/>
      </c>
      <c r="DE15" s="54" t="str">
        <f t="shared" si="118"/>
        <v/>
      </c>
      <c r="DF15" s="54" t="str">
        <f t="shared" si="119"/>
        <v/>
      </c>
      <c r="DG15" s="54" t="str">
        <f t="shared" si="120"/>
        <v/>
      </c>
      <c r="DH15" s="54" t="str">
        <f t="shared" si="121"/>
        <v/>
      </c>
      <c r="DI15" s="54" t="str">
        <f t="shared" si="122"/>
        <v/>
      </c>
      <c r="DJ15" s="54" t="str">
        <f t="shared" si="123"/>
        <v/>
      </c>
      <c r="DK15" s="54" t="str">
        <f t="shared" si="124"/>
        <v/>
      </c>
      <c r="DL15" s="54" t="str">
        <f t="shared" si="125"/>
        <v/>
      </c>
      <c r="DM15" s="54" t="str">
        <f t="shared" si="126"/>
        <v/>
      </c>
      <c r="DN15" s="54" t="str">
        <f t="shared" si="127"/>
        <v/>
      </c>
      <c r="DO15" s="54" t="str">
        <f t="shared" si="128"/>
        <v/>
      </c>
      <c r="DP15" s="54" t="str">
        <f t="shared" si="129"/>
        <v/>
      </c>
      <c r="DQ15" s="54" t="str">
        <f t="shared" si="130"/>
        <v/>
      </c>
      <c r="DR15" s="54" t="str">
        <f t="shared" si="131"/>
        <v/>
      </c>
      <c r="DS15" s="54" t="str">
        <f t="shared" si="132"/>
        <v/>
      </c>
      <c r="DT15" s="54" t="str">
        <f t="shared" si="133"/>
        <v/>
      </c>
      <c r="DU15" s="54" t="str">
        <f t="shared" si="134"/>
        <v/>
      </c>
      <c r="DV15" s="54" t="str">
        <f t="shared" si="135"/>
        <v/>
      </c>
      <c r="DW15" s="54" t="str">
        <f t="shared" si="136"/>
        <v/>
      </c>
      <c r="DX15" s="54" t="str">
        <f t="shared" si="137"/>
        <v/>
      </c>
      <c r="DY15" s="54" t="str">
        <f t="shared" si="138"/>
        <v/>
      </c>
      <c r="DZ15" s="54" t="str">
        <f t="shared" si="139"/>
        <v/>
      </c>
      <c r="EA15" s="54" t="str">
        <f t="shared" si="140"/>
        <v/>
      </c>
      <c r="EB15" s="54" t="str">
        <f t="shared" si="141"/>
        <v/>
      </c>
      <c r="EC15" s="54" t="str">
        <f t="shared" si="142"/>
        <v/>
      </c>
      <c r="ED15" s="54" t="str">
        <f t="shared" si="143"/>
        <v/>
      </c>
      <c r="EE15" s="54" t="str">
        <f t="shared" si="144"/>
        <v/>
      </c>
      <c r="EF15" s="54" t="str">
        <f t="shared" si="145"/>
        <v/>
      </c>
      <c r="EG15" s="54" t="str">
        <f t="shared" si="146"/>
        <v/>
      </c>
      <c r="EH15" s="54" t="str">
        <f t="shared" si="147"/>
        <v/>
      </c>
      <c r="EI15" s="54" t="str">
        <f t="shared" si="148"/>
        <v/>
      </c>
      <c r="EJ15" s="54" t="str">
        <f t="shared" si="149"/>
        <v/>
      </c>
      <c r="EK15" s="54" t="str">
        <f t="shared" si="150"/>
        <v/>
      </c>
      <c r="EL15" s="54" t="str">
        <f t="shared" si="151"/>
        <v/>
      </c>
      <c r="EM15" s="54" t="str">
        <f t="shared" si="152"/>
        <v/>
      </c>
      <c r="EN15" s="54" t="str">
        <f t="shared" si="153"/>
        <v/>
      </c>
      <c r="EO15" s="54" t="str">
        <f t="shared" si="154"/>
        <v/>
      </c>
      <c r="EP15" s="54" t="str">
        <f t="shared" si="155"/>
        <v/>
      </c>
      <c r="EQ15" s="220" t="str">
        <f t="shared" ca="1" si="156"/>
        <v/>
      </c>
      <c r="ER15" s="220" t="str">
        <f t="shared" ca="1" si="157"/>
        <v/>
      </c>
      <c r="ES15" s="54" t="str">
        <f t="shared" ca="1" si="158"/>
        <v/>
      </c>
      <c r="ET15" s="54" t="str">
        <f t="shared" ca="1" si="159"/>
        <v/>
      </c>
      <c r="EU15" s="54" t="str">
        <f t="shared" ca="1" si="160"/>
        <v/>
      </c>
      <c r="EV15" s="54" t="str">
        <f t="shared" ca="1" si="161"/>
        <v/>
      </c>
      <c r="EW15" s="54" t="str">
        <f t="shared" ca="1" si="162"/>
        <v/>
      </c>
      <c r="EX15" s="54" t="str">
        <f t="shared" ca="1" si="163"/>
        <v/>
      </c>
      <c r="EY15" s="54" t="str">
        <f t="shared" ca="1" si="164"/>
        <v/>
      </c>
      <c r="EZ15" s="54" t="str">
        <f t="shared" ca="1" si="165"/>
        <v/>
      </c>
      <c r="FA15" s="54" t="str">
        <f t="shared" ca="1" si="166"/>
        <v/>
      </c>
      <c r="FB15" s="54" t="str">
        <f t="shared" ca="1" si="167"/>
        <v/>
      </c>
      <c r="FC15" s="54" t="str">
        <f t="shared" ca="1" si="168"/>
        <v/>
      </c>
      <c r="FD15" s="220">
        <f t="shared" si="169"/>
        <v>1</v>
      </c>
      <c r="FE15" s="54" t="str">
        <f t="shared" si="170"/>
        <v/>
      </c>
      <c r="FF15" s="54" t="str">
        <f t="shared" si="171"/>
        <v/>
      </c>
      <c r="FG15" s="54" t="str">
        <f t="shared" si="172"/>
        <v/>
      </c>
      <c r="FH15" s="54" t="str">
        <f t="shared" si="173"/>
        <v/>
      </c>
      <c r="FI15" s="220" t="str">
        <f>IF(B15=0,"",COUNTIF(FD$6:FD15,FD15))</f>
        <v/>
      </c>
      <c r="FJ15" s="54" t="str">
        <f t="shared" si="174"/>
        <v/>
      </c>
      <c r="FK15" s="221" t="str">
        <f t="shared" si="175"/>
        <v/>
      </c>
      <c r="FL15" s="54" t="str">
        <f t="shared" si="176"/>
        <v/>
      </c>
      <c r="FM15" s="54" t="str">
        <f t="shared" si="177"/>
        <v/>
      </c>
      <c r="FN15" s="54" t="str">
        <f t="shared" si="178"/>
        <v/>
      </c>
      <c r="FO15" s="54" t="str">
        <f t="shared" si="179"/>
        <v/>
      </c>
    </row>
    <row r="16" spans="1:171" ht="17.25">
      <c r="A16" s="214">
        <v>11</v>
      </c>
      <c r="B16" s="214">
        <f>COUNTIF('中間シート (2)'!M:M,行政集計シート※記入不要です!A16)</f>
        <v>0</v>
      </c>
      <c r="C16" s="222" t="str">
        <f t="shared" si="180"/>
        <v/>
      </c>
      <c r="D16" s="222" t="str">
        <f t="shared" si="181"/>
        <v/>
      </c>
      <c r="E16" s="222" t="str">
        <f t="shared" si="182"/>
        <v/>
      </c>
      <c r="F16" s="223"/>
      <c r="G16" s="216" t="str">
        <f>IFERROR(VLOOKUP($A16,'中間シート (2)'!$M$6:$AR$65,G$1,FALSE),"")</f>
        <v/>
      </c>
      <c r="H16" s="216" t="str">
        <f>IFERROR(VLOOKUP($A16,'中間シート (2)'!$M$6:$AR$65,H$1,FALSE),"")</f>
        <v/>
      </c>
      <c r="I16" s="216" t="str">
        <f>IFERROR(VLOOKUP($A16,'中間シート (2)'!$M$6:$AR$65,I$1,FALSE),"")</f>
        <v/>
      </c>
      <c r="J16" s="216" t="str">
        <f>IFERROR(VLOOKUP($A16,'中間シート (2)'!$M$6:$AR$65,J$1,FALSE),"")</f>
        <v/>
      </c>
      <c r="K16" s="216" t="str">
        <f>IFERROR(VLOOKUP($A16,'中間シート (2)'!$M$6:$AR$65,K$1,FALSE),"")</f>
        <v/>
      </c>
      <c r="L16" s="216" t="str">
        <f>IFERROR(VLOOKUP($A16,'中間シート (2)'!$M$6:$AR$65,L$1,FALSE),"")</f>
        <v/>
      </c>
      <c r="M16" s="216" t="str">
        <f>IFERROR(VLOOKUP($A16,'中間シート (2)'!$M$6:$AR$65,M$1,FALSE),"")</f>
        <v/>
      </c>
      <c r="N16" s="216" t="str">
        <f>IFERROR(VLOOKUP($A16,'中間シート (2)'!$M$6:$AR$65,N$1,FALSE),"")</f>
        <v/>
      </c>
      <c r="O16" s="216" t="str">
        <f>IFERROR(VLOOKUP($A16,'中間シート (2)'!$M$6:$AR$65,O$1,FALSE),"")</f>
        <v/>
      </c>
      <c r="P16" s="216" t="str">
        <f>IFERROR(VLOOKUP($A16,'中間シート (2)'!$M$6:$AR$65,P$1,FALSE),"")</f>
        <v/>
      </c>
      <c r="Q16" s="216" t="str">
        <f>IFERROR(VLOOKUP($A16,'中間シート (2)'!$M$6:$AR$65,Q$1,FALSE),"")</f>
        <v/>
      </c>
      <c r="R16" s="216" t="str">
        <f>IFERROR(VLOOKUP($A16,'中間シート (2)'!$M$6:$AR$65,R$1,FALSE),"")</f>
        <v/>
      </c>
      <c r="S16" s="216" t="str">
        <f>IFERROR(VLOOKUP($A16,'中間シート (2)'!$M$6:$AR$65,S$1,FALSE),"")</f>
        <v/>
      </c>
      <c r="T16" s="216" t="str">
        <f>IFERROR(VLOOKUP($A16,'中間シート (2)'!$M$6:$AR$65,T$1,FALSE),"")</f>
        <v/>
      </c>
      <c r="U16" s="216" t="str">
        <f>IFERROR(VLOOKUP($A16,'中間シート (2)'!$M$6:$AR$65,U$1,FALSE),"")</f>
        <v/>
      </c>
      <c r="V16" s="216"/>
      <c r="W16" s="216" t="str">
        <f>IFERROR(VLOOKUP($A16,'中間シート (2)'!$M$6:$AR$65,W$1,FALSE),"")</f>
        <v/>
      </c>
      <c r="X16" s="216" t="str">
        <f>IFERROR(VLOOKUP($A16,'中間シート (2)'!$M$6:$AR$65,X$1,FALSE),"")</f>
        <v/>
      </c>
      <c r="Y16" s="216" t="str">
        <f>IFERROR(VLOOKUP($A16,'中間シート (2)'!$M$6:$AR$65,Y$1,FALSE),"")</f>
        <v/>
      </c>
      <c r="Z16" s="216" t="str">
        <f>IFERROR(VLOOKUP($A16,'中間シート (2)'!$M$6:$AR$65,Z$1,FALSE),"")</f>
        <v/>
      </c>
      <c r="AA16" s="216" t="str">
        <f>IFERROR(VLOOKUP($A16,'中間シート (2)'!$M$6:$AR$65,AA$1,FALSE),"")</f>
        <v/>
      </c>
      <c r="AB16" s="216" t="str">
        <f>IFERROR(VLOOKUP($A16,'中間シート (2)'!$M$6:$AR$65,AB$1,FALSE),"")</f>
        <v/>
      </c>
      <c r="AC16" s="216" t="str">
        <f>IFERROR(VLOOKUP($A16,'中間シート (2)'!$M$6:$AR$65,AC$1,FALSE),"")</f>
        <v/>
      </c>
      <c r="AD16" s="216" t="str">
        <f>IFERROR(VLOOKUP($A16,'中間シート (2)'!$M$6:$AR$65,AD$1,FALSE),"")</f>
        <v/>
      </c>
      <c r="AE16" s="216"/>
      <c r="AF16" s="216"/>
      <c r="AG16" s="216"/>
      <c r="AH16" s="228" t="str">
        <f>IFERROR(VLOOKUP($A16,'中間シート (2)'!$M$6:$BC$67,AH$1,FALSE),"")</f>
        <v/>
      </c>
      <c r="AI16" s="228" t="str">
        <f>IFERROR(VLOOKUP($A16,'中間シート (2)'!$M$6:$BC$67,AI$1,FALSE),"")</f>
        <v/>
      </c>
      <c r="AJ16" s="228" t="str">
        <f>IFERROR(VLOOKUP($A16,'中間シート (2)'!$M$6:$BC$67,AJ$1,FALSE),"")</f>
        <v/>
      </c>
      <c r="AK16" s="228" t="str">
        <f>IFERROR(VLOOKUP($A16,'中間シート (2)'!$M$6:$BC$67,AK$1,FALSE),"")</f>
        <v/>
      </c>
      <c r="AL16" s="228" t="str">
        <f>IFERROR(VLOOKUP($A16,'中間シート (2)'!$M$6:$BC$67,AL$1,FALSE),"")</f>
        <v/>
      </c>
      <c r="AM16" s="228" t="str">
        <f>IFERROR(VLOOKUP($A16,'中間シート (2)'!$M$6:$BC$67,AM$1,FALSE),"")</f>
        <v/>
      </c>
      <c r="AN16" s="228" t="str">
        <f>IFERROR(VLOOKUP($A16,'中間シート (2)'!$M$6:$BC$67,AN$1,FALSE),"")</f>
        <v/>
      </c>
      <c r="AO16" s="228" t="str">
        <f>IFERROR(VLOOKUP($A16,'中間シート (2)'!$M$6:$BC$67,AO$1,FALSE),"")</f>
        <v/>
      </c>
      <c r="AR16" s="217"/>
      <c r="AS16" s="217"/>
      <c r="AT16" s="217"/>
      <c r="AU16" s="54">
        <f t="shared" si="5"/>
        <v>41</v>
      </c>
      <c r="AV16" s="54">
        <f t="shared" si="6"/>
        <v>41</v>
      </c>
      <c r="AW16" s="54" t="str">
        <f t="shared" si="59"/>
        <v/>
      </c>
      <c r="AX16" s="54" t="str">
        <f t="shared" si="60"/>
        <v/>
      </c>
      <c r="AY16" s="54" t="str">
        <f t="shared" si="61"/>
        <v/>
      </c>
      <c r="AZ16" s="54" t="str">
        <f t="shared" si="62"/>
        <v/>
      </c>
      <c r="BA16" s="54" t="str">
        <f t="shared" si="63"/>
        <v/>
      </c>
      <c r="BB16" s="54" t="str">
        <f ca="1">IF(AB16="","",IF(COUNTIF(エラー23シート!$G$5:$G$79, OFFSET(I16,IF(H16="",0,-H16+1),0)*100+OFFSET(X16,IF(H16="",0,-H16+1),0)*10+AB16)&gt;0,23,""))</f>
        <v/>
      </c>
      <c r="BC16" s="54" t="str">
        <f t="shared" si="64"/>
        <v/>
      </c>
      <c r="BD16" s="54" t="str">
        <f t="shared" si="65"/>
        <v/>
      </c>
      <c r="BE16" s="54" t="str">
        <f t="shared" si="66"/>
        <v/>
      </c>
      <c r="BF16" s="54" t="str">
        <f t="shared" si="67"/>
        <v/>
      </c>
      <c r="BG16" s="54" t="str">
        <f t="shared" si="68"/>
        <v/>
      </c>
      <c r="BH16" s="54" t="str">
        <f t="shared" si="69"/>
        <v/>
      </c>
      <c r="BI16" s="54" t="str">
        <f t="shared" si="70"/>
        <v/>
      </c>
      <c r="BJ16" s="54" t="str">
        <f t="shared" si="71"/>
        <v/>
      </c>
      <c r="BK16" s="54" t="str">
        <f t="shared" si="72"/>
        <v/>
      </c>
      <c r="BL16" s="54" t="str">
        <f t="shared" si="73"/>
        <v/>
      </c>
      <c r="BM16" s="54" t="str">
        <f t="shared" si="74"/>
        <v/>
      </c>
      <c r="BN16" s="54" t="str">
        <f t="shared" si="75"/>
        <v/>
      </c>
      <c r="BO16" s="54" t="str">
        <f t="shared" si="76"/>
        <v/>
      </c>
      <c r="BP16" s="54" t="str">
        <f t="shared" si="77"/>
        <v/>
      </c>
      <c r="BQ16" s="54" t="str">
        <f t="shared" si="78"/>
        <v/>
      </c>
      <c r="BR16" s="54" t="str">
        <f t="shared" si="79"/>
        <v/>
      </c>
      <c r="BS16" s="218" t="str">
        <f t="shared" si="80"/>
        <v/>
      </c>
      <c r="BT16" s="54" t="str">
        <f t="shared" si="81"/>
        <v/>
      </c>
      <c r="BU16" s="54" t="str">
        <f t="shared" si="82"/>
        <v/>
      </c>
      <c r="BV16" s="54" t="str">
        <f t="shared" si="83"/>
        <v/>
      </c>
      <c r="BW16" s="54" t="str">
        <f t="shared" si="84"/>
        <v/>
      </c>
      <c r="BX16" s="54" t="str">
        <f t="shared" si="85"/>
        <v/>
      </c>
      <c r="BY16" s="54" t="str">
        <f t="shared" si="86"/>
        <v/>
      </c>
      <c r="BZ16" s="54" t="str">
        <f t="shared" si="87"/>
        <v/>
      </c>
      <c r="CA16" s="54" t="str">
        <f t="shared" si="88"/>
        <v/>
      </c>
      <c r="CB16" s="54" t="str">
        <f t="shared" si="89"/>
        <v/>
      </c>
      <c r="CC16" s="54" t="str">
        <f t="shared" si="90"/>
        <v/>
      </c>
      <c r="CD16" s="54" t="str">
        <f t="shared" si="91"/>
        <v/>
      </c>
      <c r="CE16" s="54" t="str">
        <f t="shared" si="92"/>
        <v/>
      </c>
      <c r="CF16" s="54" t="str">
        <f t="shared" si="93"/>
        <v/>
      </c>
      <c r="CG16" s="54" t="str">
        <f t="shared" si="94"/>
        <v/>
      </c>
      <c r="CH16" s="54" t="str">
        <f t="shared" si="95"/>
        <v/>
      </c>
      <c r="CI16" s="54" t="str">
        <f t="shared" si="96"/>
        <v/>
      </c>
      <c r="CJ16" s="54" t="str">
        <f t="shared" si="97"/>
        <v/>
      </c>
      <c r="CK16" s="54" t="str">
        <f t="shared" si="98"/>
        <v/>
      </c>
      <c r="CL16" s="219" t="str">
        <f t="shared" si="99"/>
        <v/>
      </c>
      <c r="CM16" s="54" t="str">
        <f t="shared" si="100"/>
        <v/>
      </c>
      <c r="CN16" s="54" t="str">
        <f t="shared" si="101"/>
        <v/>
      </c>
      <c r="CO16" s="54" t="str">
        <f t="shared" si="102"/>
        <v/>
      </c>
      <c r="CP16" s="54" t="str">
        <f t="shared" si="103"/>
        <v/>
      </c>
      <c r="CQ16" s="54" t="str">
        <f t="shared" si="104"/>
        <v/>
      </c>
      <c r="CR16" s="54" t="str">
        <f t="shared" si="105"/>
        <v/>
      </c>
      <c r="CS16" s="54" t="str">
        <f t="shared" si="106"/>
        <v/>
      </c>
      <c r="CT16" s="54" t="str">
        <f t="shared" si="107"/>
        <v/>
      </c>
      <c r="CU16" s="54" t="str">
        <f t="shared" si="108"/>
        <v/>
      </c>
      <c r="CV16" s="220">
        <f t="shared" si="109"/>
        <v>0</v>
      </c>
      <c r="CW16" s="54" t="str">
        <f t="shared" si="110"/>
        <v/>
      </c>
      <c r="CX16" s="54" t="str">
        <f t="shared" si="111"/>
        <v/>
      </c>
      <c r="CY16" s="54" t="str">
        <f t="shared" si="112"/>
        <v/>
      </c>
      <c r="CZ16" s="54" t="str">
        <f t="shared" si="113"/>
        <v/>
      </c>
      <c r="DA16" s="54" t="str">
        <f t="shared" si="114"/>
        <v/>
      </c>
      <c r="DB16" s="54" t="str">
        <f t="shared" si="115"/>
        <v/>
      </c>
      <c r="DC16" s="54" t="str">
        <f t="shared" si="116"/>
        <v/>
      </c>
      <c r="DD16" s="54" t="str">
        <f t="shared" si="117"/>
        <v/>
      </c>
      <c r="DE16" s="54" t="str">
        <f t="shared" si="118"/>
        <v/>
      </c>
      <c r="DF16" s="54" t="str">
        <f t="shared" si="119"/>
        <v/>
      </c>
      <c r="DG16" s="54" t="str">
        <f t="shared" si="120"/>
        <v/>
      </c>
      <c r="DH16" s="54" t="str">
        <f t="shared" si="121"/>
        <v/>
      </c>
      <c r="DI16" s="54" t="str">
        <f t="shared" si="122"/>
        <v/>
      </c>
      <c r="DJ16" s="54" t="str">
        <f t="shared" si="123"/>
        <v/>
      </c>
      <c r="DK16" s="54" t="str">
        <f t="shared" si="124"/>
        <v/>
      </c>
      <c r="DL16" s="54" t="str">
        <f t="shared" si="125"/>
        <v/>
      </c>
      <c r="DM16" s="54" t="str">
        <f t="shared" si="126"/>
        <v/>
      </c>
      <c r="DN16" s="54" t="str">
        <f t="shared" si="127"/>
        <v/>
      </c>
      <c r="DO16" s="54" t="str">
        <f t="shared" si="128"/>
        <v/>
      </c>
      <c r="DP16" s="54" t="str">
        <f t="shared" si="129"/>
        <v/>
      </c>
      <c r="DQ16" s="54" t="str">
        <f t="shared" si="130"/>
        <v/>
      </c>
      <c r="DR16" s="54" t="str">
        <f t="shared" si="131"/>
        <v/>
      </c>
      <c r="DS16" s="54" t="str">
        <f t="shared" si="132"/>
        <v/>
      </c>
      <c r="DT16" s="54" t="str">
        <f t="shared" si="133"/>
        <v/>
      </c>
      <c r="DU16" s="54" t="str">
        <f t="shared" si="134"/>
        <v/>
      </c>
      <c r="DV16" s="54" t="str">
        <f t="shared" si="135"/>
        <v/>
      </c>
      <c r="DW16" s="54" t="str">
        <f t="shared" si="136"/>
        <v/>
      </c>
      <c r="DX16" s="54" t="str">
        <f t="shared" si="137"/>
        <v/>
      </c>
      <c r="DY16" s="54" t="str">
        <f t="shared" si="138"/>
        <v/>
      </c>
      <c r="DZ16" s="54" t="str">
        <f t="shared" si="139"/>
        <v/>
      </c>
      <c r="EA16" s="54" t="str">
        <f t="shared" si="140"/>
        <v/>
      </c>
      <c r="EB16" s="54" t="str">
        <f t="shared" si="141"/>
        <v/>
      </c>
      <c r="EC16" s="54" t="str">
        <f t="shared" si="142"/>
        <v/>
      </c>
      <c r="ED16" s="54" t="str">
        <f t="shared" si="143"/>
        <v/>
      </c>
      <c r="EE16" s="54" t="str">
        <f t="shared" si="144"/>
        <v/>
      </c>
      <c r="EF16" s="54" t="str">
        <f t="shared" si="145"/>
        <v/>
      </c>
      <c r="EG16" s="54" t="str">
        <f t="shared" si="146"/>
        <v/>
      </c>
      <c r="EH16" s="54" t="str">
        <f t="shared" si="147"/>
        <v/>
      </c>
      <c r="EI16" s="54" t="str">
        <f t="shared" si="148"/>
        <v/>
      </c>
      <c r="EJ16" s="54" t="str">
        <f t="shared" si="149"/>
        <v/>
      </c>
      <c r="EK16" s="54" t="str">
        <f t="shared" si="150"/>
        <v/>
      </c>
      <c r="EL16" s="54" t="str">
        <f t="shared" si="151"/>
        <v/>
      </c>
      <c r="EM16" s="54" t="str">
        <f t="shared" si="152"/>
        <v/>
      </c>
      <c r="EN16" s="54" t="str">
        <f t="shared" si="153"/>
        <v/>
      </c>
      <c r="EO16" s="54" t="str">
        <f t="shared" si="154"/>
        <v/>
      </c>
      <c r="EP16" s="54" t="str">
        <f t="shared" si="155"/>
        <v/>
      </c>
      <c r="EQ16" s="220" t="str">
        <f t="shared" ca="1" si="156"/>
        <v/>
      </c>
      <c r="ER16" s="220" t="str">
        <f t="shared" ca="1" si="157"/>
        <v/>
      </c>
      <c r="ES16" s="54" t="str">
        <f t="shared" ca="1" si="158"/>
        <v/>
      </c>
      <c r="ET16" s="54" t="str">
        <f t="shared" ca="1" si="159"/>
        <v/>
      </c>
      <c r="EU16" s="54" t="str">
        <f t="shared" ca="1" si="160"/>
        <v/>
      </c>
      <c r="EV16" s="54" t="str">
        <f t="shared" ca="1" si="161"/>
        <v/>
      </c>
      <c r="EW16" s="54" t="str">
        <f t="shared" ca="1" si="162"/>
        <v/>
      </c>
      <c r="EX16" s="54" t="str">
        <f t="shared" ca="1" si="163"/>
        <v/>
      </c>
      <c r="EY16" s="54" t="str">
        <f t="shared" ca="1" si="164"/>
        <v/>
      </c>
      <c r="EZ16" s="54" t="str">
        <f t="shared" ca="1" si="165"/>
        <v/>
      </c>
      <c r="FA16" s="54" t="str">
        <f t="shared" ca="1" si="166"/>
        <v/>
      </c>
      <c r="FB16" s="54" t="str">
        <f t="shared" ca="1" si="167"/>
        <v/>
      </c>
      <c r="FC16" s="54" t="str">
        <f t="shared" ca="1" si="168"/>
        <v/>
      </c>
      <c r="FD16" s="220">
        <f t="shared" si="169"/>
        <v>1</v>
      </c>
      <c r="FE16" s="54" t="str">
        <f t="shared" si="170"/>
        <v/>
      </c>
      <c r="FF16" s="54" t="str">
        <f t="shared" si="171"/>
        <v/>
      </c>
      <c r="FG16" s="54" t="str">
        <f t="shared" si="172"/>
        <v/>
      </c>
      <c r="FH16" s="54" t="str">
        <f t="shared" si="173"/>
        <v/>
      </c>
      <c r="FI16" s="220" t="str">
        <f>IF(B16=0,"",COUNTIF(FD$6:FD16,FD16))</f>
        <v/>
      </c>
      <c r="FJ16" s="54" t="str">
        <f t="shared" si="174"/>
        <v/>
      </c>
      <c r="FK16" s="221" t="str">
        <f t="shared" si="175"/>
        <v/>
      </c>
      <c r="FL16" s="54" t="str">
        <f t="shared" si="176"/>
        <v/>
      </c>
      <c r="FM16" s="54" t="str">
        <f t="shared" si="177"/>
        <v/>
      </c>
      <c r="FN16" s="54" t="str">
        <f t="shared" si="178"/>
        <v/>
      </c>
      <c r="FO16" s="54" t="str">
        <f t="shared" si="179"/>
        <v/>
      </c>
    </row>
    <row r="17" spans="1:171" ht="17.25">
      <c r="A17" s="214">
        <v>12</v>
      </c>
      <c r="B17" s="214">
        <f>COUNTIF('中間シート (2)'!M:M,行政集計シート※記入不要です!A17)</f>
        <v>0</v>
      </c>
      <c r="C17" s="222" t="str">
        <f t="shared" si="180"/>
        <v/>
      </c>
      <c r="D17" s="222" t="str">
        <f t="shared" si="181"/>
        <v/>
      </c>
      <c r="E17" s="222" t="str">
        <f t="shared" si="182"/>
        <v/>
      </c>
      <c r="F17" s="223"/>
      <c r="G17" s="216" t="str">
        <f>IFERROR(VLOOKUP($A17,'中間シート (2)'!$M$6:$AR$65,G$1,FALSE),"")</f>
        <v/>
      </c>
      <c r="H17" s="216" t="str">
        <f>IFERROR(VLOOKUP($A17,'中間シート (2)'!$M$6:$AR$65,H$1,FALSE),"")</f>
        <v/>
      </c>
      <c r="I17" s="216" t="str">
        <f>IFERROR(VLOOKUP($A17,'中間シート (2)'!$M$6:$AR$65,I$1,FALSE),"")</f>
        <v/>
      </c>
      <c r="J17" s="216" t="str">
        <f>IFERROR(VLOOKUP($A17,'中間シート (2)'!$M$6:$AR$65,J$1,FALSE),"")</f>
        <v/>
      </c>
      <c r="K17" s="216" t="str">
        <f>IFERROR(VLOOKUP($A17,'中間シート (2)'!$M$6:$AR$65,K$1,FALSE),"")</f>
        <v/>
      </c>
      <c r="L17" s="216" t="str">
        <f>IFERROR(VLOOKUP($A17,'中間シート (2)'!$M$6:$AR$65,L$1,FALSE),"")</f>
        <v/>
      </c>
      <c r="M17" s="216" t="str">
        <f>IFERROR(VLOOKUP($A17,'中間シート (2)'!$M$6:$AR$65,M$1,FALSE),"")</f>
        <v/>
      </c>
      <c r="N17" s="216" t="str">
        <f>IFERROR(VLOOKUP($A17,'中間シート (2)'!$M$6:$AR$65,N$1,FALSE),"")</f>
        <v/>
      </c>
      <c r="O17" s="216" t="str">
        <f>IFERROR(VLOOKUP($A17,'中間シート (2)'!$M$6:$AR$65,O$1,FALSE),"")</f>
        <v/>
      </c>
      <c r="P17" s="216" t="str">
        <f>IFERROR(VLOOKUP($A17,'中間シート (2)'!$M$6:$AR$65,P$1,FALSE),"")</f>
        <v/>
      </c>
      <c r="Q17" s="216" t="str">
        <f>IFERROR(VLOOKUP($A17,'中間シート (2)'!$M$6:$AR$65,Q$1,FALSE),"")</f>
        <v/>
      </c>
      <c r="R17" s="216" t="str">
        <f>IFERROR(VLOOKUP($A17,'中間シート (2)'!$M$6:$AR$65,R$1,FALSE),"")</f>
        <v/>
      </c>
      <c r="S17" s="216" t="str">
        <f>IFERROR(VLOOKUP($A17,'中間シート (2)'!$M$6:$AR$65,S$1,FALSE),"")</f>
        <v/>
      </c>
      <c r="T17" s="216" t="str">
        <f>IFERROR(VLOOKUP($A17,'中間シート (2)'!$M$6:$AR$65,T$1,FALSE),"")</f>
        <v/>
      </c>
      <c r="U17" s="216" t="str">
        <f>IFERROR(VLOOKUP($A17,'中間シート (2)'!$M$6:$AR$65,U$1,FALSE),"")</f>
        <v/>
      </c>
      <c r="V17" s="216"/>
      <c r="W17" s="216" t="str">
        <f>IFERROR(VLOOKUP($A17,'中間シート (2)'!$M$6:$AR$65,W$1,FALSE),"")</f>
        <v/>
      </c>
      <c r="X17" s="216" t="str">
        <f>IFERROR(VLOOKUP($A17,'中間シート (2)'!$M$6:$AR$65,X$1,FALSE),"")</f>
        <v/>
      </c>
      <c r="Y17" s="216" t="str">
        <f>IFERROR(VLOOKUP($A17,'中間シート (2)'!$M$6:$AR$65,Y$1,FALSE),"")</f>
        <v/>
      </c>
      <c r="Z17" s="216" t="str">
        <f>IFERROR(VLOOKUP($A17,'中間シート (2)'!$M$6:$AR$65,Z$1,FALSE),"")</f>
        <v/>
      </c>
      <c r="AA17" s="216" t="str">
        <f>IFERROR(VLOOKUP($A17,'中間シート (2)'!$M$6:$AR$65,AA$1,FALSE),"")</f>
        <v/>
      </c>
      <c r="AB17" s="216" t="str">
        <f>IFERROR(VLOOKUP($A17,'中間シート (2)'!$M$6:$AR$65,AB$1,FALSE),"")</f>
        <v/>
      </c>
      <c r="AC17" s="216" t="str">
        <f>IFERROR(VLOOKUP($A17,'中間シート (2)'!$M$6:$AR$65,AC$1,FALSE),"")</f>
        <v/>
      </c>
      <c r="AD17" s="216" t="str">
        <f>IFERROR(VLOOKUP($A17,'中間シート (2)'!$M$6:$AR$65,AD$1,FALSE),"")</f>
        <v/>
      </c>
      <c r="AE17" s="216"/>
      <c r="AF17" s="216"/>
      <c r="AG17" s="216"/>
      <c r="AH17" s="228" t="str">
        <f>IFERROR(VLOOKUP($A17,'中間シート (2)'!$M$6:$BC$67,AH$1,FALSE),"")</f>
        <v/>
      </c>
      <c r="AI17" s="228" t="str">
        <f>IFERROR(VLOOKUP($A17,'中間シート (2)'!$M$6:$BC$67,AI$1,FALSE),"")</f>
        <v/>
      </c>
      <c r="AJ17" s="228" t="str">
        <f>IFERROR(VLOOKUP($A17,'中間シート (2)'!$M$6:$BC$67,AJ$1,FALSE),"")</f>
        <v/>
      </c>
      <c r="AK17" s="228" t="str">
        <f>IFERROR(VLOOKUP($A17,'中間シート (2)'!$M$6:$BC$67,AK$1,FALSE),"")</f>
        <v/>
      </c>
      <c r="AL17" s="228" t="str">
        <f>IFERROR(VLOOKUP($A17,'中間シート (2)'!$M$6:$BC$67,AL$1,FALSE),"")</f>
        <v/>
      </c>
      <c r="AM17" s="228" t="str">
        <f>IFERROR(VLOOKUP($A17,'中間シート (2)'!$M$6:$BC$67,AM$1,FALSE),"")</f>
        <v/>
      </c>
      <c r="AN17" s="228" t="str">
        <f>IFERROR(VLOOKUP($A17,'中間シート (2)'!$M$6:$BC$67,AN$1,FALSE),"")</f>
        <v/>
      </c>
      <c r="AO17" s="228" t="str">
        <f>IFERROR(VLOOKUP($A17,'中間シート (2)'!$M$6:$BC$67,AO$1,FALSE),"")</f>
        <v/>
      </c>
      <c r="AR17" s="217"/>
      <c r="AS17" s="217"/>
      <c r="AT17" s="217"/>
      <c r="AU17" s="54">
        <f t="shared" si="5"/>
        <v>41</v>
      </c>
      <c r="AV17" s="54">
        <f t="shared" si="6"/>
        <v>41</v>
      </c>
      <c r="AW17" s="54" t="str">
        <f t="shared" si="59"/>
        <v/>
      </c>
      <c r="AX17" s="54" t="str">
        <f t="shared" si="60"/>
        <v/>
      </c>
      <c r="AY17" s="54" t="str">
        <f t="shared" si="61"/>
        <v/>
      </c>
      <c r="AZ17" s="54" t="str">
        <f t="shared" si="62"/>
        <v/>
      </c>
      <c r="BA17" s="54" t="str">
        <f t="shared" si="63"/>
        <v/>
      </c>
      <c r="BB17" s="54" t="str">
        <f ca="1">IF(AB17="","",IF(COUNTIF(エラー23シート!$G$5:$G$79, OFFSET(I17,IF(H17="",0,-H17+1),0)*100+OFFSET(X17,IF(H17="",0,-H17+1),0)*10+AB17)&gt;0,23,""))</f>
        <v/>
      </c>
      <c r="BC17" s="54" t="str">
        <f t="shared" si="64"/>
        <v/>
      </c>
      <c r="BD17" s="54" t="str">
        <f t="shared" si="65"/>
        <v/>
      </c>
      <c r="BE17" s="54" t="str">
        <f t="shared" si="66"/>
        <v/>
      </c>
      <c r="BF17" s="54" t="str">
        <f t="shared" si="67"/>
        <v/>
      </c>
      <c r="BG17" s="54" t="str">
        <f t="shared" si="68"/>
        <v/>
      </c>
      <c r="BH17" s="54" t="str">
        <f t="shared" si="69"/>
        <v/>
      </c>
      <c r="BI17" s="54" t="str">
        <f t="shared" si="70"/>
        <v/>
      </c>
      <c r="BJ17" s="54" t="str">
        <f t="shared" si="71"/>
        <v/>
      </c>
      <c r="BK17" s="54" t="str">
        <f t="shared" si="72"/>
        <v/>
      </c>
      <c r="BL17" s="54" t="str">
        <f t="shared" si="73"/>
        <v/>
      </c>
      <c r="BM17" s="54" t="str">
        <f t="shared" si="74"/>
        <v/>
      </c>
      <c r="BN17" s="54" t="str">
        <f t="shared" si="75"/>
        <v/>
      </c>
      <c r="BO17" s="54" t="str">
        <f t="shared" si="76"/>
        <v/>
      </c>
      <c r="BP17" s="54" t="str">
        <f t="shared" si="77"/>
        <v/>
      </c>
      <c r="BQ17" s="54" t="str">
        <f t="shared" si="78"/>
        <v/>
      </c>
      <c r="BR17" s="54" t="str">
        <f t="shared" si="79"/>
        <v/>
      </c>
      <c r="BS17" s="218" t="str">
        <f t="shared" si="80"/>
        <v/>
      </c>
      <c r="BT17" s="54" t="str">
        <f t="shared" si="81"/>
        <v/>
      </c>
      <c r="BU17" s="54" t="str">
        <f t="shared" si="82"/>
        <v/>
      </c>
      <c r="BV17" s="54" t="str">
        <f t="shared" si="83"/>
        <v/>
      </c>
      <c r="BW17" s="54" t="str">
        <f t="shared" si="84"/>
        <v/>
      </c>
      <c r="BX17" s="54" t="str">
        <f t="shared" si="85"/>
        <v/>
      </c>
      <c r="BY17" s="54" t="str">
        <f t="shared" si="86"/>
        <v/>
      </c>
      <c r="BZ17" s="54" t="str">
        <f t="shared" si="87"/>
        <v/>
      </c>
      <c r="CA17" s="54" t="str">
        <f t="shared" si="88"/>
        <v/>
      </c>
      <c r="CB17" s="54" t="str">
        <f t="shared" si="89"/>
        <v/>
      </c>
      <c r="CC17" s="54" t="str">
        <f t="shared" si="90"/>
        <v/>
      </c>
      <c r="CD17" s="54" t="str">
        <f t="shared" si="91"/>
        <v/>
      </c>
      <c r="CE17" s="54" t="str">
        <f t="shared" si="92"/>
        <v/>
      </c>
      <c r="CF17" s="54" t="str">
        <f t="shared" si="93"/>
        <v/>
      </c>
      <c r="CG17" s="54" t="str">
        <f t="shared" si="94"/>
        <v/>
      </c>
      <c r="CH17" s="54" t="str">
        <f t="shared" si="95"/>
        <v/>
      </c>
      <c r="CI17" s="54" t="str">
        <f t="shared" si="96"/>
        <v/>
      </c>
      <c r="CJ17" s="54" t="str">
        <f t="shared" si="97"/>
        <v/>
      </c>
      <c r="CK17" s="54" t="str">
        <f t="shared" si="98"/>
        <v/>
      </c>
      <c r="CL17" s="219" t="str">
        <f t="shared" si="99"/>
        <v/>
      </c>
      <c r="CM17" s="54" t="str">
        <f t="shared" si="100"/>
        <v/>
      </c>
      <c r="CN17" s="54" t="str">
        <f t="shared" si="101"/>
        <v/>
      </c>
      <c r="CO17" s="54" t="str">
        <f t="shared" si="102"/>
        <v/>
      </c>
      <c r="CP17" s="54" t="str">
        <f t="shared" si="103"/>
        <v/>
      </c>
      <c r="CQ17" s="54" t="str">
        <f t="shared" si="104"/>
        <v/>
      </c>
      <c r="CR17" s="54" t="str">
        <f t="shared" si="105"/>
        <v/>
      </c>
      <c r="CS17" s="54" t="str">
        <f t="shared" si="106"/>
        <v/>
      </c>
      <c r="CT17" s="54" t="str">
        <f t="shared" si="107"/>
        <v/>
      </c>
      <c r="CU17" s="54" t="str">
        <f t="shared" si="108"/>
        <v/>
      </c>
      <c r="CV17" s="220">
        <f t="shared" si="109"/>
        <v>0</v>
      </c>
      <c r="CW17" s="54" t="str">
        <f t="shared" si="110"/>
        <v/>
      </c>
      <c r="CX17" s="54" t="str">
        <f t="shared" si="111"/>
        <v/>
      </c>
      <c r="CY17" s="54" t="str">
        <f t="shared" si="112"/>
        <v/>
      </c>
      <c r="CZ17" s="54" t="str">
        <f t="shared" si="113"/>
        <v/>
      </c>
      <c r="DA17" s="54" t="str">
        <f t="shared" si="114"/>
        <v/>
      </c>
      <c r="DB17" s="54" t="str">
        <f t="shared" si="115"/>
        <v/>
      </c>
      <c r="DC17" s="54" t="str">
        <f t="shared" si="116"/>
        <v/>
      </c>
      <c r="DD17" s="54" t="str">
        <f t="shared" si="117"/>
        <v/>
      </c>
      <c r="DE17" s="54" t="str">
        <f t="shared" si="118"/>
        <v/>
      </c>
      <c r="DF17" s="54" t="str">
        <f t="shared" si="119"/>
        <v/>
      </c>
      <c r="DG17" s="54" t="str">
        <f t="shared" si="120"/>
        <v/>
      </c>
      <c r="DH17" s="54" t="str">
        <f t="shared" si="121"/>
        <v/>
      </c>
      <c r="DI17" s="54" t="str">
        <f t="shared" si="122"/>
        <v/>
      </c>
      <c r="DJ17" s="54" t="str">
        <f t="shared" si="123"/>
        <v/>
      </c>
      <c r="DK17" s="54" t="str">
        <f t="shared" si="124"/>
        <v/>
      </c>
      <c r="DL17" s="54" t="str">
        <f t="shared" si="125"/>
        <v/>
      </c>
      <c r="DM17" s="54" t="str">
        <f t="shared" si="126"/>
        <v/>
      </c>
      <c r="DN17" s="54" t="str">
        <f t="shared" si="127"/>
        <v/>
      </c>
      <c r="DO17" s="54" t="str">
        <f t="shared" si="128"/>
        <v/>
      </c>
      <c r="DP17" s="54" t="str">
        <f t="shared" si="129"/>
        <v/>
      </c>
      <c r="DQ17" s="54" t="str">
        <f t="shared" si="130"/>
        <v/>
      </c>
      <c r="DR17" s="54" t="str">
        <f t="shared" si="131"/>
        <v/>
      </c>
      <c r="DS17" s="54" t="str">
        <f t="shared" si="132"/>
        <v/>
      </c>
      <c r="DT17" s="54" t="str">
        <f t="shared" si="133"/>
        <v/>
      </c>
      <c r="DU17" s="54" t="str">
        <f t="shared" si="134"/>
        <v/>
      </c>
      <c r="DV17" s="54" t="str">
        <f t="shared" si="135"/>
        <v/>
      </c>
      <c r="DW17" s="54" t="str">
        <f t="shared" si="136"/>
        <v/>
      </c>
      <c r="DX17" s="54" t="str">
        <f t="shared" si="137"/>
        <v/>
      </c>
      <c r="DY17" s="54" t="str">
        <f t="shared" si="138"/>
        <v/>
      </c>
      <c r="DZ17" s="54" t="str">
        <f t="shared" si="139"/>
        <v/>
      </c>
      <c r="EA17" s="54" t="str">
        <f t="shared" si="140"/>
        <v/>
      </c>
      <c r="EB17" s="54" t="str">
        <f t="shared" si="141"/>
        <v/>
      </c>
      <c r="EC17" s="54" t="str">
        <f t="shared" si="142"/>
        <v/>
      </c>
      <c r="ED17" s="54" t="str">
        <f t="shared" si="143"/>
        <v/>
      </c>
      <c r="EE17" s="54" t="str">
        <f t="shared" si="144"/>
        <v/>
      </c>
      <c r="EF17" s="54" t="str">
        <f t="shared" si="145"/>
        <v/>
      </c>
      <c r="EG17" s="54" t="str">
        <f t="shared" si="146"/>
        <v/>
      </c>
      <c r="EH17" s="54" t="str">
        <f t="shared" si="147"/>
        <v/>
      </c>
      <c r="EI17" s="54" t="str">
        <f t="shared" si="148"/>
        <v/>
      </c>
      <c r="EJ17" s="54" t="str">
        <f t="shared" si="149"/>
        <v/>
      </c>
      <c r="EK17" s="54" t="str">
        <f t="shared" si="150"/>
        <v/>
      </c>
      <c r="EL17" s="54" t="str">
        <f t="shared" si="151"/>
        <v/>
      </c>
      <c r="EM17" s="54" t="str">
        <f t="shared" si="152"/>
        <v/>
      </c>
      <c r="EN17" s="54" t="str">
        <f t="shared" si="153"/>
        <v/>
      </c>
      <c r="EO17" s="54" t="str">
        <f t="shared" si="154"/>
        <v/>
      </c>
      <c r="EP17" s="54" t="str">
        <f t="shared" si="155"/>
        <v/>
      </c>
      <c r="EQ17" s="220" t="str">
        <f t="shared" ca="1" si="156"/>
        <v/>
      </c>
      <c r="ER17" s="220" t="str">
        <f t="shared" ca="1" si="157"/>
        <v/>
      </c>
      <c r="ES17" s="54" t="str">
        <f t="shared" ca="1" si="158"/>
        <v/>
      </c>
      <c r="ET17" s="54" t="str">
        <f t="shared" ca="1" si="159"/>
        <v/>
      </c>
      <c r="EU17" s="54" t="str">
        <f t="shared" ca="1" si="160"/>
        <v/>
      </c>
      <c r="EV17" s="54" t="str">
        <f t="shared" ca="1" si="161"/>
        <v/>
      </c>
      <c r="EW17" s="54" t="str">
        <f t="shared" ca="1" si="162"/>
        <v/>
      </c>
      <c r="EX17" s="54" t="str">
        <f t="shared" ca="1" si="163"/>
        <v/>
      </c>
      <c r="EY17" s="54" t="str">
        <f t="shared" ca="1" si="164"/>
        <v/>
      </c>
      <c r="EZ17" s="54" t="str">
        <f t="shared" ca="1" si="165"/>
        <v/>
      </c>
      <c r="FA17" s="54" t="str">
        <f t="shared" ca="1" si="166"/>
        <v/>
      </c>
      <c r="FB17" s="54" t="str">
        <f t="shared" ca="1" si="167"/>
        <v/>
      </c>
      <c r="FC17" s="54" t="str">
        <f t="shared" ca="1" si="168"/>
        <v/>
      </c>
      <c r="FD17" s="220">
        <f t="shared" si="169"/>
        <v>1</v>
      </c>
      <c r="FE17" s="54" t="str">
        <f t="shared" si="170"/>
        <v/>
      </c>
      <c r="FF17" s="54" t="str">
        <f t="shared" si="171"/>
        <v/>
      </c>
      <c r="FG17" s="54" t="str">
        <f t="shared" si="172"/>
        <v/>
      </c>
      <c r="FH17" s="54" t="str">
        <f t="shared" si="173"/>
        <v/>
      </c>
      <c r="FI17" s="220" t="str">
        <f>IF(B17=0,"",COUNTIF(FD$6:FD17,FD17))</f>
        <v/>
      </c>
      <c r="FJ17" s="54" t="str">
        <f t="shared" si="174"/>
        <v/>
      </c>
      <c r="FK17" s="221" t="str">
        <f t="shared" si="175"/>
        <v/>
      </c>
      <c r="FL17" s="54" t="str">
        <f t="shared" si="176"/>
        <v/>
      </c>
      <c r="FM17" s="54" t="str">
        <f t="shared" si="177"/>
        <v/>
      </c>
      <c r="FN17" s="54" t="str">
        <f t="shared" si="178"/>
        <v/>
      </c>
      <c r="FO17" s="54" t="str">
        <f t="shared" si="179"/>
        <v/>
      </c>
    </row>
    <row r="18" spans="1:171" ht="17.25">
      <c r="A18" s="214">
        <v>13</v>
      </c>
      <c r="B18" s="214">
        <f>COUNTIF('中間シート (2)'!M:M,行政集計シート※記入不要です!A18)</f>
        <v>0</v>
      </c>
      <c r="C18" s="222" t="str">
        <f t="shared" si="180"/>
        <v/>
      </c>
      <c r="D18" s="222" t="str">
        <f t="shared" si="181"/>
        <v/>
      </c>
      <c r="E18" s="222" t="str">
        <f t="shared" si="182"/>
        <v/>
      </c>
      <c r="F18" s="223"/>
      <c r="G18" s="216" t="str">
        <f>IFERROR(VLOOKUP($A18,'中間シート (2)'!$M$6:$AR$65,G$1,FALSE),"")</f>
        <v/>
      </c>
      <c r="H18" s="216" t="str">
        <f>IFERROR(VLOOKUP($A18,'中間シート (2)'!$M$6:$AR$65,H$1,FALSE),"")</f>
        <v/>
      </c>
      <c r="I18" s="216" t="str">
        <f>IFERROR(VLOOKUP($A18,'中間シート (2)'!$M$6:$AR$65,I$1,FALSE),"")</f>
        <v/>
      </c>
      <c r="J18" s="216" t="str">
        <f>IFERROR(VLOOKUP($A18,'中間シート (2)'!$M$6:$AR$65,J$1,FALSE),"")</f>
        <v/>
      </c>
      <c r="K18" s="216" t="str">
        <f>IFERROR(VLOOKUP($A18,'中間シート (2)'!$M$6:$AR$65,K$1,FALSE),"")</f>
        <v/>
      </c>
      <c r="L18" s="216" t="str">
        <f>IFERROR(VLOOKUP($A18,'中間シート (2)'!$M$6:$AR$65,L$1,FALSE),"")</f>
        <v/>
      </c>
      <c r="M18" s="216" t="str">
        <f>IFERROR(VLOOKUP($A18,'中間シート (2)'!$M$6:$AR$65,M$1,FALSE),"")</f>
        <v/>
      </c>
      <c r="N18" s="216" t="str">
        <f>IFERROR(VLOOKUP($A18,'中間シート (2)'!$M$6:$AR$65,N$1,FALSE),"")</f>
        <v/>
      </c>
      <c r="O18" s="216" t="str">
        <f>IFERROR(VLOOKUP($A18,'中間シート (2)'!$M$6:$AR$65,O$1,FALSE),"")</f>
        <v/>
      </c>
      <c r="P18" s="216" t="str">
        <f>IFERROR(VLOOKUP($A18,'中間シート (2)'!$M$6:$AR$65,P$1,FALSE),"")</f>
        <v/>
      </c>
      <c r="Q18" s="216" t="str">
        <f>IFERROR(VLOOKUP($A18,'中間シート (2)'!$M$6:$AR$65,Q$1,FALSE),"")</f>
        <v/>
      </c>
      <c r="R18" s="216" t="str">
        <f>IFERROR(VLOOKUP($A18,'中間シート (2)'!$M$6:$AR$65,R$1,FALSE),"")</f>
        <v/>
      </c>
      <c r="S18" s="216" t="str">
        <f>IFERROR(VLOOKUP($A18,'中間シート (2)'!$M$6:$AR$65,S$1,FALSE),"")</f>
        <v/>
      </c>
      <c r="T18" s="216" t="str">
        <f>IFERROR(VLOOKUP($A18,'中間シート (2)'!$M$6:$AR$65,T$1,FALSE),"")</f>
        <v/>
      </c>
      <c r="U18" s="216" t="str">
        <f>IFERROR(VLOOKUP($A18,'中間シート (2)'!$M$6:$AR$65,U$1,FALSE),"")</f>
        <v/>
      </c>
      <c r="V18" s="216"/>
      <c r="W18" s="216" t="str">
        <f>IFERROR(VLOOKUP($A18,'中間シート (2)'!$M$6:$AR$65,W$1,FALSE),"")</f>
        <v/>
      </c>
      <c r="X18" s="216" t="str">
        <f>IFERROR(VLOOKUP($A18,'中間シート (2)'!$M$6:$AR$65,X$1,FALSE),"")</f>
        <v/>
      </c>
      <c r="Y18" s="216" t="str">
        <f>IFERROR(VLOOKUP($A18,'中間シート (2)'!$M$6:$AR$65,Y$1,FALSE),"")</f>
        <v/>
      </c>
      <c r="Z18" s="216" t="str">
        <f>IFERROR(VLOOKUP($A18,'中間シート (2)'!$M$6:$AR$65,Z$1,FALSE),"")</f>
        <v/>
      </c>
      <c r="AA18" s="216" t="str">
        <f>IFERROR(VLOOKUP($A18,'中間シート (2)'!$M$6:$AR$65,AA$1,FALSE),"")</f>
        <v/>
      </c>
      <c r="AB18" s="216" t="str">
        <f>IFERROR(VLOOKUP($A18,'中間シート (2)'!$M$6:$AR$65,AB$1,FALSE),"")</f>
        <v/>
      </c>
      <c r="AC18" s="216" t="str">
        <f>IFERROR(VLOOKUP($A18,'中間シート (2)'!$M$6:$AR$65,AC$1,FALSE),"")</f>
        <v/>
      </c>
      <c r="AD18" s="216" t="str">
        <f>IFERROR(VLOOKUP($A18,'中間シート (2)'!$M$6:$AR$65,AD$1,FALSE),"")</f>
        <v/>
      </c>
      <c r="AE18" s="216"/>
      <c r="AF18" s="216"/>
      <c r="AG18" s="216"/>
      <c r="AH18" s="228" t="str">
        <f>IFERROR(VLOOKUP($A18,'中間シート (2)'!$M$6:$BC$67,AH$1,FALSE),"")</f>
        <v/>
      </c>
      <c r="AI18" s="228" t="str">
        <f>IFERROR(VLOOKUP($A18,'中間シート (2)'!$M$6:$BC$67,AI$1,FALSE),"")</f>
        <v/>
      </c>
      <c r="AJ18" s="228" t="str">
        <f>IFERROR(VLOOKUP($A18,'中間シート (2)'!$M$6:$BC$67,AJ$1,FALSE),"")</f>
        <v/>
      </c>
      <c r="AK18" s="228" t="str">
        <f>IFERROR(VLOOKUP($A18,'中間シート (2)'!$M$6:$BC$67,AK$1,FALSE),"")</f>
        <v/>
      </c>
      <c r="AL18" s="228" t="str">
        <f>IFERROR(VLOOKUP($A18,'中間シート (2)'!$M$6:$BC$67,AL$1,FALSE),"")</f>
        <v/>
      </c>
      <c r="AM18" s="228" t="str">
        <f>IFERROR(VLOOKUP($A18,'中間シート (2)'!$M$6:$BC$67,AM$1,FALSE),"")</f>
        <v/>
      </c>
      <c r="AN18" s="228" t="str">
        <f>IFERROR(VLOOKUP($A18,'中間シート (2)'!$M$6:$BC$67,AN$1,FALSE),"")</f>
        <v/>
      </c>
      <c r="AO18" s="228" t="str">
        <f>IFERROR(VLOOKUP($A18,'中間シート (2)'!$M$6:$BC$67,AO$1,FALSE),"")</f>
        <v/>
      </c>
      <c r="AR18" s="217"/>
      <c r="AS18" s="217"/>
      <c r="AT18" s="217"/>
      <c r="AU18" s="54">
        <f t="shared" si="5"/>
        <v>41</v>
      </c>
      <c r="AV18" s="54">
        <f t="shared" si="6"/>
        <v>41</v>
      </c>
      <c r="AW18" s="54" t="str">
        <f t="shared" si="59"/>
        <v/>
      </c>
      <c r="AX18" s="54" t="str">
        <f t="shared" si="60"/>
        <v/>
      </c>
      <c r="AY18" s="54" t="str">
        <f t="shared" si="61"/>
        <v/>
      </c>
      <c r="AZ18" s="54" t="str">
        <f t="shared" si="62"/>
        <v/>
      </c>
      <c r="BA18" s="54" t="str">
        <f t="shared" si="63"/>
        <v/>
      </c>
      <c r="BB18" s="54" t="str">
        <f ca="1">IF(AB18="","",IF(COUNTIF(エラー23シート!$G$5:$G$79, OFFSET(I18,IF(H18="",0,-H18+1),0)*100+OFFSET(X18,IF(H18="",0,-H18+1),0)*10+AB18)&gt;0,23,""))</f>
        <v/>
      </c>
      <c r="BC18" s="54" t="str">
        <f t="shared" si="64"/>
        <v/>
      </c>
      <c r="BD18" s="54" t="str">
        <f t="shared" si="65"/>
        <v/>
      </c>
      <c r="BE18" s="54" t="str">
        <f t="shared" si="66"/>
        <v/>
      </c>
      <c r="BF18" s="54" t="str">
        <f t="shared" si="67"/>
        <v/>
      </c>
      <c r="BG18" s="54" t="str">
        <f t="shared" si="68"/>
        <v/>
      </c>
      <c r="BH18" s="54" t="str">
        <f t="shared" si="69"/>
        <v/>
      </c>
      <c r="BI18" s="54" t="str">
        <f t="shared" si="70"/>
        <v/>
      </c>
      <c r="BJ18" s="54" t="str">
        <f t="shared" si="71"/>
        <v/>
      </c>
      <c r="BK18" s="54" t="str">
        <f t="shared" si="72"/>
        <v/>
      </c>
      <c r="BL18" s="54" t="str">
        <f t="shared" si="73"/>
        <v/>
      </c>
      <c r="BM18" s="54" t="str">
        <f t="shared" si="74"/>
        <v/>
      </c>
      <c r="BN18" s="54" t="str">
        <f t="shared" si="75"/>
        <v/>
      </c>
      <c r="BO18" s="54" t="str">
        <f t="shared" si="76"/>
        <v/>
      </c>
      <c r="BP18" s="54" t="str">
        <f t="shared" si="77"/>
        <v/>
      </c>
      <c r="BQ18" s="54" t="str">
        <f t="shared" si="78"/>
        <v/>
      </c>
      <c r="BR18" s="54" t="str">
        <f t="shared" si="79"/>
        <v/>
      </c>
      <c r="BS18" s="218" t="str">
        <f t="shared" si="80"/>
        <v/>
      </c>
      <c r="BT18" s="54" t="str">
        <f t="shared" si="81"/>
        <v/>
      </c>
      <c r="BU18" s="54" t="str">
        <f t="shared" si="82"/>
        <v/>
      </c>
      <c r="BV18" s="54" t="str">
        <f t="shared" si="83"/>
        <v/>
      </c>
      <c r="BW18" s="54" t="str">
        <f t="shared" si="84"/>
        <v/>
      </c>
      <c r="BX18" s="54" t="str">
        <f t="shared" si="85"/>
        <v/>
      </c>
      <c r="BY18" s="54" t="str">
        <f t="shared" si="86"/>
        <v/>
      </c>
      <c r="BZ18" s="54" t="str">
        <f t="shared" si="87"/>
        <v/>
      </c>
      <c r="CA18" s="54" t="str">
        <f t="shared" si="88"/>
        <v/>
      </c>
      <c r="CB18" s="54" t="str">
        <f t="shared" si="89"/>
        <v/>
      </c>
      <c r="CC18" s="54" t="str">
        <f t="shared" si="90"/>
        <v/>
      </c>
      <c r="CD18" s="54" t="str">
        <f t="shared" si="91"/>
        <v/>
      </c>
      <c r="CE18" s="54" t="str">
        <f t="shared" si="92"/>
        <v/>
      </c>
      <c r="CF18" s="54" t="str">
        <f t="shared" si="93"/>
        <v/>
      </c>
      <c r="CG18" s="54" t="str">
        <f t="shared" si="94"/>
        <v/>
      </c>
      <c r="CH18" s="54" t="str">
        <f t="shared" si="95"/>
        <v/>
      </c>
      <c r="CI18" s="54" t="str">
        <f t="shared" si="96"/>
        <v/>
      </c>
      <c r="CJ18" s="54" t="str">
        <f t="shared" si="97"/>
        <v/>
      </c>
      <c r="CK18" s="54" t="str">
        <f t="shared" si="98"/>
        <v/>
      </c>
      <c r="CL18" s="219" t="str">
        <f t="shared" si="99"/>
        <v/>
      </c>
      <c r="CM18" s="54" t="str">
        <f t="shared" si="100"/>
        <v/>
      </c>
      <c r="CN18" s="54" t="str">
        <f t="shared" si="101"/>
        <v/>
      </c>
      <c r="CO18" s="54" t="str">
        <f t="shared" si="102"/>
        <v/>
      </c>
      <c r="CP18" s="54" t="str">
        <f t="shared" si="103"/>
        <v/>
      </c>
      <c r="CQ18" s="54" t="str">
        <f t="shared" si="104"/>
        <v/>
      </c>
      <c r="CR18" s="54" t="str">
        <f t="shared" si="105"/>
        <v/>
      </c>
      <c r="CS18" s="54" t="str">
        <f t="shared" si="106"/>
        <v/>
      </c>
      <c r="CT18" s="54" t="str">
        <f t="shared" si="107"/>
        <v/>
      </c>
      <c r="CU18" s="54" t="str">
        <f t="shared" si="108"/>
        <v/>
      </c>
      <c r="CV18" s="220">
        <f t="shared" si="109"/>
        <v>0</v>
      </c>
      <c r="CW18" s="54" t="str">
        <f t="shared" si="110"/>
        <v/>
      </c>
      <c r="CX18" s="54" t="str">
        <f t="shared" si="111"/>
        <v/>
      </c>
      <c r="CY18" s="54" t="str">
        <f t="shared" si="112"/>
        <v/>
      </c>
      <c r="CZ18" s="54" t="str">
        <f t="shared" si="113"/>
        <v/>
      </c>
      <c r="DA18" s="54" t="str">
        <f t="shared" si="114"/>
        <v/>
      </c>
      <c r="DB18" s="54" t="str">
        <f t="shared" si="115"/>
        <v/>
      </c>
      <c r="DC18" s="54" t="str">
        <f t="shared" si="116"/>
        <v/>
      </c>
      <c r="DD18" s="54" t="str">
        <f t="shared" si="117"/>
        <v/>
      </c>
      <c r="DE18" s="54" t="str">
        <f t="shared" si="118"/>
        <v/>
      </c>
      <c r="DF18" s="54" t="str">
        <f t="shared" si="119"/>
        <v/>
      </c>
      <c r="DG18" s="54" t="str">
        <f t="shared" si="120"/>
        <v/>
      </c>
      <c r="DH18" s="54" t="str">
        <f t="shared" si="121"/>
        <v/>
      </c>
      <c r="DI18" s="54" t="str">
        <f t="shared" si="122"/>
        <v/>
      </c>
      <c r="DJ18" s="54" t="str">
        <f t="shared" si="123"/>
        <v/>
      </c>
      <c r="DK18" s="54" t="str">
        <f t="shared" si="124"/>
        <v/>
      </c>
      <c r="DL18" s="54" t="str">
        <f t="shared" si="125"/>
        <v/>
      </c>
      <c r="DM18" s="54" t="str">
        <f t="shared" si="126"/>
        <v/>
      </c>
      <c r="DN18" s="54" t="str">
        <f t="shared" si="127"/>
        <v/>
      </c>
      <c r="DO18" s="54" t="str">
        <f t="shared" si="128"/>
        <v/>
      </c>
      <c r="DP18" s="54" t="str">
        <f t="shared" si="129"/>
        <v/>
      </c>
      <c r="DQ18" s="54" t="str">
        <f t="shared" si="130"/>
        <v/>
      </c>
      <c r="DR18" s="54" t="str">
        <f t="shared" si="131"/>
        <v/>
      </c>
      <c r="DS18" s="54" t="str">
        <f t="shared" si="132"/>
        <v/>
      </c>
      <c r="DT18" s="54" t="str">
        <f t="shared" si="133"/>
        <v/>
      </c>
      <c r="DU18" s="54" t="str">
        <f t="shared" si="134"/>
        <v/>
      </c>
      <c r="DV18" s="54" t="str">
        <f t="shared" si="135"/>
        <v/>
      </c>
      <c r="DW18" s="54" t="str">
        <f t="shared" si="136"/>
        <v/>
      </c>
      <c r="DX18" s="54" t="str">
        <f t="shared" si="137"/>
        <v/>
      </c>
      <c r="DY18" s="54" t="str">
        <f t="shared" si="138"/>
        <v/>
      </c>
      <c r="DZ18" s="54" t="str">
        <f t="shared" si="139"/>
        <v/>
      </c>
      <c r="EA18" s="54" t="str">
        <f t="shared" si="140"/>
        <v/>
      </c>
      <c r="EB18" s="54" t="str">
        <f t="shared" si="141"/>
        <v/>
      </c>
      <c r="EC18" s="54" t="str">
        <f t="shared" si="142"/>
        <v/>
      </c>
      <c r="ED18" s="54" t="str">
        <f t="shared" si="143"/>
        <v/>
      </c>
      <c r="EE18" s="54" t="str">
        <f t="shared" si="144"/>
        <v/>
      </c>
      <c r="EF18" s="54" t="str">
        <f t="shared" si="145"/>
        <v/>
      </c>
      <c r="EG18" s="54" t="str">
        <f t="shared" si="146"/>
        <v/>
      </c>
      <c r="EH18" s="54" t="str">
        <f t="shared" si="147"/>
        <v/>
      </c>
      <c r="EI18" s="54" t="str">
        <f t="shared" si="148"/>
        <v/>
      </c>
      <c r="EJ18" s="54" t="str">
        <f t="shared" si="149"/>
        <v/>
      </c>
      <c r="EK18" s="54" t="str">
        <f t="shared" si="150"/>
        <v/>
      </c>
      <c r="EL18" s="54" t="str">
        <f t="shared" si="151"/>
        <v/>
      </c>
      <c r="EM18" s="54" t="str">
        <f t="shared" si="152"/>
        <v/>
      </c>
      <c r="EN18" s="54" t="str">
        <f t="shared" si="153"/>
        <v/>
      </c>
      <c r="EO18" s="54" t="str">
        <f t="shared" si="154"/>
        <v/>
      </c>
      <c r="EP18" s="54" t="str">
        <f t="shared" si="155"/>
        <v/>
      </c>
      <c r="EQ18" s="220" t="str">
        <f t="shared" ca="1" si="156"/>
        <v/>
      </c>
      <c r="ER18" s="220" t="str">
        <f t="shared" ca="1" si="157"/>
        <v/>
      </c>
      <c r="ES18" s="54" t="str">
        <f t="shared" ca="1" si="158"/>
        <v/>
      </c>
      <c r="ET18" s="54" t="str">
        <f t="shared" ca="1" si="159"/>
        <v/>
      </c>
      <c r="EU18" s="54" t="str">
        <f t="shared" ca="1" si="160"/>
        <v/>
      </c>
      <c r="EV18" s="54" t="str">
        <f t="shared" ca="1" si="161"/>
        <v/>
      </c>
      <c r="EW18" s="54" t="str">
        <f t="shared" ca="1" si="162"/>
        <v/>
      </c>
      <c r="EX18" s="54" t="str">
        <f t="shared" ca="1" si="163"/>
        <v/>
      </c>
      <c r="EY18" s="54" t="str">
        <f t="shared" ca="1" si="164"/>
        <v/>
      </c>
      <c r="EZ18" s="54" t="str">
        <f t="shared" ca="1" si="165"/>
        <v/>
      </c>
      <c r="FA18" s="54" t="str">
        <f t="shared" ca="1" si="166"/>
        <v/>
      </c>
      <c r="FB18" s="54" t="str">
        <f t="shared" ca="1" si="167"/>
        <v/>
      </c>
      <c r="FC18" s="54" t="str">
        <f t="shared" ca="1" si="168"/>
        <v/>
      </c>
      <c r="FD18" s="220">
        <f t="shared" si="169"/>
        <v>1</v>
      </c>
      <c r="FE18" s="54" t="str">
        <f t="shared" si="170"/>
        <v/>
      </c>
      <c r="FF18" s="54" t="str">
        <f t="shared" si="171"/>
        <v/>
      </c>
      <c r="FG18" s="54" t="str">
        <f t="shared" si="172"/>
        <v/>
      </c>
      <c r="FH18" s="54" t="str">
        <f t="shared" si="173"/>
        <v/>
      </c>
      <c r="FI18" s="220" t="str">
        <f>IF(B18=0,"",COUNTIF(FD$6:FD18,FD18))</f>
        <v/>
      </c>
      <c r="FJ18" s="54" t="str">
        <f t="shared" si="174"/>
        <v/>
      </c>
      <c r="FK18" s="221" t="str">
        <f t="shared" si="175"/>
        <v/>
      </c>
      <c r="FL18" s="54" t="str">
        <f t="shared" si="176"/>
        <v/>
      </c>
      <c r="FM18" s="54" t="str">
        <f t="shared" si="177"/>
        <v/>
      </c>
      <c r="FN18" s="54" t="str">
        <f t="shared" si="178"/>
        <v/>
      </c>
      <c r="FO18" s="54" t="str">
        <f t="shared" si="179"/>
        <v/>
      </c>
    </row>
    <row r="19" spans="1:171" ht="17.25">
      <c r="A19" s="214">
        <v>14</v>
      </c>
      <c r="B19" s="214">
        <f>COUNTIF('中間シート (2)'!M:M,行政集計シート※記入不要です!A19)</f>
        <v>0</v>
      </c>
      <c r="C19" s="222" t="str">
        <f t="shared" si="180"/>
        <v/>
      </c>
      <c r="D19" s="222" t="str">
        <f t="shared" si="181"/>
        <v/>
      </c>
      <c r="E19" s="222" t="str">
        <f t="shared" si="182"/>
        <v/>
      </c>
      <c r="F19" s="223"/>
      <c r="G19" s="216" t="str">
        <f>IFERROR(VLOOKUP($A19,'中間シート (2)'!$M$6:$AR$65,G$1,FALSE),"")</f>
        <v/>
      </c>
      <c r="H19" s="216" t="str">
        <f>IFERROR(VLOOKUP($A19,'中間シート (2)'!$M$6:$AR$65,H$1,FALSE),"")</f>
        <v/>
      </c>
      <c r="I19" s="216" t="str">
        <f>IFERROR(VLOOKUP($A19,'中間シート (2)'!$M$6:$AR$65,I$1,FALSE),"")</f>
        <v/>
      </c>
      <c r="J19" s="216" t="str">
        <f>IFERROR(VLOOKUP($A19,'中間シート (2)'!$M$6:$AR$65,J$1,FALSE),"")</f>
        <v/>
      </c>
      <c r="K19" s="216" t="str">
        <f>IFERROR(VLOOKUP($A19,'中間シート (2)'!$M$6:$AR$65,K$1,FALSE),"")</f>
        <v/>
      </c>
      <c r="L19" s="216" t="str">
        <f>IFERROR(VLOOKUP($A19,'中間シート (2)'!$M$6:$AR$65,L$1,FALSE),"")</f>
        <v/>
      </c>
      <c r="M19" s="216" t="str">
        <f>IFERROR(VLOOKUP($A19,'中間シート (2)'!$M$6:$AR$65,M$1,FALSE),"")</f>
        <v/>
      </c>
      <c r="N19" s="216" t="str">
        <f>IFERROR(VLOOKUP($A19,'中間シート (2)'!$M$6:$AR$65,N$1,FALSE),"")</f>
        <v/>
      </c>
      <c r="O19" s="216" t="str">
        <f>IFERROR(VLOOKUP($A19,'中間シート (2)'!$M$6:$AR$65,O$1,FALSE),"")</f>
        <v/>
      </c>
      <c r="P19" s="216" t="str">
        <f>IFERROR(VLOOKUP($A19,'中間シート (2)'!$M$6:$AR$65,P$1,FALSE),"")</f>
        <v/>
      </c>
      <c r="Q19" s="216" t="str">
        <f>IFERROR(VLOOKUP($A19,'中間シート (2)'!$M$6:$AR$65,Q$1,FALSE),"")</f>
        <v/>
      </c>
      <c r="R19" s="216" t="str">
        <f>IFERROR(VLOOKUP($A19,'中間シート (2)'!$M$6:$AR$65,R$1,FALSE),"")</f>
        <v/>
      </c>
      <c r="S19" s="216" t="str">
        <f>IFERROR(VLOOKUP($A19,'中間シート (2)'!$M$6:$AR$65,S$1,FALSE),"")</f>
        <v/>
      </c>
      <c r="T19" s="216" t="str">
        <f>IFERROR(VLOOKUP($A19,'中間シート (2)'!$M$6:$AR$65,T$1,FALSE),"")</f>
        <v/>
      </c>
      <c r="U19" s="216" t="str">
        <f>IFERROR(VLOOKUP($A19,'中間シート (2)'!$M$6:$AR$65,U$1,FALSE),"")</f>
        <v/>
      </c>
      <c r="V19" s="216"/>
      <c r="W19" s="216" t="str">
        <f>IFERROR(VLOOKUP($A19,'中間シート (2)'!$M$6:$AR$65,W$1,FALSE),"")</f>
        <v/>
      </c>
      <c r="X19" s="216" t="str">
        <f>IFERROR(VLOOKUP($A19,'中間シート (2)'!$M$6:$AR$65,X$1,FALSE),"")</f>
        <v/>
      </c>
      <c r="Y19" s="216" t="str">
        <f>IFERROR(VLOOKUP($A19,'中間シート (2)'!$M$6:$AR$65,Y$1,FALSE),"")</f>
        <v/>
      </c>
      <c r="Z19" s="216" t="str">
        <f>IFERROR(VLOOKUP($A19,'中間シート (2)'!$M$6:$AR$65,Z$1,FALSE),"")</f>
        <v/>
      </c>
      <c r="AA19" s="216" t="str">
        <f>IFERROR(VLOOKUP($A19,'中間シート (2)'!$M$6:$AR$65,AA$1,FALSE),"")</f>
        <v/>
      </c>
      <c r="AB19" s="216" t="str">
        <f>IFERROR(VLOOKUP($A19,'中間シート (2)'!$M$6:$AR$65,AB$1,FALSE),"")</f>
        <v/>
      </c>
      <c r="AC19" s="216" t="str">
        <f>IFERROR(VLOOKUP($A19,'中間シート (2)'!$M$6:$AR$65,AC$1,FALSE),"")</f>
        <v/>
      </c>
      <c r="AD19" s="216" t="str">
        <f>IFERROR(VLOOKUP($A19,'中間シート (2)'!$M$6:$AR$65,AD$1,FALSE),"")</f>
        <v/>
      </c>
      <c r="AE19" s="216"/>
      <c r="AF19" s="216"/>
      <c r="AG19" s="216"/>
      <c r="AH19" s="228" t="str">
        <f>IFERROR(VLOOKUP($A19,'中間シート (2)'!$M$6:$BC$67,AH$1,FALSE),"")</f>
        <v/>
      </c>
      <c r="AI19" s="228" t="str">
        <f>IFERROR(VLOOKUP($A19,'中間シート (2)'!$M$6:$BC$67,AI$1,FALSE),"")</f>
        <v/>
      </c>
      <c r="AJ19" s="228" t="str">
        <f>IFERROR(VLOOKUP($A19,'中間シート (2)'!$M$6:$BC$67,AJ$1,FALSE),"")</f>
        <v/>
      </c>
      <c r="AK19" s="228" t="str">
        <f>IFERROR(VLOOKUP($A19,'中間シート (2)'!$M$6:$BC$67,AK$1,FALSE),"")</f>
        <v/>
      </c>
      <c r="AL19" s="228" t="str">
        <f>IFERROR(VLOOKUP($A19,'中間シート (2)'!$M$6:$BC$67,AL$1,FALSE),"")</f>
        <v/>
      </c>
      <c r="AM19" s="228" t="str">
        <f>IFERROR(VLOOKUP($A19,'中間シート (2)'!$M$6:$BC$67,AM$1,FALSE),"")</f>
        <v/>
      </c>
      <c r="AN19" s="228" t="str">
        <f>IFERROR(VLOOKUP($A19,'中間シート (2)'!$M$6:$BC$67,AN$1,FALSE),"")</f>
        <v/>
      </c>
      <c r="AO19" s="228" t="str">
        <f>IFERROR(VLOOKUP($A19,'中間シート (2)'!$M$6:$BC$67,AO$1,FALSE),"")</f>
        <v/>
      </c>
      <c r="AR19" s="217"/>
      <c r="AS19" s="217"/>
      <c r="AT19" s="217"/>
      <c r="AU19" s="54">
        <f t="shared" si="5"/>
        <v>41</v>
      </c>
      <c r="AV19" s="54">
        <f t="shared" si="6"/>
        <v>41</v>
      </c>
      <c r="AW19" s="54" t="str">
        <f t="shared" si="59"/>
        <v/>
      </c>
      <c r="AX19" s="54" t="str">
        <f t="shared" si="60"/>
        <v/>
      </c>
      <c r="AY19" s="54" t="str">
        <f t="shared" si="61"/>
        <v/>
      </c>
      <c r="AZ19" s="54" t="str">
        <f t="shared" si="62"/>
        <v/>
      </c>
      <c r="BA19" s="54" t="str">
        <f t="shared" si="63"/>
        <v/>
      </c>
      <c r="BB19" s="54" t="str">
        <f ca="1">IF(AB19="","",IF(COUNTIF(エラー23シート!$G$5:$G$79, OFFSET(I19,IF(H19="",0,-H19+1),0)*100+OFFSET(X19,IF(H19="",0,-H19+1),0)*10+AB19)&gt;0,23,""))</f>
        <v/>
      </c>
      <c r="BC19" s="54" t="str">
        <f t="shared" si="64"/>
        <v/>
      </c>
      <c r="BD19" s="54" t="str">
        <f t="shared" si="65"/>
        <v/>
      </c>
      <c r="BE19" s="54" t="str">
        <f t="shared" si="66"/>
        <v/>
      </c>
      <c r="BF19" s="54" t="str">
        <f t="shared" si="67"/>
        <v/>
      </c>
      <c r="BG19" s="54" t="str">
        <f t="shared" si="68"/>
        <v/>
      </c>
      <c r="BH19" s="54" t="str">
        <f t="shared" si="69"/>
        <v/>
      </c>
      <c r="BI19" s="54" t="str">
        <f t="shared" si="70"/>
        <v/>
      </c>
      <c r="BJ19" s="54" t="str">
        <f t="shared" si="71"/>
        <v/>
      </c>
      <c r="BK19" s="54" t="str">
        <f t="shared" si="72"/>
        <v/>
      </c>
      <c r="BL19" s="54" t="str">
        <f t="shared" si="73"/>
        <v/>
      </c>
      <c r="BM19" s="54" t="str">
        <f t="shared" si="74"/>
        <v/>
      </c>
      <c r="BN19" s="54" t="str">
        <f t="shared" si="75"/>
        <v/>
      </c>
      <c r="BO19" s="54" t="str">
        <f t="shared" si="76"/>
        <v/>
      </c>
      <c r="BP19" s="54" t="str">
        <f t="shared" si="77"/>
        <v/>
      </c>
      <c r="BQ19" s="54" t="str">
        <f t="shared" si="78"/>
        <v/>
      </c>
      <c r="BR19" s="54" t="str">
        <f t="shared" si="79"/>
        <v/>
      </c>
      <c r="BS19" s="218" t="str">
        <f t="shared" si="80"/>
        <v/>
      </c>
      <c r="BT19" s="54" t="str">
        <f t="shared" si="81"/>
        <v/>
      </c>
      <c r="BU19" s="54" t="str">
        <f t="shared" si="82"/>
        <v/>
      </c>
      <c r="BV19" s="54" t="str">
        <f t="shared" si="83"/>
        <v/>
      </c>
      <c r="BW19" s="54" t="str">
        <f t="shared" si="84"/>
        <v/>
      </c>
      <c r="BX19" s="54" t="str">
        <f t="shared" si="85"/>
        <v/>
      </c>
      <c r="BY19" s="54" t="str">
        <f t="shared" si="86"/>
        <v/>
      </c>
      <c r="BZ19" s="54" t="str">
        <f t="shared" si="87"/>
        <v/>
      </c>
      <c r="CA19" s="54" t="str">
        <f t="shared" si="88"/>
        <v/>
      </c>
      <c r="CB19" s="54" t="str">
        <f t="shared" si="89"/>
        <v/>
      </c>
      <c r="CC19" s="54" t="str">
        <f t="shared" si="90"/>
        <v/>
      </c>
      <c r="CD19" s="54" t="str">
        <f t="shared" si="91"/>
        <v/>
      </c>
      <c r="CE19" s="54" t="str">
        <f t="shared" si="92"/>
        <v/>
      </c>
      <c r="CF19" s="54" t="str">
        <f t="shared" si="93"/>
        <v/>
      </c>
      <c r="CG19" s="54" t="str">
        <f t="shared" si="94"/>
        <v/>
      </c>
      <c r="CH19" s="54" t="str">
        <f t="shared" si="95"/>
        <v/>
      </c>
      <c r="CI19" s="54" t="str">
        <f t="shared" si="96"/>
        <v/>
      </c>
      <c r="CJ19" s="54" t="str">
        <f t="shared" si="97"/>
        <v/>
      </c>
      <c r="CK19" s="54" t="str">
        <f t="shared" si="98"/>
        <v/>
      </c>
      <c r="CL19" s="219" t="str">
        <f t="shared" si="99"/>
        <v/>
      </c>
      <c r="CM19" s="54" t="str">
        <f t="shared" si="100"/>
        <v/>
      </c>
      <c r="CN19" s="54" t="str">
        <f t="shared" si="101"/>
        <v/>
      </c>
      <c r="CO19" s="54" t="str">
        <f t="shared" si="102"/>
        <v/>
      </c>
      <c r="CP19" s="54" t="str">
        <f t="shared" si="103"/>
        <v/>
      </c>
      <c r="CQ19" s="54" t="str">
        <f t="shared" si="104"/>
        <v/>
      </c>
      <c r="CR19" s="54" t="str">
        <f t="shared" si="105"/>
        <v/>
      </c>
      <c r="CS19" s="54" t="str">
        <f t="shared" si="106"/>
        <v/>
      </c>
      <c r="CT19" s="54" t="str">
        <f t="shared" si="107"/>
        <v/>
      </c>
      <c r="CU19" s="54" t="str">
        <f t="shared" si="108"/>
        <v/>
      </c>
      <c r="CV19" s="220">
        <f t="shared" si="109"/>
        <v>0</v>
      </c>
      <c r="CW19" s="54" t="str">
        <f t="shared" si="110"/>
        <v/>
      </c>
      <c r="CX19" s="54" t="str">
        <f t="shared" si="111"/>
        <v/>
      </c>
      <c r="CY19" s="54" t="str">
        <f t="shared" si="112"/>
        <v/>
      </c>
      <c r="CZ19" s="54" t="str">
        <f t="shared" si="113"/>
        <v/>
      </c>
      <c r="DA19" s="54" t="str">
        <f t="shared" si="114"/>
        <v/>
      </c>
      <c r="DB19" s="54" t="str">
        <f t="shared" si="115"/>
        <v/>
      </c>
      <c r="DC19" s="54" t="str">
        <f t="shared" si="116"/>
        <v/>
      </c>
      <c r="DD19" s="54" t="str">
        <f t="shared" si="117"/>
        <v/>
      </c>
      <c r="DE19" s="54" t="str">
        <f t="shared" si="118"/>
        <v/>
      </c>
      <c r="DF19" s="54" t="str">
        <f t="shared" si="119"/>
        <v/>
      </c>
      <c r="DG19" s="54" t="str">
        <f t="shared" si="120"/>
        <v/>
      </c>
      <c r="DH19" s="54" t="str">
        <f t="shared" si="121"/>
        <v/>
      </c>
      <c r="DI19" s="54" t="str">
        <f t="shared" si="122"/>
        <v/>
      </c>
      <c r="DJ19" s="54" t="str">
        <f t="shared" si="123"/>
        <v/>
      </c>
      <c r="DK19" s="54" t="str">
        <f t="shared" si="124"/>
        <v/>
      </c>
      <c r="DL19" s="54" t="str">
        <f t="shared" si="125"/>
        <v/>
      </c>
      <c r="DM19" s="54" t="str">
        <f t="shared" si="126"/>
        <v/>
      </c>
      <c r="DN19" s="54" t="str">
        <f t="shared" si="127"/>
        <v/>
      </c>
      <c r="DO19" s="54" t="str">
        <f t="shared" si="128"/>
        <v/>
      </c>
      <c r="DP19" s="54" t="str">
        <f t="shared" si="129"/>
        <v/>
      </c>
      <c r="DQ19" s="54" t="str">
        <f t="shared" si="130"/>
        <v/>
      </c>
      <c r="DR19" s="54" t="str">
        <f t="shared" si="131"/>
        <v/>
      </c>
      <c r="DS19" s="54" t="str">
        <f t="shared" si="132"/>
        <v/>
      </c>
      <c r="DT19" s="54" t="str">
        <f t="shared" si="133"/>
        <v/>
      </c>
      <c r="DU19" s="54" t="str">
        <f t="shared" si="134"/>
        <v/>
      </c>
      <c r="DV19" s="54" t="str">
        <f t="shared" si="135"/>
        <v/>
      </c>
      <c r="DW19" s="54" t="str">
        <f t="shared" si="136"/>
        <v/>
      </c>
      <c r="DX19" s="54" t="str">
        <f t="shared" si="137"/>
        <v/>
      </c>
      <c r="DY19" s="54" t="str">
        <f t="shared" si="138"/>
        <v/>
      </c>
      <c r="DZ19" s="54" t="str">
        <f t="shared" si="139"/>
        <v/>
      </c>
      <c r="EA19" s="54" t="str">
        <f t="shared" si="140"/>
        <v/>
      </c>
      <c r="EB19" s="54" t="str">
        <f t="shared" si="141"/>
        <v/>
      </c>
      <c r="EC19" s="54" t="str">
        <f t="shared" si="142"/>
        <v/>
      </c>
      <c r="ED19" s="54" t="str">
        <f t="shared" si="143"/>
        <v/>
      </c>
      <c r="EE19" s="54" t="str">
        <f t="shared" si="144"/>
        <v/>
      </c>
      <c r="EF19" s="54" t="str">
        <f t="shared" si="145"/>
        <v/>
      </c>
      <c r="EG19" s="54" t="str">
        <f t="shared" si="146"/>
        <v/>
      </c>
      <c r="EH19" s="54" t="str">
        <f t="shared" si="147"/>
        <v/>
      </c>
      <c r="EI19" s="54" t="str">
        <f t="shared" si="148"/>
        <v/>
      </c>
      <c r="EJ19" s="54" t="str">
        <f t="shared" si="149"/>
        <v/>
      </c>
      <c r="EK19" s="54" t="str">
        <f t="shared" si="150"/>
        <v/>
      </c>
      <c r="EL19" s="54" t="str">
        <f t="shared" si="151"/>
        <v/>
      </c>
      <c r="EM19" s="54" t="str">
        <f t="shared" si="152"/>
        <v/>
      </c>
      <c r="EN19" s="54" t="str">
        <f t="shared" si="153"/>
        <v/>
      </c>
      <c r="EO19" s="54" t="str">
        <f t="shared" si="154"/>
        <v/>
      </c>
      <c r="EP19" s="54" t="str">
        <f t="shared" si="155"/>
        <v/>
      </c>
      <c r="EQ19" s="220" t="str">
        <f t="shared" ca="1" si="156"/>
        <v/>
      </c>
      <c r="ER19" s="220" t="str">
        <f t="shared" ca="1" si="157"/>
        <v/>
      </c>
      <c r="ES19" s="54" t="str">
        <f t="shared" ca="1" si="158"/>
        <v/>
      </c>
      <c r="ET19" s="54" t="str">
        <f t="shared" ca="1" si="159"/>
        <v/>
      </c>
      <c r="EU19" s="54" t="str">
        <f t="shared" ca="1" si="160"/>
        <v/>
      </c>
      <c r="EV19" s="54" t="str">
        <f t="shared" ca="1" si="161"/>
        <v/>
      </c>
      <c r="EW19" s="54" t="str">
        <f t="shared" ca="1" si="162"/>
        <v/>
      </c>
      <c r="EX19" s="54" t="str">
        <f t="shared" ca="1" si="163"/>
        <v/>
      </c>
      <c r="EY19" s="54" t="str">
        <f t="shared" ca="1" si="164"/>
        <v/>
      </c>
      <c r="EZ19" s="54" t="str">
        <f t="shared" ca="1" si="165"/>
        <v/>
      </c>
      <c r="FA19" s="54" t="str">
        <f t="shared" ca="1" si="166"/>
        <v/>
      </c>
      <c r="FB19" s="54" t="str">
        <f t="shared" ca="1" si="167"/>
        <v/>
      </c>
      <c r="FC19" s="54" t="str">
        <f t="shared" ca="1" si="168"/>
        <v/>
      </c>
      <c r="FD19" s="220">
        <f t="shared" si="169"/>
        <v>1</v>
      </c>
      <c r="FE19" s="54" t="str">
        <f t="shared" si="170"/>
        <v/>
      </c>
      <c r="FF19" s="54" t="str">
        <f t="shared" si="171"/>
        <v/>
      </c>
      <c r="FG19" s="54" t="str">
        <f t="shared" si="172"/>
        <v/>
      </c>
      <c r="FH19" s="54" t="str">
        <f t="shared" si="173"/>
        <v/>
      </c>
      <c r="FI19" s="220" t="str">
        <f>IF(B19=0,"",COUNTIF(FD$6:FD19,FD19))</f>
        <v/>
      </c>
      <c r="FJ19" s="54" t="str">
        <f t="shared" si="174"/>
        <v/>
      </c>
      <c r="FK19" s="221" t="str">
        <f t="shared" si="175"/>
        <v/>
      </c>
      <c r="FL19" s="54" t="str">
        <f t="shared" si="176"/>
        <v/>
      </c>
      <c r="FM19" s="54" t="str">
        <f t="shared" si="177"/>
        <v/>
      </c>
      <c r="FN19" s="54" t="str">
        <f t="shared" si="178"/>
        <v/>
      </c>
      <c r="FO19" s="54" t="str">
        <f t="shared" si="179"/>
        <v/>
      </c>
    </row>
    <row r="20" spans="1:171" ht="17.25">
      <c r="A20" s="214">
        <v>15</v>
      </c>
      <c r="B20" s="214">
        <f>COUNTIF('中間シート (2)'!M:M,行政集計シート※記入不要です!A20)</f>
        <v>0</v>
      </c>
      <c r="C20" s="222" t="str">
        <f t="shared" si="180"/>
        <v/>
      </c>
      <c r="D20" s="222" t="str">
        <f t="shared" si="181"/>
        <v/>
      </c>
      <c r="E20" s="222" t="str">
        <f t="shared" si="182"/>
        <v/>
      </c>
      <c r="F20" s="223"/>
      <c r="G20" s="216" t="str">
        <f>IFERROR(VLOOKUP($A20,'中間シート (2)'!$M$6:$AR$65,G$1,FALSE),"")</f>
        <v/>
      </c>
      <c r="H20" s="216" t="str">
        <f>IFERROR(VLOOKUP($A20,'中間シート (2)'!$M$6:$AR$65,H$1,FALSE),"")</f>
        <v/>
      </c>
      <c r="I20" s="216" t="str">
        <f>IFERROR(VLOOKUP($A20,'中間シート (2)'!$M$6:$AR$65,I$1,FALSE),"")</f>
        <v/>
      </c>
      <c r="J20" s="216" t="str">
        <f>IFERROR(VLOOKUP($A20,'中間シート (2)'!$M$6:$AR$65,J$1,FALSE),"")</f>
        <v/>
      </c>
      <c r="K20" s="216" t="str">
        <f>IFERROR(VLOOKUP($A20,'中間シート (2)'!$M$6:$AR$65,K$1,FALSE),"")</f>
        <v/>
      </c>
      <c r="L20" s="216" t="str">
        <f>IFERROR(VLOOKUP($A20,'中間シート (2)'!$M$6:$AR$65,L$1,FALSE),"")</f>
        <v/>
      </c>
      <c r="M20" s="216" t="str">
        <f>IFERROR(VLOOKUP($A20,'中間シート (2)'!$M$6:$AR$65,M$1,FALSE),"")</f>
        <v/>
      </c>
      <c r="N20" s="216" t="str">
        <f>IFERROR(VLOOKUP($A20,'中間シート (2)'!$M$6:$AR$65,N$1,FALSE),"")</f>
        <v/>
      </c>
      <c r="O20" s="216" t="str">
        <f>IFERROR(VLOOKUP($A20,'中間シート (2)'!$M$6:$AR$65,O$1,FALSE),"")</f>
        <v/>
      </c>
      <c r="P20" s="216" t="str">
        <f>IFERROR(VLOOKUP($A20,'中間シート (2)'!$M$6:$AR$65,P$1,FALSE),"")</f>
        <v/>
      </c>
      <c r="Q20" s="216" t="str">
        <f>IFERROR(VLOOKUP($A20,'中間シート (2)'!$M$6:$AR$65,Q$1,FALSE),"")</f>
        <v/>
      </c>
      <c r="R20" s="216" t="str">
        <f>IFERROR(VLOOKUP($A20,'中間シート (2)'!$M$6:$AR$65,R$1,FALSE),"")</f>
        <v/>
      </c>
      <c r="S20" s="216" t="str">
        <f>IFERROR(VLOOKUP($A20,'中間シート (2)'!$M$6:$AR$65,S$1,FALSE),"")</f>
        <v/>
      </c>
      <c r="T20" s="216" t="str">
        <f>IFERROR(VLOOKUP($A20,'中間シート (2)'!$M$6:$AR$65,T$1,FALSE),"")</f>
        <v/>
      </c>
      <c r="U20" s="216" t="str">
        <f>IFERROR(VLOOKUP($A20,'中間シート (2)'!$M$6:$AR$65,U$1,FALSE),"")</f>
        <v/>
      </c>
      <c r="V20" s="216"/>
      <c r="W20" s="216" t="str">
        <f>IFERROR(VLOOKUP($A20,'中間シート (2)'!$M$6:$AR$65,W$1,FALSE),"")</f>
        <v/>
      </c>
      <c r="X20" s="216" t="str">
        <f>IFERROR(VLOOKUP($A20,'中間シート (2)'!$M$6:$AR$65,X$1,FALSE),"")</f>
        <v/>
      </c>
      <c r="Y20" s="216" t="str">
        <f>IFERROR(VLOOKUP($A20,'中間シート (2)'!$M$6:$AR$65,Y$1,FALSE),"")</f>
        <v/>
      </c>
      <c r="Z20" s="216" t="str">
        <f>IFERROR(VLOOKUP($A20,'中間シート (2)'!$M$6:$AR$65,Z$1,FALSE),"")</f>
        <v/>
      </c>
      <c r="AA20" s="216" t="str">
        <f>IFERROR(VLOOKUP($A20,'中間シート (2)'!$M$6:$AR$65,AA$1,FALSE),"")</f>
        <v/>
      </c>
      <c r="AB20" s="216" t="str">
        <f>IFERROR(VLOOKUP($A20,'中間シート (2)'!$M$6:$AR$65,AB$1,FALSE),"")</f>
        <v/>
      </c>
      <c r="AC20" s="216" t="str">
        <f>IFERROR(VLOOKUP($A20,'中間シート (2)'!$M$6:$AR$65,AC$1,FALSE),"")</f>
        <v/>
      </c>
      <c r="AD20" s="216" t="str">
        <f>IFERROR(VLOOKUP($A20,'中間シート (2)'!$M$6:$AR$65,AD$1,FALSE),"")</f>
        <v/>
      </c>
      <c r="AE20" s="216"/>
      <c r="AF20" s="216"/>
      <c r="AG20" s="216"/>
      <c r="AH20" s="228" t="str">
        <f>IFERROR(VLOOKUP($A20,'中間シート (2)'!$M$6:$BC$67,AH$1,FALSE),"")</f>
        <v/>
      </c>
      <c r="AI20" s="228" t="str">
        <f>IFERROR(VLOOKUP($A20,'中間シート (2)'!$M$6:$BC$67,AI$1,FALSE),"")</f>
        <v/>
      </c>
      <c r="AJ20" s="228" t="str">
        <f>IFERROR(VLOOKUP($A20,'中間シート (2)'!$M$6:$BC$67,AJ$1,FALSE),"")</f>
        <v/>
      </c>
      <c r="AK20" s="228" t="str">
        <f>IFERROR(VLOOKUP($A20,'中間シート (2)'!$M$6:$BC$67,AK$1,FALSE),"")</f>
        <v/>
      </c>
      <c r="AL20" s="228" t="str">
        <f>IFERROR(VLOOKUP($A20,'中間シート (2)'!$M$6:$BC$67,AL$1,FALSE),"")</f>
        <v/>
      </c>
      <c r="AM20" s="228" t="str">
        <f>IFERROR(VLOOKUP($A20,'中間シート (2)'!$M$6:$BC$67,AM$1,FALSE),"")</f>
        <v/>
      </c>
      <c r="AN20" s="228" t="str">
        <f>IFERROR(VLOOKUP($A20,'中間シート (2)'!$M$6:$BC$67,AN$1,FALSE),"")</f>
        <v/>
      </c>
      <c r="AO20" s="228" t="str">
        <f>IFERROR(VLOOKUP($A20,'中間シート (2)'!$M$6:$BC$67,AO$1,FALSE),"")</f>
        <v/>
      </c>
      <c r="AR20" s="217"/>
      <c r="AS20" s="217"/>
      <c r="AT20" s="217"/>
      <c r="AU20" s="54">
        <f t="shared" si="5"/>
        <v>41</v>
      </c>
      <c r="AV20" s="54">
        <f t="shared" si="6"/>
        <v>41</v>
      </c>
      <c r="AW20" s="54" t="str">
        <f t="shared" si="59"/>
        <v/>
      </c>
      <c r="AX20" s="54" t="str">
        <f t="shared" si="60"/>
        <v/>
      </c>
      <c r="AY20" s="54" t="str">
        <f t="shared" si="61"/>
        <v/>
      </c>
      <c r="AZ20" s="54" t="str">
        <f t="shared" si="62"/>
        <v/>
      </c>
      <c r="BA20" s="54" t="str">
        <f t="shared" si="63"/>
        <v/>
      </c>
      <c r="BB20" s="54" t="str">
        <f ca="1">IF(AB20="","",IF(COUNTIF(エラー23シート!$G$5:$G$79, OFFSET(I20,IF(H20="",0,-H20+1),0)*100+OFFSET(X20,IF(H20="",0,-H20+1),0)*10+AB20)&gt;0,23,""))</f>
        <v/>
      </c>
      <c r="BC20" s="54" t="str">
        <f t="shared" si="64"/>
        <v/>
      </c>
      <c r="BD20" s="54" t="str">
        <f t="shared" si="65"/>
        <v/>
      </c>
      <c r="BE20" s="54" t="str">
        <f t="shared" si="66"/>
        <v/>
      </c>
      <c r="BF20" s="54" t="str">
        <f t="shared" si="67"/>
        <v/>
      </c>
      <c r="BG20" s="54" t="str">
        <f t="shared" si="68"/>
        <v/>
      </c>
      <c r="BH20" s="54" t="str">
        <f t="shared" si="69"/>
        <v/>
      </c>
      <c r="BI20" s="54" t="str">
        <f t="shared" si="70"/>
        <v/>
      </c>
      <c r="BJ20" s="54" t="str">
        <f t="shared" si="71"/>
        <v/>
      </c>
      <c r="BK20" s="54" t="str">
        <f t="shared" si="72"/>
        <v/>
      </c>
      <c r="BL20" s="54" t="str">
        <f t="shared" si="73"/>
        <v/>
      </c>
      <c r="BM20" s="54" t="str">
        <f t="shared" si="74"/>
        <v/>
      </c>
      <c r="BN20" s="54" t="str">
        <f t="shared" si="75"/>
        <v/>
      </c>
      <c r="BO20" s="54" t="str">
        <f t="shared" si="76"/>
        <v/>
      </c>
      <c r="BP20" s="54" t="str">
        <f t="shared" si="77"/>
        <v/>
      </c>
      <c r="BQ20" s="54" t="str">
        <f t="shared" si="78"/>
        <v/>
      </c>
      <c r="BR20" s="54" t="str">
        <f t="shared" si="79"/>
        <v/>
      </c>
      <c r="BS20" s="218" t="str">
        <f t="shared" si="80"/>
        <v/>
      </c>
      <c r="BT20" s="54" t="str">
        <f t="shared" si="81"/>
        <v/>
      </c>
      <c r="BU20" s="54" t="str">
        <f t="shared" si="82"/>
        <v/>
      </c>
      <c r="BV20" s="54" t="str">
        <f t="shared" si="83"/>
        <v/>
      </c>
      <c r="BW20" s="54" t="str">
        <f t="shared" si="84"/>
        <v/>
      </c>
      <c r="BX20" s="54" t="str">
        <f t="shared" si="85"/>
        <v/>
      </c>
      <c r="BY20" s="54" t="str">
        <f t="shared" si="86"/>
        <v/>
      </c>
      <c r="BZ20" s="54" t="str">
        <f t="shared" si="87"/>
        <v/>
      </c>
      <c r="CA20" s="54" t="str">
        <f t="shared" si="88"/>
        <v/>
      </c>
      <c r="CB20" s="54" t="str">
        <f t="shared" si="89"/>
        <v/>
      </c>
      <c r="CC20" s="54" t="str">
        <f t="shared" si="90"/>
        <v/>
      </c>
      <c r="CD20" s="54" t="str">
        <f t="shared" si="91"/>
        <v/>
      </c>
      <c r="CE20" s="54" t="str">
        <f t="shared" si="92"/>
        <v/>
      </c>
      <c r="CF20" s="54" t="str">
        <f t="shared" si="93"/>
        <v/>
      </c>
      <c r="CG20" s="54" t="str">
        <f t="shared" si="94"/>
        <v/>
      </c>
      <c r="CH20" s="54" t="str">
        <f t="shared" si="95"/>
        <v/>
      </c>
      <c r="CI20" s="54" t="str">
        <f t="shared" si="96"/>
        <v/>
      </c>
      <c r="CJ20" s="54" t="str">
        <f t="shared" si="97"/>
        <v/>
      </c>
      <c r="CK20" s="54" t="str">
        <f t="shared" si="98"/>
        <v/>
      </c>
      <c r="CL20" s="219" t="str">
        <f t="shared" si="99"/>
        <v/>
      </c>
      <c r="CM20" s="54" t="str">
        <f t="shared" si="100"/>
        <v/>
      </c>
      <c r="CN20" s="54" t="str">
        <f t="shared" si="101"/>
        <v/>
      </c>
      <c r="CO20" s="54" t="str">
        <f t="shared" si="102"/>
        <v/>
      </c>
      <c r="CP20" s="54" t="str">
        <f t="shared" si="103"/>
        <v/>
      </c>
      <c r="CQ20" s="54" t="str">
        <f t="shared" si="104"/>
        <v/>
      </c>
      <c r="CR20" s="54" t="str">
        <f t="shared" si="105"/>
        <v/>
      </c>
      <c r="CS20" s="54" t="str">
        <f t="shared" si="106"/>
        <v/>
      </c>
      <c r="CT20" s="54" t="str">
        <f t="shared" si="107"/>
        <v/>
      </c>
      <c r="CU20" s="54" t="str">
        <f t="shared" si="108"/>
        <v/>
      </c>
      <c r="CV20" s="220">
        <f t="shared" si="109"/>
        <v>0</v>
      </c>
      <c r="CW20" s="54" t="str">
        <f t="shared" si="110"/>
        <v/>
      </c>
      <c r="CX20" s="54" t="str">
        <f t="shared" si="111"/>
        <v/>
      </c>
      <c r="CY20" s="54" t="str">
        <f t="shared" si="112"/>
        <v/>
      </c>
      <c r="CZ20" s="54" t="str">
        <f t="shared" si="113"/>
        <v/>
      </c>
      <c r="DA20" s="54" t="str">
        <f t="shared" si="114"/>
        <v/>
      </c>
      <c r="DB20" s="54" t="str">
        <f t="shared" si="115"/>
        <v/>
      </c>
      <c r="DC20" s="54" t="str">
        <f t="shared" si="116"/>
        <v/>
      </c>
      <c r="DD20" s="54" t="str">
        <f t="shared" si="117"/>
        <v/>
      </c>
      <c r="DE20" s="54" t="str">
        <f t="shared" si="118"/>
        <v/>
      </c>
      <c r="DF20" s="54" t="str">
        <f t="shared" si="119"/>
        <v/>
      </c>
      <c r="DG20" s="54" t="str">
        <f t="shared" si="120"/>
        <v/>
      </c>
      <c r="DH20" s="54" t="str">
        <f t="shared" si="121"/>
        <v/>
      </c>
      <c r="DI20" s="54" t="str">
        <f t="shared" si="122"/>
        <v/>
      </c>
      <c r="DJ20" s="54" t="str">
        <f t="shared" si="123"/>
        <v/>
      </c>
      <c r="DK20" s="54" t="str">
        <f t="shared" si="124"/>
        <v/>
      </c>
      <c r="DL20" s="54" t="str">
        <f t="shared" si="125"/>
        <v/>
      </c>
      <c r="DM20" s="54" t="str">
        <f t="shared" si="126"/>
        <v/>
      </c>
      <c r="DN20" s="54" t="str">
        <f t="shared" si="127"/>
        <v/>
      </c>
      <c r="DO20" s="54" t="str">
        <f t="shared" si="128"/>
        <v/>
      </c>
      <c r="DP20" s="54" t="str">
        <f t="shared" si="129"/>
        <v/>
      </c>
      <c r="DQ20" s="54" t="str">
        <f t="shared" si="130"/>
        <v/>
      </c>
      <c r="DR20" s="54" t="str">
        <f t="shared" si="131"/>
        <v/>
      </c>
      <c r="DS20" s="54" t="str">
        <f t="shared" si="132"/>
        <v/>
      </c>
      <c r="DT20" s="54" t="str">
        <f t="shared" si="133"/>
        <v/>
      </c>
      <c r="DU20" s="54" t="str">
        <f t="shared" si="134"/>
        <v/>
      </c>
      <c r="DV20" s="54" t="str">
        <f t="shared" si="135"/>
        <v/>
      </c>
      <c r="DW20" s="54" t="str">
        <f t="shared" si="136"/>
        <v/>
      </c>
      <c r="DX20" s="54" t="str">
        <f t="shared" si="137"/>
        <v/>
      </c>
      <c r="DY20" s="54" t="str">
        <f t="shared" si="138"/>
        <v/>
      </c>
      <c r="DZ20" s="54" t="str">
        <f t="shared" si="139"/>
        <v/>
      </c>
      <c r="EA20" s="54" t="str">
        <f t="shared" si="140"/>
        <v/>
      </c>
      <c r="EB20" s="54" t="str">
        <f t="shared" si="141"/>
        <v/>
      </c>
      <c r="EC20" s="54" t="str">
        <f t="shared" si="142"/>
        <v/>
      </c>
      <c r="ED20" s="54" t="str">
        <f t="shared" si="143"/>
        <v/>
      </c>
      <c r="EE20" s="54" t="str">
        <f t="shared" si="144"/>
        <v/>
      </c>
      <c r="EF20" s="54" t="str">
        <f t="shared" si="145"/>
        <v/>
      </c>
      <c r="EG20" s="54" t="str">
        <f t="shared" si="146"/>
        <v/>
      </c>
      <c r="EH20" s="54" t="str">
        <f t="shared" si="147"/>
        <v/>
      </c>
      <c r="EI20" s="54" t="str">
        <f t="shared" si="148"/>
        <v/>
      </c>
      <c r="EJ20" s="54" t="str">
        <f t="shared" si="149"/>
        <v/>
      </c>
      <c r="EK20" s="54" t="str">
        <f t="shared" si="150"/>
        <v/>
      </c>
      <c r="EL20" s="54" t="str">
        <f t="shared" si="151"/>
        <v/>
      </c>
      <c r="EM20" s="54" t="str">
        <f t="shared" si="152"/>
        <v/>
      </c>
      <c r="EN20" s="54" t="str">
        <f t="shared" si="153"/>
        <v/>
      </c>
      <c r="EO20" s="54" t="str">
        <f t="shared" si="154"/>
        <v/>
      </c>
      <c r="EP20" s="54" t="str">
        <f t="shared" si="155"/>
        <v/>
      </c>
      <c r="EQ20" s="220" t="str">
        <f t="shared" ca="1" si="156"/>
        <v/>
      </c>
      <c r="ER20" s="220" t="str">
        <f t="shared" ca="1" si="157"/>
        <v/>
      </c>
      <c r="ES20" s="54" t="str">
        <f t="shared" ca="1" si="158"/>
        <v/>
      </c>
      <c r="ET20" s="54" t="str">
        <f t="shared" ca="1" si="159"/>
        <v/>
      </c>
      <c r="EU20" s="54" t="str">
        <f t="shared" ca="1" si="160"/>
        <v/>
      </c>
      <c r="EV20" s="54" t="str">
        <f t="shared" ca="1" si="161"/>
        <v/>
      </c>
      <c r="EW20" s="54" t="str">
        <f t="shared" ca="1" si="162"/>
        <v/>
      </c>
      <c r="EX20" s="54" t="str">
        <f t="shared" ca="1" si="163"/>
        <v/>
      </c>
      <c r="EY20" s="54" t="str">
        <f t="shared" ca="1" si="164"/>
        <v/>
      </c>
      <c r="EZ20" s="54" t="str">
        <f t="shared" ca="1" si="165"/>
        <v/>
      </c>
      <c r="FA20" s="54" t="str">
        <f t="shared" ca="1" si="166"/>
        <v/>
      </c>
      <c r="FB20" s="54" t="str">
        <f t="shared" ca="1" si="167"/>
        <v/>
      </c>
      <c r="FC20" s="54" t="str">
        <f t="shared" ca="1" si="168"/>
        <v/>
      </c>
      <c r="FD20" s="220">
        <f t="shared" si="169"/>
        <v>1</v>
      </c>
      <c r="FE20" s="54" t="str">
        <f t="shared" si="170"/>
        <v/>
      </c>
      <c r="FF20" s="54" t="str">
        <f t="shared" si="171"/>
        <v/>
      </c>
      <c r="FG20" s="54" t="str">
        <f t="shared" si="172"/>
        <v/>
      </c>
      <c r="FH20" s="54" t="str">
        <f t="shared" si="173"/>
        <v/>
      </c>
      <c r="FI20" s="220" t="str">
        <f>IF(B20=0,"",COUNTIF(FD$6:FD20,FD20))</f>
        <v/>
      </c>
      <c r="FJ20" s="54" t="str">
        <f t="shared" si="174"/>
        <v/>
      </c>
      <c r="FK20" s="221" t="str">
        <f t="shared" si="175"/>
        <v/>
      </c>
      <c r="FL20" s="54" t="str">
        <f t="shared" si="176"/>
        <v/>
      </c>
      <c r="FM20" s="54" t="str">
        <f t="shared" si="177"/>
        <v/>
      </c>
      <c r="FN20" s="54" t="str">
        <f t="shared" si="178"/>
        <v/>
      </c>
      <c r="FO20" s="54" t="str">
        <f t="shared" si="179"/>
        <v/>
      </c>
    </row>
    <row r="21" spans="1:171" ht="17.25">
      <c r="A21" s="214">
        <v>16</v>
      </c>
      <c r="B21" s="214">
        <f>COUNTIF('中間シート (2)'!M:M,行政集計シート※記入不要です!A21)</f>
        <v>0</v>
      </c>
      <c r="C21" s="222" t="str">
        <f t="shared" si="180"/>
        <v/>
      </c>
      <c r="D21" s="222" t="str">
        <f t="shared" si="181"/>
        <v/>
      </c>
      <c r="E21" s="222" t="str">
        <f t="shared" si="182"/>
        <v/>
      </c>
      <c r="F21" s="223"/>
      <c r="G21" s="216" t="str">
        <f>IFERROR(VLOOKUP($A21,'中間シート (2)'!$M$6:$AR$65,G$1,FALSE),"")</f>
        <v/>
      </c>
      <c r="H21" s="216" t="str">
        <f>IFERROR(VLOOKUP($A21,'中間シート (2)'!$M$6:$AR$65,H$1,FALSE),"")</f>
        <v/>
      </c>
      <c r="I21" s="216" t="str">
        <f>IFERROR(VLOOKUP($A21,'中間シート (2)'!$M$6:$AR$65,I$1,FALSE),"")</f>
        <v/>
      </c>
      <c r="J21" s="216" t="str">
        <f>IFERROR(VLOOKUP($A21,'中間シート (2)'!$M$6:$AR$65,J$1,FALSE),"")</f>
        <v/>
      </c>
      <c r="K21" s="216" t="str">
        <f>IFERROR(VLOOKUP($A21,'中間シート (2)'!$M$6:$AR$65,K$1,FALSE),"")</f>
        <v/>
      </c>
      <c r="L21" s="216" t="str">
        <f>IFERROR(VLOOKUP($A21,'中間シート (2)'!$M$6:$AR$65,L$1,FALSE),"")</f>
        <v/>
      </c>
      <c r="M21" s="216" t="str">
        <f>IFERROR(VLOOKUP($A21,'中間シート (2)'!$M$6:$AR$65,M$1,FALSE),"")</f>
        <v/>
      </c>
      <c r="N21" s="216" t="str">
        <f>IFERROR(VLOOKUP($A21,'中間シート (2)'!$M$6:$AR$65,N$1,FALSE),"")</f>
        <v/>
      </c>
      <c r="O21" s="216" t="str">
        <f>IFERROR(VLOOKUP($A21,'中間シート (2)'!$M$6:$AR$65,O$1,FALSE),"")</f>
        <v/>
      </c>
      <c r="P21" s="216" t="str">
        <f>IFERROR(VLOOKUP($A21,'中間シート (2)'!$M$6:$AR$65,P$1,FALSE),"")</f>
        <v/>
      </c>
      <c r="Q21" s="216" t="str">
        <f>IFERROR(VLOOKUP($A21,'中間シート (2)'!$M$6:$AR$65,Q$1,FALSE),"")</f>
        <v/>
      </c>
      <c r="R21" s="216" t="str">
        <f>IFERROR(VLOOKUP($A21,'中間シート (2)'!$M$6:$AR$65,R$1,FALSE),"")</f>
        <v/>
      </c>
      <c r="S21" s="216" t="str">
        <f>IFERROR(VLOOKUP($A21,'中間シート (2)'!$M$6:$AR$65,S$1,FALSE),"")</f>
        <v/>
      </c>
      <c r="T21" s="216" t="str">
        <f>IFERROR(VLOOKUP($A21,'中間シート (2)'!$M$6:$AR$65,T$1,FALSE),"")</f>
        <v/>
      </c>
      <c r="U21" s="216" t="str">
        <f>IFERROR(VLOOKUP($A21,'中間シート (2)'!$M$6:$AR$65,U$1,FALSE),"")</f>
        <v/>
      </c>
      <c r="V21" s="216"/>
      <c r="W21" s="216" t="str">
        <f>IFERROR(VLOOKUP($A21,'中間シート (2)'!$M$6:$AR$65,W$1,FALSE),"")</f>
        <v/>
      </c>
      <c r="X21" s="216" t="str">
        <f>IFERROR(VLOOKUP($A21,'中間シート (2)'!$M$6:$AR$65,X$1,FALSE),"")</f>
        <v/>
      </c>
      <c r="Y21" s="216" t="str">
        <f>IFERROR(VLOOKUP($A21,'中間シート (2)'!$M$6:$AR$65,Y$1,FALSE),"")</f>
        <v/>
      </c>
      <c r="Z21" s="216" t="str">
        <f>IFERROR(VLOOKUP($A21,'中間シート (2)'!$M$6:$AR$65,Z$1,FALSE),"")</f>
        <v/>
      </c>
      <c r="AA21" s="216" t="str">
        <f>IFERROR(VLOOKUP($A21,'中間シート (2)'!$M$6:$AR$65,AA$1,FALSE),"")</f>
        <v/>
      </c>
      <c r="AB21" s="216" t="str">
        <f>IFERROR(VLOOKUP($A21,'中間シート (2)'!$M$6:$AR$65,AB$1,FALSE),"")</f>
        <v/>
      </c>
      <c r="AC21" s="216" t="str">
        <f>IFERROR(VLOOKUP($A21,'中間シート (2)'!$M$6:$AR$65,AC$1,FALSE),"")</f>
        <v/>
      </c>
      <c r="AD21" s="216" t="str">
        <f>IFERROR(VLOOKUP($A21,'中間シート (2)'!$M$6:$AR$65,AD$1,FALSE),"")</f>
        <v/>
      </c>
      <c r="AE21" s="216"/>
      <c r="AF21" s="216"/>
      <c r="AG21" s="216"/>
      <c r="AH21" s="228" t="str">
        <f>IFERROR(VLOOKUP($A21,'中間シート (2)'!$M$6:$BC$67,AH$1,FALSE),"")</f>
        <v/>
      </c>
      <c r="AI21" s="228" t="str">
        <f>IFERROR(VLOOKUP($A21,'中間シート (2)'!$M$6:$BC$67,AI$1,FALSE),"")</f>
        <v/>
      </c>
      <c r="AJ21" s="228" t="str">
        <f>IFERROR(VLOOKUP($A21,'中間シート (2)'!$M$6:$BC$67,AJ$1,FALSE),"")</f>
        <v/>
      </c>
      <c r="AK21" s="228" t="str">
        <f>IFERROR(VLOOKUP($A21,'中間シート (2)'!$M$6:$BC$67,AK$1,FALSE),"")</f>
        <v/>
      </c>
      <c r="AL21" s="228" t="str">
        <f>IFERROR(VLOOKUP($A21,'中間シート (2)'!$M$6:$BC$67,AL$1,FALSE),"")</f>
        <v/>
      </c>
      <c r="AM21" s="228" t="str">
        <f>IFERROR(VLOOKUP($A21,'中間シート (2)'!$M$6:$BC$67,AM$1,FALSE),"")</f>
        <v/>
      </c>
      <c r="AN21" s="228" t="str">
        <f>IFERROR(VLOOKUP($A21,'中間シート (2)'!$M$6:$BC$67,AN$1,FALSE),"")</f>
        <v/>
      </c>
      <c r="AO21" s="228" t="str">
        <f>IFERROR(VLOOKUP($A21,'中間シート (2)'!$M$6:$BC$67,AO$1,FALSE),"")</f>
        <v/>
      </c>
      <c r="AR21" s="217"/>
      <c r="AS21" s="217"/>
      <c r="AT21" s="217"/>
      <c r="AU21" s="54">
        <f t="shared" si="5"/>
        <v>41</v>
      </c>
      <c r="AV21" s="54">
        <f t="shared" si="6"/>
        <v>41</v>
      </c>
      <c r="AW21" s="54" t="str">
        <f t="shared" si="59"/>
        <v/>
      </c>
      <c r="AX21" s="54" t="str">
        <f t="shared" si="60"/>
        <v/>
      </c>
      <c r="AY21" s="54" t="str">
        <f t="shared" si="61"/>
        <v/>
      </c>
      <c r="AZ21" s="54" t="str">
        <f t="shared" si="62"/>
        <v/>
      </c>
      <c r="BA21" s="54" t="str">
        <f t="shared" si="63"/>
        <v/>
      </c>
      <c r="BB21" s="54" t="str">
        <f ca="1">IF(AB21="","",IF(COUNTIF(エラー23シート!$G$5:$G$79, OFFSET(I21,IF(H21="",0,-H21+1),0)*100+OFFSET(X21,IF(H21="",0,-H21+1),0)*10+AB21)&gt;0,23,""))</f>
        <v/>
      </c>
      <c r="BC21" s="54" t="str">
        <f t="shared" si="64"/>
        <v/>
      </c>
      <c r="BD21" s="54" t="str">
        <f t="shared" si="65"/>
        <v/>
      </c>
      <c r="BE21" s="54" t="str">
        <f t="shared" si="66"/>
        <v/>
      </c>
      <c r="BF21" s="54" t="str">
        <f t="shared" si="67"/>
        <v/>
      </c>
      <c r="BG21" s="54" t="str">
        <f t="shared" si="68"/>
        <v/>
      </c>
      <c r="BH21" s="54" t="str">
        <f t="shared" si="69"/>
        <v/>
      </c>
      <c r="BI21" s="54" t="str">
        <f t="shared" si="70"/>
        <v/>
      </c>
      <c r="BJ21" s="54" t="str">
        <f t="shared" si="71"/>
        <v/>
      </c>
      <c r="BK21" s="54" t="str">
        <f t="shared" si="72"/>
        <v/>
      </c>
      <c r="BL21" s="54" t="str">
        <f t="shared" si="73"/>
        <v/>
      </c>
      <c r="BM21" s="54" t="str">
        <f t="shared" si="74"/>
        <v/>
      </c>
      <c r="BN21" s="54" t="str">
        <f t="shared" si="75"/>
        <v/>
      </c>
      <c r="BO21" s="54" t="str">
        <f t="shared" si="76"/>
        <v/>
      </c>
      <c r="BP21" s="54" t="str">
        <f t="shared" si="77"/>
        <v/>
      </c>
      <c r="BQ21" s="54" t="str">
        <f t="shared" si="78"/>
        <v/>
      </c>
      <c r="BR21" s="54" t="str">
        <f t="shared" si="79"/>
        <v/>
      </c>
      <c r="BS21" s="218" t="str">
        <f t="shared" si="80"/>
        <v/>
      </c>
      <c r="BT21" s="54" t="str">
        <f t="shared" si="81"/>
        <v/>
      </c>
      <c r="BU21" s="54" t="str">
        <f t="shared" si="82"/>
        <v/>
      </c>
      <c r="BV21" s="54" t="str">
        <f t="shared" si="83"/>
        <v/>
      </c>
      <c r="BW21" s="54" t="str">
        <f t="shared" si="84"/>
        <v/>
      </c>
      <c r="BX21" s="54" t="str">
        <f t="shared" si="85"/>
        <v/>
      </c>
      <c r="BY21" s="54" t="str">
        <f t="shared" si="86"/>
        <v/>
      </c>
      <c r="BZ21" s="54" t="str">
        <f t="shared" si="87"/>
        <v/>
      </c>
      <c r="CA21" s="54" t="str">
        <f t="shared" si="88"/>
        <v/>
      </c>
      <c r="CB21" s="54" t="str">
        <f t="shared" si="89"/>
        <v/>
      </c>
      <c r="CC21" s="54" t="str">
        <f t="shared" si="90"/>
        <v/>
      </c>
      <c r="CD21" s="54" t="str">
        <f t="shared" si="91"/>
        <v/>
      </c>
      <c r="CE21" s="54" t="str">
        <f t="shared" si="92"/>
        <v/>
      </c>
      <c r="CF21" s="54" t="str">
        <f t="shared" si="93"/>
        <v/>
      </c>
      <c r="CG21" s="54" t="str">
        <f t="shared" si="94"/>
        <v/>
      </c>
      <c r="CH21" s="54" t="str">
        <f t="shared" si="95"/>
        <v/>
      </c>
      <c r="CI21" s="54" t="str">
        <f t="shared" si="96"/>
        <v/>
      </c>
      <c r="CJ21" s="54" t="str">
        <f t="shared" si="97"/>
        <v/>
      </c>
      <c r="CK21" s="54" t="str">
        <f t="shared" si="98"/>
        <v/>
      </c>
      <c r="CL21" s="219" t="str">
        <f t="shared" si="99"/>
        <v/>
      </c>
      <c r="CM21" s="54" t="str">
        <f t="shared" si="100"/>
        <v/>
      </c>
      <c r="CN21" s="54" t="str">
        <f t="shared" si="101"/>
        <v/>
      </c>
      <c r="CO21" s="54" t="str">
        <f t="shared" si="102"/>
        <v/>
      </c>
      <c r="CP21" s="54" t="str">
        <f t="shared" si="103"/>
        <v/>
      </c>
      <c r="CQ21" s="54" t="str">
        <f t="shared" si="104"/>
        <v/>
      </c>
      <c r="CR21" s="54" t="str">
        <f t="shared" si="105"/>
        <v/>
      </c>
      <c r="CS21" s="54" t="str">
        <f t="shared" si="106"/>
        <v/>
      </c>
      <c r="CT21" s="54" t="str">
        <f t="shared" si="107"/>
        <v/>
      </c>
      <c r="CU21" s="54" t="str">
        <f t="shared" si="108"/>
        <v/>
      </c>
      <c r="CV21" s="220">
        <f t="shared" si="109"/>
        <v>0</v>
      </c>
      <c r="CW21" s="54" t="str">
        <f t="shared" si="110"/>
        <v/>
      </c>
      <c r="CX21" s="54" t="str">
        <f t="shared" si="111"/>
        <v/>
      </c>
      <c r="CY21" s="54" t="str">
        <f t="shared" si="112"/>
        <v/>
      </c>
      <c r="CZ21" s="54" t="str">
        <f t="shared" si="113"/>
        <v/>
      </c>
      <c r="DA21" s="54" t="str">
        <f t="shared" si="114"/>
        <v/>
      </c>
      <c r="DB21" s="54" t="str">
        <f t="shared" si="115"/>
        <v/>
      </c>
      <c r="DC21" s="54" t="str">
        <f t="shared" si="116"/>
        <v/>
      </c>
      <c r="DD21" s="54" t="str">
        <f t="shared" si="117"/>
        <v/>
      </c>
      <c r="DE21" s="54" t="str">
        <f t="shared" si="118"/>
        <v/>
      </c>
      <c r="DF21" s="54" t="str">
        <f t="shared" si="119"/>
        <v/>
      </c>
      <c r="DG21" s="54" t="str">
        <f t="shared" si="120"/>
        <v/>
      </c>
      <c r="DH21" s="54" t="str">
        <f t="shared" si="121"/>
        <v/>
      </c>
      <c r="DI21" s="54" t="str">
        <f t="shared" si="122"/>
        <v/>
      </c>
      <c r="DJ21" s="54" t="str">
        <f t="shared" si="123"/>
        <v/>
      </c>
      <c r="DK21" s="54" t="str">
        <f t="shared" si="124"/>
        <v/>
      </c>
      <c r="DL21" s="54" t="str">
        <f t="shared" si="125"/>
        <v/>
      </c>
      <c r="DM21" s="54" t="str">
        <f t="shared" si="126"/>
        <v/>
      </c>
      <c r="DN21" s="54" t="str">
        <f t="shared" si="127"/>
        <v/>
      </c>
      <c r="DO21" s="54" t="str">
        <f t="shared" si="128"/>
        <v/>
      </c>
      <c r="DP21" s="54" t="str">
        <f t="shared" si="129"/>
        <v/>
      </c>
      <c r="DQ21" s="54" t="str">
        <f t="shared" si="130"/>
        <v/>
      </c>
      <c r="DR21" s="54" t="str">
        <f t="shared" si="131"/>
        <v/>
      </c>
      <c r="DS21" s="54" t="str">
        <f t="shared" si="132"/>
        <v/>
      </c>
      <c r="DT21" s="54" t="str">
        <f t="shared" si="133"/>
        <v/>
      </c>
      <c r="DU21" s="54" t="str">
        <f t="shared" si="134"/>
        <v/>
      </c>
      <c r="DV21" s="54" t="str">
        <f t="shared" si="135"/>
        <v/>
      </c>
      <c r="DW21" s="54" t="str">
        <f t="shared" si="136"/>
        <v/>
      </c>
      <c r="DX21" s="54" t="str">
        <f t="shared" si="137"/>
        <v/>
      </c>
      <c r="DY21" s="54" t="str">
        <f t="shared" si="138"/>
        <v/>
      </c>
      <c r="DZ21" s="54" t="str">
        <f t="shared" si="139"/>
        <v/>
      </c>
      <c r="EA21" s="54" t="str">
        <f t="shared" si="140"/>
        <v/>
      </c>
      <c r="EB21" s="54" t="str">
        <f t="shared" si="141"/>
        <v/>
      </c>
      <c r="EC21" s="54" t="str">
        <f t="shared" si="142"/>
        <v/>
      </c>
      <c r="ED21" s="54" t="str">
        <f t="shared" si="143"/>
        <v/>
      </c>
      <c r="EE21" s="54" t="str">
        <f t="shared" si="144"/>
        <v/>
      </c>
      <c r="EF21" s="54" t="str">
        <f t="shared" si="145"/>
        <v/>
      </c>
      <c r="EG21" s="54" t="str">
        <f t="shared" si="146"/>
        <v/>
      </c>
      <c r="EH21" s="54" t="str">
        <f t="shared" si="147"/>
        <v/>
      </c>
      <c r="EI21" s="54" t="str">
        <f t="shared" si="148"/>
        <v/>
      </c>
      <c r="EJ21" s="54" t="str">
        <f t="shared" si="149"/>
        <v/>
      </c>
      <c r="EK21" s="54" t="str">
        <f t="shared" si="150"/>
        <v/>
      </c>
      <c r="EL21" s="54" t="str">
        <f t="shared" si="151"/>
        <v/>
      </c>
      <c r="EM21" s="54" t="str">
        <f t="shared" si="152"/>
        <v/>
      </c>
      <c r="EN21" s="54" t="str">
        <f t="shared" si="153"/>
        <v/>
      </c>
      <c r="EO21" s="54" t="str">
        <f t="shared" si="154"/>
        <v/>
      </c>
      <c r="EP21" s="54" t="str">
        <f t="shared" si="155"/>
        <v/>
      </c>
      <c r="EQ21" s="220" t="str">
        <f t="shared" ca="1" si="156"/>
        <v/>
      </c>
      <c r="ER21" s="220" t="str">
        <f t="shared" ca="1" si="157"/>
        <v/>
      </c>
      <c r="ES21" s="54" t="str">
        <f t="shared" ca="1" si="158"/>
        <v/>
      </c>
      <c r="ET21" s="54" t="str">
        <f t="shared" ca="1" si="159"/>
        <v/>
      </c>
      <c r="EU21" s="54" t="str">
        <f t="shared" ca="1" si="160"/>
        <v/>
      </c>
      <c r="EV21" s="54" t="str">
        <f t="shared" ca="1" si="161"/>
        <v/>
      </c>
      <c r="EW21" s="54" t="str">
        <f t="shared" ca="1" si="162"/>
        <v/>
      </c>
      <c r="EX21" s="54" t="str">
        <f t="shared" ca="1" si="163"/>
        <v/>
      </c>
      <c r="EY21" s="54" t="str">
        <f t="shared" ca="1" si="164"/>
        <v/>
      </c>
      <c r="EZ21" s="54" t="str">
        <f t="shared" ca="1" si="165"/>
        <v/>
      </c>
      <c r="FA21" s="54" t="str">
        <f t="shared" ca="1" si="166"/>
        <v/>
      </c>
      <c r="FB21" s="54" t="str">
        <f t="shared" ca="1" si="167"/>
        <v/>
      </c>
      <c r="FC21" s="54" t="str">
        <f t="shared" ca="1" si="168"/>
        <v/>
      </c>
      <c r="FD21" s="220">
        <f t="shared" si="169"/>
        <v>1</v>
      </c>
      <c r="FE21" s="54" t="str">
        <f t="shared" si="170"/>
        <v/>
      </c>
      <c r="FF21" s="54" t="str">
        <f t="shared" si="171"/>
        <v/>
      </c>
      <c r="FG21" s="54" t="str">
        <f t="shared" si="172"/>
        <v/>
      </c>
      <c r="FH21" s="54" t="str">
        <f t="shared" si="173"/>
        <v/>
      </c>
      <c r="FI21" s="220" t="str">
        <f>IF(B21=0,"",COUNTIF(FD$6:FD21,FD21))</f>
        <v/>
      </c>
      <c r="FJ21" s="54" t="str">
        <f t="shared" si="174"/>
        <v/>
      </c>
      <c r="FK21" s="221" t="str">
        <f t="shared" si="175"/>
        <v/>
      </c>
      <c r="FL21" s="54" t="str">
        <f t="shared" si="176"/>
        <v/>
      </c>
      <c r="FM21" s="54" t="str">
        <f t="shared" si="177"/>
        <v/>
      </c>
      <c r="FN21" s="54" t="str">
        <f t="shared" si="178"/>
        <v/>
      </c>
      <c r="FO21" s="54" t="str">
        <f t="shared" si="179"/>
        <v/>
      </c>
    </row>
    <row r="22" spans="1:171" ht="17.25">
      <c r="A22" s="214">
        <v>17</v>
      </c>
      <c r="B22" s="214">
        <f>COUNTIF('中間シート (2)'!M:M,行政集計シート※記入不要です!A22)</f>
        <v>0</v>
      </c>
      <c r="C22" s="222" t="str">
        <f t="shared" si="180"/>
        <v/>
      </c>
      <c r="D22" s="222" t="str">
        <f t="shared" si="181"/>
        <v/>
      </c>
      <c r="E22" s="222" t="str">
        <f t="shared" si="182"/>
        <v/>
      </c>
      <c r="F22" s="223"/>
      <c r="G22" s="216" t="str">
        <f>IFERROR(VLOOKUP($A22,'中間シート (2)'!$M$6:$AR$65,G$1,FALSE),"")</f>
        <v/>
      </c>
      <c r="H22" s="216" t="str">
        <f>IFERROR(VLOOKUP($A22,'中間シート (2)'!$M$6:$AR$65,H$1,FALSE),"")</f>
        <v/>
      </c>
      <c r="I22" s="216" t="str">
        <f>IFERROR(VLOOKUP($A22,'中間シート (2)'!$M$6:$AR$65,I$1,FALSE),"")</f>
        <v/>
      </c>
      <c r="J22" s="216" t="str">
        <f>IFERROR(VLOOKUP($A22,'中間シート (2)'!$M$6:$AR$65,J$1,FALSE),"")</f>
        <v/>
      </c>
      <c r="K22" s="216" t="str">
        <f>IFERROR(VLOOKUP($A22,'中間シート (2)'!$M$6:$AR$65,K$1,FALSE),"")</f>
        <v/>
      </c>
      <c r="L22" s="216" t="str">
        <f>IFERROR(VLOOKUP($A22,'中間シート (2)'!$M$6:$AR$65,L$1,FALSE),"")</f>
        <v/>
      </c>
      <c r="M22" s="216" t="str">
        <f>IFERROR(VLOOKUP($A22,'中間シート (2)'!$M$6:$AR$65,M$1,FALSE),"")</f>
        <v/>
      </c>
      <c r="N22" s="216" t="str">
        <f>IFERROR(VLOOKUP($A22,'中間シート (2)'!$M$6:$AR$65,N$1,FALSE),"")</f>
        <v/>
      </c>
      <c r="O22" s="216" t="str">
        <f>IFERROR(VLOOKUP($A22,'中間シート (2)'!$M$6:$AR$65,O$1,FALSE),"")</f>
        <v/>
      </c>
      <c r="P22" s="216" t="str">
        <f>IFERROR(VLOOKUP($A22,'中間シート (2)'!$M$6:$AR$65,P$1,FALSE),"")</f>
        <v/>
      </c>
      <c r="Q22" s="216" t="str">
        <f>IFERROR(VLOOKUP($A22,'中間シート (2)'!$M$6:$AR$65,Q$1,FALSE),"")</f>
        <v/>
      </c>
      <c r="R22" s="216" t="str">
        <f>IFERROR(VLOOKUP($A22,'中間シート (2)'!$M$6:$AR$65,R$1,FALSE),"")</f>
        <v/>
      </c>
      <c r="S22" s="216" t="str">
        <f>IFERROR(VLOOKUP($A22,'中間シート (2)'!$M$6:$AR$65,S$1,FALSE),"")</f>
        <v/>
      </c>
      <c r="T22" s="216" t="str">
        <f>IFERROR(VLOOKUP($A22,'中間シート (2)'!$M$6:$AR$65,T$1,FALSE),"")</f>
        <v/>
      </c>
      <c r="U22" s="216" t="str">
        <f>IFERROR(VLOOKUP($A22,'中間シート (2)'!$M$6:$AR$65,U$1,FALSE),"")</f>
        <v/>
      </c>
      <c r="V22" s="216"/>
      <c r="W22" s="216" t="str">
        <f>IFERROR(VLOOKUP($A22,'中間シート (2)'!$M$6:$AR$65,W$1,FALSE),"")</f>
        <v/>
      </c>
      <c r="X22" s="216" t="str">
        <f>IFERROR(VLOOKUP($A22,'中間シート (2)'!$M$6:$AR$65,X$1,FALSE),"")</f>
        <v/>
      </c>
      <c r="Y22" s="216" t="str">
        <f>IFERROR(VLOOKUP($A22,'中間シート (2)'!$M$6:$AR$65,Y$1,FALSE),"")</f>
        <v/>
      </c>
      <c r="Z22" s="216" t="str">
        <f>IFERROR(VLOOKUP($A22,'中間シート (2)'!$M$6:$AR$65,Z$1,FALSE),"")</f>
        <v/>
      </c>
      <c r="AA22" s="216" t="str">
        <f>IFERROR(VLOOKUP($A22,'中間シート (2)'!$M$6:$AR$65,AA$1,FALSE),"")</f>
        <v/>
      </c>
      <c r="AB22" s="216" t="str">
        <f>IFERROR(VLOOKUP($A22,'中間シート (2)'!$M$6:$AR$65,AB$1,FALSE),"")</f>
        <v/>
      </c>
      <c r="AC22" s="216" t="str">
        <f>IFERROR(VLOOKUP($A22,'中間シート (2)'!$M$6:$AR$65,AC$1,FALSE),"")</f>
        <v/>
      </c>
      <c r="AD22" s="216" t="str">
        <f>IFERROR(VLOOKUP($A22,'中間シート (2)'!$M$6:$AR$65,AD$1,FALSE),"")</f>
        <v/>
      </c>
      <c r="AE22" s="216"/>
      <c r="AF22" s="216"/>
      <c r="AG22" s="216"/>
      <c r="AH22" s="228" t="str">
        <f>IFERROR(VLOOKUP($A22,'中間シート (2)'!$M$6:$BC$67,AH$1,FALSE),"")</f>
        <v/>
      </c>
      <c r="AI22" s="228" t="str">
        <f>IFERROR(VLOOKUP($A22,'中間シート (2)'!$M$6:$BC$67,AI$1,FALSE),"")</f>
        <v/>
      </c>
      <c r="AJ22" s="228" t="str">
        <f>IFERROR(VLOOKUP($A22,'中間シート (2)'!$M$6:$BC$67,AJ$1,FALSE),"")</f>
        <v/>
      </c>
      <c r="AK22" s="228" t="str">
        <f>IFERROR(VLOOKUP($A22,'中間シート (2)'!$M$6:$BC$67,AK$1,FALSE),"")</f>
        <v/>
      </c>
      <c r="AL22" s="228" t="str">
        <f>IFERROR(VLOOKUP($A22,'中間シート (2)'!$M$6:$BC$67,AL$1,FALSE),"")</f>
        <v/>
      </c>
      <c r="AM22" s="228" t="str">
        <f>IFERROR(VLOOKUP($A22,'中間シート (2)'!$M$6:$BC$67,AM$1,FALSE),"")</f>
        <v/>
      </c>
      <c r="AN22" s="228" t="str">
        <f>IFERROR(VLOOKUP($A22,'中間シート (2)'!$M$6:$BC$67,AN$1,FALSE),"")</f>
        <v/>
      </c>
      <c r="AO22" s="228" t="str">
        <f>IFERROR(VLOOKUP($A22,'中間シート (2)'!$M$6:$BC$67,AO$1,FALSE),"")</f>
        <v/>
      </c>
      <c r="AR22" s="217"/>
      <c r="AS22" s="217"/>
      <c r="AT22" s="217"/>
      <c r="AU22" s="54">
        <f t="shared" si="5"/>
        <v>41</v>
      </c>
      <c r="AV22" s="54">
        <f t="shared" si="6"/>
        <v>41</v>
      </c>
      <c r="AW22" s="54" t="str">
        <f t="shared" si="59"/>
        <v/>
      </c>
      <c r="AX22" s="54" t="str">
        <f t="shared" si="60"/>
        <v/>
      </c>
      <c r="AY22" s="54" t="str">
        <f t="shared" si="61"/>
        <v/>
      </c>
      <c r="AZ22" s="54" t="str">
        <f t="shared" si="62"/>
        <v/>
      </c>
      <c r="BA22" s="54" t="str">
        <f t="shared" si="63"/>
        <v/>
      </c>
      <c r="BB22" s="54" t="str">
        <f ca="1">IF(AB22="","",IF(COUNTIF(エラー23シート!$G$5:$G$79, OFFSET(I22,IF(H22="",0,-H22+1),0)*100+OFFSET(X22,IF(H22="",0,-H22+1),0)*10+AB22)&gt;0,23,""))</f>
        <v/>
      </c>
      <c r="BC22" s="54" t="str">
        <f t="shared" si="64"/>
        <v/>
      </c>
      <c r="BD22" s="54" t="str">
        <f t="shared" si="65"/>
        <v/>
      </c>
      <c r="BE22" s="54" t="str">
        <f t="shared" si="66"/>
        <v/>
      </c>
      <c r="BF22" s="54" t="str">
        <f t="shared" si="67"/>
        <v/>
      </c>
      <c r="BG22" s="54" t="str">
        <f t="shared" si="68"/>
        <v/>
      </c>
      <c r="BH22" s="54" t="str">
        <f t="shared" si="69"/>
        <v/>
      </c>
      <c r="BI22" s="54" t="str">
        <f t="shared" si="70"/>
        <v/>
      </c>
      <c r="BJ22" s="54" t="str">
        <f t="shared" si="71"/>
        <v/>
      </c>
      <c r="BK22" s="54" t="str">
        <f t="shared" si="72"/>
        <v/>
      </c>
      <c r="BL22" s="54" t="str">
        <f t="shared" si="73"/>
        <v/>
      </c>
      <c r="BM22" s="54" t="str">
        <f t="shared" si="74"/>
        <v/>
      </c>
      <c r="BN22" s="54" t="str">
        <f t="shared" si="75"/>
        <v/>
      </c>
      <c r="BO22" s="54" t="str">
        <f t="shared" si="76"/>
        <v/>
      </c>
      <c r="BP22" s="54" t="str">
        <f t="shared" si="77"/>
        <v/>
      </c>
      <c r="BQ22" s="54" t="str">
        <f t="shared" si="78"/>
        <v/>
      </c>
      <c r="BR22" s="54" t="str">
        <f t="shared" si="79"/>
        <v/>
      </c>
      <c r="BS22" s="218" t="str">
        <f t="shared" si="80"/>
        <v/>
      </c>
      <c r="BT22" s="54" t="str">
        <f t="shared" si="81"/>
        <v/>
      </c>
      <c r="BU22" s="54" t="str">
        <f t="shared" si="82"/>
        <v/>
      </c>
      <c r="BV22" s="54" t="str">
        <f t="shared" si="83"/>
        <v/>
      </c>
      <c r="BW22" s="54" t="str">
        <f t="shared" si="84"/>
        <v/>
      </c>
      <c r="BX22" s="54" t="str">
        <f t="shared" si="85"/>
        <v/>
      </c>
      <c r="BY22" s="54" t="str">
        <f t="shared" si="86"/>
        <v/>
      </c>
      <c r="BZ22" s="54" t="str">
        <f t="shared" si="87"/>
        <v/>
      </c>
      <c r="CA22" s="54" t="str">
        <f t="shared" si="88"/>
        <v/>
      </c>
      <c r="CB22" s="54" t="str">
        <f t="shared" si="89"/>
        <v/>
      </c>
      <c r="CC22" s="54" t="str">
        <f t="shared" si="90"/>
        <v/>
      </c>
      <c r="CD22" s="54" t="str">
        <f t="shared" si="91"/>
        <v/>
      </c>
      <c r="CE22" s="54" t="str">
        <f t="shared" si="92"/>
        <v/>
      </c>
      <c r="CF22" s="54" t="str">
        <f t="shared" si="93"/>
        <v/>
      </c>
      <c r="CG22" s="54" t="str">
        <f t="shared" si="94"/>
        <v/>
      </c>
      <c r="CH22" s="54" t="str">
        <f t="shared" si="95"/>
        <v/>
      </c>
      <c r="CI22" s="54" t="str">
        <f t="shared" si="96"/>
        <v/>
      </c>
      <c r="CJ22" s="54" t="str">
        <f t="shared" si="97"/>
        <v/>
      </c>
      <c r="CK22" s="54" t="str">
        <f t="shared" si="98"/>
        <v/>
      </c>
      <c r="CL22" s="219" t="str">
        <f t="shared" si="99"/>
        <v/>
      </c>
      <c r="CM22" s="54" t="str">
        <f t="shared" si="100"/>
        <v/>
      </c>
      <c r="CN22" s="54" t="str">
        <f t="shared" si="101"/>
        <v/>
      </c>
      <c r="CO22" s="54" t="str">
        <f t="shared" si="102"/>
        <v/>
      </c>
      <c r="CP22" s="54" t="str">
        <f t="shared" si="103"/>
        <v/>
      </c>
      <c r="CQ22" s="54" t="str">
        <f t="shared" si="104"/>
        <v/>
      </c>
      <c r="CR22" s="54" t="str">
        <f t="shared" si="105"/>
        <v/>
      </c>
      <c r="CS22" s="54" t="str">
        <f t="shared" si="106"/>
        <v/>
      </c>
      <c r="CT22" s="54" t="str">
        <f t="shared" si="107"/>
        <v/>
      </c>
      <c r="CU22" s="54" t="str">
        <f t="shared" si="108"/>
        <v/>
      </c>
      <c r="CV22" s="220">
        <f t="shared" si="109"/>
        <v>0</v>
      </c>
      <c r="CW22" s="54" t="str">
        <f t="shared" si="110"/>
        <v/>
      </c>
      <c r="CX22" s="54" t="str">
        <f t="shared" si="111"/>
        <v/>
      </c>
      <c r="CY22" s="54" t="str">
        <f t="shared" si="112"/>
        <v/>
      </c>
      <c r="CZ22" s="54" t="str">
        <f t="shared" si="113"/>
        <v/>
      </c>
      <c r="DA22" s="54" t="str">
        <f t="shared" si="114"/>
        <v/>
      </c>
      <c r="DB22" s="54" t="str">
        <f t="shared" si="115"/>
        <v/>
      </c>
      <c r="DC22" s="54" t="str">
        <f t="shared" si="116"/>
        <v/>
      </c>
      <c r="DD22" s="54" t="str">
        <f t="shared" si="117"/>
        <v/>
      </c>
      <c r="DE22" s="54" t="str">
        <f t="shared" si="118"/>
        <v/>
      </c>
      <c r="DF22" s="54" t="str">
        <f t="shared" si="119"/>
        <v/>
      </c>
      <c r="DG22" s="54" t="str">
        <f t="shared" si="120"/>
        <v/>
      </c>
      <c r="DH22" s="54" t="str">
        <f t="shared" si="121"/>
        <v/>
      </c>
      <c r="DI22" s="54" t="str">
        <f t="shared" si="122"/>
        <v/>
      </c>
      <c r="DJ22" s="54" t="str">
        <f t="shared" si="123"/>
        <v/>
      </c>
      <c r="DK22" s="54" t="str">
        <f t="shared" si="124"/>
        <v/>
      </c>
      <c r="DL22" s="54" t="str">
        <f t="shared" si="125"/>
        <v/>
      </c>
      <c r="DM22" s="54" t="str">
        <f t="shared" si="126"/>
        <v/>
      </c>
      <c r="DN22" s="54" t="str">
        <f t="shared" si="127"/>
        <v/>
      </c>
      <c r="DO22" s="54" t="str">
        <f t="shared" si="128"/>
        <v/>
      </c>
      <c r="DP22" s="54" t="str">
        <f t="shared" si="129"/>
        <v/>
      </c>
      <c r="DQ22" s="54" t="str">
        <f t="shared" si="130"/>
        <v/>
      </c>
      <c r="DR22" s="54" t="str">
        <f t="shared" si="131"/>
        <v/>
      </c>
      <c r="DS22" s="54" t="str">
        <f t="shared" si="132"/>
        <v/>
      </c>
      <c r="DT22" s="54" t="str">
        <f t="shared" si="133"/>
        <v/>
      </c>
      <c r="DU22" s="54" t="str">
        <f t="shared" si="134"/>
        <v/>
      </c>
      <c r="DV22" s="54" t="str">
        <f t="shared" si="135"/>
        <v/>
      </c>
      <c r="DW22" s="54" t="str">
        <f t="shared" si="136"/>
        <v/>
      </c>
      <c r="DX22" s="54" t="str">
        <f t="shared" si="137"/>
        <v/>
      </c>
      <c r="DY22" s="54" t="str">
        <f t="shared" si="138"/>
        <v/>
      </c>
      <c r="DZ22" s="54" t="str">
        <f t="shared" si="139"/>
        <v/>
      </c>
      <c r="EA22" s="54" t="str">
        <f t="shared" si="140"/>
        <v/>
      </c>
      <c r="EB22" s="54" t="str">
        <f t="shared" si="141"/>
        <v/>
      </c>
      <c r="EC22" s="54" t="str">
        <f t="shared" si="142"/>
        <v/>
      </c>
      <c r="ED22" s="54" t="str">
        <f t="shared" si="143"/>
        <v/>
      </c>
      <c r="EE22" s="54" t="str">
        <f t="shared" si="144"/>
        <v/>
      </c>
      <c r="EF22" s="54" t="str">
        <f t="shared" si="145"/>
        <v/>
      </c>
      <c r="EG22" s="54" t="str">
        <f t="shared" si="146"/>
        <v/>
      </c>
      <c r="EH22" s="54" t="str">
        <f t="shared" si="147"/>
        <v/>
      </c>
      <c r="EI22" s="54" t="str">
        <f t="shared" si="148"/>
        <v/>
      </c>
      <c r="EJ22" s="54" t="str">
        <f t="shared" si="149"/>
        <v/>
      </c>
      <c r="EK22" s="54" t="str">
        <f t="shared" si="150"/>
        <v/>
      </c>
      <c r="EL22" s="54" t="str">
        <f t="shared" si="151"/>
        <v/>
      </c>
      <c r="EM22" s="54" t="str">
        <f t="shared" si="152"/>
        <v/>
      </c>
      <c r="EN22" s="54" t="str">
        <f t="shared" si="153"/>
        <v/>
      </c>
      <c r="EO22" s="54" t="str">
        <f t="shared" si="154"/>
        <v/>
      </c>
      <c r="EP22" s="54" t="str">
        <f t="shared" si="155"/>
        <v/>
      </c>
      <c r="EQ22" s="220" t="str">
        <f t="shared" ca="1" si="156"/>
        <v/>
      </c>
      <c r="ER22" s="220" t="str">
        <f t="shared" ca="1" si="157"/>
        <v/>
      </c>
      <c r="ES22" s="54" t="str">
        <f t="shared" ca="1" si="158"/>
        <v/>
      </c>
      <c r="ET22" s="54" t="str">
        <f t="shared" ca="1" si="159"/>
        <v/>
      </c>
      <c r="EU22" s="54" t="str">
        <f t="shared" ca="1" si="160"/>
        <v/>
      </c>
      <c r="EV22" s="54" t="str">
        <f t="shared" ca="1" si="161"/>
        <v/>
      </c>
      <c r="EW22" s="54" t="str">
        <f t="shared" ca="1" si="162"/>
        <v/>
      </c>
      <c r="EX22" s="54" t="str">
        <f t="shared" ca="1" si="163"/>
        <v/>
      </c>
      <c r="EY22" s="54" t="str">
        <f t="shared" ca="1" si="164"/>
        <v/>
      </c>
      <c r="EZ22" s="54" t="str">
        <f t="shared" ca="1" si="165"/>
        <v/>
      </c>
      <c r="FA22" s="54" t="str">
        <f t="shared" ca="1" si="166"/>
        <v/>
      </c>
      <c r="FB22" s="54" t="str">
        <f t="shared" ca="1" si="167"/>
        <v/>
      </c>
      <c r="FC22" s="54" t="str">
        <f t="shared" ca="1" si="168"/>
        <v/>
      </c>
      <c r="FD22" s="220">
        <f t="shared" si="169"/>
        <v>1</v>
      </c>
      <c r="FE22" s="54" t="str">
        <f t="shared" si="170"/>
        <v/>
      </c>
      <c r="FF22" s="54" t="str">
        <f t="shared" si="171"/>
        <v/>
      </c>
      <c r="FG22" s="54" t="str">
        <f t="shared" si="172"/>
        <v/>
      </c>
      <c r="FH22" s="54" t="str">
        <f t="shared" si="173"/>
        <v/>
      </c>
      <c r="FI22" s="220" t="str">
        <f>IF(B22=0,"",COUNTIF(FD$6:FD22,FD22))</f>
        <v/>
      </c>
      <c r="FJ22" s="54" t="str">
        <f t="shared" si="174"/>
        <v/>
      </c>
      <c r="FK22" s="221" t="str">
        <f t="shared" si="175"/>
        <v/>
      </c>
      <c r="FL22" s="54" t="str">
        <f t="shared" si="176"/>
        <v/>
      </c>
      <c r="FM22" s="54" t="str">
        <f t="shared" si="177"/>
        <v/>
      </c>
      <c r="FN22" s="54" t="str">
        <f t="shared" si="178"/>
        <v/>
      </c>
      <c r="FO22" s="54" t="str">
        <f t="shared" si="179"/>
        <v/>
      </c>
    </row>
    <row r="23" spans="1:171" ht="17.25">
      <c r="A23" s="214">
        <v>18</v>
      </c>
      <c r="B23" s="214">
        <f>COUNTIF('中間シート (2)'!M:M,行政集計シート※記入不要です!A23)</f>
        <v>0</v>
      </c>
      <c r="C23" s="222" t="str">
        <f t="shared" si="180"/>
        <v/>
      </c>
      <c r="D23" s="222" t="str">
        <f t="shared" si="181"/>
        <v/>
      </c>
      <c r="E23" s="222" t="str">
        <f t="shared" si="182"/>
        <v/>
      </c>
      <c r="F23" s="223"/>
      <c r="G23" s="216" t="str">
        <f>IFERROR(VLOOKUP($A23,'中間シート (2)'!$M$6:$AR$65,G$1,FALSE),"")</f>
        <v/>
      </c>
      <c r="H23" s="216" t="str">
        <f>IFERROR(VLOOKUP($A23,'中間シート (2)'!$M$6:$AR$65,H$1,FALSE),"")</f>
        <v/>
      </c>
      <c r="I23" s="216" t="str">
        <f>IFERROR(VLOOKUP($A23,'中間シート (2)'!$M$6:$AR$65,I$1,FALSE),"")</f>
        <v/>
      </c>
      <c r="J23" s="216" t="str">
        <f>IFERROR(VLOOKUP($A23,'中間シート (2)'!$M$6:$AR$65,J$1,FALSE),"")</f>
        <v/>
      </c>
      <c r="K23" s="216" t="str">
        <f>IFERROR(VLOOKUP($A23,'中間シート (2)'!$M$6:$AR$65,K$1,FALSE),"")</f>
        <v/>
      </c>
      <c r="L23" s="216" t="str">
        <f>IFERROR(VLOOKUP($A23,'中間シート (2)'!$M$6:$AR$65,L$1,FALSE),"")</f>
        <v/>
      </c>
      <c r="M23" s="216" t="str">
        <f>IFERROR(VLOOKUP($A23,'中間シート (2)'!$M$6:$AR$65,M$1,FALSE),"")</f>
        <v/>
      </c>
      <c r="N23" s="216" t="str">
        <f>IFERROR(VLOOKUP($A23,'中間シート (2)'!$M$6:$AR$65,N$1,FALSE),"")</f>
        <v/>
      </c>
      <c r="O23" s="216" t="str">
        <f>IFERROR(VLOOKUP($A23,'中間シート (2)'!$M$6:$AR$65,O$1,FALSE),"")</f>
        <v/>
      </c>
      <c r="P23" s="216" t="str">
        <f>IFERROR(VLOOKUP($A23,'中間シート (2)'!$M$6:$AR$65,P$1,FALSE),"")</f>
        <v/>
      </c>
      <c r="Q23" s="216" t="str">
        <f>IFERROR(VLOOKUP($A23,'中間シート (2)'!$M$6:$AR$65,Q$1,FALSE),"")</f>
        <v/>
      </c>
      <c r="R23" s="216" t="str">
        <f>IFERROR(VLOOKUP($A23,'中間シート (2)'!$M$6:$AR$65,R$1,FALSE),"")</f>
        <v/>
      </c>
      <c r="S23" s="216" t="str">
        <f>IFERROR(VLOOKUP($A23,'中間シート (2)'!$M$6:$AR$65,S$1,FALSE),"")</f>
        <v/>
      </c>
      <c r="T23" s="216" t="str">
        <f>IFERROR(VLOOKUP($A23,'中間シート (2)'!$M$6:$AR$65,T$1,FALSE),"")</f>
        <v/>
      </c>
      <c r="U23" s="216" t="str">
        <f>IFERROR(VLOOKUP($A23,'中間シート (2)'!$M$6:$AR$65,U$1,FALSE),"")</f>
        <v/>
      </c>
      <c r="V23" s="216"/>
      <c r="W23" s="216" t="str">
        <f>IFERROR(VLOOKUP($A23,'中間シート (2)'!$M$6:$AR$65,W$1,FALSE),"")</f>
        <v/>
      </c>
      <c r="X23" s="216" t="str">
        <f>IFERROR(VLOOKUP($A23,'中間シート (2)'!$M$6:$AR$65,X$1,FALSE),"")</f>
        <v/>
      </c>
      <c r="Y23" s="216" t="str">
        <f>IFERROR(VLOOKUP($A23,'中間シート (2)'!$M$6:$AR$65,Y$1,FALSE),"")</f>
        <v/>
      </c>
      <c r="Z23" s="216" t="str">
        <f>IFERROR(VLOOKUP($A23,'中間シート (2)'!$M$6:$AR$65,Z$1,FALSE),"")</f>
        <v/>
      </c>
      <c r="AA23" s="216" t="str">
        <f>IFERROR(VLOOKUP($A23,'中間シート (2)'!$M$6:$AR$65,AA$1,FALSE),"")</f>
        <v/>
      </c>
      <c r="AB23" s="216" t="str">
        <f>IFERROR(VLOOKUP($A23,'中間シート (2)'!$M$6:$AR$65,AB$1,FALSE),"")</f>
        <v/>
      </c>
      <c r="AC23" s="216" t="str">
        <f>IFERROR(VLOOKUP($A23,'中間シート (2)'!$M$6:$AR$65,AC$1,FALSE),"")</f>
        <v/>
      </c>
      <c r="AD23" s="216" t="str">
        <f>IFERROR(VLOOKUP($A23,'中間シート (2)'!$M$6:$AR$65,AD$1,FALSE),"")</f>
        <v/>
      </c>
      <c r="AE23" s="216"/>
      <c r="AF23" s="216"/>
      <c r="AG23" s="216"/>
      <c r="AH23" s="228" t="str">
        <f>IFERROR(VLOOKUP($A23,'中間シート (2)'!$M$6:$BC$67,AH$1,FALSE),"")</f>
        <v/>
      </c>
      <c r="AI23" s="228" t="str">
        <f>IFERROR(VLOOKUP($A23,'中間シート (2)'!$M$6:$BC$67,AI$1,FALSE),"")</f>
        <v/>
      </c>
      <c r="AJ23" s="228" t="str">
        <f>IFERROR(VLOOKUP($A23,'中間シート (2)'!$M$6:$BC$67,AJ$1,FALSE),"")</f>
        <v/>
      </c>
      <c r="AK23" s="228" t="str">
        <f>IFERROR(VLOOKUP($A23,'中間シート (2)'!$M$6:$BC$67,AK$1,FALSE),"")</f>
        <v/>
      </c>
      <c r="AL23" s="228" t="str">
        <f>IFERROR(VLOOKUP($A23,'中間シート (2)'!$M$6:$BC$67,AL$1,FALSE),"")</f>
        <v/>
      </c>
      <c r="AM23" s="228" t="str">
        <f>IFERROR(VLOOKUP($A23,'中間シート (2)'!$M$6:$BC$67,AM$1,FALSE),"")</f>
        <v/>
      </c>
      <c r="AN23" s="228" t="str">
        <f>IFERROR(VLOOKUP($A23,'中間シート (2)'!$M$6:$BC$67,AN$1,FALSE),"")</f>
        <v/>
      </c>
      <c r="AO23" s="228" t="str">
        <f>IFERROR(VLOOKUP($A23,'中間シート (2)'!$M$6:$BC$67,AO$1,FALSE),"")</f>
        <v/>
      </c>
      <c r="AR23" s="217"/>
      <c r="AS23" s="217"/>
      <c r="AT23" s="217"/>
      <c r="AU23" s="54">
        <f t="shared" si="5"/>
        <v>41</v>
      </c>
      <c r="AV23" s="54">
        <f t="shared" si="6"/>
        <v>41</v>
      </c>
      <c r="AW23" s="54" t="str">
        <f t="shared" si="59"/>
        <v/>
      </c>
      <c r="AX23" s="54" t="str">
        <f t="shared" si="60"/>
        <v/>
      </c>
      <c r="AY23" s="54" t="str">
        <f t="shared" si="61"/>
        <v/>
      </c>
      <c r="AZ23" s="54" t="str">
        <f t="shared" si="62"/>
        <v/>
      </c>
      <c r="BA23" s="54" t="str">
        <f t="shared" si="63"/>
        <v/>
      </c>
      <c r="BB23" s="54" t="str">
        <f ca="1">IF(AB23="","",IF(COUNTIF(エラー23シート!$G$5:$G$79, OFFSET(I23,IF(H23="",0,-H23+1),0)*100+OFFSET(X23,IF(H23="",0,-H23+1),0)*10+AB23)&gt;0,23,""))</f>
        <v/>
      </c>
      <c r="BC23" s="54" t="str">
        <f t="shared" si="64"/>
        <v/>
      </c>
      <c r="BD23" s="54" t="str">
        <f t="shared" si="65"/>
        <v/>
      </c>
      <c r="BE23" s="54" t="str">
        <f t="shared" si="66"/>
        <v/>
      </c>
      <c r="BF23" s="54" t="str">
        <f t="shared" si="67"/>
        <v/>
      </c>
      <c r="BG23" s="54" t="str">
        <f t="shared" si="68"/>
        <v/>
      </c>
      <c r="BH23" s="54" t="str">
        <f t="shared" si="69"/>
        <v/>
      </c>
      <c r="BI23" s="54" t="str">
        <f t="shared" si="70"/>
        <v/>
      </c>
      <c r="BJ23" s="54" t="str">
        <f t="shared" si="71"/>
        <v/>
      </c>
      <c r="BK23" s="54" t="str">
        <f t="shared" si="72"/>
        <v/>
      </c>
      <c r="BL23" s="54" t="str">
        <f t="shared" si="73"/>
        <v/>
      </c>
      <c r="BM23" s="54" t="str">
        <f t="shared" si="74"/>
        <v/>
      </c>
      <c r="BN23" s="54" t="str">
        <f t="shared" si="75"/>
        <v/>
      </c>
      <c r="BO23" s="54" t="str">
        <f t="shared" si="76"/>
        <v/>
      </c>
      <c r="BP23" s="54" t="str">
        <f t="shared" si="77"/>
        <v/>
      </c>
      <c r="BQ23" s="54" t="str">
        <f t="shared" si="78"/>
        <v/>
      </c>
      <c r="BR23" s="54" t="str">
        <f t="shared" si="79"/>
        <v/>
      </c>
      <c r="BS23" s="218" t="str">
        <f t="shared" si="80"/>
        <v/>
      </c>
      <c r="BT23" s="54" t="str">
        <f t="shared" si="81"/>
        <v/>
      </c>
      <c r="BU23" s="54" t="str">
        <f t="shared" si="82"/>
        <v/>
      </c>
      <c r="BV23" s="54" t="str">
        <f t="shared" si="83"/>
        <v/>
      </c>
      <c r="BW23" s="54" t="str">
        <f t="shared" si="84"/>
        <v/>
      </c>
      <c r="BX23" s="54" t="str">
        <f t="shared" si="85"/>
        <v/>
      </c>
      <c r="BY23" s="54" t="str">
        <f t="shared" si="86"/>
        <v/>
      </c>
      <c r="BZ23" s="54" t="str">
        <f t="shared" si="87"/>
        <v/>
      </c>
      <c r="CA23" s="54" t="str">
        <f t="shared" si="88"/>
        <v/>
      </c>
      <c r="CB23" s="54" t="str">
        <f t="shared" si="89"/>
        <v/>
      </c>
      <c r="CC23" s="54" t="str">
        <f t="shared" si="90"/>
        <v/>
      </c>
      <c r="CD23" s="54" t="str">
        <f t="shared" si="91"/>
        <v/>
      </c>
      <c r="CE23" s="54" t="str">
        <f t="shared" si="92"/>
        <v/>
      </c>
      <c r="CF23" s="54" t="str">
        <f t="shared" si="93"/>
        <v/>
      </c>
      <c r="CG23" s="54" t="str">
        <f t="shared" si="94"/>
        <v/>
      </c>
      <c r="CH23" s="54" t="str">
        <f t="shared" si="95"/>
        <v/>
      </c>
      <c r="CI23" s="54" t="str">
        <f t="shared" si="96"/>
        <v/>
      </c>
      <c r="CJ23" s="54" t="str">
        <f t="shared" si="97"/>
        <v/>
      </c>
      <c r="CK23" s="54" t="str">
        <f t="shared" si="98"/>
        <v/>
      </c>
      <c r="CL23" s="219" t="str">
        <f t="shared" si="99"/>
        <v/>
      </c>
      <c r="CM23" s="54" t="str">
        <f t="shared" si="100"/>
        <v/>
      </c>
      <c r="CN23" s="54" t="str">
        <f t="shared" si="101"/>
        <v/>
      </c>
      <c r="CO23" s="54" t="str">
        <f t="shared" si="102"/>
        <v/>
      </c>
      <c r="CP23" s="54" t="str">
        <f t="shared" si="103"/>
        <v/>
      </c>
      <c r="CQ23" s="54" t="str">
        <f t="shared" si="104"/>
        <v/>
      </c>
      <c r="CR23" s="54" t="str">
        <f t="shared" si="105"/>
        <v/>
      </c>
      <c r="CS23" s="54" t="str">
        <f t="shared" si="106"/>
        <v/>
      </c>
      <c r="CT23" s="54" t="str">
        <f t="shared" si="107"/>
        <v/>
      </c>
      <c r="CU23" s="54" t="str">
        <f t="shared" si="108"/>
        <v/>
      </c>
      <c r="CV23" s="220">
        <f t="shared" si="109"/>
        <v>0</v>
      </c>
      <c r="CW23" s="54" t="str">
        <f t="shared" si="110"/>
        <v/>
      </c>
      <c r="CX23" s="54" t="str">
        <f t="shared" si="111"/>
        <v/>
      </c>
      <c r="CY23" s="54" t="str">
        <f t="shared" si="112"/>
        <v/>
      </c>
      <c r="CZ23" s="54" t="str">
        <f t="shared" si="113"/>
        <v/>
      </c>
      <c r="DA23" s="54" t="str">
        <f t="shared" si="114"/>
        <v/>
      </c>
      <c r="DB23" s="54" t="str">
        <f t="shared" si="115"/>
        <v/>
      </c>
      <c r="DC23" s="54" t="str">
        <f t="shared" si="116"/>
        <v/>
      </c>
      <c r="DD23" s="54" t="str">
        <f t="shared" si="117"/>
        <v/>
      </c>
      <c r="DE23" s="54" t="str">
        <f t="shared" si="118"/>
        <v/>
      </c>
      <c r="DF23" s="54" t="str">
        <f t="shared" si="119"/>
        <v/>
      </c>
      <c r="DG23" s="54" t="str">
        <f t="shared" si="120"/>
        <v/>
      </c>
      <c r="DH23" s="54" t="str">
        <f t="shared" si="121"/>
        <v/>
      </c>
      <c r="DI23" s="54" t="str">
        <f t="shared" si="122"/>
        <v/>
      </c>
      <c r="DJ23" s="54" t="str">
        <f t="shared" si="123"/>
        <v/>
      </c>
      <c r="DK23" s="54" t="str">
        <f t="shared" si="124"/>
        <v/>
      </c>
      <c r="DL23" s="54" t="str">
        <f t="shared" si="125"/>
        <v/>
      </c>
      <c r="DM23" s="54" t="str">
        <f t="shared" si="126"/>
        <v/>
      </c>
      <c r="DN23" s="54" t="str">
        <f t="shared" si="127"/>
        <v/>
      </c>
      <c r="DO23" s="54" t="str">
        <f t="shared" si="128"/>
        <v/>
      </c>
      <c r="DP23" s="54" t="str">
        <f t="shared" si="129"/>
        <v/>
      </c>
      <c r="DQ23" s="54" t="str">
        <f t="shared" si="130"/>
        <v/>
      </c>
      <c r="DR23" s="54" t="str">
        <f t="shared" si="131"/>
        <v/>
      </c>
      <c r="DS23" s="54" t="str">
        <f t="shared" si="132"/>
        <v/>
      </c>
      <c r="DT23" s="54" t="str">
        <f t="shared" si="133"/>
        <v/>
      </c>
      <c r="DU23" s="54" t="str">
        <f t="shared" si="134"/>
        <v/>
      </c>
      <c r="DV23" s="54" t="str">
        <f t="shared" si="135"/>
        <v/>
      </c>
      <c r="DW23" s="54" t="str">
        <f t="shared" si="136"/>
        <v/>
      </c>
      <c r="DX23" s="54" t="str">
        <f t="shared" si="137"/>
        <v/>
      </c>
      <c r="DY23" s="54" t="str">
        <f t="shared" si="138"/>
        <v/>
      </c>
      <c r="DZ23" s="54" t="str">
        <f t="shared" si="139"/>
        <v/>
      </c>
      <c r="EA23" s="54" t="str">
        <f t="shared" si="140"/>
        <v/>
      </c>
      <c r="EB23" s="54" t="str">
        <f t="shared" si="141"/>
        <v/>
      </c>
      <c r="EC23" s="54" t="str">
        <f t="shared" si="142"/>
        <v/>
      </c>
      <c r="ED23" s="54" t="str">
        <f t="shared" si="143"/>
        <v/>
      </c>
      <c r="EE23" s="54" t="str">
        <f t="shared" si="144"/>
        <v/>
      </c>
      <c r="EF23" s="54" t="str">
        <f t="shared" si="145"/>
        <v/>
      </c>
      <c r="EG23" s="54" t="str">
        <f t="shared" si="146"/>
        <v/>
      </c>
      <c r="EH23" s="54" t="str">
        <f t="shared" si="147"/>
        <v/>
      </c>
      <c r="EI23" s="54" t="str">
        <f t="shared" si="148"/>
        <v/>
      </c>
      <c r="EJ23" s="54" t="str">
        <f t="shared" si="149"/>
        <v/>
      </c>
      <c r="EK23" s="54" t="str">
        <f t="shared" si="150"/>
        <v/>
      </c>
      <c r="EL23" s="54" t="str">
        <f t="shared" si="151"/>
        <v/>
      </c>
      <c r="EM23" s="54" t="str">
        <f t="shared" si="152"/>
        <v/>
      </c>
      <c r="EN23" s="54" t="str">
        <f t="shared" si="153"/>
        <v/>
      </c>
      <c r="EO23" s="54" t="str">
        <f t="shared" si="154"/>
        <v/>
      </c>
      <c r="EP23" s="54" t="str">
        <f t="shared" si="155"/>
        <v/>
      </c>
      <c r="EQ23" s="220" t="str">
        <f t="shared" ca="1" si="156"/>
        <v/>
      </c>
      <c r="ER23" s="220" t="str">
        <f t="shared" ca="1" si="157"/>
        <v/>
      </c>
      <c r="ES23" s="54" t="str">
        <f t="shared" ca="1" si="158"/>
        <v/>
      </c>
      <c r="ET23" s="54" t="str">
        <f t="shared" ca="1" si="159"/>
        <v/>
      </c>
      <c r="EU23" s="54" t="str">
        <f t="shared" ca="1" si="160"/>
        <v/>
      </c>
      <c r="EV23" s="54" t="str">
        <f t="shared" ca="1" si="161"/>
        <v/>
      </c>
      <c r="EW23" s="54" t="str">
        <f t="shared" ca="1" si="162"/>
        <v/>
      </c>
      <c r="EX23" s="54" t="str">
        <f t="shared" ca="1" si="163"/>
        <v/>
      </c>
      <c r="EY23" s="54" t="str">
        <f t="shared" ca="1" si="164"/>
        <v/>
      </c>
      <c r="EZ23" s="54" t="str">
        <f t="shared" ca="1" si="165"/>
        <v/>
      </c>
      <c r="FA23" s="54" t="str">
        <f t="shared" ca="1" si="166"/>
        <v/>
      </c>
      <c r="FB23" s="54" t="str">
        <f t="shared" ca="1" si="167"/>
        <v/>
      </c>
      <c r="FC23" s="54" t="str">
        <f t="shared" ca="1" si="168"/>
        <v/>
      </c>
      <c r="FD23" s="220">
        <f t="shared" si="169"/>
        <v>1</v>
      </c>
      <c r="FE23" s="54" t="str">
        <f t="shared" si="170"/>
        <v/>
      </c>
      <c r="FF23" s="54" t="str">
        <f t="shared" si="171"/>
        <v/>
      </c>
      <c r="FG23" s="54" t="str">
        <f t="shared" si="172"/>
        <v/>
      </c>
      <c r="FH23" s="54" t="str">
        <f t="shared" si="173"/>
        <v/>
      </c>
      <c r="FI23" s="220" t="str">
        <f>IF(B23=0,"",COUNTIF(FD$6:FD23,FD23))</f>
        <v/>
      </c>
      <c r="FJ23" s="54" t="str">
        <f t="shared" si="174"/>
        <v/>
      </c>
      <c r="FK23" s="221" t="str">
        <f t="shared" si="175"/>
        <v/>
      </c>
      <c r="FL23" s="54" t="str">
        <f t="shared" si="176"/>
        <v/>
      </c>
      <c r="FM23" s="54" t="str">
        <f t="shared" si="177"/>
        <v/>
      </c>
      <c r="FN23" s="54" t="str">
        <f t="shared" si="178"/>
        <v/>
      </c>
      <c r="FO23" s="54" t="str">
        <f t="shared" si="179"/>
        <v/>
      </c>
    </row>
    <row r="24" spans="1:171" ht="17.25">
      <c r="A24" s="214">
        <v>19</v>
      </c>
      <c r="B24" s="214">
        <f>COUNTIF('中間シート (2)'!M:M,行政集計シート※記入不要です!A24)</f>
        <v>0</v>
      </c>
      <c r="C24" s="222" t="str">
        <f t="shared" si="180"/>
        <v/>
      </c>
      <c r="D24" s="222" t="str">
        <f t="shared" si="181"/>
        <v/>
      </c>
      <c r="E24" s="222" t="str">
        <f t="shared" si="182"/>
        <v/>
      </c>
      <c r="F24" s="223"/>
      <c r="G24" s="216" t="str">
        <f>IFERROR(VLOOKUP($A24,'中間シート (2)'!$M$6:$AR$65,G$1,FALSE),"")</f>
        <v/>
      </c>
      <c r="H24" s="216" t="str">
        <f>IFERROR(VLOOKUP($A24,'中間シート (2)'!$M$6:$AR$65,H$1,FALSE),"")</f>
        <v/>
      </c>
      <c r="I24" s="216" t="str">
        <f>IFERROR(VLOOKUP($A24,'中間シート (2)'!$M$6:$AR$65,I$1,FALSE),"")</f>
        <v/>
      </c>
      <c r="J24" s="216" t="str">
        <f>IFERROR(VLOOKUP($A24,'中間シート (2)'!$M$6:$AR$65,J$1,FALSE),"")</f>
        <v/>
      </c>
      <c r="K24" s="216" t="str">
        <f>IFERROR(VLOOKUP($A24,'中間シート (2)'!$M$6:$AR$65,K$1,FALSE),"")</f>
        <v/>
      </c>
      <c r="L24" s="216" t="str">
        <f>IFERROR(VLOOKUP($A24,'中間シート (2)'!$M$6:$AR$65,L$1,FALSE),"")</f>
        <v/>
      </c>
      <c r="M24" s="216" t="str">
        <f>IFERROR(VLOOKUP($A24,'中間シート (2)'!$M$6:$AR$65,M$1,FALSE),"")</f>
        <v/>
      </c>
      <c r="N24" s="216" t="str">
        <f>IFERROR(VLOOKUP($A24,'中間シート (2)'!$M$6:$AR$65,N$1,FALSE),"")</f>
        <v/>
      </c>
      <c r="O24" s="216" t="str">
        <f>IFERROR(VLOOKUP($A24,'中間シート (2)'!$M$6:$AR$65,O$1,FALSE),"")</f>
        <v/>
      </c>
      <c r="P24" s="216" t="str">
        <f>IFERROR(VLOOKUP($A24,'中間シート (2)'!$M$6:$AR$65,P$1,FALSE),"")</f>
        <v/>
      </c>
      <c r="Q24" s="216" t="str">
        <f>IFERROR(VLOOKUP($A24,'中間シート (2)'!$M$6:$AR$65,Q$1,FALSE),"")</f>
        <v/>
      </c>
      <c r="R24" s="216" t="str">
        <f>IFERROR(VLOOKUP($A24,'中間シート (2)'!$M$6:$AR$65,R$1,FALSE),"")</f>
        <v/>
      </c>
      <c r="S24" s="216" t="str">
        <f>IFERROR(VLOOKUP($A24,'中間シート (2)'!$M$6:$AR$65,S$1,FALSE),"")</f>
        <v/>
      </c>
      <c r="T24" s="216" t="str">
        <f>IFERROR(VLOOKUP($A24,'中間シート (2)'!$M$6:$AR$65,T$1,FALSE),"")</f>
        <v/>
      </c>
      <c r="U24" s="216" t="str">
        <f>IFERROR(VLOOKUP($A24,'中間シート (2)'!$M$6:$AR$65,U$1,FALSE),"")</f>
        <v/>
      </c>
      <c r="V24" s="216"/>
      <c r="W24" s="216" t="str">
        <f>IFERROR(VLOOKUP($A24,'中間シート (2)'!$M$6:$AR$65,W$1,FALSE),"")</f>
        <v/>
      </c>
      <c r="X24" s="216" t="str">
        <f>IFERROR(VLOOKUP($A24,'中間シート (2)'!$M$6:$AR$65,X$1,FALSE),"")</f>
        <v/>
      </c>
      <c r="Y24" s="216" t="str">
        <f>IFERROR(VLOOKUP($A24,'中間シート (2)'!$M$6:$AR$65,Y$1,FALSE),"")</f>
        <v/>
      </c>
      <c r="Z24" s="216" t="str">
        <f>IFERROR(VLOOKUP($A24,'中間シート (2)'!$M$6:$AR$65,Z$1,FALSE),"")</f>
        <v/>
      </c>
      <c r="AA24" s="216" t="str">
        <f>IFERROR(VLOOKUP($A24,'中間シート (2)'!$M$6:$AR$65,AA$1,FALSE),"")</f>
        <v/>
      </c>
      <c r="AB24" s="216" t="str">
        <f>IFERROR(VLOOKUP($A24,'中間シート (2)'!$M$6:$AR$65,AB$1,FALSE),"")</f>
        <v/>
      </c>
      <c r="AC24" s="216" t="str">
        <f>IFERROR(VLOOKUP($A24,'中間シート (2)'!$M$6:$AR$65,AC$1,FALSE),"")</f>
        <v/>
      </c>
      <c r="AD24" s="216" t="str">
        <f>IFERROR(VLOOKUP($A24,'中間シート (2)'!$M$6:$AR$65,AD$1,FALSE),"")</f>
        <v/>
      </c>
      <c r="AE24" s="216"/>
      <c r="AF24" s="216"/>
      <c r="AG24" s="216"/>
      <c r="AH24" s="228" t="str">
        <f>IFERROR(VLOOKUP($A24,'中間シート (2)'!$M$6:$BC$67,AH$1,FALSE),"")</f>
        <v/>
      </c>
      <c r="AI24" s="228" t="str">
        <f>IFERROR(VLOOKUP($A24,'中間シート (2)'!$M$6:$BC$67,AI$1,FALSE),"")</f>
        <v/>
      </c>
      <c r="AJ24" s="228" t="str">
        <f>IFERROR(VLOOKUP($A24,'中間シート (2)'!$M$6:$BC$67,AJ$1,FALSE),"")</f>
        <v/>
      </c>
      <c r="AK24" s="228" t="str">
        <f>IFERROR(VLOOKUP($A24,'中間シート (2)'!$M$6:$BC$67,AK$1,FALSE),"")</f>
        <v/>
      </c>
      <c r="AL24" s="228" t="str">
        <f>IFERROR(VLOOKUP($A24,'中間シート (2)'!$M$6:$BC$67,AL$1,FALSE),"")</f>
        <v/>
      </c>
      <c r="AM24" s="228" t="str">
        <f>IFERROR(VLOOKUP($A24,'中間シート (2)'!$M$6:$BC$67,AM$1,FALSE),"")</f>
        <v/>
      </c>
      <c r="AN24" s="228" t="str">
        <f>IFERROR(VLOOKUP($A24,'中間シート (2)'!$M$6:$BC$67,AN$1,FALSE),"")</f>
        <v/>
      </c>
      <c r="AO24" s="228" t="str">
        <f>IFERROR(VLOOKUP($A24,'中間シート (2)'!$M$6:$BC$67,AO$1,FALSE),"")</f>
        <v/>
      </c>
      <c r="AR24" s="217"/>
      <c r="AS24" s="217"/>
      <c r="AT24" s="217"/>
      <c r="AU24" s="54">
        <f t="shared" si="5"/>
        <v>41</v>
      </c>
      <c r="AV24" s="54">
        <f t="shared" si="6"/>
        <v>41</v>
      </c>
      <c r="AW24" s="54" t="str">
        <f t="shared" si="59"/>
        <v/>
      </c>
      <c r="AX24" s="54" t="str">
        <f t="shared" si="60"/>
        <v/>
      </c>
      <c r="AY24" s="54" t="str">
        <f t="shared" si="61"/>
        <v/>
      </c>
      <c r="AZ24" s="54" t="str">
        <f t="shared" si="62"/>
        <v/>
      </c>
      <c r="BA24" s="54" t="str">
        <f t="shared" si="63"/>
        <v/>
      </c>
      <c r="BB24" s="54" t="str">
        <f ca="1">IF(AB24="","",IF(COUNTIF(エラー23シート!$G$5:$G$79, OFFSET(I24,IF(H24="",0,-H24+1),0)*100+OFFSET(X24,IF(H24="",0,-H24+1),0)*10+AB24)&gt;0,23,""))</f>
        <v/>
      </c>
      <c r="BC24" s="54" t="str">
        <f t="shared" si="64"/>
        <v/>
      </c>
      <c r="BD24" s="54" t="str">
        <f t="shared" si="65"/>
        <v/>
      </c>
      <c r="BE24" s="54" t="str">
        <f t="shared" si="66"/>
        <v/>
      </c>
      <c r="BF24" s="54" t="str">
        <f t="shared" si="67"/>
        <v/>
      </c>
      <c r="BG24" s="54" t="str">
        <f t="shared" si="68"/>
        <v/>
      </c>
      <c r="BH24" s="54" t="str">
        <f t="shared" si="69"/>
        <v/>
      </c>
      <c r="BI24" s="54" t="str">
        <f t="shared" si="70"/>
        <v/>
      </c>
      <c r="BJ24" s="54" t="str">
        <f t="shared" si="71"/>
        <v/>
      </c>
      <c r="BK24" s="54" t="str">
        <f t="shared" si="72"/>
        <v/>
      </c>
      <c r="BL24" s="54" t="str">
        <f t="shared" si="73"/>
        <v/>
      </c>
      <c r="BM24" s="54" t="str">
        <f t="shared" si="74"/>
        <v/>
      </c>
      <c r="BN24" s="54" t="str">
        <f t="shared" si="75"/>
        <v/>
      </c>
      <c r="BO24" s="54" t="str">
        <f t="shared" si="76"/>
        <v/>
      </c>
      <c r="BP24" s="54" t="str">
        <f t="shared" si="77"/>
        <v/>
      </c>
      <c r="BQ24" s="54" t="str">
        <f t="shared" si="78"/>
        <v/>
      </c>
      <c r="BR24" s="54" t="str">
        <f t="shared" si="79"/>
        <v/>
      </c>
      <c r="BS24" s="218" t="str">
        <f t="shared" si="80"/>
        <v/>
      </c>
      <c r="BT24" s="54" t="str">
        <f t="shared" si="81"/>
        <v/>
      </c>
      <c r="BU24" s="54" t="str">
        <f t="shared" si="82"/>
        <v/>
      </c>
      <c r="BV24" s="54" t="str">
        <f t="shared" si="83"/>
        <v/>
      </c>
      <c r="BW24" s="54" t="str">
        <f t="shared" si="84"/>
        <v/>
      </c>
      <c r="BX24" s="54" t="str">
        <f t="shared" si="85"/>
        <v/>
      </c>
      <c r="BY24" s="54" t="str">
        <f t="shared" si="86"/>
        <v/>
      </c>
      <c r="BZ24" s="54" t="str">
        <f t="shared" si="87"/>
        <v/>
      </c>
      <c r="CA24" s="54" t="str">
        <f t="shared" si="88"/>
        <v/>
      </c>
      <c r="CB24" s="54" t="str">
        <f t="shared" si="89"/>
        <v/>
      </c>
      <c r="CC24" s="54" t="str">
        <f t="shared" si="90"/>
        <v/>
      </c>
      <c r="CD24" s="54" t="str">
        <f t="shared" si="91"/>
        <v/>
      </c>
      <c r="CE24" s="54" t="str">
        <f t="shared" si="92"/>
        <v/>
      </c>
      <c r="CF24" s="54" t="str">
        <f t="shared" si="93"/>
        <v/>
      </c>
      <c r="CG24" s="54" t="str">
        <f t="shared" si="94"/>
        <v/>
      </c>
      <c r="CH24" s="54" t="str">
        <f t="shared" si="95"/>
        <v/>
      </c>
      <c r="CI24" s="54" t="str">
        <f t="shared" si="96"/>
        <v/>
      </c>
      <c r="CJ24" s="54" t="str">
        <f t="shared" si="97"/>
        <v/>
      </c>
      <c r="CK24" s="54" t="str">
        <f t="shared" si="98"/>
        <v/>
      </c>
      <c r="CL24" s="219" t="str">
        <f t="shared" si="99"/>
        <v/>
      </c>
      <c r="CM24" s="54" t="str">
        <f t="shared" si="100"/>
        <v/>
      </c>
      <c r="CN24" s="54" t="str">
        <f t="shared" si="101"/>
        <v/>
      </c>
      <c r="CO24" s="54" t="str">
        <f t="shared" si="102"/>
        <v/>
      </c>
      <c r="CP24" s="54" t="str">
        <f t="shared" si="103"/>
        <v/>
      </c>
      <c r="CQ24" s="54" t="str">
        <f t="shared" si="104"/>
        <v/>
      </c>
      <c r="CR24" s="54" t="str">
        <f t="shared" si="105"/>
        <v/>
      </c>
      <c r="CS24" s="54" t="str">
        <f t="shared" si="106"/>
        <v/>
      </c>
      <c r="CT24" s="54" t="str">
        <f t="shared" si="107"/>
        <v/>
      </c>
      <c r="CU24" s="54" t="str">
        <f t="shared" si="108"/>
        <v/>
      </c>
      <c r="CV24" s="220">
        <f t="shared" si="109"/>
        <v>0</v>
      </c>
      <c r="CW24" s="54" t="str">
        <f t="shared" si="110"/>
        <v/>
      </c>
      <c r="CX24" s="54" t="str">
        <f t="shared" si="111"/>
        <v/>
      </c>
      <c r="CY24" s="54" t="str">
        <f t="shared" si="112"/>
        <v/>
      </c>
      <c r="CZ24" s="54" t="str">
        <f t="shared" si="113"/>
        <v/>
      </c>
      <c r="DA24" s="54" t="str">
        <f t="shared" si="114"/>
        <v/>
      </c>
      <c r="DB24" s="54" t="str">
        <f t="shared" si="115"/>
        <v/>
      </c>
      <c r="DC24" s="54" t="str">
        <f t="shared" si="116"/>
        <v/>
      </c>
      <c r="DD24" s="54" t="str">
        <f t="shared" si="117"/>
        <v/>
      </c>
      <c r="DE24" s="54" t="str">
        <f t="shared" si="118"/>
        <v/>
      </c>
      <c r="DF24" s="54" t="str">
        <f t="shared" si="119"/>
        <v/>
      </c>
      <c r="DG24" s="54" t="str">
        <f t="shared" si="120"/>
        <v/>
      </c>
      <c r="DH24" s="54" t="str">
        <f t="shared" si="121"/>
        <v/>
      </c>
      <c r="DI24" s="54" t="str">
        <f t="shared" si="122"/>
        <v/>
      </c>
      <c r="DJ24" s="54" t="str">
        <f t="shared" si="123"/>
        <v/>
      </c>
      <c r="DK24" s="54" t="str">
        <f t="shared" si="124"/>
        <v/>
      </c>
      <c r="DL24" s="54" t="str">
        <f t="shared" si="125"/>
        <v/>
      </c>
      <c r="DM24" s="54" t="str">
        <f t="shared" si="126"/>
        <v/>
      </c>
      <c r="DN24" s="54" t="str">
        <f t="shared" si="127"/>
        <v/>
      </c>
      <c r="DO24" s="54" t="str">
        <f t="shared" si="128"/>
        <v/>
      </c>
      <c r="DP24" s="54" t="str">
        <f t="shared" si="129"/>
        <v/>
      </c>
      <c r="DQ24" s="54" t="str">
        <f t="shared" si="130"/>
        <v/>
      </c>
      <c r="DR24" s="54" t="str">
        <f t="shared" si="131"/>
        <v/>
      </c>
      <c r="DS24" s="54" t="str">
        <f t="shared" si="132"/>
        <v/>
      </c>
      <c r="DT24" s="54" t="str">
        <f t="shared" si="133"/>
        <v/>
      </c>
      <c r="DU24" s="54" t="str">
        <f t="shared" si="134"/>
        <v/>
      </c>
      <c r="DV24" s="54" t="str">
        <f t="shared" si="135"/>
        <v/>
      </c>
      <c r="DW24" s="54" t="str">
        <f t="shared" si="136"/>
        <v/>
      </c>
      <c r="DX24" s="54" t="str">
        <f t="shared" si="137"/>
        <v/>
      </c>
      <c r="DY24" s="54" t="str">
        <f t="shared" si="138"/>
        <v/>
      </c>
      <c r="DZ24" s="54" t="str">
        <f t="shared" si="139"/>
        <v/>
      </c>
      <c r="EA24" s="54" t="str">
        <f t="shared" si="140"/>
        <v/>
      </c>
      <c r="EB24" s="54" t="str">
        <f t="shared" si="141"/>
        <v/>
      </c>
      <c r="EC24" s="54" t="str">
        <f t="shared" si="142"/>
        <v/>
      </c>
      <c r="ED24" s="54" t="str">
        <f t="shared" si="143"/>
        <v/>
      </c>
      <c r="EE24" s="54" t="str">
        <f t="shared" si="144"/>
        <v/>
      </c>
      <c r="EF24" s="54" t="str">
        <f t="shared" si="145"/>
        <v/>
      </c>
      <c r="EG24" s="54" t="str">
        <f t="shared" si="146"/>
        <v/>
      </c>
      <c r="EH24" s="54" t="str">
        <f t="shared" si="147"/>
        <v/>
      </c>
      <c r="EI24" s="54" t="str">
        <f t="shared" si="148"/>
        <v/>
      </c>
      <c r="EJ24" s="54" t="str">
        <f t="shared" si="149"/>
        <v/>
      </c>
      <c r="EK24" s="54" t="str">
        <f t="shared" si="150"/>
        <v/>
      </c>
      <c r="EL24" s="54" t="str">
        <f t="shared" si="151"/>
        <v/>
      </c>
      <c r="EM24" s="54" t="str">
        <f t="shared" si="152"/>
        <v/>
      </c>
      <c r="EN24" s="54" t="str">
        <f t="shared" si="153"/>
        <v/>
      </c>
      <c r="EO24" s="54" t="str">
        <f t="shared" si="154"/>
        <v/>
      </c>
      <c r="EP24" s="54" t="str">
        <f t="shared" si="155"/>
        <v/>
      </c>
      <c r="EQ24" s="220" t="str">
        <f t="shared" ca="1" si="156"/>
        <v/>
      </c>
      <c r="ER24" s="220" t="str">
        <f t="shared" ca="1" si="157"/>
        <v/>
      </c>
      <c r="ES24" s="54" t="str">
        <f t="shared" ca="1" si="158"/>
        <v/>
      </c>
      <c r="ET24" s="54" t="str">
        <f t="shared" ca="1" si="159"/>
        <v/>
      </c>
      <c r="EU24" s="54" t="str">
        <f t="shared" ca="1" si="160"/>
        <v/>
      </c>
      <c r="EV24" s="54" t="str">
        <f t="shared" ca="1" si="161"/>
        <v/>
      </c>
      <c r="EW24" s="54" t="str">
        <f t="shared" ca="1" si="162"/>
        <v/>
      </c>
      <c r="EX24" s="54" t="str">
        <f t="shared" ca="1" si="163"/>
        <v/>
      </c>
      <c r="EY24" s="54" t="str">
        <f t="shared" ca="1" si="164"/>
        <v/>
      </c>
      <c r="EZ24" s="54" t="str">
        <f t="shared" ca="1" si="165"/>
        <v/>
      </c>
      <c r="FA24" s="54" t="str">
        <f t="shared" ca="1" si="166"/>
        <v/>
      </c>
      <c r="FB24" s="54" t="str">
        <f t="shared" ca="1" si="167"/>
        <v/>
      </c>
      <c r="FC24" s="54" t="str">
        <f t="shared" ca="1" si="168"/>
        <v/>
      </c>
      <c r="FD24" s="220">
        <f t="shared" si="169"/>
        <v>1</v>
      </c>
      <c r="FE24" s="54" t="str">
        <f t="shared" si="170"/>
        <v/>
      </c>
      <c r="FF24" s="54" t="str">
        <f t="shared" si="171"/>
        <v/>
      </c>
      <c r="FG24" s="54" t="str">
        <f t="shared" si="172"/>
        <v/>
      </c>
      <c r="FH24" s="54" t="str">
        <f t="shared" si="173"/>
        <v/>
      </c>
      <c r="FI24" s="220" t="str">
        <f>IF(B24=0,"",COUNTIF(FD$6:FD24,FD24))</f>
        <v/>
      </c>
      <c r="FJ24" s="54" t="str">
        <f t="shared" si="174"/>
        <v/>
      </c>
      <c r="FK24" s="221" t="str">
        <f t="shared" si="175"/>
        <v/>
      </c>
      <c r="FL24" s="54" t="str">
        <f t="shared" si="176"/>
        <v/>
      </c>
      <c r="FM24" s="54" t="str">
        <f t="shared" si="177"/>
        <v/>
      </c>
      <c r="FN24" s="54" t="str">
        <f t="shared" si="178"/>
        <v/>
      </c>
      <c r="FO24" s="54" t="str">
        <f t="shared" si="179"/>
        <v/>
      </c>
    </row>
    <row r="25" spans="1:171" ht="17.25">
      <c r="A25" s="214">
        <v>20</v>
      </c>
      <c r="B25" s="214">
        <f>COUNTIF('中間シート (2)'!M:M,行政集計シート※記入不要です!A25)</f>
        <v>0</v>
      </c>
      <c r="C25" s="222" t="str">
        <f t="shared" si="180"/>
        <v/>
      </c>
      <c r="D25" s="222" t="str">
        <f t="shared" si="181"/>
        <v/>
      </c>
      <c r="E25" s="222" t="str">
        <f t="shared" si="182"/>
        <v/>
      </c>
      <c r="F25" s="223"/>
      <c r="G25" s="216" t="str">
        <f>IFERROR(VLOOKUP($A25,'中間シート (2)'!$M$6:$AR$65,G$1,FALSE),"")</f>
        <v/>
      </c>
      <c r="H25" s="216" t="str">
        <f>IFERROR(VLOOKUP($A25,'中間シート (2)'!$M$6:$AR$65,H$1,FALSE),"")</f>
        <v/>
      </c>
      <c r="I25" s="216" t="str">
        <f>IFERROR(VLOOKUP($A25,'中間シート (2)'!$M$6:$AR$65,I$1,FALSE),"")</f>
        <v/>
      </c>
      <c r="J25" s="216" t="str">
        <f>IFERROR(VLOOKUP($A25,'中間シート (2)'!$M$6:$AR$65,J$1,FALSE),"")</f>
        <v/>
      </c>
      <c r="K25" s="216" t="str">
        <f>IFERROR(VLOOKUP($A25,'中間シート (2)'!$M$6:$AR$65,K$1,FALSE),"")</f>
        <v/>
      </c>
      <c r="L25" s="216" t="str">
        <f>IFERROR(VLOOKUP($A25,'中間シート (2)'!$M$6:$AR$65,L$1,FALSE),"")</f>
        <v/>
      </c>
      <c r="M25" s="216" t="str">
        <f>IFERROR(VLOOKUP($A25,'中間シート (2)'!$M$6:$AR$65,M$1,FALSE),"")</f>
        <v/>
      </c>
      <c r="N25" s="216" t="str">
        <f>IFERROR(VLOOKUP($A25,'中間シート (2)'!$M$6:$AR$65,N$1,FALSE),"")</f>
        <v/>
      </c>
      <c r="O25" s="216" t="str">
        <f>IFERROR(VLOOKUP($A25,'中間シート (2)'!$M$6:$AR$65,O$1,FALSE),"")</f>
        <v/>
      </c>
      <c r="P25" s="216" t="str">
        <f>IFERROR(VLOOKUP($A25,'中間シート (2)'!$M$6:$AR$65,P$1,FALSE),"")</f>
        <v/>
      </c>
      <c r="Q25" s="216" t="str">
        <f>IFERROR(VLOOKUP($A25,'中間シート (2)'!$M$6:$AR$65,Q$1,FALSE),"")</f>
        <v/>
      </c>
      <c r="R25" s="216" t="str">
        <f>IFERROR(VLOOKUP($A25,'中間シート (2)'!$M$6:$AR$65,R$1,FALSE),"")</f>
        <v/>
      </c>
      <c r="S25" s="216" t="str">
        <f>IFERROR(VLOOKUP($A25,'中間シート (2)'!$M$6:$AR$65,S$1,FALSE),"")</f>
        <v/>
      </c>
      <c r="T25" s="216" t="str">
        <f>IFERROR(VLOOKUP($A25,'中間シート (2)'!$M$6:$AR$65,T$1,FALSE),"")</f>
        <v/>
      </c>
      <c r="U25" s="216" t="str">
        <f>IFERROR(VLOOKUP($A25,'中間シート (2)'!$M$6:$AR$65,U$1,FALSE),"")</f>
        <v/>
      </c>
      <c r="V25" s="216"/>
      <c r="W25" s="216" t="str">
        <f>IFERROR(VLOOKUP($A25,'中間シート (2)'!$M$6:$AR$65,W$1,FALSE),"")</f>
        <v/>
      </c>
      <c r="X25" s="216" t="str">
        <f>IFERROR(VLOOKUP($A25,'中間シート (2)'!$M$6:$AR$65,X$1,FALSE),"")</f>
        <v/>
      </c>
      <c r="Y25" s="216" t="str">
        <f>IFERROR(VLOOKUP($A25,'中間シート (2)'!$M$6:$AR$65,Y$1,FALSE),"")</f>
        <v/>
      </c>
      <c r="Z25" s="216" t="str">
        <f>IFERROR(VLOOKUP($A25,'中間シート (2)'!$M$6:$AR$65,Z$1,FALSE),"")</f>
        <v/>
      </c>
      <c r="AA25" s="216" t="str">
        <f>IFERROR(VLOOKUP($A25,'中間シート (2)'!$M$6:$AR$65,AA$1,FALSE),"")</f>
        <v/>
      </c>
      <c r="AB25" s="216" t="str">
        <f>IFERROR(VLOOKUP($A25,'中間シート (2)'!$M$6:$AR$65,AB$1,FALSE),"")</f>
        <v/>
      </c>
      <c r="AC25" s="216" t="str">
        <f>IFERROR(VLOOKUP($A25,'中間シート (2)'!$M$6:$AR$65,AC$1,FALSE),"")</f>
        <v/>
      </c>
      <c r="AD25" s="216" t="str">
        <f>IFERROR(VLOOKUP($A25,'中間シート (2)'!$M$6:$AR$65,AD$1,FALSE),"")</f>
        <v/>
      </c>
      <c r="AE25" s="216"/>
      <c r="AF25" s="216"/>
      <c r="AG25" s="216"/>
      <c r="AH25" s="228" t="str">
        <f>IFERROR(VLOOKUP($A25,'中間シート (2)'!$M$6:$BC$67,AH$1,FALSE),"")</f>
        <v/>
      </c>
      <c r="AI25" s="228" t="str">
        <f>IFERROR(VLOOKUP($A25,'中間シート (2)'!$M$6:$BC$67,AI$1,FALSE),"")</f>
        <v/>
      </c>
      <c r="AJ25" s="228" t="str">
        <f>IFERROR(VLOOKUP($A25,'中間シート (2)'!$M$6:$BC$67,AJ$1,FALSE),"")</f>
        <v/>
      </c>
      <c r="AK25" s="228" t="str">
        <f>IFERROR(VLOOKUP($A25,'中間シート (2)'!$M$6:$BC$67,AK$1,FALSE),"")</f>
        <v/>
      </c>
      <c r="AL25" s="228" t="str">
        <f>IFERROR(VLOOKUP($A25,'中間シート (2)'!$M$6:$BC$67,AL$1,FALSE),"")</f>
        <v/>
      </c>
      <c r="AM25" s="228" t="str">
        <f>IFERROR(VLOOKUP($A25,'中間シート (2)'!$M$6:$BC$67,AM$1,FALSE),"")</f>
        <v/>
      </c>
      <c r="AN25" s="228" t="str">
        <f>IFERROR(VLOOKUP($A25,'中間シート (2)'!$M$6:$BC$67,AN$1,FALSE),"")</f>
        <v/>
      </c>
      <c r="AO25" s="228" t="str">
        <f>IFERROR(VLOOKUP($A25,'中間シート (2)'!$M$6:$BC$67,AO$1,FALSE),"")</f>
        <v/>
      </c>
      <c r="AR25" s="217"/>
      <c r="AS25" s="217"/>
      <c r="AT25" s="217"/>
      <c r="AU25" s="54">
        <f t="shared" si="5"/>
        <v>41</v>
      </c>
      <c r="AV25" s="54">
        <f t="shared" si="6"/>
        <v>41</v>
      </c>
      <c r="AW25" s="54" t="str">
        <f t="shared" si="59"/>
        <v/>
      </c>
      <c r="AX25" s="54" t="str">
        <f t="shared" si="60"/>
        <v/>
      </c>
      <c r="AY25" s="54" t="str">
        <f t="shared" si="61"/>
        <v/>
      </c>
      <c r="AZ25" s="54" t="str">
        <f t="shared" si="62"/>
        <v/>
      </c>
      <c r="BA25" s="54" t="str">
        <f t="shared" si="63"/>
        <v/>
      </c>
      <c r="BB25" s="54" t="str">
        <f ca="1">IF(AB25="","",IF(COUNTIF(エラー23シート!$G$5:$G$79, OFFSET(I25,IF(H25="",0,-H25+1),0)*100+OFFSET(X25,IF(H25="",0,-H25+1),0)*10+AB25)&gt;0,23,""))</f>
        <v/>
      </c>
      <c r="BC25" s="54" t="str">
        <f t="shared" si="64"/>
        <v/>
      </c>
      <c r="BD25" s="54" t="str">
        <f t="shared" si="65"/>
        <v/>
      </c>
      <c r="BE25" s="54" t="str">
        <f t="shared" si="66"/>
        <v/>
      </c>
      <c r="BF25" s="54" t="str">
        <f t="shared" si="67"/>
        <v/>
      </c>
      <c r="BG25" s="54" t="str">
        <f t="shared" si="68"/>
        <v/>
      </c>
      <c r="BH25" s="54" t="str">
        <f t="shared" si="69"/>
        <v/>
      </c>
      <c r="BI25" s="54" t="str">
        <f t="shared" si="70"/>
        <v/>
      </c>
      <c r="BJ25" s="54" t="str">
        <f t="shared" si="71"/>
        <v/>
      </c>
      <c r="BK25" s="54" t="str">
        <f t="shared" si="72"/>
        <v/>
      </c>
      <c r="BL25" s="54" t="str">
        <f t="shared" si="73"/>
        <v/>
      </c>
      <c r="BM25" s="54" t="str">
        <f t="shared" si="74"/>
        <v/>
      </c>
      <c r="BN25" s="54" t="str">
        <f t="shared" si="75"/>
        <v/>
      </c>
      <c r="BO25" s="54" t="str">
        <f t="shared" si="76"/>
        <v/>
      </c>
      <c r="BP25" s="54" t="str">
        <f t="shared" si="77"/>
        <v/>
      </c>
      <c r="BQ25" s="54" t="str">
        <f t="shared" si="78"/>
        <v/>
      </c>
      <c r="BR25" s="54" t="str">
        <f t="shared" si="79"/>
        <v/>
      </c>
      <c r="BS25" s="218" t="str">
        <f t="shared" si="80"/>
        <v/>
      </c>
      <c r="BT25" s="54" t="str">
        <f t="shared" si="81"/>
        <v/>
      </c>
      <c r="BU25" s="54" t="str">
        <f t="shared" si="82"/>
        <v/>
      </c>
      <c r="BV25" s="54" t="str">
        <f t="shared" si="83"/>
        <v/>
      </c>
      <c r="BW25" s="54" t="str">
        <f t="shared" si="84"/>
        <v/>
      </c>
      <c r="BX25" s="54" t="str">
        <f t="shared" si="85"/>
        <v/>
      </c>
      <c r="BY25" s="54" t="str">
        <f t="shared" si="86"/>
        <v/>
      </c>
      <c r="BZ25" s="54" t="str">
        <f t="shared" si="87"/>
        <v/>
      </c>
      <c r="CA25" s="54" t="str">
        <f t="shared" si="88"/>
        <v/>
      </c>
      <c r="CB25" s="54" t="str">
        <f t="shared" si="89"/>
        <v/>
      </c>
      <c r="CC25" s="54" t="str">
        <f t="shared" si="90"/>
        <v/>
      </c>
      <c r="CD25" s="54" t="str">
        <f t="shared" si="91"/>
        <v/>
      </c>
      <c r="CE25" s="54" t="str">
        <f t="shared" si="92"/>
        <v/>
      </c>
      <c r="CF25" s="54" t="str">
        <f t="shared" si="93"/>
        <v/>
      </c>
      <c r="CG25" s="54" t="str">
        <f t="shared" si="94"/>
        <v/>
      </c>
      <c r="CH25" s="54" t="str">
        <f t="shared" si="95"/>
        <v/>
      </c>
      <c r="CI25" s="54" t="str">
        <f t="shared" si="96"/>
        <v/>
      </c>
      <c r="CJ25" s="54" t="str">
        <f t="shared" si="97"/>
        <v/>
      </c>
      <c r="CK25" s="54" t="str">
        <f t="shared" si="98"/>
        <v/>
      </c>
      <c r="CL25" s="219" t="str">
        <f t="shared" si="99"/>
        <v/>
      </c>
      <c r="CM25" s="54" t="str">
        <f t="shared" si="100"/>
        <v/>
      </c>
      <c r="CN25" s="54" t="str">
        <f t="shared" si="101"/>
        <v/>
      </c>
      <c r="CO25" s="54" t="str">
        <f t="shared" si="102"/>
        <v/>
      </c>
      <c r="CP25" s="54" t="str">
        <f t="shared" si="103"/>
        <v/>
      </c>
      <c r="CQ25" s="54" t="str">
        <f t="shared" si="104"/>
        <v/>
      </c>
      <c r="CR25" s="54" t="str">
        <f t="shared" si="105"/>
        <v/>
      </c>
      <c r="CS25" s="54" t="str">
        <f t="shared" si="106"/>
        <v/>
      </c>
      <c r="CT25" s="54" t="str">
        <f t="shared" si="107"/>
        <v/>
      </c>
      <c r="CU25" s="54" t="str">
        <f t="shared" si="108"/>
        <v/>
      </c>
      <c r="CV25" s="220">
        <f t="shared" si="109"/>
        <v>0</v>
      </c>
      <c r="CW25" s="54" t="str">
        <f t="shared" si="110"/>
        <v/>
      </c>
      <c r="CX25" s="54" t="str">
        <f t="shared" si="111"/>
        <v/>
      </c>
      <c r="CY25" s="54" t="str">
        <f t="shared" si="112"/>
        <v/>
      </c>
      <c r="CZ25" s="54" t="str">
        <f t="shared" si="113"/>
        <v/>
      </c>
      <c r="DA25" s="54" t="str">
        <f t="shared" si="114"/>
        <v/>
      </c>
      <c r="DB25" s="54" t="str">
        <f t="shared" si="115"/>
        <v/>
      </c>
      <c r="DC25" s="54" t="str">
        <f t="shared" si="116"/>
        <v/>
      </c>
      <c r="DD25" s="54" t="str">
        <f t="shared" si="117"/>
        <v/>
      </c>
      <c r="DE25" s="54" t="str">
        <f t="shared" si="118"/>
        <v/>
      </c>
      <c r="DF25" s="54" t="str">
        <f t="shared" si="119"/>
        <v/>
      </c>
      <c r="DG25" s="54" t="str">
        <f t="shared" si="120"/>
        <v/>
      </c>
      <c r="DH25" s="54" t="str">
        <f t="shared" si="121"/>
        <v/>
      </c>
      <c r="DI25" s="54" t="str">
        <f t="shared" si="122"/>
        <v/>
      </c>
      <c r="DJ25" s="54" t="str">
        <f t="shared" si="123"/>
        <v/>
      </c>
      <c r="DK25" s="54" t="str">
        <f t="shared" si="124"/>
        <v/>
      </c>
      <c r="DL25" s="54" t="str">
        <f t="shared" si="125"/>
        <v/>
      </c>
      <c r="DM25" s="54" t="str">
        <f t="shared" si="126"/>
        <v/>
      </c>
      <c r="DN25" s="54" t="str">
        <f t="shared" si="127"/>
        <v/>
      </c>
      <c r="DO25" s="54" t="str">
        <f t="shared" si="128"/>
        <v/>
      </c>
      <c r="DP25" s="54" t="str">
        <f t="shared" si="129"/>
        <v/>
      </c>
      <c r="DQ25" s="54" t="str">
        <f t="shared" si="130"/>
        <v/>
      </c>
      <c r="DR25" s="54" t="str">
        <f t="shared" si="131"/>
        <v/>
      </c>
      <c r="DS25" s="54" t="str">
        <f t="shared" si="132"/>
        <v/>
      </c>
      <c r="DT25" s="54" t="str">
        <f t="shared" si="133"/>
        <v/>
      </c>
      <c r="DU25" s="54" t="str">
        <f t="shared" si="134"/>
        <v/>
      </c>
      <c r="DV25" s="54" t="str">
        <f t="shared" si="135"/>
        <v/>
      </c>
      <c r="DW25" s="54" t="str">
        <f t="shared" si="136"/>
        <v/>
      </c>
      <c r="DX25" s="54" t="str">
        <f t="shared" si="137"/>
        <v/>
      </c>
      <c r="DY25" s="54" t="str">
        <f t="shared" si="138"/>
        <v/>
      </c>
      <c r="DZ25" s="54" t="str">
        <f t="shared" si="139"/>
        <v/>
      </c>
      <c r="EA25" s="54" t="str">
        <f t="shared" si="140"/>
        <v/>
      </c>
      <c r="EB25" s="54" t="str">
        <f t="shared" si="141"/>
        <v/>
      </c>
      <c r="EC25" s="54" t="str">
        <f t="shared" si="142"/>
        <v/>
      </c>
      <c r="ED25" s="54" t="str">
        <f t="shared" si="143"/>
        <v/>
      </c>
      <c r="EE25" s="54" t="str">
        <f t="shared" si="144"/>
        <v/>
      </c>
      <c r="EF25" s="54" t="str">
        <f t="shared" si="145"/>
        <v/>
      </c>
      <c r="EG25" s="54" t="str">
        <f t="shared" si="146"/>
        <v/>
      </c>
      <c r="EH25" s="54" t="str">
        <f t="shared" si="147"/>
        <v/>
      </c>
      <c r="EI25" s="54" t="str">
        <f t="shared" si="148"/>
        <v/>
      </c>
      <c r="EJ25" s="54" t="str">
        <f t="shared" si="149"/>
        <v/>
      </c>
      <c r="EK25" s="54" t="str">
        <f t="shared" si="150"/>
        <v/>
      </c>
      <c r="EL25" s="54" t="str">
        <f t="shared" si="151"/>
        <v/>
      </c>
      <c r="EM25" s="54" t="str">
        <f t="shared" si="152"/>
        <v/>
      </c>
      <c r="EN25" s="54" t="str">
        <f t="shared" si="153"/>
        <v/>
      </c>
      <c r="EO25" s="54" t="str">
        <f t="shared" si="154"/>
        <v/>
      </c>
      <c r="EP25" s="54" t="str">
        <f t="shared" si="155"/>
        <v/>
      </c>
      <c r="EQ25" s="220" t="str">
        <f t="shared" ca="1" si="156"/>
        <v/>
      </c>
      <c r="ER25" s="220" t="str">
        <f t="shared" ca="1" si="157"/>
        <v/>
      </c>
      <c r="ES25" s="54" t="str">
        <f t="shared" ca="1" si="158"/>
        <v/>
      </c>
      <c r="ET25" s="54" t="str">
        <f t="shared" ca="1" si="159"/>
        <v/>
      </c>
      <c r="EU25" s="54" t="str">
        <f t="shared" ca="1" si="160"/>
        <v/>
      </c>
      <c r="EV25" s="54" t="str">
        <f t="shared" ca="1" si="161"/>
        <v/>
      </c>
      <c r="EW25" s="54" t="str">
        <f t="shared" ca="1" si="162"/>
        <v/>
      </c>
      <c r="EX25" s="54" t="str">
        <f t="shared" ca="1" si="163"/>
        <v/>
      </c>
      <c r="EY25" s="54" t="str">
        <f t="shared" ca="1" si="164"/>
        <v/>
      </c>
      <c r="EZ25" s="54" t="str">
        <f t="shared" ca="1" si="165"/>
        <v/>
      </c>
      <c r="FA25" s="54" t="str">
        <f t="shared" ca="1" si="166"/>
        <v/>
      </c>
      <c r="FB25" s="54" t="str">
        <f t="shared" ca="1" si="167"/>
        <v/>
      </c>
      <c r="FC25" s="54" t="str">
        <f t="shared" ca="1" si="168"/>
        <v/>
      </c>
      <c r="FD25" s="220">
        <f t="shared" si="169"/>
        <v>1</v>
      </c>
      <c r="FE25" s="54" t="str">
        <f t="shared" si="170"/>
        <v/>
      </c>
      <c r="FF25" s="54" t="str">
        <f t="shared" si="171"/>
        <v/>
      </c>
      <c r="FG25" s="54" t="str">
        <f t="shared" si="172"/>
        <v/>
      </c>
      <c r="FH25" s="54" t="str">
        <f t="shared" si="173"/>
        <v/>
      </c>
      <c r="FI25" s="220" t="str">
        <f>IF(B25=0,"",COUNTIF(FD$6:FD25,FD25))</f>
        <v/>
      </c>
      <c r="FJ25" s="54" t="str">
        <f t="shared" si="174"/>
        <v/>
      </c>
      <c r="FK25" s="221" t="str">
        <f t="shared" si="175"/>
        <v/>
      </c>
      <c r="FL25" s="54" t="str">
        <f t="shared" si="176"/>
        <v/>
      </c>
      <c r="FM25" s="54" t="str">
        <f t="shared" si="177"/>
        <v/>
      </c>
      <c r="FN25" s="54" t="str">
        <f t="shared" si="178"/>
        <v/>
      </c>
      <c r="FO25" s="54" t="str">
        <f t="shared" si="179"/>
        <v/>
      </c>
    </row>
    <row r="26" spans="1:171" ht="17.25">
      <c r="A26" s="214">
        <v>21</v>
      </c>
      <c r="B26" s="214">
        <f>COUNTIF('中間シート (2)'!M:M,行政集計シート※記入不要です!A26)</f>
        <v>0</v>
      </c>
      <c r="C26" s="222" t="str">
        <f t="shared" si="180"/>
        <v/>
      </c>
      <c r="D26" s="222" t="str">
        <f t="shared" si="181"/>
        <v/>
      </c>
      <c r="E26" s="222" t="str">
        <f t="shared" si="182"/>
        <v/>
      </c>
      <c r="F26" s="223"/>
      <c r="G26" s="216" t="str">
        <f>IFERROR(VLOOKUP($A26,'中間シート (2)'!$M$6:$AR$65,G$1,FALSE),"")</f>
        <v/>
      </c>
      <c r="H26" s="216" t="str">
        <f>IFERROR(VLOOKUP($A26,'中間シート (2)'!$M$6:$AR$65,H$1,FALSE),"")</f>
        <v/>
      </c>
      <c r="I26" s="216" t="str">
        <f>IFERROR(VLOOKUP($A26,'中間シート (2)'!$M$6:$AR$65,I$1,FALSE),"")</f>
        <v/>
      </c>
      <c r="J26" s="216" t="str">
        <f>IFERROR(VLOOKUP($A26,'中間シート (2)'!$M$6:$AR$65,J$1,FALSE),"")</f>
        <v/>
      </c>
      <c r="K26" s="216" t="str">
        <f>IFERROR(VLOOKUP($A26,'中間シート (2)'!$M$6:$AR$65,K$1,FALSE),"")</f>
        <v/>
      </c>
      <c r="L26" s="216" t="str">
        <f>IFERROR(VLOOKUP($A26,'中間シート (2)'!$M$6:$AR$65,L$1,FALSE),"")</f>
        <v/>
      </c>
      <c r="M26" s="216" t="str">
        <f>IFERROR(VLOOKUP($A26,'中間シート (2)'!$M$6:$AR$65,M$1,FALSE),"")</f>
        <v/>
      </c>
      <c r="N26" s="216" t="str">
        <f>IFERROR(VLOOKUP($A26,'中間シート (2)'!$M$6:$AR$65,N$1,FALSE),"")</f>
        <v/>
      </c>
      <c r="O26" s="216" t="str">
        <f>IFERROR(VLOOKUP($A26,'中間シート (2)'!$M$6:$AR$65,O$1,FALSE),"")</f>
        <v/>
      </c>
      <c r="P26" s="216" t="str">
        <f>IFERROR(VLOOKUP($A26,'中間シート (2)'!$M$6:$AR$65,P$1,FALSE),"")</f>
        <v/>
      </c>
      <c r="Q26" s="216" t="str">
        <f>IFERROR(VLOOKUP($A26,'中間シート (2)'!$M$6:$AR$65,Q$1,FALSE),"")</f>
        <v/>
      </c>
      <c r="R26" s="216" t="str">
        <f>IFERROR(VLOOKUP($A26,'中間シート (2)'!$M$6:$AR$65,R$1,FALSE),"")</f>
        <v/>
      </c>
      <c r="S26" s="216" t="str">
        <f>IFERROR(VLOOKUP($A26,'中間シート (2)'!$M$6:$AR$65,S$1,FALSE),"")</f>
        <v/>
      </c>
      <c r="T26" s="216" t="str">
        <f>IFERROR(VLOOKUP($A26,'中間シート (2)'!$M$6:$AR$65,T$1,FALSE),"")</f>
        <v/>
      </c>
      <c r="U26" s="216" t="str">
        <f>IFERROR(VLOOKUP($A26,'中間シート (2)'!$M$6:$AR$65,U$1,FALSE),"")</f>
        <v/>
      </c>
      <c r="V26" s="216"/>
      <c r="W26" s="216" t="str">
        <f>IFERROR(VLOOKUP($A26,'中間シート (2)'!$M$6:$AR$65,W$1,FALSE),"")</f>
        <v/>
      </c>
      <c r="X26" s="216" t="str">
        <f>IFERROR(VLOOKUP($A26,'中間シート (2)'!$M$6:$AR$65,X$1,FALSE),"")</f>
        <v/>
      </c>
      <c r="Y26" s="216" t="str">
        <f>IFERROR(VLOOKUP($A26,'中間シート (2)'!$M$6:$AR$65,Y$1,FALSE),"")</f>
        <v/>
      </c>
      <c r="Z26" s="216" t="str">
        <f>IFERROR(VLOOKUP($A26,'中間シート (2)'!$M$6:$AR$65,Z$1,FALSE),"")</f>
        <v/>
      </c>
      <c r="AA26" s="216" t="str">
        <f>IFERROR(VLOOKUP($A26,'中間シート (2)'!$M$6:$AR$65,AA$1,FALSE),"")</f>
        <v/>
      </c>
      <c r="AB26" s="216" t="str">
        <f>IFERROR(VLOOKUP($A26,'中間シート (2)'!$M$6:$AR$65,AB$1,FALSE),"")</f>
        <v/>
      </c>
      <c r="AC26" s="216" t="str">
        <f>IFERROR(VLOOKUP($A26,'中間シート (2)'!$M$6:$AR$65,AC$1,FALSE),"")</f>
        <v/>
      </c>
      <c r="AD26" s="216" t="str">
        <f>IFERROR(VLOOKUP($A26,'中間シート (2)'!$M$6:$AR$65,AD$1,FALSE),"")</f>
        <v/>
      </c>
      <c r="AE26" s="216"/>
      <c r="AF26" s="216"/>
      <c r="AG26" s="216"/>
      <c r="AH26" s="228" t="str">
        <f>IFERROR(VLOOKUP($A26,'中間シート (2)'!$M$6:$BC$67,AH$1,FALSE),"")</f>
        <v/>
      </c>
      <c r="AI26" s="228" t="str">
        <f>IFERROR(VLOOKUP($A26,'中間シート (2)'!$M$6:$BC$67,AI$1,FALSE),"")</f>
        <v/>
      </c>
      <c r="AJ26" s="228" t="str">
        <f>IFERROR(VLOOKUP($A26,'中間シート (2)'!$M$6:$BC$67,AJ$1,FALSE),"")</f>
        <v/>
      </c>
      <c r="AK26" s="228" t="str">
        <f>IFERROR(VLOOKUP($A26,'中間シート (2)'!$M$6:$BC$67,AK$1,FALSE),"")</f>
        <v/>
      </c>
      <c r="AL26" s="228" t="str">
        <f>IFERROR(VLOOKUP($A26,'中間シート (2)'!$M$6:$BC$67,AL$1,FALSE),"")</f>
        <v/>
      </c>
      <c r="AM26" s="228" t="str">
        <f>IFERROR(VLOOKUP($A26,'中間シート (2)'!$M$6:$BC$67,AM$1,FALSE),"")</f>
        <v/>
      </c>
      <c r="AN26" s="228" t="str">
        <f>IFERROR(VLOOKUP($A26,'中間シート (2)'!$M$6:$BC$67,AN$1,FALSE),"")</f>
        <v/>
      </c>
      <c r="AO26" s="228" t="str">
        <f>IFERROR(VLOOKUP($A26,'中間シート (2)'!$M$6:$BC$67,AO$1,FALSE),"")</f>
        <v/>
      </c>
      <c r="AR26" s="217"/>
      <c r="AS26" s="217"/>
      <c r="AT26" s="217"/>
      <c r="AU26" s="54">
        <f t="shared" si="5"/>
        <v>41</v>
      </c>
      <c r="AV26" s="54">
        <f t="shared" si="6"/>
        <v>41</v>
      </c>
      <c r="AW26" s="54" t="str">
        <f t="shared" si="59"/>
        <v/>
      </c>
      <c r="AX26" s="54" t="str">
        <f t="shared" si="60"/>
        <v/>
      </c>
      <c r="AY26" s="54" t="str">
        <f t="shared" si="61"/>
        <v/>
      </c>
      <c r="AZ26" s="54" t="str">
        <f t="shared" si="62"/>
        <v/>
      </c>
      <c r="BA26" s="54" t="str">
        <f t="shared" si="63"/>
        <v/>
      </c>
      <c r="BB26" s="54" t="str">
        <f ca="1">IF(AB26="","",IF(COUNTIF(エラー23シート!$G$5:$G$79, OFFSET(I26,IF(H26="",0,-H26+1),0)*100+OFFSET(X26,IF(H26="",0,-H26+1),0)*10+AB26)&gt;0,23,""))</f>
        <v/>
      </c>
      <c r="BC26" s="54" t="str">
        <f t="shared" si="64"/>
        <v/>
      </c>
      <c r="BD26" s="54" t="str">
        <f t="shared" si="65"/>
        <v/>
      </c>
      <c r="BE26" s="54" t="str">
        <f t="shared" si="66"/>
        <v/>
      </c>
      <c r="BF26" s="54" t="str">
        <f t="shared" si="67"/>
        <v/>
      </c>
      <c r="BG26" s="54" t="str">
        <f t="shared" si="68"/>
        <v/>
      </c>
      <c r="BH26" s="54" t="str">
        <f t="shared" si="69"/>
        <v/>
      </c>
      <c r="BI26" s="54" t="str">
        <f t="shared" si="70"/>
        <v/>
      </c>
      <c r="BJ26" s="54" t="str">
        <f t="shared" si="71"/>
        <v/>
      </c>
      <c r="BK26" s="54" t="str">
        <f t="shared" si="72"/>
        <v/>
      </c>
      <c r="BL26" s="54" t="str">
        <f t="shared" si="73"/>
        <v/>
      </c>
      <c r="BM26" s="54" t="str">
        <f t="shared" si="74"/>
        <v/>
      </c>
      <c r="BN26" s="54" t="str">
        <f t="shared" si="75"/>
        <v/>
      </c>
      <c r="BO26" s="54" t="str">
        <f t="shared" si="76"/>
        <v/>
      </c>
      <c r="BP26" s="54" t="str">
        <f t="shared" si="77"/>
        <v/>
      </c>
      <c r="BQ26" s="54" t="str">
        <f t="shared" si="78"/>
        <v/>
      </c>
      <c r="BR26" s="54" t="str">
        <f t="shared" si="79"/>
        <v/>
      </c>
      <c r="BS26" s="218" t="str">
        <f t="shared" si="80"/>
        <v/>
      </c>
      <c r="BT26" s="54" t="str">
        <f t="shared" si="81"/>
        <v/>
      </c>
      <c r="BU26" s="54" t="str">
        <f t="shared" si="82"/>
        <v/>
      </c>
      <c r="BV26" s="54" t="str">
        <f t="shared" si="83"/>
        <v/>
      </c>
      <c r="BW26" s="54" t="str">
        <f t="shared" si="84"/>
        <v/>
      </c>
      <c r="BX26" s="54" t="str">
        <f t="shared" si="85"/>
        <v/>
      </c>
      <c r="BY26" s="54" t="str">
        <f t="shared" si="86"/>
        <v/>
      </c>
      <c r="BZ26" s="54" t="str">
        <f t="shared" si="87"/>
        <v/>
      </c>
      <c r="CA26" s="54" t="str">
        <f t="shared" si="88"/>
        <v/>
      </c>
      <c r="CB26" s="54" t="str">
        <f t="shared" si="89"/>
        <v/>
      </c>
      <c r="CC26" s="54" t="str">
        <f t="shared" si="90"/>
        <v/>
      </c>
      <c r="CD26" s="54" t="str">
        <f t="shared" si="91"/>
        <v/>
      </c>
      <c r="CE26" s="54" t="str">
        <f t="shared" si="92"/>
        <v/>
      </c>
      <c r="CF26" s="54" t="str">
        <f t="shared" si="93"/>
        <v/>
      </c>
      <c r="CG26" s="54" t="str">
        <f t="shared" si="94"/>
        <v/>
      </c>
      <c r="CH26" s="54" t="str">
        <f t="shared" si="95"/>
        <v/>
      </c>
      <c r="CI26" s="54" t="str">
        <f t="shared" si="96"/>
        <v/>
      </c>
      <c r="CJ26" s="54" t="str">
        <f t="shared" si="97"/>
        <v/>
      </c>
      <c r="CK26" s="54" t="str">
        <f t="shared" si="98"/>
        <v/>
      </c>
      <c r="CL26" s="219" t="str">
        <f t="shared" si="99"/>
        <v/>
      </c>
      <c r="CM26" s="54" t="str">
        <f t="shared" si="100"/>
        <v/>
      </c>
      <c r="CN26" s="54" t="str">
        <f t="shared" si="101"/>
        <v/>
      </c>
      <c r="CO26" s="54" t="str">
        <f t="shared" si="102"/>
        <v/>
      </c>
      <c r="CP26" s="54" t="str">
        <f t="shared" si="103"/>
        <v/>
      </c>
      <c r="CQ26" s="54" t="str">
        <f t="shared" si="104"/>
        <v/>
      </c>
      <c r="CR26" s="54" t="str">
        <f t="shared" si="105"/>
        <v/>
      </c>
      <c r="CS26" s="54" t="str">
        <f t="shared" si="106"/>
        <v/>
      </c>
      <c r="CT26" s="54" t="str">
        <f t="shared" si="107"/>
        <v/>
      </c>
      <c r="CU26" s="54" t="str">
        <f t="shared" si="108"/>
        <v/>
      </c>
      <c r="CV26" s="220">
        <f t="shared" si="109"/>
        <v>0</v>
      </c>
      <c r="CW26" s="54" t="str">
        <f t="shared" si="110"/>
        <v/>
      </c>
      <c r="CX26" s="54" t="str">
        <f t="shared" si="111"/>
        <v/>
      </c>
      <c r="CY26" s="54" t="str">
        <f t="shared" si="112"/>
        <v/>
      </c>
      <c r="CZ26" s="54" t="str">
        <f t="shared" si="113"/>
        <v/>
      </c>
      <c r="DA26" s="54" t="str">
        <f t="shared" si="114"/>
        <v/>
      </c>
      <c r="DB26" s="54" t="str">
        <f t="shared" si="115"/>
        <v/>
      </c>
      <c r="DC26" s="54" t="str">
        <f t="shared" si="116"/>
        <v/>
      </c>
      <c r="DD26" s="54" t="str">
        <f t="shared" si="117"/>
        <v/>
      </c>
      <c r="DE26" s="54" t="str">
        <f t="shared" si="118"/>
        <v/>
      </c>
      <c r="DF26" s="54" t="str">
        <f t="shared" si="119"/>
        <v/>
      </c>
      <c r="DG26" s="54" t="str">
        <f t="shared" si="120"/>
        <v/>
      </c>
      <c r="DH26" s="54" t="str">
        <f t="shared" si="121"/>
        <v/>
      </c>
      <c r="DI26" s="54" t="str">
        <f t="shared" si="122"/>
        <v/>
      </c>
      <c r="DJ26" s="54" t="str">
        <f t="shared" si="123"/>
        <v/>
      </c>
      <c r="DK26" s="54" t="str">
        <f t="shared" si="124"/>
        <v/>
      </c>
      <c r="DL26" s="54" t="str">
        <f t="shared" si="125"/>
        <v/>
      </c>
      <c r="DM26" s="54" t="str">
        <f t="shared" si="126"/>
        <v/>
      </c>
      <c r="DN26" s="54" t="str">
        <f t="shared" si="127"/>
        <v/>
      </c>
      <c r="DO26" s="54" t="str">
        <f t="shared" si="128"/>
        <v/>
      </c>
      <c r="DP26" s="54" t="str">
        <f t="shared" si="129"/>
        <v/>
      </c>
      <c r="DQ26" s="54" t="str">
        <f t="shared" si="130"/>
        <v/>
      </c>
      <c r="DR26" s="54" t="str">
        <f t="shared" si="131"/>
        <v/>
      </c>
      <c r="DS26" s="54" t="str">
        <f t="shared" si="132"/>
        <v/>
      </c>
      <c r="DT26" s="54" t="str">
        <f t="shared" si="133"/>
        <v/>
      </c>
      <c r="DU26" s="54" t="str">
        <f t="shared" si="134"/>
        <v/>
      </c>
      <c r="DV26" s="54" t="str">
        <f t="shared" si="135"/>
        <v/>
      </c>
      <c r="DW26" s="54" t="str">
        <f t="shared" si="136"/>
        <v/>
      </c>
      <c r="DX26" s="54" t="str">
        <f t="shared" si="137"/>
        <v/>
      </c>
      <c r="DY26" s="54" t="str">
        <f t="shared" si="138"/>
        <v/>
      </c>
      <c r="DZ26" s="54" t="str">
        <f t="shared" si="139"/>
        <v/>
      </c>
      <c r="EA26" s="54" t="str">
        <f t="shared" si="140"/>
        <v/>
      </c>
      <c r="EB26" s="54" t="str">
        <f t="shared" si="141"/>
        <v/>
      </c>
      <c r="EC26" s="54" t="str">
        <f t="shared" si="142"/>
        <v/>
      </c>
      <c r="ED26" s="54" t="str">
        <f t="shared" si="143"/>
        <v/>
      </c>
      <c r="EE26" s="54" t="str">
        <f t="shared" si="144"/>
        <v/>
      </c>
      <c r="EF26" s="54" t="str">
        <f t="shared" si="145"/>
        <v/>
      </c>
      <c r="EG26" s="54" t="str">
        <f t="shared" si="146"/>
        <v/>
      </c>
      <c r="EH26" s="54" t="str">
        <f t="shared" si="147"/>
        <v/>
      </c>
      <c r="EI26" s="54" t="str">
        <f t="shared" si="148"/>
        <v/>
      </c>
      <c r="EJ26" s="54" t="str">
        <f t="shared" si="149"/>
        <v/>
      </c>
      <c r="EK26" s="54" t="str">
        <f t="shared" si="150"/>
        <v/>
      </c>
      <c r="EL26" s="54" t="str">
        <f t="shared" si="151"/>
        <v/>
      </c>
      <c r="EM26" s="54" t="str">
        <f t="shared" si="152"/>
        <v/>
      </c>
      <c r="EN26" s="54" t="str">
        <f t="shared" si="153"/>
        <v/>
      </c>
      <c r="EO26" s="54" t="str">
        <f t="shared" si="154"/>
        <v/>
      </c>
      <c r="EP26" s="54" t="str">
        <f t="shared" si="155"/>
        <v/>
      </c>
      <c r="EQ26" s="220" t="str">
        <f t="shared" ca="1" si="156"/>
        <v/>
      </c>
      <c r="ER26" s="220" t="str">
        <f t="shared" ca="1" si="157"/>
        <v/>
      </c>
      <c r="ES26" s="54" t="str">
        <f t="shared" ca="1" si="158"/>
        <v/>
      </c>
      <c r="ET26" s="54" t="str">
        <f t="shared" ca="1" si="159"/>
        <v/>
      </c>
      <c r="EU26" s="54" t="str">
        <f t="shared" ca="1" si="160"/>
        <v/>
      </c>
      <c r="EV26" s="54" t="str">
        <f t="shared" ca="1" si="161"/>
        <v/>
      </c>
      <c r="EW26" s="54" t="str">
        <f t="shared" ca="1" si="162"/>
        <v/>
      </c>
      <c r="EX26" s="54" t="str">
        <f t="shared" ca="1" si="163"/>
        <v/>
      </c>
      <c r="EY26" s="54" t="str">
        <f t="shared" ca="1" si="164"/>
        <v/>
      </c>
      <c r="EZ26" s="54" t="str">
        <f t="shared" ca="1" si="165"/>
        <v/>
      </c>
      <c r="FA26" s="54" t="str">
        <f t="shared" ca="1" si="166"/>
        <v/>
      </c>
      <c r="FB26" s="54" t="str">
        <f t="shared" ca="1" si="167"/>
        <v/>
      </c>
      <c r="FC26" s="54" t="str">
        <f t="shared" ca="1" si="168"/>
        <v/>
      </c>
      <c r="FD26" s="220">
        <f t="shared" si="169"/>
        <v>1</v>
      </c>
      <c r="FE26" s="54" t="str">
        <f t="shared" si="170"/>
        <v/>
      </c>
      <c r="FF26" s="54" t="str">
        <f t="shared" si="171"/>
        <v/>
      </c>
      <c r="FG26" s="54" t="str">
        <f t="shared" si="172"/>
        <v/>
      </c>
      <c r="FH26" s="54" t="str">
        <f t="shared" si="173"/>
        <v/>
      </c>
      <c r="FI26" s="220" t="str">
        <f>IF(B26=0,"",COUNTIF(FD$6:FD26,FD26))</f>
        <v/>
      </c>
      <c r="FJ26" s="54" t="str">
        <f t="shared" si="174"/>
        <v/>
      </c>
      <c r="FK26" s="221" t="str">
        <f t="shared" si="175"/>
        <v/>
      </c>
      <c r="FL26" s="54" t="str">
        <f t="shared" si="176"/>
        <v/>
      </c>
      <c r="FM26" s="54" t="str">
        <f t="shared" si="177"/>
        <v/>
      </c>
      <c r="FN26" s="54" t="str">
        <f t="shared" si="178"/>
        <v/>
      </c>
      <c r="FO26" s="54" t="str">
        <f t="shared" si="179"/>
        <v/>
      </c>
    </row>
    <row r="27" spans="1:171" ht="17.25">
      <c r="A27" s="214">
        <v>22</v>
      </c>
      <c r="B27" s="214">
        <f>COUNTIF('中間シート (2)'!M:M,行政集計シート※記入不要です!A27)</f>
        <v>0</v>
      </c>
      <c r="C27" s="222" t="str">
        <f t="shared" si="180"/>
        <v/>
      </c>
      <c r="D27" s="222" t="str">
        <f t="shared" si="181"/>
        <v/>
      </c>
      <c r="E27" s="222" t="str">
        <f t="shared" si="182"/>
        <v/>
      </c>
      <c r="F27" s="223"/>
      <c r="G27" s="216" t="str">
        <f>IFERROR(VLOOKUP($A27,'中間シート (2)'!$M$6:$AR$65,G$1,FALSE),"")</f>
        <v/>
      </c>
      <c r="H27" s="216" t="str">
        <f>IFERROR(VLOOKUP($A27,'中間シート (2)'!$M$6:$AR$65,H$1,FALSE),"")</f>
        <v/>
      </c>
      <c r="I27" s="216" t="str">
        <f>IFERROR(VLOOKUP($A27,'中間シート (2)'!$M$6:$AR$65,I$1,FALSE),"")</f>
        <v/>
      </c>
      <c r="J27" s="216" t="str">
        <f>IFERROR(VLOOKUP($A27,'中間シート (2)'!$M$6:$AR$65,J$1,FALSE),"")</f>
        <v/>
      </c>
      <c r="K27" s="216" t="str">
        <f>IFERROR(VLOOKUP($A27,'中間シート (2)'!$M$6:$AR$65,K$1,FALSE),"")</f>
        <v/>
      </c>
      <c r="L27" s="216" t="str">
        <f>IFERROR(VLOOKUP($A27,'中間シート (2)'!$M$6:$AR$65,L$1,FALSE),"")</f>
        <v/>
      </c>
      <c r="M27" s="216" t="str">
        <f>IFERROR(VLOOKUP($A27,'中間シート (2)'!$M$6:$AR$65,M$1,FALSE),"")</f>
        <v/>
      </c>
      <c r="N27" s="216" t="str">
        <f>IFERROR(VLOOKUP($A27,'中間シート (2)'!$M$6:$AR$65,N$1,FALSE),"")</f>
        <v/>
      </c>
      <c r="O27" s="216" t="str">
        <f>IFERROR(VLOOKUP($A27,'中間シート (2)'!$M$6:$AR$65,O$1,FALSE),"")</f>
        <v/>
      </c>
      <c r="P27" s="216" t="str">
        <f>IFERROR(VLOOKUP($A27,'中間シート (2)'!$M$6:$AR$65,P$1,FALSE),"")</f>
        <v/>
      </c>
      <c r="Q27" s="216" t="str">
        <f>IFERROR(VLOOKUP($A27,'中間シート (2)'!$M$6:$AR$65,Q$1,FALSE),"")</f>
        <v/>
      </c>
      <c r="R27" s="216" t="str">
        <f>IFERROR(VLOOKUP($A27,'中間シート (2)'!$M$6:$AR$65,R$1,FALSE),"")</f>
        <v/>
      </c>
      <c r="S27" s="216" t="str">
        <f>IFERROR(VLOOKUP($A27,'中間シート (2)'!$M$6:$AR$65,S$1,FALSE),"")</f>
        <v/>
      </c>
      <c r="T27" s="216" t="str">
        <f>IFERROR(VLOOKUP($A27,'中間シート (2)'!$M$6:$AR$65,T$1,FALSE),"")</f>
        <v/>
      </c>
      <c r="U27" s="216" t="str">
        <f>IFERROR(VLOOKUP($A27,'中間シート (2)'!$M$6:$AR$65,U$1,FALSE),"")</f>
        <v/>
      </c>
      <c r="V27" s="216"/>
      <c r="W27" s="216" t="str">
        <f>IFERROR(VLOOKUP($A27,'中間シート (2)'!$M$6:$AR$65,W$1,FALSE),"")</f>
        <v/>
      </c>
      <c r="X27" s="216" t="str">
        <f>IFERROR(VLOOKUP($A27,'中間シート (2)'!$M$6:$AR$65,X$1,FALSE),"")</f>
        <v/>
      </c>
      <c r="Y27" s="216" t="str">
        <f>IFERROR(VLOOKUP($A27,'中間シート (2)'!$M$6:$AR$65,Y$1,FALSE),"")</f>
        <v/>
      </c>
      <c r="Z27" s="216" t="str">
        <f>IFERROR(VLOOKUP($A27,'中間シート (2)'!$M$6:$AR$65,Z$1,FALSE),"")</f>
        <v/>
      </c>
      <c r="AA27" s="216" t="str">
        <f>IFERROR(VLOOKUP($A27,'中間シート (2)'!$M$6:$AR$65,AA$1,FALSE),"")</f>
        <v/>
      </c>
      <c r="AB27" s="216" t="str">
        <f>IFERROR(VLOOKUP($A27,'中間シート (2)'!$M$6:$AR$65,AB$1,FALSE),"")</f>
        <v/>
      </c>
      <c r="AC27" s="216" t="str">
        <f>IFERROR(VLOOKUP($A27,'中間シート (2)'!$M$6:$AR$65,AC$1,FALSE),"")</f>
        <v/>
      </c>
      <c r="AD27" s="216" t="str">
        <f>IFERROR(VLOOKUP($A27,'中間シート (2)'!$M$6:$AR$65,AD$1,FALSE),"")</f>
        <v/>
      </c>
      <c r="AE27" s="216"/>
      <c r="AF27" s="216"/>
      <c r="AG27" s="216"/>
      <c r="AH27" s="228" t="str">
        <f>IFERROR(VLOOKUP($A27,'中間シート (2)'!$M$6:$BC$67,AH$1,FALSE),"")</f>
        <v/>
      </c>
      <c r="AI27" s="228" t="str">
        <f>IFERROR(VLOOKUP($A27,'中間シート (2)'!$M$6:$BC$67,AI$1,FALSE),"")</f>
        <v/>
      </c>
      <c r="AJ27" s="228" t="str">
        <f>IFERROR(VLOOKUP($A27,'中間シート (2)'!$M$6:$BC$67,AJ$1,FALSE),"")</f>
        <v/>
      </c>
      <c r="AK27" s="228" t="str">
        <f>IFERROR(VLOOKUP($A27,'中間シート (2)'!$M$6:$BC$67,AK$1,FALSE),"")</f>
        <v/>
      </c>
      <c r="AL27" s="228" t="str">
        <f>IFERROR(VLOOKUP($A27,'中間シート (2)'!$M$6:$BC$67,AL$1,FALSE),"")</f>
        <v/>
      </c>
      <c r="AM27" s="228" t="str">
        <f>IFERROR(VLOOKUP($A27,'中間シート (2)'!$M$6:$BC$67,AM$1,FALSE),"")</f>
        <v/>
      </c>
      <c r="AN27" s="228" t="str">
        <f>IFERROR(VLOOKUP($A27,'中間シート (2)'!$M$6:$BC$67,AN$1,FALSE),"")</f>
        <v/>
      </c>
      <c r="AO27" s="228" t="str">
        <f>IFERROR(VLOOKUP($A27,'中間シート (2)'!$M$6:$BC$67,AO$1,FALSE),"")</f>
        <v/>
      </c>
      <c r="AR27" s="217"/>
      <c r="AS27" s="217"/>
      <c r="AT27" s="217"/>
      <c r="AU27" s="54">
        <f t="shared" si="5"/>
        <v>41</v>
      </c>
      <c r="AV27" s="54">
        <f t="shared" si="6"/>
        <v>41</v>
      </c>
      <c r="AW27" s="54" t="str">
        <f t="shared" si="59"/>
        <v/>
      </c>
      <c r="AX27" s="54" t="str">
        <f t="shared" si="60"/>
        <v/>
      </c>
      <c r="AY27" s="54" t="str">
        <f t="shared" si="61"/>
        <v/>
      </c>
      <c r="AZ27" s="54" t="str">
        <f t="shared" si="62"/>
        <v/>
      </c>
      <c r="BA27" s="54" t="str">
        <f t="shared" si="63"/>
        <v/>
      </c>
      <c r="BB27" s="54" t="str">
        <f ca="1">IF(AB27="","",IF(COUNTIF(エラー23シート!$G$5:$G$79, OFFSET(I27,IF(H27="",0,-H27+1),0)*100+OFFSET(X27,IF(H27="",0,-H27+1),0)*10+AB27)&gt;0,23,""))</f>
        <v/>
      </c>
      <c r="BC27" s="54" t="str">
        <f t="shared" si="64"/>
        <v/>
      </c>
      <c r="BD27" s="54" t="str">
        <f t="shared" si="65"/>
        <v/>
      </c>
      <c r="BE27" s="54" t="str">
        <f t="shared" si="66"/>
        <v/>
      </c>
      <c r="BF27" s="54" t="str">
        <f t="shared" si="67"/>
        <v/>
      </c>
      <c r="BG27" s="54" t="str">
        <f t="shared" si="68"/>
        <v/>
      </c>
      <c r="BH27" s="54" t="str">
        <f t="shared" si="69"/>
        <v/>
      </c>
      <c r="BI27" s="54" t="str">
        <f t="shared" si="70"/>
        <v/>
      </c>
      <c r="BJ27" s="54" t="str">
        <f t="shared" si="71"/>
        <v/>
      </c>
      <c r="BK27" s="54" t="str">
        <f t="shared" si="72"/>
        <v/>
      </c>
      <c r="BL27" s="54" t="str">
        <f t="shared" si="73"/>
        <v/>
      </c>
      <c r="BM27" s="54" t="str">
        <f t="shared" si="74"/>
        <v/>
      </c>
      <c r="BN27" s="54" t="str">
        <f t="shared" si="75"/>
        <v/>
      </c>
      <c r="BO27" s="54" t="str">
        <f t="shared" si="76"/>
        <v/>
      </c>
      <c r="BP27" s="54" t="str">
        <f t="shared" si="77"/>
        <v/>
      </c>
      <c r="BQ27" s="54" t="str">
        <f t="shared" si="78"/>
        <v/>
      </c>
      <c r="BR27" s="54" t="str">
        <f t="shared" si="79"/>
        <v/>
      </c>
      <c r="BS27" s="218" t="str">
        <f t="shared" si="80"/>
        <v/>
      </c>
      <c r="BT27" s="54" t="str">
        <f t="shared" si="81"/>
        <v/>
      </c>
      <c r="BU27" s="54" t="str">
        <f t="shared" si="82"/>
        <v/>
      </c>
      <c r="BV27" s="54" t="str">
        <f t="shared" si="83"/>
        <v/>
      </c>
      <c r="BW27" s="54" t="str">
        <f t="shared" si="84"/>
        <v/>
      </c>
      <c r="BX27" s="54" t="str">
        <f t="shared" si="85"/>
        <v/>
      </c>
      <c r="BY27" s="54" t="str">
        <f t="shared" si="86"/>
        <v/>
      </c>
      <c r="BZ27" s="54" t="str">
        <f t="shared" si="87"/>
        <v/>
      </c>
      <c r="CA27" s="54" t="str">
        <f t="shared" si="88"/>
        <v/>
      </c>
      <c r="CB27" s="54" t="str">
        <f t="shared" si="89"/>
        <v/>
      </c>
      <c r="CC27" s="54" t="str">
        <f t="shared" si="90"/>
        <v/>
      </c>
      <c r="CD27" s="54" t="str">
        <f t="shared" si="91"/>
        <v/>
      </c>
      <c r="CE27" s="54" t="str">
        <f t="shared" si="92"/>
        <v/>
      </c>
      <c r="CF27" s="54" t="str">
        <f t="shared" si="93"/>
        <v/>
      </c>
      <c r="CG27" s="54" t="str">
        <f t="shared" si="94"/>
        <v/>
      </c>
      <c r="CH27" s="54" t="str">
        <f t="shared" si="95"/>
        <v/>
      </c>
      <c r="CI27" s="54" t="str">
        <f t="shared" si="96"/>
        <v/>
      </c>
      <c r="CJ27" s="54" t="str">
        <f t="shared" si="97"/>
        <v/>
      </c>
      <c r="CK27" s="54" t="str">
        <f t="shared" si="98"/>
        <v/>
      </c>
      <c r="CL27" s="219" t="str">
        <f t="shared" si="99"/>
        <v/>
      </c>
      <c r="CM27" s="54" t="str">
        <f t="shared" si="100"/>
        <v/>
      </c>
      <c r="CN27" s="54" t="str">
        <f t="shared" si="101"/>
        <v/>
      </c>
      <c r="CO27" s="54" t="str">
        <f t="shared" si="102"/>
        <v/>
      </c>
      <c r="CP27" s="54" t="str">
        <f t="shared" si="103"/>
        <v/>
      </c>
      <c r="CQ27" s="54" t="str">
        <f t="shared" si="104"/>
        <v/>
      </c>
      <c r="CR27" s="54" t="str">
        <f t="shared" si="105"/>
        <v/>
      </c>
      <c r="CS27" s="54" t="str">
        <f t="shared" si="106"/>
        <v/>
      </c>
      <c r="CT27" s="54" t="str">
        <f t="shared" si="107"/>
        <v/>
      </c>
      <c r="CU27" s="54" t="str">
        <f t="shared" si="108"/>
        <v/>
      </c>
      <c r="CV27" s="220">
        <f t="shared" si="109"/>
        <v>0</v>
      </c>
      <c r="CW27" s="54" t="str">
        <f t="shared" si="110"/>
        <v/>
      </c>
      <c r="CX27" s="54" t="str">
        <f t="shared" si="111"/>
        <v/>
      </c>
      <c r="CY27" s="54" t="str">
        <f t="shared" si="112"/>
        <v/>
      </c>
      <c r="CZ27" s="54" t="str">
        <f t="shared" si="113"/>
        <v/>
      </c>
      <c r="DA27" s="54" t="str">
        <f t="shared" si="114"/>
        <v/>
      </c>
      <c r="DB27" s="54" t="str">
        <f t="shared" si="115"/>
        <v/>
      </c>
      <c r="DC27" s="54" t="str">
        <f t="shared" si="116"/>
        <v/>
      </c>
      <c r="DD27" s="54" t="str">
        <f t="shared" si="117"/>
        <v/>
      </c>
      <c r="DE27" s="54" t="str">
        <f t="shared" si="118"/>
        <v/>
      </c>
      <c r="DF27" s="54" t="str">
        <f t="shared" si="119"/>
        <v/>
      </c>
      <c r="DG27" s="54" t="str">
        <f t="shared" si="120"/>
        <v/>
      </c>
      <c r="DH27" s="54" t="str">
        <f t="shared" si="121"/>
        <v/>
      </c>
      <c r="DI27" s="54" t="str">
        <f t="shared" si="122"/>
        <v/>
      </c>
      <c r="DJ27" s="54" t="str">
        <f t="shared" si="123"/>
        <v/>
      </c>
      <c r="DK27" s="54" t="str">
        <f t="shared" si="124"/>
        <v/>
      </c>
      <c r="DL27" s="54" t="str">
        <f t="shared" si="125"/>
        <v/>
      </c>
      <c r="DM27" s="54" t="str">
        <f t="shared" si="126"/>
        <v/>
      </c>
      <c r="DN27" s="54" t="str">
        <f t="shared" si="127"/>
        <v/>
      </c>
      <c r="DO27" s="54" t="str">
        <f t="shared" si="128"/>
        <v/>
      </c>
      <c r="DP27" s="54" t="str">
        <f t="shared" si="129"/>
        <v/>
      </c>
      <c r="DQ27" s="54" t="str">
        <f t="shared" si="130"/>
        <v/>
      </c>
      <c r="DR27" s="54" t="str">
        <f t="shared" si="131"/>
        <v/>
      </c>
      <c r="DS27" s="54" t="str">
        <f t="shared" si="132"/>
        <v/>
      </c>
      <c r="DT27" s="54" t="str">
        <f t="shared" si="133"/>
        <v/>
      </c>
      <c r="DU27" s="54" t="str">
        <f t="shared" si="134"/>
        <v/>
      </c>
      <c r="DV27" s="54" t="str">
        <f t="shared" si="135"/>
        <v/>
      </c>
      <c r="DW27" s="54" t="str">
        <f t="shared" si="136"/>
        <v/>
      </c>
      <c r="DX27" s="54" t="str">
        <f t="shared" si="137"/>
        <v/>
      </c>
      <c r="DY27" s="54" t="str">
        <f t="shared" si="138"/>
        <v/>
      </c>
      <c r="DZ27" s="54" t="str">
        <f t="shared" si="139"/>
        <v/>
      </c>
      <c r="EA27" s="54" t="str">
        <f t="shared" si="140"/>
        <v/>
      </c>
      <c r="EB27" s="54" t="str">
        <f t="shared" si="141"/>
        <v/>
      </c>
      <c r="EC27" s="54" t="str">
        <f t="shared" si="142"/>
        <v/>
      </c>
      <c r="ED27" s="54" t="str">
        <f t="shared" si="143"/>
        <v/>
      </c>
      <c r="EE27" s="54" t="str">
        <f t="shared" si="144"/>
        <v/>
      </c>
      <c r="EF27" s="54" t="str">
        <f t="shared" si="145"/>
        <v/>
      </c>
      <c r="EG27" s="54" t="str">
        <f t="shared" si="146"/>
        <v/>
      </c>
      <c r="EH27" s="54" t="str">
        <f t="shared" si="147"/>
        <v/>
      </c>
      <c r="EI27" s="54" t="str">
        <f t="shared" si="148"/>
        <v/>
      </c>
      <c r="EJ27" s="54" t="str">
        <f t="shared" si="149"/>
        <v/>
      </c>
      <c r="EK27" s="54" t="str">
        <f t="shared" si="150"/>
        <v/>
      </c>
      <c r="EL27" s="54" t="str">
        <f t="shared" si="151"/>
        <v/>
      </c>
      <c r="EM27" s="54" t="str">
        <f t="shared" si="152"/>
        <v/>
      </c>
      <c r="EN27" s="54" t="str">
        <f t="shared" si="153"/>
        <v/>
      </c>
      <c r="EO27" s="54" t="str">
        <f t="shared" si="154"/>
        <v/>
      </c>
      <c r="EP27" s="54" t="str">
        <f t="shared" si="155"/>
        <v/>
      </c>
      <c r="EQ27" s="220" t="str">
        <f t="shared" ca="1" si="156"/>
        <v/>
      </c>
      <c r="ER27" s="220" t="str">
        <f t="shared" ca="1" si="157"/>
        <v/>
      </c>
      <c r="ES27" s="54" t="str">
        <f t="shared" ca="1" si="158"/>
        <v/>
      </c>
      <c r="ET27" s="54" t="str">
        <f t="shared" ca="1" si="159"/>
        <v/>
      </c>
      <c r="EU27" s="54" t="str">
        <f t="shared" ca="1" si="160"/>
        <v/>
      </c>
      <c r="EV27" s="54" t="str">
        <f t="shared" ca="1" si="161"/>
        <v/>
      </c>
      <c r="EW27" s="54" t="str">
        <f t="shared" ca="1" si="162"/>
        <v/>
      </c>
      <c r="EX27" s="54" t="str">
        <f t="shared" ca="1" si="163"/>
        <v/>
      </c>
      <c r="EY27" s="54" t="str">
        <f t="shared" ca="1" si="164"/>
        <v/>
      </c>
      <c r="EZ27" s="54" t="str">
        <f t="shared" ca="1" si="165"/>
        <v/>
      </c>
      <c r="FA27" s="54" t="str">
        <f t="shared" ca="1" si="166"/>
        <v/>
      </c>
      <c r="FB27" s="54" t="str">
        <f t="shared" ca="1" si="167"/>
        <v/>
      </c>
      <c r="FC27" s="54" t="str">
        <f t="shared" ca="1" si="168"/>
        <v/>
      </c>
      <c r="FD27" s="220">
        <f t="shared" si="169"/>
        <v>1</v>
      </c>
      <c r="FE27" s="54" t="str">
        <f t="shared" si="170"/>
        <v/>
      </c>
      <c r="FF27" s="54" t="str">
        <f t="shared" si="171"/>
        <v/>
      </c>
      <c r="FG27" s="54" t="str">
        <f t="shared" si="172"/>
        <v/>
      </c>
      <c r="FH27" s="54" t="str">
        <f t="shared" si="173"/>
        <v/>
      </c>
      <c r="FI27" s="220" t="str">
        <f>IF(B27=0,"",COUNTIF(FD$6:FD27,FD27))</f>
        <v/>
      </c>
      <c r="FJ27" s="54" t="str">
        <f t="shared" si="174"/>
        <v/>
      </c>
      <c r="FK27" s="221" t="str">
        <f t="shared" si="175"/>
        <v/>
      </c>
      <c r="FL27" s="54" t="str">
        <f t="shared" si="176"/>
        <v/>
      </c>
      <c r="FM27" s="54" t="str">
        <f t="shared" si="177"/>
        <v/>
      </c>
      <c r="FN27" s="54" t="str">
        <f t="shared" si="178"/>
        <v/>
      </c>
      <c r="FO27" s="54" t="str">
        <f t="shared" si="179"/>
        <v/>
      </c>
    </row>
    <row r="28" spans="1:171" ht="17.25">
      <c r="A28" s="214">
        <v>23</v>
      </c>
      <c r="B28" s="214">
        <f>COUNTIF('中間シート (2)'!M:M,行政集計シート※記入不要です!A28)</f>
        <v>0</v>
      </c>
      <c r="C28" s="222" t="str">
        <f t="shared" si="180"/>
        <v/>
      </c>
      <c r="D28" s="222" t="str">
        <f t="shared" si="181"/>
        <v/>
      </c>
      <c r="E28" s="222" t="str">
        <f t="shared" si="182"/>
        <v/>
      </c>
      <c r="F28" s="223"/>
      <c r="G28" s="216" t="str">
        <f>IFERROR(VLOOKUP($A28,'中間シート (2)'!$M$6:$AR$65,G$1,FALSE),"")</f>
        <v/>
      </c>
      <c r="H28" s="216" t="str">
        <f>IFERROR(VLOOKUP($A28,'中間シート (2)'!$M$6:$AR$65,H$1,FALSE),"")</f>
        <v/>
      </c>
      <c r="I28" s="216" t="str">
        <f>IFERROR(VLOOKUP($A28,'中間シート (2)'!$M$6:$AR$65,I$1,FALSE),"")</f>
        <v/>
      </c>
      <c r="J28" s="216" t="str">
        <f>IFERROR(VLOOKUP($A28,'中間シート (2)'!$M$6:$AR$65,J$1,FALSE),"")</f>
        <v/>
      </c>
      <c r="K28" s="216" t="str">
        <f>IFERROR(VLOOKUP($A28,'中間シート (2)'!$M$6:$AR$65,K$1,FALSE),"")</f>
        <v/>
      </c>
      <c r="L28" s="216" t="str">
        <f>IFERROR(VLOOKUP($A28,'中間シート (2)'!$M$6:$AR$65,L$1,FALSE),"")</f>
        <v/>
      </c>
      <c r="M28" s="216" t="str">
        <f>IFERROR(VLOOKUP($A28,'中間シート (2)'!$M$6:$AR$65,M$1,FALSE),"")</f>
        <v/>
      </c>
      <c r="N28" s="216" t="str">
        <f>IFERROR(VLOOKUP($A28,'中間シート (2)'!$M$6:$AR$65,N$1,FALSE),"")</f>
        <v/>
      </c>
      <c r="O28" s="216" t="str">
        <f>IFERROR(VLOOKUP($A28,'中間シート (2)'!$M$6:$AR$65,O$1,FALSE),"")</f>
        <v/>
      </c>
      <c r="P28" s="216" t="str">
        <f>IFERROR(VLOOKUP($A28,'中間シート (2)'!$M$6:$AR$65,P$1,FALSE),"")</f>
        <v/>
      </c>
      <c r="Q28" s="216" t="str">
        <f>IFERROR(VLOOKUP($A28,'中間シート (2)'!$M$6:$AR$65,Q$1,FALSE),"")</f>
        <v/>
      </c>
      <c r="R28" s="216" t="str">
        <f>IFERROR(VLOOKUP($A28,'中間シート (2)'!$M$6:$AR$65,R$1,FALSE),"")</f>
        <v/>
      </c>
      <c r="S28" s="216" t="str">
        <f>IFERROR(VLOOKUP($A28,'中間シート (2)'!$M$6:$AR$65,S$1,FALSE),"")</f>
        <v/>
      </c>
      <c r="T28" s="216" t="str">
        <f>IFERROR(VLOOKUP($A28,'中間シート (2)'!$M$6:$AR$65,T$1,FALSE),"")</f>
        <v/>
      </c>
      <c r="U28" s="216" t="str">
        <f>IFERROR(VLOOKUP($A28,'中間シート (2)'!$M$6:$AR$65,U$1,FALSE),"")</f>
        <v/>
      </c>
      <c r="V28" s="216"/>
      <c r="W28" s="216" t="str">
        <f>IFERROR(VLOOKUP($A28,'中間シート (2)'!$M$6:$AR$65,W$1,FALSE),"")</f>
        <v/>
      </c>
      <c r="X28" s="216" t="str">
        <f>IFERROR(VLOOKUP($A28,'中間シート (2)'!$M$6:$AR$65,X$1,FALSE),"")</f>
        <v/>
      </c>
      <c r="Y28" s="216" t="str">
        <f>IFERROR(VLOOKUP($A28,'中間シート (2)'!$M$6:$AR$65,Y$1,FALSE),"")</f>
        <v/>
      </c>
      <c r="Z28" s="216" t="str">
        <f>IFERROR(VLOOKUP($A28,'中間シート (2)'!$M$6:$AR$65,Z$1,FALSE),"")</f>
        <v/>
      </c>
      <c r="AA28" s="216" t="str">
        <f>IFERROR(VLOOKUP($A28,'中間シート (2)'!$M$6:$AR$65,AA$1,FALSE),"")</f>
        <v/>
      </c>
      <c r="AB28" s="216" t="str">
        <f>IFERROR(VLOOKUP($A28,'中間シート (2)'!$M$6:$AR$65,AB$1,FALSE),"")</f>
        <v/>
      </c>
      <c r="AC28" s="216" t="str">
        <f>IFERROR(VLOOKUP($A28,'中間シート (2)'!$M$6:$AR$65,AC$1,FALSE),"")</f>
        <v/>
      </c>
      <c r="AD28" s="216" t="str">
        <f>IFERROR(VLOOKUP($A28,'中間シート (2)'!$M$6:$AR$65,AD$1,FALSE),"")</f>
        <v/>
      </c>
      <c r="AE28" s="216"/>
      <c r="AF28" s="216"/>
      <c r="AG28" s="216"/>
      <c r="AH28" s="228" t="str">
        <f>IFERROR(VLOOKUP($A28,'中間シート (2)'!$M$6:$BC$67,AH$1,FALSE),"")</f>
        <v/>
      </c>
      <c r="AI28" s="228" t="str">
        <f>IFERROR(VLOOKUP($A28,'中間シート (2)'!$M$6:$BC$67,AI$1,FALSE),"")</f>
        <v/>
      </c>
      <c r="AJ28" s="228" t="str">
        <f>IFERROR(VLOOKUP($A28,'中間シート (2)'!$M$6:$BC$67,AJ$1,FALSE),"")</f>
        <v/>
      </c>
      <c r="AK28" s="228" t="str">
        <f>IFERROR(VLOOKUP($A28,'中間シート (2)'!$M$6:$BC$67,AK$1,FALSE),"")</f>
        <v/>
      </c>
      <c r="AL28" s="228" t="str">
        <f>IFERROR(VLOOKUP($A28,'中間シート (2)'!$M$6:$BC$67,AL$1,FALSE),"")</f>
        <v/>
      </c>
      <c r="AM28" s="228" t="str">
        <f>IFERROR(VLOOKUP($A28,'中間シート (2)'!$M$6:$BC$67,AM$1,FALSE),"")</f>
        <v/>
      </c>
      <c r="AN28" s="228" t="str">
        <f>IFERROR(VLOOKUP($A28,'中間シート (2)'!$M$6:$BC$67,AN$1,FALSE),"")</f>
        <v/>
      </c>
      <c r="AO28" s="228" t="str">
        <f>IFERROR(VLOOKUP($A28,'中間シート (2)'!$M$6:$BC$67,AO$1,FALSE),"")</f>
        <v/>
      </c>
      <c r="AR28" s="217"/>
      <c r="AS28" s="217"/>
      <c r="AT28" s="217"/>
      <c r="AU28" s="54">
        <f t="shared" si="5"/>
        <v>41</v>
      </c>
      <c r="AV28" s="54">
        <f t="shared" si="6"/>
        <v>41</v>
      </c>
      <c r="AW28" s="54" t="str">
        <f t="shared" si="59"/>
        <v/>
      </c>
      <c r="AX28" s="54" t="str">
        <f t="shared" si="60"/>
        <v/>
      </c>
      <c r="AY28" s="54" t="str">
        <f t="shared" si="61"/>
        <v/>
      </c>
      <c r="AZ28" s="54" t="str">
        <f t="shared" si="62"/>
        <v/>
      </c>
      <c r="BA28" s="54" t="str">
        <f t="shared" si="63"/>
        <v/>
      </c>
      <c r="BB28" s="54" t="str">
        <f ca="1">IF(AB28="","",IF(COUNTIF(エラー23シート!$G$5:$G$79, OFFSET(I28,IF(H28="",0,-H28+1),0)*100+OFFSET(X28,IF(H28="",0,-H28+1),0)*10+AB28)&gt;0,23,""))</f>
        <v/>
      </c>
      <c r="BC28" s="54" t="str">
        <f t="shared" si="64"/>
        <v/>
      </c>
      <c r="BD28" s="54" t="str">
        <f t="shared" si="65"/>
        <v/>
      </c>
      <c r="BE28" s="54" t="str">
        <f t="shared" si="66"/>
        <v/>
      </c>
      <c r="BF28" s="54" t="str">
        <f t="shared" si="67"/>
        <v/>
      </c>
      <c r="BG28" s="54" t="str">
        <f t="shared" si="68"/>
        <v/>
      </c>
      <c r="BH28" s="54" t="str">
        <f t="shared" si="69"/>
        <v/>
      </c>
      <c r="BI28" s="54" t="str">
        <f t="shared" si="70"/>
        <v/>
      </c>
      <c r="BJ28" s="54" t="str">
        <f t="shared" si="71"/>
        <v/>
      </c>
      <c r="BK28" s="54" t="str">
        <f t="shared" si="72"/>
        <v/>
      </c>
      <c r="BL28" s="54" t="str">
        <f t="shared" si="73"/>
        <v/>
      </c>
      <c r="BM28" s="54" t="str">
        <f t="shared" si="74"/>
        <v/>
      </c>
      <c r="BN28" s="54" t="str">
        <f t="shared" si="75"/>
        <v/>
      </c>
      <c r="BO28" s="54" t="str">
        <f t="shared" si="76"/>
        <v/>
      </c>
      <c r="BP28" s="54" t="str">
        <f t="shared" si="77"/>
        <v/>
      </c>
      <c r="BQ28" s="54" t="str">
        <f t="shared" si="78"/>
        <v/>
      </c>
      <c r="BR28" s="54" t="str">
        <f t="shared" si="79"/>
        <v/>
      </c>
      <c r="BS28" s="218" t="str">
        <f t="shared" si="80"/>
        <v/>
      </c>
      <c r="BT28" s="54" t="str">
        <f t="shared" si="81"/>
        <v/>
      </c>
      <c r="BU28" s="54" t="str">
        <f t="shared" si="82"/>
        <v/>
      </c>
      <c r="BV28" s="54" t="str">
        <f t="shared" si="83"/>
        <v/>
      </c>
      <c r="BW28" s="54" t="str">
        <f t="shared" si="84"/>
        <v/>
      </c>
      <c r="BX28" s="54" t="str">
        <f t="shared" si="85"/>
        <v/>
      </c>
      <c r="BY28" s="54" t="str">
        <f t="shared" si="86"/>
        <v/>
      </c>
      <c r="BZ28" s="54" t="str">
        <f t="shared" si="87"/>
        <v/>
      </c>
      <c r="CA28" s="54" t="str">
        <f t="shared" si="88"/>
        <v/>
      </c>
      <c r="CB28" s="54" t="str">
        <f t="shared" si="89"/>
        <v/>
      </c>
      <c r="CC28" s="54" t="str">
        <f t="shared" si="90"/>
        <v/>
      </c>
      <c r="CD28" s="54" t="str">
        <f t="shared" si="91"/>
        <v/>
      </c>
      <c r="CE28" s="54" t="str">
        <f t="shared" si="92"/>
        <v/>
      </c>
      <c r="CF28" s="54" t="str">
        <f t="shared" si="93"/>
        <v/>
      </c>
      <c r="CG28" s="54" t="str">
        <f t="shared" si="94"/>
        <v/>
      </c>
      <c r="CH28" s="54" t="str">
        <f t="shared" si="95"/>
        <v/>
      </c>
      <c r="CI28" s="54" t="str">
        <f t="shared" si="96"/>
        <v/>
      </c>
      <c r="CJ28" s="54" t="str">
        <f t="shared" si="97"/>
        <v/>
      </c>
      <c r="CK28" s="54" t="str">
        <f t="shared" si="98"/>
        <v/>
      </c>
      <c r="CL28" s="219" t="str">
        <f t="shared" si="99"/>
        <v/>
      </c>
      <c r="CM28" s="54" t="str">
        <f t="shared" si="100"/>
        <v/>
      </c>
      <c r="CN28" s="54" t="str">
        <f t="shared" si="101"/>
        <v/>
      </c>
      <c r="CO28" s="54" t="str">
        <f t="shared" si="102"/>
        <v/>
      </c>
      <c r="CP28" s="54" t="str">
        <f t="shared" si="103"/>
        <v/>
      </c>
      <c r="CQ28" s="54" t="str">
        <f t="shared" si="104"/>
        <v/>
      </c>
      <c r="CR28" s="54" t="str">
        <f t="shared" si="105"/>
        <v/>
      </c>
      <c r="CS28" s="54" t="str">
        <f t="shared" si="106"/>
        <v/>
      </c>
      <c r="CT28" s="54" t="str">
        <f t="shared" si="107"/>
        <v/>
      </c>
      <c r="CU28" s="54" t="str">
        <f t="shared" si="108"/>
        <v/>
      </c>
      <c r="CV28" s="220">
        <f t="shared" si="109"/>
        <v>0</v>
      </c>
      <c r="CW28" s="54" t="str">
        <f t="shared" si="110"/>
        <v/>
      </c>
      <c r="CX28" s="54" t="str">
        <f t="shared" si="111"/>
        <v/>
      </c>
      <c r="CY28" s="54" t="str">
        <f t="shared" si="112"/>
        <v/>
      </c>
      <c r="CZ28" s="54" t="str">
        <f t="shared" si="113"/>
        <v/>
      </c>
      <c r="DA28" s="54" t="str">
        <f t="shared" si="114"/>
        <v/>
      </c>
      <c r="DB28" s="54" t="str">
        <f t="shared" si="115"/>
        <v/>
      </c>
      <c r="DC28" s="54" t="str">
        <f t="shared" si="116"/>
        <v/>
      </c>
      <c r="DD28" s="54" t="str">
        <f t="shared" si="117"/>
        <v/>
      </c>
      <c r="DE28" s="54" t="str">
        <f t="shared" si="118"/>
        <v/>
      </c>
      <c r="DF28" s="54" t="str">
        <f t="shared" si="119"/>
        <v/>
      </c>
      <c r="DG28" s="54" t="str">
        <f t="shared" si="120"/>
        <v/>
      </c>
      <c r="DH28" s="54" t="str">
        <f t="shared" si="121"/>
        <v/>
      </c>
      <c r="DI28" s="54" t="str">
        <f t="shared" si="122"/>
        <v/>
      </c>
      <c r="DJ28" s="54" t="str">
        <f t="shared" si="123"/>
        <v/>
      </c>
      <c r="DK28" s="54" t="str">
        <f t="shared" si="124"/>
        <v/>
      </c>
      <c r="DL28" s="54" t="str">
        <f t="shared" si="125"/>
        <v/>
      </c>
      <c r="DM28" s="54" t="str">
        <f t="shared" si="126"/>
        <v/>
      </c>
      <c r="DN28" s="54" t="str">
        <f t="shared" si="127"/>
        <v/>
      </c>
      <c r="DO28" s="54" t="str">
        <f t="shared" si="128"/>
        <v/>
      </c>
      <c r="DP28" s="54" t="str">
        <f t="shared" si="129"/>
        <v/>
      </c>
      <c r="DQ28" s="54" t="str">
        <f t="shared" si="130"/>
        <v/>
      </c>
      <c r="DR28" s="54" t="str">
        <f t="shared" si="131"/>
        <v/>
      </c>
      <c r="DS28" s="54" t="str">
        <f t="shared" si="132"/>
        <v/>
      </c>
      <c r="DT28" s="54" t="str">
        <f t="shared" si="133"/>
        <v/>
      </c>
      <c r="DU28" s="54" t="str">
        <f t="shared" si="134"/>
        <v/>
      </c>
      <c r="DV28" s="54" t="str">
        <f t="shared" si="135"/>
        <v/>
      </c>
      <c r="DW28" s="54" t="str">
        <f t="shared" si="136"/>
        <v/>
      </c>
      <c r="DX28" s="54" t="str">
        <f t="shared" si="137"/>
        <v/>
      </c>
      <c r="DY28" s="54" t="str">
        <f t="shared" si="138"/>
        <v/>
      </c>
      <c r="DZ28" s="54" t="str">
        <f t="shared" si="139"/>
        <v/>
      </c>
      <c r="EA28" s="54" t="str">
        <f t="shared" si="140"/>
        <v/>
      </c>
      <c r="EB28" s="54" t="str">
        <f t="shared" si="141"/>
        <v/>
      </c>
      <c r="EC28" s="54" t="str">
        <f t="shared" si="142"/>
        <v/>
      </c>
      <c r="ED28" s="54" t="str">
        <f t="shared" si="143"/>
        <v/>
      </c>
      <c r="EE28" s="54" t="str">
        <f t="shared" si="144"/>
        <v/>
      </c>
      <c r="EF28" s="54" t="str">
        <f t="shared" si="145"/>
        <v/>
      </c>
      <c r="EG28" s="54" t="str">
        <f t="shared" si="146"/>
        <v/>
      </c>
      <c r="EH28" s="54" t="str">
        <f t="shared" si="147"/>
        <v/>
      </c>
      <c r="EI28" s="54" t="str">
        <f t="shared" si="148"/>
        <v/>
      </c>
      <c r="EJ28" s="54" t="str">
        <f t="shared" si="149"/>
        <v/>
      </c>
      <c r="EK28" s="54" t="str">
        <f t="shared" si="150"/>
        <v/>
      </c>
      <c r="EL28" s="54" t="str">
        <f t="shared" si="151"/>
        <v/>
      </c>
      <c r="EM28" s="54" t="str">
        <f t="shared" si="152"/>
        <v/>
      </c>
      <c r="EN28" s="54" t="str">
        <f t="shared" si="153"/>
        <v/>
      </c>
      <c r="EO28" s="54" t="str">
        <f t="shared" si="154"/>
        <v/>
      </c>
      <c r="EP28" s="54" t="str">
        <f t="shared" si="155"/>
        <v/>
      </c>
      <c r="EQ28" s="220" t="str">
        <f t="shared" ca="1" si="156"/>
        <v/>
      </c>
      <c r="ER28" s="220" t="str">
        <f t="shared" ca="1" si="157"/>
        <v/>
      </c>
      <c r="ES28" s="54" t="str">
        <f t="shared" ca="1" si="158"/>
        <v/>
      </c>
      <c r="ET28" s="54" t="str">
        <f t="shared" ca="1" si="159"/>
        <v/>
      </c>
      <c r="EU28" s="54" t="str">
        <f t="shared" ca="1" si="160"/>
        <v/>
      </c>
      <c r="EV28" s="54" t="str">
        <f t="shared" ca="1" si="161"/>
        <v/>
      </c>
      <c r="EW28" s="54" t="str">
        <f t="shared" ca="1" si="162"/>
        <v/>
      </c>
      <c r="EX28" s="54" t="str">
        <f t="shared" ca="1" si="163"/>
        <v/>
      </c>
      <c r="EY28" s="54" t="str">
        <f t="shared" ca="1" si="164"/>
        <v/>
      </c>
      <c r="EZ28" s="54" t="str">
        <f t="shared" ca="1" si="165"/>
        <v/>
      </c>
      <c r="FA28" s="54" t="str">
        <f t="shared" ca="1" si="166"/>
        <v/>
      </c>
      <c r="FB28" s="54" t="str">
        <f t="shared" ca="1" si="167"/>
        <v/>
      </c>
      <c r="FC28" s="54" t="str">
        <f t="shared" ca="1" si="168"/>
        <v/>
      </c>
      <c r="FD28" s="220">
        <f t="shared" si="169"/>
        <v>1</v>
      </c>
      <c r="FE28" s="54" t="str">
        <f t="shared" si="170"/>
        <v/>
      </c>
      <c r="FF28" s="54" t="str">
        <f t="shared" si="171"/>
        <v/>
      </c>
      <c r="FG28" s="54" t="str">
        <f t="shared" si="172"/>
        <v/>
      </c>
      <c r="FH28" s="54" t="str">
        <f t="shared" si="173"/>
        <v/>
      </c>
      <c r="FI28" s="220" t="str">
        <f>IF(B28=0,"",COUNTIF(FD$6:FD28,FD28))</f>
        <v/>
      </c>
      <c r="FJ28" s="54" t="str">
        <f t="shared" si="174"/>
        <v/>
      </c>
      <c r="FK28" s="221" t="str">
        <f t="shared" si="175"/>
        <v/>
      </c>
      <c r="FL28" s="54" t="str">
        <f t="shared" si="176"/>
        <v/>
      </c>
      <c r="FM28" s="54" t="str">
        <f t="shared" si="177"/>
        <v/>
      </c>
      <c r="FN28" s="54" t="str">
        <f t="shared" si="178"/>
        <v/>
      </c>
      <c r="FO28" s="54" t="str">
        <f t="shared" si="179"/>
        <v/>
      </c>
    </row>
    <row r="29" spans="1:171" ht="17.25">
      <c r="A29" s="214">
        <v>24</v>
      </c>
      <c r="B29" s="214">
        <f>COUNTIF('中間シート (2)'!M:M,行政集計シート※記入不要です!A29)</f>
        <v>0</v>
      </c>
      <c r="C29" s="222" t="str">
        <f t="shared" si="180"/>
        <v/>
      </c>
      <c r="D29" s="222" t="str">
        <f t="shared" si="181"/>
        <v/>
      </c>
      <c r="E29" s="222" t="str">
        <f t="shared" si="182"/>
        <v/>
      </c>
      <c r="F29" s="223"/>
      <c r="G29" s="216" t="str">
        <f>IFERROR(VLOOKUP($A29,'中間シート (2)'!$M$6:$AR$65,G$1,FALSE),"")</f>
        <v/>
      </c>
      <c r="H29" s="216" t="str">
        <f>IFERROR(VLOOKUP($A29,'中間シート (2)'!$M$6:$AR$65,H$1,FALSE),"")</f>
        <v/>
      </c>
      <c r="I29" s="216" t="str">
        <f>IFERROR(VLOOKUP($A29,'中間シート (2)'!$M$6:$AR$65,I$1,FALSE),"")</f>
        <v/>
      </c>
      <c r="J29" s="216" t="str">
        <f>IFERROR(VLOOKUP($A29,'中間シート (2)'!$M$6:$AR$65,J$1,FALSE),"")</f>
        <v/>
      </c>
      <c r="K29" s="216" t="str">
        <f>IFERROR(VLOOKUP($A29,'中間シート (2)'!$M$6:$AR$65,K$1,FALSE),"")</f>
        <v/>
      </c>
      <c r="L29" s="216" t="str">
        <f>IFERROR(VLOOKUP($A29,'中間シート (2)'!$M$6:$AR$65,L$1,FALSE),"")</f>
        <v/>
      </c>
      <c r="M29" s="216" t="str">
        <f>IFERROR(VLOOKUP($A29,'中間シート (2)'!$M$6:$AR$65,M$1,FALSE),"")</f>
        <v/>
      </c>
      <c r="N29" s="216" t="str">
        <f>IFERROR(VLOOKUP($A29,'中間シート (2)'!$M$6:$AR$65,N$1,FALSE),"")</f>
        <v/>
      </c>
      <c r="O29" s="216" t="str">
        <f>IFERROR(VLOOKUP($A29,'中間シート (2)'!$M$6:$AR$65,O$1,FALSE),"")</f>
        <v/>
      </c>
      <c r="P29" s="216" t="str">
        <f>IFERROR(VLOOKUP($A29,'中間シート (2)'!$M$6:$AR$65,P$1,FALSE),"")</f>
        <v/>
      </c>
      <c r="Q29" s="216" t="str">
        <f>IFERROR(VLOOKUP($A29,'中間シート (2)'!$M$6:$AR$65,Q$1,FALSE),"")</f>
        <v/>
      </c>
      <c r="R29" s="216" t="str">
        <f>IFERROR(VLOOKUP($A29,'中間シート (2)'!$M$6:$AR$65,R$1,FALSE),"")</f>
        <v/>
      </c>
      <c r="S29" s="216" t="str">
        <f>IFERROR(VLOOKUP($A29,'中間シート (2)'!$M$6:$AR$65,S$1,FALSE),"")</f>
        <v/>
      </c>
      <c r="T29" s="216" t="str">
        <f>IFERROR(VLOOKUP($A29,'中間シート (2)'!$M$6:$AR$65,T$1,FALSE),"")</f>
        <v/>
      </c>
      <c r="U29" s="216" t="str">
        <f>IFERROR(VLOOKUP($A29,'中間シート (2)'!$M$6:$AR$65,U$1,FALSE),"")</f>
        <v/>
      </c>
      <c r="V29" s="216"/>
      <c r="W29" s="216" t="str">
        <f>IFERROR(VLOOKUP($A29,'中間シート (2)'!$M$6:$AR$65,W$1,FALSE),"")</f>
        <v/>
      </c>
      <c r="X29" s="216" t="str">
        <f>IFERROR(VLOOKUP($A29,'中間シート (2)'!$M$6:$AR$65,X$1,FALSE),"")</f>
        <v/>
      </c>
      <c r="Y29" s="216" t="str">
        <f>IFERROR(VLOOKUP($A29,'中間シート (2)'!$M$6:$AR$65,Y$1,FALSE),"")</f>
        <v/>
      </c>
      <c r="Z29" s="216" t="str">
        <f>IFERROR(VLOOKUP($A29,'中間シート (2)'!$M$6:$AR$65,Z$1,FALSE),"")</f>
        <v/>
      </c>
      <c r="AA29" s="216" t="str">
        <f>IFERROR(VLOOKUP($A29,'中間シート (2)'!$M$6:$AR$65,AA$1,FALSE),"")</f>
        <v/>
      </c>
      <c r="AB29" s="216" t="str">
        <f>IFERROR(VLOOKUP($A29,'中間シート (2)'!$M$6:$AR$65,AB$1,FALSE),"")</f>
        <v/>
      </c>
      <c r="AC29" s="216" t="str">
        <f>IFERROR(VLOOKUP($A29,'中間シート (2)'!$M$6:$AR$65,AC$1,FALSE),"")</f>
        <v/>
      </c>
      <c r="AD29" s="216" t="str">
        <f>IFERROR(VLOOKUP($A29,'中間シート (2)'!$M$6:$AR$65,AD$1,FALSE),"")</f>
        <v/>
      </c>
      <c r="AE29" s="216"/>
      <c r="AF29" s="216"/>
      <c r="AG29" s="216"/>
      <c r="AH29" s="228" t="str">
        <f>IFERROR(VLOOKUP($A29,'中間シート (2)'!$M$6:$BC$67,AH$1,FALSE),"")</f>
        <v/>
      </c>
      <c r="AI29" s="228" t="str">
        <f>IFERROR(VLOOKUP($A29,'中間シート (2)'!$M$6:$BC$67,AI$1,FALSE),"")</f>
        <v/>
      </c>
      <c r="AJ29" s="228" t="str">
        <f>IFERROR(VLOOKUP($A29,'中間シート (2)'!$M$6:$BC$67,AJ$1,FALSE),"")</f>
        <v/>
      </c>
      <c r="AK29" s="228" t="str">
        <f>IFERROR(VLOOKUP($A29,'中間シート (2)'!$M$6:$BC$67,AK$1,FALSE),"")</f>
        <v/>
      </c>
      <c r="AL29" s="228" t="str">
        <f>IFERROR(VLOOKUP($A29,'中間シート (2)'!$M$6:$BC$67,AL$1,FALSE),"")</f>
        <v/>
      </c>
      <c r="AM29" s="228" t="str">
        <f>IFERROR(VLOOKUP($A29,'中間シート (2)'!$M$6:$BC$67,AM$1,FALSE),"")</f>
        <v/>
      </c>
      <c r="AN29" s="228" t="str">
        <f>IFERROR(VLOOKUP($A29,'中間シート (2)'!$M$6:$BC$67,AN$1,FALSE),"")</f>
        <v/>
      </c>
      <c r="AO29" s="228" t="str">
        <f>IFERROR(VLOOKUP($A29,'中間シート (2)'!$M$6:$BC$67,AO$1,FALSE),"")</f>
        <v/>
      </c>
      <c r="AR29" s="217"/>
      <c r="AS29" s="217"/>
      <c r="AT29" s="217"/>
      <c r="AU29" s="54">
        <f t="shared" si="5"/>
        <v>41</v>
      </c>
      <c r="AV29" s="54">
        <f t="shared" si="6"/>
        <v>41</v>
      </c>
      <c r="AW29" s="54" t="str">
        <f t="shared" si="59"/>
        <v/>
      </c>
      <c r="AX29" s="54" t="str">
        <f t="shared" si="60"/>
        <v/>
      </c>
      <c r="AY29" s="54" t="str">
        <f t="shared" si="61"/>
        <v/>
      </c>
      <c r="AZ29" s="54" t="str">
        <f t="shared" si="62"/>
        <v/>
      </c>
      <c r="BA29" s="54" t="str">
        <f t="shared" si="63"/>
        <v/>
      </c>
      <c r="BB29" s="54" t="str">
        <f ca="1">IF(AB29="","",IF(COUNTIF(エラー23シート!$G$5:$G$79, OFFSET(I29,IF(H29="",0,-H29+1),0)*100+OFFSET(X29,IF(H29="",0,-H29+1),0)*10+AB29)&gt;0,23,""))</f>
        <v/>
      </c>
      <c r="BC29" s="54" t="str">
        <f t="shared" si="64"/>
        <v/>
      </c>
      <c r="BD29" s="54" t="str">
        <f t="shared" si="65"/>
        <v/>
      </c>
      <c r="BE29" s="54" t="str">
        <f t="shared" si="66"/>
        <v/>
      </c>
      <c r="BF29" s="54" t="str">
        <f t="shared" si="67"/>
        <v/>
      </c>
      <c r="BG29" s="54" t="str">
        <f t="shared" si="68"/>
        <v/>
      </c>
      <c r="BH29" s="54" t="str">
        <f t="shared" si="69"/>
        <v/>
      </c>
      <c r="BI29" s="54" t="str">
        <f t="shared" si="70"/>
        <v/>
      </c>
      <c r="BJ29" s="54" t="str">
        <f t="shared" si="71"/>
        <v/>
      </c>
      <c r="BK29" s="54" t="str">
        <f t="shared" si="72"/>
        <v/>
      </c>
      <c r="BL29" s="54" t="str">
        <f t="shared" si="73"/>
        <v/>
      </c>
      <c r="BM29" s="54" t="str">
        <f t="shared" si="74"/>
        <v/>
      </c>
      <c r="BN29" s="54" t="str">
        <f t="shared" si="75"/>
        <v/>
      </c>
      <c r="BO29" s="54" t="str">
        <f t="shared" si="76"/>
        <v/>
      </c>
      <c r="BP29" s="54" t="str">
        <f t="shared" si="77"/>
        <v/>
      </c>
      <c r="BQ29" s="54" t="str">
        <f t="shared" si="78"/>
        <v/>
      </c>
      <c r="BR29" s="54" t="str">
        <f t="shared" si="79"/>
        <v/>
      </c>
      <c r="BS29" s="218" t="str">
        <f t="shared" si="80"/>
        <v/>
      </c>
      <c r="BT29" s="54" t="str">
        <f t="shared" si="81"/>
        <v/>
      </c>
      <c r="BU29" s="54" t="str">
        <f t="shared" si="82"/>
        <v/>
      </c>
      <c r="BV29" s="54" t="str">
        <f t="shared" si="83"/>
        <v/>
      </c>
      <c r="BW29" s="54" t="str">
        <f t="shared" si="84"/>
        <v/>
      </c>
      <c r="BX29" s="54" t="str">
        <f t="shared" si="85"/>
        <v/>
      </c>
      <c r="BY29" s="54" t="str">
        <f t="shared" si="86"/>
        <v/>
      </c>
      <c r="BZ29" s="54" t="str">
        <f t="shared" si="87"/>
        <v/>
      </c>
      <c r="CA29" s="54" t="str">
        <f t="shared" si="88"/>
        <v/>
      </c>
      <c r="CB29" s="54" t="str">
        <f t="shared" si="89"/>
        <v/>
      </c>
      <c r="CC29" s="54" t="str">
        <f t="shared" si="90"/>
        <v/>
      </c>
      <c r="CD29" s="54" t="str">
        <f t="shared" si="91"/>
        <v/>
      </c>
      <c r="CE29" s="54" t="str">
        <f t="shared" si="92"/>
        <v/>
      </c>
      <c r="CF29" s="54" t="str">
        <f t="shared" si="93"/>
        <v/>
      </c>
      <c r="CG29" s="54" t="str">
        <f t="shared" si="94"/>
        <v/>
      </c>
      <c r="CH29" s="54" t="str">
        <f t="shared" si="95"/>
        <v/>
      </c>
      <c r="CI29" s="54" t="str">
        <f t="shared" si="96"/>
        <v/>
      </c>
      <c r="CJ29" s="54" t="str">
        <f t="shared" si="97"/>
        <v/>
      </c>
      <c r="CK29" s="54" t="str">
        <f t="shared" si="98"/>
        <v/>
      </c>
      <c r="CL29" s="219" t="str">
        <f t="shared" si="99"/>
        <v/>
      </c>
      <c r="CM29" s="54" t="str">
        <f t="shared" si="100"/>
        <v/>
      </c>
      <c r="CN29" s="54" t="str">
        <f t="shared" si="101"/>
        <v/>
      </c>
      <c r="CO29" s="54" t="str">
        <f t="shared" si="102"/>
        <v/>
      </c>
      <c r="CP29" s="54" t="str">
        <f t="shared" si="103"/>
        <v/>
      </c>
      <c r="CQ29" s="54" t="str">
        <f t="shared" si="104"/>
        <v/>
      </c>
      <c r="CR29" s="54" t="str">
        <f t="shared" si="105"/>
        <v/>
      </c>
      <c r="CS29" s="54" t="str">
        <f t="shared" si="106"/>
        <v/>
      </c>
      <c r="CT29" s="54" t="str">
        <f t="shared" si="107"/>
        <v/>
      </c>
      <c r="CU29" s="54" t="str">
        <f t="shared" si="108"/>
        <v/>
      </c>
      <c r="CV29" s="220">
        <f t="shared" si="109"/>
        <v>0</v>
      </c>
      <c r="CW29" s="54" t="str">
        <f t="shared" si="110"/>
        <v/>
      </c>
      <c r="CX29" s="54" t="str">
        <f t="shared" si="111"/>
        <v/>
      </c>
      <c r="CY29" s="54" t="str">
        <f t="shared" si="112"/>
        <v/>
      </c>
      <c r="CZ29" s="54" t="str">
        <f t="shared" si="113"/>
        <v/>
      </c>
      <c r="DA29" s="54" t="str">
        <f t="shared" si="114"/>
        <v/>
      </c>
      <c r="DB29" s="54" t="str">
        <f t="shared" si="115"/>
        <v/>
      </c>
      <c r="DC29" s="54" t="str">
        <f t="shared" si="116"/>
        <v/>
      </c>
      <c r="DD29" s="54" t="str">
        <f t="shared" si="117"/>
        <v/>
      </c>
      <c r="DE29" s="54" t="str">
        <f t="shared" si="118"/>
        <v/>
      </c>
      <c r="DF29" s="54" t="str">
        <f t="shared" si="119"/>
        <v/>
      </c>
      <c r="DG29" s="54" t="str">
        <f t="shared" si="120"/>
        <v/>
      </c>
      <c r="DH29" s="54" t="str">
        <f t="shared" si="121"/>
        <v/>
      </c>
      <c r="DI29" s="54" t="str">
        <f t="shared" si="122"/>
        <v/>
      </c>
      <c r="DJ29" s="54" t="str">
        <f t="shared" si="123"/>
        <v/>
      </c>
      <c r="DK29" s="54" t="str">
        <f t="shared" si="124"/>
        <v/>
      </c>
      <c r="DL29" s="54" t="str">
        <f t="shared" si="125"/>
        <v/>
      </c>
      <c r="DM29" s="54" t="str">
        <f t="shared" si="126"/>
        <v/>
      </c>
      <c r="DN29" s="54" t="str">
        <f t="shared" si="127"/>
        <v/>
      </c>
      <c r="DO29" s="54" t="str">
        <f t="shared" si="128"/>
        <v/>
      </c>
      <c r="DP29" s="54" t="str">
        <f t="shared" si="129"/>
        <v/>
      </c>
      <c r="DQ29" s="54" t="str">
        <f t="shared" si="130"/>
        <v/>
      </c>
      <c r="DR29" s="54" t="str">
        <f t="shared" si="131"/>
        <v/>
      </c>
      <c r="DS29" s="54" t="str">
        <f t="shared" si="132"/>
        <v/>
      </c>
      <c r="DT29" s="54" t="str">
        <f t="shared" si="133"/>
        <v/>
      </c>
      <c r="DU29" s="54" t="str">
        <f t="shared" si="134"/>
        <v/>
      </c>
      <c r="DV29" s="54" t="str">
        <f t="shared" si="135"/>
        <v/>
      </c>
      <c r="DW29" s="54" t="str">
        <f t="shared" si="136"/>
        <v/>
      </c>
      <c r="DX29" s="54" t="str">
        <f t="shared" si="137"/>
        <v/>
      </c>
      <c r="DY29" s="54" t="str">
        <f t="shared" si="138"/>
        <v/>
      </c>
      <c r="DZ29" s="54" t="str">
        <f t="shared" si="139"/>
        <v/>
      </c>
      <c r="EA29" s="54" t="str">
        <f t="shared" si="140"/>
        <v/>
      </c>
      <c r="EB29" s="54" t="str">
        <f t="shared" si="141"/>
        <v/>
      </c>
      <c r="EC29" s="54" t="str">
        <f t="shared" si="142"/>
        <v/>
      </c>
      <c r="ED29" s="54" t="str">
        <f t="shared" si="143"/>
        <v/>
      </c>
      <c r="EE29" s="54" t="str">
        <f t="shared" si="144"/>
        <v/>
      </c>
      <c r="EF29" s="54" t="str">
        <f t="shared" si="145"/>
        <v/>
      </c>
      <c r="EG29" s="54" t="str">
        <f t="shared" si="146"/>
        <v/>
      </c>
      <c r="EH29" s="54" t="str">
        <f t="shared" si="147"/>
        <v/>
      </c>
      <c r="EI29" s="54" t="str">
        <f t="shared" si="148"/>
        <v/>
      </c>
      <c r="EJ29" s="54" t="str">
        <f t="shared" si="149"/>
        <v/>
      </c>
      <c r="EK29" s="54" t="str">
        <f t="shared" si="150"/>
        <v/>
      </c>
      <c r="EL29" s="54" t="str">
        <f t="shared" si="151"/>
        <v/>
      </c>
      <c r="EM29" s="54" t="str">
        <f t="shared" si="152"/>
        <v/>
      </c>
      <c r="EN29" s="54" t="str">
        <f t="shared" si="153"/>
        <v/>
      </c>
      <c r="EO29" s="54" t="str">
        <f t="shared" si="154"/>
        <v/>
      </c>
      <c r="EP29" s="54" t="str">
        <f t="shared" si="155"/>
        <v/>
      </c>
      <c r="EQ29" s="220" t="str">
        <f t="shared" ca="1" si="156"/>
        <v/>
      </c>
      <c r="ER29" s="220" t="str">
        <f t="shared" ca="1" si="157"/>
        <v/>
      </c>
      <c r="ES29" s="54" t="str">
        <f t="shared" ca="1" si="158"/>
        <v/>
      </c>
      <c r="ET29" s="54" t="str">
        <f t="shared" ca="1" si="159"/>
        <v/>
      </c>
      <c r="EU29" s="54" t="str">
        <f t="shared" ca="1" si="160"/>
        <v/>
      </c>
      <c r="EV29" s="54" t="str">
        <f t="shared" ca="1" si="161"/>
        <v/>
      </c>
      <c r="EW29" s="54" t="str">
        <f t="shared" ca="1" si="162"/>
        <v/>
      </c>
      <c r="EX29" s="54" t="str">
        <f t="shared" ca="1" si="163"/>
        <v/>
      </c>
      <c r="EY29" s="54" t="str">
        <f t="shared" ca="1" si="164"/>
        <v/>
      </c>
      <c r="EZ29" s="54" t="str">
        <f t="shared" ca="1" si="165"/>
        <v/>
      </c>
      <c r="FA29" s="54" t="str">
        <f t="shared" ca="1" si="166"/>
        <v/>
      </c>
      <c r="FB29" s="54" t="str">
        <f t="shared" ca="1" si="167"/>
        <v/>
      </c>
      <c r="FC29" s="54" t="str">
        <f t="shared" ca="1" si="168"/>
        <v/>
      </c>
      <c r="FD29" s="220">
        <f t="shared" si="169"/>
        <v>1</v>
      </c>
      <c r="FE29" s="54" t="str">
        <f t="shared" si="170"/>
        <v/>
      </c>
      <c r="FF29" s="54" t="str">
        <f t="shared" si="171"/>
        <v/>
      </c>
      <c r="FG29" s="54" t="str">
        <f t="shared" si="172"/>
        <v/>
      </c>
      <c r="FH29" s="54" t="str">
        <f t="shared" si="173"/>
        <v/>
      </c>
      <c r="FI29" s="220" t="str">
        <f>IF(B29=0,"",COUNTIF(FD$6:FD29,FD29))</f>
        <v/>
      </c>
      <c r="FJ29" s="54" t="str">
        <f t="shared" si="174"/>
        <v/>
      </c>
      <c r="FK29" s="221" t="str">
        <f t="shared" si="175"/>
        <v/>
      </c>
      <c r="FL29" s="54" t="str">
        <f t="shared" si="176"/>
        <v/>
      </c>
      <c r="FM29" s="54" t="str">
        <f t="shared" si="177"/>
        <v/>
      </c>
      <c r="FN29" s="54" t="str">
        <f t="shared" si="178"/>
        <v/>
      </c>
      <c r="FO29" s="54" t="str">
        <f t="shared" si="179"/>
        <v/>
      </c>
    </row>
    <row r="30" spans="1:171" ht="17.25">
      <c r="A30" s="214">
        <v>25</v>
      </c>
      <c r="B30" s="214">
        <f>COUNTIF('中間シート (2)'!M:M,行政集計シート※記入不要です!A30)</f>
        <v>0</v>
      </c>
      <c r="C30" s="222" t="str">
        <f t="shared" si="180"/>
        <v/>
      </c>
      <c r="D30" s="222" t="str">
        <f t="shared" si="181"/>
        <v/>
      </c>
      <c r="E30" s="222" t="str">
        <f t="shared" si="182"/>
        <v/>
      </c>
      <c r="F30" s="223"/>
      <c r="G30" s="216" t="str">
        <f>IFERROR(VLOOKUP($A30,'中間シート (2)'!$M$6:$AR$65,G$1,FALSE),"")</f>
        <v/>
      </c>
      <c r="H30" s="216" t="str">
        <f>IFERROR(VLOOKUP($A30,'中間シート (2)'!$M$6:$AR$65,H$1,FALSE),"")</f>
        <v/>
      </c>
      <c r="I30" s="216" t="str">
        <f>IFERROR(VLOOKUP($A30,'中間シート (2)'!$M$6:$AR$65,I$1,FALSE),"")</f>
        <v/>
      </c>
      <c r="J30" s="216" t="str">
        <f>IFERROR(VLOOKUP($A30,'中間シート (2)'!$M$6:$AR$65,J$1,FALSE),"")</f>
        <v/>
      </c>
      <c r="K30" s="216" t="str">
        <f>IFERROR(VLOOKUP($A30,'中間シート (2)'!$M$6:$AR$65,K$1,FALSE),"")</f>
        <v/>
      </c>
      <c r="L30" s="216" t="str">
        <f>IFERROR(VLOOKUP($A30,'中間シート (2)'!$M$6:$AR$65,L$1,FALSE),"")</f>
        <v/>
      </c>
      <c r="M30" s="216" t="str">
        <f>IFERROR(VLOOKUP($A30,'中間シート (2)'!$M$6:$AR$65,M$1,FALSE),"")</f>
        <v/>
      </c>
      <c r="N30" s="216" t="str">
        <f>IFERROR(VLOOKUP($A30,'中間シート (2)'!$M$6:$AR$65,N$1,FALSE),"")</f>
        <v/>
      </c>
      <c r="O30" s="216" t="str">
        <f>IFERROR(VLOOKUP($A30,'中間シート (2)'!$M$6:$AR$65,O$1,FALSE),"")</f>
        <v/>
      </c>
      <c r="P30" s="216" t="str">
        <f>IFERROR(VLOOKUP($A30,'中間シート (2)'!$M$6:$AR$65,P$1,FALSE),"")</f>
        <v/>
      </c>
      <c r="Q30" s="216" t="str">
        <f>IFERROR(VLOOKUP($A30,'中間シート (2)'!$M$6:$AR$65,Q$1,FALSE),"")</f>
        <v/>
      </c>
      <c r="R30" s="216" t="str">
        <f>IFERROR(VLOOKUP($A30,'中間シート (2)'!$M$6:$AR$65,R$1,FALSE),"")</f>
        <v/>
      </c>
      <c r="S30" s="216" t="str">
        <f>IFERROR(VLOOKUP($A30,'中間シート (2)'!$M$6:$AR$65,S$1,FALSE),"")</f>
        <v/>
      </c>
      <c r="T30" s="216" t="str">
        <f>IFERROR(VLOOKUP($A30,'中間シート (2)'!$M$6:$AR$65,T$1,FALSE),"")</f>
        <v/>
      </c>
      <c r="U30" s="216" t="str">
        <f>IFERROR(VLOOKUP($A30,'中間シート (2)'!$M$6:$AR$65,U$1,FALSE),"")</f>
        <v/>
      </c>
      <c r="V30" s="216"/>
      <c r="W30" s="216" t="str">
        <f>IFERROR(VLOOKUP($A30,'中間シート (2)'!$M$6:$AR$65,W$1,FALSE),"")</f>
        <v/>
      </c>
      <c r="X30" s="216" t="str">
        <f>IFERROR(VLOOKUP($A30,'中間シート (2)'!$M$6:$AR$65,X$1,FALSE),"")</f>
        <v/>
      </c>
      <c r="Y30" s="216" t="str">
        <f>IFERROR(VLOOKUP($A30,'中間シート (2)'!$M$6:$AR$65,Y$1,FALSE),"")</f>
        <v/>
      </c>
      <c r="Z30" s="216" t="str">
        <f>IFERROR(VLOOKUP($A30,'中間シート (2)'!$M$6:$AR$65,Z$1,FALSE),"")</f>
        <v/>
      </c>
      <c r="AA30" s="216" t="str">
        <f>IFERROR(VLOOKUP($A30,'中間シート (2)'!$M$6:$AR$65,AA$1,FALSE),"")</f>
        <v/>
      </c>
      <c r="AB30" s="216" t="str">
        <f>IFERROR(VLOOKUP($A30,'中間シート (2)'!$M$6:$AR$65,AB$1,FALSE),"")</f>
        <v/>
      </c>
      <c r="AC30" s="216" t="str">
        <f>IFERROR(VLOOKUP($A30,'中間シート (2)'!$M$6:$AR$65,AC$1,FALSE),"")</f>
        <v/>
      </c>
      <c r="AD30" s="216" t="str">
        <f>IFERROR(VLOOKUP($A30,'中間シート (2)'!$M$6:$AR$65,AD$1,FALSE),"")</f>
        <v/>
      </c>
      <c r="AE30" s="216"/>
      <c r="AF30" s="216"/>
      <c r="AG30" s="216"/>
      <c r="AH30" s="228" t="str">
        <f>IFERROR(VLOOKUP($A30,'中間シート (2)'!$M$6:$BC$67,AH$1,FALSE),"")</f>
        <v/>
      </c>
      <c r="AI30" s="228" t="str">
        <f>IFERROR(VLOOKUP($A30,'中間シート (2)'!$M$6:$BC$67,AI$1,FALSE),"")</f>
        <v/>
      </c>
      <c r="AJ30" s="228" t="str">
        <f>IFERROR(VLOOKUP($A30,'中間シート (2)'!$M$6:$BC$67,AJ$1,FALSE),"")</f>
        <v/>
      </c>
      <c r="AK30" s="228" t="str">
        <f>IFERROR(VLOOKUP($A30,'中間シート (2)'!$M$6:$BC$67,AK$1,FALSE),"")</f>
        <v/>
      </c>
      <c r="AL30" s="228" t="str">
        <f>IFERROR(VLOOKUP($A30,'中間シート (2)'!$M$6:$BC$67,AL$1,FALSE),"")</f>
        <v/>
      </c>
      <c r="AM30" s="228" t="str">
        <f>IFERROR(VLOOKUP($A30,'中間シート (2)'!$M$6:$BC$67,AM$1,FALSE),"")</f>
        <v/>
      </c>
      <c r="AN30" s="228" t="str">
        <f>IFERROR(VLOOKUP($A30,'中間シート (2)'!$M$6:$BC$67,AN$1,FALSE),"")</f>
        <v/>
      </c>
      <c r="AO30" s="228" t="str">
        <f>IFERROR(VLOOKUP($A30,'中間シート (2)'!$M$6:$BC$67,AO$1,FALSE),"")</f>
        <v/>
      </c>
      <c r="AR30" s="217"/>
      <c r="AS30" s="217"/>
      <c r="AT30" s="217"/>
      <c r="AU30" s="54">
        <f t="shared" si="5"/>
        <v>41</v>
      </c>
      <c r="AV30" s="54">
        <f t="shared" si="6"/>
        <v>41</v>
      </c>
      <c r="AW30" s="54" t="str">
        <f t="shared" si="59"/>
        <v/>
      </c>
      <c r="AX30" s="54" t="str">
        <f t="shared" si="60"/>
        <v/>
      </c>
      <c r="AY30" s="54" t="str">
        <f t="shared" si="61"/>
        <v/>
      </c>
      <c r="AZ30" s="54" t="str">
        <f t="shared" si="62"/>
        <v/>
      </c>
      <c r="BA30" s="54" t="str">
        <f t="shared" si="63"/>
        <v/>
      </c>
      <c r="BB30" s="54" t="str">
        <f ca="1">IF(AB30="","",IF(COUNTIF(エラー23シート!$G$5:$G$79, OFFSET(I30,IF(H30="",0,-H30+1),0)*100+OFFSET(X30,IF(H30="",0,-H30+1),0)*10+AB30)&gt;0,23,""))</f>
        <v/>
      </c>
      <c r="BC30" s="54" t="str">
        <f t="shared" si="64"/>
        <v/>
      </c>
      <c r="BD30" s="54" t="str">
        <f t="shared" si="65"/>
        <v/>
      </c>
      <c r="BE30" s="54" t="str">
        <f t="shared" si="66"/>
        <v/>
      </c>
      <c r="BF30" s="54" t="str">
        <f t="shared" si="67"/>
        <v/>
      </c>
      <c r="BG30" s="54" t="str">
        <f t="shared" si="68"/>
        <v/>
      </c>
      <c r="BH30" s="54" t="str">
        <f t="shared" si="69"/>
        <v/>
      </c>
      <c r="BI30" s="54" t="str">
        <f t="shared" si="70"/>
        <v/>
      </c>
      <c r="BJ30" s="54" t="str">
        <f t="shared" si="71"/>
        <v/>
      </c>
      <c r="BK30" s="54" t="str">
        <f t="shared" si="72"/>
        <v/>
      </c>
      <c r="BL30" s="54" t="str">
        <f t="shared" si="73"/>
        <v/>
      </c>
      <c r="BM30" s="54" t="str">
        <f t="shared" si="74"/>
        <v/>
      </c>
      <c r="BN30" s="54" t="str">
        <f t="shared" si="75"/>
        <v/>
      </c>
      <c r="BO30" s="54" t="str">
        <f t="shared" si="76"/>
        <v/>
      </c>
      <c r="BP30" s="54" t="str">
        <f t="shared" si="77"/>
        <v/>
      </c>
      <c r="BQ30" s="54" t="str">
        <f t="shared" si="78"/>
        <v/>
      </c>
      <c r="BR30" s="54" t="str">
        <f t="shared" si="79"/>
        <v/>
      </c>
      <c r="BS30" s="218" t="str">
        <f t="shared" si="80"/>
        <v/>
      </c>
      <c r="BT30" s="54" t="str">
        <f t="shared" si="81"/>
        <v/>
      </c>
      <c r="BU30" s="54" t="str">
        <f t="shared" si="82"/>
        <v/>
      </c>
      <c r="BV30" s="54" t="str">
        <f t="shared" si="83"/>
        <v/>
      </c>
      <c r="BW30" s="54" t="str">
        <f t="shared" si="84"/>
        <v/>
      </c>
      <c r="BX30" s="54" t="str">
        <f t="shared" si="85"/>
        <v/>
      </c>
      <c r="BY30" s="54" t="str">
        <f t="shared" si="86"/>
        <v/>
      </c>
      <c r="BZ30" s="54" t="str">
        <f t="shared" si="87"/>
        <v/>
      </c>
      <c r="CA30" s="54" t="str">
        <f t="shared" si="88"/>
        <v/>
      </c>
      <c r="CB30" s="54" t="str">
        <f t="shared" si="89"/>
        <v/>
      </c>
      <c r="CC30" s="54" t="str">
        <f t="shared" si="90"/>
        <v/>
      </c>
      <c r="CD30" s="54" t="str">
        <f t="shared" si="91"/>
        <v/>
      </c>
      <c r="CE30" s="54" t="str">
        <f t="shared" si="92"/>
        <v/>
      </c>
      <c r="CF30" s="54" t="str">
        <f t="shared" si="93"/>
        <v/>
      </c>
      <c r="CG30" s="54" t="str">
        <f t="shared" si="94"/>
        <v/>
      </c>
      <c r="CH30" s="54" t="str">
        <f t="shared" si="95"/>
        <v/>
      </c>
      <c r="CI30" s="54" t="str">
        <f t="shared" si="96"/>
        <v/>
      </c>
      <c r="CJ30" s="54" t="str">
        <f t="shared" si="97"/>
        <v/>
      </c>
      <c r="CK30" s="54" t="str">
        <f t="shared" si="98"/>
        <v/>
      </c>
      <c r="CL30" s="219" t="str">
        <f t="shared" si="99"/>
        <v/>
      </c>
      <c r="CM30" s="54" t="str">
        <f t="shared" si="100"/>
        <v/>
      </c>
      <c r="CN30" s="54" t="str">
        <f t="shared" si="101"/>
        <v/>
      </c>
      <c r="CO30" s="54" t="str">
        <f t="shared" si="102"/>
        <v/>
      </c>
      <c r="CP30" s="54" t="str">
        <f t="shared" si="103"/>
        <v/>
      </c>
      <c r="CQ30" s="54" t="str">
        <f t="shared" si="104"/>
        <v/>
      </c>
      <c r="CR30" s="54" t="str">
        <f t="shared" si="105"/>
        <v/>
      </c>
      <c r="CS30" s="54" t="str">
        <f t="shared" si="106"/>
        <v/>
      </c>
      <c r="CT30" s="54" t="str">
        <f t="shared" si="107"/>
        <v/>
      </c>
      <c r="CU30" s="54" t="str">
        <f t="shared" si="108"/>
        <v/>
      </c>
      <c r="CV30" s="220">
        <f t="shared" si="109"/>
        <v>0</v>
      </c>
      <c r="CW30" s="54" t="str">
        <f t="shared" si="110"/>
        <v/>
      </c>
      <c r="CX30" s="54" t="str">
        <f t="shared" si="111"/>
        <v/>
      </c>
      <c r="CY30" s="54" t="str">
        <f t="shared" si="112"/>
        <v/>
      </c>
      <c r="CZ30" s="54" t="str">
        <f t="shared" si="113"/>
        <v/>
      </c>
      <c r="DA30" s="54" t="str">
        <f t="shared" si="114"/>
        <v/>
      </c>
      <c r="DB30" s="54" t="str">
        <f t="shared" si="115"/>
        <v/>
      </c>
      <c r="DC30" s="54" t="str">
        <f t="shared" si="116"/>
        <v/>
      </c>
      <c r="DD30" s="54" t="str">
        <f t="shared" si="117"/>
        <v/>
      </c>
      <c r="DE30" s="54" t="str">
        <f t="shared" si="118"/>
        <v/>
      </c>
      <c r="DF30" s="54" t="str">
        <f t="shared" si="119"/>
        <v/>
      </c>
      <c r="DG30" s="54" t="str">
        <f t="shared" si="120"/>
        <v/>
      </c>
      <c r="DH30" s="54" t="str">
        <f t="shared" si="121"/>
        <v/>
      </c>
      <c r="DI30" s="54" t="str">
        <f t="shared" si="122"/>
        <v/>
      </c>
      <c r="DJ30" s="54" t="str">
        <f t="shared" si="123"/>
        <v/>
      </c>
      <c r="DK30" s="54" t="str">
        <f t="shared" si="124"/>
        <v/>
      </c>
      <c r="DL30" s="54" t="str">
        <f t="shared" si="125"/>
        <v/>
      </c>
      <c r="DM30" s="54" t="str">
        <f t="shared" si="126"/>
        <v/>
      </c>
      <c r="DN30" s="54" t="str">
        <f t="shared" si="127"/>
        <v/>
      </c>
      <c r="DO30" s="54" t="str">
        <f t="shared" si="128"/>
        <v/>
      </c>
      <c r="DP30" s="54" t="str">
        <f t="shared" si="129"/>
        <v/>
      </c>
      <c r="DQ30" s="54" t="str">
        <f t="shared" si="130"/>
        <v/>
      </c>
      <c r="DR30" s="54" t="str">
        <f t="shared" si="131"/>
        <v/>
      </c>
      <c r="DS30" s="54" t="str">
        <f t="shared" si="132"/>
        <v/>
      </c>
      <c r="DT30" s="54" t="str">
        <f t="shared" si="133"/>
        <v/>
      </c>
      <c r="DU30" s="54" t="str">
        <f t="shared" si="134"/>
        <v/>
      </c>
      <c r="DV30" s="54" t="str">
        <f t="shared" si="135"/>
        <v/>
      </c>
      <c r="DW30" s="54" t="str">
        <f t="shared" si="136"/>
        <v/>
      </c>
      <c r="DX30" s="54" t="str">
        <f t="shared" si="137"/>
        <v/>
      </c>
      <c r="DY30" s="54" t="str">
        <f t="shared" si="138"/>
        <v/>
      </c>
      <c r="DZ30" s="54" t="str">
        <f t="shared" si="139"/>
        <v/>
      </c>
      <c r="EA30" s="54" t="str">
        <f t="shared" si="140"/>
        <v/>
      </c>
      <c r="EB30" s="54" t="str">
        <f t="shared" si="141"/>
        <v/>
      </c>
      <c r="EC30" s="54" t="str">
        <f t="shared" si="142"/>
        <v/>
      </c>
      <c r="ED30" s="54" t="str">
        <f t="shared" si="143"/>
        <v/>
      </c>
      <c r="EE30" s="54" t="str">
        <f t="shared" si="144"/>
        <v/>
      </c>
      <c r="EF30" s="54" t="str">
        <f t="shared" si="145"/>
        <v/>
      </c>
      <c r="EG30" s="54" t="str">
        <f t="shared" si="146"/>
        <v/>
      </c>
      <c r="EH30" s="54" t="str">
        <f t="shared" si="147"/>
        <v/>
      </c>
      <c r="EI30" s="54" t="str">
        <f t="shared" si="148"/>
        <v/>
      </c>
      <c r="EJ30" s="54" t="str">
        <f t="shared" si="149"/>
        <v/>
      </c>
      <c r="EK30" s="54" t="str">
        <f t="shared" si="150"/>
        <v/>
      </c>
      <c r="EL30" s="54" t="str">
        <f t="shared" si="151"/>
        <v/>
      </c>
      <c r="EM30" s="54" t="str">
        <f t="shared" si="152"/>
        <v/>
      </c>
      <c r="EN30" s="54" t="str">
        <f t="shared" si="153"/>
        <v/>
      </c>
      <c r="EO30" s="54" t="str">
        <f t="shared" si="154"/>
        <v/>
      </c>
      <c r="EP30" s="54" t="str">
        <f t="shared" si="155"/>
        <v/>
      </c>
      <c r="EQ30" s="220" t="str">
        <f t="shared" ca="1" si="156"/>
        <v/>
      </c>
      <c r="ER30" s="220" t="str">
        <f t="shared" ca="1" si="157"/>
        <v/>
      </c>
      <c r="ES30" s="54" t="str">
        <f t="shared" ca="1" si="158"/>
        <v/>
      </c>
      <c r="ET30" s="54" t="str">
        <f t="shared" ca="1" si="159"/>
        <v/>
      </c>
      <c r="EU30" s="54" t="str">
        <f t="shared" ca="1" si="160"/>
        <v/>
      </c>
      <c r="EV30" s="54" t="str">
        <f t="shared" ca="1" si="161"/>
        <v/>
      </c>
      <c r="EW30" s="54" t="str">
        <f t="shared" ca="1" si="162"/>
        <v/>
      </c>
      <c r="EX30" s="54" t="str">
        <f t="shared" ca="1" si="163"/>
        <v/>
      </c>
      <c r="EY30" s="54" t="str">
        <f t="shared" ca="1" si="164"/>
        <v/>
      </c>
      <c r="EZ30" s="54" t="str">
        <f t="shared" ca="1" si="165"/>
        <v/>
      </c>
      <c r="FA30" s="54" t="str">
        <f t="shared" ca="1" si="166"/>
        <v/>
      </c>
      <c r="FB30" s="54" t="str">
        <f t="shared" ca="1" si="167"/>
        <v/>
      </c>
      <c r="FC30" s="54" t="str">
        <f t="shared" ca="1" si="168"/>
        <v/>
      </c>
      <c r="FD30" s="220">
        <f t="shared" si="169"/>
        <v>1</v>
      </c>
      <c r="FE30" s="54" t="str">
        <f t="shared" si="170"/>
        <v/>
      </c>
      <c r="FF30" s="54" t="str">
        <f t="shared" si="171"/>
        <v/>
      </c>
      <c r="FG30" s="54" t="str">
        <f t="shared" si="172"/>
        <v/>
      </c>
      <c r="FH30" s="54" t="str">
        <f t="shared" si="173"/>
        <v/>
      </c>
      <c r="FI30" s="220" t="str">
        <f>IF(B30=0,"",COUNTIF(FD$6:FD30,FD30))</f>
        <v/>
      </c>
      <c r="FJ30" s="54" t="str">
        <f t="shared" si="174"/>
        <v/>
      </c>
      <c r="FK30" s="221" t="str">
        <f t="shared" si="175"/>
        <v/>
      </c>
      <c r="FL30" s="54" t="str">
        <f t="shared" si="176"/>
        <v/>
      </c>
      <c r="FM30" s="54" t="str">
        <f t="shared" si="177"/>
        <v/>
      </c>
      <c r="FN30" s="54" t="str">
        <f t="shared" si="178"/>
        <v/>
      </c>
      <c r="FO30" s="54" t="str">
        <f t="shared" si="179"/>
        <v/>
      </c>
    </row>
    <row r="31" spans="1:171" ht="17.25">
      <c r="A31" s="214">
        <v>26</v>
      </c>
      <c r="B31" s="214">
        <f>COUNTIF('中間シート (2)'!M:M,行政集計シート※記入不要です!A31)</f>
        <v>0</v>
      </c>
      <c r="C31" s="222" t="str">
        <f t="shared" si="180"/>
        <v/>
      </c>
      <c r="D31" s="222" t="str">
        <f t="shared" si="181"/>
        <v/>
      </c>
      <c r="E31" s="222" t="str">
        <f t="shared" si="182"/>
        <v/>
      </c>
      <c r="F31" s="223"/>
      <c r="G31" s="216" t="str">
        <f>IFERROR(VLOOKUP($A31,'中間シート (2)'!$M$6:$AR$65,G$1,FALSE),"")</f>
        <v/>
      </c>
      <c r="H31" s="216" t="str">
        <f>IFERROR(VLOOKUP($A31,'中間シート (2)'!$M$6:$AR$65,H$1,FALSE),"")</f>
        <v/>
      </c>
      <c r="I31" s="216" t="str">
        <f>IFERROR(VLOOKUP($A31,'中間シート (2)'!$M$6:$AR$65,I$1,FALSE),"")</f>
        <v/>
      </c>
      <c r="J31" s="216" t="str">
        <f>IFERROR(VLOOKUP($A31,'中間シート (2)'!$M$6:$AR$65,J$1,FALSE),"")</f>
        <v/>
      </c>
      <c r="K31" s="216" t="str">
        <f>IFERROR(VLOOKUP($A31,'中間シート (2)'!$M$6:$AR$65,K$1,FALSE),"")</f>
        <v/>
      </c>
      <c r="L31" s="216" t="str">
        <f>IFERROR(VLOOKUP($A31,'中間シート (2)'!$M$6:$AR$65,L$1,FALSE),"")</f>
        <v/>
      </c>
      <c r="M31" s="216" t="str">
        <f>IFERROR(VLOOKUP($A31,'中間シート (2)'!$M$6:$AR$65,M$1,FALSE),"")</f>
        <v/>
      </c>
      <c r="N31" s="216" t="str">
        <f>IFERROR(VLOOKUP($A31,'中間シート (2)'!$M$6:$AR$65,N$1,FALSE),"")</f>
        <v/>
      </c>
      <c r="O31" s="216" t="str">
        <f>IFERROR(VLOOKUP($A31,'中間シート (2)'!$M$6:$AR$65,O$1,FALSE),"")</f>
        <v/>
      </c>
      <c r="P31" s="216" t="str">
        <f>IFERROR(VLOOKUP($A31,'中間シート (2)'!$M$6:$AR$65,P$1,FALSE),"")</f>
        <v/>
      </c>
      <c r="Q31" s="216" t="str">
        <f>IFERROR(VLOOKUP($A31,'中間シート (2)'!$M$6:$AR$65,Q$1,FALSE),"")</f>
        <v/>
      </c>
      <c r="R31" s="216" t="str">
        <f>IFERROR(VLOOKUP($A31,'中間シート (2)'!$M$6:$AR$65,R$1,FALSE),"")</f>
        <v/>
      </c>
      <c r="S31" s="216" t="str">
        <f>IFERROR(VLOOKUP($A31,'中間シート (2)'!$M$6:$AR$65,S$1,FALSE),"")</f>
        <v/>
      </c>
      <c r="T31" s="216" t="str">
        <f>IFERROR(VLOOKUP($A31,'中間シート (2)'!$M$6:$AR$65,T$1,FALSE),"")</f>
        <v/>
      </c>
      <c r="U31" s="216" t="str">
        <f>IFERROR(VLOOKUP($A31,'中間シート (2)'!$M$6:$AR$65,U$1,FALSE),"")</f>
        <v/>
      </c>
      <c r="V31" s="216"/>
      <c r="W31" s="216" t="str">
        <f>IFERROR(VLOOKUP($A31,'中間シート (2)'!$M$6:$AR$65,W$1,FALSE),"")</f>
        <v/>
      </c>
      <c r="X31" s="216" t="str">
        <f>IFERROR(VLOOKUP($A31,'中間シート (2)'!$M$6:$AR$65,X$1,FALSE),"")</f>
        <v/>
      </c>
      <c r="Y31" s="216" t="str">
        <f>IFERROR(VLOOKUP($A31,'中間シート (2)'!$M$6:$AR$65,Y$1,FALSE),"")</f>
        <v/>
      </c>
      <c r="Z31" s="216" t="str">
        <f>IFERROR(VLOOKUP($A31,'中間シート (2)'!$M$6:$AR$65,Z$1,FALSE),"")</f>
        <v/>
      </c>
      <c r="AA31" s="216" t="str">
        <f>IFERROR(VLOOKUP($A31,'中間シート (2)'!$M$6:$AR$65,AA$1,FALSE),"")</f>
        <v/>
      </c>
      <c r="AB31" s="216" t="str">
        <f>IFERROR(VLOOKUP($A31,'中間シート (2)'!$M$6:$AR$65,AB$1,FALSE),"")</f>
        <v/>
      </c>
      <c r="AC31" s="216" t="str">
        <f>IFERROR(VLOOKUP($A31,'中間シート (2)'!$M$6:$AR$65,AC$1,FALSE),"")</f>
        <v/>
      </c>
      <c r="AD31" s="216" t="str">
        <f>IFERROR(VLOOKUP($A31,'中間シート (2)'!$M$6:$AR$65,AD$1,FALSE),"")</f>
        <v/>
      </c>
      <c r="AE31" s="216"/>
      <c r="AF31" s="216"/>
      <c r="AG31" s="216"/>
      <c r="AH31" s="228" t="str">
        <f>IFERROR(VLOOKUP($A31,'中間シート (2)'!$M$6:$BC$67,AH$1,FALSE),"")</f>
        <v/>
      </c>
      <c r="AI31" s="228" t="str">
        <f>IFERROR(VLOOKUP($A31,'中間シート (2)'!$M$6:$BC$67,AI$1,FALSE),"")</f>
        <v/>
      </c>
      <c r="AJ31" s="228" t="str">
        <f>IFERROR(VLOOKUP($A31,'中間シート (2)'!$M$6:$BC$67,AJ$1,FALSE),"")</f>
        <v/>
      </c>
      <c r="AK31" s="228" t="str">
        <f>IFERROR(VLOOKUP($A31,'中間シート (2)'!$M$6:$BC$67,AK$1,FALSE),"")</f>
        <v/>
      </c>
      <c r="AL31" s="228" t="str">
        <f>IFERROR(VLOOKUP($A31,'中間シート (2)'!$M$6:$BC$67,AL$1,FALSE),"")</f>
        <v/>
      </c>
      <c r="AM31" s="228" t="str">
        <f>IFERROR(VLOOKUP($A31,'中間シート (2)'!$M$6:$BC$67,AM$1,FALSE),"")</f>
        <v/>
      </c>
      <c r="AN31" s="228" t="str">
        <f>IFERROR(VLOOKUP($A31,'中間シート (2)'!$M$6:$BC$67,AN$1,FALSE),"")</f>
        <v/>
      </c>
      <c r="AO31" s="228" t="str">
        <f>IFERROR(VLOOKUP($A31,'中間シート (2)'!$M$6:$BC$67,AO$1,FALSE),"")</f>
        <v/>
      </c>
      <c r="AR31" s="217"/>
      <c r="AS31" s="217"/>
      <c r="AT31" s="217"/>
      <c r="AU31" s="54">
        <f t="shared" si="5"/>
        <v>41</v>
      </c>
      <c r="AV31" s="54">
        <f t="shared" si="6"/>
        <v>41</v>
      </c>
      <c r="AW31" s="54" t="str">
        <f t="shared" si="59"/>
        <v/>
      </c>
      <c r="AX31" s="54" t="str">
        <f t="shared" si="60"/>
        <v/>
      </c>
      <c r="AY31" s="54" t="str">
        <f t="shared" si="61"/>
        <v/>
      </c>
      <c r="AZ31" s="54" t="str">
        <f t="shared" si="62"/>
        <v/>
      </c>
      <c r="BA31" s="54" t="str">
        <f t="shared" si="63"/>
        <v/>
      </c>
      <c r="BB31" s="54" t="str">
        <f ca="1">IF(AB31="","",IF(COUNTIF(エラー23シート!$G$5:$G$79, OFFSET(I31,IF(H31="",0,-H31+1),0)*100+OFFSET(X31,IF(H31="",0,-H31+1),0)*10+AB31)&gt;0,23,""))</f>
        <v/>
      </c>
      <c r="BC31" s="54" t="str">
        <f t="shared" si="64"/>
        <v/>
      </c>
      <c r="BD31" s="54" t="str">
        <f t="shared" si="65"/>
        <v/>
      </c>
      <c r="BE31" s="54" t="str">
        <f t="shared" si="66"/>
        <v/>
      </c>
      <c r="BF31" s="54" t="str">
        <f t="shared" si="67"/>
        <v/>
      </c>
      <c r="BG31" s="54" t="str">
        <f t="shared" si="68"/>
        <v/>
      </c>
      <c r="BH31" s="54" t="str">
        <f t="shared" si="69"/>
        <v/>
      </c>
      <c r="BI31" s="54" t="str">
        <f t="shared" si="70"/>
        <v/>
      </c>
      <c r="BJ31" s="54" t="str">
        <f t="shared" si="71"/>
        <v/>
      </c>
      <c r="BK31" s="54" t="str">
        <f t="shared" si="72"/>
        <v/>
      </c>
      <c r="BL31" s="54" t="str">
        <f t="shared" si="73"/>
        <v/>
      </c>
      <c r="BM31" s="54" t="str">
        <f t="shared" si="74"/>
        <v/>
      </c>
      <c r="BN31" s="54" t="str">
        <f t="shared" si="75"/>
        <v/>
      </c>
      <c r="BO31" s="54" t="str">
        <f t="shared" si="76"/>
        <v/>
      </c>
      <c r="BP31" s="54" t="str">
        <f t="shared" si="77"/>
        <v/>
      </c>
      <c r="BQ31" s="54" t="str">
        <f t="shared" si="78"/>
        <v/>
      </c>
      <c r="BR31" s="54" t="str">
        <f t="shared" si="79"/>
        <v/>
      </c>
      <c r="BS31" s="218" t="str">
        <f t="shared" si="80"/>
        <v/>
      </c>
      <c r="BT31" s="54" t="str">
        <f t="shared" si="81"/>
        <v/>
      </c>
      <c r="BU31" s="54" t="str">
        <f t="shared" si="82"/>
        <v/>
      </c>
      <c r="BV31" s="54" t="str">
        <f t="shared" si="83"/>
        <v/>
      </c>
      <c r="BW31" s="54" t="str">
        <f t="shared" si="84"/>
        <v/>
      </c>
      <c r="BX31" s="54" t="str">
        <f t="shared" si="85"/>
        <v/>
      </c>
      <c r="BY31" s="54" t="str">
        <f t="shared" si="86"/>
        <v/>
      </c>
      <c r="BZ31" s="54" t="str">
        <f t="shared" si="87"/>
        <v/>
      </c>
      <c r="CA31" s="54" t="str">
        <f t="shared" si="88"/>
        <v/>
      </c>
      <c r="CB31" s="54" t="str">
        <f t="shared" si="89"/>
        <v/>
      </c>
      <c r="CC31" s="54" t="str">
        <f t="shared" si="90"/>
        <v/>
      </c>
      <c r="CD31" s="54" t="str">
        <f t="shared" si="91"/>
        <v/>
      </c>
      <c r="CE31" s="54" t="str">
        <f t="shared" si="92"/>
        <v/>
      </c>
      <c r="CF31" s="54" t="str">
        <f t="shared" si="93"/>
        <v/>
      </c>
      <c r="CG31" s="54" t="str">
        <f t="shared" si="94"/>
        <v/>
      </c>
      <c r="CH31" s="54" t="str">
        <f t="shared" si="95"/>
        <v/>
      </c>
      <c r="CI31" s="54" t="str">
        <f t="shared" si="96"/>
        <v/>
      </c>
      <c r="CJ31" s="54" t="str">
        <f t="shared" si="97"/>
        <v/>
      </c>
      <c r="CK31" s="54" t="str">
        <f t="shared" si="98"/>
        <v/>
      </c>
      <c r="CL31" s="219" t="str">
        <f t="shared" si="99"/>
        <v/>
      </c>
      <c r="CM31" s="54" t="str">
        <f t="shared" si="100"/>
        <v/>
      </c>
      <c r="CN31" s="54" t="str">
        <f t="shared" si="101"/>
        <v/>
      </c>
      <c r="CO31" s="54" t="str">
        <f t="shared" si="102"/>
        <v/>
      </c>
      <c r="CP31" s="54" t="str">
        <f t="shared" si="103"/>
        <v/>
      </c>
      <c r="CQ31" s="54" t="str">
        <f t="shared" si="104"/>
        <v/>
      </c>
      <c r="CR31" s="54" t="str">
        <f t="shared" si="105"/>
        <v/>
      </c>
      <c r="CS31" s="54" t="str">
        <f t="shared" si="106"/>
        <v/>
      </c>
      <c r="CT31" s="54" t="str">
        <f t="shared" si="107"/>
        <v/>
      </c>
      <c r="CU31" s="54" t="str">
        <f t="shared" si="108"/>
        <v/>
      </c>
      <c r="CV31" s="220">
        <f t="shared" si="109"/>
        <v>0</v>
      </c>
      <c r="CW31" s="54" t="str">
        <f t="shared" si="110"/>
        <v/>
      </c>
      <c r="CX31" s="54" t="str">
        <f t="shared" si="111"/>
        <v/>
      </c>
      <c r="CY31" s="54" t="str">
        <f t="shared" si="112"/>
        <v/>
      </c>
      <c r="CZ31" s="54" t="str">
        <f t="shared" si="113"/>
        <v/>
      </c>
      <c r="DA31" s="54" t="str">
        <f t="shared" si="114"/>
        <v/>
      </c>
      <c r="DB31" s="54" t="str">
        <f t="shared" si="115"/>
        <v/>
      </c>
      <c r="DC31" s="54" t="str">
        <f t="shared" si="116"/>
        <v/>
      </c>
      <c r="DD31" s="54" t="str">
        <f t="shared" si="117"/>
        <v/>
      </c>
      <c r="DE31" s="54" t="str">
        <f t="shared" si="118"/>
        <v/>
      </c>
      <c r="DF31" s="54" t="str">
        <f t="shared" si="119"/>
        <v/>
      </c>
      <c r="DG31" s="54" t="str">
        <f t="shared" si="120"/>
        <v/>
      </c>
      <c r="DH31" s="54" t="str">
        <f t="shared" si="121"/>
        <v/>
      </c>
      <c r="DI31" s="54" t="str">
        <f t="shared" si="122"/>
        <v/>
      </c>
      <c r="DJ31" s="54" t="str">
        <f t="shared" si="123"/>
        <v/>
      </c>
      <c r="DK31" s="54" t="str">
        <f t="shared" si="124"/>
        <v/>
      </c>
      <c r="DL31" s="54" t="str">
        <f t="shared" si="125"/>
        <v/>
      </c>
      <c r="DM31" s="54" t="str">
        <f t="shared" si="126"/>
        <v/>
      </c>
      <c r="DN31" s="54" t="str">
        <f t="shared" si="127"/>
        <v/>
      </c>
      <c r="DO31" s="54" t="str">
        <f t="shared" si="128"/>
        <v/>
      </c>
      <c r="DP31" s="54" t="str">
        <f t="shared" si="129"/>
        <v/>
      </c>
      <c r="DQ31" s="54" t="str">
        <f t="shared" si="130"/>
        <v/>
      </c>
      <c r="DR31" s="54" t="str">
        <f t="shared" si="131"/>
        <v/>
      </c>
      <c r="DS31" s="54" t="str">
        <f t="shared" si="132"/>
        <v/>
      </c>
      <c r="DT31" s="54" t="str">
        <f t="shared" si="133"/>
        <v/>
      </c>
      <c r="DU31" s="54" t="str">
        <f t="shared" si="134"/>
        <v/>
      </c>
      <c r="DV31" s="54" t="str">
        <f t="shared" si="135"/>
        <v/>
      </c>
      <c r="DW31" s="54" t="str">
        <f t="shared" si="136"/>
        <v/>
      </c>
      <c r="DX31" s="54" t="str">
        <f t="shared" si="137"/>
        <v/>
      </c>
      <c r="DY31" s="54" t="str">
        <f t="shared" si="138"/>
        <v/>
      </c>
      <c r="DZ31" s="54" t="str">
        <f t="shared" si="139"/>
        <v/>
      </c>
      <c r="EA31" s="54" t="str">
        <f t="shared" si="140"/>
        <v/>
      </c>
      <c r="EB31" s="54" t="str">
        <f t="shared" si="141"/>
        <v/>
      </c>
      <c r="EC31" s="54" t="str">
        <f t="shared" si="142"/>
        <v/>
      </c>
      <c r="ED31" s="54" t="str">
        <f t="shared" si="143"/>
        <v/>
      </c>
      <c r="EE31" s="54" t="str">
        <f t="shared" si="144"/>
        <v/>
      </c>
      <c r="EF31" s="54" t="str">
        <f t="shared" si="145"/>
        <v/>
      </c>
      <c r="EG31" s="54" t="str">
        <f t="shared" si="146"/>
        <v/>
      </c>
      <c r="EH31" s="54" t="str">
        <f t="shared" si="147"/>
        <v/>
      </c>
      <c r="EI31" s="54" t="str">
        <f t="shared" si="148"/>
        <v/>
      </c>
      <c r="EJ31" s="54" t="str">
        <f t="shared" si="149"/>
        <v/>
      </c>
      <c r="EK31" s="54" t="str">
        <f t="shared" si="150"/>
        <v/>
      </c>
      <c r="EL31" s="54" t="str">
        <f t="shared" si="151"/>
        <v/>
      </c>
      <c r="EM31" s="54" t="str">
        <f t="shared" si="152"/>
        <v/>
      </c>
      <c r="EN31" s="54" t="str">
        <f t="shared" si="153"/>
        <v/>
      </c>
      <c r="EO31" s="54" t="str">
        <f t="shared" si="154"/>
        <v/>
      </c>
      <c r="EP31" s="54" t="str">
        <f t="shared" si="155"/>
        <v/>
      </c>
      <c r="EQ31" s="220" t="str">
        <f t="shared" ca="1" si="156"/>
        <v/>
      </c>
      <c r="ER31" s="220" t="str">
        <f t="shared" ca="1" si="157"/>
        <v/>
      </c>
      <c r="ES31" s="54" t="str">
        <f t="shared" ca="1" si="158"/>
        <v/>
      </c>
      <c r="ET31" s="54" t="str">
        <f t="shared" ca="1" si="159"/>
        <v/>
      </c>
      <c r="EU31" s="54" t="str">
        <f t="shared" ca="1" si="160"/>
        <v/>
      </c>
      <c r="EV31" s="54" t="str">
        <f t="shared" ca="1" si="161"/>
        <v/>
      </c>
      <c r="EW31" s="54" t="str">
        <f t="shared" ca="1" si="162"/>
        <v/>
      </c>
      <c r="EX31" s="54" t="str">
        <f t="shared" ca="1" si="163"/>
        <v/>
      </c>
      <c r="EY31" s="54" t="str">
        <f t="shared" ca="1" si="164"/>
        <v/>
      </c>
      <c r="EZ31" s="54" t="str">
        <f t="shared" ca="1" si="165"/>
        <v/>
      </c>
      <c r="FA31" s="54" t="str">
        <f t="shared" ca="1" si="166"/>
        <v/>
      </c>
      <c r="FB31" s="54" t="str">
        <f t="shared" ca="1" si="167"/>
        <v/>
      </c>
      <c r="FC31" s="54" t="str">
        <f t="shared" ca="1" si="168"/>
        <v/>
      </c>
      <c r="FD31" s="220">
        <f t="shared" si="169"/>
        <v>1</v>
      </c>
      <c r="FE31" s="54" t="str">
        <f t="shared" si="170"/>
        <v/>
      </c>
      <c r="FF31" s="54" t="str">
        <f t="shared" si="171"/>
        <v/>
      </c>
      <c r="FG31" s="54" t="str">
        <f t="shared" si="172"/>
        <v/>
      </c>
      <c r="FH31" s="54" t="str">
        <f t="shared" si="173"/>
        <v/>
      </c>
      <c r="FI31" s="220" t="str">
        <f>IF(B31=0,"",COUNTIF(FD$6:FD31,FD31))</f>
        <v/>
      </c>
      <c r="FJ31" s="54" t="str">
        <f t="shared" si="174"/>
        <v/>
      </c>
      <c r="FK31" s="221" t="str">
        <f t="shared" si="175"/>
        <v/>
      </c>
      <c r="FL31" s="54" t="str">
        <f t="shared" si="176"/>
        <v/>
      </c>
      <c r="FM31" s="54" t="str">
        <f t="shared" si="177"/>
        <v/>
      </c>
      <c r="FN31" s="54" t="str">
        <f t="shared" si="178"/>
        <v/>
      </c>
      <c r="FO31" s="54" t="str">
        <f t="shared" si="179"/>
        <v/>
      </c>
    </row>
    <row r="32" spans="1:171" ht="17.25">
      <c r="A32" s="214">
        <v>27</v>
      </c>
      <c r="B32" s="214">
        <f>COUNTIF('中間シート (2)'!M:M,行政集計シート※記入不要です!A32)</f>
        <v>0</v>
      </c>
      <c r="C32" s="222" t="str">
        <f t="shared" si="180"/>
        <v/>
      </c>
      <c r="D32" s="222" t="str">
        <f t="shared" si="181"/>
        <v/>
      </c>
      <c r="E32" s="222" t="str">
        <f t="shared" si="182"/>
        <v/>
      </c>
      <c r="F32" s="223"/>
      <c r="G32" s="216" t="str">
        <f>IFERROR(VLOOKUP($A32,'中間シート (2)'!$M$6:$AR$65,G$1,FALSE),"")</f>
        <v/>
      </c>
      <c r="H32" s="216" t="str">
        <f>IFERROR(VLOOKUP($A32,'中間シート (2)'!$M$6:$AR$65,H$1,FALSE),"")</f>
        <v/>
      </c>
      <c r="I32" s="216" t="str">
        <f>IFERROR(VLOOKUP($A32,'中間シート (2)'!$M$6:$AR$65,I$1,FALSE),"")</f>
        <v/>
      </c>
      <c r="J32" s="216" t="str">
        <f>IFERROR(VLOOKUP($A32,'中間シート (2)'!$M$6:$AR$65,J$1,FALSE),"")</f>
        <v/>
      </c>
      <c r="K32" s="216" t="str">
        <f>IFERROR(VLOOKUP($A32,'中間シート (2)'!$M$6:$AR$65,K$1,FALSE),"")</f>
        <v/>
      </c>
      <c r="L32" s="216" t="str">
        <f>IFERROR(VLOOKUP($A32,'中間シート (2)'!$M$6:$AR$65,L$1,FALSE),"")</f>
        <v/>
      </c>
      <c r="M32" s="216" t="str">
        <f>IFERROR(VLOOKUP($A32,'中間シート (2)'!$M$6:$AR$65,M$1,FALSE),"")</f>
        <v/>
      </c>
      <c r="N32" s="216" t="str">
        <f>IFERROR(VLOOKUP($A32,'中間シート (2)'!$M$6:$AR$65,N$1,FALSE),"")</f>
        <v/>
      </c>
      <c r="O32" s="216" t="str">
        <f>IFERROR(VLOOKUP($A32,'中間シート (2)'!$M$6:$AR$65,O$1,FALSE),"")</f>
        <v/>
      </c>
      <c r="P32" s="216" t="str">
        <f>IFERROR(VLOOKUP($A32,'中間シート (2)'!$M$6:$AR$65,P$1,FALSE),"")</f>
        <v/>
      </c>
      <c r="Q32" s="216" t="str">
        <f>IFERROR(VLOOKUP($A32,'中間シート (2)'!$M$6:$AR$65,Q$1,FALSE),"")</f>
        <v/>
      </c>
      <c r="R32" s="216" t="str">
        <f>IFERROR(VLOOKUP($A32,'中間シート (2)'!$M$6:$AR$65,R$1,FALSE),"")</f>
        <v/>
      </c>
      <c r="S32" s="216" t="str">
        <f>IFERROR(VLOOKUP($A32,'中間シート (2)'!$M$6:$AR$65,S$1,FALSE),"")</f>
        <v/>
      </c>
      <c r="T32" s="216" t="str">
        <f>IFERROR(VLOOKUP($A32,'中間シート (2)'!$M$6:$AR$65,T$1,FALSE),"")</f>
        <v/>
      </c>
      <c r="U32" s="216" t="str">
        <f>IFERROR(VLOOKUP($A32,'中間シート (2)'!$M$6:$AR$65,U$1,FALSE),"")</f>
        <v/>
      </c>
      <c r="V32" s="216"/>
      <c r="W32" s="216" t="str">
        <f>IFERROR(VLOOKUP($A32,'中間シート (2)'!$M$6:$AR$65,W$1,FALSE),"")</f>
        <v/>
      </c>
      <c r="X32" s="216" t="str">
        <f>IFERROR(VLOOKUP($A32,'中間シート (2)'!$M$6:$AR$65,X$1,FALSE),"")</f>
        <v/>
      </c>
      <c r="Y32" s="216" t="str">
        <f>IFERROR(VLOOKUP($A32,'中間シート (2)'!$M$6:$AR$65,Y$1,FALSE),"")</f>
        <v/>
      </c>
      <c r="Z32" s="216" t="str">
        <f>IFERROR(VLOOKUP($A32,'中間シート (2)'!$M$6:$AR$65,Z$1,FALSE),"")</f>
        <v/>
      </c>
      <c r="AA32" s="216" t="str">
        <f>IFERROR(VLOOKUP($A32,'中間シート (2)'!$M$6:$AR$65,AA$1,FALSE),"")</f>
        <v/>
      </c>
      <c r="AB32" s="216" t="str">
        <f>IFERROR(VLOOKUP($A32,'中間シート (2)'!$M$6:$AR$65,AB$1,FALSE),"")</f>
        <v/>
      </c>
      <c r="AC32" s="216" t="str">
        <f>IFERROR(VLOOKUP($A32,'中間シート (2)'!$M$6:$AR$65,AC$1,FALSE),"")</f>
        <v/>
      </c>
      <c r="AD32" s="216" t="str">
        <f>IFERROR(VLOOKUP($A32,'中間シート (2)'!$M$6:$AR$65,AD$1,FALSE),"")</f>
        <v/>
      </c>
      <c r="AE32" s="216"/>
      <c r="AF32" s="216"/>
      <c r="AG32" s="216"/>
      <c r="AH32" s="228" t="str">
        <f>IFERROR(VLOOKUP($A32,'中間シート (2)'!$M$6:$BC$67,AH$1,FALSE),"")</f>
        <v/>
      </c>
      <c r="AI32" s="228" t="str">
        <f>IFERROR(VLOOKUP($A32,'中間シート (2)'!$M$6:$BC$67,AI$1,FALSE),"")</f>
        <v/>
      </c>
      <c r="AJ32" s="228" t="str">
        <f>IFERROR(VLOOKUP($A32,'中間シート (2)'!$M$6:$BC$67,AJ$1,FALSE),"")</f>
        <v/>
      </c>
      <c r="AK32" s="228" t="str">
        <f>IFERROR(VLOOKUP($A32,'中間シート (2)'!$M$6:$BC$67,AK$1,FALSE),"")</f>
        <v/>
      </c>
      <c r="AL32" s="228" t="str">
        <f>IFERROR(VLOOKUP($A32,'中間シート (2)'!$M$6:$BC$67,AL$1,FALSE),"")</f>
        <v/>
      </c>
      <c r="AM32" s="228" t="str">
        <f>IFERROR(VLOOKUP($A32,'中間シート (2)'!$M$6:$BC$67,AM$1,FALSE),"")</f>
        <v/>
      </c>
      <c r="AN32" s="228" t="str">
        <f>IFERROR(VLOOKUP($A32,'中間シート (2)'!$M$6:$BC$67,AN$1,FALSE),"")</f>
        <v/>
      </c>
      <c r="AO32" s="228" t="str">
        <f>IFERROR(VLOOKUP($A32,'中間シート (2)'!$M$6:$BC$67,AO$1,FALSE),"")</f>
        <v/>
      </c>
      <c r="AR32" s="217"/>
      <c r="AS32" s="217"/>
      <c r="AT32" s="217"/>
      <c r="AU32" s="54">
        <f t="shared" si="5"/>
        <v>41</v>
      </c>
      <c r="AV32" s="54">
        <f t="shared" si="6"/>
        <v>41</v>
      </c>
      <c r="AW32" s="54" t="str">
        <f t="shared" si="59"/>
        <v/>
      </c>
      <c r="AX32" s="54" t="str">
        <f t="shared" si="60"/>
        <v/>
      </c>
      <c r="AY32" s="54" t="str">
        <f t="shared" si="61"/>
        <v/>
      </c>
      <c r="AZ32" s="54" t="str">
        <f t="shared" si="62"/>
        <v/>
      </c>
      <c r="BA32" s="54" t="str">
        <f t="shared" si="63"/>
        <v/>
      </c>
      <c r="BB32" s="54" t="str">
        <f ca="1">IF(AB32="","",IF(COUNTIF(エラー23シート!$G$5:$G$79, OFFSET(I32,IF(H32="",0,-H32+1),0)*100+OFFSET(X32,IF(H32="",0,-H32+1),0)*10+AB32)&gt;0,23,""))</f>
        <v/>
      </c>
      <c r="BC32" s="54" t="str">
        <f t="shared" si="64"/>
        <v/>
      </c>
      <c r="BD32" s="54" t="str">
        <f t="shared" si="65"/>
        <v/>
      </c>
      <c r="BE32" s="54" t="str">
        <f t="shared" si="66"/>
        <v/>
      </c>
      <c r="BF32" s="54" t="str">
        <f t="shared" si="67"/>
        <v/>
      </c>
      <c r="BG32" s="54" t="str">
        <f t="shared" si="68"/>
        <v/>
      </c>
      <c r="BH32" s="54" t="str">
        <f t="shared" si="69"/>
        <v/>
      </c>
      <c r="BI32" s="54" t="str">
        <f t="shared" si="70"/>
        <v/>
      </c>
      <c r="BJ32" s="54" t="str">
        <f t="shared" si="71"/>
        <v/>
      </c>
      <c r="BK32" s="54" t="str">
        <f t="shared" si="72"/>
        <v/>
      </c>
      <c r="BL32" s="54" t="str">
        <f t="shared" si="73"/>
        <v/>
      </c>
      <c r="BM32" s="54" t="str">
        <f t="shared" si="74"/>
        <v/>
      </c>
      <c r="BN32" s="54" t="str">
        <f t="shared" si="75"/>
        <v/>
      </c>
      <c r="BO32" s="54" t="str">
        <f t="shared" si="76"/>
        <v/>
      </c>
      <c r="BP32" s="54" t="str">
        <f t="shared" si="77"/>
        <v/>
      </c>
      <c r="BQ32" s="54" t="str">
        <f t="shared" si="78"/>
        <v/>
      </c>
      <c r="BR32" s="54" t="str">
        <f t="shared" si="79"/>
        <v/>
      </c>
      <c r="BS32" s="218" t="str">
        <f t="shared" si="80"/>
        <v/>
      </c>
      <c r="BT32" s="54" t="str">
        <f t="shared" si="81"/>
        <v/>
      </c>
      <c r="BU32" s="54" t="str">
        <f t="shared" si="82"/>
        <v/>
      </c>
      <c r="BV32" s="54" t="str">
        <f t="shared" si="83"/>
        <v/>
      </c>
      <c r="BW32" s="54" t="str">
        <f t="shared" si="84"/>
        <v/>
      </c>
      <c r="BX32" s="54" t="str">
        <f t="shared" si="85"/>
        <v/>
      </c>
      <c r="BY32" s="54" t="str">
        <f t="shared" si="86"/>
        <v/>
      </c>
      <c r="BZ32" s="54" t="str">
        <f t="shared" si="87"/>
        <v/>
      </c>
      <c r="CA32" s="54" t="str">
        <f t="shared" si="88"/>
        <v/>
      </c>
      <c r="CB32" s="54" t="str">
        <f t="shared" si="89"/>
        <v/>
      </c>
      <c r="CC32" s="54" t="str">
        <f t="shared" si="90"/>
        <v/>
      </c>
      <c r="CD32" s="54" t="str">
        <f t="shared" si="91"/>
        <v/>
      </c>
      <c r="CE32" s="54" t="str">
        <f t="shared" si="92"/>
        <v/>
      </c>
      <c r="CF32" s="54" t="str">
        <f t="shared" si="93"/>
        <v/>
      </c>
      <c r="CG32" s="54" t="str">
        <f t="shared" si="94"/>
        <v/>
      </c>
      <c r="CH32" s="54" t="str">
        <f t="shared" si="95"/>
        <v/>
      </c>
      <c r="CI32" s="54" t="str">
        <f t="shared" si="96"/>
        <v/>
      </c>
      <c r="CJ32" s="54" t="str">
        <f t="shared" si="97"/>
        <v/>
      </c>
      <c r="CK32" s="54" t="str">
        <f t="shared" si="98"/>
        <v/>
      </c>
      <c r="CL32" s="219" t="str">
        <f t="shared" si="99"/>
        <v/>
      </c>
      <c r="CM32" s="54" t="str">
        <f t="shared" si="100"/>
        <v/>
      </c>
      <c r="CN32" s="54" t="str">
        <f t="shared" si="101"/>
        <v/>
      </c>
      <c r="CO32" s="54" t="str">
        <f t="shared" si="102"/>
        <v/>
      </c>
      <c r="CP32" s="54" t="str">
        <f t="shared" si="103"/>
        <v/>
      </c>
      <c r="CQ32" s="54" t="str">
        <f t="shared" si="104"/>
        <v/>
      </c>
      <c r="CR32" s="54" t="str">
        <f t="shared" si="105"/>
        <v/>
      </c>
      <c r="CS32" s="54" t="str">
        <f t="shared" si="106"/>
        <v/>
      </c>
      <c r="CT32" s="54" t="str">
        <f t="shared" si="107"/>
        <v/>
      </c>
      <c r="CU32" s="54" t="str">
        <f t="shared" si="108"/>
        <v/>
      </c>
      <c r="CV32" s="220">
        <f t="shared" si="109"/>
        <v>0</v>
      </c>
      <c r="CW32" s="54" t="str">
        <f t="shared" si="110"/>
        <v/>
      </c>
      <c r="CX32" s="54" t="str">
        <f t="shared" si="111"/>
        <v/>
      </c>
      <c r="CY32" s="54" t="str">
        <f t="shared" si="112"/>
        <v/>
      </c>
      <c r="CZ32" s="54" t="str">
        <f t="shared" si="113"/>
        <v/>
      </c>
      <c r="DA32" s="54" t="str">
        <f t="shared" si="114"/>
        <v/>
      </c>
      <c r="DB32" s="54" t="str">
        <f t="shared" si="115"/>
        <v/>
      </c>
      <c r="DC32" s="54" t="str">
        <f t="shared" si="116"/>
        <v/>
      </c>
      <c r="DD32" s="54" t="str">
        <f t="shared" si="117"/>
        <v/>
      </c>
      <c r="DE32" s="54" t="str">
        <f t="shared" si="118"/>
        <v/>
      </c>
      <c r="DF32" s="54" t="str">
        <f t="shared" si="119"/>
        <v/>
      </c>
      <c r="DG32" s="54" t="str">
        <f t="shared" si="120"/>
        <v/>
      </c>
      <c r="DH32" s="54" t="str">
        <f t="shared" si="121"/>
        <v/>
      </c>
      <c r="DI32" s="54" t="str">
        <f t="shared" si="122"/>
        <v/>
      </c>
      <c r="DJ32" s="54" t="str">
        <f t="shared" si="123"/>
        <v/>
      </c>
      <c r="DK32" s="54" t="str">
        <f t="shared" si="124"/>
        <v/>
      </c>
      <c r="DL32" s="54" t="str">
        <f t="shared" si="125"/>
        <v/>
      </c>
      <c r="DM32" s="54" t="str">
        <f t="shared" si="126"/>
        <v/>
      </c>
      <c r="DN32" s="54" t="str">
        <f t="shared" si="127"/>
        <v/>
      </c>
      <c r="DO32" s="54" t="str">
        <f t="shared" si="128"/>
        <v/>
      </c>
      <c r="DP32" s="54" t="str">
        <f t="shared" si="129"/>
        <v/>
      </c>
      <c r="DQ32" s="54" t="str">
        <f t="shared" si="130"/>
        <v/>
      </c>
      <c r="DR32" s="54" t="str">
        <f t="shared" si="131"/>
        <v/>
      </c>
      <c r="DS32" s="54" t="str">
        <f t="shared" si="132"/>
        <v/>
      </c>
      <c r="DT32" s="54" t="str">
        <f t="shared" si="133"/>
        <v/>
      </c>
      <c r="DU32" s="54" t="str">
        <f t="shared" si="134"/>
        <v/>
      </c>
      <c r="DV32" s="54" t="str">
        <f t="shared" si="135"/>
        <v/>
      </c>
      <c r="DW32" s="54" t="str">
        <f t="shared" si="136"/>
        <v/>
      </c>
      <c r="DX32" s="54" t="str">
        <f t="shared" si="137"/>
        <v/>
      </c>
      <c r="DY32" s="54" t="str">
        <f t="shared" si="138"/>
        <v/>
      </c>
      <c r="DZ32" s="54" t="str">
        <f t="shared" si="139"/>
        <v/>
      </c>
      <c r="EA32" s="54" t="str">
        <f t="shared" si="140"/>
        <v/>
      </c>
      <c r="EB32" s="54" t="str">
        <f t="shared" si="141"/>
        <v/>
      </c>
      <c r="EC32" s="54" t="str">
        <f t="shared" si="142"/>
        <v/>
      </c>
      <c r="ED32" s="54" t="str">
        <f t="shared" si="143"/>
        <v/>
      </c>
      <c r="EE32" s="54" t="str">
        <f t="shared" si="144"/>
        <v/>
      </c>
      <c r="EF32" s="54" t="str">
        <f t="shared" si="145"/>
        <v/>
      </c>
      <c r="EG32" s="54" t="str">
        <f t="shared" si="146"/>
        <v/>
      </c>
      <c r="EH32" s="54" t="str">
        <f t="shared" si="147"/>
        <v/>
      </c>
      <c r="EI32" s="54" t="str">
        <f t="shared" si="148"/>
        <v/>
      </c>
      <c r="EJ32" s="54" t="str">
        <f t="shared" si="149"/>
        <v/>
      </c>
      <c r="EK32" s="54" t="str">
        <f t="shared" si="150"/>
        <v/>
      </c>
      <c r="EL32" s="54" t="str">
        <f t="shared" si="151"/>
        <v/>
      </c>
      <c r="EM32" s="54" t="str">
        <f t="shared" si="152"/>
        <v/>
      </c>
      <c r="EN32" s="54" t="str">
        <f t="shared" si="153"/>
        <v/>
      </c>
      <c r="EO32" s="54" t="str">
        <f t="shared" si="154"/>
        <v/>
      </c>
      <c r="EP32" s="54" t="str">
        <f t="shared" si="155"/>
        <v/>
      </c>
      <c r="EQ32" s="220" t="str">
        <f t="shared" ca="1" si="156"/>
        <v/>
      </c>
      <c r="ER32" s="220" t="str">
        <f t="shared" ca="1" si="157"/>
        <v/>
      </c>
      <c r="ES32" s="54" t="str">
        <f t="shared" ca="1" si="158"/>
        <v/>
      </c>
      <c r="ET32" s="54" t="str">
        <f t="shared" ca="1" si="159"/>
        <v/>
      </c>
      <c r="EU32" s="54" t="str">
        <f t="shared" ca="1" si="160"/>
        <v/>
      </c>
      <c r="EV32" s="54" t="str">
        <f t="shared" ca="1" si="161"/>
        <v/>
      </c>
      <c r="EW32" s="54" t="str">
        <f t="shared" ca="1" si="162"/>
        <v/>
      </c>
      <c r="EX32" s="54" t="str">
        <f t="shared" ca="1" si="163"/>
        <v/>
      </c>
      <c r="EY32" s="54" t="str">
        <f t="shared" ca="1" si="164"/>
        <v/>
      </c>
      <c r="EZ32" s="54" t="str">
        <f t="shared" ca="1" si="165"/>
        <v/>
      </c>
      <c r="FA32" s="54" t="str">
        <f t="shared" ca="1" si="166"/>
        <v/>
      </c>
      <c r="FB32" s="54" t="str">
        <f t="shared" ca="1" si="167"/>
        <v/>
      </c>
      <c r="FC32" s="54" t="str">
        <f t="shared" ca="1" si="168"/>
        <v/>
      </c>
      <c r="FD32" s="220">
        <f t="shared" si="169"/>
        <v>1</v>
      </c>
      <c r="FE32" s="54" t="str">
        <f t="shared" si="170"/>
        <v/>
      </c>
      <c r="FF32" s="54" t="str">
        <f t="shared" si="171"/>
        <v/>
      </c>
      <c r="FG32" s="54" t="str">
        <f t="shared" si="172"/>
        <v/>
      </c>
      <c r="FH32" s="54" t="str">
        <f t="shared" si="173"/>
        <v/>
      </c>
      <c r="FI32" s="220" t="str">
        <f>IF(B32=0,"",COUNTIF(FD$6:FD32,FD32))</f>
        <v/>
      </c>
      <c r="FJ32" s="54" t="str">
        <f t="shared" si="174"/>
        <v/>
      </c>
      <c r="FK32" s="221" t="str">
        <f t="shared" si="175"/>
        <v/>
      </c>
      <c r="FL32" s="54" t="str">
        <f t="shared" si="176"/>
        <v/>
      </c>
      <c r="FM32" s="54" t="str">
        <f t="shared" si="177"/>
        <v/>
      </c>
      <c r="FN32" s="54" t="str">
        <f t="shared" si="178"/>
        <v/>
      </c>
      <c r="FO32" s="54" t="str">
        <f t="shared" si="179"/>
        <v/>
      </c>
    </row>
    <row r="33" spans="1:171" ht="17.25">
      <c r="A33" s="214">
        <v>28</v>
      </c>
      <c r="B33" s="214">
        <f>COUNTIF('中間シート (2)'!M:M,行政集計シート※記入不要です!A33)</f>
        <v>0</v>
      </c>
      <c r="C33" s="222" t="str">
        <f t="shared" si="180"/>
        <v/>
      </c>
      <c r="D33" s="222" t="str">
        <f t="shared" si="181"/>
        <v/>
      </c>
      <c r="E33" s="222" t="str">
        <f t="shared" si="182"/>
        <v/>
      </c>
      <c r="F33" s="223"/>
      <c r="G33" s="216" t="str">
        <f>IFERROR(VLOOKUP($A33,'中間シート (2)'!$M$6:$AR$65,G$1,FALSE),"")</f>
        <v/>
      </c>
      <c r="H33" s="216" t="str">
        <f>IFERROR(VLOOKUP($A33,'中間シート (2)'!$M$6:$AR$65,H$1,FALSE),"")</f>
        <v/>
      </c>
      <c r="I33" s="216" t="str">
        <f>IFERROR(VLOOKUP($A33,'中間シート (2)'!$M$6:$AR$65,I$1,FALSE),"")</f>
        <v/>
      </c>
      <c r="J33" s="216" t="str">
        <f>IFERROR(VLOOKUP($A33,'中間シート (2)'!$M$6:$AR$65,J$1,FALSE),"")</f>
        <v/>
      </c>
      <c r="K33" s="216" t="str">
        <f>IFERROR(VLOOKUP($A33,'中間シート (2)'!$M$6:$AR$65,K$1,FALSE),"")</f>
        <v/>
      </c>
      <c r="L33" s="216" t="str">
        <f>IFERROR(VLOOKUP($A33,'中間シート (2)'!$M$6:$AR$65,L$1,FALSE),"")</f>
        <v/>
      </c>
      <c r="M33" s="216" t="str">
        <f>IFERROR(VLOOKUP($A33,'中間シート (2)'!$M$6:$AR$65,M$1,FALSE),"")</f>
        <v/>
      </c>
      <c r="N33" s="216" t="str">
        <f>IFERROR(VLOOKUP($A33,'中間シート (2)'!$M$6:$AR$65,N$1,FALSE),"")</f>
        <v/>
      </c>
      <c r="O33" s="216" t="str">
        <f>IFERROR(VLOOKUP($A33,'中間シート (2)'!$M$6:$AR$65,O$1,FALSE),"")</f>
        <v/>
      </c>
      <c r="P33" s="216" t="str">
        <f>IFERROR(VLOOKUP($A33,'中間シート (2)'!$M$6:$AR$65,P$1,FALSE),"")</f>
        <v/>
      </c>
      <c r="Q33" s="216" t="str">
        <f>IFERROR(VLOOKUP($A33,'中間シート (2)'!$M$6:$AR$65,Q$1,FALSE),"")</f>
        <v/>
      </c>
      <c r="R33" s="216" t="str">
        <f>IFERROR(VLOOKUP($A33,'中間シート (2)'!$M$6:$AR$65,R$1,FALSE),"")</f>
        <v/>
      </c>
      <c r="S33" s="216" t="str">
        <f>IFERROR(VLOOKUP($A33,'中間シート (2)'!$M$6:$AR$65,S$1,FALSE),"")</f>
        <v/>
      </c>
      <c r="T33" s="216" t="str">
        <f>IFERROR(VLOOKUP($A33,'中間シート (2)'!$M$6:$AR$65,T$1,FALSE),"")</f>
        <v/>
      </c>
      <c r="U33" s="216" t="str">
        <f>IFERROR(VLOOKUP($A33,'中間シート (2)'!$M$6:$AR$65,U$1,FALSE),"")</f>
        <v/>
      </c>
      <c r="V33" s="216"/>
      <c r="W33" s="216" t="str">
        <f>IFERROR(VLOOKUP($A33,'中間シート (2)'!$M$6:$AR$65,W$1,FALSE),"")</f>
        <v/>
      </c>
      <c r="X33" s="216" t="str">
        <f>IFERROR(VLOOKUP($A33,'中間シート (2)'!$M$6:$AR$65,X$1,FALSE),"")</f>
        <v/>
      </c>
      <c r="Y33" s="216" t="str">
        <f>IFERROR(VLOOKUP($A33,'中間シート (2)'!$M$6:$AR$65,Y$1,FALSE),"")</f>
        <v/>
      </c>
      <c r="Z33" s="216" t="str">
        <f>IFERROR(VLOOKUP($A33,'中間シート (2)'!$M$6:$AR$65,Z$1,FALSE),"")</f>
        <v/>
      </c>
      <c r="AA33" s="216" t="str">
        <f>IFERROR(VLOOKUP($A33,'中間シート (2)'!$M$6:$AR$65,AA$1,FALSE),"")</f>
        <v/>
      </c>
      <c r="AB33" s="216" t="str">
        <f>IFERROR(VLOOKUP($A33,'中間シート (2)'!$M$6:$AR$65,AB$1,FALSE),"")</f>
        <v/>
      </c>
      <c r="AC33" s="216" t="str">
        <f>IFERROR(VLOOKUP($A33,'中間シート (2)'!$M$6:$AR$65,AC$1,FALSE),"")</f>
        <v/>
      </c>
      <c r="AD33" s="216" t="str">
        <f>IFERROR(VLOOKUP($A33,'中間シート (2)'!$M$6:$AR$65,AD$1,FALSE),"")</f>
        <v/>
      </c>
      <c r="AE33" s="216"/>
      <c r="AF33" s="216"/>
      <c r="AG33" s="216"/>
      <c r="AH33" s="228" t="str">
        <f>IFERROR(VLOOKUP($A33,'中間シート (2)'!$M$6:$BC$67,AH$1,FALSE),"")</f>
        <v/>
      </c>
      <c r="AI33" s="228" t="str">
        <f>IFERROR(VLOOKUP($A33,'中間シート (2)'!$M$6:$BC$67,AI$1,FALSE),"")</f>
        <v/>
      </c>
      <c r="AJ33" s="228" t="str">
        <f>IFERROR(VLOOKUP($A33,'中間シート (2)'!$M$6:$BC$67,AJ$1,FALSE),"")</f>
        <v/>
      </c>
      <c r="AK33" s="228" t="str">
        <f>IFERROR(VLOOKUP($A33,'中間シート (2)'!$M$6:$BC$67,AK$1,FALSE),"")</f>
        <v/>
      </c>
      <c r="AL33" s="228" t="str">
        <f>IFERROR(VLOOKUP($A33,'中間シート (2)'!$M$6:$BC$67,AL$1,FALSE),"")</f>
        <v/>
      </c>
      <c r="AM33" s="228" t="str">
        <f>IFERROR(VLOOKUP($A33,'中間シート (2)'!$M$6:$BC$67,AM$1,FALSE),"")</f>
        <v/>
      </c>
      <c r="AN33" s="228" t="str">
        <f>IFERROR(VLOOKUP($A33,'中間シート (2)'!$M$6:$BC$67,AN$1,FALSE),"")</f>
        <v/>
      </c>
      <c r="AO33" s="228" t="str">
        <f>IFERROR(VLOOKUP($A33,'中間シート (2)'!$M$6:$BC$67,AO$1,FALSE),"")</f>
        <v/>
      </c>
      <c r="AR33" s="217"/>
      <c r="AS33" s="217"/>
      <c r="AT33" s="217"/>
      <c r="AU33" s="54">
        <f t="shared" si="5"/>
        <v>41</v>
      </c>
      <c r="AV33" s="54">
        <f t="shared" si="6"/>
        <v>41</v>
      </c>
      <c r="AW33" s="54" t="str">
        <f t="shared" si="59"/>
        <v/>
      </c>
      <c r="AX33" s="54" t="str">
        <f t="shared" si="60"/>
        <v/>
      </c>
      <c r="AY33" s="54" t="str">
        <f t="shared" si="61"/>
        <v/>
      </c>
      <c r="AZ33" s="54" t="str">
        <f t="shared" si="62"/>
        <v/>
      </c>
      <c r="BA33" s="54" t="str">
        <f t="shared" si="63"/>
        <v/>
      </c>
      <c r="BB33" s="54" t="str">
        <f ca="1">IF(AB33="","",IF(COUNTIF(エラー23シート!$G$5:$G$79, OFFSET(I33,IF(H33="",0,-H33+1),0)*100+OFFSET(X33,IF(H33="",0,-H33+1),0)*10+AB33)&gt;0,23,""))</f>
        <v/>
      </c>
      <c r="BC33" s="54" t="str">
        <f t="shared" si="64"/>
        <v/>
      </c>
      <c r="BD33" s="54" t="str">
        <f t="shared" si="65"/>
        <v/>
      </c>
      <c r="BE33" s="54" t="str">
        <f t="shared" si="66"/>
        <v/>
      </c>
      <c r="BF33" s="54" t="str">
        <f t="shared" si="67"/>
        <v/>
      </c>
      <c r="BG33" s="54" t="str">
        <f t="shared" si="68"/>
        <v/>
      </c>
      <c r="BH33" s="54" t="str">
        <f t="shared" si="69"/>
        <v/>
      </c>
      <c r="BI33" s="54" t="str">
        <f t="shared" si="70"/>
        <v/>
      </c>
      <c r="BJ33" s="54" t="str">
        <f t="shared" si="71"/>
        <v/>
      </c>
      <c r="BK33" s="54" t="str">
        <f t="shared" si="72"/>
        <v/>
      </c>
      <c r="BL33" s="54" t="str">
        <f t="shared" si="73"/>
        <v/>
      </c>
      <c r="BM33" s="54" t="str">
        <f t="shared" si="74"/>
        <v/>
      </c>
      <c r="BN33" s="54" t="str">
        <f t="shared" si="75"/>
        <v/>
      </c>
      <c r="BO33" s="54" t="str">
        <f t="shared" si="76"/>
        <v/>
      </c>
      <c r="BP33" s="54" t="str">
        <f t="shared" si="77"/>
        <v/>
      </c>
      <c r="BQ33" s="54" t="str">
        <f t="shared" si="78"/>
        <v/>
      </c>
      <c r="BR33" s="54" t="str">
        <f t="shared" si="79"/>
        <v/>
      </c>
      <c r="BS33" s="218" t="str">
        <f t="shared" si="80"/>
        <v/>
      </c>
      <c r="BT33" s="54" t="str">
        <f t="shared" si="81"/>
        <v/>
      </c>
      <c r="BU33" s="54" t="str">
        <f t="shared" si="82"/>
        <v/>
      </c>
      <c r="BV33" s="54" t="str">
        <f t="shared" si="83"/>
        <v/>
      </c>
      <c r="BW33" s="54" t="str">
        <f t="shared" si="84"/>
        <v/>
      </c>
      <c r="BX33" s="54" t="str">
        <f t="shared" si="85"/>
        <v/>
      </c>
      <c r="BY33" s="54" t="str">
        <f t="shared" si="86"/>
        <v/>
      </c>
      <c r="BZ33" s="54" t="str">
        <f t="shared" si="87"/>
        <v/>
      </c>
      <c r="CA33" s="54" t="str">
        <f t="shared" si="88"/>
        <v/>
      </c>
      <c r="CB33" s="54" t="str">
        <f t="shared" si="89"/>
        <v/>
      </c>
      <c r="CC33" s="54" t="str">
        <f t="shared" si="90"/>
        <v/>
      </c>
      <c r="CD33" s="54" t="str">
        <f t="shared" si="91"/>
        <v/>
      </c>
      <c r="CE33" s="54" t="str">
        <f t="shared" si="92"/>
        <v/>
      </c>
      <c r="CF33" s="54" t="str">
        <f t="shared" si="93"/>
        <v/>
      </c>
      <c r="CG33" s="54" t="str">
        <f t="shared" si="94"/>
        <v/>
      </c>
      <c r="CH33" s="54" t="str">
        <f t="shared" si="95"/>
        <v/>
      </c>
      <c r="CI33" s="54" t="str">
        <f t="shared" si="96"/>
        <v/>
      </c>
      <c r="CJ33" s="54" t="str">
        <f t="shared" si="97"/>
        <v/>
      </c>
      <c r="CK33" s="54" t="str">
        <f t="shared" si="98"/>
        <v/>
      </c>
      <c r="CL33" s="219" t="str">
        <f t="shared" si="99"/>
        <v/>
      </c>
      <c r="CM33" s="54" t="str">
        <f t="shared" si="100"/>
        <v/>
      </c>
      <c r="CN33" s="54" t="str">
        <f t="shared" si="101"/>
        <v/>
      </c>
      <c r="CO33" s="54" t="str">
        <f t="shared" si="102"/>
        <v/>
      </c>
      <c r="CP33" s="54" t="str">
        <f t="shared" si="103"/>
        <v/>
      </c>
      <c r="CQ33" s="54" t="str">
        <f t="shared" si="104"/>
        <v/>
      </c>
      <c r="CR33" s="54" t="str">
        <f t="shared" si="105"/>
        <v/>
      </c>
      <c r="CS33" s="54" t="str">
        <f t="shared" si="106"/>
        <v/>
      </c>
      <c r="CT33" s="54" t="str">
        <f t="shared" si="107"/>
        <v/>
      </c>
      <c r="CU33" s="54" t="str">
        <f t="shared" si="108"/>
        <v/>
      </c>
      <c r="CV33" s="220">
        <f t="shared" si="109"/>
        <v>0</v>
      </c>
      <c r="CW33" s="54" t="str">
        <f t="shared" si="110"/>
        <v/>
      </c>
      <c r="CX33" s="54" t="str">
        <f t="shared" si="111"/>
        <v/>
      </c>
      <c r="CY33" s="54" t="str">
        <f t="shared" si="112"/>
        <v/>
      </c>
      <c r="CZ33" s="54" t="str">
        <f t="shared" si="113"/>
        <v/>
      </c>
      <c r="DA33" s="54" t="str">
        <f t="shared" si="114"/>
        <v/>
      </c>
      <c r="DB33" s="54" t="str">
        <f t="shared" si="115"/>
        <v/>
      </c>
      <c r="DC33" s="54" t="str">
        <f t="shared" si="116"/>
        <v/>
      </c>
      <c r="DD33" s="54" t="str">
        <f t="shared" si="117"/>
        <v/>
      </c>
      <c r="DE33" s="54" t="str">
        <f t="shared" si="118"/>
        <v/>
      </c>
      <c r="DF33" s="54" t="str">
        <f t="shared" si="119"/>
        <v/>
      </c>
      <c r="DG33" s="54" t="str">
        <f t="shared" si="120"/>
        <v/>
      </c>
      <c r="DH33" s="54" t="str">
        <f t="shared" si="121"/>
        <v/>
      </c>
      <c r="DI33" s="54" t="str">
        <f t="shared" si="122"/>
        <v/>
      </c>
      <c r="DJ33" s="54" t="str">
        <f t="shared" si="123"/>
        <v/>
      </c>
      <c r="DK33" s="54" t="str">
        <f t="shared" si="124"/>
        <v/>
      </c>
      <c r="DL33" s="54" t="str">
        <f t="shared" si="125"/>
        <v/>
      </c>
      <c r="DM33" s="54" t="str">
        <f t="shared" si="126"/>
        <v/>
      </c>
      <c r="DN33" s="54" t="str">
        <f t="shared" si="127"/>
        <v/>
      </c>
      <c r="DO33" s="54" t="str">
        <f t="shared" si="128"/>
        <v/>
      </c>
      <c r="DP33" s="54" t="str">
        <f t="shared" si="129"/>
        <v/>
      </c>
      <c r="DQ33" s="54" t="str">
        <f t="shared" si="130"/>
        <v/>
      </c>
      <c r="DR33" s="54" t="str">
        <f t="shared" si="131"/>
        <v/>
      </c>
      <c r="DS33" s="54" t="str">
        <f t="shared" si="132"/>
        <v/>
      </c>
      <c r="DT33" s="54" t="str">
        <f t="shared" si="133"/>
        <v/>
      </c>
      <c r="DU33" s="54" t="str">
        <f t="shared" si="134"/>
        <v/>
      </c>
      <c r="DV33" s="54" t="str">
        <f t="shared" si="135"/>
        <v/>
      </c>
      <c r="DW33" s="54" t="str">
        <f t="shared" si="136"/>
        <v/>
      </c>
      <c r="DX33" s="54" t="str">
        <f t="shared" si="137"/>
        <v/>
      </c>
      <c r="DY33" s="54" t="str">
        <f t="shared" si="138"/>
        <v/>
      </c>
      <c r="DZ33" s="54" t="str">
        <f t="shared" si="139"/>
        <v/>
      </c>
      <c r="EA33" s="54" t="str">
        <f t="shared" si="140"/>
        <v/>
      </c>
      <c r="EB33" s="54" t="str">
        <f t="shared" si="141"/>
        <v/>
      </c>
      <c r="EC33" s="54" t="str">
        <f t="shared" si="142"/>
        <v/>
      </c>
      <c r="ED33" s="54" t="str">
        <f t="shared" si="143"/>
        <v/>
      </c>
      <c r="EE33" s="54" t="str">
        <f t="shared" si="144"/>
        <v/>
      </c>
      <c r="EF33" s="54" t="str">
        <f t="shared" si="145"/>
        <v/>
      </c>
      <c r="EG33" s="54" t="str">
        <f t="shared" si="146"/>
        <v/>
      </c>
      <c r="EH33" s="54" t="str">
        <f t="shared" si="147"/>
        <v/>
      </c>
      <c r="EI33" s="54" t="str">
        <f t="shared" si="148"/>
        <v/>
      </c>
      <c r="EJ33" s="54" t="str">
        <f t="shared" si="149"/>
        <v/>
      </c>
      <c r="EK33" s="54" t="str">
        <f t="shared" si="150"/>
        <v/>
      </c>
      <c r="EL33" s="54" t="str">
        <f t="shared" si="151"/>
        <v/>
      </c>
      <c r="EM33" s="54" t="str">
        <f t="shared" si="152"/>
        <v/>
      </c>
      <c r="EN33" s="54" t="str">
        <f t="shared" si="153"/>
        <v/>
      </c>
      <c r="EO33" s="54" t="str">
        <f t="shared" si="154"/>
        <v/>
      </c>
      <c r="EP33" s="54" t="str">
        <f t="shared" si="155"/>
        <v/>
      </c>
      <c r="EQ33" s="220" t="str">
        <f t="shared" ca="1" si="156"/>
        <v/>
      </c>
      <c r="ER33" s="220" t="str">
        <f t="shared" ca="1" si="157"/>
        <v/>
      </c>
      <c r="ES33" s="54" t="str">
        <f t="shared" ca="1" si="158"/>
        <v/>
      </c>
      <c r="ET33" s="54" t="str">
        <f t="shared" ca="1" si="159"/>
        <v/>
      </c>
      <c r="EU33" s="54" t="str">
        <f t="shared" ca="1" si="160"/>
        <v/>
      </c>
      <c r="EV33" s="54" t="str">
        <f t="shared" ca="1" si="161"/>
        <v/>
      </c>
      <c r="EW33" s="54" t="str">
        <f t="shared" ca="1" si="162"/>
        <v/>
      </c>
      <c r="EX33" s="54" t="str">
        <f t="shared" ca="1" si="163"/>
        <v/>
      </c>
      <c r="EY33" s="54" t="str">
        <f t="shared" ca="1" si="164"/>
        <v/>
      </c>
      <c r="EZ33" s="54" t="str">
        <f t="shared" ca="1" si="165"/>
        <v/>
      </c>
      <c r="FA33" s="54" t="str">
        <f t="shared" ca="1" si="166"/>
        <v/>
      </c>
      <c r="FB33" s="54" t="str">
        <f t="shared" ca="1" si="167"/>
        <v/>
      </c>
      <c r="FC33" s="54" t="str">
        <f t="shared" ca="1" si="168"/>
        <v/>
      </c>
      <c r="FD33" s="220">
        <f t="shared" si="169"/>
        <v>1</v>
      </c>
      <c r="FE33" s="54" t="str">
        <f t="shared" si="170"/>
        <v/>
      </c>
      <c r="FF33" s="54" t="str">
        <f t="shared" si="171"/>
        <v/>
      </c>
      <c r="FG33" s="54" t="str">
        <f t="shared" si="172"/>
        <v/>
      </c>
      <c r="FH33" s="54" t="str">
        <f t="shared" si="173"/>
        <v/>
      </c>
      <c r="FI33" s="220" t="str">
        <f>IF(B33=0,"",COUNTIF(FD$6:FD33,FD33))</f>
        <v/>
      </c>
      <c r="FJ33" s="54" t="str">
        <f t="shared" si="174"/>
        <v/>
      </c>
      <c r="FK33" s="221" t="str">
        <f t="shared" si="175"/>
        <v/>
      </c>
      <c r="FL33" s="54" t="str">
        <f t="shared" si="176"/>
        <v/>
      </c>
      <c r="FM33" s="54" t="str">
        <f t="shared" si="177"/>
        <v/>
      </c>
      <c r="FN33" s="54" t="str">
        <f t="shared" si="178"/>
        <v/>
      </c>
      <c r="FO33" s="54" t="str">
        <f t="shared" si="179"/>
        <v/>
      </c>
    </row>
    <row r="34" spans="1:171" ht="17.25">
      <c r="A34" s="214">
        <v>29</v>
      </c>
      <c r="B34" s="214">
        <f>COUNTIF('中間シート (2)'!M:M,行政集計シート※記入不要です!A34)</f>
        <v>0</v>
      </c>
      <c r="C34" s="222" t="str">
        <f t="shared" si="180"/>
        <v/>
      </c>
      <c r="D34" s="222" t="str">
        <f t="shared" si="181"/>
        <v/>
      </c>
      <c r="E34" s="222" t="str">
        <f t="shared" si="182"/>
        <v/>
      </c>
      <c r="F34" s="223"/>
      <c r="G34" s="216" t="str">
        <f>IFERROR(VLOOKUP($A34,'中間シート (2)'!$M$6:$AR$65,G$1,FALSE),"")</f>
        <v/>
      </c>
      <c r="H34" s="216" t="str">
        <f>IFERROR(VLOOKUP($A34,'中間シート (2)'!$M$6:$AR$65,H$1,FALSE),"")</f>
        <v/>
      </c>
      <c r="I34" s="216" t="str">
        <f>IFERROR(VLOOKUP($A34,'中間シート (2)'!$M$6:$AR$65,I$1,FALSE),"")</f>
        <v/>
      </c>
      <c r="J34" s="216" t="str">
        <f>IFERROR(VLOOKUP($A34,'中間シート (2)'!$M$6:$AR$65,J$1,FALSE),"")</f>
        <v/>
      </c>
      <c r="K34" s="216" t="str">
        <f>IFERROR(VLOOKUP($A34,'中間シート (2)'!$M$6:$AR$65,K$1,FALSE),"")</f>
        <v/>
      </c>
      <c r="L34" s="216" t="str">
        <f>IFERROR(VLOOKUP($A34,'中間シート (2)'!$M$6:$AR$65,L$1,FALSE),"")</f>
        <v/>
      </c>
      <c r="M34" s="216" t="str">
        <f>IFERROR(VLOOKUP($A34,'中間シート (2)'!$M$6:$AR$65,M$1,FALSE),"")</f>
        <v/>
      </c>
      <c r="N34" s="216" t="str">
        <f>IFERROR(VLOOKUP($A34,'中間シート (2)'!$M$6:$AR$65,N$1,FALSE),"")</f>
        <v/>
      </c>
      <c r="O34" s="216" t="str">
        <f>IFERROR(VLOOKUP($A34,'中間シート (2)'!$M$6:$AR$65,O$1,FALSE),"")</f>
        <v/>
      </c>
      <c r="P34" s="216" t="str">
        <f>IFERROR(VLOOKUP($A34,'中間シート (2)'!$M$6:$AR$65,P$1,FALSE),"")</f>
        <v/>
      </c>
      <c r="Q34" s="216" t="str">
        <f>IFERROR(VLOOKUP($A34,'中間シート (2)'!$M$6:$AR$65,Q$1,FALSE),"")</f>
        <v/>
      </c>
      <c r="R34" s="216" t="str">
        <f>IFERROR(VLOOKUP($A34,'中間シート (2)'!$M$6:$AR$65,R$1,FALSE),"")</f>
        <v/>
      </c>
      <c r="S34" s="216" t="str">
        <f>IFERROR(VLOOKUP($A34,'中間シート (2)'!$M$6:$AR$65,S$1,FALSE),"")</f>
        <v/>
      </c>
      <c r="T34" s="216" t="str">
        <f>IFERROR(VLOOKUP($A34,'中間シート (2)'!$M$6:$AR$65,T$1,FALSE),"")</f>
        <v/>
      </c>
      <c r="U34" s="216" t="str">
        <f>IFERROR(VLOOKUP($A34,'中間シート (2)'!$M$6:$AR$65,U$1,FALSE),"")</f>
        <v/>
      </c>
      <c r="V34" s="216"/>
      <c r="W34" s="216" t="str">
        <f>IFERROR(VLOOKUP($A34,'中間シート (2)'!$M$6:$AR$65,W$1,FALSE),"")</f>
        <v/>
      </c>
      <c r="X34" s="216" t="str">
        <f>IFERROR(VLOOKUP($A34,'中間シート (2)'!$M$6:$AR$65,X$1,FALSE),"")</f>
        <v/>
      </c>
      <c r="Y34" s="216" t="str">
        <f>IFERROR(VLOOKUP($A34,'中間シート (2)'!$M$6:$AR$65,Y$1,FALSE),"")</f>
        <v/>
      </c>
      <c r="Z34" s="216" t="str">
        <f>IFERROR(VLOOKUP($A34,'中間シート (2)'!$M$6:$AR$65,Z$1,FALSE),"")</f>
        <v/>
      </c>
      <c r="AA34" s="216" t="str">
        <f>IFERROR(VLOOKUP($A34,'中間シート (2)'!$M$6:$AR$65,AA$1,FALSE),"")</f>
        <v/>
      </c>
      <c r="AB34" s="216" t="str">
        <f>IFERROR(VLOOKUP($A34,'中間シート (2)'!$M$6:$AR$65,AB$1,FALSE),"")</f>
        <v/>
      </c>
      <c r="AC34" s="216" t="str">
        <f>IFERROR(VLOOKUP($A34,'中間シート (2)'!$M$6:$AR$65,AC$1,FALSE),"")</f>
        <v/>
      </c>
      <c r="AD34" s="216" t="str">
        <f>IFERROR(VLOOKUP($A34,'中間シート (2)'!$M$6:$AR$65,AD$1,FALSE),"")</f>
        <v/>
      </c>
      <c r="AE34" s="216"/>
      <c r="AF34" s="216"/>
      <c r="AG34" s="216"/>
      <c r="AH34" s="228" t="str">
        <f>IFERROR(VLOOKUP($A34,'中間シート (2)'!$M$6:$BC$67,AH$1,FALSE),"")</f>
        <v/>
      </c>
      <c r="AI34" s="228" t="str">
        <f>IFERROR(VLOOKUP($A34,'中間シート (2)'!$M$6:$BC$67,AI$1,FALSE),"")</f>
        <v/>
      </c>
      <c r="AJ34" s="228" t="str">
        <f>IFERROR(VLOOKUP($A34,'中間シート (2)'!$M$6:$BC$67,AJ$1,FALSE),"")</f>
        <v/>
      </c>
      <c r="AK34" s="228" t="str">
        <f>IFERROR(VLOOKUP($A34,'中間シート (2)'!$M$6:$BC$67,AK$1,FALSE),"")</f>
        <v/>
      </c>
      <c r="AL34" s="228" t="str">
        <f>IFERROR(VLOOKUP($A34,'中間シート (2)'!$M$6:$BC$67,AL$1,FALSE),"")</f>
        <v/>
      </c>
      <c r="AM34" s="228" t="str">
        <f>IFERROR(VLOOKUP($A34,'中間シート (2)'!$M$6:$BC$67,AM$1,FALSE),"")</f>
        <v/>
      </c>
      <c r="AN34" s="228" t="str">
        <f>IFERROR(VLOOKUP($A34,'中間シート (2)'!$M$6:$BC$67,AN$1,FALSE),"")</f>
        <v/>
      </c>
      <c r="AO34" s="228" t="str">
        <f>IFERROR(VLOOKUP($A34,'中間シート (2)'!$M$6:$BC$67,AO$1,FALSE),"")</f>
        <v/>
      </c>
      <c r="AR34" s="217"/>
      <c r="AS34" s="217"/>
      <c r="AT34" s="217"/>
      <c r="AU34" s="54">
        <f t="shared" si="5"/>
        <v>41</v>
      </c>
      <c r="AV34" s="54">
        <f t="shared" si="6"/>
        <v>41</v>
      </c>
      <c r="AW34" s="54" t="str">
        <f t="shared" si="59"/>
        <v/>
      </c>
      <c r="AX34" s="54" t="str">
        <f t="shared" si="60"/>
        <v/>
      </c>
      <c r="AY34" s="54" t="str">
        <f t="shared" si="61"/>
        <v/>
      </c>
      <c r="AZ34" s="54" t="str">
        <f t="shared" si="62"/>
        <v/>
      </c>
      <c r="BA34" s="54" t="str">
        <f t="shared" si="63"/>
        <v/>
      </c>
      <c r="BB34" s="54" t="str">
        <f ca="1">IF(AB34="","",IF(COUNTIF(エラー23シート!$G$5:$G$79, OFFSET(I34,IF(H34="",0,-H34+1),0)*100+OFFSET(X34,IF(H34="",0,-H34+1),0)*10+AB34)&gt;0,23,""))</f>
        <v/>
      </c>
      <c r="BC34" s="54" t="str">
        <f t="shared" si="64"/>
        <v/>
      </c>
      <c r="BD34" s="54" t="str">
        <f t="shared" si="65"/>
        <v/>
      </c>
      <c r="BE34" s="54" t="str">
        <f t="shared" si="66"/>
        <v/>
      </c>
      <c r="BF34" s="54" t="str">
        <f t="shared" si="67"/>
        <v/>
      </c>
      <c r="BG34" s="54" t="str">
        <f t="shared" si="68"/>
        <v/>
      </c>
      <c r="BH34" s="54" t="str">
        <f t="shared" si="69"/>
        <v/>
      </c>
      <c r="BI34" s="54" t="str">
        <f t="shared" si="70"/>
        <v/>
      </c>
      <c r="BJ34" s="54" t="str">
        <f t="shared" si="71"/>
        <v/>
      </c>
      <c r="BK34" s="54" t="str">
        <f t="shared" si="72"/>
        <v/>
      </c>
      <c r="BL34" s="54" t="str">
        <f t="shared" si="73"/>
        <v/>
      </c>
      <c r="BM34" s="54" t="str">
        <f t="shared" si="74"/>
        <v/>
      </c>
      <c r="BN34" s="54" t="str">
        <f t="shared" si="75"/>
        <v/>
      </c>
      <c r="BO34" s="54" t="str">
        <f t="shared" si="76"/>
        <v/>
      </c>
      <c r="BP34" s="54" t="str">
        <f t="shared" si="77"/>
        <v/>
      </c>
      <c r="BQ34" s="54" t="str">
        <f t="shared" si="78"/>
        <v/>
      </c>
      <c r="BR34" s="54" t="str">
        <f t="shared" si="79"/>
        <v/>
      </c>
      <c r="BS34" s="218" t="str">
        <f t="shared" si="80"/>
        <v/>
      </c>
      <c r="BT34" s="54" t="str">
        <f t="shared" si="81"/>
        <v/>
      </c>
      <c r="BU34" s="54" t="str">
        <f t="shared" si="82"/>
        <v/>
      </c>
      <c r="BV34" s="54" t="str">
        <f t="shared" si="83"/>
        <v/>
      </c>
      <c r="BW34" s="54" t="str">
        <f t="shared" si="84"/>
        <v/>
      </c>
      <c r="BX34" s="54" t="str">
        <f t="shared" si="85"/>
        <v/>
      </c>
      <c r="BY34" s="54" t="str">
        <f t="shared" si="86"/>
        <v/>
      </c>
      <c r="BZ34" s="54" t="str">
        <f t="shared" si="87"/>
        <v/>
      </c>
      <c r="CA34" s="54" t="str">
        <f t="shared" si="88"/>
        <v/>
      </c>
      <c r="CB34" s="54" t="str">
        <f t="shared" si="89"/>
        <v/>
      </c>
      <c r="CC34" s="54" t="str">
        <f t="shared" si="90"/>
        <v/>
      </c>
      <c r="CD34" s="54" t="str">
        <f t="shared" si="91"/>
        <v/>
      </c>
      <c r="CE34" s="54" t="str">
        <f t="shared" si="92"/>
        <v/>
      </c>
      <c r="CF34" s="54" t="str">
        <f t="shared" si="93"/>
        <v/>
      </c>
      <c r="CG34" s="54" t="str">
        <f t="shared" si="94"/>
        <v/>
      </c>
      <c r="CH34" s="54" t="str">
        <f t="shared" si="95"/>
        <v/>
      </c>
      <c r="CI34" s="54" t="str">
        <f t="shared" si="96"/>
        <v/>
      </c>
      <c r="CJ34" s="54" t="str">
        <f t="shared" si="97"/>
        <v/>
      </c>
      <c r="CK34" s="54" t="str">
        <f t="shared" si="98"/>
        <v/>
      </c>
      <c r="CL34" s="219" t="str">
        <f t="shared" si="99"/>
        <v/>
      </c>
      <c r="CM34" s="54" t="str">
        <f t="shared" si="100"/>
        <v/>
      </c>
      <c r="CN34" s="54" t="str">
        <f t="shared" si="101"/>
        <v/>
      </c>
      <c r="CO34" s="54" t="str">
        <f t="shared" si="102"/>
        <v/>
      </c>
      <c r="CP34" s="54" t="str">
        <f t="shared" si="103"/>
        <v/>
      </c>
      <c r="CQ34" s="54" t="str">
        <f t="shared" si="104"/>
        <v/>
      </c>
      <c r="CR34" s="54" t="str">
        <f t="shared" si="105"/>
        <v/>
      </c>
      <c r="CS34" s="54" t="str">
        <f t="shared" si="106"/>
        <v/>
      </c>
      <c r="CT34" s="54" t="str">
        <f t="shared" si="107"/>
        <v/>
      </c>
      <c r="CU34" s="54" t="str">
        <f t="shared" si="108"/>
        <v/>
      </c>
      <c r="CV34" s="220">
        <f t="shared" si="109"/>
        <v>0</v>
      </c>
      <c r="CW34" s="54" t="str">
        <f t="shared" si="110"/>
        <v/>
      </c>
      <c r="CX34" s="54" t="str">
        <f t="shared" si="111"/>
        <v/>
      </c>
      <c r="CY34" s="54" t="str">
        <f t="shared" si="112"/>
        <v/>
      </c>
      <c r="CZ34" s="54" t="str">
        <f t="shared" si="113"/>
        <v/>
      </c>
      <c r="DA34" s="54" t="str">
        <f t="shared" si="114"/>
        <v/>
      </c>
      <c r="DB34" s="54" t="str">
        <f t="shared" si="115"/>
        <v/>
      </c>
      <c r="DC34" s="54" t="str">
        <f t="shared" si="116"/>
        <v/>
      </c>
      <c r="DD34" s="54" t="str">
        <f t="shared" si="117"/>
        <v/>
      </c>
      <c r="DE34" s="54" t="str">
        <f t="shared" si="118"/>
        <v/>
      </c>
      <c r="DF34" s="54" t="str">
        <f t="shared" si="119"/>
        <v/>
      </c>
      <c r="DG34" s="54" t="str">
        <f t="shared" si="120"/>
        <v/>
      </c>
      <c r="DH34" s="54" t="str">
        <f t="shared" si="121"/>
        <v/>
      </c>
      <c r="DI34" s="54" t="str">
        <f t="shared" si="122"/>
        <v/>
      </c>
      <c r="DJ34" s="54" t="str">
        <f t="shared" si="123"/>
        <v/>
      </c>
      <c r="DK34" s="54" t="str">
        <f t="shared" si="124"/>
        <v/>
      </c>
      <c r="DL34" s="54" t="str">
        <f t="shared" si="125"/>
        <v/>
      </c>
      <c r="DM34" s="54" t="str">
        <f t="shared" si="126"/>
        <v/>
      </c>
      <c r="DN34" s="54" t="str">
        <f t="shared" si="127"/>
        <v/>
      </c>
      <c r="DO34" s="54" t="str">
        <f t="shared" si="128"/>
        <v/>
      </c>
      <c r="DP34" s="54" t="str">
        <f t="shared" si="129"/>
        <v/>
      </c>
      <c r="DQ34" s="54" t="str">
        <f t="shared" si="130"/>
        <v/>
      </c>
      <c r="DR34" s="54" t="str">
        <f t="shared" si="131"/>
        <v/>
      </c>
      <c r="DS34" s="54" t="str">
        <f t="shared" si="132"/>
        <v/>
      </c>
      <c r="DT34" s="54" t="str">
        <f t="shared" si="133"/>
        <v/>
      </c>
      <c r="DU34" s="54" t="str">
        <f t="shared" si="134"/>
        <v/>
      </c>
      <c r="DV34" s="54" t="str">
        <f t="shared" si="135"/>
        <v/>
      </c>
      <c r="DW34" s="54" t="str">
        <f t="shared" si="136"/>
        <v/>
      </c>
      <c r="DX34" s="54" t="str">
        <f t="shared" si="137"/>
        <v/>
      </c>
      <c r="DY34" s="54" t="str">
        <f t="shared" si="138"/>
        <v/>
      </c>
      <c r="DZ34" s="54" t="str">
        <f t="shared" si="139"/>
        <v/>
      </c>
      <c r="EA34" s="54" t="str">
        <f t="shared" si="140"/>
        <v/>
      </c>
      <c r="EB34" s="54" t="str">
        <f t="shared" si="141"/>
        <v/>
      </c>
      <c r="EC34" s="54" t="str">
        <f t="shared" si="142"/>
        <v/>
      </c>
      <c r="ED34" s="54" t="str">
        <f t="shared" si="143"/>
        <v/>
      </c>
      <c r="EE34" s="54" t="str">
        <f t="shared" si="144"/>
        <v/>
      </c>
      <c r="EF34" s="54" t="str">
        <f t="shared" si="145"/>
        <v/>
      </c>
      <c r="EG34" s="54" t="str">
        <f t="shared" si="146"/>
        <v/>
      </c>
      <c r="EH34" s="54" t="str">
        <f t="shared" si="147"/>
        <v/>
      </c>
      <c r="EI34" s="54" t="str">
        <f t="shared" si="148"/>
        <v/>
      </c>
      <c r="EJ34" s="54" t="str">
        <f t="shared" si="149"/>
        <v/>
      </c>
      <c r="EK34" s="54" t="str">
        <f t="shared" si="150"/>
        <v/>
      </c>
      <c r="EL34" s="54" t="str">
        <f t="shared" si="151"/>
        <v/>
      </c>
      <c r="EM34" s="54" t="str">
        <f t="shared" si="152"/>
        <v/>
      </c>
      <c r="EN34" s="54" t="str">
        <f t="shared" si="153"/>
        <v/>
      </c>
      <c r="EO34" s="54" t="str">
        <f t="shared" si="154"/>
        <v/>
      </c>
      <c r="EP34" s="54" t="str">
        <f t="shared" si="155"/>
        <v/>
      </c>
      <c r="EQ34" s="220" t="str">
        <f t="shared" ca="1" si="156"/>
        <v/>
      </c>
      <c r="ER34" s="220" t="str">
        <f t="shared" ca="1" si="157"/>
        <v/>
      </c>
      <c r="ES34" s="54" t="str">
        <f t="shared" ca="1" si="158"/>
        <v/>
      </c>
      <c r="ET34" s="54" t="str">
        <f t="shared" ca="1" si="159"/>
        <v/>
      </c>
      <c r="EU34" s="54" t="str">
        <f t="shared" ca="1" si="160"/>
        <v/>
      </c>
      <c r="EV34" s="54" t="str">
        <f t="shared" ca="1" si="161"/>
        <v/>
      </c>
      <c r="EW34" s="54" t="str">
        <f t="shared" ca="1" si="162"/>
        <v/>
      </c>
      <c r="EX34" s="54" t="str">
        <f t="shared" ca="1" si="163"/>
        <v/>
      </c>
      <c r="EY34" s="54" t="str">
        <f t="shared" ca="1" si="164"/>
        <v/>
      </c>
      <c r="EZ34" s="54" t="str">
        <f t="shared" ca="1" si="165"/>
        <v/>
      </c>
      <c r="FA34" s="54" t="str">
        <f t="shared" ca="1" si="166"/>
        <v/>
      </c>
      <c r="FB34" s="54" t="str">
        <f t="shared" ca="1" si="167"/>
        <v/>
      </c>
      <c r="FC34" s="54" t="str">
        <f t="shared" ca="1" si="168"/>
        <v/>
      </c>
      <c r="FD34" s="220">
        <f t="shared" si="169"/>
        <v>1</v>
      </c>
      <c r="FE34" s="54" t="str">
        <f t="shared" si="170"/>
        <v/>
      </c>
      <c r="FF34" s="54" t="str">
        <f t="shared" si="171"/>
        <v/>
      </c>
      <c r="FG34" s="54" t="str">
        <f t="shared" si="172"/>
        <v/>
      </c>
      <c r="FH34" s="54" t="str">
        <f t="shared" si="173"/>
        <v/>
      </c>
      <c r="FI34" s="220" t="str">
        <f>IF(B34=0,"",COUNTIF(FD$6:FD34,FD34))</f>
        <v/>
      </c>
      <c r="FJ34" s="54" t="str">
        <f t="shared" si="174"/>
        <v/>
      </c>
      <c r="FK34" s="221" t="str">
        <f t="shared" si="175"/>
        <v/>
      </c>
      <c r="FL34" s="54" t="str">
        <f t="shared" si="176"/>
        <v/>
      </c>
      <c r="FM34" s="54" t="str">
        <f t="shared" si="177"/>
        <v/>
      </c>
      <c r="FN34" s="54" t="str">
        <f t="shared" si="178"/>
        <v/>
      </c>
      <c r="FO34" s="54" t="str">
        <f t="shared" si="179"/>
        <v/>
      </c>
    </row>
    <row r="35" spans="1:171" ht="17.25">
      <c r="A35" s="214">
        <v>30</v>
      </c>
      <c r="B35" s="214">
        <f>COUNTIF('中間シート (2)'!M:M,行政集計シート※記入不要です!A35)</f>
        <v>0</v>
      </c>
      <c r="C35" s="222" t="str">
        <f t="shared" si="180"/>
        <v/>
      </c>
      <c r="D35" s="222" t="str">
        <f t="shared" si="181"/>
        <v/>
      </c>
      <c r="E35" s="222" t="str">
        <f t="shared" si="182"/>
        <v/>
      </c>
      <c r="F35" s="223"/>
      <c r="G35" s="216" t="str">
        <f>IFERROR(VLOOKUP($A35,'中間シート (2)'!$M$6:$AR$65,G$1,FALSE),"")</f>
        <v/>
      </c>
      <c r="H35" s="216" t="str">
        <f>IFERROR(VLOOKUP($A35,'中間シート (2)'!$M$6:$AR$65,H$1,FALSE),"")</f>
        <v/>
      </c>
      <c r="I35" s="216" t="str">
        <f>IFERROR(VLOOKUP($A35,'中間シート (2)'!$M$6:$AR$65,I$1,FALSE),"")</f>
        <v/>
      </c>
      <c r="J35" s="216" t="str">
        <f>IFERROR(VLOOKUP($A35,'中間シート (2)'!$M$6:$AR$65,J$1,FALSE),"")</f>
        <v/>
      </c>
      <c r="K35" s="216" t="str">
        <f>IFERROR(VLOOKUP($A35,'中間シート (2)'!$M$6:$AR$65,K$1,FALSE),"")</f>
        <v/>
      </c>
      <c r="L35" s="216" t="str">
        <f>IFERROR(VLOOKUP($A35,'中間シート (2)'!$M$6:$AR$65,L$1,FALSE),"")</f>
        <v/>
      </c>
      <c r="M35" s="216" t="str">
        <f>IFERROR(VLOOKUP($A35,'中間シート (2)'!$M$6:$AR$65,M$1,FALSE),"")</f>
        <v/>
      </c>
      <c r="N35" s="216" t="str">
        <f>IFERROR(VLOOKUP($A35,'中間シート (2)'!$M$6:$AR$65,N$1,FALSE),"")</f>
        <v/>
      </c>
      <c r="O35" s="216" t="str">
        <f>IFERROR(VLOOKUP($A35,'中間シート (2)'!$M$6:$AR$65,O$1,FALSE),"")</f>
        <v/>
      </c>
      <c r="P35" s="216" t="str">
        <f>IFERROR(VLOOKUP($A35,'中間シート (2)'!$M$6:$AR$65,P$1,FALSE),"")</f>
        <v/>
      </c>
      <c r="Q35" s="216" t="str">
        <f>IFERROR(VLOOKUP($A35,'中間シート (2)'!$M$6:$AR$65,Q$1,FALSE),"")</f>
        <v/>
      </c>
      <c r="R35" s="216" t="str">
        <f>IFERROR(VLOOKUP($A35,'中間シート (2)'!$M$6:$AR$65,R$1,FALSE),"")</f>
        <v/>
      </c>
      <c r="S35" s="216" t="str">
        <f>IFERROR(VLOOKUP($A35,'中間シート (2)'!$M$6:$AR$65,S$1,FALSE),"")</f>
        <v/>
      </c>
      <c r="T35" s="216" t="str">
        <f>IFERROR(VLOOKUP($A35,'中間シート (2)'!$M$6:$AR$65,T$1,FALSE),"")</f>
        <v/>
      </c>
      <c r="U35" s="216" t="str">
        <f>IFERROR(VLOOKUP($A35,'中間シート (2)'!$M$6:$AR$65,U$1,FALSE),"")</f>
        <v/>
      </c>
      <c r="V35" s="216"/>
      <c r="W35" s="216" t="str">
        <f>IFERROR(VLOOKUP($A35,'中間シート (2)'!$M$6:$AR$65,W$1,FALSE),"")</f>
        <v/>
      </c>
      <c r="X35" s="216" t="str">
        <f>IFERROR(VLOOKUP($A35,'中間シート (2)'!$M$6:$AR$65,X$1,FALSE),"")</f>
        <v/>
      </c>
      <c r="Y35" s="216" t="str">
        <f>IFERROR(VLOOKUP($A35,'中間シート (2)'!$M$6:$AR$65,Y$1,FALSE),"")</f>
        <v/>
      </c>
      <c r="Z35" s="216" t="str">
        <f>IFERROR(VLOOKUP($A35,'中間シート (2)'!$M$6:$AR$65,Z$1,FALSE),"")</f>
        <v/>
      </c>
      <c r="AA35" s="216" t="str">
        <f>IFERROR(VLOOKUP($A35,'中間シート (2)'!$M$6:$AR$65,AA$1,FALSE),"")</f>
        <v/>
      </c>
      <c r="AB35" s="216" t="str">
        <f>IFERROR(VLOOKUP($A35,'中間シート (2)'!$M$6:$AR$65,AB$1,FALSE),"")</f>
        <v/>
      </c>
      <c r="AC35" s="216" t="str">
        <f>IFERROR(VLOOKUP($A35,'中間シート (2)'!$M$6:$AR$65,AC$1,FALSE),"")</f>
        <v/>
      </c>
      <c r="AD35" s="216" t="str">
        <f>IFERROR(VLOOKUP($A35,'中間シート (2)'!$M$6:$AR$65,AD$1,FALSE),"")</f>
        <v/>
      </c>
      <c r="AE35" s="216"/>
      <c r="AF35" s="216"/>
      <c r="AG35" s="216"/>
      <c r="AH35" s="228" t="str">
        <f>IFERROR(VLOOKUP($A35,'中間シート (2)'!$M$6:$BC$67,AH$1,FALSE),"")</f>
        <v/>
      </c>
      <c r="AI35" s="228" t="str">
        <f>IFERROR(VLOOKUP($A35,'中間シート (2)'!$M$6:$BC$67,AI$1,FALSE),"")</f>
        <v/>
      </c>
      <c r="AJ35" s="228" t="str">
        <f>IFERROR(VLOOKUP($A35,'中間シート (2)'!$M$6:$BC$67,AJ$1,FALSE),"")</f>
        <v/>
      </c>
      <c r="AK35" s="228" t="str">
        <f>IFERROR(VLOOKUP($A35,'中間シート (2)'!$M$6:$BC$67,AK$1,FALSE),"")</f>
        <v/>
      </c>
      <c r="AL35" s="228" t="str">
        <f>IFERROR(VLOOKUP($A35,'中間シート (2)'!$M$6:$BC$67,AL$1,FALSE),"")</f>
        <v/>
      </c>
      <c r="AM35" s="228" t="str">
        <f>IFERROR(VLOOKUP($A35,'中間シート (2)'!$M$6:$BC$67,AM$1,FALSE),"")</f>
        <v/>
      </c>
      <c r="AN35" s="228" t="str">
        <f>IFERROR(VLOOKUP($A35,'中間シート (2)'!$M$6:$BC$67,AN$1,FALSE),"")</f>
        <v/>
      </c>
      <c r="AO35" s="228" t="str">
        <f>IFERROR(VLOOKUP($A35,'中間シート (2)'!$M$6:$BC$67,AO$1,FALSE),"")</f>
        <v/>
      </c>
      <c r="AR35" s="217"/>
      <c r="AS35" s="217"/>
      <c r="AT35" s="217"/>
      <c r="AU35" s="54">
        <f t="shared" si="5"/>
        <v>41</v>
      </c>
      <c r="AV35" s="54">
        <f t="shared" si="6"/>
        <v>41</v>
      </c>
      <c r="AW35" s="54" t="str">
        <f t="shared" si="59"/>
        <v/>
      </c>
      <c r="AX35" s="54" t="str">
        <f t="shared" si="60"/>
        <v/>
      </c>
      <c r="AY35" s="54" t="str">
        <f t="shared" si="61"/>
        <v/>
      </c>
      <c r="AZ35" s="54" t="str">
        <f t="shared" si="62"/>
        <v/>
      </c>
      <c r="BA35" s="54" t="str">
        <f t="shared" si="63"/>
        <v/>
      </c>
      <c r="BB35" s="54" t="str">
        <f ca="1">IF(AB35="","",IF(COUNTIF(エラー23シート!$G$5:$G$79, OFFSET(I35,IF(H35="",0,-H35+1),0)*100+OFFSET(X35,IF(H35="",0,-H35+1),0)*10+AB35)&gt;0,23,""))</f>
        <v/>
      </c>
      <c r="BC35" s="54" t="str">
        <f t="shared" si="64"/>
        <v/>
      </c>
      <c r="BD35" s="54" t="str">
        <f t="shared" si="65"/>
        <v/>
      </c>
      <c r="BE35" s="54" t="str">
        <f t="shared" si="66"/>
        <v/>
      </c>
      <c r="BF35" s="54" t="str">
        <f t="shared" si="67"/>
        <v/>
      </c>
      <c r="BG35" s="54" t="str">
        <f t="shared" si="68"/>
        <v/>
      </c>
      <c r="BH35" s="54" t="str">
        <f t="shared" si="69"/>
        <v/>
      </c>
      <c r="BI35" s="54" t="str">
        <f t="shared" si="70"/>
        <v/>
      </c>
      <c r="BJ35" s="54" t="str">
        <f t="shared" si="71"/>
        <v/>
      </c>
      <c r="BK35" s="54" t="str">
        <f t="shared" si="72"/>
        <v/>
      </c>
      <c r="BL35" s="54" t="str">
        <f t="shared" si="73"/>
        <v/>
      </c>
      <c r="BM35" s="54" t="str">
        <f t="shared" si="74"/>
        <v/>
      </c>
      <c r="BN35" s="54" t="str">
        <f t="shared" si="75"/>
        <v/>
      </c>
      <c r="BO35" s="54" t="str">
        <f t="shared" si="76"/>
        <v/>
      </c>
      <c r="BP35" s="54" t="str">
        <f t="shared" si="77"/>
        <v/>
      </c>
      <c r="BQ35" s="54" t="str">
        <f t="shared" si="78"/>
        <v/>
      </c>
      <c r="BR35" s="54" t="str">
        <f t="shared" si="79"/>
        <v/>
      </c>
      <c r="BS35" s="218" t="str">
        <f t="shared" si="80"/>
        <v/>
      </c>
      <c r="BT35" s="54" t="str">
        <f t="shared" si="81"/>
        <v/>
      </c>
      <c r="BU35" s="54" t="str">
        <f t="shared" si="82"/>
        <v/>
      </c>
      <c r="BV35" s="54" t="str">
        <f t="shared" si="83"/>
        <v/>
      </c>
      <c r="BW35" s="54" t="str">
        <f t="shared" si="84"/>
        <v/>
      </c>
      <c r="BX35" s="54" t="str">
        <f t="shared" si="85"/>
        <v/>
      </c>
      <c r="BY35" s="54" t="str">
        <f t="shared" si="86"/>
        <v/>
      </c>
      <c r="BZ35" s="54" t="str">
        <f t="shared" si="87"/>
        <v/>
      </c>
      <c r="CA35" s="54" t="str">
        <f t="shared" si="88"/>
        <v/>
      </c>
      <c r="CB35" s="54" t="str">
        <f t="shared" si="89"/>
        <v/>
      </c>
      <c r="CC35" s="54" t="str">
        <f t="shared" si="90"/>
        <v/>
      </c>
      <c r="CD35" s="54" t="str">
        <f t="shared" si="91"/>
        <v/>
      </c>
      <c r="CE35" s="54" t="str">
        <f t="shared" si="92"/>
        <v/>
      </c>
      <c r="CF35" s="54" t="str">
        <f t="shared" si="93"/>
        <v/>
      </c>
      <c r="CG35" s="54" t="str">
        <f t="shared" si="94"/>
        <v/>
      </c>
      <c r="CH35" s="54" t="str">
        <f t="shared" si="95"/>
        <v/>
      </c>
      <c r="CI35" s="54" t="str">
        <f t="shared" si="96"/>
        <v/>
      </c>
      <c r="CJ35" s="54" t="str">
        <f t="shared" si="97"/>
        <v/>
      </c>
      <c r="CK35" s="54" t="str">
        <f t="shared" si="98"/>
        <v/>
      </c>
      <c r="CL35" s="219" t="str">
        <f t="shared" si="99"/>
        <v/>
      </c>
      <c r="CM35" s="54" t="str">
        <f t="shared" si="100"/>
        <v/>
      </c>
      <c r="CN35" s="54" t="str">
        <f t="shared" si="101"/>
        <v/>
      </c>
      <c r="CO35" s="54" t="str">
        <f t="shared" si="102"/>
        <v/>
      </c>
      <c r="CP35" s="54" t="str">
        <f t="shared" si="103"/>
        <v/>
      </c>
      <c r="CQ35" s="54" t="str">
        <f t="shared" si="104"/>
        <v/>
      </c>
      <c r="CR35" s="54" t="str">
        <f t="shared" si="105"/>
        <v/>
      </c>
      <c r="CS35" s="54" t="str">
        <f t="shared" si="106"/>
        <v/>
      </c>
      <c r="CT35" s="54" t="str">
        <f t="shared" si="107"/>
        <v/>
      </c>
      <c r="CU35" s="54" t="str">
        <f t="shared" si="108"/>
        <v/>
      </c>
      <c r="CV35" s="220">
        <f t="shared" si="109"/>
        <v>0</v>
      </c>
      <c r="CW35" s="54" t="str">
        <f t="shared" si="110"/>
        <v/>
      </c>
      <c r="CX35" s="54" t="str">
        <f t="shared" si="111"/>
        <v/>
      </c>
      <c r="CY35" s="54" t="str">
        <f t="shared" si="112"/>
        <v/>
      </c>
      <c r="CZ35" s="54" t="str">
        <f t="shared" si="113"/>
        <v/>
      </c>
      <c r="DA35" s="54" t="str">
        <f t="shared" si="114"/>
        <v/>
      </c>
      <c r="DB35" s="54" t="str">
        <f t="shared" si="115"/>
        <v/>
      </c>
      <c r="DC35" s="54" t="str">
        <f t="shared" si="116"/>
        <v/>
      </c>
      <c r="DD35" s="54" t="str">
        <f t="shared" si="117"/>
        <v/>
      </c>
      <c r="DE35" s="54" t="str">
        <f t="shared" si="118"/>
        <v/>
      </c>
      <c r="DF35" s="54" t="str">
        <f t="shared" si="119"/>
        <v/>
      </c>
      <c r="DG35" s="54" t="str">
        <f t="shared" si="120"/>
        <v/>
      </c>
      <c r="DH35" s="54" t="str">
        <f t="shared" si="121"/>
        <v/>
      </c>
      <c r="DI35" s="54" t="str">
        <f t="shared" si="122"/>
        <v/>
      </c>
      <c r="DJ35" s="54" t="str">
        <f t="shared" si="123"/>
        <v/>
      </c>
      <c r="DK35" s="54" t="str">
        <f t="shared" si="124"/>
        <v/>
      </c>
      <c r="DL35" s="54" t="str">
        <f t="shared" si="125"/>
        <v/>
      </c>
      <c r="DM35" s="54" t="str">
        <f t="shared" si="126"/>
        <v/>
      </c>
      <c r="DN35" s="54" t="str">
        <f t="shared" si="127"/>
        <v/>
      </c>
      <c r="DO35" s="54" t="str">
        <f t="shared" si="128"/>
        <v/>
      </c>
      <c r="DP35" s="54" t="str">
        <f t="shared" si="129"/>
        <v/>
      </c>
      <c r="DQ35" s="54" t="str">
        <f t="shared" si="130"/>
        <v/>
      </c>
      <c r="DR35" s="54" t="str">
        <f t="shared" si="131"/>
        <v/>
      </c>
      <c r="DS35" s="54" t="str">
        <f t="shared" si="132"/>
        <v/>
      </c>
      <c r="DT35" s="54" t="str">
        <f t="shared" si="133"/>
        <v/>
      </c>
      <c r="DU35" s="54" t="str">
        <f t="shared" si="134"/>
        <v/>
      </c>
      <c r="DV35" s="54" t="str">
        <f t="shared" si="135"/>
        <v/>
      </c>
      <c r="DW35" s="54" t="str">
        <f t="shared" si="136"/>
        <v/>
      </c>
      <c r="DX35" s="54" t="str">
        <f t="shared" si="137"/>
        <v/>
      </c>
      <c r="DY35" s="54" t="str">
        <f t="shared" si="138"/>
        <v/>
      </c>
      <c r="DZ35" s="54" t="str">
        <f t="shared" si="139"/>
        <v/>
      </c>
      <c r="EA35" s="54" t="str">
        <f t="shared" si="140"/>
        <v/>
      </c>
      <c r="EB35" s="54" t="str">
        <f t="shared" si="141"/>
        <v/>
      </c>
      <c r="EC35" s="54" t="str">
        <f t="shared" si="142"/>
        <v/>
      </c>
      <c r="ED35" s="54" t="str">
        <f t="shared" si="143"/>
        <v/>
      </c>
      <c r="EE35" s="54" t="str">
        <f t="shared" si="144"/>
        <v/>
      </c>
      <c r="EF35" s="54" t="str">
        <f t="shared" si="145"/>
        <v/>
      </c>
      <c r="EG35" s="54" t="str">
        <f t="shared" si="146"/>
        <v/>
      </c>
      <c r="EH35" s="54" t="str">
        <f t="shared" si="147"/>
        <v/>
      </c>
      <c r="EI35" s="54" t="str">
        <f t="shared" si="148"/>
        <v/>
      </c>
      <c r="EJ35" s="54" t="str">
        <f t="shared" si="149"/>
        <v/>
      </c>
      <c r="EK35" s="54" t="str">
        <f t="shared" si="150"/>
        <v/>
      </c>
      <c r="EL35" s="54" t="str">
        <f t="shared" si="151"/>
        <v/>
      </c>
      <c r="EM35" s="54" t="str">
        <f t="shared" si="152"/>
        <v/>
      </c>
      <c r="EN35" s="54" t="str">
        <f t="shared" si="153"/>
        <v/>
      </c>
      <c r="EO35" s="54" t="str">
        <f t="shared" si="154"/>
        <v/>
      </c>
      <c r="EP35" s="54" t="str">
        <f t="shared" si="155"/>
        <v/>
      </c>
      <c r="EQ35" s="220" t="str">
        <f t="shared" ca="1" si="156"/>
        <v/>
      </c>
      <c r="ER35" s="220" t="str">
        <f t="shared" ca="1" si="157"/>
        <v/>
      </c>
      <c r="ES35" s="54" t="str">
        <f t="shared" ca="1" si="158"/>
        <v/>
      </c>
      <c r="ET35" s="54" t="str">
        <f t="shared" ca="1" si="159"/>
        <v/>
      </c>
      <c r="EU35" s="54" t="str">
        <f t="shared" ca="1" si="160"/>
        <v/>
      </c>
      <c r="EV35" s="54" t="str">
        <f t="shared" ca="1" si="161"/>
        <v/>
      </c>
      <c r="EW35" s="54" t="str">
        <f t="shared" ca="1" si="162"/>
        <v/>
      </c>
      <c r="EX35" s="54" t="str">
        <f t="shared" ca="1" si="163"/>
        <v/>
      </c>
      <c r="EY35" s="54" t="str">
        <f t="shared" ca="1" si="164"/>
        <v/>
      </c>
      <c r="EZ35" s="54" t="str">
        <f t="shared" ca="1" si="165"/>
        <v/>
      </c>
      <c r="FA35" s="54" t="str">
        <f t="shared" ca="1" si="166"/>
        <v/>
      </c>
      <c r="FB35" s="54" t="str">
        <f t="shared" ca="1" si="167"/>
        <v/>
      </c>
      <c r="FC35" s="54" t="str">
        <f t="shared" ca="1" si="168"/>
        <v/>
      </c>
      <c r="FD35" s="220">
        <f t="shared" si="169"/>
        <v>1</v>
      </c>
      <c r="FE35" s="54" t="str">
        <f t="shared" si="170"/>
        <v/>
      </c>
      <c r="FF35" s="54" t="str">
        <f t="shared" si="171"/>
        <v/>
      </c>
      <c r="FG35" s="54" t="str">
        <f t="shared" si="172"/>
        <v/>
      </c>
      <c r="FH35" s="54" t="str">
        <f t="shared" si="173"/>
        <v/>
      </c>
      <c r="FI35" s="220" t="str">
        <f>IF(B35=0,"",COUNTIF(FD$6:FD35,FD35))</f>
        <v/>
      </c>
      <c r="FJ35" s="54" t="str">
        <f t="shared" si="174"/>
        <v/>
      </c>
      <c r="FK35" s="221" t="str">
        <f t="shared" si="175"/>
        <v/>
      </c>
      <c r="FL35" s="54" t="str">
        <f t="shared" si="176"/>
        <v/>
      </c>
      <c r="FM35" s="54" t="str">
        <f t="shared" si="177"/>
        <v/>
      </c>
      <c r="FN35" s="54" t="str">
        <f t="shared" si="178"/>
        <v/>
      </c>
      <c r="FO35" s="54" t="str">
        <f t="shared" si="179"/>
        <v/>
      </c>
    </row>
    <row r="36" spans="1:171" ht="17.25">
      <c r="A36" s="214">
        <v>31</v>
      </c>
      <c r="B36" s="214">
        <f>COUNTIF('中間シート (2)'!M:M,行政集計シート※記入不要です!A36)</f>
        <v>0</v>
      </c>
      <c r="C36" s="222" t="str">
        <f t="shared" si="180"/>
        <v/>
      </c>
      <c r="D36" s="222" t="str">
        <f t="shared" si="181"/>
        <v/>
      </c>
      <c r="E36" s="222" t="str">
        <f t="shared" si="182"/>
        <v/>
      </c>
      <c r="F36" s="223"/>
      <c r="G36" s="216" t="str">
        <f>IFERROR(VLOOKUP($A36,'中間シート (2)'!$M$6:$AR$65,G$1,FALSE),"")</f>
        <v/>
      </c>
      <c r="H36" s="216" t="str">
        <f>IFERROR(VLOOKUP($A36,'中間シート (2)'!$M$6:$AR$65,H$1,FALSE),"")</f>
        <v/>
      </c>
      <c r="I36" s="216" t="str">
        <f>IFERROR(VLOOKUP($A36,'中間シート (2)'!$M$6:$AR$65,I$1,FALSE),"")</f>
        <v/>
      </c>
      <c r="J36" s="216" t="str">
        <f>IFERROR(VLOOKUP($A36,'中間シート (2)'!$M$6:$AR$65,J$1,FALSE),"")</f>
        <v/>
      </c>
      <c r="K36" s="216" t="str">
        <f>IFERROR(VLOOKUP($A36,'中間シート (2)'!$M$6:$AR$65,K$1,FALSE),"")</f>
        <v/>
      </c>
      <c r="L36" s="216" t="str">
        <f>IFERROR(VLOOKUP($A36,'中間シート (2)'!$M$6:$AR$65,L$1,FALSE),"")</f>
        <v/>
      </c>
      <c r="M36" s="216" t="str">
        <f>IFERROR(VLOOKUP($A36,'中間シート (2)'!$M$6:$AR$65,M$1,FALSE),"")</f>
        <v/>
      </c>
      <c r="N36" s="216" t="str">
        <f>IFERROR(VLOOKUP($A36,'中間シート (2)'!$M$6:$AR$65,N$1,FALSE),"")</f>
        <v/>
      </c>
      <c r="O36" s="216" t="str">
        <f>IFERROR(VLOOKUP($A36,'中間シート (2)'!$M$6:$AR$65,O$1,FALSE),"")</f>
        <v/>
      </c>
      <c r="P36" s="216" t="str">
        <f>IFERROR(VLOOKUP($A36,'中間シート (2)'!$M$6:$AR$65,P$1,FALSE),"")</f>
        <v/>
      </c>
      <c r="Q36" s="216" t="str">
        <f>IFERROR(VLOOKUP($A36,'中間シート (2)'!$M$6:$AR$65,Q$1,FALSE),"")</f>
        <v/>
      </c>
      <c r="R36" s="216" t="str">
        <f>IFERROR(VLOOKUP($A36,'中間シート (2)'!$M$6:$AR$65,R$1,FALSE),"")</f>
        <v/>
      </c>
      <c r="S36" s="216" t="str">
        <f>IFERROR(VLOOKUP($A36,'中間シート (2)'!$M$6:$AR$65,S$1,FALSE),"")</f>
        <v/>
      </c>
      <c r="T36" s="216" t="str">
        <f>IFERROR(VLOOKUP($A36,'中間シート (2)'!$M$6:$AR$65,T$1,FALSE),"")</f>
        <v/>
      </c>
      <c r="U36" s="216" t="str">
        <f>IFERROR(VLOOKUP($A36,'中間シート (2)'!$M$6:$AR$65,U$1,FALSE),"")</f>
        <v/>
      </c>
      <c r="V36" s="216"/>
      <c r="W36" s="216" t="str">
        <f>IFERROR(VLOOKUP($A36,'中間シート (2)'!$M$6:$AR$65,W$1,FALSE),"")</f>
        <v/>
      </c>
      <c r="X36" s="216" t="str">
        <f>IFERROR(VLOOKUP($A36,'中間シート (2)'!$M$6:$AR$65,X$1,FALSE),"")</f>
        <v/>
      </c>
      <c r="Y36" s="216" t="str">
        <f>IFERROR(VLOOKUP($A36,'中間シート (2)'!$M$6:$AR$65,Y$1,FALSE),"")</f>
        <v/>
      </c>
      <c r="Z36" s="216" t="str">
        <f>IFERROR(VLOOKUP($A36,'中間シート (2)'!$M$6:$AR$65,Z$1,FALSE),"")</f>
        <v/>
      </c>
      <c r="AA36" s="216" t="str">
        <f>IFERROR(VLOOKUP($A36,'中間シート (2)'!$M$6:$AR$65,AA$1,FALSE),"")</f>
        <v/>
      </c>
      <c r="AB36" s="216" t="str">
        <f>IFERROR(VLOOKUP($A36,'中間シート (2)'!$M$6:$AR$65,AB$1,FALSE),"")</f>
        <v/>
      </c>
      <c r="AC36" s="216" t="str">
        <f>IFERROR(VLOOKUP($A36,'中間シート (2)'!$M$6:$AR$65,AC$1,FALSE),"")</f>
        <v/>
      </c>
      <c r="AD36" s="216" t="str">
        <f>IFERROR(VLOOKUP($A36,'中間シート (2)'!$M$6:$AR$65,AD$1,FALSE),"")</f>
        <v/>
      </c>
      <c r="AE36" s="216"/>
      <c r="AF36" s="216"/>
      <c r="AG36" s="216"/>
      <c r="AH36" s="228" t="str">
        <f>IFERROR(VLOOKUP($A36,'中間シート (2)'!$M$6:$BC$67,AH$1,FALSE),"")</f>
        <v/>
      </c>
      <c r="AI36" s="228" t="str">
        <f>IFERROR(VLOOKUP($A36,'中間シート (2)'!$M$6:$BC$67,AI$1,FALSE),"")</f>
        <v/>
      </c>
      <c r="AJ36" s="228" t="str">
        <f>IFERROR(VLOOKUP($A36,'中間シート (2)'!$M$6:$BC$67,AJ$1,FALSE),"")</f>
        <v/>
      </c>
      <c r="AK36" s="228" t="str">
        <f>IFERROR(VLOOKUP($A36,'中間シート (2)'!$M$6:$BC$67,AK$1,FALSE),"")</f>
        <v/>
      </c>
      <c r="AL36" s="228" t="str">
        <f>IFERROR(VLOOKUP($A36,'中間シート (2)'!$M$6:$BC$67,AL$1,FALSE),"")</f>
        <v/>
      </c>
      <c r="AM36" s="228" t="str">
        <f>IFERROR(VLOOKUP($A36,'中間シート (2)'!$M$6:$BC$67,AM$1,FALSE),"")</f>
        <v/>
      </c>
      <c r="AN36" s="228" t="str">
        <f>IFERROR(VLOOKUP($A36,'中間シート (2)'!$M$6:$BC$67,AN$1,FALSE),"")</f>
        <v/>
      </c>
      <c r="AO36" s="228" t="str">
        <f>IFERROR(VLOOKUP($A36,'中間シート (2)'!$M$6:$BC$67,AO$1,FALSE),"")</f>
        <v/>
      </c>
      <c r="AR36" s="217"/>
      <c r="AS36" s="217"/>
      <c r="AT36" s="217"/>
      <c r="AU36" s="54">
        <f t="shared" si="5"/>
        <v>41</v>
      </c>
      <c r="AV36" s="54">
        <f t="shared" si="6"/>
        <v>41</v>
      </c>
      <c r="AW36" s="54" t="str">
        <f t="shared" si="59"/>
        <v/>
      </c>
      <c r="AX36" s="54" t="str">
        <f t="shared" si="60"/>
        <v/>
      </c>
      <c r="AY36" s="54" t="str">
        <f t="shared" si="61"/>
        <v/>
      </c>
      <c r="AZ36" s="54" t="str">
        <f t="shared" si="62"/>
        <v/>
      </c>
      <c r="BA36" s="54" t="str">
        <f t="shared" si="63"/>
        <v/>
      </c>
      <c r="BB36" s="54" t="str">
        <f ca="1">IF(AB36="","",IF(COUNTIF(エラー23シート!$G$5:$G$79, OFFSET(I36,IF(H36="",0,-H36+1),0)*100+OFFSET(X36,IF(H36="",0,-H36+1),0)*10+AB36)&gt;0,23,""))</f>
        <v/>
      </c>
      <c r="BC36" s="54" t="str">
        <f t="shared" si="64"/>
        <v/>
      </c>
      <c r="BD36" s="54" t="str">
        <f t="shared" si="65"/>
        <v/>
      </c>
      <c r="BE36" s="54" t="str">
        <f t="shared" si="66"/>
        <v/>
      </c>
      <c r="BF36" s="54" t="str">
        <f t="shared" si="67"/>
        <v/>
      </c>
      <c r="BG36" s="54" t="str">
        <f t="shared" si="68"/>
        <v/>
      </c>
      <c r="BH36" s="54" t="str">
        <f t="shared" si="69"/>
        <v/>
      </c>
      <c r="BI36" s="54" t="str">
        <f t="shared" si="70"/>
        <v/>
      </c>
      <c r="BJ36" s="54" t="str">
        <f t="shared" si="71"/>
        <v/>
      </c>
      <c r="BK36" s="54" t="str">
        <f t="shared" si="72"/>
        <v/>
      </c>
      <c r="BL36" s="54" t="str">
        <f t="shared" si="73"/>
        <v/>
      </c>
      <c r="BM36" s="54" t="str">
        <f t="shared" si="74"/>
        <v/>
      </c>
      <c r="BN36" s="54" t="str">
        <f t="shared" si="75"/>
        <v/>
      </c>
      <c r="BO36" s="54" t="str">
        <f t="shared" si="76"/>
        <v/>
      </c>
      <c r="BP36" s="54" t="str">
        <f t="shared" si="77"/>
        <v/>
      </c>
      <c r="BQ36" s="54" t="str">
        <f t="shared" si="78"/>
        <v/>
      </c>
      <c r="BR36" s="54" t="str">
        <f t="shared" si="79"/>
        <v/>
      </c>
      <c r="BS36" s="218" t="str">
        <f t="shared" si="80"/>
        <v/>
      </c>
      <c r="BT36" s="54" t="str">
        <f t="shared" si="81"/>
        <v/>
      </c>
      <c r="BU36" s="54" t="str">
        <f t="shared" si="82"/>
        <v/>
      </c>
      <c r="BV36" s="54" t="str">
        <f t="shared" si="83"/>
        <v/>
      </c>
      <c r="BW36" s="54" t="str">
        <f t="shared" si="84"/>
        <v/>
      </c>
      <c r="BX36" s="54" t="str">
        <f t="shared" si="85"/>
        <v/>
      </c>
      <c r="BY36" s="54" t="str">
        <f t="shared" si="86"/>
        <v/>
      </c>
      <c r="BZ36" s="54" t="str">
        <f t="shared" si="87"/>
        <v/>
      </c>
      <c r="CA36" s="54" t="str">
        <f t="shared" si="88"/>
        <v/>
      </c>
      <c r="CB36" s="54" t="str">
        <f t="shared" si="89"/>
        <v/>
      </c>
      <c r="CC36" s="54" t="str">
        <f t="shared" si="90"/>
        <v/>
      </c>
      <c r="CD36" s="54" t="str">
        <f t="shared" si="91"/>
        <v/>
      </c>
      <c r="CE36" s="54" t="str">
        <f t="shared" si="92"/>
        <v/>
      </c>
      <c r="CF36" s="54" t="str">
        <f t="shared" si="93"/>
        <v/>
      </c>
      <c r="CG36" s="54" t="str">
        <f t="shared" si="94"/>
        <v/>
      </c>
      <c r="CH36" s="54" t="str">
        <f t="shared" si="95"/>
        <v/>
      </c>
      <c r="CI36" s="54" t="str">
        <f t="shared" si="96"/>
        <v/>
      </c>
      <c r="CJ36" s="54" t="str">
        <f t="shared" si="97"/>
        <v/>
      </c>
      <c r="CK36" s="54" t="str">
        <f t="shared" si="98"/>
        <v/>
      </c>
      <c r="CL36" s="219" t="str">
        <f t="shared" si="99"/>
        <v/>
      </c>
      <c r="CM36" s="54" t="str">
        <f t="shared" si="100"/>
        <v/>
      </c>
      <c r="CN36" s="54" t="str">
        <f t="shared" si="101"/>
        <v/>
      </c>
      <c r="CO36" s="54" t="str">
        <f t="shared" si="102"/>
        <v/>
      </c>
      <c r="CP36" s="54" t="str">
        <f t="shared" si="103"/>
        <v/>
      </c>
      <c r="CQ36" s="54" t="str">
        <f t="shared" si="104"/>
        <v/>
      </c>
      <c r="CR36" s="54" t="str">
        <f t="shared" si="105"/>
        <v/>
      </c>
      <c r="CS36" s="54" t="str">
        <f t="shared" si="106"/>
        <v/>
      </c>
      <c r="CT36" s="54" t="str">
        <f t="shared" si="107"/>
        <v/>
      </c>
      <c r="CU36" s="54" t="str">
        <f t="shared" si="108"/>
        <v/>
      </c>
      <c r="CV36" s="220">
        <f t="shared" si="109"/>
        <v>0</v>
      </c>
      <c r="CW36" s="54" t="str">
        <f t="shared" si="110"/>
        <v/>
      </c>
      <c r="CX36" s="54" t="str">
        <f t="shared" si="111"/>
        <v/>
      </c>
      <c r="CY36" s="54" t="str">
        <f t="shared" si="112"/>
        <v/>
      </c>
      <c r="CZ36" s="54" t="str">
        <f t="shared" si="113"/>
        <v/>
      </c>
      <c r="DA36" s="54" t="str">
        <f t="shared" si="114"/>
        <v/>
      </c>
      <c r="DB36" s="54" t="str">
        <f t="shared" si="115"/>
        <v/>
      </c>
      <c r="DC36" s="54" t="str">
        <f t="shared" si="116"/>
        <v/>
      </c>
      <c r="DD36" s="54" t="str">
        <f t="shared" si="117"/>
        <v/>
      </c>
      <c r="DE36" s="54" t="str">
        <f t="shared" si="118"/>
        <v/>
      </c>
      <c r="DF36" s="54" t="str">
        <f t="shared" si="119"/>
        <v/>
      </c>
      <c r="DG36" s="54" t="str">
        <f t="shared" si="120"/>
        <v/>
      </c>
      <c r="DH36" s="54" t="str">
        <f t="shared" si="121"/>
        <v/>
      </c>
      <c r="DI36" s="54" t="str">
        <f t="shared" si="122"/>
        <v/>
      </c>
      <c r="DJ36" s="54" t="str">
        <f t="shared" si="123"/>
        <v/>
      </c>
      <c r="DK36" s="54" t="str">
        <f t="shared" si="124"/>
        <v/>
      </c>
      <c r="DL36" s="54" t="str">
        <f t="shared" si="125"/>
        <v/>
      </c>
      <c r="DM36" s="54" t="str">
        <f t="shared" si="126"/>
        <v/>
      </c>
      <c r="DN36" s="54" t="str">
        <f t="shared" si="127"/>
        <v/>
      </c>
      <c r="DO36" s="54" t="str">
        <f t="shared" si="128"/>
        <v/>
      </c>
      <c r="DP36" s="54" t="str">
        <f t="shared" si="129"/>
        <v/>
      </c>
      <c r="DQ36" s="54" t="str">
        <f t="shared" si="130"/>
        <v/>
      </c>
      <c r="DR36" s="54" t="str">
        <f t="shared" si="131"/>
        <v/>
      </c>
      <c r="DS36" s="54" t="str">
        <f t="shared" si="132"/>
        <v/>
      </c>
      <c r="DT36" s="54" t="str">
        <f t="shared" si="133"/>
        <v/>
      </c>
      <c r="DU36" s="54" t="str">
        <f t="shared" si="134"/>
        <v/>
      </c>
      <c r="DV36" s="54" t="str">
        <f t="shared" si="135"/>
        <v/>
      </c>
      <c r="DW36" s="54" t="str">
        <f t="shared" si="136"/>
        <v/>
      </c>
      <c r="DX36" s="54" t="str">
        <f t="shared" si="137"/>
        <v/>
      </c>
      <c r="DY36" s="54" t="str">
        <f t="shared" si="138"/>
        <v/>
      </c>
      <c r="DZ36" s="54" t="str">
        <f t="shared" si="139"/>
        <v/>
      </c>
      <c r="EA36" s="54" t="str">
        <f t="shared" si="140"/>
        <v/>
      </c>
      <c r="EB36" s="54" t="str">
        <f t="shared" si="141"/>
        <v/>
      </c>
      <c r="EC36" s="54" t="str">
        <f t="shared" si="142"/>
        <v/>
      </c>
      <c r="ED36" s="54" t="str">
        <f t="shared" si="143"/>
        <v/>
      </c>
      <c r="EE36" s="54" t="str">
        <f t="shared" si="144"/>
        <v/>
      </c>
      <c r="EF36" s="54" t="str">
        <f t="shared" si="145"/>
        <v/>
      </c>
      <c r="EG36" s="54" t="str">
        <f t="shared" si="146"/>
        <v/>
      </c>
      <c r="EH36" s="54" t="str">
        <f t="shared" si="147"/>
        <v/>
      </c>
      <c r="EI36" s="54" t="str">
        <f t="shared" si="148"/>
        <v/>
      </c>
      <c r="EJ36" s="54" t="str">
        <f t="shared" si="149"/>
        <v/>
      </c>
      <c r="EK36" s="54" t="str">
        <f t="shared" si="150"/>
        <v/>
      </c>
      <c r="EL36" s="54" t="str">
        <f t="shared" si="151"/>
        <v/>
      </c>
      <c r="EM36" s="54" t="str">
        <f t="shared" si="152"/>
        <v/>
      </c>
      <c r="EN36" s="54" t="str">
        <f t="shared" si="153"/>
        <v/>
      </c>
      <c r="EO36" s="54" t="str">
        <f t="shared" si="154"/>
        <v/>
      </c>
      <c r="EP36" s="54" t="str">
        <f t="shared" si="155"/>
        <v/>
      </c>
      <c r="EQ36" s="220" t="str">
        <f t="shared" ca="1" si="156"/>
        <v/>
      </c>
      <c r="ER36" s="220" t="str">
        <f t="shared" ca="1" si="157"/>
        <v/>
      </c>
      <c r="ES36" s="54" t="str">
        <f t="shared" ca="1" si="158"/>
        <v/>
      </c>
      <c r="ET36" s="54" t="str">
        <f t="shared" ca="1" si="159"/>
        <v/>
      </c>
      <c r="EU36" s="54" t="str">
        <f t="shared" ca="1" si="160"/>
        <v/>
      </c>
      <c r="EV36" s="54" t="str">
        <f t="shared" ca="1" si="161"/>
        <v/>
      </c>
      <c r="EW36" s="54" t="str">
        <f t="shared" ca="1" si="162"/>
        <v/>
      </c>
      <c r="EX36" s="54" t="str">
        <f t="shared" ca="1" si="163"/>
        <v/>
      </c>
      <c r="EY36" s="54" t="str">
        <f t="shared" ca="1" si="164"/>
        <v/>
      </c>
      <c r="EZ36" s="54" t="str">
        <f t="shared" ca="1" si="165"/>
        <v/>
      </c>
      <c r="FA36" s="54" t="str">
        <f t="shared" ca="1" si="166"/>
        <v/>
      </c>
      <c r="FB36" s="54" t="str">
        <f t="shared" ca="1" si="167"/>
        <v/>
      </c>
      <c r="FC36" s="54" t="str">
        <f t="shared" ca="1" si="168"/>
        <v/>
      </c>
      <c r="FD36" s="220">
        <f t="shared" si="169"/>
        <v>1</v>
      </c>
      <c r="FE36" s="54" t="str">
        <f t="shared" si="170"/>
        <v/>
      </c>
      <c r="FF36" s="54" t="str">
        <f t="shared" si="171"/>
        <v/>
      </c>
      <c r="FG36" s="54" t="str">
        <f t="shared" si="172"/>
        <v/>
      </c>
      <c r="FH36" s="54" t="str">
        <f t="shared" si="173"/>
        <v/>
      </c>
      <c r="FI36" s="220" t="str">
        <f>IF(B36=0,"",COUNTIF(FD$6:FD36,FD36))</f>
        <v/>
      </c>
      <c r="FJ36" s="54" t="str">
        <f t="shared" si="174"/>
        <v/>
      </c>
      <c r="FK36" s="221" t="str">
        <f t="shared" si="175"/>
        <v/>
      </c>
      <c r="FL36" s="54" t="str">
        <f t="shared" si="176"/>
        <v/>
      </c>
      <c r="FM36" s="54" t="str">
        <f t="shared" si="177"/>
        <v/>
      </c>
      <c r="FN36" s="54" t="str">
        <f t="shared" si="178"/>
        <v/>
      </c>
      <c r="FO36" s="54" t="str">
        <f t="shared" si="179"/>
        <v/>
      </c>
    </row>
    <row r="37" spans="1:171" ht="17.25">
      <c r="A37" s="214">
        <v>32</v>
      </c>
      <c r="B37" s="214">
        <f>COUNTIF('中間シート (2)'!M:M,行政集計シート※記入不要です!A37)</f>
        <v>0</v>
      </c>
      <c r="C37" s="222" t="str">
        <f t="shared" si="180"/>
        <v/>
      </c>
      <c r="D37" s="222" t="str">
        <f t="shared" si="181"/>
        <v/>
      </c>
      <c r="E37" s="222" t="str">
        <f t="shared" si="182"/>
        <v/>
      </c>
      <c r="F37" s="223"/>
      <c r="G37" s="216" t="str">
        <f>IFERROR(VLOOKUP($A37,'中間シート (2)'!$M$6:$AR$65,G$1,FALSE),"")</f>
        <v/>
      </c>
      <c r="H37" s="216" t="str">
        <f>IFERROR(VLOOKUP($A37,'中間シート (2)'!$M$6:$AR$65,H$1,FALSE),"")</f>
        <v/>
      </c>
      <c r="I37" s="216" t="str">
        <f>IFERROR(VLOOKUP($A37,'中間シート (2)'!$M$6:$AR$65,I$1,FALSE),"")</f>
        <v/>
      </c>
      <c r="J37" s="216" t="str">
        <f>IFERROR(VLOOKUP($A37,'中間シート (2)'!$M$6:$AR$65,J$1,FALSE),"")</f>
        <v/>
      </c>
      <c r="K37" s="216" t="str">
        <f>IFERROR(VLOOKUP($A37,'中間シート (2)'!$M$6:$AR$65,K$1,FALSE),"")</f>
        <v/>
      </c>
      <c r="L37" s="216" t="str">
        <f>IFERROR(VLOOKUP($A37,'中間シート (2)'!$M$6:$AR$65,L$1,FALSE),"")</f>
        <v/>
      </c>
      <c r="M37" s="216" t="str">
        <f>IFERROR(VLOOKUP($A37,'中間シート (2)'!$M$6:$AR$65,M$1,FALSE),"")</f>
        <v/>
      </c>
      <c r="N37" s="216" t="str">
        <f>IFERROR(VLOOKUP($A37,'中間シート (2)'!$M$6:$AR$65,N$1,FALSE),"")</f>
        <v/>
      </c>
      <c r="O37" s="216" t="str">
        <f>IFERROR(VLOOKUP($A37,'中間シート (2)'!$M$6:$AR$65,O$1,FALSE),"")</f>
        <v/>
      </c>
      <c r="P37" s="216" t="str">
        <f>IFERROR(VLOOKUP($A37,'中間シート (2)'!$M$6:$AR$65,P$1,FALSE),"")</f>
        <v/>
      </c>
      <c r="Q37" s="216" t="str">
        <f>IFERROR(VLOOKUP($A37,'中間シート (2)'!$M$6:$AR$65,Q$1,FALSE),"")</f>
        <v/>
      </c>
      <c r="R37" s="216" t="str">
        <f>IFERROR(VLOOKUP($A37,'中間シート (2)'!$M$6:$AR$65,R$1,FALSE),"")</f>
        <v/>
      </c>
      <c r="S37" s="216" t="str">
        <f>IFERROR(VLOOKUP($A37,'中間シート (2)'!$M$6:$AR$65,S$1,FALSE),"")</f>
        <v/>
      </c>
      <c r="T37" s="216" t="str">
        <f>IFERROR(VLOOKUP($A37,'中間シート (2)'!$M$6:$AR$65,T$1,FALSE),"")</f>
        <v/>
      </c>
      <c r="U37" s="216" t="str">
        <f>IFERROR(VLOOKUP($A37,'中間シート (2)'!$M$6:$AR$65,U$1,FALSE),"")</f>
        <v/>
      </c>
      <c r="V37" s="216"/>
      <c r="W37" s="216" t="str">
        <f>IFERROR(VLOOKUP($A37,'中間シート (2)'!$M$6:$AR$65,W$1,FALSE),"")</f>
        <v/>
      </c>
      <c r="X37" s="216" t="str">
        <f>IFERROR(VLOOKUP($A37,'中間シート (2)'!$M$6:$AR$65,X$1,FALSE),"")</f>
        <v/>
      </c>
      <c r="Y37" s="216" t="str">
        <f>IFERROR(VLOOKUP($A37,'中間シート (2)'!$M$6:$AR$65,Y$1,FALSE),"")</f>
        <v/>
      </c>
      <c r="Z37" s="216" t="str">
        <f>IFERROR(VLOOKUP($A37,'中間シート (2)'!$M$6:$AR$65,Z$1,FALSE),"")</f>
        <v/>
      </c>
      <c r="AA37" s="216" t="str">
        <f>IFERROR(VLOOKUP($A37,'中間シート (2)'!$M$6:$AR$65,AA$1,FALSE),"")</f>
        <v/>
      </c>
      <c r="AB37" s="216" t="str">
        <f>IFERROR(VLOOKUP($A37,'中間シート (2)'!$M$6:$AR$65,AB$1,FALSE),"")</f>
        <v/>
      </c>
      <c r="AC37" s="216" t="str">
        <f>IFERROR(VLOOKUP($A37,'中間シート (2)'!$M$6:$AR$65,AC$1,FALSE),"")</f>
        <v/>
      </c>
      <c r="AD37" s="216" t="str">
        <f>IFERROR(VLOOKUP($A37,'中間シート (2)'!$M$6:$AR$65,AD$1,FALSE),"")</f>
        <v/>
      </c>
      <c r="AE37" s="216"/>
      <c r="AF37" s="216"/>
      <c r="AG37" s="216"/>
      <c r="AH37" s="228" t="str">
        <f>IFERROR(VLOOKUP($A37,'中間シート (2)'!$M$6:$BC$67,AH$1,FALSE),"")</f>
        <v/>
      </c>
      <c r="AI37" s="228" t="str">
        <f>IFERROR(VLOOKUP($A37,'中間シート (2)'!$M$6:$BC$67,AI$1,FALSE),"")</f>
        <v/>
      </c>
      <c r="AJ37" s="228" t="str">
        <f>IFERROR(VLOOKUP($A37,'中間シート (2)'!$M$6:$BC$67,AJ$1,FALSE),"")</f>
        <v/>
      </c>
      <c r="AK37" s="228" t="str">
        <f>IFERROR(VLOOKUP($A37,'中間シート (2)'!$M$6:$BC$67,AK$1,FALSE),"")</f>
        <v/>
      </c>
      <c r="AL37" s="228" t="str">
        <f>IFERROR(VLOOKUP($A37,'中間シート (2)'!$M$6:$BC$67,AL$1,FALSE),"")</f>
        <v/>
      </c>
      <c r="AM37" s="228" t="str">
        <f>IFERROR(VLOOKUP($A37,'中間シート (2)'!$M$6:$BC$67,AM$1,FALSE),"")</f>
        <v/>
      </c>
      <c r="AN37" s="228" t="str">
        <f>IFERROR(VLOOKUP($A37,'中間シート (2)'!$M$6:$BC$67,AN$1,FALSE),"")</f>
        <v/>
      </c>
      <c r="AO37" s="228" t="str">
        <f>IFERROR(VLOOKUP($A37,'中間シート (2)'!$M$6:$BC$67,AO$1,FALSE),"")</f>
        <v/>
      </c>
      <c r="AR37" s="217"/>
      <c r="AS37" s="217"/>
      <c r="AT37" s="217"/>
      <c r="AU37" s="54">
        <f t="shared" si="5"/>
        <v>41</v>
      </c>
      <c r="AV37" s="54">
        <f t="shared" si="6"/>
        <v>41</v>
      </c>
      <c r="AW37" s="54" t="str">
        <f t="shared" si="59"/>
        <v/>
      </c>
      <c r="AX37" s="54" t="str">
        <f t="shared" si="60"/>
        <v/>
      </c>
      <c r="AY37" s="54" t="str">
        <f t="shared" si="61"/>
        <v/>
      </c>
      <c r="AZ37" s="54" t="str">
        <f t="shared" si="62"/>
        <v/>
      </c>
      <c r="BA37" s="54" t="str">
        <f t="shared" si="63"/>
        <v/>
      </c>
      <c r="BB37" s="54" t="str">
        <f ca="1">IF(AB37="","",IF(COUNTIF(エラー23シート!$G$5:$G$79, OFFSET(I37,IF(H37="",0,-H37+1),0)*100+OFFSET(X37,IF(H37="",0,-H37+1),0)*10+AB37)&gt;0,23,""))</f>
        <v/>
      </c>
      <c r="BC37" s="54" t="str">
        <f t="shared" si="64"/>
        <v/>
      </c>
      <c r="BD37" s="54" t="str">
        <f t="shared" si="65"/>
        <v/>
      </c>
      <c r="BE37" s="54" t="str">
        <f t="shared" si="66"/>
        <v/>
      </c>
      <c r="BF37" s="54" t="str">
        <f t="shared" si="67"/>
        <v/>
      </c>
      <c r="BG37" s="54" t="str">
        <f t="shared" si="68"/>
        <v/>
      </c>
      <c r="BH37" s="54" t="str">
        <f t="shared" si="69"/>
        <v/>
      </c>
      <c r="BI37" s="54" t="str">
        <f t="shared" si="70"/>
        <v/>
      </c>
      <c r="BJ37" s="54" t="str">
        <f t="shared" si="71"/>
        <v/>
      </c>
      <c r="BK37" s="54" t="str">
        <f t="shared" si="72"/>
        <v/>
      </c>
      <c r="BL37" s="54" t="str">
        <f t="shared" si="73"/>
        <v/>
      </c>
      <c r="BM37" s="54" t="str">
        <f t="shared" si="74"/>
        <v/>
      </c>
      <c r="BN37" s="54" t="str">
        <f t="shared" si="75"/>
        <v/>
      </c>
      <c r="BO37" s="54" t="str">
        <f t="shared" si="76"/>
        <v/>
      </c>
      <c r="BP37" s="54" t="str">
        <f t="shared" si="77"/>
        <v/>
      </c>
      <c r="BQ37" s="54" t="str">
        <f t="shared" si="78"/>
        <v/>
      </c>
      <c r="BR37" s="54" t="str">
        <f t="shared" si="79"/>
        <v/>
      </c>
      <c r="BS37" s="218" t="str">
        <f t="shared" si="80"/>
        <v/>
      </c>
      <c r="BT37" s="54" t="str">
        <f t="shared" si="81"/>
        <v/>
      </c>
      <c r="BU37" s="54" t="str">
        <f t="shared" si="82"/>
        <v/>
      </c>
      <c r="BV37" s="54" t="str">
        <f t="shared" si="83"/>
        <v/>
      </c>
      <c r="BW37" s="54" t="str">
        <f t="shared" si="84"/>
        <v/>
      </c>
      <c r="BX37" s="54" t="str">
        <f t="shared" si="85"/>
        <v/>
      </c>
      <c r="BY37" s="54" t="str">
        <f t="shared" si="86"/>
        <v/>
      </c>
      <c r="BZ37" s="54" t="str">
        <f t="shared" si="87"/>
        <v/>
      </c>
      <c r="CA37" s="54" t="str">
        <f t="shared" si="88"/>
        <v/>
      </c>
      <c r="CB37" s="54" t="str">
        <f t="shared" si="89"/>
        <v/>
      </c>
      <c r="CC37" s="54" t="str">
        <f t="shared" si="90"/>
        <v/>
      </c>
      <c r="CD37" s="54" t="str">
        <f t="shared" si="91"/>
        <v/>
      </c>
      <c r="CE37" s="54" t="str">
        <f t="shared" si="92"/>
        <v/>
      </c>
      <c r="CF37" s="54" t="str">
        <f t="shared" si="93"/>
        <v/>
      </c>
      <c r="CG37" s="54" t="str">
        <f t="shared" si="94"/>
        <v/>
      </c>
      <c r="CH37" s="54" t="str">
        <f t="shared" si="95"/>
        <v/>
      </c>
      <c r="CI37" s="54" t="str">
        <f t="shared" si="96"/>
        <v/>
      </c>
      <c r="CJ37" s="54" t="str">
        <f t="shared" si="97"/>
        <v/>
      </c>
      <c r="CK37" s="54" t="str">
        <f t="shared" si="98"/>
        <v/>
      </c>
      <c r="CL37" s="219" t="str">
        <f t="shared" si="99"/>
        <v/>
      </c>
      <c r="CM37" s="54" t="str">
        <f t="shared" si="100"/>
        <v/>
      </c>
      <c r="CN37" s="54" t="str">
        <f t="shared" si="101"/>
        <v/>
      </c>
      <c r="CO37" s="54" t="str">
        <f t="shared" si="102"/>
        <v/>
      </c>
      <c r="CP37" s="54" t="str">
        <f t="shared" si="103"/>
        <v/>
      </c>
      <c r="CQ37" s="54" t="str">
        <f t="shared" si="104"/>
        <v/>
      </c>
      <c r="CR37" s="54" t="str">
        <f t="shared" si="105"/>
        <v/>
      </c>
      <c r="CS37" s="54" t="str">
        <f t="shared" si="106"/>
        <v/>
      </c>
      <c r="CT37" s="54" t="str">
        <f t="shared" si="107"/>
        <v/>
      </c>
      <c r="CU37" s="54" t="str">
        <f t="shared" si="108"/>
        <v/>
      </c>
      <c r="CV37" s="220">
        <f t="shared" si="109"/>
        <v>0</v>
      </c>
      <c r="CW37" s="54" t="str">
        <f t="shared" si="110"/>
        <v/>
      </c>
      <c r="CX37" s="54" t="str">
        <f t="shared" si="111"/>
        <v/>
      </c>
      <c r="CY37" s="54" t="str">
        <f t="shared" si="112"/>
        <v/>
      </c>
      <c r="CZ37" s="54" t="str">
        <f t="shared" si="113"/>
        <v/>
      </c>
      <c r="DA37" s="54" t="str">
        <f t="shared" si="114"/>
        <v/>
      </c>
      <c r="DB37" s="54" t="str">
        <f t="shared" si="115"/>
        <v/>
      </c>
      <c r="DC37" s="54" t="str">
        <f t="shared" si="116"/>
        <v/>
      </c>
      <c r="DD37" s="54" t="str">
        <f t="shared" si="117"/>
        <v/>
      </c>
      <c r="DE37" s="54" t="str">
        <f t="shared" si="118"/>
        <v/>
      </c>
      <c r="DF37" s="54" t="str">
        <f t="shared" si="119"/>
        <v/>
      </c>
      <c r="DG37" s="54" t="str">
        <f t="shared" si="120"/>
        <v/>
      </c>
      <c r="DH37" s="54" t="str">
        <f t="shared" si="121"/>
        <v/>
      </c>
      <c r="DI37" s="54" t="str">
        <f t="shared" si="122"/>
        <v/>
      </c>
      <c r="DJ37" s="54" t="str">
        <f t="shared" si="123"/>
        <v/>
      </c>
      <c r="DK37" s="54" t="str">
        <f t="shared" si="124"/>
        <v/>
      </c>
      <c r="DL37" s="54" t="str">
        <f t="shared" si="125"/>
        <v/>
      </c>
      <c r="DM37" s="54" t="str">
        <f t="shared" si="126"/>
        <v/>
      </c>
      <c r="DN37" s="54" t="str">
        <f t="shared" si="127"/>
        <v/>
      </c>
      <c r="DO37" s="54" t="str">
        <f t="shared" si="128"/>
        <v/>
      </c>
      <c r="DP37" s="54" t="str">
        <f t="shared" si="129"/>
        <v/>
      </c>
      <c r="DQ37" s="54" t="str">
        <f t="shared" si="130"/>
        <v/>
      </c>
      <c r="DR37" s="54" t="str">
        <f t="shared" si="131"/>
        <v/>
      </c>
      <c r="DS37" s="54" t="str">
        <f t="shared" si="132"/>
        <v/>
      </c>
      <c r="DT37" s="54" t="str">
        <f t="shared" si="133"/>
        <v/>
      </c>
      <c r="DU37" s="54" t="str">
        <f t="shared" si="134"/>
        <v/>
      </c>
      <c r="DV37" s="54" t="str">
        <f t="shared" si="135"/>
        <v/>
      </c>
      <c r="DW37" s="54" t="str">
        <f t="shared" si="136"/>
        <v/>
      </c>
      <c r="DX37" s="54" t="str">
        <f t="shared" si="137"/>
        <v/>
      </c>
      <c r="DY37" s="54" t="str">
        <f t="shared" si="138"/>
        <v/>
      </c>
      <c r="DZ37" s="54" t="str">
        <f t="shared" si="139"/>
        <v/>
      </c>
      <c r="EA37" s="54" t="str">
        <f t="shared" si="140"/>
        <v/>
      </c>
      <c r="EB37" s="54" t="str">
        <f t="shared" si="141"/>
        <v/>
      </c>
      <c r="EC37" s="54" t="str">
        <f t="shared" si="142"/>
        <v/>
      </c>
      <c r="ED37" s="54" t="str">
        <f t="shared" si="143"/>
        <v/>
      </c>
      <c r="EE37" s="54" t="str">
        <f t="shared" si="144"/>
        <v/>
      </c>
      <c r="EF37" s="54" t="str">
        <f t="shared" si="145"/>
        <v/>
      </c>
      <c r="EG37" s="54" t="str">
        <f t="shared" si="146"/>
        <v/>
      </c>
      <c r="EH37" s="54" t="str">
        <f t="shared" si="147"/>
        <v/>
      </c>
      <c r="EI37" s="54" t="str">
        <f t="shared" si="148"/>
        <v/>
      </c>
      <c r="EJ37" s="54" t="str">
        <f t="shared" si="149"/>
        <v/>
      </c>
      <c r="EK37" s="54" t="str">
        <f t="shared" si="150"/>
        <v/>
      </c>
      <c r="EL37" s="54" t="str">
        <f t="shared" si="151"/>
        <v/>
      </c>
      <c r="EM37" s="54" t="str">
        <f t="shared" si="152"/>
        <v/>
      </c>
      <c r="EN37" s="54" t="str">
        <f t="shared" si="153"/>
        <v/>
      </c>
      <c r="EO37" s="54" t="str">
        <f t="shared" si="154"/>
        <v/>
      </c>
      <c r="EP37" s="54" t="str">
        <f t="shared" si="155"/>
        <v/>
      </c>
      <c r="EQ37" s="220" t="str">
        <f t="shared" ca="1" si="156"/>
        <v/>
      </c>
      <c r="ER37" s="220" t="str">
        <f t="shared" ca="1" si="157"/>
        <v/>
      </c>
      <c r="ES37" s="54" t="str">
        <f t="shared" ca="1" si="158"/>
        <v/>
      </c>
      <c r="ET37" s="54" t="str">
        <f t="shared" ca="1" si="159"/>
        <v/>
      </c>
      <c r="EU37" s="54" t="str">
        <f t="shared" ca="1" si="160"/>
        <v/>
      </c>
      <c r="EV37" s="54" t="str">
        <f t="shared" ca="1" si="161"/>
        <v/>
      </c>
      <c r="EW37" s="54" t="str">
        <f t="shared" ca="1" si="162"/>
        <v/>
      </c>
      <c r="EX37" s="54" t="str">
        <f t="shared" ca="1" si="163"/>
        <v/>
      </c>
      <c r="EY37" s="54" t="str">
        <f t="shared" ca="1" si="164"/>
        <v/>
      </c>
      <c r="EZ37" s="54" t="str">
        <f t="shared" ca="1" si="165"/>
        <v/>
      </c>
      <c r="FA37" s="54" t="str">
        <f t="shared" ca="1" si="166"/>
        <v/>
      </c>
      <c r="FB37" s="54" t="str">
        <f t="shared" ca="1" si="167"/>
        <v/>
      </c>
      <c r="FC37" s="54" t="str">
        <f t="shared" ca="1" si="168"/>
        <v/>
      </c>
      <c r="FD37" s="220">
        <f t="shared" si="169"/>
        <v>1</v>
      </c>
      <c r="FE37" s="54" t="str">
        <f t="shared" si="170"/>
        <v/>
      </c>
      <c r="FF37" s="54" t="str">
        <f t="shared" si="171"/>
        <v/>
      </c>
      <c r="FG37" s="54" t="str">
        <f t="shared" si="172"/>
        <v/>
      </c>
      <c r="FH37" s="54" t="str">
        <f t="shared" si="173"/>
        <v/>
      </c>
      <c r="FI37" s="220" t="str">
        <f>IF(B37=0,"",COUNTIF(FD$6:FD37,FD37))</f>
        <v/>
      </c>
      <c r="FJ37" s="54" t="str">
        <f t="shared" si="174"/>
        <v/>
      </c>
      <c r="FK37" s="221" t="str">
        <f t="shared" si="175"/>
        <v/>
      </c>
      <c r="FL37" s="54" t="str">
        <f t="shared" si="176"/>
        <v/>
      </c>
      <c r="FM37" s="54" t="str">
        <f t="shared" si="177"/>
        <v/>
      </c>
      <c r="FN37" s="54" t="str">
        <f t="shared" si="178"/>
        <v/>
      </c>
      <c r="FO37" s="54" t="str">
        <f t="shared" si="179"/>
        <v/>
      </c>
    </row>
    <row r="38" spans="1:171" ht="17.25">
      <c r="A38" s="214">
        <v>33</v>
      </c>
      <c r="B38" s="214">
        <f>COUNTIF('中間シート (2)'!M:M,行政集計シート※記入不要です!A38)</f>
        <v>0</v>
      </c>
      <c r="C38" s="222" t="str">
        <f t="shared" si="180"/>
        <v/>
      </c>
      <c r="D38" s="222" t="str">
        <f t="shared" si="181"/>
        <v/>
      </c>
      <c r="E38" s="222" t="str">
        <f t="shared" si="182"/>
        <v/>
      </c>
      <c r="F38" s="223"/>
      <c r="G38" s="216" t="str">
        <f>IFERROR(VLOOKUP($A38,'中間シート (2)'!$M$6:$AR$65,G$1,FALSE),"")</f>
        <v/>
      </c>
      <c r="H38" s="216" t="str">
        <f>IFERROR(VLOOKUP($A38,'中間シート (2)'!$M$6:$AR$65,H$1,FALSE),"")</f>
        <v/>
      </c>
      <c r="I38" s="216" t="str">
        <f>IFERROR(VLOOKUP($A38,'中間シート (2)'!$M$6:$AR$65,I$1,FALSE),"")</f>
        <v/>
      </c>
      <c r="J38" s="216" t="str">
        <f>IFERROR(VLOOKUP($A38,'中間シート (2)'!$M$6:$AR$65,J$1,FALSE),"")</f>
        <v/>
      </c>
      <c r="K38" s="216" t="str">
        <f>IFERROR(VLOOKUP($A38,'中間シート (2)'!$M$6:$AR$65,K$1,FALSE),"")</f>
        <v/>
      </c>
      <c r="L38" s="216" t="str">
        <f>IFERROR(VLOOKUP($A38,'中間シート (2)'!$M$6:$AR$65,L$1,FALSE),"")</f>
        <v/>
      </c>
      <c r="M38" s="216" t="str">
        <f>IFERROR(VLOOKUP($A38,'中間シート (2)'!$M$6:$AR$65,M$1,FALSE),"")</f>
        <v/>
      </c>
      <c r="N38" s="216" t="str">
        <f>IFERROR(VLOOKUP($A38,'中間シート (2)'!$M$6:$AR$65,N$1,FALSE),"")</f>
        <v/>
      </c>
      <c r="O38" s="216" t="str">
        <f>IFERROR(VLOOKUP($A38,'中間シート (2)'!$M$6:$AR$65,O$1,FALSE),"")</f>
        <v/>
      </c>
      <c r="P38" s="216" t="str">
        <f>IFERROR(VLOOKUP($A38,'中間シート (2)'!$M$6:$AR$65,P$1,FALSE),"")</f>
        <v/>
      </c>
      <c r="Q38" s="216" t="str">
        <f>IFERROR(VLOOKUP($A38,'中間シート (2)'!$M$6:$AR$65,Q$1,FALSE),"")</f>
        <v/>
      </c>
      <c r="R38" s="216" t="str">
        <f>IFERROR(VLOOKUP($A38,'中間シート (2)'!$M$6:$AR$65,R$1,FALSE),"")</f>
        <v/>
      </c>
      <c r="S38" s="216" t="str">
        <f>IFERROR(VLOOKUP($A38,'中間シート (2)'!$M$6:$AR$65,S$1,FALSE),"")</f>
        <v/>
      </c>
      <c r="T38" s="216" t="str">
        <f>IFERROR(VLOOKUP($A38,'中間シート (2)'!$M$6:$AR$65,T$1,FALSE),"")</f>
        <v/>
      </c>
      <c r="U38" s="216" t="str">
        <f>IFERROR(VLOOKUP($A38,'中間シート (2)'!$M$6:$AR$65,U$1,FALSE),"")</f>
        <v/>
      </c>
      <c r="V38" s="216"/>
      <c r="W38" s="216" t="str">
        <f>IFERROR(VLOOKUP($A38,'中間シート (2)'!$M$6:$AR$65,W$1,FALSE),"")</f>
        <v/>
      </c>
      <c r="X38" s="216" t="str">
        <f>IFERROR(VLOOKUP($A38,'中間シート (2)'!$M$6:$AR$65,X$1,FALSE),"")</f>
        <v/>
      </c>
      <c r="Y38" s="216" t="str">
        <f>IFERROR(VLOOKUP($A38,'中間シート (2)'!$M$6:$AR$65,Y$1,FALSE),"")</f>
        <v/>
      </c>
      <c r="Z38" s="216" t="str">
        <f>IFERROR(VLOOKUP($A38,'中間シート (2)'!$M$6:$AR$65,Z$1,FALSE),"")</f>
        <v/>
      </c>
      <c r="AA38" s="216" t="str">
        <f>IFERROR(VLOOKUP($A38,'中間シート (2)'!$M$6:$AR$65,AA$1,FALSE),"")</f>
        <v/>
      </c>
      <c r="AB38" s="216" t="str">
        <f>IFERROR(VLOOKUP($A38,'中間シート (2)'!$M$6:$AR$65,AB$1,FALSE),"")</f>
        <v/>
      </c>
      <c r="AC38" s="216" t="str">
        <f>IFERROR(VLOOKUP($A38,'中間シート (2)'!$M$6:$AR$65,AC$1,FALSE),"")</f>
        <v/>
      </c>
      <c r="AD38" s="216" t="str">
        <f>IFERROR(VLOOKUP($A38,'中間シート (2)'!$M$6:$AR$65,AD$1,FALSE),"")</f>
        <v/>
      </c>
      <c r="AE38" s="216"/>
      <c r="AF38" s="216"/>
      <c r="AG38" s="216"/>
      <c r="AH38" s="228" t="str">
        <f>IFERROR(VLOOKUP($A38,'中間シート (2)'!$M$6:$BC$67,AH$1,FALSE),"")</f>
        <v/>
      </c>
      <c r="AI38" s="228" t="str">
        <f>IFERROR(VLOOKUP($A38,'中間シート (2)'!$M$6:$BC$67,AI$1,FALSE),"")</f>
        <v/>
      </c>
      <c r="AJ38" s="228" t="str">
        <f>IFERROR(VLOOKUP($A38,'中間シート (2)'!$M$6:$BC$67,AJ$1,FALSE),"")</f>
        <v/>
      </c>
      <c r="AK38" s="228" t="str">
        <f>IFERROR(VLOOKUP($A38,'中間シート (2)'!$M$6:$BC$67,AK$1,FALSE),"")</f>
        <v/>
      </c>
      <c r="AL38" s="228" t="str">
        <f>IFERROR(VLOOKUP($A38,'中間シート (2)'!$M$6:$BC$67,AL$1,FALSE),"")</f>
        <v/>
      </c>
      <c r="AM38" s="228" t="str">
        <f>IFERROR(VLOOKUP($A38,'中間シート (2)'!$M$6:$BC$67,AM$1,FALSE),"")</f>
        <v/>
      </c>
      <c r="AN38" s="228" t="str">
        <f>IFERROR(VLOOKUP($A38,'中間シート (2)'!$M$6:$BC$67,AN$1,FALSE),"")</f>
        <v/>
      </c>
      <c r="AO38" s="228" t="str">
        <f>IFERROR(VLOOKUP($A38,'中間シート (2)'!$M$6:$BC$67,AO$1,FALSE),"")</f>
        <v/>
      </c>
      <c r="AR38" s="217"/>
      <c r="AS38" s="217"/>
      <c r="AT38" s="217"/>
      <c r="AU38" s="54">
        <f t="shared" ref="AU38:AU65" si="183">IF(ISNUMBER(E38),"",41)</f>
        <v>41</v>
      </c>
      <c r="AV38" s="54">
        <f t="shared" ref="AV38:AV65" si="184">IF(AND(ISNUMBER(E38),E38&gt;=100,E38&lt;=799),"",41)</f>
        <v>41</v>
      </c>
      <c r="AW38" s="54" t="str">
        <f t="shared" si="59"/>
        <v/>
      </c>
      <c r="AX38" s="54" t="str">
        <f t="shared" si="60"/>
        <v/>
      </c>
      <c r="AY38" s="54" t="str">
        <f t="shared" si="61"/>
        <v/>
      </c>
      <c r="AZ38" s="54" t="str">
        <f t="shared" si="62"/>
        <v/>
      </c>
      <c r="BA38" s="54" t="str">
        <f t="shared" si="63"/>
        <v/>
      </c>
      <c r="BB38" s="54" t="str">
        <f ca="1">IF(AB38="","",IF(COUNTIF(エラー23シート!$G$5:$G$79, OFFSET(I38,IF(H38="",0,-H38+1),0)*100+OFFSET(X38,IF(H38="",0,-H38+1),0)*10+AB38)&gt;0,23,""))</f>
        <v/>
      </c>
      <c r="BC38" s="54" t="str">
        <f t="shared" si="64"/>
        <v/>
      </c>
      <c r="BD38" s="54" t="str">
        <f t="shared" si="65"/>
        <v/>
      </c>
      <c r="BE38" s="54" t="str">
        <f t="shared" si="66"/>
        <v/>
      </c>
      <c r="BF38" s="54" t="str">
        <f t="shared" si="67"/>
        <v/>
      </c>
      <c r="BG38" s="54" t="str">
        <f t="shared" si="68"/>
        <v/>
      </c>
      <c r="BH38" s="54" t="str">
        <f t="shared" si="69"/>
        <v/>
      </c>
      <c r="BI38" s="54" t="str">
        <f t="shared" si="70"/>
        <v/>
      </c>
      <c r="BJ38" s="54" t="str">
        <f t="shared" si="71"/>
        <v/>
      </c>
      <c r="BK38" s="54" t="str">
        <f t="shared" si="72"/>
        <v/>
      </c>
      <c r="BL38" s="54" t="str">
        <f t="shared" si="73"/>
        <v/>
      </c>
      <c r="BM38" s="54" t="str">
        <f t="shared" si="74"/>
        <v/>
      </c>
      <c r="BN38" s="54" t="str">
        <f t="shared" si="75"/>
        <v/>
      </c>
      <c r="BO38" s="54" t="str">
        <f t="shared" si="76"/>
        <v/>
      </c>
      <c r="BP38" s="54" t="str">
        <f t="shared" si="77"/>
        <v/>
      </c>
      <c r="BQ38" s="54" t="str">
        <f t="shared" si="78"/>
        <v/>
      </c>
      <c r="BR38" s="54" t="str">
        <f t="shared" si="79"/>
        <v/>
      </c>
      <c r="BS38" s="218" t="str">
        <f t="shared" si="80"/>
        <v/>
      </c>
      <c r="BT38" s="54" t="str">
        <f t="shared" si="81"/>
        <v/>
      </c>
      <c r="BU38" s="54" t="str">
        <f t="shared" si="82"/>
        <v/>
      </c>
      <c r="BV38" s="54" t="str">
        <f t="shared" si="83"/>
        <v/>
      </c>
      <c r="BW38" s="54" t="str">
        <f t="shared" si="84"/>
        <v/>
      </c>
      <c r="BX38" s="54" t="str">
        <f t="shared" si="85"/>
        <v/>
      </c>
      <c r="BY38" s="54" t="str">
        <f t="shared" si="86"/>
        <v/>
      </c>
      <c r="BZ38" s="54" t="str">
        <f t="shared" si="87"/>
        <v/>
      </c>
      <c r="CA38" s="54" t="str">
        <f t="shared" si="88"/>
        <v/>
      </c>
      <c r="CB38" s="54" t="str">
        <f t="shared" si="89"/>
        <v/>
      </c>
      <c r="CC38" s="54" t="str">
        <f t="shared" si="90"/>
        <v/>
      </c>
      <c r="CD38" s="54" t="str">
        <f t="shared" si="91"/>
        <v/>
      </c>
      <c r="CE38" s="54" t="str">
        <f t="shared" si="92"/>
        <v/>
      </c>
      <c r="CF38" s="54" t="str">
        <f t="shared" si="93"/>
        <v/>
      </c>
      <c r="CG38" s="54" t="str">
        <f t="shared" si="94"/>
        <v/>
      </c>
      <c r="CH38" s="54" t="str">
        <f t="shared" si="95"/>
        <v/>
      </c>
      <c r="CI38" s="54" t="str">
        <f t="shared" si="96"/>
        <v/>
      </c>
      <c r="CJ38" s="54" t="str">
        <f t="shared" si="97"/>
        <v/>
      </c>
      <c r="CK38" s="54" t="str">
        <f t="shared" si="98"/>
        <v/>
      </c>
      <c r="CL38" s="219" t="str">
        <f t="shared" si="99"/>
        <v/>
      </c>
      <c r="CM38" s="54" t="str">
        <f t="shared" si="100"/>
        <v/>
      </c>
      <c r="CN38" s="54" t="str">
        <f t="shared" si="101"/>
        <v/>
      </c>
      <c r="CO38" s="54" t="str">
        <f t="shared" si="102"/>
        <v/>
      </c>
      <c r="CP38" s="54" t="str">
        <f t="shared" si="103"/>
        <v/>
      </c>
      <c r="CQ38" s="54" t="str">
        <f t="shared" si="104"/>
        <v/>
      </c>
      <c r="CR38" s="54" t="str">
        <f t="shared" si="105"/>
        <v/>
      </c>
      <c r="CS38" s="54" t="str">
        <f t="shared" si="106"/>
        <v/>
      </c>
      <c r="CT38" s="54" t="str">
        <f t="shared" si="107"/>
        <v/>
      </c>
      <c r="CU38" s="54" t="str">
        <f t="shared" si="108"/>
        <v/>
      </c>
      <c r="CV38" s="220">
        <f t="shared" si="109"/>
        <v>0</v>
      </c>
      <c r="CW38" s="54" t="str">
        <f t="shared" si="110"/>
        <v/>
      </c>
      <c r="CX38" s="54" t="str">
        <f t="shared" si="111"/>
        <v/>
      </c>
      <c r="CY38" s="54" t="str">
        <f t="shared" si="112"/>
        <v/>
      </c>
      <c r="CZ38" s="54" t="str">
        <f t="shared" si="113"/>
        <v/>
      </c>
      <c r="DA38" s="54" t="str">
        <f t="shared" si="114"/>
        <v/>
      </c>
      <c r="DB38" s="54" t="str">
        <f t="shared" si="115"/>
        <v/>
      </c>
      <c r="DC38" s="54" t="str">
        <f t="shared" si="116"/>
        <v/>
      </c>
      <c r="DD38" s="54" t="str">
        <f t="shared" si="117"/>
        <v/>
      </c>
      <c r="DE38" s="54" t="str">
        <f t="shared" si="118"/>
        <v/>
      </c>
      <c r="DF38" s="54" t="str">
        <f t="shared" si="119"/>
        <v/>
      </c>
      <c r="DG38" s="54" t="str">
        <f t="shared" si="120"/>
        <v/>
      </c>
      <c r="DH38" s="54" t="str">
        <f t="shared" si="121"/>
        <v/>
      </c>
      <c r="DI38" s="54" t="str">
        <f t="shared" si="122"/>
        <v/>
      </c>
      <c r="DJ38" s="54" t="str">
        <f t="shared" si="123"/>
        <v/>
      </c>
      <c r="DK38" s="54" t="str">
        <f t="shared" si="124"/>
        <v/>
      </c>
      <c r="DL38" s="54" t="str">
        <f t="shared" si="125"/>
        <v/>
      </c>
      <c r="DM38" s="54" t="str">
        <f t="shared" si="126"/>
        <v/>
      </c>
      <c r="DN38" s="54" t="str">
        <f t="shared" si="127"/>
        <v/>
      </c>
      <c r="DO38" s="54" t="str">
        <f t="shared" si="128"/>
        <v/>
      </c>
      <c r="DP38" s="54" t="str">
        <f t="shared" si="129"/>
        <v/>
      </c>
      <c r="DQ38" s="54" t="str">
        <f t="shared" si="130"/>
        <v/>
      </c>
      <c r="DR38" s="54" t="str">
        <f t="shared" si="131"/>
        <v/>
      </c>
      <c r="DS38" s="54" t="str">
        <f t="shared" si="132"/>
        <v/>
      </c>
      <c r="DT38" s="54" t="str">
        <f t="shared" si="133"/>
        <v/>
      </c>
      <c r="DU38" s="54" t="str">
        <f t="shared" si="134"/>
        <v/>
      </c>
      <c r="DV38" s="54" t="str">
        <f t="shared" si="135"/>
        <v/>
      </c>
      <c r="DW38" s="54" t="str">
        <f t="shared" si="136"/>
        <v/>
      </c>
      <c r="DX38" s="54" t="str">
        <f t="shared" si="137"/>
        <v/>
      </c>
      <c r="DY38" s="54" t="str">
        <f t="shared" si="138"/>
        <v/>
      </c>
      <c r="DZ38" s="54" t="str">
        <f t="shared" si="139"/>
        <v/>
      </c>
      <c r="EA38" s="54" t="str">
        <f t="shared" si="140"/>
        <v/>
      </c>
      <c r="EB38" s="54" t="str">
        <f t="shared" si="141"/>
        <v/>
      </c>
      <c r="EC38" s="54" t="str">
        <f t="shared" si="142"/>
        <v/>
      </c>
      <c r="ED38" s="54" t="str">
        <f t="shared" si="143"/>
        <v/>
      </c>
      <c r="EE38" s="54" t="str">
        <f t="shared" si="144"/>
        <v/>
      </c>
      <c r="EF38" s="54" t="str">
        <f t="shared" si="145"/>
        <v/>
      </c>
      <c r="EG38" s="54" t="str">
        <f t="shared" si="146"/>
        <v/>
      </c>
      <c r="EH38" s="54" t="str">
        <f t="shared" si="147"/>
        <v/>
      </c>
      <c r="EI38" s="54" t="str">
        <f t="shared" si="148"/>
        <v/>
      </c>
      <c r="EJ38" s="54" t="str">
        <f t="shared" si="149"/>
        <v/>
      </c>
      <c r="EK38" s="54" t="str">
        <f t="shared" si="150"/>
        <v/>
      </c>
      <c r="EL38" s="54" t="str">
        <f t="shared" si="151"/>
        <v/>
      </c>
      <c r="EM38" s="54" t="str">
        <f t="shared" si="152"/>
        <v/>
      </c>
      <c r="EN38" s="54" t="str">
        <f t="shared" si="153"/>
        <v/>
      </c>
      <c r="EO38" s="54" t="str">
        <f t="shared" si="154"/>
        <v/>
      </c>
      <c r="EP38" s="54" t="str">
        <f t="shared" si="155"/>
        <v/>
      </c>
      <c r="EQ38" s="220" t="str">
        <f t="shared" ca="1" si="156"/>
        <v/>
      </c>
      <c r="ER38" s="220" t="str">
        <f t="shared" ca="1" si="157"/>
        <v/>
      </c>
      <c r="ES38" s="54" t="str">
        <f t="shared" ca="1" si="158"/>
        <v/>
      </c>
      <c r="ET38" s="54" t="str">
        <f t="shared" ca="1" si="159"/>
        <v/>
      </c>
      <c r="EU38" s="54" t="str">
        <f t="shared" ca="1" si="160"/>
        <v/>
      </c>
      <c r="EV38" s="54" t="str">
        <f t="shared" ca="1" si="161"/>
        <v/>
      </c>
      <c r="EW38" s="54" t="str">
        <f t="shared" ca="1" si="162"/>
        <v/>
      </c>
      <c r="EX38" s="54" t="str">
        <f t="shared" ca="1" si="163"/>
        <v/>
      </c>
      <c r="EY38" s="54" t="str">
        <f t="shared" ca="1" si="164"/>
        <v/>
      </c>
      <c r="EZ38" s="54" t="str">
        <f t="shared" ca="1" si="165"/>
        <v/>
      </c>
      <c r="FA38" s="54" t="str">
        <f t="shared" ca="1" si="166"/>
        <v/>
      </c>
      <c r="FB38" s="54" t="str">
        <f t="shared" ca="1" si="167"/>
        <v/>
      </c>
      <c r="FC38" s="54" t="str">
        <f t="shared" ca="1" si="168"/>
        <v/>
      </c>
      <c r="FD38" s="220">
        <f t="shared" si="169"/>
        <v>1</v>
      </c>
      <c r="FE38" s="54" t="str">
        <f t="shared" si="170"/>
        <v/>
      </c>
      <c r="FF38" s="54" t="str">
        <f t="shared" si="171"/>
        <v/>
      </c>
      <c r="FG38" s="54" t="str">
        <f t="shared" si="172"/>
        <v/>
      </c>
      <c r="FH38" s="54" t="str">
        <f t="shared" si="173"/>
        <v/>
      </c>
      <c r="FI38" s="220" t="str">
        <f>IF(B38=0,"",COUNTIF(FD$6:FD38,FD38))</f>
        <v/>
      </c>
      <c r="FJ38" s="54" t="str">
        <f t="shared" si="174"/>
        <v/>
      </c>
      <c r="FK38" s="221" t="str">
        <f t="shared" si="175"/>
        <v/>
      </c>
      <c r="FL38" s="54" t="str">
        <f t="shared" si="176"/>
        <v/>
      </c>
      <c r="FM38" s="54" t="str">
        <f t="shared" si="177"/>
        <v/>
      </c>
      <c r="FN38" s="54" t="str">
        <f t="shared" si="178"/>
        <v/>
      </c>
      <c r="FO38" s="54" t="str">
        <f t="shared" si="179"/>
        <v/>
      </c>
    </row>
    <row r="39" spans="1:171" ht="17.25">
      <c r="A39" s="214">
        <v>34</v>
      </c>
      <c r="B39" s="214">
        <f>COUNTIF('中間シート (2)'!M:M,行政集計シート※記入不要です!A39)</f>
        <v>0</v>
      </c>
      <c r="C39" s="222" t="str">
        <f t="shared" si="180"/>
        <v/>
      </c>
      <c r="D39" s="222" t="str">
        <f t="shared" si="181"/>
        <v/>
      </c>
      <c r="E39" s="222" t="str">
        <f t="shared" si="182"/>
        <v/>
      </c>
      <c r="F39" s="223"/>
      <c r="G39" s="216" t="str">
        <f>IFERROR(VLOOKUP($A39,'中間シート (2)'!$M$6:$AR$65,G$1,FALSE),"")</f>
        <v/>
      </c>
      <c r="H39" s="216" t="str">
        <f>IFERROR(VLOOKUP($A39,'中間シート (2)'!$M$6:$AR$65,H$1,FALSE),"")</f>
        <v/>
      </c>
      <c r="I39" s="216" t="str">
        <f>IFERROR(VLOOKUP($A39,'中間シート (2)'!$M$6:$AR$65,I$1,FALSE),"")</f>
        <v/>
      </c>
      <c r="J39" s="216" t="str">
        <f>IFERROR(VLOOKUP($A39,'中間シート (2)'!$M$6:$AR$65,J$1,FALSE),"")</f>
        <v/>
      </c>
      <c r="K39" s="216" t="str">
        <f>IFERROR(VLOOKUP($A39,'中間シート (2)'!$M$6:$AR$65,K$1,FALSE),"")</f>
        <v/>
      </c>
      <c r="L39" s="216" t="str">
        <f>IFERROR(VLOOKUP($A39,'中間シート (2)'!$M$6:$AR$65,L$1,FALSE),"")</f>
        <v/>
      </c>
      <c r="M39" s="216" t="str">
        <f>IFERROR(VLOOKUP($A39,'中間シート (2)'!$M$6:$AR$65,M$1,FALSE),"")</f>
        <v/>
      </c>
      <c r="N39" s="216" t="str">
        <f>IFERROR(VLOOKUP($A39,'中間シート (2)'!$M$6:$AR$65,N$1,FALSE),"")</f>
        <v/>
      </c>
      <c r="O39" s="216" t="str">
        <f>IFERROR(VLOOKUP($A39,'中間シート (2)'!$M$6:$AR$65,O$1,FALSE),"")</f>
        <v/>
      </c>
      <c r="P39" s="216" t="str">
        <f>IFERROR(VLOOKUP($A39,'中間シート (2)'!$M$6:$AR$65,P$1,FALSE),"")</f>
        <v/>
      </c>
      <c r="Q39" s="216" t="str">
        <f>IFERROR(VLOOKUP($A39,'中間シート (2)'!$M$6:$AR$65,Q$1,FALSE),"")</f>
        <v/>
      </c>
      <c r="R39" s="216" t="str">
        <f>IFERROR(VLOOKUP($A39,'中間シート (2)'!$M$6:$AR$65,R$1,FALSE),"")</f>
        <v/>
      </c>
      <c r="S39" s="216" t="str">
        <f>IFERROR(VLOOKUP($A39,'中間シート (2)'!$M$6:$AR$65,S$1,FALSE),"")</f>
        <v/>
      </c>
      <c r="T39" s="216" t="str">
        <f>IFERROR(VLOOKUP($A39,'中間シート (2)'!$M$6:$AR$65,T$1,FALSE),"")</f>
        <v/>
      </c>
      <c r="U39" s="216" t="str">
        <f>IFERROR(VLOOKUP($A39,'中間シート (2)'!$M$6:$AR$65,U$1,FALSE),"")</f>
        <v/>
      </c>
      <c r="V39" s="216"/>
      <c r="W39" s="216" t="str">
        <f>IFERROR(VLOOKUP($A39,'中間シート (2)'!$M$6:$AR$65,W$1,FALSE),"")</f>
        <v/>
      </c>
      <c r="X39" s="216" t="str">
        <f>IFERROR(VLOOKUP($A39,'中間シート (2)'!$M$6:$AR$65,X$1,FALSE),"")</f>
        <v/>
      </c>
      <c r="Y39" s="216" t="str">
        <f>IFERROR(VLOOKUP($A39,'中間シート (2)'!$M$6:$AR$65,Y$1,FALSE),"")</f>
        <v/>
      </c>
      <c r="Z39" s="216" t="str">
        <f>IFERROR(VLOOKUP($A39,'中間シート (2)'!$M$6:$AR$65,Z$1,FALSE),"")</f>
        <v/>
      </c>
      <c r="AA39" s="216" t="str">
        <f>IFERROR(VLOOKUP($A39,'中間シート (2)'!$M$6:$AR$65,AA$1,FALSE),"")</f>
        <v/>
      </c>
      <c r="AB39" s="216" t="str">
        <f>IFERROR(VLOOKUP($A39,'中間シート (2)'!$M$6:$AR$65,AB$1,FALSE),"")</f>
        <v/>
      </c>
      <c r="AC39" s="216" t="str">
        <f>IFERROR(VLOOKUP($A39,'中間シート (2)'!$M$6:$AR$65,AC$1,FALSE),"")</f>
        <v/>
      </c>
      <c r="AD39" s="216" t="str">
        <f>IFERROR(VLOOKUP($A39,'中間シート (2)'!$M$6:$AR$65,AD$1,FALSE),"")</f>
        <v/>
      </c>
      <c r="AE39" s="216"/>
      <c r="AF39" s="216"/>
      <c r="AG39" s="216"/>
      <c r="AH39" s="228" t="str">
        <f>IFERROR(VLOOKUP($A39,'中間シート (2)'!$M$6:$BC$67,AH$1,FALSE),"")</f>
        <v/>
      </c>
      <c r="AI39" s="228" t="str">
        <f>IFERROR(VLOOKUP($A39,'中間シート (2)'!$M$6:$BC$67,AI$1,FALSE),"")</f>
        <v/>
      </c>
      <c r="AJ39" s="228" t="str">
        <f>IFERROR(VLOOKUP($A39,'中間シート (2)'!$M$6:$BC$67,AJ$1,FALSE),"")</f>
        <v/>
      </c>
      <c r="AK39" s="228" t="str">
        <f>IFERROR(VLOOKUP($A39,'中間シート (2)'!$M$6:$BC$67,AK$1,FALSE),"")</f>
        <v/>
      </c>
      <c r="AL39" s="228" t="str">
        <f>IFERROR(VLOOKUP($A39,'中間シート (2)'!$M$6:$BC$67,AL$1,FALSE),"")</f>
        <v/>
      </c>
      <c r="AM39" s="228" t="str">
        <f>IFERROR(VLOOKUP($A39,'中間シート (2)'!$M$6:$BC$67,AM$1,FALSE),"")</f>
        <v/>
      </c>
      <c r="AN39" s="228" t="str">
        <f>IFERROR(VLOOKUP($A39,'中間シート (2)'!$M$6:$BC$67,AN$1,FALSE),"")</f>
        <v/>
      </c>
      <c r="AO39" s="228" t="str">
        <f>IFERROR(VLOOKUP($A39,'中間シート (2)'!$M$6:$BC$67,AO$1,FALSE),"")</f>
        <v/>
      </c>
      <c r="AR39" s="217"/>
      <c r="AS39" s="217"/>
      <c r="AT39" s="217"/>
      <c r="AU39" s="54">
        <f t="shared" si="183"/>
        <v>41</v>
      </c>
      <c r="AV39" s="54">
        <f t="shared" si="184"/>
        <v>41</v>
      </c>
      <c r="AW39" s="54" t="str">
        <f t="shared" si="59"/>
        <v/>
      </c>
      <c r="AX39" s="54" t="str">
        <f t="shared" si="60"/>
        <v/>
      </c>
      <c r="AY39" s="54" t="str">
        <f t="shared" si="61"/>
        <v/>
      </c>
      <c r="AZ39" s="54" t="str">
        <f t="shared" si="62"/>
        <v/>
      </c>
      <c r="BA39" s="54" t="str">
        <f t="shared" si="63"/>
        <v/>
      </c>
      <c r="BB39" s="54" t="str">
        <f ca="1">IF(AB39="","",IF(COUNTIF(エラー23シート!$G$5:$G$79, OFFSET(I39,IF(H39="",0,-H39+1),0)*100+OFFSET(X39,IF(H39="",0,-H39+1),0)*10+AB39)&gt;0,23,""))</f>
        <v/>
      </c>
      <c r="BC39" s="54" t="str">
        <f t="shared" si="64"/>
        <v/>
      </c>
      <c r="BD39" s="54" t="str">
        <f t="shared" si="65"/>
        <v/>
      </c>
      <c r="BE39" s="54" t="str">
        <f t="shared" si="66"/>
        <v/>
      </c>
      <c r="BF39" s="54" t="str">
        <f t="shared" si="67"/>
        <v/>
      </c>
      <c r="BG39" s="54" t="str">
        <f t="shared" si="68"/>
        <v/>
      </c>
      <c r="BH39" s="54" t="str">
        <f t="shared" si="69"/>
        <v/>
      </c>
      <c r="BI39" s="54" t="str">
        <f t="shared" si="70"/>
        <v/>
      </c>
      <c r="BJ39" s="54" t="str">
        <f t="shared" si="71"/>
        <v/>
      </c>
      <c r="BK39" s="54" t="str">
        <f t="shared" si="72"/>
        <v/>
      </c>
      <c r="BL39" s="54" t="str">
        <f t="shared" si="73"/>
        <v/>
      </c>
      <c r="BM39" s="54" t="str">
        <f t="shared" si="74"/>
        <v/>
      </c>
      <c r="BN39" s="54" t="str">
        <f t="shared" si="75"/>
        <v/>
      </c>
      <c r="BO39" s="54" t="str">
        <f t="shared" si="76"/>
        <v/>
      </c>
      <c r="BP39" s="54" t="str">
        <f t="shared" si="77"/>
        <v/>
      </c>
      <c r="BQ39" s="54" t="str">
        <f t="shared" si="78"/>
        <v/>
      </c>
      <c r="BR39" s="54" t="str">
        <f t="shared" si="79"/>
        <v/>
      </c>
      <c r="BS39" s="218" t="str">
        <f t="shared" si="80"/>
        <v/>
      </c>
      <c r="BT39" s="54" t="str">
        <f t="shared" si="81"/>
        <v/>
      </c>
      <c r="BU39" s="54" t="str">
        <f t="shared" si="82"/>
        <v/>
      </c>
      <c r="BV39" s="54" t="str">
        <f t="shared" si="83"/>
        <v/>
      </c>
      <c r="BW39" s="54" t="str">
        <f t="shared" si="84"/>
        <v/>
      </c>
      <c r="BX39" s="54" t="str">
        <f t="shared" si="85"/>
        <v/>
      </c>
      <c r="BY39" s="54" t="str">
        <f t="shared" si="86"/>
        <v/>
      </c>
      <c r="BZ39" s="54" t="str">
        <f t="shared" si="87"/>
        <v/>
      </c>
      <c r="CA39" s="54" t="str">
        <f t="shared" si="88"/>
        <v/>
      </c>
      <c r="CB39" s="54" t="str">
        <f t="shared" si="89"/>
        <v/>
      </c>
      <c r="CC39" s="54" t="str">
        <f t="shared" si="90"/>
        <v/>
      </c>
      <c r="CD39" s="54" t="str">
        <f t="shared" si="91"/>
        <v/>
      </c>
      <c r="CE39" s="54" t="str">
        <f t="shared" si="92"/>
        <v/>
      </c>
      <c r="CF39" s="54" t="str">
        <f t="shared" si="93"/>
        <v/>
      </c>
      <c r="CG39" s="54" t="str">
        <f t="shared" si="94"/>
        <v/>
      </c>
      <c r="CH39" s="54" t="str">
        <f t="shared" si="95"/>
        <v/>
      </c>
      <c r="CI39" s="54" t="str">
        <f t="shared" si="96"/>
        <v/>
      </c>
      <c r="CJ39" s="54" t="str">
        <f t="shared" si="97"/>
        <v/>
      </c>
      <c r="CK39" s="54" t="str">
        <f t="shared" si="98"/>
        <v/>
      </c>
      <c r="CL39" s="219" t="str">
        <f t="shared" si="99"/>
        <v/>
      </c>
      <c r="CM39" s="54" t="str">
        <f t="shared" si="100"/>
        <v/>
      </c>
      <c r="CN39" s="54" t="str">
        <f t="shared" si="101"/>
        <v/>
      </c>
      <c r="CO39" s="54" t="str">
        <f t="shared" si="102"/>
        <v/>
      </c>
      <c r="CP39" s="54" t="str">
        <f t="shared" si="103"/>
        <v/>
      </c>
      <c r="CQ39" s="54" t="str">
        <f t="shared" si="104"/>
        <v/>
      </c>
      <c r="CR39" s="54" t="str">
        <f t="shared" si="105"/>
        <v/>
      </c>
      <c r="CS39" s="54" t="str">
        <f t="shared" si="106"/>
        <v/>
      </c>
      <c r="CT39" s="54" t="str">
        <f t="shared" si="107"/>
        <v/>
      </c>
      <c r="CU39" s="54" t="str">
        <f t="shared" si="108"/>
        <v/>
      </c>
      <c r="CV39" s="220">
        <f t="shared" si="109"/>
        <v>0</v>
      </c>
      <c r="CW39" s="54" t="str">
        <f t="shared" si="110"/>
        <v/>
      </c>
      <c r="CX39" s="54" t="str">
        <f t="shared" si="111"/>
        <v/>
      </c>
      <c r="CY39" s="54" t="str">
        <f t="shared" si="112"/>
        <v/>
      </c>
      <c r="CZ39" s="54" t="str">
        <f t="shared" si="113"/>
        <v/>
      </c>
      <c r="DA39" s="54" t="str">
        <f t="shared" si="114"/>
        <v/>
      </c>
      <c r="DB39" s="54" t="str">
        <f t="shared" si="115"/>
        <v/>
      </c>
      <c r="DC39" s="54" t="str">
        <f t="shared" si="116"/>
        <v/>
      </c>
      <c r="DD39" s="54" t="str">
        <f t="shared" si="117"/>
        <v/>
      </c>
      <c r="DE39" s="54" t="str">
        <f t="shared" si="118"/>
        <v/>
      </c>
      <c r="DF39" s="54" t="str">
        <f t="shared" si="119"/>
        <v/>
      </c>
      <c r="DG39" s="54" t="str">
        <f t="shared" si="120"/>
        <v/>
      </c>
      <c r="DH39" s="54" t="str">
        <f t="shared" si="121"/>
        <v/>
      </c>
      <c r="DI39" s="54" t="str">
        <f t="shared" si="122"/>
        <v/>
      </c>
      <c r="DJ39" s="54" t="str">
        <f t="shared" si="123"/>
        <v/>
      </c>
      <c r="DK39" s="54" t="str">
        <f t="shared" si="124"/>
        <v/>
      </c>
      <c r="DL39" s="54" t="str">
        <f t="shared" si="125"/>
        <v/>
      </c>
      <c r="DM39" s="54" t="str">
        <f t="shared" si="126"/>
        <v/>
      </c>
      <c r="DN39" s="54" t="str">
        <f t="shared" si="127"/>
        <v/>
      </c>
      <c r="DO39" s="54" t="str">
        <f t="shared" si="128"/>
        <v/>
      </c>
      <c r="DP39" s="54" t="str">
        <f t="shared" si="129"/>
        <v/>
      </c>
      <c r="DQ39" s="54" t="str">
        <f t="shared" si="130"/>
        <v/>
      </c>
      <c r="DR39" s="54" t="str">
        <f t="shared" si="131"/>
        <v/>
      </c>
      <c r="DS39" s="54" t="str">
        <f t="shared" si="132"/>
        <v/>
      </c>
      <c r="DT39" s="54" t="str">
        <f t="shared" si="133"/>
        <v/>
      </c>
      <c r="DU39" s="54" t="str">
        <f t="shared" si="134"/>
        <v/>
      </c>
      <c r="DV39" s="54" t="str">
        <f t="shared" si="135"/>
        <v/>
      </c>
      <c r="DW39" s="54" t="str">
        <f t="shared" si="136"/>
        <v/>
      </c>
      <c r="DX39" s="54" t="str">
        <f t="shared" si="137"/>
        <v/>
      </c>
      <c r="DY39" s="54" t="str">
        <f t="shared" si="138"/>
        <v/>
      </c>
      <c r="DZ39" s="54" t="str">
        <f t="shared" si="139"/>
        <v/>
      </c>
      <c r="EA39" s="54" t="str">
        <f t="shared" si="140"/>
        <v/>
      </c>
      <c r="EB39" s="54" t="str">
        <f t="shared" si="141"/>
        <v/>
      </c>
      <c r="EC39" s="54" t="str">
        <f t="shared" si="142"/>
        <v/>
      </c>
      <c r="ED39" s="54" t="str">
        <f t="shared" si="143"/>
        <v/>
      </c>
      <c r="EE39" s="54" t="str">
        <f t="shared" si="144"/>
        <v/>
      </c>
      <c r="EF39" s="54" t="str">
        <f t="shared" si="145"/>
        <v/>
      </c>
      <c r="EG39" s="54" t="str">
        <f t="shared" si="146"/>
        <v/>
      </c>
      <c r="EH39" s="54" t="str">
        <f t="shared" si="147"/>
        <v/>
      </c>
      <c r="EI39" s="54" t="str">
        <f t="shared" si="148"/>
        <v/>
      </c>
      <c r="EJ39" s="54" t="str">
        <f t="shared" si="149"/>
        <v/>
      </c>
      <c r="EK39" s="54" t="str">
        <f t="shared" si="150"/>
        <v/>
      </c>
      <c r="EL39" s="54" t="str">
        <f t="shared" si="151"/>
        <v/>
      </c>
      <c r="EM39" s="54" t="str">
        <f t="shared" si="152"/>
        <v/>
      </c>
      <c r="EN39" s="54" t="str">
        <f t="shared" si="153"/>
        <v/>
      </c>
      <c r="EO39" s="54" t="str">
        <f t="shared" si="154"/>
        <v/>
      </c>
      <c r="EP39" s="54" t="str">
        <f t="shared" si="155"/>
        <v/>
      </c>
      <c r="EQ39" s="220" t="str">
        <f t="shared" ca="1" si="156"/>
        <v/>
      </c>
      <c r="ER39" s="220" t="str">
        <f t="shared" ca="1" si="157"/>
        <v/>
      </c>
      <c r="ES39" s="54" t="str">
        <f t="shared" ca="1" si="158"/>
        <v/>
      </c>
      <c r="ET39" s="54" t="str">
        <f t="shared" ca="1" si="159"/>
        <v/>
      </c>
      <c r="EU39" s="54" t="str">
        <f t="shared" ca="1" si="160"/>
        <v/>
      </c>
      <c r="EV39" s="54" t="str">
        <f t="shared" ca="1" si="161"/>
        <v/>
      </c>
      <c r="EW39" s="54" t="str">
        <f t="shared" ca="1" si="162"/>
        <v/>
      </c>
      <c r="EX39" s="54" t="str">
        <f t="shared" ca="1" si="163"/>
        <v/>
      </c>
      <c r="EY39" s="54" t="str">
        <f t="shared" ca="1" si="164"/>
        <v/>
      </c>
      <c r="EZ39" s="54" t="str">
        <f t="shared" ca="1" si="165"/>
        <v/>
      </c>
      <c r="FA39" s="54" t="str">
        <f t="shared" ca="1" si="166"/>
        <v/>
      </c>
      <c r="FB39" s="54" t="str">
        <f t="shared" ca="1" si="167"/>
        <v/>
      </c>
      <c r="FC39" s="54" t="str">
        <f t="shared" ca="1" si="168"/>
        <v/>
      </c>
      <c r="FD39" s="220">
        <f t="shared" si="169"/>
        <v>1</v>
      </c>
      <c r="FE39" s="54" t="str">
        <f t="shared" si="170"/>
        <v/>
      </c>
      <c r="FF39" s="54" t="str">
        <f t="shared" si="171"/>
        <v/>
      </c>
      <c r="FG39" s="54" t="str">
        <f t="shared" si="172"/>
        <v/>
      </c>
      <c r="FH39" s="54" t="str">
        <f t="shared" si="173"/>
        <v/>
      </c>
      <c r="FI39" s="220" t="str">
        <f>IF(B39=0,"",COUNTIF(FD$6:FD39,FD39))</f>
        <v/>
      </c>
      <c r="FJ39" s="54" t="str">
        <f t="shared" si="174"/>
        <v/>
      </c>
      <c r="FK39" s="221" t="str">
        <f t="shared" si="175"/>
        <v/>
      </c>
      <c r="FL39" s="54" t="str">
        <f t="shared" si="176"/>
        <v/>
      </c>
      <c r="FM39" s="54" t="str">
        <f t="shared" si="177"/>
        <v/>
      </c>
      <c r="FN39" s="54" t="str">
        <f t="shared" si="178"/>
        <v/>
      </c>
      <c r="FO39" s="54" t="str">
        <f t="shared" si="179"/>
        <v/>
      </c>
    </row>
    <row r="40" spans="1:171" ht="17.25">
      <c r="A40" s="214">
        <v>35</v>
      </c>
      <c r="B40" s="214">
        <f>COUNTIF('中間シート (2)'!M:M,行政集計シート※記入不要です!A40)</f>
        <v>0</v>
      </c>
      <c r="C40" s="222" t="str">
        <f t="shared" si="180"/>
        <v/>
      </c>
      <c r="D40" s="222" t="str">
        <f t="shared" si="181"/>
        <v/>
      </c>
      <c r="E40" s="222" t="str">
        <f t="shared" si="182"/>
        <v/>
      </c>
      <c r="F40" s="223"/>
      <c r="G40" s="216" t="str">
        <f>IFERROR(VLOOKUP($A40,'中間シート (2)'!$M$6:$AR$65,G$1,FALSE),"")</f>
        <v/>
      </c>
      <c r="H40" s="216" t="str">
        <f>IFERROR(VLOOKUP($A40,'中間シート (2)'!$M$6:$AR$65,H$1,FALSE),"")</f>
        <v/>
      </c>
      <c r="I40" s="216" t="str">
        <f>IFERROR(VLOOKUP($A40,'中間シート (2)'!$M$6:$AR$65,I$1,FALSE),"")</f>
        <v/>
      </c>
      <c r="J40" s="216" t="str">
        <f>IFERROR(VLOOKUP($A40,'中間シート (2)'!$M$6:$AR$65,J$1,FALSE),"")</f>
        <v/>
      </c>
      <c r="K40" s="216" t="str">
        <f>IFERROR(VLOOKUP($A40,'中間シート (2)'!$M$6:$AR$65,K$1,FALSE),"")</f>
        <v/>
      </c>
      <c r="L40" s="216" t="str">
        <f>IFERROR(VLOOKUP($A40,'中間シート (2)'!$M$6:$AR$65,L$1,FALSE),"")</f>
        <v/>
      </c>
      <c r="M40" s="216" t="str">
        <f>IFERROR(VLOOKUP($A40,'中間シート (2)'!$M$6:$AR$65,M$1,FALSE),"")</f>
        <v/>
      </c>
      <c r="N40" s="216" t="str">
        <f>IFERROR(VLOOKUP($A40,'中間シート (2)'!$M$6:$AR$65,N$1,FALSE),"")</f>
        <v/>
      </c>
      <c r="O40" s="216" t="str">
        <f>IFERROR(VLOOKUP($A40,'中間シート (2)'!$M$6:$AR$65,O$1,FALSE),"")</f>
        <v/>
      </c>
      <c r="P40" s="216" t="str">
        <f>IFERROR(VLOOKUP($A40,'中間シート (2)'!$M$6:$AR$65,P$1,FALSE),"")</f>
        <v/>
      </c>
      <c r="Q40" s="216" t="str">
        <f>IFERROR(VLOOKUP($A40,'中間シート (2)'!$M$6:$AR$65,Q$1,FALSE),"")</f>
        <v/>
      </c>
      <c r="R40" s="216" t="str">
        <f>IFERROR(VLOOKUP($A40,'中間シート (2)'!$M$6:$AR$65,R$1,FALSE),"")</f>
        <v/>
      </c>
      <c r="S40" s="216" t="str">
        <f>IFERROR(VLOOKUP($A40,'中間シート (2)'!$M$6:$AR$65,S$1,FALSE),"")</f>
        <v/>
      </c>
      <c r="T40" s="216" t="str">
        <f>IFERROR(VLOOKUP($A40,'中間シート (2)'!$M$6:$AR$65,T$1,FALSE),"")</f>
        <v/>
      </c>
      <c r="U40" s="216" t="str">
        <f>IFERROR(VLOOKUP($A40,'中間シート (2)'!$M$6:$AR$65,U$1,FALSE),"")</f>
        <v/>
      </c>
      <c r="V40" s="216"/>
      <c r="W40" s="216" t="str">
        <f>IFERROR(VLOOKUP($A40,'中間シート (2)'!$M$6:$AR$65,W$1,FALSE),"")</f>
        <v/>
      </c>
      <c r="X40" s="216" t="str">
        <f>IFERROR(VLOOKUP($A40,'中間シート (2)'!$M$6:$AR$65,X$1,FALSE),"")</f>
        <v/>
      </c>
      <c r="Y40" s="216" t="str">
        <f>IFERROR(VLOOKUP($A40,'中間シート (2)'!$M$6:$AR$65,Y$1,FALSE),"")</f>
        <v/>
      </c>
      <c r="Z40" s="216" t="str">
        <f>IFERROR(VLOOKUP($A40,'中間シート (2)'!$M$6:$AR$65,Z$1,FALSE),"")</f>
        <v/>
      </c>
      <c r="AA40" s="216" t="str">
        <f>IFERROR(VLOOKUP($A40,'中間シート (2)'!$M$6:$AR$65,AA$1,FALSE),"")</f>
        <v/>
      </c>
      <c r="AB40" s="216" t="str">
        <f>IFERROR(VLOOKUP($A40,'中間シート (2)'!$M$6:$AR$65,AB$1,FALSE),"")</f>
        <v/>
      </c>
      <c r="AC40" s="216" t="str">
        <f>IFERROR(VLOOKUP($A40,'中間シート (2)'!$M$6:$AR$65,AC$1,FALSE),"")</f>
        <v/>
      </c>
      <c r="AD40" s="216" t="str">
        <f>IFERROR(VLOOKUP($A40,'中間シート (2)'!$M$6:$AR$65,AD$1,FALSE),"")</f>
        <v/>
      </c>
      <c r="AE40" s="216"/>
      <c r="AF40" s="216"/>
      <c r="AG40" s="216"/>
      <c r="AH40" s="228" t="str">
        <f>IFERROR(VLOOKUP($A40,'中間シート (2)'!$M$6:$BC$67,AH$1,FALSE),"")</f>
        <v/>
      </c>
      <c r="AI40" s="228" t="str">
        <f>IFERROR(VLOOKUP($A40,'中間シート (2)'!$M$6:$BC$67,AI$1,FALSE),"")</f>
        <v/>
      </c>
      <c r="AJ40" s="228" t="str">
        <f>IFERROR(VLOOKUP($A40,'中間シート (2)'!$M$6:$BC$67,AJ$1,FALSE),"")</f>
        <v/>
      </c>
      <c r="AK40" s="228" t="str">
        <f>IFERROR(VLOOKUP($A40,'中間シート (2)'!$M$6:$BC$67,AK$1,FALSE),"")</f>
        <v/>
      </c>
      <c r="AL40" s="228" t="str">
        <f>IFERROR(VLOOKUP($A40,'中間シート (2)'!$M$6:$BC$67,AL$1,FALSE),"")</f>
        <v/>
      </c>
      <c r="AM40" s="228" t="str">
        <f>IFERROR(VLOOKUP($A40,'中間シート (2)'!$M$6:$BC$67,AM$1,FALSE),"")</f>
        <v/>
      </c>
      <c r="AN40" s="228" t="str">
        <f>IFERROR(VLOOKUP($A40,'中間シート (2)'!$M$6:$BC$67,AN$1,FALSE),"")</f>
        <v/>
      </c>
      <c r="AO40" s="228" t="str">
        <f>IFERROR(VLOOKUP($A40,'中間シート (2)'!$M$6:$BC$67,AO$1,FALSE),"")</f>
        <v/>
      </c>
      <c r="AR40" s="217"/>
      <c r="AS40" s="217"/>
      <c r="AT40" s="217"/>
      <c r="AU40" s="54">
        <f t="shared" si="183"/>
        <v>41</v>
      </c>
      <c r="AV40" s="54">
        <f t="shared" si="184"/>
        <v>41</v>
      </c>
      <c r="AW40" s="54" t="str">
        <f t="shared" si="59"/>
        <v/>
      </c>
      <c r="AX40" s="54" t="str">
        <f t="shared" si="60"/>
        <v/>
      </c>
      <c r="AY40" s="54" t="str">
        <f t="shared" si="61"/>
        <v/>
      </c>
      <c r="AZ40" s="54" t="str">
        <f t="shared" si="62"/>
        <v/>
      </c>
      <c r="BA40" s="54" t="str">
        <f t="shared" si="63"/>
        <v/>
      </c>
      <c r="BB40" s="54" t="str">
        <f ca="1">IF(AB40="","",IF(COUNTIF(エラー23シート!$G$5:$G$79, OFFSET(I40,IF(H40="",0,-H40+1),0)*100+OFFSET(X40,IF(H40="",0,-H40+1),0)*10+AB40)&gt;0,23,""))</f>
        <v/>
      </c>
      <c r="BC40" s="54" t="str">
        <f t="shared" si="64"/>
        <v/>
      </c>
      <c r="BD40" s="54" t="str">
        <f t="shared" si="65"/>
        <v/>
      </c>
      <c r="BE40" s="54" t="str">
        <f t="shared" si="66"/>
        <v/>
      </c>
      <c r="BF40" s="54" t="str">
        <f t="shared" si="67"/>
        <v/>
      </c>
      <c r="BG40" s="54" t="str">
        <f t="shared" si="68"/>
        <v/>
      </c>
      <c r="BH40" s="54" t="str">
        <f t="shared" si="69"/>
        <v/>
      </c>
      <c r="BI40" s="54" t="str">
        <f t="shared" si="70"/>
        <v/>
      </c>
      <c r="BJ40" s="54" t="str">
        <f t="shared" si="71"/>
        <v/>
      </c>
      <c r="BK40" s="54" t="str">
        <f t="shared" si="72"/>
        <v/>
      </c>
      <c r="BL40" s="54" t="str">
        <f t="shared" si="73"/>
        <v/>
      </c>
      <c r="BM40" s="54" t="str">
        <f t="shared" si="74"/>
        <v/>
      </c>
      <c r="BN40" s="54" t="str">
        <f t="shared" si="75"/>
        <v/>
      </c>
      <c r="BO40" s="54" t="str">
        <f t="shared" si="76"/>
        <v/>
      </c>
      <c r="BP40" s="54" t="str">
        <f t="shared" si="77"/>
        <v/>
      </c>
      <c r="BQ40" s="54" t="str">
        <f t="shared" si="78"/>
        <v/>
      </c>
      <c r="BR40" s="54" t="str">
        <f t="shared" si="79"/>
        <v/>
      </c>
      <c r="BS40" s="218" t="str">
        <f t="shared" si="80"/>
        <v/>
      </c>
      <c r="BT40" s="54" t="str">
        <f t="shared" si="81"/>
        <v/>
      </c>
      <c r="BU40" s="54" t="str">
        <f t="shared" si="82"/>
        <v/>
      </c>
      <c r="BV40" s="54" t="str">
        <f t="shared" si="83"/>
        <v/>
      </c>
      <c r="BW40" s="54" t="str">
        <f t="shared" si="84"/>
        <v/>
      </c>
      <c r="BX40" s="54" t="str">
        <f t="shared" si="85"/>
        <v/>
      </c>
      <c r="BY40" s="54" t="str">
        <f t="shared" si="86"/>
        <v/>
      </c>
      <c r="BZ40" s="54" t="str">
        <f t="shared" si="87"/>
        <v/>
      </c>
      <c r="CA40" s="54" t="str">
        <f t="shared" si="88"/>
        <v/>
      </c>
      <c r="CB40" s="54" t="str">
        <f t="shared" si="89"/>
        <v/>
      </c>
      <c r="CC40" s="54" t="str">
        <f t="shared" si="90"/>
        <v/>
      </c>
      <c r="CD40" s="54" t="str">
        <f t="shared" si="91"/>
        <v/>
      </c>
      <c r="CE40" s="54" t="str">
        <f t="shared" si="92"/>
        <v/>
      </c>
      <c r="CF40" s="54" t="str">
        <f t="shared" si="93"/>
        <v/>
      </c>
      <c r="CG40" s="54" t="str">
        <f t="shared" si="94"/>
        <v/>
      </c>
      <c r="CH40" s="54" t="str">
        <f t="shared" si="95"/>
        <v/>
      </c>
      <c r="CI40" s="54" t="str">
        <f t="shared" si="96"/>
        <v/>
      </c>
      <c r="CJ40" s="54" t="str">
        <f t="shared" si="97"/>
        <v/>
      </c>
      <c r="CK40" s="54" t="str">
        <f t="shared" si="98"/>
        <v/>
      </c>
      <c r="CL40" s="219" t="str">
        <f t="shared" si="99"/>
        <v/>
      </c>
      <c r="CM40" s="54" t="str">
        <f t="shared" si="100"/>
        <v/>
      </c>
      <c r="CN40" s="54" t="str">
        <f t="shared" si="101"/>
        <v/>
      </c>
      <c r="CO40" s="54" t="str">
        <f t="shared" si="102"/>
        <v/>
      </c>
      <c r="CP40" s="54" t="str">
        <f t="shared" si="103"/>
        <v/>
      </c>
      <c r="CQ40" s="54" t="str">
        <f t="shared" si="104"/>
        <v/>
      </c>
      <c r="CR40" s="54" t="str">
        <f t="shared" si="105"/>
        <v/>
      </c>
      <c r="CS40" s="54" t="str">
        <f t="shared" si="106"/>
        <v/>
      </c>
      <c r="CT40" s="54" t="str">
        <f t="shared" si="107"/>
        <v/>
      </c>
      <c r="CU40" s="54" t="str">
        <f t="shared" si="108"/>
        <v/>
      </c>
      <c r="CV40" s="220">
        <f t="shared" si="109"/>
        <v>0</v>
      </c>
      <c r="CW40" s="54" t="str">
        <f t="shared" si="110"/>
        <v/>
      </c>
      <c r="CX40" s="54" t="str">
        <f t="shared" si="111"/>
        <v/>
      </c>
      <c r="CY40" s="54" t="str">
        <f t="shared" si="112"/>
        <v/>
      </c>
      <c r="CZ40" s="54" t="str">
        <f t="shared" si="113"/>
        <v/>
      </c>
      <c r="DA40" s="54" t="str">
        <f t="shared" si="114"/>
        <v/>
      </c>
      <c r="DB40" s="54" t="str">
        <f t="shared" si="115"/>
        <v/>
      </c>
      <c r="DC40" s="54" t="str">
        <f t="shared" si="116"/>
        <v/>
      </c>
      <c r="DD40" s="54" t="str">
        <f t="shared" si="117"/>
        <v/>
      </c>
      <c r="DE40" s="54" t="str">
        <f t="shared" si="118"/>
        <v/>
      </c>
      <c r="DF40" s="54" t="str">
        <f t="shared" si="119"/>
        <v/>
      </c>
      <c r="DG40" s="54" t="str">
        <f t="shared" si="120"/>
        <v/>
      </c>
      <c r="DH40" s="54" t="str">
        <f t="shared" si="121"/>
        <v/>
      </c>
      <c r="DI40" s="54" t="str">
        <f t="shared" si="122"/>
        <v/>
      </c>
      <c r="DJ40" s="54" t="str">
        <f t="shared" si="123"/>
        <v/>
      </c>
      <c r="DK40" s="54" t="str">
        <f t="shared" si="124"/>
        <v/>
      </c>
      <c r="DL40" s="54" t="str">
        <f t="shared" si="125"/>
        <v/>
      </c>
      <c r="DM40" s="54" t="str">
        <f t="shared" si="126"/>
        <v/>
      </c>
      <c r="DN40" s="54" t="str">
        <f t="shared" si="127"/>
        <v/>
      </c>
      <c r="DO40" s="54" t="str">
        <f t="shared" si="128"/>
        <v/>
      </c>
      <c r="DP40" s="54" t="str">
        <f t="shared" si="129"/>
        <v/>
      </c>
      <c r="DQ40" s="54" t="str">
        <f t="shared" si="130"/>
        <v/>
      </c>
      <c r="DR40" s="54" t="str">
        <f t="shared" si="131"/>
        <v/>
      </c>
      <c r="DS40" s="54" t="str">
        <f t="shared" si="132"/>
        <v/>
      </c>
      <c r="DT40" s="54" t="str">
        <f t="shared" si="133"/>
        <v/>
      </c>
      <c r="DU40" s="54" t="str">
        <f t="shared" si="134"/>
        <v/>
      </c>
      <c r="DV40" s="54" t="str">
        <f t="shared" si="135"/>
        <v/>
      </c>
      <c r="DW40" s="54" t="str">
        <f t="shared" si="136"/>
        <v/>
      </c>
      <c r="DX40" s="54" t="str">
        <f t="shared" si="137"/>
        <v/>
      </c>
      <c r="DY40" s="54" t="str">
        <f t="shared" si="138"/>
        <v/>
      </c>
      <c r="DZ40" s="54" t="str">
        <f t="shared" si="139"/>
        <v/>
      </c>
      <c r="EA40" s="54" t="str">
        <f t="shared" si="140"/>
        <v/>
      </c>
      <c r="EB40" s="54" t="str">
        <f t="shared" si="141"/>
        <v/>
      </c>
      <c r="EC40" s="54" t="str">
        <f t="shared" si="142"/>
        <v/>
      </c>
      <c r="ED40" s="54" t="str">
        <f t="shared" si="143"/>
        <v/>
      </c>
      <c r="EE40" s="54" t="str">
        <f t="shared" si="144"/>
        <v/>
      </c>
      <c r="EF40" s="54" t="str">
        <f t="shared" si="145"/>
        <v/>
      </c>
      <c r="EG40" s="54" t="str">
        <f t="shared" si="146"/>
        <v/>
      </c>
      <c r="EH40" s="54" t="str">
        <f t="shared" si="147"/>
        <v/>
      </c>
      <c r="EI40" s="54" t="str">
        <f t="shared" si="148"/>
        <v/>
      </c>
      <c r="EJ40" s="54" t="str">
        <f t="shared" si="149"/>
        <v/>
      </c>
      <c r="EK40" s="54" t="str">
        <f t="shared" si="150"/>
        <v/>
      </c>
      <c r="EL40" s="54" t="str">
        <f t="shared" si="151"/>
        <v/>
      </c>
      <c r="EM40" s="54" t="str">
        <f t="shared" si="152"/>
        <v/>
      </c>
      <c r="EN40" s="54" t="str">
        <f t="shared" si="153"/>
        <v/>
      </c>
      <c r="EO40" s="54" t="str">
        <f t="shared" si="154"/>
        <v/>
      </c>
      <c r="EP40" s="54" t="str">
        <f t="shared" si="155"/>
        <v/>
      </c>
      <c r="EQ40" s="220" t="str">
        <f t="shared" ca="1" si="156"/>
        <v/>
      </c>
      <c r="ER40" s="220" t="str">
        <f t="shared" ca="1" si="157"/>
        <v/>
      </c>
      <c r="ES40" s="54" t="str">
        <f t="shared" ca="1" si="158"/>
        <v/>
      </c>
      <c r="ET40" s="54" t="str">
        <f t="shared" ca="1" si="159"/>
        <v/>
      </c>
      <c r="EU40" s="54" t="str">
        <f t="shared" ca="1" si="160"/>
        <v/>
      </c>
      <c r="EV40" s="54" t="str">
        <f t="shared" ca="1" si="161"/>
        <v/>
      </c>
      <c r="EW40" s="54" t="str">
        <f t="shared" ca="1" si="162"/>
        <v/>
      </c>
      <c r="EX40" s="54" t="str">
        <f t="shared" ca="1" si="163"/>
        <v/>
      </c>
      <c r="EY40" s="54" t="str">
        <f t="shared" ca="1" si="164"/>
        <v/>
      </c>
      <c r="EZ40" s="54" t="str">
        <f t="shared" ca="1" si="165"/>
        <v/>
      </c>
      <c r="FA40" s="54" t="str">
        <f t="shared" ca="1" si="166"/>
        <v/>
      </c>
      <c r="FB40" s="54" t="str">
        <f t="shared" ca="1" si="167"/>
        <v/>
      </c>
      <c r="FC40" s="54" t="str">
        <f t="shared" ca="1" si="168"/>
        <v/>
      </c>
      <c r="FD40" s="220">
        <f t="shared" si="169"/>
        <v>1</v>
      </c>
      <c r="FE40" s="54" t="str">
        <f t="shared" si="170"/>
        <v/>
      </c>
      <c r="FF40" s="54" t="str">
        <f t="shared" si="171"/>
        <v/>
      </c>
      <c r="FG40" s="54" t="str">
        <f t="shared" si="172"/>
        <v/>
      </c>
      <c r="FH40" s="54" t="str">
        <f t="shared" si="173"/>
        <v/>
      </c>
      <c r="FI40" s="220" t="str">
        <f>IF(B40=0,"",COUNTIF(FD$6:FD40,FD40))</f>
        <v/>
      </c>
      <c r="FJ40" s="54" t="str">
        <f t="shared" si="174"/>
        <v/>
      </c>
      <c r="FK40" s="221" t="str">
        <f t="shared" si="175"/>
        <v/>
      </c>
      <c r="FL40" s="54" t="str">
        <f t="shared" si="176"/>
        <v/>
      </c>
      <c r="FM40" s="54" t="str">
        <f t="shared" si="177"/>
        <v/>
      </c>
      <c r="FN40" s="54" t="str">
        <f t="shared" si="178"/>
        <v/>
      </c>
      <c r="FO40" s="54" t="str">
        <f t="shared" si="179"/>
        <v/>
      </c>
    </row>
    <row r="41" spans="1:171" ht="17.25">
      <c r="A41" s="214">
        <v>36</v>
      </c>
      <c r="B41" s="214">
        <f>COUNTIF('中間シート (2)'!M:M,行政集計シート※記入不要です!A41)</f>
        <v>0</v>
      </c>
      <c r="C41" s="222" t="str">
        <f>IF(OR(G41&lt;&gt;"",H41&lt;&gt;""),C40,"")</f>
        <v/>
      </c>
      <c r="D41" s="222" t="str">
        <f>IF(OR(G41&lt;&gt;"",H41&lt;&gt;""),D40,"")</f>
        <v/>
      </c>
      <c r="E41" s="222" t="str">
        <f t="shared" si="182"/>
        <v/>
      </c>
      <c r="F41" s="223"/>
      <c r="G41" s="216" t="str">
        <f>IFERROR(VLOOKUP($A41,'中間シート (2)'!$M$6:$AR$65,G$1,FALSE),"")</f>
        <v/>
      </c>
      <c r="H41" s="216" t="str">
        <f>IFERROR(VLOOKUP($A41,'中間シート (2)'!$M$6:$AR$65,H$1,FALSE),"")</f>
        <v/>
      </c>
      <c r="I41" s="216" t="str">
        <f>IFERROR(VLOOKUP($A41,'中間シート (2)'!$M$6:$AR$65,I$1,FALSE),"")</f>
        <v/>
      </c>
      <c r="J41" s="216" t="str">
        <f>IFERROR(VLOOKUP($A41,'中間シート (2)'!$M$6:$AR$65,J$1,FALSE),"")</f>
        <v/>
      </c>
      <c r="K41" s="216" t="str">
        <f>IFERROR(VLOOKUP($A41,'中間シート (2)'!$M$6:$AR$65,K$1,FALSE),"")</f>
        <v/>
      </c>
      <c r="L41" s="216" t="str">
        <f>IFERROR(VLOOKUP($A41,'中間シート (2)'!$M$6:$AR$65,L$1,FALSE),"")</f>
        <v/>
      </c>
      <c r="M41" s="216" t="str">
        <f>IFERROR(VLOOKUP($A41,'中間シート (2)'!$M$6:$AR$65,M$1,FALSE),"")</f>
        <v/>
      </c>
      <c r="N41" s="216" t="str">
        <f>IFERROR(VLOOKUP($A41,'中間シート (2)'!$M$6:$AR$65,N$1,FALSE),"")</f>
        <v/>
      </c>
      <c r="O41" s="216" t="str">
        <f>IFERROR(VLOOKUP($A41,'中間シート (2)'!$M$6:$AR$65,O$1,FALSE),"")</f>
        <v/>
      </c>
      <c r="P41" s="216" t="str">
        <f>IFERROR(VLOOKUP($A41,'中間シート (2)'!$M$6:$AR$65,P$1,FALSE),"")</f>
        <v/>
      </c>
      <c r="Q41" s="216" t="str">
        <f>IFERROR(VLOOKUP($A41,'中間シート (2)'!$M$6:$AR$65,Q$1,FALSE),"")</f>
        <v/>
      </c>
      <c r="R41" s="216" t="str">
        <f>IFERROR(VLOOKUP($A41,'中間シート (2)'!$M$6:$AR$65,R$1,FALSE),"")</f>
        <v/>
      </c>
      <c r="S41" s="216" t="str">
        <f>IFERROR(VLOOKUP($A41,'中間シート (2)'!$M$6:$AR$65,S$1,FALSE),"")</f>
        <v/>
      </c>
      <c r="T41" s="216" t="str">
        <f>IFERROR(VLOOKUP($A41,'中間シート (2)'!$M$6:$AR$65,T$1,FALSE),"")</f>
        <v/>
      </c>
      <c r="U41" s="216" t="str">
        <f>IFERROR(VLOOKUP($A41,'中間シート (2)'!$M$6:$AR$65,U$1,FALSE),"")</f>
        <v/>
      </c>
      <c r="V41" s="216"/>
      <c r="W41" s="216" t="str">
        <f>IFERROR(VLOOKUP($A41,'中間シート (2)'!$M$6:$AR$65,W$1,FALSE),"")</f>
        <v/>
      </c>
      <c r="X41" s="216" t="str">
        <f>IFERROR(VLOOKUP($A41,'中間シート (2)'!$M$6:$AR$65,X$1,FALSE),"")</f>
        <v/>
      </c>
      <c r="Y41" s="216" t="str">
        <f>IFERROR(VLOOKUP($A41,'中間シート (2)'!$M$6:$AR$65,Y$1,FALSE),"")</f>
        <v/>
      </c>
      <c r="Z41" s="216" t="str">
        <f>IFERROR(VLOOKUP($A41,'中間シート (2)'!$M$6:$AR$65,Z$1,FALSE),"")</f>
        <v/>
      </c>
      <c r="AA41" s="216" t="str">
        <f>IFERROR(VLOOKUP($A41,'中間シート (2)'!$M$6:$AR$65,AA$1,FALSE),"")</f>
        <v/>
      </c>
      <c r="AB41" s="216" t="str">
        <f>IFERROR(VLOOKUP($A41,'中間シート (2)'!$M$6:$AR$65,AB$1,FALSE),"")</f>
        <v/>
      </c>
      <c r="AC41" s="216" t="str">
        <f>IFERROR(VLOOKUP($A41,'中間シート (2)'!$M$6:$AR$65,AC$1,FALSE),"")</f>
        <v/>
      </c>
      <c r="AD41" s="216" t="str">
        <f>IFERROR(VLOOKUP($A41,'中間シート (2)'!$M$6:$AR$65,AD$1,FALSE),"")</f>
        <v/>
      </c>
      <c r="AE41" s="216"/>
      <c r="AF41" s="216"/>
      <c r="AG41" s="216"/>
      <c r="AH41" s="228" t="str">
        <f>IFERROR(VLOOKUP($A41,'中間シート (2)'!$M$6:$BC$67,AH$1,FALSE),"")</f>
        <v/>
      </c>
      <c r="AI41" s="228" t="str">
        <f>IFERROR(VLOOKUP($A41,'中間シート (2)'!$M$6:$BC$67,AI$1,FALSE),"")</f>
        <v/>
      </c>
      <c r="AJ41" s="228" t="str">
        <f>IFERROR(VLOOKUP($A41,'中間シート (2)'!$M$6:$BC$67,AJ$1,FALSE),"")</f>
        <v/>
      </c>
      <c r="AK41" s="228" t="str">
        <f>IFERROR(VLOOKUP($A41,'中間シート (2)'!$M$6:$BC$67,AK$1,FALSE),"")</f>
        <v/>
      </c>
      <c r="AL41" s="228" t="str">
        <f>IFERROR(VLOOKUP($A41,'中間シート (2)'!$M$6:$BC$67,AL$1,FALSE),"")</f>
        <v/>
      </c>
      <c r="AM41" s="228" t="str">
        <f>IFERROR(VLOOKUP($A41,'中間シート (2)'!$M$6:$BC$67,AM$1,FALSE),"")</f>
        <v/>
      </c>
      <c r="AN41" s="228" t="str">
        <f>IFERROR(VLOOKUP($A41,'中間シート (2)'!$M$6:$BC$67,AN$1,FALSE),"")</f>
        <v/>
      </c>
      <c r="AO41" s="228" t="str">
        <f>IFERROR(VLOOKUP($A41,'中間シート (2)'!$M$6:$BC$67,AO$1,FALSE),"")</f>
        <v/>
      </c>
      <c r="AR41" s="217"/>
      <c r="AS41" s="217"/>
      <c r="AT41" s="217"/>
      <c r="AU41" s="54">
        <f t="shared" si="183"/>
        <v>41</v>
      </c>
      <c r="AV41" s="54">
        <f t="shared" si="184"/>
        <v>41</v>
      </c>
      <c r="AW41" s="54" t="str">
        <f t="shared" si="59"/>
        <v/>
      </c>
      <c r="AX41" s="54" t="str">
        <f t="shared" si="60"/>
        <v/>
      </c>
      <c r="AY41" s="54" t="str">
        <f t="shared" si="61"/>
        <v/>
      </c>
      <c r="AZ41" s="54" t="str">
        <f t="shared" si="62"/>
        <v/>
      </c>
      <c r="BA41" s="54" t="str">
        <f t="shared" si="63"/>
        <v/>
      </c>
      <c r="BB41" s="54" t="str">
        <f ca="1">IF(AB41="","",IF(COUNTIF(エラー23シート!$G$5:$G$79, OFFSET(I41,IF(H41="",0,-H41+1),0)*100+OFFSET(X41,IF(H41="",0,-H41+1),0)*10+AB41)&gt;0,23,""))</f>
        <v/>
      </c>
      <c r="BC41" s="54" t="str">
        <f t="shared" si="64"/>
        <v/>
      </c>
      <c r="BD41" s="54" t="str">
        <f t="shared" si="65"/>
        <v/>
      </c>
      <c r="BE41" s="54" t="str">
        <f t="shared" si="66"/>
        <v/>
      </c>
      <c r="BF41" s="54" t="str">
        <f t="shared" si="67"/>
        <v/>
      </c>
      <c r="BG41" s="54" t="str">
        <f t="shared" si="68"/>
        <v/>
      </c>
      <c r="BH41" s="54" t="str">
        <f t="shared" si="69"/>
        <v/>
      </c>
      <c r="BI41" s="54" t="str">
        <f t="shared" si="70"/>
        <v/>
      </c>
      <c r="BJ41" s="54" t="str">
        <f t="shared" si="71"/>
        <v/>
      </c>
      <c r="BK41" s="54" t="str">
        <f t="shared" si="72"/>
        <v/>
      </c>
      <c r="BL41" s="54" t="str">
        <f t="shared" si="73"/>
        <v/>
      </c>
      <c r="BM41" s="54" t="str">
        <f t="shared" si="74"/>
        <v/>
      </c>
      <c r="BN41" s="54" t="str">
        <f t="shared" si="75"/>
        <v/>
      </c>
      <c r="BO41" s="54" t="str">
        <f t="shared" si="76"/>
        <v/>
      </c>
      <c r="BP41" s="54" t="str">
        <f t="shared" si="77"/>
        <v/>
      </c>
      <c r="BQ41" s="54" t="str">
        <f t="shared" si="78"/>
        <v/>
      </c>
      <c r="BR41" s="54" t="str">
        <f t="shared" si="79"/>
        <v/>
      </c>
      <c r="BS41" s="218" t="str">
        <f t="shared" si="80"/>
        <v/>
      </c>
      <c r="BT41" s="54" t="str">
        <f t="shared" si="81"/>
        <v/>
      </c>
      <c r="BU41" s="54" t="str">
        <f t="shared" si="82"/>
        <v/>
      </c>
      <c r="BV41" s="54" t="str">
        <f t="shared" si="83"/>
        <v/>
      </c>
      <c r="BW41" s="54" t="str">
        <f t="shared" si="84"/>
        <v/>
      </c>
      <c r="BX41" s="54" t="str">
        <f t="shared" si="85"/>
        <v/>
      </c>
      <c r="BY41" s="54" t="str">
        <f t="shared" si="86"/>
        <v/>
      </c>
      <c r="BZ41" s="54" t="str">
        <f t="shared" si="87"/>
        <v/>
      </c>
      <c r="CA41" s="54" t="str">
        <f t="shared" si="88"/>
        <v/>
      </c>
      <c r="CB41" s="54" t="str">
        <f t="shared" si="89"/>
        <v/>
      </c>
      <c r="CC41" s="54" t="str">
        <f t="shared" si="90"/>
        <v/>
      </c>
      <c r="CD41" s="54" t="str">
        <f t="shared" si="91"/>
        <v/>
      </c>
      <c r="CE41" s="54" t="str">
        <f t="shared" si="92"/>
        <v/>
      </c>
      <c r="CF41" s="54" t="str">
        <f t="shared" si="93"/>
        <v/>
      </c>
      <c r="CG41" s="54" t="str">
        <f t="shared" si="94"/>
        <v/>
      </c>
      <c r="CH41" s="54" t="str">
        <f t="shared" si="95"/>
        <v/>
      </c>
      <c r="CI41" s="54" t="str">
        <f t="shared" si="96"/>
        <v/>
      </c>
      <c r="CJ41" s="54" t="str">
        <f t="shared" si="97"/>
        <v/>
      </c>
      <c r="CK41" s="54" t="str">
        <f t="shared" si="98"/>
        <v/>
      </c>
      <c r="CL41" s="219" t="str">
        <f t="shared" si="99"/>
        <v/>
      </c>
      <c r="CM41" s="54" t="str">
        <f t="shared" si="100"/>
        <v/>
      </c>
      <c r="CN41" s="54" t="str">
        <f t="shared" si="101"/>
        <v/>
      </c>
      <c r="CO41" s="54" t="str">
        <f t="shared" si="102"/>
        <v/>
      </c>
      <c r="CP41" s="54" t="str">
        <f t="shared" si="103"/>
        <v/>
      </c>
      <c r="CQ41" s="54" t="str">
        <f t="shared" si="104"/>
        <v/>
      </c>
      <c r="CR41" s="54" t="str">
        <f t="shared" si="105"/>
        <v/>
      </c>
      <c r="CS41" s="54" t="str">
        <f t="shared" si="106"/>
        <v/>
      </c>
      <c r="CT41" s="54" t="str">
        <f t="shared" si="107"/>
        <v/>
      </c>
      <c r="CU41" s="54" t="str">
        <f t="shared" si="108"/>
        <v/>
      </c>
      <c r="CV41" s="220">
        <f t="shared" si="109"/>
        <v>0</v>
      </c>
      <c r="CW41" s="54" t="str">
        <f t="shared" si="110"/>
        <v/>
      </c>
      <c r="CX41" s="54" t="str">
        <f t="shared" si="111"/>
        <v/>
      </c>
      <c r="CY41" s="54" t="str">
        <f t="shared" si="112"/>
        <v/>
      </c>
      <c r="CZ41" s="54" t="str">
        <f t="shared" si="113"/>
        <v/>
      </c>
      <c r="DA41" s="54" t="str">
        <f t="shared" si="114"/>
        <v/>
      </c>
      <c r="DB41" s="54" t="str">
        <f t="shared" si="115"/>
        <v/>
      </c>
      <c r="DC41" s="54" t="str">
        <f t="shared" si="116"/>
        <v/>
      </c>
      <c r="DD41" s="54" t="str">
        <f t="shared" si="117"/>
        <v/>
      </c>
      <c r="DE41" s="54" t="str">
        <f t="shared" si="118"/>
        <v/>
      </c>
      <c r="DF41" s="54" t="str">
        <f t="shared" si="119"/>
        <v/>
      </c>
      <c r="DG41" s="54" t="str">
        <f t="shared" si="120"/>
        <v/>
      </c>
      <c r="DH41" s="54" t="str">
        <f t="shared" si="121"/>
        <v/>
      </c>
      <c r="DI41" s="54" t="str">
        <f t="shared" si="122"/>
        <v/>
      </c>
      <c r="DJ41" s="54" t="str">
        <f t="shared" si="123"/>
        <v/>
      </c>
      <c r="DK41" s="54" t="str">
        <f t="shared" si="124"/>
        <v/>
      </c>
      <c r="DL41" s="54" t="str">
        <f t="shared" si="125"/>
        <v/>
      </c>
      <c r="DM41" s="54" t="str">
        <f t="shared" si="126"/>
        <v/>
      </c>
      <c r="DN41" s="54" t="str">
        <f t="shared" si="127"/>
        <v/>
      </c>
      <c r="DO41" s="54" t="str">
        <f t="shared" si="128"/>
        <v/>
      </c>
      <c r="DP41" s="54" t="str">
        <f t="shared" si="129"/>
        <v/>
      </c>
      <c r="DQ41" s="54" t="str">
        <f t="shared" si="130"/>
        <v/>
      </c>
      <c r="DR41" s="54" t="str">
        <f t="shared" si="131"/>
        <v/>
      </c>
      <c r="DS41" s="54" t="str">
        <f t="shared" si="132"/>
        <v/>
      </c>
      <c r="DT41" s="54" t="str">
        <f t="shared" si="133"/>
        <v/>
      </c>
      <c r="DU41" s="54" t="str">
        <f t="shared" si="134"/>
        <v/>
      </c>
      <c r="DV41" s="54" t="str">
        <f t="shared" si="135"/>
        <v/>
      </c>
      <c r="DW41" s="54" t="str">
        <f t="shared" si="136"/>
        <v/>
      </c>
      <c r="DX41" s="54" t="str">
        <f t="shared" si="137"/>
        <v/>
      </c>
      <c r="DY41" s="54" t="str">
        <f t="shared" si="138"/>
        <v/>
      </c>
      <c r="DZ41" s="54" t="str">
        <f t="shared" si="139"/>
        <v/>
      </c>
      <c r="EA41" s="54" t="str">
        <f t="shared" si="140"/>
        <v/>
      </c>
      <c r="EB41" s="54" t="str">
        <f t="shared" si="141"/>
        <v/>
      </c>
      <c r="EC41" s="54" t="str">
        <f t="shared" si="142"/>
        <v/>
      </c>
      <c r="ED41" s="54" t="str">
        <f t="shared" si="143"/>
        <v/>
      </c>
      <c r="EE41" s="54" t="str">
        <f t="shared" si="144"/>
        <v/>
      </c>
      <c r="EF41" s="54" t="str">
        <f t="shared" si="145"/>
        <v/>
      </c>
      <c r="EG41" s="54" t="str">
        <f t="shared" si="146"/>
        <v/>
      </c>
      <c r="EH41" s="54" t="str">
        <f t="shared" si="147"/>
        <v/>
      </c>
      <c r="EI41" s="54" t="str">
        <f t="shared" si="148"/>
        <v/>
      </c>
      <c r="EJ41" s="54" t="str">
        <f t="shared" si="149"/>
        <v/>
      </c>
      <c r="EK41" s="54" t="str">
        <f t="shared" si="150"/>
        <v/>
      </c>
      <c r="EL41" s="54" t="str">
        <f t="shared" si="151"/>
        <v/>
      </c>
      <c r="EM41" s="54" t="str">
        <f t="shared" si="152"/>
        <v/>
      </c>
      <c r="EN41" s="54" t="str">
        <f t="shared" si="153"/>
        <v/>
      </c>
      <c r="EO41" s="54" t="str">
        <f t="shared" si="154"/>
        <v/>
      </c>
      <c r="EP41" s="54" t="str">
        <f t="shared" si="155"/>
        <v/>
      </c>
      <c r="EQ41" s="220" t="str">
        <f t="shared" ca="1" si="156"/>
        <v/>
      </c>
      <c r="ER41" s="220" t="str">
        <f t="shared" ca="1" si="157"/>
        <v/>
      </c>
      <c r="ES41" s="54" t="str">
        <f t="shared" ca="1" si="158"/>
        <v/>
      </c>
      <c r="ET41" s="54" t="str">
        <f t="shared" ca="1" si="159"/>
        <v/>
      </c>
      <c r="EU41" s="54" t="str">
        <f t="shared" ca="1" si="160"/>
        <v/>
      </c>
      <c r="EV41" s="54" t="str">
        <f t="shared" ca="1" si="161"/>
        <v/>
      </c>
      <c r="EW41" s="54" t="str">
        <f t="shared" ca="1" si="162"/>
        <v/>
      </c>
      <c r="EX41" s="54" t="str">
        <f t="shared" ca="1" si="163"/>
        <v/>
      </c>
      <c r="EY41" s="54" t="str">
        <f t="shared" ca="1" si="164"/>
        <v/>
      </c>
      <c r="EZ41" s="54" t="str">
        <f t="shared" ca="1" si="165"/>
        <v/>
      </c>
      <c r="FA41" s="54" t="str">
        <f t="shared" ca="1" si="166"/>
        <v/>
      </c>
      <c r="FB41" s="54" t="str">
        <f t="shared" ca="1" si="167"/>
        <v/>
      </c>
      <c r="FC41" s="54" t="str">
        <f t="shared" ca="1" si="168"/>
        <v/>
      </c>
      <c r="FD41" s="220">
        <f t="shared" si="169"/>
        <v>1</v>
      </c>
      <c r="FE41" s="54" t="str">
        <f t="shared" si="170"/>
        <v/>
      </c>
      <c r="FF41" s="54" t="str">
        <f t="shared" si="171"/>
        <v/>
      </c>
      <c r="FG41" s="54" t="str">
        <f t="shared" si="172"/>
        <v/>
      </c>
      <c r="FH41" s="54" t="str">
        <f t="shared" si="173"/>
        <v/>
      </c>
      <c r="FI41" s="220" t="str">
        <f>IF(B41=0,"",COUNTIF(FD$6:FD41,FD41))</f>
        <v/>
      </c>
      <c r="FJ41" s="54" t="str">
        <f t="shared" si="174"/>
        <v/>
      </c>
      <c r="FK41" s="221" t="str">
        <f t="shared" si="175"/>
        <v/>
      </c>
      <c r="FL41" s="54" t="str">
        <f t="shared" si="176"/>
        <v/>
      </c>
      <c r="FM41" s="54" t="str">
        <f t="shared" si="177"/>
        <v/>
      </c>
      <c r="FN41" s="54" t="str">
        <f t="shared" si="178"/>
        <v/>
      </c>
      <c r="FO41" s="54" t="str">
        <f t="shared" si="179"/>
        <v/>
      </c>
    </row>
    <row r="42" spans="1:171" ht="17.25">
      <c r="A42" s="214">
        <v>37</v>
      </c>
      <c r="B42" s="214">
        <f>COUNTIF('中間シート (2)'!M:M,行政集計シート※記入不要です!A42)</f>
        <v>0</v>
      </c>
      <c r="C42" s="222" t="str">
        <f>IF(OR(G42&lt;&gt;"",H42&lt;&gt;""),C41,"")</f>
        <v/>
      </c>
      <c r="D42" s="222" t="str">
        <f t="shared" ref="D42:D65" si="185">IF(OR(G42&lt;&gt;"",H42&lt;&gt;""),D41,"")</f>
        <v/>
      </c>
      <c r="E42" s="222" t="str">
        <f t="shared" si="182"/>
        <v/>
      </c>
      <c r="F42" s="223"/>
      <c r="G42" s="216" t="str">
        <f>IFERROR(VLOOKUP($A42,'中間シート (2)'!$M$6:$AR$65,G$1,FALSE),"")</f>
        <v/>
      </c>
      <c r="H42" s="216" t="str">
        <f>IFERROR(VLOOKUP($A42,'中間シート (2)'!$M$6:$AR$65,H$1,FALSE),"")</f>
        <v/>
      </c>
      <c r="I42" s="216" t="str">
        <f>IFERROR(VLOOKUP($A42,'中間シート (2)'!$M$6:$AR$65,I$1,FALSE),"")</f>
        <v/>
      </c>
      <c r="J42" s="216" t="str">
        <f>IFERROR(VLOOKUP($A42,'中間シート (2)'!$M$6:$AR$65,J$1,FALSE),"")</f>
        <v/>
      </c>
      <c r="K42" s="216" t="str">
        <f>IFERROR(VLOOKUP($A42,'中間シート (2)'!$M$6:$AR$65,K$1,FALSE),"")</f>
        <v/>
      </c>
      <c r="L42" s="216" t="str">
        <f>IFERROR(VLOOKUP($A42,'中間シート (2)'!$M$6:$AR$65,L$1,FALSE),"")</f>
        <v/>
      </c>
      <c r="M42" s="216" t="str">
        <f>IFERROR(VLOOKUP($A42,'中間シート (2)'!$M$6:$AR$65,M$1,FALSE),"")</f>
        <v/>
      </c>
      <c r="N42" s="216" t="str">
        <f>IFERROR(VLOOKUP($A42,'中間シート (2)'!$M$6:$AR$65,N$1,FALSE),"")</f>
        <v/>
      </c>
      <c r="O42" s="216" t="str">
        <f>IFERROR(VLOOKUP($A42,'中間シート (2)'!$M$6:$AR$65,O$1,FALSE),"")</f>
        <v/>
      </c>
      <c r="P42" s="216" t="str">
        <f>IFERROR(VLOOKUP($A42,'中間シート (2)'!$M$6:$AR$65,P$1,FALSE),"")</f>
        <v/>
      </c>
      <c r="Q42" s="216" t="str">
        <f>IFERROR(VLOOKUP($A42,'中間シート (2)'!$M$6:$AR$65,Q$1,FALSE),"")</f>
        <v/>
      </c>
      <c r="R42" s="216" t="str">
        <f>IFERROR(VLOOKUP($A42,'中間シート (2)'!$M$6:$AR$65,R$1,FALSE),"")</f>
        <v/>
      </c>
      <c r="S42" s="216" t="str">
        <f>IFERROR(VLOOKUP($A42,'中間シート (2)'!$M$6:$AR$65,S$1,FALSE),"")</f>
        <v/>
      </c>
      <c r="T42" s="216" t="str">
        <f>IFERROR(VLOOKUP($A42,'中間シート (2)'!$M$6:$AR$65,T$1,FALSE),"")</f>
        <v/>
      </c>
      <c r="U42" s="216" t="str">
        <f>IFERROR(VLOOKUP($A42,'中間シート (2)'!$M$6:$AR$65,U$1,FALSE),"")</f>
        <v/>
      </c>
      <c r="V42" s="216"/>
      <c r="W42" s="216" t="str">
        <f>IFERROR(VLOOKUP($A42,'中間シート (2)'!$M$6:$AR$65,W$1,FALSE),"")</f>
        <v/>
      </c>
      <c r="X42" s="216" t="str">
        <f>IFERROR(VLOOKUP($A42,'中間シート (2)'!$M$6:$AR$65,X$1,FALSE),"")</f>
        <v/>
      </c>
      <c r="Y42" s="216" t="str">
        <f>IFERROR(VLOOKUP($A42,'中間シート (2)'!$M$6:$AR$65,Y$1,FALSE),"")</f>
        <v/>
      </c>
      <c r="Z42" s="216" t="str">
        <f>IFERROR(VLOOKUP($A42,'中間シート (2)'!$M$6:$AR$65,Z$1,FALSE),"")</f>
        <v/>
      </c>
      <c r="AA42" s="216" t="str">
        <f>IFERROR(VLOOKUP($A42,'中間シート (2)'!$M$6:$AR$65,AA$1,FALSE),"")</f>
        <v/>
      </c>
      <c r="AB42" s="216" t="str">
        <f>IFERROR(VLOOKUP($A42,'中間シート (2)'!$M$6:$AR$65,AB$1,FALSE),"")</f>
        <v/>
      </c>
      <c r="AC42" s="216" t="str">
        <f>IFERROR(VLOOKUP($A42,'中間シート (2)'!$M$6:$AR$65,AC$1,FALSE),"")</f>
        <v/>
      </c>
      <c r="AD42" s="216" t="str">
        <f>IFERROR(VLOOKUP($A42,'中間シート (2)'!$M$6:$AR$65,AD$1,FALSE),"")</f>
        <v/>
      </c>
      <c r="AE42" s="216"/>
      <c r="AF42" s="216"/>
      <c r="AG42" s="216"/>
      <c r="AH42" s="228" t="str">
        <f>IFERROR(VLOOKUP($A42,'中間シート (2)'!$M$6:$BC$67,AH$1,FALSE),"")</f>
        <v/>
      </c>
      <c r="AI42" s="228" t="str">
        <f>IFERROR(VLOOKUP($A42,'中間シート (2)'!$M$6:$BC$67,AI$1,FALSE),"")</f>
        <v/>
      </c>
      <c r="AJ42" s="228" t="str">
        <f>IFERROR(VLOOKUP($A42,'中間シート (2)'!$M$6:$BC$67,AJ$1,FALSE),"")</f>
        <v/>
      </c>
      <c r="AK42" s="228" t="str">
        <f>IFERROR(VLOOKUP($A42,'中間シート (2)'!$M$6:$BC$67,AK$1,FALSE),"")</f>
        <v/>
      </c>
      <c r="AL42" s="228" t="str">
        <f>IFERROR(VLOOKUP($A42,'中間シート (2)'!$M$6:$BC$67,AL$1,FALSE),"")</f>
        <v/>
      </c>
      <c r="AM42" s="228" t="str">
        <f>IFERROR(VLOOKUP($A42,'中間シート (2)'!$M$6:$BC$67,AM$1,FALSE),"")</f>
        <v/>
      </c>
      <c r="AN42" s="228" t="str">
        <f>IFERROR(VLOOKUP($A42,'中間シート (2)'!$M$6:$BC$67,AN$1,FALSE),"")</f>
        <v/>
      </c>
      <c r="AO42" s="228" t="str">
        <f>IFERROR(VLOOKUP($A42,'中間シート (2)'!$M$6:$BC$67,AO$1,FALSE),"")</f>
        <v/>
      </c>
      <c r="AR42" s="217"/>
      <c r="AS42" s="217"/>
      <c r="AT42" s="217"/>
      <c r="AU42" s="54">
        <f t="shared" si="183"/>
        <v>41</v>
      </c>
      <c r="AV42" s="54">
        <f t="shared" si="184"/>
        <v>41</v>
      </c>
      <c r="AW42" s="54" t="str">
        <f t="shared" si="59"/>
        <v/>
      </c>
      <c r="AX42" s="54" t="str">
        <f t="shared" si="60"/>
        <v/>
      </c>
      <c r="AY42" s="54" t="str">
        <f t="shared" si="61"/>
        <v/>
      </c>
      <c r="AZ42" s="54" t="str">
        <f t="shared" si="62"/>
        <v/>
      </c>
      <c r="BA42" s="54" t="str">
        <f t="shared" si="63"/>
        <v/>
      </c>
      <c r="BB42" s="54" t="str">
        <f ca="1">IF(AB42="","",IF(COUNTIF(エラー23シート!$G$5:$G$79, OFFSET(I42,IF(H42="",0,-H42+1),0)*100+OFFSET(X42,IF(H42="",0,-H42+1),0)*10+AB42)&gt;0,23,""))</f>
        <v/>
      </c>
      <c r="BC42" s="54" t="str">
        <f t="shared" si="64"/>
        <v/>
      </c>
      <c r="BD42" s="54" t="str">
        <f t="shared" si="65"/>
        <v/>
      </c>
      <c r="BE42" s="54" t="str">
        <f t="shared" si="66"/>
        <v/>
      </c>
      <c r="BF42" s="54" t="str">
        <f t="shared" si="67"/>
        <v/>
      </c>
      <c r="BG42" s="54" t="str">
        <f t="shared" si="68"/>
        <v/>
      </c>
      <c r="BH42" s="54" t="str">
        <f t="shared" si="69"/>
        <v/>
      </c>
      <c r="BI42" s="54" t="str">
        <f t="shared" si="70"/>
        <v/>
      </c>
      <c r="BJ42" s="54" t="str">
        <f t="shared" si="71"/>
        <v/>
      </c>
      <c r="BK42" s="54" t="str">
        <f t="shared" si="72"/>
        <v/>
      </c>
      <c r="BL42" s="54" t="str">
        <f t="shared" si="73"/>
        <v/>
      </c>
      <c r="BM42" s="54" t="str">
        <f t="shared" si="74"/>
        <v/>
      </c>
      <c r="BN42" s="54" t="str">
        <f t="shared" si="75"/>
        <v/>
      </c>
      <c r="BO42" s="54" t="str">
        <f t="shared" si="76"/>
        <v/>
      </c>
      <c r="BP42" s="54" t="str">
        <f t="shared" si="77"/>
        <v/>
      </c>
      <c r="BQ42" s="54" t="str">
        <f t="shared" si="78"/>
        <v/>
      </c>
      <c r="BR42" s="54" t="str">
        <f t="shared" si="79"/>
        <v/>
      </c>
      <c r="BS42" s="218" t="str">
        <f t="shared" si="80"/>
        <v/>
      </c>
      <c r="BT42" s="54" t="str">
        <f t="shared" si="81"/>
        <v/>
      </c>
      <c r="BU42" s="54" t="str">
        <f t="shared" si="82"/>
        <v/>
      </c>
      <c r="BV42" s="54" t="str">
        <f t="shared" si="83"/>
        <v/>
      </c>
      <c r="BW42" s="54" t="str">
        <f t="shared" si="84"/>
        <v/>
      </c>
      <c r="BX42" s="54" t="str">
        <f t="shared" si="85"/>
        <v/>
      </c>
      <c r="BY42" s="54" t="str">
        <f t="shared" si="86"/>
        <v/>
      </c>
      <c r="BZ42" s="54" t="str">
        <f t="shared" si="87"/>
        <v/>
      </c>
      <c r="CA42" s="54" t="str">
        <f t="shared" si="88"/>
        <v/>
      </c>
      <c r="CB42" s="54" t="str">
        <f t="shared" si="89"/>
        <v/>
      </c>
      <c r="CC42" s="54" t="str">
        <f t="shared" si="90"/>
        <v/>
      </c>
      <c r="CD42" s="54" t="str">
        <f t="shared" si="91"/>
        <v/>
      </c>
      <c r="CE42" s="54" t="str">
        <f t="shared" si="92"/>
        <v/>
      </c>
      <c r="CF42" s="54" t="str">
        <f t="shared" si="93"/>
        <v/>
      </c>
      <c r="CG42" s="54" t="str">
        <f t="shared" si="94"/>
        <v/>
      </c>
      <c r="CH42" s="54" t="str">
        <f t="shared" si="95"/>
        <v/>
      </c>
      <c r="CI42" s="54" t="str">
        <f t="shared" si="96"/>
        <v/>
      </c>
      <c r="CJ42" s="54" t="str">
        <f t="shared" si="97"/>
        <v/>
      </c>
      <c r="CK42" s="54" t="str">
        <f t="shared" si="98"/>
        <v/>
      </c>
      <c r="CL42" s="219" t="str">
        <f t="shared" si="99"/>
        <v/>
      </c>
      <c r="CM42" s="54" t="str">
        <f t="shared" si="100"/>
        <v/>
      </c>
      <c r="CN42" s="54" t="str">
        <f t="shared" si="101"/>
        <v/>
      </c>
      <c r="CO42" s="54" t="str">
        <f t="shared" si="102"/>
        <v/>
      </c>
      <c r="CP42" s="54" t="str">
        <f t="shared" si="103"/>
        <v/>
      </c>
      <c r="CQ42" s="54" t="str">
        <f t="shared" si="104"/>
        <v/>
      </c>
      <c r="CR42" s="54" t="str">
        <f t="shared" si="105"/>
        <v/>
      </c>
      <c r="CS42" s="54" t="str">
        <f t="shared" si="106"/>
        <v/>
      </c>
      <c r="CT42" s="54" t="str">
        <f t="shared" si="107"/>
        <v/>
      </c>
      <c r="CU42" s="54" t="str">
        <f t="shared" si="108"/>
        <v/>
      </c>
      <c r="CV42" s="220">
        <f t="shared" si="109"/>
        <v>0</v>
      </c>
      <c r="CW42" s="54" t="str">
        <f t="shared" si="110"/>
        <v/>
      </c>
      <c r="CX42" s="54" t="str">
        <f t="shared" si="111"/>
        <v/>
      </c>
      <c r="CY42" s="54" t="str">
        <f t="shared" si="112"/>
        <v/>
      </c>
      <c r="CZ42" s="54" t="str">
        <f t="shared" si="113"/>
        <v/>
      </c>
      <c r="DA42" s="54" t="str">
        <f t="shared" si="114"/>
        <v/>
      </c>
      <c r="DB42" s="54" t="str">
        <f t="shared" si="115"/>
        <v/>
      </c>
      <c r="DC42" s="54" t="str">
        <f t="shared" si="116"/>
        <v/>
      </c>
      <c r="DD42" s="54" t="str">
        <f t="shared" si="117"/>
        <v/>
      </c>
      <c r="DE42" s="54" t="str">
        <f t="shared" si="118"/>
        <v/>
      </c>
      <c r="DF42" s="54" t="str">
        <f t="shared" si="119"/>
        <v/>
      </c>
      <c r="DG42" s="54" t="str">
        <f t="shared" si="120"/>
        <v/>
      </c>
      <c r="DH42" s="54" t="str">
        <f t="shared" si="121"/>
        <v/>
      </c>
      <c r="DI42" s="54" t="str">
        <f t="shared" si="122"/>
        <v/>
      </c>
      <c r="DJ42" s="54" t="str">
        <f t="shared" si="123"/>
        <v/>
      </c>
      <c r="DK42" s="54" t="str">
        <f t="shared" si="124"/>
        <v/>
      </c>
      <c r="DL42" s="54" t="str">
        <f t="shared" si="125"/>
        <v/>
      </c>
      <c r="DM42" s="54" t="str">
        <f t="shared" si="126"/>
        <v/>
      </c>
      <c r="DN42" s="54" t="str">
        <f t="shared" si="127"/>
        <v/>
      </c>
      <c r="DO42" s="54" t="str">
        <f t="shared" si="128"/>
        <v/>
      </c>
      <c r="DP42" s="54" t="str">
        <f t="shared" si="129"/>
        <v/>
      </c>
      <c r="DQ42" s="54" t="str">
        <f t="shared" si="130"/>
        <v/>
      </c>
      <c r="DR42" s="54" t="str">
        <f t="shared" si="131"/>
        <v/>
      </c>
      <c r="DS42" s="54" t="str">
        <f t="shared" si="132"/>
        <v/>
      </c>
      <c r="DT42" s="54" t="str">
        <f t="shared" si="133"/>
        <v/>
      </c>
      <c r="DU42" s="54" t="str">
        <f t="shared" si="134"/>
        <v/>
      </c>
      <c r="DV42" s="54" t="str">
        <f t="shared" si="135"/>
        <v/>
      </c>
      <c r="DW42" s="54" t="str">
        <f t="shared" si="136"/>
        <v/>
      </c>
      <c r="DX42" s="54" t="str">
        <f t="shared" si="137"/>
        <v/>
      </c>
      <c r="DY42" s="54" t="str">
        <f t="shared" si="138"/>
        <v/>
      </c>
      <c r="DZ42" s="54" t="str">
        <f t="shared" si="139"/>
        <v/>
      </c>
      <c r="EA42" s="54" t="str">
        <f t="shared" si="140"/>
        <v/>
      </c>
      <c r="EB42" s="54" t="str">
        <f t="shared" si="141"/>
        <v/>
      </c>
      <c r="EC42" s="54" t="str">
        <f t="shared" si="142"/>
        <v/>
      </c>
      <c r="ED42" s="54" t="str">
        <f t="shared" si="143"/>
        <v/>
      </c>
      <c r="EE42" s="54" t="str">
        <f t="shared" si="144"/>
        <v/>
      </c>
      <c r="EF42" s="54" t="str">
        <f t="shared" si="145"/>
        <v/>
      </c>
      <c r="EG42" s="54" t="str">
        <f t="shared" si="146"/>
        <v/>
      </c>
      <c r="EH42" s="54" t="str">
        <f t="shared" si="147"/>
        <v/>
      </c>
      <c r="EI42" s="54" t="str">
        <f t="shared" si="148"/>
        <v/>
      </c>
      <c r="EJ42" s="54" t="str">
        <f t="shared" si="149"/>
        <v/>
      </c>
      <c r="EK42" s="54" t="str">
        <f t="shared" si="150"/>
        <v/>
      </c>
      <c r="EL42" s="54" t="str">
        <f t="shared" si="151"/>
        <v/>
      </c>
      <c r="EM42" s="54" t="str">
        <f t="shared" si="152"/>
        <v/>
      </c>
      <c r="EN42" s="54" t="str">
        <f t="shared" si="153"/>
        <v/>
      </c>
      <c r="EO42" s="54" t="str">
        <f t="shared" si="154"/>
        <v/>
      </c>
      <c r="EP42" s="54" t="str">
        <f t="shared" si="155"/>
        <v/>
      </c>
      <c r="EQ42" s="220" t="str">
        <f t="shared" ca="1" si="156"/>
        <v/>
      </c>
      <c r="ER42" s="220" t="str">
        <f t="shared" ca="1" si="157"/>
        <v/>
      </c>
      <c r="ES42" s="54" t="str">
        <f t="shared" ca="1" si="158"/>
        <v/>
      </c>
      <c r="ET42" s="54" t="str">
        <f t="shared" ca="1" si="159"/>
        <v/>
      </c>
      <c r="EU42" s="54" t="str">
        <f t="shared" ca="1" si="160"/>
        <v/>
      </c>
      <c r="EV42" s="54" t="str">
        <f t="shared" ca="1" si="161"/>
        <v/>
      </c>
      <c r="EW42" s="54" t="str">
        <f t="shared" ca="1" si="162"/>
        <v/>
      </c>
      <c r="EX42" s="54" t="str">
        <f t="shared" ca="1" si="163"/>
        <v/>
      </c>
      <c r="EY42" s="54" t="str">
        <f t="shared" ca="1" si="164"/>
        <v/>
      </c>
      <c r="EZ42" s="54" t="str">
        <f t="shared" ca="1" si="165"/>
        <v/>
      </c>
      <c r="FA42" s="54" t="str">
        <f t="shared" ca="1" si="166"/>
        <v/>
      </c>
      <c r="FB42" s="54" t="str">
        <f t="shared" ca="1" si="167"/>
        <v/>
      </c>
      <c r="FC42" s="54" t="str">
        <f t="shared" ca="1" si="168"/>
        <v/>
      </c>
      <c r="FD42" s="220">
        <f t="shared" si="169"/>
        <v>1</v>
      </c>
      <c r="FE42" s="54" t="str">
        <f t="shared" si="170"/>
        <v/>
      </c>
      <c r="FF42" s="54" t="str">
        <f t="shared" si="171"/>
        <v/>
      </c>
      <c r="FG42" s="54" t="str">
        <f t="shared" si="172"/>
        <v/>
      </c>
      <c r="FH42" s="54" t="str">
        <f t="shared" si="173"/>
        <v/>
      </c>
      <c r="FI42" s="220" t="str">
        <f>IF(B42=0,"",COUNTIF(FD$6:FD42,FD42))</f>
        <v/>
      </c>
      <c r="FJ42" s="54" t="str">
        <f t="shared" si="174"/>
        <v/>
      </c>
      <c r="FK42" s="221" t="str">
        <f t="shared" si="175"/>
        <v/>
      </c>
      <c r="FL42" s="54" t="str">
        <f t="shared" si="176"/>
        <v/>
      </c>
      <c r="FM42" s="54" t="str">
        <f t="shared" si="177"/>
        <v/>
      </c>
      <c r="FN42" s="54" t="str">
        <f t="shared" si="178"/>
        <v/>
      </c>
      <c r="FO42" s="54" t="str">
        <f t="shared" si="179"/>
        <v/>
      </c>
    </row>
    <row r="43" spans="1:171" ht="17.25">
      <c r="A43" s="214">
        <v>38</v>
      </c>
      <c r="B43" s="214">
        <f>COUNTIF('中間シート (2)'!M:M,行政集計シート※記入不要です!A43)</f>
        <v>0</v>
      </c>
      <c r="C43" s="222" t="str">
        <f t="shared" ref="C43:C64" si="186">IF(OR(G43&lt;&gt;"",H43&lt;&gt;""),C42,"")</f>
        <v/>
      </c>
      <c r="D43" s="222" t="str">
        <f t="shared" si="185"/>
        <v/>
      </c>
      <c r="E43" s="222" t="str">
        <f t="shared" si="182"/>
        <v/>
      </c>
      <c r="F43" s="223"/>
      <c r="G43" s="216" t="str">
        <f>IFERROR(VLOOKUP($A43,'中間シート (2)'!$M$6:$AR$65,G$1,FALSE),"")</f>
        <v/>
      </c>
      <c r="H43" s="216" t="str">
        <f>IFERROR(VLOOKUP($A43,'中間シート (2)'!$M$6:$AR$65,H$1,FALSE),"")</f>
        <v/>
      </c>
      <c r="I43" s="216" t="str">
        <f>IFERROR(VLOOKUP($A43,'中間シート (2)'!$M$6:$AR$65,I$1,FALSE),"")</f>
        <v/>
      </c>
      <c r="J43" s="216" t="str">
        <f>IFERROR(VLOOKUP($A43,'中間シート (2)'!$M$6:$AR$65,J$1,FALSE),"")</f>
        <v/>
      </c>
      <c r="K43" s="216" t="str">
        <f>IFERROR(VLOOKUP($A43,'中間シート (2)'!$M$6:$AR$65,K$1,FALSE),"")</f>
        <v/>
      </c>
      <c r="L43" s="216" t="str">
        <f>IFERROR(VLOOKUP($A43,'中間シート (2)'!$M$6:$AR$65,L$1,FALSE),"")</f>
        <v/>
      </c>
      <c r="M43" s="216" t="str">
        <f>IFERROR(VLOOKUP($A43,'中間シート (2)'!$M$6:$AR$65,M$1,FALSE),"")</f>
        <v/>
      </c>
      <c r="N43" s="216" t="str">
        <f>IFERROR(VLOOKUP($A43,'中間シート (2)'!$M$6:$AR$65,N$1,FALSE),"")</f>
        <v/>
      </c>
      <c r="O43" s="216" t="str">
        <f>IFERROR(VLOOKUP($A43,'中間シート (2)'!$M$6:$AR$65,O$1,FALSE),"")</f>
        <v/>
      </c>
      <c r="P43" s="216" t="str">
        <f>IFERROR(VLOOKUP($A43,'中間シート (2)'!$M$6:$AR$65,P$1,FALSE),"")</f>
        <v/>
      </c>
      <c r="Q43" s="216" t="str">
        <f>IFERROR(VLOOKUP($A43,'中間シート (2)'!$M$6:$AR$65,Q$1,FALSE),"")</f>
        <v/>
      </c>
      <c r="R43" s="216" t="str">
        <f>IFERROR(VLOOKUP($A43,'中間シート (2)'!$M$6:$AR$65,R$1,FALSE),"")</f>
        <v/>
      </c>
      <c r="S43" s="216" t="str">
        <f>IFERROR(VLOOKUP($A43,'中間シート (2)'!$M$6:$AR$65,S$1,FALSE),"")</f>
        <v/>
      </c>
      <c r="T43" s="216" t="str">
        <f>IFERROR(VLOOKUP($A43,'中間シート (2)'!$M$6:$AR$65,T$1,FALSE),"")</f>
        <v/>
      </c>
      <c r="U43" s="216" t="str">
        <f>IFERROR(VLOOKUP($A43,'中間シート (2)'!$M$6:$AR$65,U$1,FALSE),"")</f>
        <v/>
      </c>
      <c r="V43" s="216"/>
      <c r="W43" s="216" t="str">
        <f>IFERROR(VLOOKUP($A43,'中間シート (2)'!$M$6:$AR$65,W$1,FALSE),"")</f>
        <v/>
      </c>
      <c r="X43" s="216" t="str">
        <f>IFERROR(VLOOKUP($A43,'中間シート (2)'!$M$6:$AR$65,X$1,FALSE),"")</f>
        <v/>
      </c>
      <c r="Y43" s="216" t="str">
        <f>IFERROR(VLOOKUP($A43,'中間シート (2)'!$M$6:$AR$65,Y$1,FALSE),"")</f>
        <v/>
      </c>
      <c r="Z43" s="216" t="str">
        <f>IFERROR(VLOOKUP($A43,'中間シート (2)'!$M$6:$AR$65,Z$1,FALSE),"")</f>
        <v/>
      </c>
      <c r="AA43" s="216" t="str">
        <f>IFERROR(VLOOKUP($A43,'中間シート (2)'!$M$6:$AR$65,AA$1,FALSE),"")</f>
        <v/>
      </c>
      <c r="AB43" s="216" t="str">
        <f>IFERROR(VLOOKUP($A43,'中間シート (2)'!$M$6:$AR$65,AB$1,FALSE),"")</f>
        <v/>
      </c>
      <c r="AC43" s="216" t="str">
        <f>IFERROR(VLOOKUP($A43,'中間シート (2)'!$M$6:$AR$65,AC$1,FALSE),"")</f>
        <v/>
      </c>
      <c r="AD43" s="216" t="str">
        <f>IFERROR(VLOOKUP($A43,'中間シート (2)'!$M$6:$AR$65,AD$1,FALSE),"")</f>
        <v/>
      </c>
      <c r="AE43" s="216"/>
      <c r="AF43" s="216"/>
      <c r="AG43" s="216"/>
      <c r="AH43" s="228" t="str">
        <f>IFERROR(VLOOKUP($A43,'中間シート (2)'!$M$6:$BC$67,AH$1,FALSE),"")</f>
        <v/>
      </c>
      <c r="AI43" s="228" t="str">
        <f>IFERROR(VLOOKUP($A43,'中間シート (2)'!$M$6:$BC$67,AI$1,FALSE),"")</f>
        <v/>
      </c>
      <c r="AJ43" s="228" t="str">
        <f>IFERROR(VLOOKUP($A43,'中間シート (2)'!$M$6:$BC$67,AJ$1,FALSE),"")</f>
        <v/>
      </c>
      <c r="AK43" s="228" t="str">
        <f>IFERROR(VLOOKUP($A43,'中間シート (2)'!$M$6:$BC$67,AK$1,FALSE),"")</f>
        <v/>
      </c>
      <c r="AL43" s="228" t="str">
        <f>IFERROR(VLOOKUP($A43,'中間シート (2)'!$M$6:$BC$67,AL$1,FALSE),"")</f>
        <v/>
      </c>
      <c r="AM43" s="228" t="str">
        <f>IFERROR(VLOOKUP($A43,'中間シート (2)'!$M$6:$BC$67,AM$1,FALSE),"")</f>
        <v/>
      </c>
      <c r="AN43" s="228" t="str">
        <f>IFERROR(VLOOKUP($A43,'中間シート (2)'!$M$6:$BC$67,AN$1,FALSE),"")</f>
        <v/>
      </c>
      <c r="AO43" s="228" t="str">
        <f>IFERROR(VLOOKUP($A43,'中間シート (2)'!$M$6:$BC$67,AO$1,FALSE),"")</f>
        <v/>
      </c>
      <c r="AR43" s="217"/>
      <c r="AS43" s="217"/>
      <c r="AT43" s="217"/>
      <c r="AU43" s="54">
        <f t="shared" si="183"/>
        <v>41</v>
      </c>
      <c r="AV43" s="54">
        <f t="shared" si="184"/>
        <v>41</v>
      </c>
      <c r="AW43" s="54" t="str">
        <f t="shared" si="59"/>
        <v/>
      </c>
      <c r="AX43" s="54" t="str">
        <f t="shared" si="60"/>
        <v/>
      </c>
      <c r="AY43" s="54" t="str">
        <f t="shared" si="61"/>
        <v/>
      </c>
      <c r="AZ43" s="54" t="str">
        <f t="shared" si="62"/>
        <v/>
      </c>
      <c r="BA43" s="54" t="str">
        <f t="shared" si="63"/>
        <v/>
      </c>
      <c r="BB43" s="54" t="str">
        <f ca="1">IF(AB43="","",IF(COUNTIF(エラー23シート!$G$5:$G$79, OFFSET(I43,IF(H43="",0,-H43+1),0)*100+OFFSET(X43,IF(H43="",0,-H43+1),0)*10+AB43)&gt;0,23,""))</f>
        <v/>
      </c>
      <c r="BC43" s="54" t="str">
        <f t="shared" si="64"/>
        <v/>
      </c>
      <c r="BD43" s="54" t="str">
        <f t="shared" si="65"/>
        <v/>
      </c>
      <c r="BE43" s="54" t="str">
        <f t="shared" si="66"/>
        <v/>
      </c>
      <c r="BF43" s="54" t="str">
        <f t="shared" si="67"/>
        <v/>
      </c>
      <c r="BG43" s="54" t="str">
        <f t="shared" si="68"/>
        <v/>
      </c>
      <c r="BH43" s="54" t="str">
        <f t="shared" si="69"/>
        <v/>
      </c>
      <c r="BI43" s="54" t="str">
        <f t="shared" si="70"/>
        <v/>
      </c>
      <c r="BJ43" s="54" t="str">
        <f t="shared" si="71"/>
        <v/>
      </c>
      <c r="BK43" s="54" t="str">
        <f t="shared" si="72"/>
        <v/>
      </c>
      <c r="BL43" s="54" t="str">
        <f t="shared" si="73"/>
        <v/>
      </c>
      <c r="BM43" s="54" t="str">
        <f t="shared" si="74"/>
        <v/>
      </c>
      <c r="BN43" s="54" t="str">
        <f t="shared" si="75"/>
        <v/>
      </c>
      <c r="BO43" s="54" t="str">
        <f t="shared" si="76"/>
        <v/>
      </c>
      <c r="BP43" s="54" t="str">
        <f t="shared" si="77"/>
        <v/>
      </c>
      <c r="BQ43" s="54" t="str">
        <f t="shared" si="78"/>
        <v/>
      </c>
      <c r="BR43" s="54" t="str">
        <f t="shared" si="79"/>
        <v/>
      </c>
      <c r="BS43" s="218" t="str">
        <f t="shared" si="80"/>
        <v/>
      </c>
      <c r="BT43" s="54" t="str">
        <f t="shared" si="81"/>
        <v/>
      </c>
      <c r="BU43" s="54" t="str">
        <f t="shared" si="82"/>
        <v/>
      </c>
      <c r="BV43" s="54" t="str">
        <f t="shared" si="83"/>
        <v/>
      </c>
      <c r="BW43" s="54" t="str">
        <f t="shared" si="84"/>
        <v/>
      </c>
      <c r="BX43" s="54" t="str">
        <f t="shared" si="85"/>
        <v/>
      </c>
      <c r="BY43" s="54" t="str">
        <f t="shared" si="86"/>
        <v/>
      </c>
      <c r="BZ43" s="54" t="str">
        <f t="shared" si="87"/>
        <v/>
      </c>
      <c r="CA43" s="54" t="str">
        <f t="shared" si="88"/>
        <v/>
      </c>
      <c r="CB43" s="54" t="str">
        <f t="shared" si="89"/>
        <v/>
      </c>
      <c r="CC43" s="54" t="str">
        <f t="shared" si="90"/>
        <v/>
      </c>
      <c r="CD43" s="54" t="str">
        <f t="shared" si="91"/>
        <v/>
      </c>
      <c r="CE43" s="54" t="str">
        <f t="shared" si="92"/>
        <v/>
      </c>
      <c r="CF43" s="54" t="str">
        <f t="shared" si="93"/>
        <v/>
      </c>
      <c r="CG43" s="54" t="str">
        <f t="shared" si="94"/>
        <v/>
      </c>
      <c r="CH43" s="54" t="str">
        <f t="shared" si="95"/>
        <v/>
      </c>
      <c r="CI43" s="54" t="str">
        <f t="shared" si="96"/>
        <v/>
      </c>
      <c r="CJ43" s="54" t="str">
        <f t="shared" si="97"/>
        <v/>
      </c>
      <c r="CK43" s="54" t="str">
        <f t="shared" si="98"/>
        <v/>
      </c>
      <c r="CL43" s="219" t="str">
        <f t="shared" si="99"/>
        <v/>
      </c>
      <c r="CM43" s="54" t="str">
        <f t="shared" si="100"/>
        <v/>
      </c>
      <c r="CN43" s="54" t="str">
        <f t="shared" si="101"/>
        <v/>
      </c>
      <c r="CO43" s="54" t="str">
        <f t="shared" si="102"/>
        <v/>
      </c>
      <c r="CP43" s="54" t="str">
        <f t="shared" si="103"/>
        <v/>
      </c>
      <c r="CQ43" s="54" t="str">
        <f t="shared" si="104"/>
        <v/>
      </c>
      <c r="CR43" s="54" t="str">
        <f t="shared" si="105"/>
        <v/>
      </c>
      <c r="CS43" s="54" t="str">
        <f t="shared" si="106"/>
        <v/>
      </c>
      <c r="CT43" s="54" t="str">
        <f t="shared" si="107"/>
        <v/>
      </c>
      <c r="CU43" s="54" t="str">
        <f t="shared" si="108"/>
        <v/>
      </c>
      <c r="CV43" s="220">
        <f t="shared" si="109"/>
        <v>0</v>
      </c>
      <c r="CW43" s="54" t="str">
        <f t="shared" si="110"/>
        <v/>
      </c>
      <c r="CX43" s="54" t="str">
        <f t="shared" si="111"/>
        <v/>
      </c>
      <c r="CY43" s="54" t="str">
        <f t="shared" si="112"/>
        <v/>
      </c>
      <c r="CZ43" s="54" t="str">
        <f t="shared" si="113"/>
        <v/>
      </c>
      <c r="DA43" s="54" t="str">
        <f t="shared" si="114"/>
        <v/>
      </c>
      <c r="DB43" s="54" t="str">
        <f t="shared" si="115"/>
        <v/>
      </c>
      <c r="DC43" s="54" t="str">
        <f t="shared" si="116"/>
        <v/>
      </c>
      <c r="DD43" s="54" t="str">
        <f t="shared" si="117"/>
        <v/>
      </c>
      <c r="DE43" s="54" t="str">
        <f t="shared" si="118"/>
        <v/>
      </c>
      <c r="DF43" s="54" t="str">
        <f t="shared" si="119"/>
        <v/>
      </c>
      <c r="DG43" s="54" t="str">
        <f t="shared" si="120"/>
        <v/>
      </c>
      <c r="DH43" s="54" t="str">
        <f t="shared" si="121"/>
        <v/>
      </c>
      <c r="DI43" s="54" t="str">
        <f t="shared" si="122"/>
        <v/>
      </c>
      <c r="DJ43" s="54" t="str">
        <f t="shared" si="123"/>
        <v/>
      </c>
      <c r="DK43" s="54" t="str">
        <f t="shared" si="124"/>
        <v/>
      </c>
      <c r="DL43" s="54" t="str">
        <f t="shared" si="125"/>
        <v/>
      </c>
      <c r="DM43" s="54" t="str">
        <f t="shared" si="126"/>
        <v/>
      </c>
      <c r="DN43" s="54" t="str">
        <f t="shared" si="127"/>
        <v/>
      </c>
      <c r="DO43" s="54" t="str">
        <f t="shared" si="128"/>
        <v/>
      </c>
      <c r="DP43" s="54" t="str">
        <f t="shared" si="129"/>
        <v/>
      </c>
      <c r="DQ43" s="54" t="str">
        <f t="shared" si="130"/>
        <v/>
      </c>
      <c r="DR43" s="54" t="str">
        <f t="shared" si="131"/>
        <v/>
      </c>
      <c r="DS43" s="54" t="str">
        <f t="shared" si="132"/>
        <v/>
      </c>
      <c r="DT43" s="54" t="str">
        <f t="shared" si="133"/>
        <v/>
      </c>
      <c r="DU43" s="54" t="str">
        <f t="shared" si="134"/>
        <v/>
      </c>
      <c r="DV43" s="54" t="str">
        <f t="shared" si="135"/>
        <v/>
      </c>
      <c r="DW43" s="54" t="str">
        <f t="shared" si="136"/>
        <v/>
      </c>
      <c r="DX43" s="54" t="str">
        <f t="shared" si="137"/>
        <v/>
      </c>
      <c r="DY43" s="54" t="str">
        <f t="shared" si="138"/>
        <v/>
      </c>
      <c r="DZ43" s="54" t="str">
        <f t="shared" si="139"/>
        <v/>
      </c>
      <c r="EA43" s="54" t="str">
        <f t="shared" si="140"/>
        <v/>
      </c>
      <c r="EB43" s="54" t="str">
        <f t="shared" si="141"/>
        <v/>
      </c>
      <c r="EC43" s="54" t="str">
        <f t="shared" si="142"/>
        <v/>
      </c>
      <c r="ED43" s="54" t="str">
        <f t="shared" si="143"/>
        <v/>
      </c>
      <c r="EE43" s="54" t="str">
        <f t="shared" si="144"/>
        <v/>
      </c>
      <c r="EF43" s="54" t="str">
        <f t="shared" si="145"/>
        <v/>
      </c>
      <c r="EG43" s="54" t="str">
        <f t="shared" si="146"/>
        <v/>
      </c>
      <c r="EH43" s="54" t="str">
        <f t="shared" si="147"/>
        <v/>
      </c>
      <c r="EI43" s="54" t="str">
        <f t="shared" si="148"/>
        <v/>
      </c>
      <c r="EJ43" s="54" t="str">
        <f t="shared" si="149"/>
        <v/>
      </c>
      <c r="EK43" s="54" t="str">
        <f t="shared" si="150"/>
        <v/>
      </c>
      <c r="EL43" s="54" t="str">
        <f t="shared" si="151"/>
        <v/>
      </c>
      <c r="EM43" s="54" t="str">
        <f t="shared" si="152"/>
        <v/>
      </c>
      <c r="EN43" s="54" t="str">
        <f t="shared" si="153"/>
        <v/>
      </c>
      <c r="EO43" s="54" t="str">
        <f t="shared" si="154"/>
        <v/>
      </c>
      <c r="EP43" s="54" t="str">
        <f t="shared" si="155"/>
        <v/>
      </c>
      <c r="EQ43" s="220" t="str">
        <f t="shared" ca="1" si="156"/>
        <v/>
      </c>
      <c r="ER43" s="220" t="str">
        <f t="shared" ca="1" si="157"/>
        <v/>
      </c>
      <c r="ES43" s="54" t="str">
        <f t="shared" ca="1" si="158"/>
        <v/>
      </c>
      <c r="ET43" s="54" t="str">
        <f t="shared" ca="1" si="159"/>
        <v/>
      </c>
      <c r="EU43" s="54" t="str">
        <f t="shared" ca="1" si="160"/>
        <v/>
      </c>
      <c r="EV43" s="54" t="str">
        <f t="shared" ca="1" si="161"/>
        <v/>
      </c>
      <c r="EW43" s="54" t="str">
        <f t="shared" ca="1" si="162"/>
        <v/>
      </c>
      <c r="EX43" s="54" t="str">
        <f t="shared" ca="1" si="163"/>
        <v/>
      </c>
      <c r="EY43" s="54" t="str">
        <f t="shared" ca="1" si="164"/>
        <v/>
      </c>
      <c r="EZ43" s="54" t="str">
        <f t="shared" ca="1" si="165"/>
        <v/>
      </c>
      <c r="FA43" s="54" t="str">
        <f t="shared" ca="1" si="166"/>
        <v/>
      </c>
      <c r="FB43" s="54" t="str">
        <f t="shared" ca="1" si="167"/>
        <v/>
      </c>
      <c r="FC43" s="54" t="str">
        <f t="shared" ca="1" si="168"/>
        <v/>
      </c>
      <c r="FD43" s="220">
        <f t="shared" si="169"/>
        <v>1</v>
      </c>
      <c r="FE43" s="54" t="str">
        <f t="shared" si="170"/>
        <v/>
      </c>
      <c r="FF43" s="54" t="str">
        <f t="shared" si="171"/>
        <v/>
      </c>
      <c r="FG43" s="54" t="str">
        <f t="shared" si="172"/>
        <v/>
      </c>
      <c r="FH43" s="54" t="str">
        <f t="shared" si="173"/>
        <v/>
      </c>
      <c r="FI43" s="220" t="str">
        <f>IF(B43=0,"",COUNTIF(FD$6:FD43,FD43))</f>
        <v/>
      </c>
      <c r="FJ43" s="54" t="str">
        <f t="shared" si="174"/>
        <v/>
      </c>
      <c r="FK43" s="221" t="str">
        <f t="shared" si="175"/>
        <v/>
      </c>
      <c r="FL43" s="54" t="str">
        <f t="shared" si="176"/>
        <v/>
      </c>
      <c r="FM43" s="54" t="str">
        <f t="shared" si="177"/>
        <v/>
      </c>
      <c r="FN43" s="54" t="str">
        <f t="shared" si="178"/>
        <v/>
      </c>
      <c r="FO43" s="54" t="str">
        <f t="shared" si="179"/>
        <v/>
      </c>
    </row>
    <row r="44" spans="1:171" ht="17.25">
      <c r="A44" s="214">
        <v>39</v>
      </c>
      <c r="B44" s="214">
        <f>COUNTIF('中間シート (2)'!M:M,行政集計シート※記入不要です!A44)</f>
        <v>0</v>
      </c>
      <c r="C44" s="222" t="str">
        <f t="shared" si="186"/>
        <v/>
      </c>
      <c r="D44" s="222" t="str">
        <f t="shared" si="185"/>
        <v/>
      </c>
      <c r="E44" s="222" t="str">
        <f t="shared" si="182"/>
        <v/>
      </c>
      <c r="F44" s="223"/>
      <c r="G44" s="216" t="str">
        <f>IFERROR(VLOOKUP($A44,'中間シート (2)'!$M$6:$AR$65,G$1,FALSE),"")</f>
        <v/>
      </c>
      <c r="H44" s="216" t="str">
        <f>IFERROR(VLOOKUP($A44,'中間シート (2)'!$M$6:$AR$65,H$1,FALSE),"")</f>
        <v/>
      </c>
      <c r="I44" s="216" t="str">
        <f>IFERROR(VLOOKUP($A44,'中間シート (2)'!$M$6:$AR$65,I$1,FALSE),"")</f>
        <v/>
      </c>
      <c r="J44" s="216" t="str">
        <f>IFERROR(VLOOKUP($A44,'中間シート (2)'!$M$6:$AR$65,J$1,FALSE),"")</f>
        <v/>
      </c>
      <c r="K44" s="216" t="str">
        <f>IFERROR(VLOOKUP($A44,'中間シート (2)'!$M$6:$AR$65,K$1,FALSE),"")</f>
        <v/>
      </c>
      <c r="L44" s="216" t="str">
        <f>IFERROR(VLOOKUP($A44,'中間シート (2)'!$M$6:$AR$65,L$1,FALSE),"")</f>
        <v/>
      </c>
      <c r="M44" s="216" t="str">
        <f>IFERROR(VLOOKUP($A44,'中間シート (2)'!$M$6:$AR$65,M$1,FALSE),"")</f>
        <v/>
      </c>
      <c r="N44" s="216" t="str">
        <f>IFERROR(VLOOKUP($A44,'中間シート (2)'!$M$6:$AR$65,N$1,FALSE),"")</f>
        <v/>
      </c>
      <c r="O44" s="216" t="str">
        <f>IFERROR(VLOOKUP($A44,'中間シート (2)'!$M$6:$AR$65,O$1,FALSE),"")</f>
        <v/>
      </c>
      <c r="P44" s="216" t="str">
        <f>IFERROR(VLOOKUP($A44,'中間シート (2)'!$M$6:$AR$65,P$1,FALSE),"")</f>
        <v/>
      </c>
      <c r="Q44" s="216" t="str">
        <f>IFERROR(VLOOKUP($A44,'中間シート (2)'!$M$6:$AR$65,Q$1,FALSE),"")</f>
        <v/>
      </c>
      <c r="R44" s="216" t="str">
        <f>IFERROR(VLOOKUP($A44,'中間シート (2)'!$M$6:$AR$65,R$1,FALSE),"")</f>
        <v/>
      </c>
      <c r="S44" s="216" t="str">
        <f>IFERROR(VLOOKUP($A44,'中間シート (2)'!$M$6:$AR$65,S$1,FALSE),"")</f>
        <v/>
      </c>
      <c r="T44" s="216" t="str">
        <f>IFERROR(VLOOKUP($A44,'中間シート (2)'!$M$6:$AR$65,T$1,FALSE),"")</f>
        <v/>
      </c>
      <c r="U44" s="216" t="str">
        <f>IFERROR(VLOOKUP($A44,'中間シート (2)'!$M$6:$AR$65,U$1,FALSE),"")</f>
        <v/>
      </c>
      <c r="V44" s="216"/>
      <c r="W44" s="216" t="str">
        <f>IFERROR(VLOOKUP($A44,'中間シート (2)'!$M$6:$AR$65,W$1,FALSE),"")</f>
        <v/>
      </c>
      <c r="X44" s="216" t="str">
        <f>IFERROR(VLOOKUP($A44,'中間シート (2)'!$M$6:$AR$65,X$1,FALSE),"")</f>
        <v/>
      </c>
      <c r="Y44" s="216" t="str">
        <f>IFERROR(VLOOKUP($A44,'中間シート (2)'!$M$6:$AR$65,Y$1,FALSE),"")</f>
        <v/>
      </c>
      <c r="Z44" s="216" t="str">
        <f>IFERROR(VLOOKUP($A44,'中間シート (2)'!$M$6:$AR$65,Z$1,FALSE),"")</f>
        <v/>
      </c>
      <c r="AA44" s="216" t="str">
        <f>IFERROR(VLOOKUP($A44,'中間シート (2)'!$M$6:$AR$65,AA$1,FALSE),"")</f>
        <v/>
      </c>
      <c r="AB44" s="216" t="str">
        <f>IFERROR(VLOOKUP($A44,'中間シート (2)'!$M$6:$AR$65,AB$1,FALSE),"")</f>
        <v/>
      </c>
      <c r="AC44" s="216" t="str">
        <f>IFERROR(VLOOKUP($A44,'中間シート (2)'!$M$6:$AR$65,AC$1,FALSE),"")</f>
        <v/>
      </c>
      <c r="AD44" s="216" t="str">
        <f>IFERROR(VLOOKUP($A44,'中間シート (2)'!$M$6:$AR$65,AD$1,FALSE),"")</f>
        <v/>
      </c>
      <c r="AE44" s="216"/>
      <c r="AF44" s="216"/>
      <c r="AG44" s="216"/>
      <c r="AH44" s="228" t="str">
        <f>IFERROR(VLOOKUP($A44,'中間シート (2)'!$M$6:$BC$67,AH$1,FALSE),"")</f>
        <v/>
      </c>
      <c r="AI44" s="228" t="str">
        <f>IFERROR(VLOOKUP($A44,'中間シート (2)'!$M$6:$BC$67,AI$1,FALSE),"")</f>
        <v/>
      </c>
      <c r="AJ44" s="228" t="str">
        <f>IFERROR(VLOOKUP($A44,'中間シート (2)'!$M$6:$BC$67,AJ$1,FALSE),"")</f>
        <v/>
      </c>
      <c r="AK44" s="228" t="str">
        <f>IFERROR(VLOOKUP($A44,'中間シート (2)'!$M$6:$BC$67,AK$1,FALSE),"")</f>
        <v/>
      </c>
      <c r="AL44" s="228" t="str">
        <f>IFERROR(VLOOKUP($A44,'中間シート (2)'!$M$6:$BC$67,AL$1,FALSE),"")</f>
        <v/>
      </c>
      <c r="AM44" s="228" t="str">
        <f>IFERROR(VLOOKUP($A44,'中間シート (2)'!$M$6:$BC$67,AM$1,FALSE),"")</f>
        <v/>
      </c>
      <c r="AN44" s="228" t="str">
        <f>IFERROR(VLOOKUP($A44,'中間シート (2)'!$M$6:$BC$67,AN$1,FALSE),"")</f>
        <v/>
      </c>
      <c r="AO44" s="228" t="str">
        <f>IFERROR(VLOOKUP($A44,'中間シート (2)'!$M$6:$BC$67,AO$1,FALSE),"")</f>
        <v/>
      </c>
      <c r="AR44" s="217"/>
      <c r="AS44" s="217"/>
      <c r="AT44" s="217"/>
      <c r="AU44" s="54">
        <f t="shared" si="183"/>
        <v>41</v>
      </c>
      <c r="AV44" s="54">
        <f t="shared" si="184"/>
        <v>41</v>
      </c>
      <c r="AW44" s="54" t="str">
        <f t="shared" si="59"/>
        <v/>
      </c>
      <c r="AX44" s="54" t="str">
        <f t="shared" si="60"/>
        <v/>
      </c>
      <c r="AY44" s="54" t="str">
        <f t="shared" si="61"/>
        <v/>
      </c>
      <c r="AZ44" s="54" t="str">
        <f t="shared" si="62"/>
        <v/>
      </c>
      <c r="BA44" s="54" t="str">
        <f t="shared" si="63"/>
        <v/>
      </c>
      <c r="BB44" s="54" t="str">
        <f ca="1">IF(AB44="","",IF(COUNTIF(エラー23シート!$G$5:$G$79, OFFSET(I44,IF(H44="",0,-H44+1),0)*100+OFFSET(X44,IF(H44="",0,-H44+1),0)*10+AB44)&gt;0,23,""))</f>
        <v/>
      </c>
      <c r="BC44" s="54" t="str">
        <f t="shared" si="64"/>
        <v/>
      </c>
      <c r="BD44" s="54" t="str">
        <f t="shared" si="65"/>
        <v/>
      </c>
      <c r="BE44" s="54" t="str">
        <f t="shared" si="66"/>
        <v/>
      </c>
      <c r="BF44" s="54" t="str">
        <f t="shared" si="67"/>
        <v/>
      </c>
      <c r="BG44" s="54" t="str">
        <f t="shared" si="68"/>
        <v/>
      </c>
      <c r="BH44" s="54" t="str">
        <f t="shared" si="69"/>
        <v/>
      </c>
      <c r="BI44" s="54" t="str">
        <f t="shared" si="70"/>
        <v/>
      </c>
      <c r="BJ44" s="54" t="str">
        <f t="shared" si="71"/>
        <v/>
      </c>
      <c r="BK44" s="54" t="str">
        <f t="shared" si="72"/>
        <v/>
      </c>
      <c r="BL44" s="54" t="str">
        <f t="shared" si="73"/>
        <v/>
      </c>
      <c r="BM44" s="54" t="str">
        <f t="shared" si="74"/>
        <v/>
      </c>
      <c r="BN44" s="54" t="str">
        <f t="shared" si="75"/>
        <v/>
      </c>
      <c r="BO44" s="54" t="str">
        <f t="shared" si="76"/>
        <v/>
      </c>
      <c r="BP44" s="54" t="str">
        <f t="shared" si="77"/>
        <v/>
      </c>
      <c r="BQ44" s="54" t="str">
        <f t="shared" si="78"/>
        <v/>
      </c>
      <c r="BR44" s="54" t="str">
        <f t="shared" si="79"/>
        <v/>
      </c>
      <c r="BS44" s="218" t="str">
        <f t="shared" si="80"/>
        <v/>
      </c>
      <c r="BT44" s="54" t="str">
        <f t="shared" si="81"/>
        <v/>
      </c>
      <c r="BU44" s="54" t="str">
        <f t="shared" si="82"/>
        <v/>
      </c>
      <c r="BV44" s="54" t="str">
        <f t="shared" si="83"/>
        <v/>
      </c>
      <c r="BW44" s="54" t="str">
        <f t="shared" si="84"/>
        <v/>
      </c>
      <c r="BX44" s="54" t="str">
        <f t="shared" si="85"/>
        <v/>
      </c>
      <c r="BY44" s="54" t="str">
        <f t="shared" si="86"/>
        <v/>
      </c>
      <c r="BZ44" s="54" t="str">
        <f t="shared" si="87"/>
        <v/>
      </c>
      <c r="CA44" s="54" t="str">
        <f t="shared" si="88"/>
        <v/>
      </c>
      <c r="CB44" s="54" t="str">
        <f t="shared" si="89"/>
        <v/>
      </c>
      <c r="CC44" s="54" t="str">
        <f t="shared" si="90"/>
        <v/>
      </c>
      <c r="CD44" s="54" t="str">
        <f t="shared" si="91"/>
        <v/>
      </c>
      <c r="CE44" s="54" t="str">
        <f t="shared" si="92"/>
        <v/>
      </c>
      <c r="CF44" s="54" t="str">
        <f t="shared" si="93"/>
        <v/>
      </c>
      <c r="CG44" s="54" t="str">
        <f t="shared" si="94"/>
        <v/>
      </c>
      <c r="CH44" s="54" t="str">
        <f t="shared" si="95"/>
        <v/>
      </c>
      <c r="CI44" s="54" t="str">
        <f t="shared" si="96"/>
        <v/>
      </c>
      <c r="CJ44" s="54" t="str">
        <f t="shared" si="97"/>
        <v/>
      </c>
      <c r="CK44" s="54" t="str">
        <f t="shared" si="98"/>
        <v/>
      </c>
      <c r="CL44" s="219" t="str">
        <f t="shared" si="99"/>
        <v/>
      </c>
      <c r="CM44" s="54" t="str">
        <f t="shared" si="100"/>
        <v/>
      </c>
      <c r="CN44" s="54" t="str">
        <f t="shared" si="101"/>
        <v/>
      </c>
      <c r="CO44" s="54" t="str">
        <f t="shared" si="102"/>
        <v/>
      </c>
      <c r="CP44" s="54" t="str">
        <f t="shared" si="103"/>
        <v/>
      </c>
      <c r="CQ44" s="54" t="str">
        <f t="shared" si="104"/>
        <v/>
      </c>
      <c r="CR44" s="54" t="str">
        <f t="shared" si="105"/>
        <v/>
      </c>
      <c r="CS44" s="54" t="str">
        <f t="shared" si="106"/>
        <v/>
      </c>
      <c r="CT44" s="54" t="str">
        <f t="shared" si="107"/>
        <v/>
      </c>
      <c r="CU44" s="54" t="str">
        <f t="shared" si="108"/>
        <v/>
      </c>
      <c r="CV44" s="220">
        <f t="shared" si="109"/>
        <v>0</v>
      </c>
      <c r="CW44" s="54" t="str">
        <f t="shared" si="110"/>
        <v/>
      </c>
      <c r="CX44" s="54" t="str">
        <f t="shared" si="111"/>
        <v/>
      </c>
      <c r="CY44" s="54" t="str">
        <f t="shared" si="112"/>
        <v/>
      </c>
      <c r="CZ44" s="54" t="str">
        <f t="shared" si="113"/>
        <v/>
      </c>
      <c r="DA44" s="54" t="str">
        <f t="shared" si="114"/>
        <v/>
      </c>
      <c r="DB44" s="54" t="str">
        <f t="shared" si="115"/>
        <v/>
      </c>
      <c r="DC44" s="54" t="str">
        <f t="shared" si="116"/>
        <v/>
      </c>
      <c r="DD44" s="54" t="str">
        <f t="shared" si="117"/>
        <v/>
      </c>
      <c r="DE44" s="54" t="str">
        <f t="shared" si="118"/>
        <v/>
      </c>
      <c r="DF44" s="54" t="str">
        <f t="shared" si="119"/>
        <v/>
      </c>
      <c r="DG44" s="54" t="str">
        <f t="shared" si="120"/>
        <v/>
      </c>
      <c r="DH44" s="54" t="str">
        <f t="shared" si="121"/>
        <v/>
      </c>
      <c r="DI44" s="54" t="str">
        <f t="shared" si="122"/>
        <v/>
      </c>
      <c r="DJ44" s="54" t="str">
        <f t="shared" si="123"/>
        <v/>
      </c>
      <c r="DK44" s="54" t="str">
        <f t="shared" si="124"/>
        <v/>
      </c>
      <c r="DL44" s="54" t="str">
        <f t="shared" si="125"/>
        <v/>
      </c>
      <c r="DM44" s="54" t="str">
        <f t="shared" si="126"/>
        <v/>
      </c>
      <c r="DN44" s="54" t="str">
        <f t="shared" si="127"/>
        <v/>
      </c>
      <c r="DO44" s="54" t="str">
        <f t="shared" si="128"/>
        <v/>
      </c>
      <c r="DP44" s="54" t="str">
        <f t="shared" si="129"/>
        <v/>
      </c>
      <c r="DQ44" s="54" t="str">
        <f t="shared" si="130"/>
        <v/>
      </c>
      <c r="DR44" s="54" t="str">
        <f t="shared" si="131"/>
        <v/>
      </c>
      <c r="DS44" s="54" t="str">
        <f t="shared" si="132"/>
        <v/>
      </c>
      <c r="DT44" s="54" t="str">
        <f t="shared" si="133"/>
        <v/>
      </c>
      <c r="DU44" s="54" t="str">
        <f t="shared" si="134"/>
        <v/>
      </c>
      <c r="DV44" s="54" t="str">
        <f t="shared" si="135"/>
        <v/>
      </c>
      <c r="DW44" s="54" t="str">
        <f t="shared" si="136"/>
        <v/>
      </c>
      <c r="DX44" s="54" t="str">
        <f t="shared" si="137"/>
        <v/>
      </c>
      <c r="DY44" s="54" t="str">
        <f t="shared" si="138"/>
        <v/>
      </c>
      <c r="DZ44" s="54" t="str">
        <f t="shared" si="139"/>
        <v/>
      </c>
      <c r="EA44" s="54" t="str">
        <f t="shared" si="140"/>
        <v/>
      </c>
      <c r="EB44" s="54" t="str">
        <f t="shared" si="141"/>
        <v/>
      </c>
      <c r="EC44" s="54" t="str">
        <f t="shared" si="142"/>
        <v/>
      </c>
      <c r="ED44" s="54" t="str">
        <f t="shared" si="143"/>
        <v/>
      </c>
      <c r="EE44" s="54" t="str">
        <f t="shared" si="144"/>
        <v/>
      </c>
      <c r="EF44" s="54" t="str">
        <f t="shared" si="145"/>
        <v/>
      </c>
      <c r="EG44" s="54" t="str">
        <f t="shared" si="146"/>
        <v/>
      </c>
      <c r="EH44" s="54" t="str">
        <f t="shared" si="147"/>
        <v/>
      </c>
      <c r="EI44" s="54" t="str">
        <f t="shared" si="148"/>
        <v/>
      </c>
      <c r="EJ44" s="54" t="str">
        <f t="shared" si="149"/>
        <v/>
      </c>
      <c r="EK44" s="54" t="str">
        <f t="shared" si="150"/>
        <v/>
      </c>
      <c r="EL44" s="54" t="str">
        <f t="shared" si="151"/>
        <v/>
      </c>
      <c r="EM44" s="54" t="str">
        <f t="shared" si="152"/>
        <v/>
      </c>
      <c r="EN44" s="54" t="str">
        <f t="shared" si="153"/>
        <v/>
      </c>
      <c r="EO44" s="54" t="str">
        <f t="shared" si="154"/>
        <v/>
      </c>
      <c r="EP44" s="54" t="str">
        <f t="shared" si="155"/>
        <v/>
      </c>
      <c r="EQ44" s="220" t="str">
        <f t="shared" ca="1" si="156"/>
        <v/>
      </c>
      <c r="ER44" s="220" t="str">
        <f t="shared" ca="1" si="157"/>
        <v/>
      </c>
      <c r="ES44" s="54" t="str">
        <f t="shared" ca="1" si="158"/>
        <v/>
      </c>
      <c r="ET44" s="54" t="str">
        <f t="shared" ca="1" si="159"/>
        <v/>
      </c>
      <c r="EU44" s="54" t="str">
        <f t="shared" ca="1" si="160"/>
        <v/>
      </c>
      <c r="EV44" s="54" t="str">
        <f t="shared" ca="1" si="161"/>
        <v/>
      </c>
      <c r="EW44" s="54" t="str">
        <f t="shared" ca="1" si="162"/>
        <v/>
      </c>
      <c r="EX44" s="54" t="str">
        <f t="shared" ca="1" si="163"/>
        <v/>
      </c>
      <c r="EY44" s="54" t="str">
        <f t="shared" ca="1" si="164"/>
        <v/>
      </c>
      <c r="EZ44" s="54" t="str">
        <f t="shared" ca="1" si="165"/>
        <v/>
      </c>
      <c r="FA44" s="54" t="str">
        <f t="shared" ca="1" si="166"/>
        <v/>
      </c>
      <c r="FB44" s="54" t="str">
        <f t="shared" ca="1" si="167"/>
        <v/>
      </c>
      <c r="FC44" s="54" t="str">
        <f t="shared" ca="1" si="168"/>
        <v/>
      </c>
      <c r="FD44" s="220">
        <f t="shared" si="169"/>
        <v>1</v>
      </c>
      <c r="FE44" s="54" t="str">
        <f t="shared" si="170"/>
        <v/>
      </c>
      <c r="FF44" s="54" t="str">
        <f t="shared" si="171"/>
        <v/>
      </c>
      <c r="FG44" s="54" t="str">
        <f t="shared" si="172"/>
        <v/>
      </c>
      <c r="FH44" s="54" t="str">
        <f t="shared" si="173"/>
        <v/>
      </c>
      <c r="FI44" s="220" t="str">
        <f>IF(B44=0,"",COUNTIF(FD$6:FD44,FD44))</f>
        <v/>
      </c>
      <c r="FJ44" s="54" t="str">
        <f t="shared" si="174"/>
        <v/>
      </c>
      <c r="FK44" s="221" t="str">
        <f t="shared" si="175"/>
        <v/>
      </c>
      <c r="FL44" s="54" t="str">
        <f t="shared" si="176"/>
        <v/>
      </c>
      <c r="FM44" s="54" t="str">
        <f t="shared" si="177"/>
        <v/>
      </c>
      <c r="FN44" s="54" t="str">
        <f t="shared" si="178"/>
        <v/>
      </c>
      <c r="FO44" s="54" t="str">
        <f t="shared" si="179"/>
        <v/>
      </c>
    </row>
    <row r="45" spans="1:171" ht="17.25">
      <c r="A45" s="214">
        <v>40</v>
      </c>
      <c r="B45" s="214">
        <f>COUNTIF('中間シート (2)'!M:M,行政集計シート※記入不要です!A45)</f>
        <v>0</v>
      </c>
      <c r="C45" s="222" t="str">
        <f t="shared" si="186"/>
        <v/>
      </c>
      <c r="D45" s="222" t="str">
        <f t="shared" si="185"/>
        <v/>
      </c>
      <c r="E45" s="222" t="str">
        <f t="shared" si="182"/>
        <v/>
      </c>
      <c r="F45" s="223"/>
      <c r="G45" s="216" t="str">
        <f>IFERROR(VLOOKUP($A45,'中間シート (2)'!$M$6:$AR$65,G$1,FALSE),"")</f>
        <v/>
      </c>
      <c r="H45" s="216" t="str">
        <f>IFERROR(VLOOKUP($A45,'中間シート (2)'!$M$6:$AR$65,H$1,FALSE),"")</f>
        <v/>
      </c>
      <c r="I45" s="216" t="str">
        <f>IFERROR(VLOOKUP($A45,'中間シート (2)'!$M$6:$AR$65,I$1,FALSE),"")</f>
        <v/>
      </c>
      <c r="J45" s="216" t="str">
        <f>IFERROR(VLOOKUP($A45,'中間シート (2)'!$M$6:$AR$65,J$1,FALSE),"")</f>
        <v/>
      </c>
      <c r="K45" s="216" t="str">
        <f>IFERROR(VLOOKUP($A45,'中間シート (2)'!$M$6:$AR$65,K$1,FALSE),"")</f>
        <v/>
      </c>
      <c r="L45" s="216" t="str">
        <f>IFERROR(VLOOKUP($A45,'中間シート (2)'!$M$6:$AR$65,L$1,FALSE),"")</f>
        <v/>
      </c>
      <c r="M45" s="216" t="str">
        <f>IFERROR(VLOOKUP($A45,'中間シート (2)'!$M$6:$AR$65,M$1,FALSE),"")</f>
        <v/>
      </c>
      <c r="N45" s="216" t="str">
        <f>IFERROR(VLOOKUP($A45,'中間シート (2)'!$M$6:$AR$65,N$1,FALSE),"")</f>
        <v/>
      </c>
      <c r="O45" s="216" t="str">
        <f>IFERROR(VLOOKUP($A45,'中間シート (2)'!$M$6:$AR$65,O$1,FALSE),"")</f>
        <v/>
      </c>
      <c r="P45" s="216" t="str">
        <f>IFERROR(VLOOKUP($A45,'中間シート (2)'!$M$6:$AR$65,P$1,FALSE),"")</f>
        <v/>
      </c>
      <c r="Q45" s="216" t="str">
        <f>IFERROR(VLOOKUP($A45,'中間シート (2)'!$M$6:$AR$65,Q$1,FALSE),"")</f>
        <v/>
      </c>
      <c r="R45" s="216" t="str">
        <f>IFERROR(VLOOKUP($A45,'中間シート (2)'!$M$6:$AR$65,R$1,FALSE),"")</f>
        <v/>
      </c>
      <c r="S45" s="216" t="str">
        <f>IFERROR(VLOOKUP($A45,'中間シート (2)'!$M$6:$AR$65,S$1,FALSE),"")</f>
        <v/>
      </c>
      <c r="T45" s="216" t="str">
        <f>IFERROR(VLOOKUP($A45,'中間シート (2)'!$M$6:$AR$65,T$1,FALSE),"")</f>
        <v/>
      </c>
      <c r="U45" s="216" t="str">
        <f>IFERROR(VLOOKUP($A45,'中間シート (2)'!$M$6:$AR$65,U$1,FALSE),"")</f>
        <v/>
      </c>
      <c r="V45" s="216"/>
      <c r="W45" s="216" t="str">
        <f>IFERROR(VLOOKUP($A45,'中間シート (2)'!$M$6:$AR$65,W$1,FALSE),"")</f>
        <v/>
      </c>
      <c r="X45" s="216" t="str">
        <f>IFERROR(VLOOKUP($A45,'中間シート (2)'!$M$6:$AR$65,X$1,FALSE),"")</f>
        <v/>
      </c>
      <c r="Y45" s="216" t="str">
        <f>IFERROR(VLOOKUP($A45,'中間シート (2)'!$M$6:$AR$65,Y$1,FALSE),"")</f>
        <v/>
      </c>
      <c r="Z45" s="216" t="str">
        <f>IFERROR(VLOOKUP($A45,'中間シート (2)'!$M$6:$AR$65,Z$1,FALSE),"")</f>
        <v/>
      </c>
      <c r="AA45" s="216" t="str">
        <f>IFERROR(VLOOKUP($A45,'中間シート (2)'!$M$6:$AR$65,AA$1,FALSE),"")</f>
        <v/>
      </c>
      <c r="AB45" s="216" t="str">
        <f>IFERROR(VLOOKUP($A45,'中間シート (2)'!$M$6:$AR$65,AB$1,FALSE),"")</f>
        <v/>
      </c>
      <c r="AC45" s="216" t="str">
        <f>IFERROR(VLOOKUP($A45,'中間シート (2)'!$M$6:$AR$65,AC$1,FALSE),"")</f>
        <v/>
      </c>
      <c r="AD45" s="216" t="str">
        <f>IFERROR(VLOOKUP($A45,'中間シート (2)'!$M$6:$AR$65,AD$1,FALSE),"")</f>
        <v/>
      </c>
      <c r="AE45" s="216"/>
      <c r="AF45" s="216"/>
      <c r="AG45" s="216"/>
      <c r="AH45" s="228" t="str">
        <f>IFERROR(VLOOKUP($A45,'中間シート (2)'!$M$6:$BC$67,AH$1,FALSE),"")</f>
        <v/>
      </c>
      <c r="AI45" s="228" t="str">
        <f>IFERROR(VLOOKUP($A45,'中間シート (2)'!$M$6:$BC$67,AI$1,FALSE),"")</f>
        <v/>
      </c>
      <c r="AJ45" s="228" t="str">
        <f>IFERROR(VLOOKUP($A45,'中間シート (2)'!$M$6:$BC$67,AJ$1,FALSE),"")</f>
        <v/>
      </c>
      <c r="AK45" s="228" t="str">
        <f>IFERROR(VLOOKUP($A45,'中間シート (2)'!$M$6:$BC$67,AK$1,FALSE),"")</f>
        <v/>
      </c>
      <c r="AL45" s="228" t="str">
        <f>IFERROR(VLOOKUP($A45,'中間シート (2)'!$M$6:$BC$67,AL$1,FALSE),"")</f>
        <v/>
      </c>
      <c r="AM45" s="228" t="str">
        <f>IFERROR(VLOOKUP($A45,'中間シート (2)'!$M$6:$BC$67,AM$1,FALSE),"")</f>
        <v/>
      </c>
      <c r="AN45" s="228" t="str">
        <f>IFERROR(VLOOKUP($A45,'中間シート (2)'!$M$6:$BC$67,AN$1,FALSE),"")</f>
        <v/>
      </c>
      <c r="AO45" s="228" t="str">
        <f>IFERROR(VLOOKUP($A45,'中間シート (2)'!$M$6:$BC$67,AO$1,FALSE),"")</f>
        <v/>
      </c>
      <c r="AR45" s="217"/>
      <c r="AS45" s="217"/>
      <c r="AT45" s="217"/>
      <c r="AU45" s="54">
        <f t="shared" si="183"/>
        <v>41</v>
      </c>
      <c r="AV45" s="54">
        <f t="shared" si="184"/>
        <v>41</v>
      </c>
      <c r="AW45" s="54" t="str">
        <f t="shared" si="59"/>
        <v/>
      </c>
      <c r="AX45" s="54" t="str">
        <f t="shared" si="60"/>
        <v/>
      </c>
      <c r="AY45" s="54" t="str">
        <f t="shared" si="61"/>
        <v/>
      </c>
      <c r="AZ45" s="54" t="str">
        <f t="shared" si="62"/>
        <v/>
      </c>
      <c r="BA45" s="54" t="str">
        <f t="shared" si="63"/>
        <v/>
      </c>
      <c r="BB45" s="54" t="str">
        <f ca="1">IF(AB45="","",IF(COUNTIF(エラー23シート!$G$5:$G$79, OFFSET(I45,IF(H45="",0,-H45+1),0)*100+OFFSET(X45,IF(H45="",0,-H45+1),0)*10+AB45)&gt;0,23,""))</f>
        <v/>
      </c>
      <c r="BC45" s="54" t="str">
        <f t="shared" si="64"/>
        <v/>
      </c>
      <c r="BD45" s="54" t="str">
        <f t="shared" si="65"/>
        <v/>
      </c>
      <c r="BE45" s="54" t="str">
        <f t="shared" si="66"/>
        <v/>
      </c>
      <c r="BF45" s="54" t="str">
        <f t="shared" si="67"/>
        <v/>
      </c>
      <c r="BG45" s="54" t="str">
        <f t="shared" si="68"/>
        <v/>
      </c>
      <c r="BH45" s="54" t="str">
        <f t="shared" si="69"/>
        <v/>
      </c>
      <c r="BI45" s="54" t="str">
        <f t="shared" si="70"/>
        <v/>
      </c>
      <c r="BJ45" s="54" t="str">
        <f t="shared" si="71"/>
        <v/>
      </c>
      <c r="BK45" s="54" t="str">
        <f t="shared" si="72"/>
        <v/>
      </c>
      <c r="BL45" s="54" t="str">
        <f t="shared" si="73"/>
        <v/>
      </c>
      <c r="BM45" s="54" t="str">
        <f t="shared" si="74"/>
        <v/>
      </c>
      <c r="BN45" s="54" t="str">
        <f t="shared" si="75"/>
        <v/>
      </c>
      <c r="BO45" s="54" t="str">
        <f t="shared" si="76"/>
        <v/>
      </c>
      <c r="BP45" s="54" t="str">
        <f t="shared" si="77"/>
        <v/>
      </c>
      <c r="BQ45" s="54" t="str">
        <f t="shared" si="78"/>
        <v/>
      </c>
      <c r="BR45" s="54" t="str">
        <f t="shared" si="79"/>
        <v/>
      </c>
      <c r="BS45" s="218" t="str">
        <f t="shared" si="80"/>
        <v/>
      </c>
      <c r="BT45" s="54" t="str">
        <f t="shared" si="81"/>
        <v/>
      </c>
      <c r="BU45" s="54" t="str">
        <f t="shared" si="82"/>
        <v/>
      </c>
      <c r="BV45" s="54" t="str">
        <f t="shared" si="83"/>
        <v/>
      </c>
      <c r="BW45" s="54" t="str">
        <f t="shared" si="84"/>
        <v/>
      </c>
      <c r="BX45" s="54" t="str">
        <f t="shared" si="85"/>
        <v/>
      </c>
      <c r="BY45" s="54" t="str">
        <f t="shared" si="86"/>
        <v/>
      </c>
      <c r="BZ45" s="54" t="str">
        <f t="shared" si="87"/>
        <v/>
      </c>
      <c r="CA45" s="54" t="str">
        <f t="shared" si="88"/>
        <v/>
      </c>
      <c r="CB45" s="54" t="str">
        <f t="shared" si="89"/>
        <v/>
      </c>
      <c r="CC45" s="54" t="str">
        <f t="shared" si="90"/>
        <v/>
      </c>
      <c r="CD45" s="54" t="str">
        <f t="shared" si="91"/>
        <v/>
      </c>
      <c r="CE45" s="54" t="str">
        <f t="shared" si="92"/>
        <v/>
      </c>
      <c r="CF45" s="54" t="str">
        <f t="shared" si="93"/>
        <v/>
      </c>
      <c r="CG45" s="54" t="str">
        <f t="shared" si="94"/>
        <v/>
      </c>
      <c r="CH45" s="54" t="str">
        <f t="shared" si="95"/>
        <v/>
      </c>
      <c r="CI45" s="54" t="str">
        <f t="shared" si="96"/>
        <v/>
      </c>
      <c r="CJ45" s="54" t="str">
        <f t="shared" si="97"/>
        <v/>
      </c>
      <c r="CK45" s="54" t="str">
        <f t="shared" si="98"/>
        <v/>
      </c>
      <c r="CL45" s="219" t="str">
        <f t="shared" si="99"/>
        <v/>
      </c>
      <c r="CM45" s="54" t="str">
        <f t="shared" si="100"/>
        <v/>
      </c>
      <c r="CN45" s="54" t="str">
        <f t="shared" si="101"/>
        <v/>
      </c>
      <c r="CO45" s="54" t="str">
        <f t="shared" si="102"/>
        <v/>
      </c>
      <c r="CP45" s="54" t="str">
        <f t="shared" si="103"/>
        <v/>
      </c>
      <c r="CQ45" s="54" t="str">
        <f t="shared" si="104"/>
        <v/>
      </c>
      <c r="CR45" s="54" t="str">
        <f t="shared" si="105"/>
        <v/>
      </c>
      <c r="CS45" s="54" t="str">
        <f t="shared" si="106"/>
        <v/>
      </c>
      <c r="CT45" s="54" t="str">
        <f t="shared" si="107"/>
        <v/>
      </c>
      <c r="CU45" s="54" t="str">
        <f t="shared" si="108"/>
        <v/>
      </c>
      <c r="CV45" s="220">
        <f t="shared" si="109"/>
        <v>0</v>
      </c>
      <c r="CW45" s="54" t="str">
        <f t="shared" si="110"/>
        <v/>
      </c>
      <c r="CX45" s="54" t="str">
        <f t="shared" si="111"/>
        <v/>
      </c>
      <c r="CY45" s="54" t="str">
        <f t="shared" si="112"/>
        <v/>
      </c>
      <c r="CZ45" s="54" t="str">
        <f t="shared" si="113"/>
        <v/>
      </c>
      <c r="DA45" s="54" t="str">
        <f t="shared" si="114"/>
        <v/>
      </c>
      <c r="DB45" s="54" t="str">
        <f t="shared" si="115"/>
        <v/>
      </c>
      <c r="DC45" s="54" t="str">
        <f t="shared" si="116"/>
        <v/>
      </c>
      <c r="DD45" s="54" t="str">
        <f t="shared" si="117"/>
        <v/>
      </c>
      <c r="DE45" s="54" t="str">
        <f t="shared" si="118"/>
        <v/>
      </c>
      <c r="DF45" s="54" t="str">
        <f t="shared" si="119"/>
        <v/>
      </c>
      <c r="DG45" s="54" t="str">
        <f t="shared" si="120"/>
        <v/>
      </c>
      <c r="DH45" s="54" t="str">
        <f t="shared" si="121"/>
        <v/>
      </c>
      <c r="DI45" s="54" t="str">
        <f t="shared" si="122"/>
        <v/>
      </c>
      <c r="DJ45" s="54" t="str">
        <f t="shared" si="123"/>
        <v/>
      </c>
      <c r="DK45" s="54" t="str">
        <f t="shared" si="124"/>
        <v/>
      </c>
      <c r="DL45" s="54" t="str">
        <f t="shared" si="125"/>
        <v/>
      </c>
      <c r="DM45" s="54" t="str">
        <f t="shared" si="126"/>
        <v/>
      </c>
      <c r="DN45" s="54" t="str">
        <f t="shared" si="127"/>
        <v/>
      </c>
      <c r="DO45" s="54" t="str">
        <f t="shared" si="128"/>
        <v/>
      </c>
      <c r="DP45" s="54" t="str">
        <f t="shared" si="129"/>
        <v/>
      </c>
      <c r="DQ45" s="54" t="str">
        <f t="shared" si="130"/>
        <v/>
      </c>
      <c r="DR45" s="54" t="str">
        <f t="shared" si="131"/>
        <v/>
      </c>
      <c r="DS45" s="54" t="str">
        <f t="shared" si="132"/>
        <v/>
      </c>
      <c r="DT45" s="54" t="str">
        <f t="shared" si="133"/>
        <v/>
      </c>
      <c r="DU45" s="54" t="str">
        <f t="shared" si="134"/>
        <v/>
      </c>
      <c r="DV45" s="54" t="str">
        <f t="shared" si="135"/>
        <v/>
      </c>
      <c r="DW45" s="54" t="str">
        <f t="shared" si="136"/>
        <v/>
      </c>
      <c r="DX45" s="54" t="str">
        <f t="shared" si="137"/>
        <v/>
      </c>
      <c r="DY45" s="54" t="str">
        <f t="shared" si="138"/>
        <v/>
      </c>
      <c r="DZ45" s="54" t="str">
        <f t="shared" si="139"/>
        <v/>
      </c>
      <c r="EA45" s="54" t="str">
        <f t="shared" si="140"/>
        <v/>
      </c>
      <c r="EB45" s="54" t="str">
        <f t="shared" si="141"/>
        <v/>
      </c>
      <c r="EC45" s="54" t="str">
        <f t="shared" si="142"/>
        <v/>
      </c>
      <c r="ED45" s="54" t="str">
        <f t="shared" si="143"/>
        <v/>
      </c>
      <c r="EE45" s="54" t="str">
        <f t="shared" si="144"/>
        <v/>
      </c>
      <c r="EF45" s="54" t="str">
        <f t="shared" si="145"/>
        <v/>
      </c>
      <c r="EG45" s="54" t="str">
        <f t="shared" si="146"/>
        <v/>
      </c>
      <c r="EH45" s="54" t="str">
        <f t="shared" si="147"/>
        <v/>
      </c>
      <c r="EI45" s="54" t="str">
        <f t="shared" si="148"/>
        <v/>
      </c>
      <c r="EJ45" s="54" t="str">
        <f t="shared" si="149"/>
        <v/>
      </c>
      <c r="EK45" s="54" t="str">
        <f t="shared" si="150"/>
        <v/>
      </c>
      <c r="EL45" s="54" t="str">
        <f t="shared" si="151"/>
        <v/>
      </c>
      <c r="EM45" s="54" t="str">
        <f t="shared" si="152"/>
        <v/>
      </c>
      <c r="EN45" s="54" t="str">
        <f t="shared" si="153"/>
        <v/>
      </c>
      <c r="EO45" s="54" t="str">
        <f t="shared" si="154"/>
        <v/>
      </c>
      <c r="EP45" s="54" t="str">
        <f t="shared" si="155"/>
        <v/>
      </c>
      <c r="EQ45" s="220" t="str">
        <f t="shared" ca="1" si="156"/>
        <v/>
      </c>
      <c r="ER45" s="220" t="str">
        <f t="shared" ca="1" si="157"/>
        <v/>
      </c>
      <c r="ES45" s="54" t="str">
        <f t="shared" ca="1" si="158"/>
        <v/>
      </c>
      <c r="ET45" s="54" t="str">
        <f t="shared" ca="1" si="159"/>
        <v/>
      </c>
      <c r="EU45" s="54" t="str">
        <f t="shared" ca="1" si="160"/>
        <v/>
      </c>
      <c r="EV45" s="54" t="str">
        <f t="shared" ca="1" si="161"/>
        <v/>
      </c>
      <c r="EW45" s="54" t="str">
        <f t="shared" ca="1" si="162"/>
        <v/>
      </c>
      <c r="EX45" s="54" t="str">
        <f t="shared" ca="1" si="163"/>
        <v/>
      </c>
      <c r="EY45" s="54" t="str">
        <f t="shared" ca="1" si="164"/>
        <v/>
      </c>
      <c r="EZ45" s="54" t="str">
        <f t="shared" ca="1" si="165"/>
        <v/>
      </c>
      <c r="FA45" s="54" t="str">
        <f t="shared" ca="1" si="166"/>
        <v/>
      </c>
      <c r="FB45" s="54" t="str">
        <f t="shared" ca="1" si="167"/>
        <v/>
      </c>
      <c r="FC45" s="54" t="str">
        <f t="shared" ca="1" si="168"/>
        <v/>
      </c>
      <c r="FD45" s="220">
        <f t="shared" si="169"/>
        <v>1</v>
      </c>
      <c r="FE45" s="54" t="str">
        <f t="shared" si="170"/>
        <v/>
      </c>
      <c r="FF45" s="54" t="str">
        <f t="shared" si="171"/>
        <v/>
      </c>
      <c r="FG45" s="54" t="str">
        <f t="shared" si="172"/>
        <v/>
      </c>
      <c r="FH45" s="54" t="str">
        <f t="shared" si="173"/>
        <v/>
      </c>
      <c r="FI45" s="220" t="str">
        <f>IF(B45=0,"",COUNTIF(FD$6:FD45,FD45))</f>
        <v/>
      </c>
      <c r="FJ45" s="54" t="str">
        <f t="shared" si="174"/>
        <v/>
      </c>
      <c r="FK45" s="221" t="str">
        <f t="shared" si="175"/>
        <v/>
      </c>
      <c r="FL45" s="54" t="str">
        <f t="shared" si="176"/>
        <v/>
      </c>
      <c r="FM45" s="54" t="str">
        <f t="shared" si="177"/>
        <v/>
      </c>
      <c r="FN45" s="54" t="str">
        <f t="shared" si="178"/>
        <v/>
      </c>
      <c r="FO45" s="54" t="str">
        <f t="shared" si="179"/>
        <v/>
      </c>
    </row>
    <row r="46" spans="1:171" ht="17.25">
      <c r="A46" s="214">
        <v>41</v>
      </c>
      <c r="B46" s="214">
        <f>COUNTIF('中間シート (2)'!M:M,行政集計シート※記入不要です!A46)</f>
        <v>0</v>
      </c>
      <c r="C46" s="222" t="str">
        <f t="shared" si="186"/>
        <v/>
      </c>
      <c r="D46" s="222" t="str">
        <f t="shared" si="185"/>
        <v/>
      </c>
      <c r="E46" s="222" t="str">
        <f t="shared" si="182"/>
        <v/>
      </c>
      <c r="F46" s="223"/>
      <c r="G46" s="216" t="str">
        <f>IFERROR(VLOOKUP($A46,'中間シート (2)'!$M$6:$AR$65,G$1,FALSE),"")</f>
        <v/>
      </c>
      <c r="H46" s="216" t="str">
        <f>IFERROR(VLOOKUP($A46,'中間シート (2)'!$M$6:$AR$65,H$1,FALSE),"")</f>
        <v/>
      </c>
      <c r="I46" s="216" t="str">
        <f>IFERROR(VLOOKUP($A46,'中間シート (2)'!$M$6:$AR$65,I$1,FALSE),"")</f>
        <v/>
      </c>
      <c r="J46" s="216" t="str">
        <f>IFERROR(VLOOKUP($A46,'中間シート (2)'!$M$6:$AR$65,J$1,FALSE),"")</f>
        <v/>
      </c>
      <c r="K46" s="216" t="str">
        <f>IFERROR(VLOOKUP($A46,'中間シート (2)'!$M$6:$AR$65,K$1,FALSE),"")</f>
        <v/>
      </c>
      <c r="L46" s="216" t="str">
        <f>IFERROR(VLOOKUP($A46,'中間シート (2)'!$M$6:$AR$65,L$1,FALSE),"")</f>
        <v/>
      </c>
      <c r="M46" s="216" t="str">
        <f>IFERROR(VLOOKUP($A46,'中間シート (2)'!$M$6:$AR$65,M$1,FALSE),"")</f>
        <v/>
      </c>
      <c r="N46" s="216" t="str">
        <f>IFERROR(VLOOKUP($A46,'中間シート (2)'!$M$6:$AR$65,N$1,FALSE),"")</f>
        <v/>
      </c>
      <c r="O46" s="216" t="str">
        <f>IFERROR(VLOOKUP($A46,'中間シート (2)'!$M$6:$AR$65,O$1,FALSE),"")</f>
        <v/>
      </c>
      <c r="P46" s="216" t="str">
        <f>IFERROR(VLOOKUP($A46,'中間シート (2)'!$M$6:$AR$65,P$1,FALSE),"")</f>
        <v/>
      </c>
      <c r="Q46" s="216" t="str">
        <f>IFERROR(VLOOKUP($A46,'中間シート (2)'!$M$6:$AR$65,Q$1,FALSE),"")</f>
        <v/>
      </c>
      <c r="R46" s="216" t="str">
        <f>IFERROR(VLOOKUP($A46,'中間シート (2)'!$M$6:$AR$65,R$1,FALSE),"")</f>
        <v/>
      </c>
      <c r="S46" s="216" t="str">
        <f>IFERROR(VLOOKUP($A46,'中間シート (2)'!$M$6:$AR$65,S$1,FALSE),"")</f>
        <v/>
      </c>
      <c r="T46" s="216" t="str">
        <f>IFERROR(VLOOKUP($A46,'中間シート (2)'!$M$6:$AR$65,T$1,FALSE),"")</f>
        <v/>
      </c>
      <c r="U46" s="216" t="str">
        <f>IFERROR(VLOOKUP($A46,'中間シート (2)'!$M$6:$AR$65,U$1,FALSE),"")</f>
        <v/>
      </c>
      <c r="V46" s="216"/>
      <c r="W46" s="216" t="str">
        <f>IFERROR(VLOOKUP($A46,'中間シート (2)'!$M$6:$AR$65,W$1,FALSE),"")</f>
        <v/>
      </c>
      <c r="X46" s="216" t="str">
        <f>IFERROR(VLOOKUP($A46,'中間シート (2)'!$M$6:$AR$65,X$1,FALSE),"")</f>
        <v/>
      </c>
      <c r="Y46" s="216" t="str">
        <f>IFERROR(VLOOKUP($A46,'中間シート (2)'!$M$6:$AR$65,Y$1,FALSE),"")</f>
        <v/>
      </c>
      <c r="Z46" s="216" t="str">
        <f>IFERROR(VLOOKUP($A46,'中間シート (2)'!$M$6:$AR$65,Z$1,FALSE),"")</f>
        <v/>
      </c>
      <c r="AA46" s="216" t="str">
        <f>IFERROR(VLOOKUP($A46,'中間シート (2)'!$M$6:$AR$65,AA$1,FALSE),"")</f>
        <v/>
      </c>
      <c r="AB46" s="216" t="str">
        <f>IFERROR(VLOOKUP($A46,'中間シート (2)'!$M$6:$AR$65,AB$1,FALSE),"")</f>
        <v/>
      </c>
      <c r="AC46" s="216" t="str">
        <f>IFERROR(VLOOKUP($A46,'中間シート (2)'!$M$6:$AR$65,AC$1,FALSE),"")</f>
        <v/>
      </c>
      <c r="AD46" s="216" t="str">
        <f>IFERROR(VLOOKUP($A46,'中間シート (2)'!$M$6:$AR$65,AD$1,FALSE),"")</f>
        <v/>
      </c>
      <c r="AE46" s="216"/>
      <c r="AF46" s="216"/>
      <c r="AG46" s="216"/>
      <c r="AH46" s="228" t="str">
        <f>IFERROR(VLOOKUP($A46,'中間シート (2)'!$M$6:$BC$67,AH$1,FALSE),"")</f>
        <v/>
      </c>
      <c r="AI46" s="228" t="str">
        <f>IFERROR(VLOOKUP($A46,'中間シート (2)'!$M$6:$BC$67,AI$1,FALSE),"")</f>
        <v/>
      </c>
      <c r="AJ46" s="228" t="str">
        <f>IFERROR(VLOOKUP($A46,'中間シート (2)'!$M$6:$BC$67,AJ$1,FALSE),"")</f>
        <v/>
      </c>
      <c r="AK46" s="228" t="str">
        <f>IFERROR(VLOOKUP($A46,'中間シート (2)'!$M$6:$BC$67,AK$1,FALSE),"")</f>
        <v/>
      </c>
      <c r="AL46" s="228" t="str">
        <f>IFERROR(VLOOKUP($A46,'中間シート (2)'!$M$6:$BC$67,AL$1,FALSE),"")</f>
        <v/>
      </c>
      <c r="AM46" s="228" t="str">
        <f>IFERROR(VLOOKUP($A46,'中間シート (2)'!$M$6:$BC$67,AM$1,FALSE),"")</f>
        <v/>
      </c>
      <c r="AN46" s="228" t="str">
        <f>IFERROR(VLOOKUP($A46,'中間シート (2)'!$M$6:$BC$67,AN$1,FALSE),"")</f>
        <v/>
      </c>
      <c r="AO46" s="228" t="str">
        <f>IFERROR(VLOOKUP($A46,'中間シート (2)'!$M$6:$BC$67,AO$1,FALSE),"")</f>
        <v/>
      </c>
      <c r="AR46" s="217"/>
      <c r="AS46" s="217"/>
      <c r="AT46" s="217"/>
      <c r="AU46" s="54">
        <f t="shared" si="183"/>
        <v>41</v>
      </c>
      <c r="AV46" s="54">
        <f t="shared" si="184"/>
        <v>41</v>
      </c>
      <c r="AW46" s="54" t="str">
        <f t="shared" si="59"/>
        <v/>
      </c>
      <c r="AX46" s="54" t="str">
        <f t="shared" si="60"/>
        <v/>
      </c>
      <c r="AY46" s="54" t="str">
        <f t="shared" si="61"/>
        <v/>
      </c>
      <c r="AZ46" s="54" t="str">
        <f t="shared" si="62"/>
        <v/>
      </c>
      <c r="BA46" s="54" t="str">
        <f t="shared" si="63"/>
        <v/>
      </c>
      <c r="BB46" s="54" t="str">
        <f ca="1">IF(AB46="","",IF(COUNTIF(エラー23シート!$G$5:$G$79, OFFSET(I46,IF(H46="",0,-H46+1),0)*100+OFFSET(X46,IF(H46="",0,-H46+1),0)*10+AB46)&gt;0,23,""))</f>
        <v/>
      </c>
      <c r="BC46" s="54" t="str">
        <f t="shared" si="64"/>
        <v/>
      </c>
      <c r="BD46" s="54" t="str">
        <f t="shared" si="65"/>
        <v/>
      </c>
      <c r="BE46" s="54" t="str">
        <f t="shared" si="66"/>
        <v/>
      </c>
      <c r="BF46" s="54" t="str">
        <f t="shared" si="67"/>
        <v/>
      </c>
      <c r="BG46" s="54" t="str">
        <f t="shared" si="68"/>
        <v/>
      </c>
      <c r="BH46" s="54" t="str">
        <f t="shared" si="69"/>
        <v/>
      </c>
      <c r="BI46" s="54" t="str">
        <f t="shared" si="70"/>
        <v/>
      </c>
      <c r="BJ46" s="54" t="str">
        <f t="shared" si="71"/>
        <v/>
      </c>
      <c r="BK46" s="54" t="str">
        <f t="shared" si="72"/>
        <v/>
      </c>
      <c r="BL46" s="54" t="str">
        <f t="shared" si="73"/>
        <v/>
      </c>
      <c r="BM46" s="54" t="str">
        <f t="shared" si="74"/>
        <v/>
      </c>
      <c r="BN46" s="54" t="str">
        <f t="shared" si="75"/>
        <v/>
      </c>
      <c r="BO46" s="54" t="str">
        <f t="shared" si="76"/>
        <v/>
      </c>
      <c r="BP46" s="54" t="str">
        <f t="shared" si="77"/>
        <v/>
      </c>
      <c r="BQ46" s="54" t="str">
        <f t="shared" si="78"/>
        <v/>
      </c>
      <c r="BR46" s="54" t="str">
        <f t="shared" si="79"/>
        <v/>
      </c>
      <c r="BS46" s="218" t="str">
        <f t="shared" si="80"/>
        <v/>
      </c>
      <c r="BT46" s="54" t="str">
        <f t="shared" si="81"/>
        <v/>
      </c>
      <c r="BU46" s="54" t="str">
        <f t="shared" si="82"/>
        <v/>
      </c>
      <c r="BV46" s="54" t="str">
        <f t="shared" si="83"/>
        <v/>
      </c>
      <c r="BW46" s="54" t="str">
        <f t="shared" si="84"/>
        <v/>
      </c>
      <c r="BX46" s="54" t="str">
        <f t="shared" si="85"/>
        <v/>
      </c>
      <c r="BY46" s="54" t="str">
        <f t="shared" si="86"/>
        <v/>
      </c>
      <c r="BZ46" s="54" t="str">
        <f t="shared" si="87"/>
        <v/>
      </c>
      <c r="CA46" s="54" t="str">
        <f t="shared" si="88"/>
        <v/>
      </c>
      <c r="CB46" s="54" t="str">
        <f t="shared" si="89"/>
        <v/>
      </c>
      <c r="CC46" s="54" t="str">
        <f t="shared" si="90"/>
        <v/>
      </c>
      <c r="CD46" s="54" t="str">
        <f t="shared" si="91"/>
        <v/>
      </c>
      <c r="CE46" s="54" t="str">
        <f t="shared" si="92"/>
        <v/>
      </c>
      <c r="CF46" s="54" t="str">
        <f t="shared" si="93"/>
        <v/>
      </c>
      <c r="CG46" s="54" t="str">
        <f t="shared" si="94"/>
        <v/>
      </c>
      <c r="CH46" s="54" t="str">
        <f t="shared" si="95"/>
        <v/>
      </c>
      <c r="CI46" s="54" t="str">
        <f t="shared" si="96"/>
        <v/>
      </c>
      <c r="CJ46" s="54" t="str">
        <f t="shared" si="97"/>
        <v/>
      </c>
      <c r="CK46" s="54" t="str">
        <f t="shared" si="98"/>
        <v/>
      </c>
      <c r="CL46" s="219" t="str">
        <f t="shared" si="99"/>
        <v/>
      </c>
      <c r="CM46" s="54" t="str">
        <f t="shared" si="100"/>
        <v/>
      </c>
      <c r="CN46" s="54" t="str">
        <f t="shared" si="101"/>
        <v/>
      </c>
      <c r="CO46" s="54" t="str">
        <f t="shared" si="102"/>
        <v/>
      </c>
      <c r="CP46" s="54" t="str">
        <f t="shared" si="103"/>
        <v/>
      </c>
      <c r="CQ46" s="54" t="str">
        <f t="shared" si="104"/>
        <v/>
      </c>
      <c r="CR46" s="54" t="str">
        <f t="shared" si="105"/>
        <v/>
      </c>
      <c r="CS46" s="54" t="str">
        <f t="shared" si="106"/>
        <v/>
      </c>
      <c r="CT46" s="54" t="str">
        <f t="shared" si="107"/>
        <v/>
      </c>
      <c r="CU46" s="54" t="str">
        <f t="shared" si="108"/>
        <v/>
      </c>
      <c r="CV46" s="220">
        <f t="shared" si="109"/>
        <v>0</v>
      </c>
      <c r="CW46" s="54" t="str">
        <f t="shared" si="110"/>
        <v/>
      </c>
      <c r="CX46" s="54" t="str">
        <f t="shared" si="111"/>
        <v/>
      </c>
      <c r="CY46" s="54" t="str">
        <f t="shared" si="112"/>
        <v/>
      </c>
      <c r="CZ46" s="54" t="str">
        <f t="shared" si="113"/>
        <v/>
      </c>
      <c r="DA46" s="54" t="str">
        <f t="shared" si="114"/>
        <v/>
      </c>
      <c r="DB46" s="54" t="str">
        <f t="shared" si="115"/>
        <v/>
      </c>
      <c r="DC46" s="54" t="str">
        <f t="shared" si="116"/>
        <v/>
      </c>
      <c r="DD46" s="54" t="str">
        <f t="shared" si="117"/>
        <v/>
      </c>
      <c r="DE46" s="54" t="str">
        <f t="shared" si="118"/>
        <v/>
      </c>
      <c r="DF46" s="54" t="str">
        <f t="shared" si="119"/>
        <v/>
      </c>
      <c r="DG46" s="54" t="str">
        <f t="shared" si="120"/>
        <v/>
      </c>
      <c r="DH46" s="54" t="str">
        <f t="shared" si="121"/>
        <v/>
      </c>
      <c r="DI46" s="54" t="str">
        <f t="shared" si="122"/>
        <v/>
      </c>
      <c r="DJ46" s="54" t="str">
        <f t="shared" si="123"/>
        <v/>
      </c>
      <c r="DK46" s="54" t="str">
        <f t="shared" si="124"/>
        <v/>
      </c>
      <c r="DL46" s="54" t="str">
        <f t="shared" si="125"/>
        <v/>
      </c>
      <c r="DM46" s="54" t="str">
        <f t="shared" si="126"/>
        <v/>
      </c>
      <c r="DN46" s="54" t="str">
        <f t="shared" si="127"/>
        <v/>
      </c>
      <c r="DO46" s="54" t="str">
        <f t="shared" si="128"/>
        <v/>
      </c>
      <c r="DP46" s="54" t="str">
        <f t="shared" si="129"/>
        <v/>
      </c>
      <c r="DQ46" s="54" t="str">
        <f t="shared" si="130"/>
        <v/>
      </c>
      <c r="DR46" s="54" t="str">
        <f t="shared" si="131"/>
        <v/>
      </c>
      <c r="DS46" s="54" t="str">
        <f t="shared" si="132"/>
        <v/>
      </c>
      <c r="DT46" s="54" t="str">
        <f t="shared" si="133"/>
        <v/>
      </c>
      <c r="DU46" s="54" t="str">
        <f t="shared" si="134"/>
        <v/>
      </c>
      <c r="DV46" s="54" t="str">
        <f t="shared" si="135"/>
        <v/>
      </c>
      <c r="DW46" s="54" t="str">
        <f t="shared" si="136"/>
        <v/>
      </c>
      <c r="DX46" s="54" t="str">
        <f t="shared" si="137"/>
        <v/>
      </c>
      <c r="DY46" s="54" t="str">
        <f t="shared" si="138"/>
        <v/>
      </c>
      <c r="DZ46" s="54" t="str">
        <f t="shared" si="139"/>
        <v/>
      </c>
      <c r="EA46" s="54" t="str">
        <f t="shared" si="140"/>
        <v/>
      </c>
      <c r="EB46" s="54" t="str">
        <f t="shared" si="141"/>
        <v/>
      </c>
      <c r="EC46" s="54" t="str">
        <f t="shared" si="142"/>
        <v/>
      </c>
      <c r="ED46" s="54" t="str">
        <f t="shared" si="143"/>
        <v/>
      </c>
      <c r="EE46" s="54" t="str">
        <f t="shared" si="144"/>
        <v/>
      </c>
      <c r="EF46" s="54" t="str">
        <f t="shared" si="145"/>
        <v/>
      </c>
      <c r="EG46" s="54" t="str">
        <f t="shared" si="146"/>
        <v/>
      </c>
      <c r="EH46" s="54" t="str">
        <f t="shared" si="147"/>
        <v/>
      </c>
      <c r="EI46" s="54" t="str">
        <f t="shared" si="148"/>
        <v/>
      </c>
      <c r="EJ46" s="54" t="str">
        <f t="shared" si="149"/>
        <v/>
      </c>
      <c r="EK46" s="54" t="str">
        <f t="shared" si="150"/>
        <v/>
      </c>
      <c r="EL46" s="54" t="str">
        <f t="shared" si="151"/>
        <v/>
      </c>
      <c r="EM46" s="54" t="str">
        <f t="shared" si="152"/>
        <v/>
      </c>
      <c r="EN46" s="54" t="str">
        <f t="shared" si="153"/>
        <v/>
      </c>
      <c r="EO46" s="54" t="str">
        <f t="shared" si="154"/>
        <v/>
      </c>
      <c r="EP46" s="54" t="str">
        <f t="shared" si="155"/>
        <v/>
      </c>
      <c r="EQ46" s="220" t="str">
        <f t="shared" ca="1" si="156"/>
        <v/>
      </c>
      <c r="ER46" s="220" t="str">
        <f t="shared" ca="1" si="157"/>
        <v/>
      </c>
      <c r="ES46" s="54" t="str">
        <f t="shared" ca="1" si="158"/>
        <v/>
      </c>
      <c r="ET46" s="54" t="str">
        <f t="shared" ca="1" si="159"/>
        <v/>
      </c>
      <c r="EU46" s="54" t="str">
        <f t="shared" ca="1" si="160"/>
        <v/>
      </c>
      <c r="EV46" s="54" t="str">
        <f t="shared" ca="1" si="161"/>
        <v/>
      </c>
      <c r="EW46" s="54" t="str">
        <f t="shared" ca="1" si="162"/>
        <v/>
      </c>
      <c r="EX46" s="54" t="str">
        <f t="shared" ca="1" si="163"/>
        <v/>
      </c>
      <c r="EY46" s="54" t="str">
        <f t="shared" ca="1" si="164"/>
        <v/>
      </c>
      <c r="EZ46" s="54" t="str">
        <f t="shared" ca="1" si="165"/>
        <v/>
      </c>
      <c r="FA46" s="54" t="str">
        <f t="shared" ca="1" si="166"/>
        <v/>
      </c>
      <c r="FB46" s="54" t="str">
        <f t="shared" ca="1" si="167"/>
        <v/>
      </c>
      <c r="FC46" s="54" t="str">
        <f t="shared" ca="1" si="168"/>
        <v/>
      </c>
      <c r="FD46" s="220">
        <f t="shared" si="169"/>
        <v>1</v>
      </c>
      <c r="FE46" s="54" t="str">
        <f t="shared" si="170"/>
        <v/>
      </c>
      <c r="FF46" s="54" t="str">
        <f t="shared" si="171"/>
        <v/>
      </c>
      <c r="FG46" s="54" t="str">
        <f t="shared" si="172"/>
        <v/>
      </c>
      <c r="FH46" s="54" t="str">
        <f t="shared" si="173"/>
        <v/>
      </c>
      <c r="FI46" s="220" t="str">
        <f>IF(B46=0,"",COUNTIF(FD$6:FD46,FD46))</f>
        <v/>
      </c>
      <c r="FJ46" s="54" t="str">
        <f t="shared" si="174"/>
        <v/>
      </c>
      <c r="FK46" s="221" t="str">
        <f t="shared" si="175"/>
        <v/>
      </c>
      <c r="FL46" s="54" t="str">
        <f t="shared" si="176"/>
        <v/>
      </c>
      <c r="FM46" s="54" t="str">
        <f t="shared" si="177"/>
        <v/>
      </c>
      <c r="FN46" s="54" t="str">
        <f t="shared" si="178"/>
        <v/>
      </c>
      <c r="FO46" s="54" t="str">
        <f t="shared" si="179"/>
        <v/>
      </c>
    </row>
    <row r="47" spans="1:171" ht="17.25">
      <c r="A47" s="214">
        <v>42</v>
      </c>
      <c r="B47" s="214">
        <f>COUNTIF('中間シート (2)'!M:M,行政集計シート※記入不要です!A47)</f>
        <v>0</v>
      </c>
      <c r="C47" s="222" t="str">
        <f t="shared" si="186"/>
        <v/>
      </c>
      <c r="D47" s="222" t="str">
        <f t="shared" si="185"/>
        <v/>
      </c>
      <c r="E47" s="222" t="str">
        <f t="shared" si="182"/>
        <v/>
      </c>
      <c r="F47" s="223"/>
      <c r="G47" s="216" t="str">
        <f>IFERROR(VLOOKUP($A47,'中間シート (2)'!$M$6:$AR$65,G$1,FALSE),"")</f>
        <v/>
      </c>
      <c r="H47" s="216" t="str">
        <f>IFERROR(VLOOKUP($A47,'中間シート (2)'!$M$6:$AR$65,H$1,FALSE),"")</f>
        <v/>
      </c>
      <c r="I47" s="216" t="str">
        <f>IFERROR(VLOOKUP($A47,'中間シート (2)'!$M$6:$AR$65,I$1,FALSE),"")</f>
        <v/>
      </c>
      <c r="J47" s="216" t="str">
        <f>IFERROR(VLOOKUP($A47,'中間シート (2)'!$M$6:$AR$65,J$1,FALSE),"")</f>
        <v/>
      </c>
      <c r="K47" s="216" t="str">
        <f>IFERROR(VLOOKUP($A47,'中間シート (2)'!$M$6:$AR$65,K$1,FALSE),"")</f>
        <v/>
      </c>
      <c r="L47" s="216" t="str">
        <f>IFERROR(VLOOKUP($A47,'中間シート (2)'!$M$6:$AR$65,L$1,FALSE),"")</f>
        <v/>
      </c>
      <c r="M47" s="216" t="str">
        <f>IFERROR(VLOOKUP($A47,'中間シート (2)'!$M$6:$AR$65,M$1,FALSE),"")</f>
        <v/>
      </c>
      <c r="N47" s="216" t="str">
        <f>IFERROR(VLOOKUP($A47,'中間シート (2)'!$M$6:$AR$65,N$1,FALSE),"")</f>
        <v/>
      </c>
      <c r="O47" s="216" t="str">
        <f>IFERROR(VLOOKUP($A47,'中間シート (2)'!$M$6:$AR$65,O$1,FALSE),"")</f>
        <v/>
      </c>
      <c r="P47" s="216" t="str">
        <f>IFERROR(VLOOKUP($A47,'中間シート (2)'!$M$6:$AR$65,P$1,FALSE),"")</f>
        <v/>
      </c>
      <c r="Q47" s="216" t="str">
        <f>IFERROR(VLOOKUP($A47,'中間シート (2)'!$M$6:$AR$65,Q$1,FALSE),"")</f>
        <v/>
      </c>
      <c r="R47" s="216" t="str">
        <f>IFERROR(VLOOKUP($A47,'中間シート (2)'!$M$6:$AR$65,R$1,FALSE),"")</f>
        <v/>
      </c>
      <c r="S47" s="216" t="str">
        <f>IFERROR(VLOOKUP($A47,'中間シート (2)'!$M$6:$AR$65,S$1,FALSE),"")</f>
        <v/>
      </c>
      <c r="T47" s="216" t="str">
        <f>IFERROR(VLOOKUP($A47,'中間シート (2)'!$M$6:$AR$65,T$1,FALSE),"")</f>
        <v/>
      </c>
      <c r="U47" s="216" t="str">
        <f>IFERROR(VLOOKUP($A47,'中間シート (2)'!$M$6:$AR$65,U$1,FALSE),"")</f>
        <v/>
      </c>
      <c r="V47" s="216"/>
      <c r="W47" s="216" t="str">
        <f>IFERROR(VLOOKUP($A47,'中間シート (2)'!$M$6:$AR$65,W$1,FALSE),"")</f>
        <v/>
      </c>
      <c r="X47" s="216" t="str">
        <f>IFERROR(VLOOKUP($A47,'中間シート (2)'!$M$6:$AR$65,X$1,FALSE),"")</f>
        <v/>
      </c>
      <c r="Y47" s="216" t="str">
        <f>IFERROR(VLOOKUP($A47,'中間シート (2)'!$M$6:$AR$65,Y$1,FALSE),"")</f>
        <v/>
      </c>
      <c r="Z47" s="216" t="str">
        <f>IFERROR(VLOOKUP($A47,'中間シート (2)'!$M$6:$AR$65,Z$1,FALSE),"")</f>
        <v/>
      </c>
      <c r="AA47" s="216" t="str">
        <f>IFERROR(VLOOKUP($A47,'中間シート (2)'!$M$6:$AR$65,AA$1,FALSE),"")</f>
        <v/>
      </c>
      <c r="AB47" s="216" t="str">
        <f>IFERROR(VLOOKUP($A47,'中間シート (2)'!$M$6:$AR$65,AB$1,FALSE),"")</f>
        <v/>
      </c>
      <c r="AC47" s="216" t="str">
        <f>IFERROR(VLOOKUP($A47,'中間シート (2)'!$M$6:$AR$65,AC$1,FALSE),"")</f>
        <v/>
      </c>
      <c r="AD47" s="216" t="str">
        <f>IFERROR(VLOOKUP($A47,'中間シート (2)'!$M$6:$AR$65,AD$1,FALSE),"")</f>
        <v/>
      </c>
      <c r="AE47" s="216"/>
      <c r="AF47" s="216"/>
      <c r="AG47" s="216"/>
      <c r="AH47" s="228" t="str">
        <f>IFERROR(VLOOKUP($A47,'中間シート (2)'!$M$6:$BC$67,AH$1,FALSE),"")</f>
        <v/>
      </c>
      <c r="AI47" s="228" t="str">
        <f>IFERROR(VLOOKUP($A47,'中間シート (2)'!$M$6:$BC$67,AI$1,FALSE),"")</f>
        <v/>
      </c>
      <c r="AJ47" s="228" t="str">
        <f>IFERROR(VLOOKUP($A47,'中間シート (2)'!$M$6:$BC$67,AJ$1,FALSE),"")</f>
        <v/>
      </c>
      <c r="AK47" s="228" t="str">
        <f>IFERROR(VLOOKUP($A47,'中間シート (2)'!$M$6:$BC$67,AK$1,FALSE),"")</f>
        <v/>
      </c>
      <c r="AL47" s="228" t="str">
        <f>IFERROR(VLOOKUP($A47,'中間シート (2)'!$M$6:$BC$67,AL$1,FALSE),"")</f>
        <v/>
      </c>
      <c r="AM47" s="228" t="str">
        <f>IFERROR(VLOOKUP($A47,'中間シート (2)'!$M$6:$BC$67,AM$1,FALSE),"")</f>
        <v/>
      </c>
      <c r="AN47" s="228" t="str">
        <f>IFERROR(VLOOKUP($A47,'中間シート (2)'!$M$6:$BC$67,AN$1,FALSE),"")</f>
        <v/>
      </c>
      <c r="AO47" s="228" t="str">
        <f>IFERROR(VLOOKUP($A47,'中間シート (2)'!$M$6:$BC$67,AO$1,FALSE),"")</f>
        <v/>
      </c>
      <c r="AR47" s="217"/>
      <c r="AS47" s="217"/>
      <c r="AT47" s="217"/>
      <c r="AU47" s="54">
        <f t="shared" si="183"/>
        <v>41</v>
      </c>
      <c r="AV47" s="54">
        <f t="shared" si="184"/>
        <v>41</v>
      </c>
      <c r="AW47" s="54" t="str">
        <f t="shared" si="59"/>
        <v/>
      </c>
      <c r="AX47" s="54" t="str">
        <f t="shared" si="60"/>
        <v/>
      </c>
      <c r="AY47" s="54" t="str">
        <f t="shared" si="61"/>
        <v/>
      </c>
      <c r="AZ47" s="54" t="str">
        <f t="shared" si="62"/>
        <v/>
      </c>
      <c r="BA47" s="54" t="str">
        <f t="shared" si="63"/>
        <v/>
      </c>
      <c r="BB47" s="54" t="str">
        <f ca="1">IF(AB47="","",IF(COUNTIF(エラー23シート!$G$5:$G$79, OFFSET(I47,IF(H47="",0,-H47+1),0)*100+OFFSET(X47,IF(H47="",0,-H47+1),0)*10+AB47)&gt;0,23,""))</f>
        <v/>
      </c>
      <c r="BC47" s="54" t="str">
        <f t="shared" si="64"/>
        <v/>
      </c>
      <c r="BD47" s="54" t="str">
        <f t="shared" si="65"/>
        <v/>
      </c>
      <c r="BE47" s="54" t="str">
        <f t="shared" si="66"/>
        <v/>
      </c>
      <c r="BF47" s="54" t="str">
        <f t="shared" si="67"/>
        <v/>
      </c>
      <c r="BG47" s="54" t="str">
        <f t="shared" si="68"/>
        <v/>
      </c>
      <c r="BH47" s="54" t="str">
        <f t="shared" si="69"/>
        <v/>
      </c>
      <c r="BI47" s="54" t="str">
        <f t="shared" si="70"/>
        <v/>
      </c>
      <c r="BJ47" s="54" t="str">
        <f t="shared" si="71"/>
        <v/>
      </c>
      <c r="BK47" s="54" t="str">
        <f t="shared" si="72"/>
        <v/>
      </c>
      <c r="BL47" s="54" t="str">
        <f t="shared" si="73"/>
        <v/>
      </c>
      <c r="BM47" s="54" t="str">
        <f t="shared" si="74"/>
        <v/>
      </c>
      <c r="BN47" s="54" t="str">
        <f t="shared" si="75"/>
        <v/>
      </c>
      <c r="BO47" s="54" t="str">
        <f t="shared" si="76"/>
        <v/>
      </c>
      <c r="BP47" s="54" t="str">
        <f t="shared" si="77"/>
        <v/>
      </c>
      <c r="BQ47" s="54" t="str">
        <f t="shared" si="78"/>
        <v/>
      </c>
      <c r="BR47" s="54" t="str">
        <f t="shared" si="79"/>
        <v/>
      </c>
      <c r="BS47" s="218" t="str">
        <f t="shared" si="80"/>
        <v/>
      </c>
      <c r="BT47" s="54" t="str">
        <f t="shared" si="81"/>
        <v/>
      </c>
      <c r="BU47" s="54" t="str">
        <f t="shared" si="82"/>
        <v/>
      </c>
      <c r="BV47" s="54" t="str">
        <f t="shared" si="83"/>
        <v/>
      </c>
      <c r="BW47" s="54" t="str">
        <f t="shared" si="84"/>
        <v/>
      </c>
      <c r="BX47" s="54" t="str">
        <f t="shared" si="85"/>
        <v/>
      </c>
      <c r="BY47" s="54" t="str">
        <f t="shared" si="86"/>
        <v/>
      </c>
      <c r="BZ47" s="54" t="str">
        <f t="shared" si="87"/>
        <v/>
      </c>
      <c r="CA47" s="54" t="str">
        <f t="shared" si="88"/>
        <v/>
      </c>
      <c r="CB47" s="54" t="str">
        <f t="shared" si="89"/>
        <v/>
      </c>
      <c r="CC47" s="54" t="str">
        <f t="shared" si="90"/>
        <v/>
      </c>
      <c r="CD47" s="54" t="str">
        <f t="shared" si="91"/>
        <v/>
      </c>
      <c r="CE47" s="54" t="str">
        <f t="shared" si="92"/>
        <v/>
      </c>
      <c r="CF47" s="54" t="str">
        <f t="shared" si="93"/>
        <v/>
      </c>
      <c r="CG47" s="54" t="str">
        <f t="shared" si="94"/>
        <v/>
      </c>
      <c r="CH47" s="54" t="str">
        <f t="shared" si="95"/>
        <v/>
      </c>
      <c r="CI47" s="54" t="str">
        <f t="shared" si="96"/>
        <v/>
      </c>
      <c r="CJ47" s="54" t="str">
        <f t="shared" si="97"/>
        <v/>
      </c>
      <c r="CK47" s="54" t="str">
        <f t="shared" si="98"/>
        <v/>
      </c>
      <c r="CL47" s="219" t="str">
        <f t="shared" si="99"/>
        <v/>
      </c>
      <c r="CM47" s="54" t="str">
        <f t="shared" si="100"/>
        <v/>
      </c>
      <c r="CN47" s="54" t="str">
        <f t="shared" si="101"/>
        <v/>
      </c>
      <c r="CO47" s="54" t="str">
        <f t="shared" si="102"/>
        <v/>
      </c>
      <c r="CP47" s="54" t="str">
        <f t="shared" si="103"/>
        <v/>
      </c>
      <c r="CQ47" s="54" t="str">
        <f t="shared" si="104"/>
        <v/>
      </c>
      <c r="CR47" s="54" t="str">
        <f t="shared" si="105"/>
        <v/>
      </c>
      <c r="CS47" s="54" t="str">
        <f t="shared" si="106"/>
        <v/>
      </c>
      <c r="CT47" s="54" t="str">
        <f t="shared" si="107"/>
        <v/>
      </c>
      <c r="CU47" s="54" t="str">
        <f t="shared" si="108"/>
        <v/>
      </c>
      <c r="CV47" s="220">
        <f t="shared" si="109"/>
        <v>0</v>
      </c>
      <c r="CW47" s="54" t="str">
        <f t="shared" si="110"/>
        <v/>
      </c>
      <c r="CX47" s="54" t="str">
        <f t="shared" si="111"/>
        <v/>
      </c>
      <c r="CY47" s="54" t="str">
        <f t="shared" si="112"/>
        <v/>
      </c>
      <c r="CZ47" s="54" t="str">
        <f t="shared" si="113"/>
        <v/>
      </c>
      <c r="DA47" s="54" t="str">
        <f t="shared" si="114"/>
        <v/>
      </c>
      <c r="DB47" s="54" t="str">
        <f t="shared" si="115"/>
        <v/>
      </c>
      <c r="DC47" s="54" t="str">
        <f t="shared" si="116"/>
        <v/>
      </c>
      <c r="DD47" s="54" t="str">
        <f t="shared" si="117"/>
        <v/>
      </c>
      <c r="DE47" s="54" t="str">
        <f t="shared" si="118"/>
        <v/>
      </c>
      <c r="DF47" s="54" t="str">
        <f t="shared" si="119"/>
        <v/>
      </c>
      <c r="DG47" s="54" t="str">
        <f t="shared" si="120"/>
        <v/>
      </c>
      <c r="DH47" s="54" t="str">
        <f t="shared" si="121"/>
        <v/>
      </c>
      <c r="DI47" s="54" t="str">
        <f t="shared" si="122"/>
        <v/>
      </c>
      <c r="DJ47" s="54" t="str">
        <f t="shared" si="123"/>
        <v/>
      </c>
      <c r="DK47" s="54" t="str">
        <f t="shared" si="124"/>
        <v/>
      </c>
      <c r="DL47" s="54" t="str">
        <f t="shared" si="125"/>
        <v/>
      </c>
      <c r="DM47" s="54" t="str">
        <f t="shared" si="126"/>
        <v/>
      </c>
      <c r="DN47" s="54" t="str">
        <f t="shared" si="127"/>
        <v/>
      </c>
      <c r="DO47" s="54" t="str">
        <f t="shared" si="128"/>
        <v/>
      </c>
      <c r="DP47" s="54" t="str">
        <f t="shared" si="129"/>
        <v/>
      </c>
      <c r="DQ47" s="54" t="str">
        <f t="shared" si="130"/>
        <v/>
      </c>
      <c r="DR47" s="54" t="str">
        <f t="shared" si="131"/>
        <v/>
      </c>
      <c r="DS47" s="54" t="str">
        <f t="shared" si="132"/>
        <v/>
      </c>
      <c r="DT47" s="54" t="str">
        <f t="shared" si="133"/>
        <v/>
      </c>
      <c r="DU47" s="54" t="str">
        <f t="shared" si="134"/>
        <v/>
      </c>
      <c r="DV47" s="54" t="str">
        <f t="shared" si="135"/>
        <v/>
      </c>
      <c r="DW47" s="54" t="str">
        <f t="shared" si="136"/>
        <v/>
      </c>
      <c r="DX47" s="54" t="str">
        <f t="shared" si="137"/>
        <v/>
      </c>
      <c r="DY47" s="54" t="str">
        <f t="shared" si="138"/>
        <v/>
      </c>
      <c r="DZ47" s="54" t="str">
        <f t="shared" si="139"/>
        <v/>
      </c>
      <c r="EA47" s="54" t="str">
        <f t="shared" si="140"/>
        <v/>
      </c>
      <c r="EB47" s="54" t="str">
        <f t="shared" si="141"/>
        <v/>
      </c>
      <c r="EC47" s="54" t="str">
        <f t="shared" si="142"/>
        <v/>
      </c>
      <c r="ED47" s="54" t="str">
        <f t="shared" si="143"/>
        <v/>
      </c>
      <c r="EE47" s="54" t="str">
        <f t="shared" si="144"/>
        <v/>
      </c>
      <c r="EF47" s="54" t="str">
        <f t="shared" si="145"/>
        <v/>
      </c>
      <c r="EG47" s="54" t="str">
        <f t="shared" si="146"/>
        <v/>
      </c>
      <c r="EH47" s="54" t="str">
        <f t="shared" si="147"/>
        <v/>
      </c>
      <c r="EI47" s="54" t="str">
        <f t="shared" si="148"/>
        <v/>
      </c>
      <c r="EJ47" s="54" t="str">
        <f t="shared" si="149"/>
        <v/>
      </c>
      <c r="EK47" s="54" t="str">
        <f t="shared" si="150"/>
        <v/>
      </c>
      <c r="EL47" s="54" t="str">
        <f t="shared" si="151"/>
        <v/>
      </c>
      <c r="EM47" s="54" t="str">
        <f t="shared" si="152"/>
        <v/>
      </c>
      <c r="EN47" s="54" t="str">
        <f t="shared" si="153"/>
        <v/>
      </c>
      <c r="EO47" s="54" t="str">
        <f t="shared" si="154"/>
        <v/>
      </c>
      <c r="EP47" s="54" t="str">
        <f t="shared" si="155"/>
        <v/>
      </c>
      <c r="EQ47" s="220" t="str">
        <f t="shared" ca="1" si="156"/>
        <v/>
      </c>
      <c r="ER47" s="220" t="str">
        <f t="shared" ca="1" si="157"/>
        <v/>
      </c>
      <c r="ES47" s="54" t="str">
        <f t="shared" ca="1" si="158"/>
        <v/>
      </c>
      <c r="ET47" s="54" t="str">
        <f t="shared" ca="1" si="159"/>
        <v/>
      </c>
      <c r="EU47" s="54" t="str">
        <f t="shared" ca="1" si="160"/>
        <v/>
      </c>
      <c r="EV47" s="54" t="str">
        <f t="shared" ca="1" si="161"/>
        <v/>
      </c>
      <c r="EW47" s="54" t="str">
        <f t="shared" ca="1" si="162"/>
        <v/>
      </c>
      <c r="EX47" s="54" t="str">
        <f t="shared" ca="1" si="163"/>
        <v/>
      </c>
      <c r="EY47" s="54" t="str">
        <f t="shared" ca="1" si="164"/>
        <v/>
      </c>
      <c r="EZ47" s="54" t="str">
        <f t="shared" ca="1" si="165"/>
        <v/>
      </c>
      <c r="FA47" s="54" t="str">
        <f t="shared" ca="1" si="166"/>
        <v/>
      </c>
      <c r="FB47" s="54" t="str">
        <f t="shared" ca="1" si="167"/>
        <v/>
      </c>
      <c r="FC47" s="54" t="str">
        <f t="shared" ca="1" si="168"/>
        <v/>
      </c>
      <c r="FD47" s="220">
        <f t="shared" si="169"/>
        <v>1</v>
      </c>
      <c r="FE47" s="54" t="str">
        <f t="shared" si="170"/>
        <v/>
      </c>
      <c r="FF47" s="54" t="str">
        <f t="shared" si="171"/>
        <v/>
      </c>
      <c r="FG47" s="54" t="str">
        <f t="shared" si="172"/>
        <v/>
      </c>
      <c r="FH47" s="54" t="str">
        <f t="shared" si="173"/>
        <v/>
      </c>
      <c r="FI47" s="220" t="str">
        <f>IF(B47=0,"",COUNTIF(FD$6:FD47,FD47))</f>
        <v/>
      </c>
      <c r="FJ47" s="54" t="str">
        <f t="shared" si="174"/>
        <v/>
      </c>
      <c r="FK47" s="221" t="str">
        <f t="shared" si="175"/>
        <v/>
      </c>
      <c r="FL47" s="54" t="str">
        <f t="shared" si="176"/>
        <v/>
      </c>
      <c r="FM47" s="54" t="str">
        <f t="shared" si="177"/>
        <v/>
      </c>
      <c r="FN47" s="54" t="str">
        <f t="shared" si="178"/>
        <v/>
      </c>
      <c r="FO47" s="54" t="str">
        <f t="shared" si="179"/>
        <v/>
      </c>
    </row>
    <row r="48" spans="1:171" ht="17.25">
      <c r="A48" s="214">
        <v>43</v>
      </c>
      <c r="B48" s="214">
        <f>COUNTIF('中間シート (2)'!M:M,行政集計シート※記入不要です!A48)</f>
        <v>0</v>
      </c>
      <c r="C48" s="222" t="str">
        <f t="shared" si="186"/>
        <v/>
      </c>
      <c r="D48" s="222" t="str">
        <f t="shared" si="185"/>
        <v/>
      </c>
      <c r="E48" s="222" t="str">
        <f t="shared" si="182"/>
        <v/>
      </c>
      <c r="F48" s="223"/>
      <c r="G48" s="216" t="str">
        <f>IFERROR(VLOOKUP($A48,'中間シート (2)'!$M$6:$AR$65,G$1,FALSE),"")</f>
        <v/>
      </c>
      <c r="H48" s="216" t="str">
        <f>IFERROR(VLOOKUP($A48,'中間シート (2)'!$M$6:$AR$65,H$1,FALSE),"")</f>
        <v/>
      </c>
      <c r="I48" s="216" t="str">
        <f>IFERROR(VLOOKUP($A48,'中間シート (2)'!$M$6:$AR$65,I$1,FALSE),"")</f>
        <v/>
      </c>
      <c r="J48" s="216" t="str">
        <f>IFERROR(VLOOKUP($A48,'中間シート (2)'!$M$6:$AR$65,J$1,FALSE),"")</f>
        <v/>
      </c>
      <c r="K48" s="216" t="str">
        <f>IFERROR(VLOOKUP($A48,'中間シート (2)'!$M$6:$AR$65,K$1,FALSE),"")</f>
        <v/>
      </c>
      <c r="L48" s="216" t="str">
        <f>IFERROR(VLOOKUP($A48,'中間シート (2)'!$M$6:$AR$65,L$1,FALSE),"")</f>
        <v/>
      </c>
      <c r="M48" s="216" t="str">
        <f>IFERROR(VLOOKUP($A48,'中間シート (2)'!$M$6:$AR$65,M$1,FALSE),"")</f>
        <v/>
      </c>
      <c r="N48" s="216" t="str">
        <f>IFERROR(VLOOKUP($A48,'中間シート (2)'!$M$6:$AR$65,N$1,FALSE),"")</f>
        <v/>
      </c>
      <c r="O48" s="216" t="str">
        <f>IFERROR(VLOOKUP($A48,'中間シート (2)'!$M$6:$AR$65,O$1,FALSE),"")</f>
        <v/>
      </c>
      <c r="P48" s="216" t="str">
        <f>IFERROR(VLOOKUP($A48,'中間シート (2)'!$M$6:$AR$65,P$1,FALSE),"")</f>
        <v/>
      </c>
      <c r="Q48" s="216" t="str">
        <f>IFERROR(VLOOKUP($A48,'中間シート (2)'!$M$6:$AR$65,Q$1,FALSE),"")</f>
        <v/>
      </c>
      <c r="R48" s="216" t="str">
        <f>IFERROR(VLOOKUP($A48,'中間シート (2)'!$M$6:$AR$65,R$1,FALSE),"")</f>
        <v/>
      </c>
      <c r="S48" s="216" t="str">
        <f>IFERROR(VLOOKUP($A48,'中間シート (2)'!$M$6:$AR$65,S$1,FALSE),"")</f>
        <v/>
      </c>
      <c r="T48" s="216" t="str">
        <f>IFERROR(VLOOKUP($A48,'中間シート (2)'!$M$6:$AR$65,T$1,FALSE),"")</f>
        <v/>
      </c>
      <c r="U48" s="216" t="str">
        <f>IFERROR(VLOOKUP($A48,'中間シート (2)'!$M$6:$AR$65,U$1,FALSE),"")</f>
        <v/>
      </c>
      <c r="V48" s="216"/>
      <c r="W48" s="216" t="str">
        <f>IFERROR(VLOOKUP($A48,'中間シート (2)'!$M$6:$AR$65,W$1,FALSE),"")</f>
        <v/>
      </c>
      <c r="X48" s="216" t="str">
        <f>IFERROR(VLOOKUP($A48,'中間シート (2)'!$M$6:$AR$65,X$1,FALSE),"")</f>
        <v/>
      </c>
      <c r="Y48" s="216" t="str">
        <f>IFERROR(VLOOKUP($A48,'中間シート (2)'!$M$6:$AR$65,Y$1,FALSE),"")</f>
        <v/>
      </c>
      <c r="Z48" s="216" t="str">
        <f>IFERROR(VLOOKUP($A48,'中間シート (2)'!$M$6:$AR$65,Z$1,FALSE),"")</f>
        <v/>
      </c>
      <c r="AA48" s="216" t="str">
        <f>IFERROR(VLOOKUP($A48,'中間シート (2)'!$M$6:$AR$65,AA$1,FALSE),"")</f>
        <v/>
      </c>
      <c r="AB48" s="216" t="str">
        <f>IFERROR(VLOOKUP($A48,'中間シート (2)'!$M$6:$AR$65,AB$1,FALSE),"")</f>
        <v/>
      </c>
      <c r="AC48" s="216" t="str">
        <f>IFERROR(VLOOKUP($A48,'中間シート (2)'!$M$6:$AR$65,AC$1,FALSE),"")</f>
        <v/>
      </c>
      <c r="AD48" s="216" t="str">
        <f>IFERROR(VLOOKUP($A48,'中間シート (2)'!$M$6:$AR$65,AD$1,FALSE),"")</f>
        <v/>
      </c>
      <c r="AE48" s="216"/>
      <c r="AF48" s="216"/>
      <c r="AG48" s="216"/>
      <c r="AH48" s="228" t="str">
        <f>IFERROR(VLOOKUP($A48,'中間シート (2)'!$M$6:$BC$67,AH$1,FALSE),"")</f>
        <v/>
      </c>
      <c r="AI48" s="228" t="str">
        <f>IFERROR(VLOOKUP($A48,'中間シート (2)'!$M$6:$BC$67,AI$1,FALSE),"")</f>
        <v/>
      </c>
      <c r="AJ48" s="228" t="str">
        <f>IFERROR(VLOOKUP($A48,'中間シート (2)'!$M$6:$BC$67,AJ$1,FALSE),"")</f>
        <v/>
      </c>
      <c r="AK48" s="228" t="str">
        <f>IFERROR(VLOOKUP($A48,'中間シート (2)'!$M$6:$BC$67,AK$1,FALSE),"")</f>
        <v/>
      </c>
      <c r="AL48" s="228" t="str">
        <f>IFERROR(VLOOKUP($A48,'中間シート (2)'!$M$6:$BC$67,AL$1,FALSE),"")</f>
        <v/>
      </c>
      <c r="AM48" s="228" t="str">
        <f>IFERROR(VLOOKUP($A48,'中間シート (2)'!$M$6:$BC$67,AM$1,FALSE),"")</f>
        <v/>
      </c>
      <c r="AN48" s="228" t="str">
        <f>IFERROR(VLOOKUP($A48,'中間シート (2)'!$M$6:$BC$67,AN$1,FALSE),"")</f>
        <v/>
      </c>
      <c r="AO48" s="228" t="str">
        <f>IFERROR(VLOOKUP($A48,'中間シート (2)'!$M$6:$BC$67,AO$1,FALSE),"")</f>
        <v/>
      </c>
      <c r="AR48" s="217"/>
      <c r="AS48" s="217"/>
      <c r="AT48" s="217"/>
      <c r="AU48" s="54">
        <f t="shared" si="183"/>
        <v>41</v>
      </c>
      <c r="AV48" s="54">
        <f t="shared" si="184"/>
        <v>41</v>
      </c>
      <c r="AW48" s="54" t="str">
        <f t="shared" si="59"/>
        <v/>
      </c>
      <c r="AX48" s="54" t="str">
        <f t="shared" si="60"/>
        <v/>
      </c>
      <c r="AY48" s="54" t="str">
        <f t="shared" si="61"/>
        <v/>
      </c>
      <c r="AZ48" s="54" t="str">
        <f t="shared" si="62"/>
        <v/>
      </c>
      <c r="BA48" s="54" t="str">
        <f t="shared" si="63"/>
        <v/>
      </c>
      <c r="BB48" s="54" t="str">
        <f ca="1">IF(AB48="","",IF(COUNTIF(エラー23シート!$G$5:$G$79, OFFSET(I48,IF(H48="",0,-H48+1),0)*100+OFFSET(X48,IF(H48="",0,-H48+1),0)*10+AB48)&gt;0,23,""))</f>
        <v/>
      </c>
      <c r="BC48" s="54" t="str">
        <f t="shared" si="64"/>
        <v/>
      </c>
      <c r="BD48" s="54" t="str">
        <f t="shared" si="65"/>
        <v/>
      </c>
      <c r="BE48" s="54" t="str">
        <f t="shared" si="66"/>
        <v/>
      </c>
      <c r="BF48" s="54" t="str">
        <f t="shared" si="67"/>
        <v/>
      </c>
      <c r="BG48" s="54" t="str">
        <f t="shared" si="68"/>
        <v/>
      </c>
      <c r="BH48" s="54" t="str">
        <f t="shared" si="69"/>
        <v/>
      </c>
      <c r="BI48" s="54" t="str">
        <f t="shared" si="70"/>
        <v/>
      </c>
      <c r="BJ48" s="54" t="str">
        <f t="shared" si="71"/>
        <v/>
      </c>
      <c r="BK48" s="54" t="str">
        <f t="shared" si="72"/>
        <v/>
      </c>
      <c r="BL48" s="54" t="str">
        <f t="shared" si="73"/>
        <v/>
      </c>
      <c r="BM48" s="54" t="str">
        <f t="shared" si="74"/>
        <v/>
      </c>
      <c r="BN48" s="54" t="str">
        <f t="shared" si="75"/>
        <v/>
      </c>
      <c r="BO48" s="54" t="str">
        <f t="shared" si="76"/>
        <v/>
      </c>
      <c r="BP48" s="54" t="str">
        <f t="shared" si="77"/>
        <v/>
      </c>
      <c r="BQ48" s="54" t="str">
        <f t="shared" si="78"/>
        <v/>
      </c>
      <c r="BR48" s="54" t="str">
        <f t="shared" si="79"/>
        <v/>
      </c>
      <c r="BS48" s="218" t="str">
        <f t="shared" si="80"/>
        <v/>
      </c>
      <c r="BT48" s="54" t="str">
        <f t="shared" si="81"/>
        <v/>
      </c>
      <c r="BU48" s="54" t="str">
        <f t="shared" si="82"/>
        <v/>
      </c>
      <c r="BV48" s="54" t="str">
        <f t="shared" si="83"/>
        <v/>
      </c>
      <c r="BW48" s="54" t="str">
        <f t="shared" si="84"/>
        <v/>
      </c>
      <c r="BX48" s="54" t="str">
        <f t="shared" si="85"/>
        <v/>
      </c>
      <c r="BY48" s="54" t="str">
        <f t="shared" si="86"/>
        <v/>
      </c>
      <c r="BZ48" s="54" t="str">
        <f t="shared" si="87"/>
        <v/>
      </c>
      <c r="CA48" s="54" t="str">
        <f t="shared" si="88"/>
        <v/>
      </c>
      <c r="CB48" s="54" t="str">
        <f t="shared" si="89"/>
        <v/>
      </c>
      <c r="CC48" s="54" t="str">
        <f t="shared" si="90"/>
        <v/>
      </c>
      <c r="CD48" s="54" t="str">
        <f t="shared" si="91"/>
        <v/>
      </c>
      <c r="CE48" s="54" t="str">
        <f t="shared" si="92"/>
        <v/>
      </c>
      <c r="CF48" s="54" t="str">
        <f t="shared" si="93"/>
        <v/>
      </c>
      <c r="CG48" s="54" t="str">
        <f t="shared" si="94"/>
        <v/>
      </c>
      <c r="CH48" s="54" t="str">
        <f t="shared" si="95"/>
        <v/>
      </c>
      <c r="CI48" s="54" t="str">
        <f t="shared" si="96"/>
        <v/>
      </c>
      <c r="CJ48" s="54" t="str">
        <f t="shared" si="97"/>
        <v/>
      </c>
      <c r="CK48" s="54" t="str">
        <f t="shared" si="98"/>
        <v/>
      </c>
      <c r="CL48" s="219" t="str">
        <f t="shared" si="99"/>
        <v/>
      </c>
      <c r="CM48" s="54" t="str">
        <f t="shared" si="100"/>
        <v/>
      </c>
      <c r="CN48" s="54" t="str">
        <f t="shared" si="101"/>
        <v/>
      </c>
      <c r="CO48" s="54" t="str">
        <f t="shared" si="102"/>
        <v/>
      </c>
      <c r="CP48" s="54" t="str">
        <f t="shared" si="103"/>
        <v/>
      </c>
      <c r="CQ48" s="54" t="str">
        <f t="shared" si="104"/>
        <v/>
      </c>
      <c r="CR48" s="54" t="str">
        <f t="shared" si="105"/>
        <v/>
      </c>
      <c r="CS48" s="54" t="str">
        <f t="shared" si="106"/>
        <v/>
      </c>
      <c r="CT48" s="54" t="str">
        <f t="shared" si="107"/>
        <v/>
      </c>
      <c r="CU48" s="54" t="str">
        <f t="shared" si="108"/>
        <v/>
      </c>
      <c r="CV48" s="220">
        <f t="shared" si="109"/>
        <v>0</v>
      </c>
      <c r="CW48" s="54" t="str">
        <f t="shared" si="110"/>
        <v/>
      </c>
      <c r="CX48" s="54" t="str">
        <f t="shared" si="111"/>
        <v/>
      </c>
      <c r="CY48" s="54" t="str">
        <f t="shared" si="112"/>
        <v/>
      </c>
      <c r="CZ48" s="54" t="str">
        <f t="shared" si="113"/>
        <v/>
      </c>
      <c r="DA48" s="54" t="str">
        <f t="shared" si="114"/>
        <v/>
      </c>
      <c r="DB48" s="54" t="str">
        <f t="shared" si="115"/>
        <v/>
      </c>
      <c r="DC48" s="54" t="str">
        <f t="shared" si="116"/>
        <v/>
      </c>
      <c r="DD48" s="54" t="str">
        <f t="shared" si="117"/>
        <v/>
      </c>
      <c r="DE48" s="54" t="str">
        <f t="shared" si="118"/>
        <v/>
      </c>
      <c r="DF48" s="54" t="str">
        <f t="shared" si="119"/>
        <v/>
      </c>
      <c r="DG48" s="54" t="str">
        <f t="shared" si="120"/>
        <v/>
      </c>
      <c r="DH48" s="54" t="str">
        <f t="shared" si="121"/>
        <v/>
      </c>
      <c r="DI48" s="54" t="str">
        <f t="shared" si="122"/>
        <v/>
      </c>
      <c r="DJ48" s="54" t="str">
        <f t="shared" si="123"/>
        <v/>
      </c>
      <c r="DK48" s="54" t="str">
        <f t="shared" si="124"/>
        <v/>
      </c>
      <c r="DL48" s="54" t="str">
        <f t="shared" si="125"/>
        <v/>
      </c>
      <c r="DM48" s="54" t="str">
        <f t="shared" si="126"/>
        <v/>
      </c>
      <c r="DN48" s="54" t="str">
        <f t="shared" si="127"/>
        <v/>
      </c>
      <c r="DO48" s="54" t="str">
        <f t="shared" si="128"/>
        <v/>
      </c>
      <c r="DP48" s="54" t="str">
        <f t="shared" si="129"/>
        <v/>
      </c>
      <c r="DQ48" s="54" t="str">
        <f t="shared" si="130"/>
        <v/>
      </c>
      <c r="DR48" s="54" t="str">
        <f t="shared" si="131"/>
        <v/>
      </c>
      <c r="DS48" s="54" t="str">
        <f t="shared" si="132"/>
        <v/>
      </c>
      <c r="DT48" s="54" t="str">
        <f t="shared" si="133"/>
        <v/>
      </c>
      <c r="DU48" s="54" t="str">
        <f t="shared" si="134"/>
        <v/>
      </c>
      <c r="DV48" s="54" t="str">
        <f t="shared" si="135"/>
        <v/>
      </c>
      <c r="DW48" s="54" t="str">
        <f t="shared" si="136"/>
        <v/>
      </c>
      <c r="DX48" s="54" t="str">
        <f t="shared" si="137"/>
        <v/>
      </c>
      <c r="DY48" s="54" t="str">
        <f t="shared" si="138"/>
        <v/>
      </c>
      <c r="DZ48" s="54" t="str">
        <f t="shared" si="139"/>
        <v/>
      </c>
      <c r="EA48" s="54" t="str">
        <f t="shared" si="140"/>
        <v/>
      </c>
      <c r="EB48" s="54" t="str">
        <f t="shared" si="141"/>
        <v/>
      </c>
      <c r="EC48" s="54" t="str">
        <f t="shared" si="142"/>
        <v/>
      </c>
      <c r="ED48" s="54" t="str">
        <f t="shared" si="143"/>
        <v/>
      </c>
      <c r="EE48" s="54" t="str">
        <f t="shared" si="144"/>
        <v/>
      </c>
      <c r="EF48" s="54" t="str">
        <f t="shared" si="145"/>
        <v/>
      </c>
      <c r="EG48" s="54" t="str">
        <f t="shared" si="146"/>
        <v/>
      </c>
      <c r="EH48" s="54" t="str">
        <f t="shared" si="147"/>
        <v/>
      </c>
      <c r="EI48" s="54" t="str">
        <f t="shared" si="148"/>
        <v/>
      </c>
      <c r="EJ48" s="54" t="str">
        <f t="shared" si="149"/>
        <v/>
      </c>
      <c r="EK48" s="54" t="str">
        <f t="shared" si="150"/>
        <v/>
      </c>
      <c r="EL48" s="54" t="str">
        <f t="shared" si="151"/>
        <v/>
      </c>
      <c r="EM48" s="54" t="str">
        <f t="shared" si="152"/>
        <v/>
      </c>
      <c r="EN48" s="54" t="str">
        <f t="shared" si="153"/>
        <v/>
      </c>
      <c r="EO48" s="54" t="str">
        <f t="shared" si="154"/>
        <v/>
      </c>
      <c r="EP48" s="54" t="str">
        <f t="shared" si="155"/>
        <v/>
      </c>
      <c r="EQ48" s="220" t="str">
        <f t="shared" ca="1" si="156"/>
        <v/>
      </c>
      <c r="ER48" s="220" t="str">
        <f t="shared" ca="1" si="157"/>
        <v/>
      </c>
      <c r="ES48" s="54" t="str">
        <f t="shared" ca="1" si="158"/>
        <v/>
      </c>
      <c r="ET48" s="54" t="str">
        <f t="shared" ca="1" si="159"/>
        <v/>
      </c>
      <c r="EU48" s="54" t="str">
        <f t="shared" ca="1" si="160"/>
        <v/>
      </c>
      <c r="EV48" s="54" t="str">
        <f t="shared" ca="1" si="161"/>
        <v/>
      </c>
      <c r="EW48" s="54" t="str">
        <f t="shared" ca="1" si="162"/>
        <v/>
      </c>
      <c r="EX48" s="54" t="str">
        <f t="shared" ca="1" si="163"/>
        <v/>
      </c>
      <c r="EY48" s="54" t="str">
        <f t="shared" ca="1" si="164"/>
        <v/>
      </c>
      <c r="EZ48" s="54" t="str">
        <f t="shared" ca="1" si="165"/>
        <v/>
      </c>
      <c r="FA48" s="54" t="str">
        <f t="shared" ca="1" si="166"/>
        <v/>
      </c>
      <c r="FB48" s="54" t="str">
        <f t="shared" ca="1" si="167"/>
        <v/>
      </c>
      <c r="FC48" s="54" t="str">
        <f t="shared" ca="1" si="168"/>
        <v/>
      </c>
      <c r="FD48" s="220">
        <f t="shared" si="169"/>
        <v>1</v>
      </c>
      <c r="FE48" s="54" t="str">
        <f t="shared" si="170"/>
        <v/>
      </c>
      <c r="FF48" s="54" t="str">
        <f t="shared" si="171"/>
        <v/>
      </c>
      <c r="FG48" s="54" t="str">
        <f t="shared" si="172"/>
        <v/>
      </c>
      <c r="FH48" s="54" t="str">
        <f t="shared" si="173"/>
        <v/>
      </c>
      <c r="FI48" s="220" t="str">
        <f>IF(B48=0,"",COUNTIF(FD$6:FD48,FD48))</f>
        <v/>
      </c>
      <c r="FJ48" s="54" t="str">
        <f t="shared" si="174"/>
        <v/>
      </c>
      <c r="FK48" s="221" t="str">
        <f t="shared" si="175"/>
        <v/>
      </c>
      <c r="FL48" s="54" t="str">
        <f t="shared" si="176"/>
        <v/>
      </c>
      <c r="FM48" s="54" t="str">
        <f t="shared" si="177"/>
        <v/>
      </c>
      <c r="FN48" s="54" t="str">
        <f t="shared" si="178"/>
        <v/>
      </c>
      <c r="FO48" s="54" t="str">
        <f t="shared" si="179"/>
        <v/>
      </c>
    </row>
    <row r="49" spans="1:171" ht="17.25">
      <c r="A49" s="214">
        <v>44</v>
      </c>
      <c r="B49" s="214">
        <f>COUNTIF('中間シート (2)'!M:M,行政集計シート※記入不要です!A49)</f>
        <v>0</v>
      </c>
      <c r="C49" s="222" t="str">
        <f t="shared" si="186"/>
        <v/>
      </c>
      <c r="D49" s="222" t="str">
        <f t="shared" si="185"/>
        <v/>
      </c>
      <c r="E49" s="222" t="str">
        <f t="shared" si="182"/>
        <v/>
      </c>
      <c r="F49" s="223"/>
      <c r="G49" s="216" t="str">
        <f>IFERROR(VLOOKUP($A49,'中間シート (2)'!$M$6:$AR$65,G$1,FALSE),"")</f>
        <v/>
      </c>
      <c r="H49" s="216" t="str">
        <f>IFERROR(VLOOKUP($A49,'中間シート (2)'!$M$6:$AR$65,H$1,FALSE),"")</f>
        <v/>
      </c>
      <c r="I49" s="216" t="str">
        <f>IFERROR(VLOOKUP($A49,'中間シート (2)'!$M$6:$AR$65,I$1,FALSE),"")</f>
        <v/>
      </c>
      <c r="J49" s="216" t="str">
        <f>IFERROR(VLOOKUP($A49,'中間シート (2)'!$M$6:$AR$65,J$1,FALSE),"")</f>
        <v/>
      </c>
      <c r="K49" s="216" t="str">
        <f>IFERROR(VLOOKUP($A49,'中間シート (2)'!$M$6:$AR$65,K$1,FALSE),"")</f>
        <v/>
      </c>
      <c r="L49" s="216" t="str">
        <f>IFERROR(VLOOKUP($A49,'中間シート (2)'!$M$6:$AR$65,L$1,FALSE),"")</f>
        <v/>
      </c>
      <c r="M49" s="216" t="str">
        <f>IFERROR(VLOOKUP($A49,'中間シート (2)'!$M$6:$AR$65,M$1,FALSE),"")</f>
        <v/>
      </c>
      <c r="N49" s="216" t="str">
        <f>IFERROR(VLOOKUP($A49,'中間シート (2)'!$M$6:$AR$65,N$1,FALSE),"")</f>
        <v/>
      </c>
      <c r="O49" s="216" t="str">
        <f>IFERROR(VLOOKUP($A49,'中間シート (2)'!$M$6:$AR$65,O$1,FALSE),"")</f>
        <v/>
      </c>
      <c r="P49" s="216" t="str">
        <f>IFERROR(VLOOKUP($A49,'中間シート (2)'!$M$6:$AR$65,P$1,FALSE),"")</f>
        <v/>
      </c>
      <c r="Q49" s="216" t="str">
        <f>IFERROR(VLOOKUP($A49,'中間シート (2)'!$M$6:$AR$65,Q$1,FALSE),"")</f>
        <v/>
      </c>
      <c r="R49" s="216" t="str">
        <f>IFERROR(VLOOKUP($A49,'中間シート (2)'!$M$6:$AR$65,R$1,FALSE),"")</f>
        <v/>
      </c>
      <c r="S49" s="216" t="str">
        <f>IFERROR(VLOOKUP($A49,'中間シート (2)'!$M$6:$AR$65,S$1,FALSE),"")</f>
        <v/>
      </c>
      <c r="T49" s="216" t="str">
        <f>IFERROR(VLOOKUP($A49,'中間シート (2)'!$M$6:$AR$65,T$1,FALSE),"")</f>
        <v/>
      </c>
      <c r="U49" s="216" t="str">
        <f>IFERROR(VLOOKUP($A49,'中間シート (2)'!$M$6:$AR$65,U$1,FALSE),"")</f>
        <v/>
      </c>
      <c r="V49" s="216"/>
      <c r="W49" s="216" t="str">
        <f>IFERROR(VLOOKUP($A49,'中間シート (2)'!$M$6:$AR$65,W$1,FALSE),"")</f>
        <v/>
      </c>
      <c r="X49" s="216" t="str">
        <f>IFERROR(VLOOKUP($A49,'中間シート (2)'!$M$6:$AR$65,X$1,FALSE),"")</f>
        <v/>
      </c>
      <c r="Y49" s="216" t="str">
        <f>IFERROR(VLOOKUP($A49,'中間シート (2)'!$M$6:$AR$65,Y$1,FALSE),"")</f>
        <v/>
      </c>
      <c r="Z49" s="216" t="str">
        <f>IFERROR(VLOOKUP($A49,'中間シート (2)'!$M$6:$AR$65,Z$1,FALSE),"")</f>
        <v/>
      </c>
      <c r="AA49" s="216" t="str">
        <f>IFERROR(VLOOKUP($A49,'中間シート (2)'!$M$6:$AR$65,AA$1,FALSE),"")</f>
        <v/>
      </c>
      <c r="AB49" s="216" t="str">
        <f>IFERROR(VLOOKUP($A49,'中間シート (2)'!$M$6:$AR$65,AB$1,FALSE),"")</f>
        <v/>
      </c>
      <c r="AC49" s="216" t="str">
        <f>IFERROR(VLOOKUP($A49,'中間シート (2)'!$M$6:$AR$65,AC$1,FALSE),"")</f>
        <v/>
      </c>
      <c r="AD49" s="216" t="str">
        <f>IFERROR(VLOOKUP($A49,'中間シート (2)'!$M$6:$AR$65,AD$1,FALSE),"")</f>
        <v/>
      </c>
      <c r="AE49" s="216"/>
      <c r="AF49" s="216"/>
      <c r="AG49" s="216"/>
      <c r="AH49" s="228" t="str">
        <f>IFERROR(VLOOKUP($A49,'中間シート (2)'!$M$6:$BC$67,AH$1,FALSE),"")</f>
        <v/>
      </c>
      <c r="AI49" s="228" t="str">
        <f>IFERROR(VLOOKUP($A49,'中間シート (2)'!$M$6:$BC$67,AI$1,FALSE),"")</f>
        <v/>
      </c>
      <c r="AJ49" s="228" t="str">
        <f>IFERROR(VLOOKUP($A49,'中間シート (2)'!$M$6:$BC$67,AJ$1,FALSE),"")</f>
        <v/>
      </c>
      <c r="AK49" s="228" t="str">
        <f>IFERROR(VLOOKUP($A49,'中間シート (2)'!$M$6:$BC$67,AK$1,FALSE),"")</f>
        <v/>
      </c>
      <c r="AL49" s="228" t="str">
        <f>IFERROR(VLOOKUP($A49,'中間シート (2)'!$M$6:$BC$67,AL$1,FALSE),"")</f>
        <v/>
      </c>
      <c r="AM49" s="228" t="str">
        <f>IFERROR(VLOOKUP($A49,'中間シート (2)'!$M$6:$BC$67,AM$1,FALSE),"")</f>
        <v/>
      </c>
      <c r="AN49" s="228" t="str">
        <f>IFERROR(VLOOKUP($A49,'中間シート (2)'!$M$6:$BC$67,AN$1,FALSE),"")</f>
        <v/>
      </c>
      <c r="AO49" s="228" t="str">
        <f>IFERROR(VLOOKUP($A49,'中間シート (2)'!$M$6:$BC$67,AO$1,FALSE),"")</f>
        <v/>
      </c>
      <c r="AR49" s="217"/>
      <c r="AS49" s="217"/>
      <c r="AT49" s="217"/>
      <c r="AU49" s="54">
        <f t="shared" si="183"/>
        <v>41</v>
      </c>
      <c r="AV49" s="54">
        <f t="shared" si="184"/>
        <v>41</v>
      </c>
      <c r="AW49" s="54" t="str">
        <f t="shared" si="59"/>
        <v/>
      </c>
      <c r="AX49" s="54" t="str">
        <f t="shared" si="60"/>
        <v/>
      </c>
      <c r="AY49" s="54" t="str">
        <f t="shared" si="61"/>
        <v/>
      </c>
      <c r="AZ49" s="54" t="str">
        <f t="shared" si="62"/>
        <v/>
      </c>
      <c r="BA49" s="54" t="str">
        <f t="shared" si="63"/>
        <v/>
      </c>
      <c r="BB49" s="54" t="str">
        <f ca="1">IF(AB49="","",IF(COUNTIF(エラー23シート!$G$5:$G$79, OFFSET(I49,IF(H49="",0,-H49+1),0)*100+OFFSET(X49,IF(H49="",0,-H49+1),0)*10+AB49)&gt;0,23,""))</f>
        <v/>
      </c>
      <c r="BC49" s="54" t="str">
        <f t="shared" si="64"/>
        <v/>
      </c>
      <c r="BD49" s="54" t="str">
        <f t="shared" si="65"/>
        <v/>
      </c>
      <c r="BE49" s="54" t="str">
        <f t="shared" si="66"/>
        <v/>
      </c>
      <c r="BF49" s="54" t="str">
        <f t="shared" si="67"/>
        <v/>
      </c>
      <c r="BG49" s="54" t="str">
        <f t="shared" si="68"/>
        <v/>
      </c>
      <c r="BH49" s="54" t="str">
        <f t="shared" si="69"/>
        <v/>
      </c>
      <c r="BI49" s="54" t="str">
        <f t="shared" si="70"/>
        <v/>
      </c>
      <c r="BJ49" s="54" t="str">
        <f t="shared" si="71"/>
        <v/>
      </c>
      <c r="BK49" s="54" t="str">
        <f t="shared" si="72"/>
        <v/>
      </c>
      <c r="BL49" s="54" t="str">
        <f t="shared" si="73"/>
        <v/>
      </c>
      <c r="BM49" s="54" t="str">
        <f t="shared" si="74"/>
        <v/>
      </c>
      <c r="BN49" s="54" t="str">
        <f t="shared" si="75"/>
        <v/>
      </c>
      <c r="BO49" s="54" t="str">
        <f t="shared" si="76"/>
        <v/>
      </c>
      <c r="BP49" s="54" t="str">
        <f t="shared" si="77"/>
        <v/>
      </c>
      <c r="BQ49" s="54" t="str">
        <f t="shared" si="78"/>
        <v/>
      </c>
      <c r="BR49" s="54" t="str">
        <f t="shared" si="79"/>
        <v/>
      </c>
      <c r="BS49" s="218" t="str">
        <f t="shared" si="80"/>
        <v/>
      </c>
      <c r="BT49" s="54" t="str">
        <f t="shared" si="81"/>
        <v/>
      </c>
      <c r="BU49" s="54" t="str">
        <f t="shared" si="82"/>
        <v/>
      </c>
      <c r="BV49" s="54" t="str">
        <f t="shared" si="83"/>
        <v/>
      </c>
      <c r="BW49" s="54" t="str">
        <f t="shared" si="84"/>
        <v/>
      </c>
      <c r="BX49" s="54" t="str">
        <f t="shared" si="85"/>
        <v/>
      </c>
      <c r="BY49" s="54" t="str">
        <f t="shared" si="86"/>
        <v/>
      </c>
      <c r="BZ49" s="54" t="str">
        <f t="shared" si="87"/>
        <v/>
      </c>
      <c r="CA49" s="54" t="str">
        <f t="shared" si="88"/>
        <v/>
      </c>
      <c r="CB49" s="54" t="str">
        <f t="shared" si="89"/>
        <v/>
      </c>
      <c r="CC49" s="54" t="str">
        <f t="shared" si="90"/>
        <v/>
      </c>
      <c r="CD49" s="54" t="str">
        <f t="shared" si="91"/>
        <v/>
      </c>
      <c r="CE49" s="54" t="str">
        <f t="shared" si="92"/>
        <v/>
      </c>
      <c r="CF49" s="54" t="str">
        <f t="shared" si="93"/>
        <v/>
      </c>
      <c r="CG49" s="54" t="str">
        <f t="shared" si="94"/>
        <v/>
      </c>
      <c r="CH49" s="54" t="str">
        <f t="shared" si="95"/>
        <v/>
      </c>
      <c r="CI49" s="54" t="str">
        <f t="shared" si="96"/>
        <v/>
      </c>
      <c r="CJ49" s="54" t="str">
        <f t="shared" si="97"/>
        <v/>
      </c>
      <c r="CK49" s="54" t="str">
        <f t="shared" si="98"/>
        <v/>
      </c>
      <c r="CL49" s="219" t="str">
        <f t="shared" si="99"/>
        <v/>
      </c>
      <c r="CM49" s="54" t="str">
        <f t="shared" si="100"/>
        <v/>
      </c>
      <c r="CN49" s="54" t="str">
        <f t="shared" si="101"/>
        <v/>
      </c>
      <c r="CO49" s="54" t="str">
        <f t="shared" si="102"/>
        <v/>
      </c>
      <c r="CP49" s="54" t="str">
        <f t="shared" si="103"/>
        <v/>
      </c>
      <c r="CQ49" s="54" t="str">
        <f t="shared" si="104"/>
        <v/>
      </c>
      <c r="CR49" s="54" t="str">
        <f t="shared" si="105"/>
        <v/>
      </c>
      <c r="CS49" s="54" t="str">
        <f t="shared" si="106"/>
        <v/>
      </c>
      <c r="CT49" s="54" t="str">
        <f t="shared" si="107"/>
        <v/>
      </c>
      <c r="CU49" s="54" t="str">
        <f t="shared" si="108"/>
        <v/>
      </c>
      <c r="CV49" s="220">
        <f t="shared" si="109"/>
        <v>0</v>
      </c>
      <c r="CW49" s="54" t="str">
        <f t="shared" si="110"/>
        <v/>
      </c>
      <c r="CX49" s="54" t="str">
        <f t="shared" si="111"/>
        <v/>
      </c>
      <c r="CY49" s="54" t="str">
        <f t="shared" si="112"/>
        <v/>
      </c>
      <c r="CZ49" s="54" t="str">
        <f t="shared" si="113"/>
        <v/>
      </c>
      <c r="DA49" s="54" t="str">
        <f t="shared" si="114"/>
        <v/>
      </c>
      <c r="DB49" s="54" t="str">
        <f t="shared" si="115"/>
        <v/>
      </c>
      <c r="DC49" s="54" t="str">
        <f t="shared" si="116"/>
        <v/>
      </c>
      <c r="DD49" s="54" t="str">
        <f t="shared" si="117"/>
        <v/>
      </c>
      <c r="DE49" s="54" t="str">
        <f t="shared" si="118"/>
        <v/>
      </c>
      <c r="DF49" s="54" t="str">
        <f t="shared" si="119"/>
        <v/>
      </c>
      <c r="DG49" s="54" t="str">
        <f t="shared" si="120"/>
        <v/>
      </c>
      <c r="DH49" s="54" t="str">
        <f t="shared" si="121"/>
        <v/>
      </c>
      <c r="DI49" s="54" t="str">
        <f t="shared" si="122"/>
        <v/>
      </c>
      <c r="DJ49" s="54" t="str">
        <f t="shared" si="123"/>
        <v/>
      </c>
      <c r="DK49" s="54" t="str">
        <f t="shared" si="124"/>
        <v/>
      </c>
      <c r="DL49" s="54" t="str">
        <f t="shared" si="125"/>
        <v/>
      </c>
      <c r="DM49" s="54" t="str">
        <f t="shared" si="126"/>
        <v/>
      </c>
      <c r="DN49" s="54" t="str">
        <f t="shared" si="127"/>
        <v/>
      </c>
      <c r="DO49" s="54" t="str">
        <f t="shared" si="128"/>
        <v/>
      </c>
      <c r="DP49" s="54" t="str">
        <f t="shared" si="129"/>
        <v/>
      </c>
      <c r="DQ49" s="54" t="str">
        <f t="shared" si="130"/>
        <v/>
      </c>
      <c r="DR49" s="54" t="str">
        <f t="shared" si="131"/>
        <v/>
      </c>
      <c r="DS49" s="54" t="str">
        <f t="shared" si="132"/>
        <v/>
      </c>
      <c r="DT49" s="54" t="str">
        <f t="shared" si="133"/>
        <v/>
      </c>
      <c r="DU49" s="54" t="str">
        <f t="shared" si="134"/>
        <v/>
      </c>
      <c r="DV49" s="54" t="str">
        <f t="shared" si="135"/>
        <v/>
      </c>
      <c r="DW49" s="54" t="str">
        <f t="shared" si="136"/>
        <v/>
      </c>
      <c r="DX49" s="54" t="str">
        <f t="shared" si="137"/>
        <v/>
      </c>
      <c r="DY49" s="54" t="str">
        <f t="shared" si="138"/>
        <v/>
      </c>
      <c r="DZ49" s="54" t="str">
        <f t="shared" si="139"/>
        <v/>
      </c>
      <c r="EA49" s="54" t="str">
        <f t="shared" si="140"/>
        <v/>
      </c>
      <c r="EB49" s="54" t="str">
        <f t="shared" si="141"/>
        <v/>
      </c>
      <c r="EC49" s="54" t="str">
        <f t="shared" si="142"/>
        <v/>
      </c>
      <c r="ED49" s="54" t="str">
        <f t="shared" si="143"/>
        <v/>
      </c>
      <c r="EE49" s="54" t="str">
        <f t="shared" si="144"/>
        <v/>
      </c>
      <c r="EF49" s="54" t="str">
        <f t="shared" si="145"/>
        <v/>
      </c>
      <c r="EG49" s="54" t="str">
        <f t="shared" si="146"/>
        <v/>
      </c>
      <c r="EH49" s="54" t="str">
        <f t="shared" si="147"/>
        <v/>
      </c>
      <c r="EI49" s="54" t="str">
        <f t="shared" si="148"/>
        <v/>
      </c>
      <c r="EJ49" s="54" t="str">
        <f t="shared" si="149"/>
        <v/>
      </c>
      <c r="EK49" s="54" t="str">
        <f t="shared" si="150"/>
        <v/>
      </c>
      <c r="EL49" s="54" t="str">
        <f t="shared" si="151"/>
        <v/>
      </c>
      <c r="EM49" s="54" t="str">
        <f t="shared" si="152"/>
        <v/>
      </c>
      <c r="EN49" s="54" t="str">
        <f t="shared" si="153"/>
        <v/>
      </c>
      <c r="EO49" s="54" t="str">
        <f t="shared" si="154"/>
        <v/>
      </c>
      <c r="EP49" s="54" t="str">
        <f t="shared" si="155"/>
        <v/>
      </c>
      <c r="EQ49" s="220" t="str">
        <f t="shared" ca="1" si="156"/>
        <v/>
      </c>
      <c r="ER49" s="220" t="str">
        <f t="shared" ca="1" si="157"/>
        <v/>
      </c>
      <c r="ES49" s="54" t="str">
        <f t="shared" ca="1" si="158"/>
        <v/>
      </c>
      <c r="ET49" s="54" t="str">
        <f t="shared" ca="1" si="159"/>
        <v/>
      </c>
      <c r="EU49" s="54" t="str">
        <f t="shared" ca="1" si="160"/>
        <v/>
      </c>
      <c r="EV49" s="54" t="str">
        <f t="shared" ca="1" si="161"/>
        <v/>
      </c>
      <c r="EW49" s="54" t="str">
        <f t="shared" ca="1" si="162"/>
        <v/>
      </c>
      <c r="EX49" s="54" t="str">
        <f t="shared" ca="1" si="163"/>
        <v/>
      </c>
      <c r="EY49" s="54" t="str">
        <f t="shared" ca="1" si="164"/>
        <v/>
      </c>
      <c r="EZ49" s="54" t="str">
        <f t="shared" ca="1" si="165"/>
        <v/>
      </c>
      <c r="FA49" s="54" t="str">
        <f t="shared" ca="1" si="166"/>
        <v/>
      </c>
      <c r="FB49" s="54" t="str">
        <f t="shared" ca="1" si="167"/>
        <v/>
      </c>
      <c r="FC49" s="54" t="str">
        <f t="shared" ca="1" si="168"/>
        <v/>
      </c>
      <c r="FD49" s="220">
        <f t="shared" si="169"/>
        <v>1</v>
      </c>
      <c r="FE49" s="54" t="str">
        <f t="shared" si="170"/>
        <v/>
      </c>
      <c r="FF49" s="54" t="str">
        <f t="shared" si="171"/>
        <v/>
      </c>
      <c r="FG49" s="54" t="str">
        <f t="shared" si="172"/>
        <v/>
      </c>
      <c r="FH49" s="54" t="str">
        <f t="shared" si="173"/>
        <v/>
      </c>
      <c r="FI49" s="220" t="str">
        <f>IF(B49=0,"",COUNTIF(FD$6:FD49,FD49))</f>
        <v/>
      </c>
      <c r="FJ49" s="54" t="str">
        <f t="shared" si="174"/>
        <v/>
      </c>
      <c r="FK49" s="221" t="str">
        <f t="shared" si="175"/>
        <v/>
      </c>
      <c r="FL49" s="54" t="str">
        <f t="shared" si="176"/>
        <v/>
      </c>
      <c r="FM49" s="54" t="str">
        <f t="shared" si="177"/>
        <v/>
      </c>
      <c r="FN49" s="54" t="str">
        <f t="shared" si="178"/>
        <v/>
      </c>
      <c r="FO49" s="54" t="str">
        <f t="shared" si="179"/>
        <v/>
      </c>
    </row>
    <row r="50" spans="1:171" ht="17.25">
      <c r="A50" s="214">
        <v>45</v>
      </c>
      <c r="B50" s="214">
        <f>COUNTIF('中間シート (2)'!M:M,行政集計シート※記入不要です!A50)</f>
        <v>0</v>
      </c>
      <c r="C50" s="222" t="str">
        <f t="shared" si="186"/>
        <v/>
      </c>
      <c r="D50" s="222" t="str">
        <f t="shared" si="185"/>
        <v/>
      </c>
      <c r="E50" s="222" t="str">
        <f t="shared" si="182"/>
        <v/>
      </c>
      <c r="F50" s="223"/>
      <c r="G50" s="216" t="str">
        <f>IFERROR(VLOOKUP($A50,'中間シート (2)'!$M$6:$AR$65,G$1,FALSE),"")</f>
        <v/>
      </c>
      <c r="H50" s="216" t="str">
        <f>IFERROR(VLOOKUP($A50,'中間シート (2)'!$M$6:$AR$65,H$1,FALSE),"")</f>
        <v/>
      </c>
      <c r="I50" s="216" t="str">
        <f>IFERROR(VLOOKUP($A50,'中間シート (2)'!$M$6:$AR$65,I$1,FALSE),"")</f>
        <v/>
      </c>
      <c r="J50" s="216" t="str">
        <f>IFERROR(VLOOKUP($A50,'中間シート (2)'!$M$6:$AR$65,J$1,FALSE),"")</f>
        <v/>
      </c>
      <c r="K50" s="216" t="str">
        <f>IFERROR(VLOOKUP($A50,'中間シート (2)'!$M$6:$AR$65,K$1,FALSE),"")</f>
        <v/>
      </c>
      <c r="L50" s="216" t="str">
        <f>IFERROR(VLOOKUP($A50,'中間シート (2)'!$M$6:$AR$65,L$1,FALSE),"")</f>
        <v/>
      </c>
      <c r="M50" s="216" t="str">
        <f>IFERROR(VLOOKUP($A50,'中間シート (2)'!$M$6:$AR$65,M$1,FALSE),"")</f>
        <v/>
      </c>
      <c r="N50" s="216" t="str">
        <f>IFERROR(VLOOKUP($A50,'中間シート (2)'!$M$6:$AR$65,N$1,FALSE),"")</f>
        <v/>
      </c>
      <c r="O50" s="216" t="str">
        <f>IFERROR(VLOOKUP($A50,'中間シート (2)'!$M$6:$AR$65,O$1,FALSE),"")</f>
        <v/>
      </c>
      <c r="P50" s="216" t="str">
        <f>IFERROR(VLOOKUP($A50,'中間シート (2)'!$M$6:$AR$65,P$1,FALSE),"")</f>
        <v/>
      </c>
      <c r="Q50" s="216" t="str">
        <f>IFERROR(VLOOKUP($A50,'中間シート (2)'!$M$6:$AR$65,Q$1,FALSE),"")</f>
        <v/>
      </c>
      <c r="R50" s="216" t="str">
        <f>IFERROR(VLOOKUP($A50,'中間シート (2)'!$M$6:$AR$65,R$1,FALSE),"")</f>
        <v/>
      </c>
      <c r="S50" s="216" t="str">
        <f>IFERROR(VLOOKUP($A50,'中間シート (2)'!$M$6:$AR$65,S$1,FALSE),"")</f>
        <v/>
      </c>
      <c r="T50" s="216" t="str">
        <f>IFERROR(VLOOKUP($A50,'中間シート (2)'!$M$6:$AR$65,T$1,FALSE),"")</f>
        <v/>
      </c>
      <c r="U50" s="216" t="str">
        <f>IFERROR(VLOOKUP($A50,'中間シート (2)'!$M$6:$AR$65,U$1,FALSE),"")</f>
        <v/>
      </c>
      <c r="V50" s="216"/>
      <c r="W50" s="216" t="str">
        <f>IFERROR(VLOOKUP($A50,'中間シート (2)'!$M$6:$AR$65,W$1,FALSE),"")</f>
        <v/>
      </c>
      <c r="X50" s="216" t="str">
        <f>IFERROR(VLOOKUP($A50,'中間シート (2)'!$M$6:$AR$65,X$1,FALSE),"")</f>
        <v/>
      </c>
      <c r="Y50" s="216" t="str">
        <f>IFERROR(VLOOKUP($A50,'中間シート (2)'!$M$6:$AR$65,Y$1,FALSE),"")</f>
        <v/>
      </c>
      <c r="Z50" s="216" t="str">
        <f>IFERROR(VLOOKUP($A50,'中間シート (2)'!$M$6:$AR$65,Z$1,FALSE),"")</f>
        <v/>
      </c>
      <c r="AA50" s="216" t="str">
        <f>IFERROR(VLOOKUP($A50,'中間シート (2)'!$M$6:$AR$65,AA$1,FALSE),"")</f>
        <v/>
      </c>
      <c r="AB50" s="216" t="str">
        <f>IFERROR(VLOOKUP($A50,'中間シート (2)'!$M$6:$AR$65,AB$1,FALSE),"")</f>
        <v/>
      </c>
      <c r="AC50" s="216" t="str">
        <f>IFERROR(VLOOKUP($A50,'中間シート (2)'!$M$6:$AR$65,AC$1,FALSE),"")</f>
        <v/>
      </c>
      <c r="AD50" s="216" t="str">
        <f>IFERROR(VLOOKUP($A50,'中間シート (2)'!$M$6:$AR$65,AD$1,FALSE),"")</f>
        <v/>
      </c>
      <c r="AE50" s="216"/>
      <c r="AF50" s="216"/>
      <c r="AG50" s="216"/>
      <c r="AH50" s="228" t="str">
        <f>IFERROR(VLOOKUP($A50,'中間シート (2)'!$M$6:$BC$67,AH$1,FALSE),"")</f>
        <v/>
      </c>
      <c r="AI50" s="228" t="str">
        <f>IFERROR(VLOOKUP($A50,'中間シート (2)'!$M$6:$BC$67,AI$1,FALSE),"")</f>
        <v/>
      </c>
      <c r="AJ50" s="228" t="str">
        <f>IFERROR(VLOOKUP($A50,'中間シート (2)'!$M$6:$BC$67,AJ$1,FALSE),"")</f>
        <v/>
      </c>
      <c r="AK50" s="228" t="str">
        <f>IFERROR(VLOOKUP($A50,'中間シート (2)'!$M$6:$BC$67,AK$1,FALSE),"")</f>
        <v/>
      </c>
      <c r="AL50" s="228" t="str">
        <f>IFERROR(VLOOKUP($A50,'中間シート (2)'!$M$6:$BC$67,AL$1,FALSE),"")</f>
        <v/>
      </c>
      <c r="AM50" s="228" t="str">
        <f>IFERROR(VLOOKUP($A50,'中間シート (2)'!$M$6:$BC$67,AM$1,FALSE),"")</f>
        <v/>
      </c>
      <c r="AN50" s="228" t="str">
        <f>IFERROR(VLOOKUP($A50,'中間シート (2)'!$M$6:$BC$67,AN$1,FALSE),"")</f>
        <v/>
      </c>
      <c r="AO50" s="228" t="str">
        <f>IFERROR(VLOOKUP($A50,'中間シート (2)'!$M$6:$BC$67,AO$1,FALSE),"")</f>
        <v/>
      </c>
      <c r="AR50" s="217"/>
      <c r="AS50" s="217"/>
      <c r="AT50" s="217"/>
      <c r="AU50" s="54">
        <f t="shared" si="183"/>
        <v>41</v>
      </c>
      <c r="AV50" s="54">
        <f t="shared" si="184"/>
        <v>41</v>
      </c>
      <c r="AW50" s="54" t="str">
        <f t="shared" si="59"/>
        <v/>
      </c>
      <c r="AX50" s="54" t="str">
        <f t="shared" si="60"/>
        <v/>
      </c>
      <c r="AY50" s="54" t="str">
        <f t="shared" si="61"/>
        <v/>
      </c>
      <c r="AZ50" s="54" t="str">
        <f t="shared" si="62"/>
        <v/>
      </c>
      <c r="BA50" s="54" t="str">
        <f t="shared" si="63"/>
        <v/>
      </c>
      <c r="BB50" s="54" t="str">
        <f ca="1">IF(AB50="","",IF(COUNTIF(エラー23シート!$G$5:$G$79, OFFSET(I50,IF(H50="",0,-H50+1),0)*100+OFFSET(X50,IF(H50="",0,-H50+1),0)*10+AB50)&gt;0,23,""))</f>
        <v/>
      </c>
      <c r="BC50" s="54" t="str">
        <f t="shared" si="64"/>
        <v/>
      </c>
      <c r="BD50" s="54" t="str">
        <f t="shared" si="65"/>
        <v/>
      </c>
      <c r="BE50" s="54" t="str">
        <f t="shared" si="66"/>
        <v/>
      </c>
      <c r="BF50" s="54" t="str">
        <f t="shared" si="67"/>
        <v/>
      </c>
      <c r="BG50" s="54" t="str">
        <f t="shared" si="68"/>
        <v/>
      </c>
      <c r="BH50" s="54" t="str">
        <f t="shared" si="69"/>
        <v/>
      </c>
      <c r="BI50" s="54" t="str">
        <f t="shared" si="70"/>
        <v/>
      </c>
      <c r="BJ50" s="54" t="str">
        <f t="shared" si="71"/>
        <v/>
      </c>
      <c r="BK50" s="54" t="str">
        <f t="shared" si="72"/>
        <v/>
      </c>
      <c r="BL50" s="54" t="str">
        <f t="shared" si="73"/>
        <v/>
      </c>
      <c r="BM50" s="54" t="str">
        <f t="shared" si="74"/>
        <v/>
      </c>
      <c r="BN50" s="54" t="str">
        <f t="shared" si="75"/>
        <v/>
      </c>
      <c r="BO50" s="54" t="str">
        <f t="shared" si="76"/>
        <v/>
      </c>
      <c r="BP50" s="54" t="str">
        <f t="shared" si="77"/>
        <v/>
      </c>
      <c r="BQ50" s="54" t="str">
        <f t="shared" si="78"/>
        <v/>
      </c>
      <c r="BR50" s="54" t="str">
        <f t="shared" si="79"/>
        <v/>
      </c>
      <c r="BS50" s="218" t="str">
        <f t="shared" si="80"/>
        <v/>
      </c>
      <c r="BT50" s="54" t="str">
        <f t="shared" si="81"/>
        <v/>
      </c>
      <c r="BU50" s="54" t="str">
        <f t="shared" si="82"/>
        <v/>
      </c>
      <c r="BV50" s="54" t="str">
        <f t="shared" si="83"/>
        <v/>
      </c>
      <c r="BW50" s="54" t="str">
        <f t="shared" si="84"/>
        <v/>
      </c>
      <c r="BX50" s="54" t="str">
        <f t="shared" si="85"/>
        <v/>
      </c>
      <c r="BY50" s="54" t="str">
        <f t="shared" si="86"/>
        <v/>
      </c>
      <c r="BZ50" s="54" t="str">
        <f t="shared" si="87"/>
        <v/>
      </c>
      <c r="CA50" s="54" t="str">
        <f t="shared" si="88"/>
        <v/>
      </c>
      <c r="CB50" s="54" t="str">
        <f t="shared" si="89"/>
        <v/>
      </c>
      <c r="CC50" s="54" t="str">
        <f t="shared" si="90"/>
        <v/>
      </c>
      <c r="CD50" s="54" t="str">
        <f t="shared" si="91"/>
        <v/>
      </c>
      <c r="CE50" s="54" t="str">
        <f t="shared" si="92"/>
        <v/>
      </c>
      <c r="CF50" s="54" t="str">
        <f t="shared" si="93"/>
        <v/>
      </c>
      <c r="CG50" s="54" t="str">
        <f t="shared" si="94"/>
        <v/>
      </c>
      <c r="CH50" s="54" t="str">
        <f t="shared" si="95"/>
        <v/>
      </c>
      <c r="CI50" s="54" t="str">
        <f t="shared" si="96"/>
        <v/>
      </c>
      <c r="CJ50" s="54" t="str">
        <f t="shared" si="97"/>
        <v/>
      </c>
      <c r="CK50" s="54" t="str">
        <f t="shared" si="98"/>
        <v/>
      </c>
      <c r="CL50" s="219" t="str">
        <f t="shared" si="99"/>
        <v/>
      </c>
      <c r="CM50" s="54" t="str">
        <f t="shared" si="100"/>
        <v/>
      </c>
      <c r="CN50" s="54" t="str">
        <f t="shared" si="101"/>
        <v/>
      </c>
      <c r="CO50" s="54" t="str">
        <f t="shared" si="102"/>
        <v/>
      </c>
      <c r="CP50" s="54" t="str">
        <f t="shared" si="103"/>
        <v/>
      </c>
      <c r="CQ50" s="54" t="str">
        <f t="shared" si="104"/>
        <v/>
      </c>
      <c r="CR50" s="54" t="str">
        <f t="shared" si="105"/>
        <v/>
      </c>
      <c r="CS50" s="54" t="str">
        <f t="shared" si="106"/>
        <v/>
      </c>
      <c r="CT50" s="54" t="str">
        <f t="shared" si="107"/>
        <v/>
      </c>
      <c r="CU50" s="54" t="str">
        <f t="shared" si="108"/>
        <v/>
      </c>
      <c r="CV50" s="220">
        <f t="shared" si="109"/>
        <v>0</v>
      </c>
      <c r="CW50" s="54" t="str">
        <f t="shared" si="110"/>
        <v/>
      </c>
      <c r="CX50" s="54" t="str">
        <f t="shared" si="111"/>
        <v/>
      </c>
      <c r="CY50" s="54" t="str">
        <f t="shared" si="112"/>
        <v/>
      </c>
      <c r="CZ50" s="54" t="str">
        <f t="shared" si="113"/>
        <v/>
      </c>
      <c r="DA50" s="54" t="str">
        <f t="shared" si="114"/>
        <v/>
      </c>
      <c r="DB50" s="54" t="str">
        <f t="shared" si="115"/>
        <v/>
      </c>
      <c r="DC50" s="54" t="str">
        <f t="shared" si="116"/>
        <v/>
      </c>
      <c r="DD50" s="54" t="str">
        <f t="shared" si="117"/>
        <v/>
      </c>
      <c r="DE50" s="54" t="str">
        <f t="shared" si="118"/>
        <v/>
      </c>
      <c r="DF50" s="54" t="str">
        <f t="shared" si="119"/>
        <v/>
      </c>
      <c r="DG50" s="54" t="str">
        <f t="shared" si="120"/>
        <v/>
      </c>
      <c r="DH50" s="54" t="str">
        <f t="shared" si="121"/>
        <v/>
      </c>
      <c r="DI50" s="54" t="str">
        <f t="shared" si="122"/>
        <v/>
      </c>
      <c r="DJ50" s="54" t="str">
        <f t="shared" si="123"/>
        <v/>
      </c>
      <c r="DK50" s="54" t="str">
        <f t="shared" si="124"/>
        <v/>
      </c>
      <c r="DL50" s="54" t="str">
        <f t="shared" si="125"/>
        <v/>
      </c>
      <c r="DM50" s="54" t="str">
        <f t="shared" si="126"/>
        <v/>
      </c>
      <c r="DN50" s="54" t="str">
        <f t="shared" si="127"/>
        <v/>
      </c>
      <c r="DO50" s="54" t="str">
        <f t="shared" si="128"/>
        <v/>
      </c>
      <c r="DP50" s="54" t="str">
        <f t="shared" si="129"/>
        <v/>
      </c>
      <c r="DQ50" s="54" t="str">
        <f t="shared" si="130"/>
        <v/>
      </c>
      <c r="DR50" s="54" t="str">
        <f t="shared" si="131"/>
        <v/>
      </c>
      <c r="DS50" s="54" t="str">
        <f t="shared" si="132"/>
        <v/>
      </c>
      <c r="DT50" s="54" t="str">
        <f t="shared" si="133"/>
        <v/>
      </c>
      <c r="DU50" s="54" t="str">
        <f t="shared" si="134"/>
        <v/>
      </c>
      <c r="DV50" s="54" t="str">
        <f t="shared" si="135"/>
        <v/>
      </c>
      <c r="DW50" s="54" t="str">
        <f t="shared" si="136"/>
        <v/>
      </c>
      <c r="DX50" s="54" t="str">
        <f t="shared" si="137"/>
        <v/>
      </c>
      <c r="DY50" s="54" t="str">
        <f t="shared" si="138"/>
        <v/>
      </c>
      <c r="DZ50" s="54" t="str">
        <f t="shared" si="139"/>
        <v/>
      </c>
      <c r="EA50" s="54" t="str">
        <f t="shared" si="140"/>
        <v/>
      </c>
      <c r="EB50" s="54" t="str">
        <f t="shared" si="141"/>
        <v/>
      </c>
      <c r="EC50" s="54" t="str">
        <f t="shared" si="142"/>
        <v/>
      </c>
      <c r="ED50" s="54" t="str">
        <f t="shared" si="143"/>
        <v/>
      </c>
      <c r="EE50" s="54" t="str">
        <f t="shared" si="144"/>
        <v/>
      </c>
      <c r="EF50" s="54" t="str">
        <f t="shared" si="145"/>
        <v/>
      </c>
      <c r="EG50" s="54" t="str">
        <f t="shared" si="146"/>
        <v/>
      </c>
      <c r="EH50" s="54" t="str">
        <f t="shared" si="147"/>
        <v/>
      </c>
      <c r="EI50" s="54" t="str">
        <f t="shared" si="148"/>
        <v/>
      </c>
      <c r="EJ50" s="54" t="str">
        <f t="shared" si="149"/>
        <v/>
      </c>
      <c r="EK50" s="54" t="str">
        <f t="shared" si="150"/>
        <v/>
      </c>
      <c r="EL50" s="54" t="str">
        <f t="shared" si="151"/>
        <v/>
      </c>
      <c r="EM50" s="54" t="str">
        <f t="shared" si="152"/>
        <v/>
      </c>
      <c r="EN50" s="54" t="str">
        <f t="shared" si="153"/>
        <v/>
      </c>
      <c r="EO50" s="54" t="str">
        <f t="shared" si="154"/>
        <v/>
      </c>
      <c r="EP50" s="54" t="str">
        <f t="shared" si="155"/>
        <v/>
      </c>
      <c r="EQ50" s="220" t="str">
        <f t="shared" ca="1" si="156"/>
        <v/>
      </c>
      <c r="ER50" s="220" t="str">
        <f t="shared" ca="1" si="157"/>
        <v/>
      </c>
      <c r="ES50" s="54" t="str">
        <f t="shared" ca="1" si="158"/>
        <v/>
      </c>
      <c r="ET50" s="54" t="str">
        <f t="shared" ca="1" si="159"/>
        <v/>
      </c>
      <c r="EU50" s="54" t="str">
        <f t="shared" ca="1" si="160"/>
        <v/>
      </c>
      <c r="EV50" s="54" t="str">
        <f t="shared" ca="1" si="161"/>
        <v/>
      </c>
      <c r="EW50" s="54" t="str">
        <f t="shared" ca="1" si="162"/>
        <v/>
      </c>
      <c r="EX50" s="54" t="str">
        <f t="shared" ca="1" si="163"/>
        <v/>
      </c>
      <c r="EY50" s="54" t="str">
        <f t="shared" ca="1" si="164"/>
        <v/>
      </c>
      <c r="EZ50" s="54" t="str">
        <f t="shared" ca="1" si="165"/>
        <v/>
      </c>
      <c r="FA50" s="54" t="str">
        <f t="shared" ca="1" si="166"/>
        <v/>
      </c>
      <c r="FB50" s="54" t="str">
        <f t="shared" ca="1" si="167"/>
        <v/>
      </c>
      <c r="FC50" s="54" t="str">
        <f t="shared" ca="1" si="168"/>
        <v/>
      </c>
      <c r="FD50" s="220">
        <f t="shared" si="169"/>
        <v>1</v>
      </c>
      <c r="FE50" s="54" t="str">
        <f t="shared" si="170"/>
        <v/>
      </c>
      <c r="FF50" s="54" t="str">
        <f t="shared" si="171"/>
        <v/>
      </c>
      <c r="FG50" s="54" t="str">
        <f t="shared" si="172"/>
        <v/>
      </c>
      <c r="FH50" s="54" t="str">
        <f t="shared" si="173"/>
        <v/>
      </c>
      <c r="FI50" s="220" t="str">
        <f>IF(B50=0,"",COUNTIF(FD$6:FD50,FD50))</f>
        <v/>
      </c>
      <c r="FJ50" s="54" t="str">
        <f t="shared" si="174"/>
        <v/>
      </c>
      <c r="FK50" s="221" t="str">
        <f t="shared" si="175"/>
        <v/>
      </c>
      <c r="FL50" s="54" t="str">
        <f t="shared" si="176"/>
        <v/>
      </c>
      <c r="FM50" s="54" t="str">
        <f t="shared" si="177"/>
        <v/>
      </c>
      <c r="FN50" s="54" t="str">
        <f t="shared" si="178"/>
        <v/>
      </c>
      <c r="FO50" s="54" t="str">
        <f t="shared" si="179"/>
        <v/>
      </c>
    </row>
    <row r="51" spans="1:171" ht="17.25">
      <c r="A51" s="214">
        <v>46</v>
      </c>
      <c r="B51" s="214">
        <f>COUNTIF('中間シート (2)'!M:M,行政集計シート※記入不要です!A51)</f>
        <v>0</v>
      </c>
      <c r="C51" s="222" t="str">
        <f t="shared" si="186"/>
        <v/>
      </c>
      <c r="D51" s="222" t="str">
        <f t="shared" si="185"/>
        <v/>
      </c>
      <c r="E51" s="222" t="str">
        <f t="shared" si="182"/>
        <v/>
      </c>
      <c r="F51" s="223"/>
      <c r="G51" s="216" t="str">
        <f>IFERROR(VLOOKUP($A51,'中間シート (2)'!$M$6:$AR$65,G$1,FALSE),"")</f>
        <v/>
      </c>
      <c r="H51" s="216" t="str">
        <f>IFERROR(VLOOKUP($A51,'中間シート (2)'!$M$6:$AR$65,H$1,FALSE),"")</f>
        <v/>
      </c>
      <c r="I51" s="216" t="str">
        <f>IFERROR(VLOOKUP($A51,'中間シート (2)'!$M$6:$AR$65,I$1,FALSE),"")</f>
        <v/>
      </c>
      <c r="J51" s="216" t="str">
        <f>IFERROR(VLOOKUP($A51,'中間シート (2)'!$M$6:$AR$65,J$1,FALSE),"")</f>
        <v/>
      </c>
      <c r="K51" s="216" t="str">
        <f>IFERROR(VLOOKUP($A51,'中間シート (2)'!$M$6:$AR$65,K$1,FALSE),"")</f>
        <v/>
      </c>
      <c r="L51" s="216" t="str">
        <f>IFERROR(VLOOKUP($A51,'中間シート (2)'!$M$6:$AR$65,L$1,FALSE),"")</f>
        <v/>
      </c>
      <c r="M51" s="216" t="str">
        <f>IFERROR(VLOOKUP($A51,'中間シート (2)'!$M$6:$AR$65,M$1,FALSE),"")</f>
        <v/>
      </c>
      <c r="N51" s="216" t="str">
        <f>IFERROR(VLOOKUP($A51,'中間シート (2)'!$M$6:$AR$65,N$1,FALSE),"")</f>
        <v/>
      </c>
      <c r="O51" s="216" t="str">
        <f>IFERROR(VLOOKUP($A51,'中間シート (2)'!$M$6:$AR$65,O$1,FALSE),"")</f>
        <v/>
      </c>
      <c r="P51" s="216" t="str">
        <f>IFERROR(VLOOKUP($A51,'中間シート (2)'!$M$6:$AR$65,P$1,FALSE),"")</f>
        <v/>
      </c>
      <c r="Q51" s="216" t="str">
        <f>IFERROR(VLOOKUP($A51,'中間シート (2)'!$M$6:$AR$65,Q$1,FALSE),"")</f>
        <v/>
      </c>
      <c r="R51" s="216" t="str">
        <f>IFERROR(VLOOKUP($A51,'中間シート (2)'!$M$6:$AR$65,R$1,FALSE),"")</f>
        <v/>
      </c>
      <c r="S51" s="216" t="str">
        <f>IFERROR(VLOOKUP($A51,'中間シート (2)'!$M$6:$AR$65,S$1,FALSE),"")</f>
        <v/>
      </c>
      <c r="T51" s="216" t="str">
        <f>IFERROR(VLOOKUP($A51,'中間シート (2)'!$M$6:$AR$65,T$1,FALSE),"")</f>
        <v/>
      </c>
      <c r="U51" s="216" t="str">
        <f>IFERROR(VLOOKUP($A51,'中間シート (2)'!$M$6:$AR$65,U$1,FALSE),"")</f>
        <v/>
      </c>
      <c r="V51" s="216"/>
      <c r="W51" s="216" t="str">
        <f>IFERROR(VLOOKUP($A51,'中間シート (2)'!$M$6:$AR$65,W$1,FALSE),"")</f>
        <v/>
      </c>
      <c r="X51" s="216" t="str">
        <f>IFERROR(VLOOKUP($A51,'中間シート (2)'!$M$6:$AR$65,X$1,FALSE),"")</f>
        <v/>
      </c>
      <c r="Y51" s="216" t="str">
        <f>IFERROR(VLOOKUP($A51,'中間シート (2)'!$M$6:$AR$65,Y$1,FALSE),"")</f>
        <v/>
      </c>
      <c r="Z51" s="216" t="str">
        <f>IFERROR(VLOOKUP($A51,'中間シート (2)'!$M$6:$AR$65,Z$1,FALSE),"")</f>
        <v/>
      </c>
      <c r="AA51" s="216" t="str">
        <f>IFERROR(VLOOKUP($A51,'中間シート (2)'!$M$6:$AR$65,AA$1,FALSE),"")</f>
        <v/>
      </c>
      <c r="AB51" s="216" t="str">
        <f>IFERROR(VLOOKUP($A51,'中間シート (2)'!$M$6:$AR$65,AB$1,FALSE),"")</f>
        <v/>
      </c>
      <c r="AC51" s="216" t="str">
        <f>IFERROR(VLOOKUP($A51,'中間シート (2)'!$M$6:$AR$65,AC$1,FALSE),"")</f>
        <v/>
      </c>
      <c r="AD51" s="216" t="str">
        <f>IFERROR(VLOOKUP($A51,'中間シート (2)'!$M$6:$AR$65,AD$1,FALSE),"")</f>
        <v/>
      </c>
      <c r="AE51" s="216"/>
      <c r="AF51" s="216"/>
      <c r="AG51" s="216"/>
      <c r="AH51" s="228" t="str">
        <f>IFERROR(VLOOKUP($A51,'中間シート (2)'!$M$6:$BC$67,AH$1,FALSE),"")</f>
        <v/>
      </c>
      <c r="AI51" s="228" t="str">
        <f>IFERROR(VLOOKUP($A51,'中間シート (2)'!$M$6:$BC$67,AI$1,FALSE),"")</f>
        <v/>
      </c>
      <c r="AJ51" s="228" t="str">
        <f>IFERROR(VLOOKUP($A51,'中間シート (2)'!$M$6:$BC$67,AJ$1,FALSE),"")</f>
        <v/>
      </c>
      <c r="AK51" s="228" t="str">
        <f>IFERROR(VLOOKUP($A51,'中間シート (2)'!$M$6:$BC$67,AK$1,FALSE),"")</f>
        <v/>
      </c>
      <c r="AL51" s="228" t="str">
        <f>IFERROR(VLOOKUP($A51,'中間シート (2)'!$M$6:$BC$67,AL$1,FALSE),"")</f>
        <v/>
      </c>
      <c r="AM51" s="228" t="str">
        <f>IFERROR(VLOOKUP($A51,'中間シート (2)'!$M$6:$BC$67,AM$1,FALSE),"")</f>
        <v/>
      </c>
      <c r="AN51" s="228" t="str">
        <f>IFERROR(VLOOKUP($A51,'中間シート (2)'!$M$6:$BC$67,AN$1,FALSE),"")</f>
        <v/>
      </c>
      <c r="AO51" s="228" t="str">
        <f>IFERROR(VLOOKUP($A51,'中間シート (2)'!$M$6:$BC$67,AO$1,FALSE),"")</f>
        <v/>
      </c>
      <c r="AR51" s="217"/>
      <c r="AS51" s="217"/>
      <c r="AT51" s="217"/>
      <c r="AU51" s="54">
        <f t="shared" si="183"/>
        <v>41</v>
      </c>
      <c r="AV51" s="54">
        <f t="shared" si="184"/>
        <v>41</v>
      </c>
      <c r="AW51" s="54" t="str">
        <f t="shared" si="59"/>
        <v/>
      </c>
      <c r="AX51" s="54" t="str">
        <f t="shared" si="60"/>
        <v/>
      </c>
      <c r="AY51" s="54" t="str">
        <f t="shared" si="61"/>
        <v/>
      </c>
      <c r="AZ51" s="54" t="str">
        <f t="shared" si="62"/>
        <v/>
      </c>
      <c r="BA51" s="54" t="str">
        <f t="shared" si="63"/>
        <v/>
      </c>
      <c r="BB51" s="54" t="str">
        <f ca="1">IF(AB51="","",IF(COUNTIF(エラー23シート!$G$5:$G$79, OFFSET(I51,IF(H51="",0,-H51+1),0)*100+OFFSET(X51,IF(H51="",0,-H51+1),0)*10+AB51)&gt;0,23,""))</f>
        <v/>
      </c>
      <c r="BC51" s="54" t="str">
        <f t="shared" si="64"/>
        <v/>
      </c>
      <c r="BD51" s="54" t="str">
        <f t="shared" si="65"/>
        <v/>
      </c>
      <c r="BE51" s="54" t="str">
        <f t="shared" si="66"/>
        <v/>
      </c>
      <c r="BF51" s="54" t="str">
        <f t="shared" si="67"/>
        <v/>
      </c>
      <c r="BG51" s="54" t="str">
        <f t="shared" si="68"/>
        <v/>
      </c>
      <c r="BH51" s="54" t="str">
        <f t="shared" si="69"/>
        <v/>
      </c>
      <c r="BI51" s="54" t="str">
        <f t="shared" si="70"/>
        <v/>
      </c>
      <c r="BJ51" s="54" t="str">
        <f t="shared" si="71"/>
        <v/>
      </c>
      <c r="BK51" s="54" t="str">
        <f t="shared" si="72"/>
        <v/>
      </c>
      <c r="BL51" s="54" t="str">
        <f t="shared" si="73"/>
        <v/>
      </c>
      <c r="BM51" s="54" t="str">
        <f t="shared" si="74"/>
        <v/>
      </c>
      <c r="BN51" s="54" t="str">
        <f t="shared" si="75"/>
        <v/>
      </c>
      <c r="BO51" s="54" t="str">
        <f t="shared" si="76"/>
        <v/>
      </c>
      <c r="BP51" s="54" t="str">
        <f t="shared" si="77"/>
        <v/>
      </c>
      <c r="BQ51" s="54" t="str">
        <f t="shared" si="78"/>
        <v/>
      </c>
      <c r="BR51" s="54" t="str">
        <f t="shared" si="79"/>
        <v/>
      </c>
      <c r="BS51" s="218" t="str">
        <f t="shared" si="80"/>
        <v/>
      </c>
      <c r="BT51" s="54" t="str">
        <f t="shared" si="81"/>
        <v/>
      </c>
      <c r="BU51" s="54" t="str">
        <f t="shared" si="82"/>
        <v/>
      </c>
      <c r="BV51" s="54" t="str">
        <f t="shared" si="83"/>
        <v/>
      </c>
      <c r="BW51" s="54" t="str">
        <f t="shared" si="84"/>
        <v/>
      </c>
      <c r="BX51" s="54" t="str">
        <f t="shared" si="85"/>
        <v/>
      </c>
      <c r="BY51" s="54" t="str">
        <f t="shared" si="86"/>
        <v/>
      </c>
      <c r="BZ51" s="54" t="str">
        <f t="shared" si="87"/>
        <v/>
      </c>
      <c r="CA51" s="54" t="str">
        <f t="shared" si="88"/>
        <v/>
      </c>
      <c r="CB51" s="54" t="str">
        <f t="shared" si="89"/>
        <v/>
      </c>
      <c r="CC51" s="54" t="str">
        <f t="shared" si="90"/>
        <v/>
      </c>
      <c r="CD51" s="54" t="str">
        <f t="shared" si="91"/>
        <v/>
      </c>
      <c r="CE51" s="54" t="str">
        <f t="shared" si="92"/>
        <v/>
      </c>
      <c r="CF51" s="54" t="str">
        <f t="shared" si="93"/>
        <v/>
      </c>
      <c r="CG51" s="54" t="str">
        <f t="shared" si="94"/>
        <v/>
      </c>
      <c r="CH51" s="54" t="str">
        <f t="shared" si="95"/>
        <v/>
      </c>
      <c r="CI51" s="54" t="str">
        <f t="shared" si="96"/>
        <v/>
      </c>
      <c r="CJ51" s="54" t="str">
        <f t="shared" si="97"/>
        <v/>
      </c>
      <c r="CK51" s="54" t="str">
        <f t="shared" si="98"/>
        <v/>
      </c>
      <c r="CL51" s="219" t="str">
        <f t="shared" si="99"/>
        <v/>
      </c>
      <c r="CM51" s="54" t="str">
        <f t="shared" si="100"/>
        <v/>
      </c>
      <c r="CN51" s="54" t="str">
        <f t="shared" si="101"/>
        <v/>
      </c>
      <c r="CO51" s="54" t="str">
        <f t="shared" si="102"/>
        <v/>
      </c>
      <c r="CP51" s="54" t="str">
        <f t="shared" si="103"/>
        <v/>
      </c>
      <c r="CQ51" s="54" t="str">
        <f t="shared" si="104"/>
        <v/>
      </c>
      <c r="CR51" s="54" t="str">
        <f t="shared" si="105"/>
        <v/>
      </c>
      <c r="CS51" s="54" t="str">
        <f t="shared" si="106"/>
        <v/>
      </c>
      <c r="CT51" s="54" t="str">
        <f t="shared" si="107"/>
        <v/>
      </c>
      <c r="CU51" s="54" t="str">
        <f t="shared" si="108"/>
        <v/>
      </c>
      <c r="CV51" s="220">
        <f t="shared" si="109"/>
        <v>0</v>
      </c>
      <c r="CW51" s="54" t="str">
        <f t="shared" si="110"/>
        <v/>
      </c>
      <c r="CX51" s="54" t="str">
        <f t="shared" si="111"/>
        <v/>
      </c>
      <c r="CY51" s="54" t="str">
        <f t="shared" si="112"/>
        <v/>
      </c>
      <c r="CZ51" s="54" t="str">
        <f t="shared" si="113"/>
        <v/>
      </c>
      <c r="DA51" s="54" t="str">
        <f t="shared" si="114"/>
        <v/>
      </c>
      <c r="DB51" s="54" t="str">
        <f t="shared" si="115"/>
        <v/>
      </c>
      <c r="DC51" s="54" t="str">
        <f t="shared" si="116"/>
        <v/>
      </c>
      <c r="DD51" s="54" t="str">
        <f t="shared" si="117"/>
        <v/>
      </c>
      <c r="DE51" s="54" t="str">
        <f t="shared" si="118"/>
        <v/>
      </c>
      <c r="DF51" s="54" t="str">
        <f t="shared" si="119"/>
        <v/>
      </c>
      <c r="DG51" s="54" t="str">
        <f t="shared" si="120"/>
        <v/>
      </c>
      <c r="DH51" s="54" t="str">
        <f t="shared" si="121"/>
        <v/>
      </c>
      <c r="DI51" s="54" t="str">
        <f t="shared" si="122"/>
        <v/>
      </c>
      <c r="DJ51" s="54" t="str">
        <f t="shared" si="123"/>
        <v/>
      </c>
      <c r="DK51" s="54" t="str">
        <f t="shared" si="124"/>
        <v/>
      </c>
      <c r="DL51" s="54" t="str">
        <f t="shared" si="125"/>
        <v/>
      </c>
      <c r="DM51" s="54" t="str">
        <f t="shared" si="126"/>
        <v/>
      </c>
      <c r="DN51" s="54" t="str">
        <f t="shared" si="127"/>
        <v/>
      </c>
      <c r="DO51" s="54" t="str">
        <f t="shared" si="128"/>
        <v/>
      </c>
      <c r="DP51" s="54" t="str">
        <f t="shared" si="129"/>
        <v/>
      </c>
      <c r="DQ51" s="54" t="str">
        <f t="shared" si="130"/>
        <v/>
      </c>
      <c r="DR51" s="54" t="str">
        <f t="shared" si="131"/>
        <v/>
      </c>
      <c r="DS51" s="54" t="str">
        <f t="shared" si="132"/>
        <v/>
      </c>
      <c r="DT51" s="54" t="str">
        <f t="shared" si="133"/>
        <v/>
      </c>
      <c r="DU51" s="54" t="str">
        <f t="shared" si="134"/>
        <v/>
      </c>
      <c r="DV51" s="54" t="str">
        <f t="shared" si="135"/>
        <v/>
      </c>
      <c r="DW51" s="54" t="str">
        <f t="shared" si="136"/>
        <v/>
      </c>
      <c r="DX51" s="54" t="str">
        <f t="shared" si="137"/>
        <v/>
      </c>
      <c r="DY51" s="54" t="str">
        <f t="shared" si="138"/>
        <v/>
      </c>
      <c r="DZ51" s="54" t="str">
        <f t="shared" si="139"/>
        <v/>
      </c>
      <c r="EA51" s="54" t="str">
        <f t="shared" si="140"/>
        <v/>
      </c>
      <c r="EB51" s="54" t="str">
        <f t="shared" si="141"/>
        <v/>
      </c>
      <c r="EC51" s="54" t="str">
        <f t="shared" si="142"/>
        <v/>
      </c>
      <c r="ED51" s="54" t="str">
        <f t="shared" si="143"/>
        <v/>
      </c>
      <c r="EE51" s="54" t="str">
        <f t="shared" si="144"/>
        <v/>
      </c>
      <c r="EF51" s="54" t="str">
        <f t="shared" si="145"/>
        <v/>
      </c>
      <c r="EG51" s="54" t="str">
        <f t="shared" si="146"/>
        <v/>
      </c>
      <c r="EH51" s="54" t="str">
        <f t="shared" si="147"/>
        <v/>
      </c>
      <c r="EI51" s="54" t="str">
        <f t="shared" si="148"/>
        <v/>
      </c>
      <c r="EJ51" s="54" t="str">
        <f t="shared" si="149"/>
        <v/>
      </c>
      <c r="EK51" s="54" t="str">
        <f t="shared" si="150"/>
        <v/>
      </c>
      <c r="EL51" s="54" t="str">
        <f t="shared" si="151"/>
        <v/>
      </c>
      <c r="EM51" s="54" t="str">
        <f t="shared" si="152"/>
        <v/>
      </c>
      <c r="EN51" s="54" t="str">
        <f t="shared" si="153"/>
        <v/>
      </c>
      <c r="EO51" s="54" t="str">
        <f t="shared" si="154"/>
        <v/>
      </c>
      <c r="EP51" s="54" t="str">
        <f t="shared" si="155"/>
        <v/>
      </c>
      <c r="EQ51" s="220" t="str">
        <f t="shared" ca="1" si="156"/>
        <v/>
      </c>
      <c r="ER51" s="220" t="str">
        <f t="shared" ca="1" si="157"/>
        <v/>
      </c>
      <c r="ES51" s="54" t="str">
        <f t="shared" ca="1" si="158"/>
        <v/>
      </c>
      <c r="ET51" s="54" t="str">
        <f t="shared" ca="1" si="159"/>
        <v/>
      </c>
      <c r="EU51" s="54" t="str">
        <f t="shared" ca="1" si="160"/>
        <v/>
      </c>
      <c r="EV51" s="54" t="str">
        <f t="shared" ca="1" si="161"/>
        <v/>
      </c>
      <c r="EW51" s="54" t="str">
        <f t="shared" ca="1" si="162"/>
        <v/>
      </c>
      <c r="EX51" s="54" t="str">
        <f t="shared" ca="1" si="163"/>
        <v/>
      </c>
      <c r="EY51" s="54" t="str">
        <f t="shared" ca="1" si="164"/>
        <v/>
      </c>
      <c r="EZ51" s="54" t="str">
        <f t="shared" ca="1" si="165"/>
        <v/>
      </c>
      <c r="FA51" s="54" t="str">
        <f t="shared" ca="1" si="166"/>
        <v/>
      </c>
      <c r="FB51" s="54" t="str">
        <f t="shared" ca="1" si="167"/>
        <v/>
      </c>
      <c r="FC51" s="54" t="str">
        <f t="shared" ca="1" si="168"/>
        <v/>
      </c>
      <c r="FD51" s="220">
        <f t="shared" si="169"/>
        <v>1</v>
      </c>
      <c r="FE51" s="54" t="str">
        <f t="shared" si="170"/>
        <v/>
      </c>
      <c r="FF51" s="54" t="str">
        <f t="shared" si="171"/>
        <v/>
      </c>
      <c r="FG51" s="54" t="str">
        <f t="shared" si="172"/>
        <v/>
      </c>
      <c r="FH51" s="54" t="str">
        <f t="shared" si="173"/>
        <v/>
      </c>
      <c r="FI51" s="220" t="str">
        <f>IF(B51=0,"",COUNTIF(FD$6:FD51,FD51))</f>
        <v/>
      </c>
      <c r="FJ51" s="54" t="str">
        <f t="shared" si="174"/>
        <v/>
      </c>
      <c r="FK51" s="221" t="str">
        <f t="shared" si="175"/>
        <v/>
      </c>
      <c r="FL51" s="54" t="str">
        <f t="shared" si="176"/>
        <v/>
      </c>
      <c r="FM51" s="54" t="str">
        <f t="shared" si="177"/>
        <v/>
      </c>
      <c r="FN51" s="54" t="str">
        <f t="shared" si="178"/>
        <v/>
      </c>
      <c r="FO51" s="54" t="str">
        <f t="shared" si="179"/>
        <v/>
      </c>
    </row>
    <row r="52" spans="1:171" ht="17.25">
      <c r="A52" s="214">
        <v>47</v>
      </c>
      <c r="B52" s="214">
        <f>COUNTIF('中間シート (2)'!M:M,行政集計シート※記入不要です!A52)</f>
        <v>0</v>
      </c>
      <c r="C52" s="222" t="str">
        <f t="shared" si="186"/>
        <v/>
      </c>
      <c r="D52" s="222" t="str">
        <f t="shared" si="185"/>
        <v/>
      </c>
      <c r="E52" s="222" t="str">
        <f t="shared" si="182"/>
        <v/>
      </c>
      <c r="F52" s="223"/>
      <c r="G52" s="216" t="str">
        <f>IFERROR(VLOOKUP($A52,'中間シート (2)'!$M$6:$AR$65,G$1,FALSE),"")</f>
        <v/>
      </c>
      <c r="H52" s="216" t="str">
        <f>IFERROR(VLOOKUP($A52,'中間シート (2)'!$M$6:$AR$65,H$1,FALSE),"")</f>
        <v/>
      </c>
      <c r="I52" s="216" t="str">
        <f>IFERROR(VLOOKUP($A52,'中間シート (2)'!$M$6:$AR$65,I$1,FALSE),"")</f>
        <v/>
      </c>
      <c r="J52" s="216" t="str">
        <f>IFERROR(VLOOKUP($A52,'中間シート (2)'!$M$6:$AR$65,J$1,FALSE),"")</f>
        <v/>
      </c>
      <c r="K52" s="216" t="str">
        <f>IFERROR(VLOOKUP($A52,'中間シート (2)'!$M$6:$AR$65,K$1,FALSE),"")</f>
        <v/>
      </c>
      <c r="L52" s="216" t="str">
        <f>IFERROR(VLOOKUP($A52,'中間シート (2)'!$M$6:$AR$65,L$1,FALSE),"")</f>
        <v/>
      </c>
      <c r="M52" s="216" t="str">
        <f>IFERROR(VLOOKUP($A52,'中間シート (2)'!$M$6:$AR$65,M$1,FALSE),"")</f>
        <v/>
      </c>
      <c r="N52" s="216" t="str">
        <f>IFERROR(VLOOKUP($A52,'中間シート (2)'!$M$6:$AR$65,N$1,FALSE),"")</f>
        <v/>
      </c>
      <c r="O52" s="216" t="str">
        <f>IFERROR(VLOOKUP($A52,'中間シート (2)'!$M$6:$AR$65,O$1,FALSE),"")</f>
        <v/>
      </c>
      <c r="P52" s="216" t="str">
        <f>IFERROR(VLOOKUP($A52,'中間シート (2)'!$M$6:$AR$65,P$1,FALSE),"")</f>
        <v/>
      </c>
      <c r="Q52" s="216" t="str">
        <f>IFERROR(VLOOKUP($A52,'中間シート (2)'!$M$6:$AR$65,Q$1,FALSE),"")</f>
        <v/>
      </c>
      <c r="R52" s="216" t="str">
        <f>IFERROR(VLOOKUP($A52,'中間シート (2)'!$M$6:$AR$65,R$1,FALSE),"")</f>
        <v/>
      </c>
      <c r="S52" s="216" t="str">
        <f>IFERROR(VLOOKUP($A52,'中間シート (2)'!$M$6:$AR$65,S$1,FALSE),"")</f>
        <v/>
      </c>
      <c r="T52" s="216" t="str">
        <f>IFERROR(VLOOKUP($A52,'中間シート (2)'!$M$6:$AR$65,T$1,FALSE),"")</f>
        <v/>
      </c>
      <c r="U52" s="216" t="str">
        <f>IFERROR(VLOOKUP($A52,'中間シート (2)'!$M$6:$AR$65,U$1,FALSE),"")</f>
        <v/>
      </c>
      <c r="V52" s="216"/>
      <c r="W52" s="216" t="str">
        <f>IFERROR(VLOOKUP($A52,'中間シート (2)'!$M$6:$AR$65,W$1,FALSE),"")</f>
        <v/>
      </c>
      <c r="X52" s="216" t="str">
        <f>IFERROR(VLOOKUP($A52,'中間シート (2)'!$M$6:$AR$65,X$1,FALSE),"")</f>
        <v/>
      </c>
      <c r="Y52" s="216" t="str">
        <f>IFERROR(VLOOKUP($A52,'中間シート (2)'!$M$6:$AR$65,Y$1,FALSE),"")</f>
        <v/>
      </c>
      <c r="Z52" s="216" t="str">
        <f>IFERROR(VLOOKUP($A52,'中間シート (2)'!$M$6:$AR$65,Z$1,FALSE),"")</f>
        <v/>
      </c>
      <c r="AA52" s="216" t="str">
        <f>IFERROR(VLOOKUP($A52,'中間シート (2)'!$M$6:$AR$65,AA$1,FALSE),"")</f>
        <v/>
      </c>
      <c r="AB52" s="216" t="str">
        <f>IFERROR(VLOOKUP($A52,'中間シート (2)'!$M$6:$AR$65,AB$1,FALSE),"")</f>
        <v/>
      </c>
      <c r="AC52" s="216" t="str">
        <f>IFERROR(VLOOKUP($A52,'中間シート (2)'!$M$6:$AR$65,AC$1,FALSE),"")</f>
        <v/>
      </c>
      <c r="AD52" s="216" t="str">
        <f>IFERROR(VLOOKUP($A52,'中間シート (2)'!$M$6:$AR$65,AD$1,FALSE),"")</f>
        <v/>
      </c>
      <c r="AE52" s="216"/>
      <c r="AF52" s="216"/>
      <c r="AG52" s="216"/>
      <c r="AH52" s="228" t="str">
        <f>IFERROR(VLOOKUP($A52,'中間シート (2)'!$M$6:$BC$67,AH$1,FALSE),"")</f>
        <v/>
      </c>
      <c r="AI52" s="228" t="str">
        <f>IFERROR(VLOOKUP($A52,'中間シート (2)'!$M$6:$BC$67,AI$1,FALSE),"")</f>
        <v/>
      </c>
      <c r="AJ52" s="228" t="str">
        <f>IFERROR(VLOOKUP($A52,'中間シート (2)'!$M$6:$BC$67,AJ$1,FALSE),"")</f>
        <v/>
      </c>
      <c r="AK52" s="228" t="str">
        <f>IFERROR(VLOOKUP($A52,'中間シート (2)'!$M$6:$BC$67,AK$1,FALSE),"")</f>
        <v/>
      </c>
      <c r="AL52" s="228" t="str">
        <f>IFERROR(VLOOKUP($A52,'中間シート (2)'!$M$6:$BC$67,AL$1,FALSE),"")</f>
        <v/>
      </c>
      <c r="AM52" s="228" t="str">
        <f>IFERROR(VLOOKUP($A52,'中間シート (2)'!$M$6:$BC$67,AM$1,FALSE),"")</f>
        <v/>
      </c>
      <c r="AN52" s="228" t="str">
        <f>IFERROR(VLOOKUP($A52,'中間シート (2)'!$M$6:$BC$67,AN$1,FALSE),"")</f>
        <v/>
      </c>
      <c r="AO52" s="228" t="str">
        <f>IFERROR(VLOOKUP($A52,'中間シート (2)'!$M$6:$BC$67,AO$1,FALSE),"")</f>
        <v/>
      </c>
      <c r="AR52" s="217"/>
      <c r="AS52" s="217"/>
      <c r="AT52" s="217"/>
      <c r="AU52" s="54">
        <f t="shared" si="183"/>
        <v>41</v>
      </c>
      <c r="AV52" s="54">
        <f t="shared" si="184"/>
        <v>41</v>
      </c>
      <c r="AW52" s="54" t="str">
        <f t="shared" si="59"/>
        <v/>
      </c>
      <c r="AX52" s="54" t="str">
        <f t="shared" si="60"/>
        <v/>
      </c>
      <c r="AY52" s="54" t="str">
        <f t="shared" si="61"/>
        <v/>
      </c>
      <c r="AZ52" s="54" t="str">
        <f t="shared" si="62"/>
        <v/>
      </c>
      <c r="BA52" s="54" t="str">
        <f t="shared" si="63"/>
        <v/>
      </c>
      <c r="BB52" s="54" t="str">
        <f ca="1">IF(AB52="","",IF(COUNTIF(エラー23シート!$G$5:$G$79, OFFSET(I52,IF(H52="",0,-H52+1),0)*100+OFFSET(X52,IF(H52="",0,-H52+1),0)*10+AB52)&gt;0,23,""))</f>
        <v/>
      </c>
      <c r="BC52" s="54" t="str">
        <f t="shared" si="64"/>
        <v/>
      </c>
      <c r="BD52" s="54" t="str">
        <f t="shared" si="65"/>
        <v/>
      </c>
      <c r="BE52" s="54" t="str">
        <f t="shared" si="66"/>
        <v/>
      </c>
      <c r="BF52" s="54" t="str">
        <f t="shared" si="67"/>
        <v/>
      </c>
      <c r="BG52" s="54" t="str">
        <f t="shared" si="68"/>
        <v/>
      </c>
      <c r="BH52" s="54" t="str">
        <f t="shared" si="69"/>
        <v/>
      </c>
      <c r="BI52" s="54" t="str">
        <f t="shared" si="70"/>
        <v/>
      </c>
      <c r="BJ52" s="54" t="str">
        <f t="shared" si="71"/>
        <v/>
      </c>
      <c r="BK52" s="54" t="str">
        <f t="shared" si="72"/>
        <v/>
      </c>
      <c r="BL52" s="54" t="str">
        <f t="shared" si="73"/>
        <v/>
      </c>
      <c r="BM52" s="54" t="str">
        <f t="shared" si="74"/>
        <v/>
      </c>
      <c r="BN52" s="54" t="str">
        <f t="shared" si="75"/>
        <v/>
      </c>
      <c r="BO52" s="54" t="str">
        <f t="shared" si="76"/>
        <v/>
      </c>
      <c r="BP52" s="54" t="str">
        <f t="shared" si="77"/>
        <v/>
      </c>
      <c r="BQ52" s="54" t="str">
        <f t="shared" si="78"/>
        <v/>
      </c>
      <c r="BR52" s="54" t="str">
        <f t="shared" si="79"/>
        <v/>
      </c>
      <c r="BS52" s="218" t="str">
        <f t="shared" si="80"/>
        <v/>
      </c>
      <c r="BT52" s="54" t="str">
        <f t="shared" si="81"/>
        <v/>
      </c>
      <c r="BU52" s="54" t="str">
        <f t="shared" si="82"/>
        <v/>
      </c>
      <c r="BV52" s="54" t="str">
        <f t="shared" si="83"/>
        <v/>
      </c>
      <c r="BW52" s="54" t="str">
        <f t="shared" si="84"/>
        <v/>
      </c>
      <c r="BX52" s="54" t="str">
        <f t="shared" si="85"/>
        <v/>
      </c>
      <c r="BY52" s="54" t="str">
        <f t="shared" si="86"/>
        <v/>
      </c>
      <c r="BZ52" s="54" t="str">
        <f t="shared" si="87"/>
        <v/>
      </c>
      <c r="CA52" s="54" t="str">
        <f t="shared" si="88"/>
        <v/>
      </c>
      <c r="CB52" s="54" t="str">
        <f t="shared" si="89"/>
        <v/>
      </c>
      <c r="CC52" s="54" t="str">
        <f t="shared" si="90"/>
        <v/>
      </c>
      <c r="CD52" s="54" t="str">
        <f t="shared" si="91"/>
        <v/>
      </c>
      <c r="CE52" s="54" t="str">
        <f t="shared" si="92"/>
        <v/>
      </c>
      <c r="CF52" s="54" t="str">
        <f t="shared" si="93"/>
        <v/>
      </c>
      <c r="CG52" s="54" t="str">
        <f t="shared" si="94"/>
        <v/>
      </c>
      <c r="CH52" s="54" t="str">
        <f t="shared" si="95"/>
        <v/>
      </c>
      <c r="CI52" s="54" t="str">
        <f t="shared" si="96"/>
        <v/>
      </c>
      <c r="CJ52" s="54" t="str">
        <f t="shared" si="97"/>
        <v/>
      </c>
      <c r="CK52" s="54" t="str">
        <f t="shared" si="98"/>
        <v/>
      </c>
      <c r="CL52" s="219" t="str">
        <f t="shared" si="99"/>
        <v/>
      </c>
      <c r="CM52" s="54" t="str">
        <f t="shared" si="100"/>
        <v/>
      </c>
      <c r="CN52" s="54" t="str">
        <f t="shared" si="101"/>
        <v/>
      </c>
      <c r="CO52" s="54" t="str">
        <f t="shared" si="102"/>
        <v/>
      </c>
      <c r="CP52" s="54" t="str">
        <f t="shared" si="103"/>
        <v/>
      </c>
      <c r="CQ52" s="54" t="str">
        <f t="shared" si="104"/>
        <v/>
      </c>
      <c r="CR52" s="54" t="str">
        <f t="shared" si="105"/>
        <v/>
      </c>
      <c r="CS52" s="54" t="str">
        <f t="shared" si="106"/>
        <v/>
      </c>
      <c r="CT52" s="54" t="str">
        <f t="shared" si="107"/>
        <v/>
      </c>
      <c r="CU52" s="54" t="str">
        <f t="shared" si="108"/>
        <v/>
      </c>
      <c r="CV52" s="220">
        <f t="shared" si="109"/>
        <v>0</v>
      </c>
      <c r="CW52" s="54" t="str">
        <f t="shared" si="110"/>
        <v/>
      </c>
      <c r="CX52" s="54" t="str">
        <f t="shared" si="111"/>
        <v/>
      </c>
      <c r="CY52" s="54" t="str">
        <f t="shared" si="112"/>
        <v/>
      </c>
      <c r="CZ52" s="54" t="str">
        <f t="shared" si="113"/>
        <v/>
      </c>
      <c r="DA52" s="54" t="str">
        <f t="shared" si="114"/>
        <v/>
      </c>
      <c r="DB52" s="54" t="str">
        <f t="shared" si="115"/>
        <v/>
      </c>
      <c r="DC52" s="54" t="str">
        <f t="shared" si="116"/>
        <v/>
      </c>
      <c r="DD52" s="54" t="str">
        <f t="shared" si="117"/>
        <v/>
      </c>
      <c r="DE52" s="54" t="str">
        <f t="shared" si="118"/>
        <v/>
      </c>
      <c r="DF52" s="54" t="str">
        <f t="shared" si="119"/>
        <v/>
      </c>
      <c r="DG52" s="54" t="str">
        <f t="shared" si="120"/>
        <v/>
      </c>
      <c r="DH52" s="54" t="str">
        <f t="shared" si="121"/>
        <v/>
      </c>
      <c r="DI52" s="54" t="str">
        <f t="shared" si="122"/>
        <v/>
      </c>
      <c r="DJ52" s="54" t="str">
        <f t="shared" si="123"/>
        <v/>
      </c>
      <c r="DK52" s="54" t="str">
        <f t="shared" si="124"/>
        <v/>
      </c>
      <c r="DL52" s="54" t="str">
        <f t="shared" si="125"/>
        <v/>
      </c>
      <c r="DM52" s="54" t="str">
        <f t="shared" si="126"/>
        <v/>
      </c>
      <c r="DN52" s="54" t="str">
        <f t="shared" si="127"/>
        <v/>
      </c>
      <c r="DO52" s="54" t="str">
        <f t="shared" si="128"/>
        <v/>
      </c>
      <c r="DP52" s="54" t="str">
        <f t="shared" si="129"/>
        <v/>
      </c>
      <c r="DQ52" s="54" t="str">
        <f t="shared" si="130"/>
        <v/>
      </c>
      <c r="DR52" s="54" t="str">
        <f t="shared" si="131"/>
        <v/>
      </c>
      <c r="DS52" s="54" t="str">
        <f t="shared" si="132"/>
        <v/>
      </c>
      <c r="DT52" s="54" t="str">
        <f t="shared" si="133"/>
        <v/>
      </c>
      <c r="DU52" s="54" t="str">
        <f t="shared" si="134"/>
        <v/>
      </c>
      <c r="DV52" s="54" t="str">
        <f t="shared" si="135"/>
        <v/>
      </c>
      <c r="DW52" s="54" t="str">
        <f t="shared" si="136"/>
        <v/>
      </c>
      <c r="DX52" s="54" t="str">
        <f t="shared" si="137"/>
        <v/>
      </c>
      <c r="DY52" s="54" t="str">
        <f t="shared" si="138"/>
        <v/>
      </c>
      <c r="DZ52" s="54" t="str">
        <f t="shared" si="139"/>
        <v/>
      </c>
      <c r="EA52" s="54" t="str">
        <f t="shared" si="140"/>
        <v/>
      </c>
      <c r="EB52" s="54" t="str">
        <f t="shared" si="141"/>
        <v/>
      </c>
      <c r="EC52" s="54" t="str">
        <f t="shared" si="142"/>
        <v/>
      </c>
      <c r="ED52" s="54" t="str">
        <f t="shared" si="143"/>
        <v/>
      </c>
      <c r="EE52" s="54" t="str">
        <f t="shared" si="144"/>
        <v/>
      </c>
      <c r="EF52" s="54" t="str">
        <f t="shared" si="145"/>
        <v/>
      </c>
      <c r="EG52" s="54" t="str">
        <f t="shared" si="146"/>
        <v/>
      </c>
      <c r="EH52" s="54" t="str">
        <f t="shared" si="147"/>
        <v/>
      </c>
      <c r="EI52" s="54" t="str">
        <f t="shared" si="148"/>
        <v/>
      </c>
      <c r="EJ52" s="54" t="str">
        <f t="shared" si="149"/>
        <v/>
      </c>
      <c r="EK52" s="54" t="str">
        <f t="shared" si="150"/>
        <v/>
      </c>
      <c r="EL52" s="54" t="str">
        <f t="shared" si="151"/>
        <v/>
      </c>
      <c r="EM52" s="54" t="str">
        <f t="shared" si="152"/>
        <v/>
      </c>
      <c r="EN52" s="54" t="str">
        <f t="shared" si="153"/>
        <v/>
      </c>
      <c r="EO52" s="54" t="str">
        <f t="shared" si="154"/>
        <v/>
      </c>
      <c r="EP52" s="54" t="str">
        <f t="shared" si="155"/>
        <v/>
      </c>
      <c r="EQ52" s="220" t="str">
        <f t="shared" ca="1" si="156"/>
        <v/>
      </c>
      <c r="ER52" s="220" t="str">
        <f t="shared" ca="1" si="157"/>
        <v/>
      </c>
      <c r="ES52" s="54" t="str">
        <f t="shared" ca="1" si="158"/>
        <v/>
      </c>
      <c r="ET52" s="54" t="str">
        <f t="shared" ca="1" si="159"/>
        <v/>
      </c>
      <c r="EU52" s="54" t="str">
        <f t="shared" ca="1" si="160"/>
        <v/>
      </c>
      <c r="EV52" s="54" t="str">
        <f t="shared" ca="1" si="161"/>
        <v/>
      </c>
      <c r="EW52" s="54" t="str">
        <f t="shared" ca="1" si="162"/>
        <v/>
      </c>
      <c r="EX52" s="54" t="str">
        <f t="shared" ca="1" si="163"/>
        <v/>
      </c>
      <c r="EY52" s="54" t="str">
        <f t="shared" ca="1" si="164"/>
        <v/>
      </c>
      <c r="EZ52" s="54" t="str">
        <f t="shared" ca="1" si="165"/>
        <v/>
      </c>
      <c r="FA52" s="54" t="str">
        <f t="shared" ca="1" si="166"/>
        <v/>
      </c>
      <c r="FB52" s="54" t="str">
        <f t="shared" ca="1" si="167"/>
        <v/>
      </c>
      <c r="FC52" s="54" t="str">
        <f t="shared" ca="1" si="168"/>
        <v/>
      </c>
      <c r="FD52" s="220">
        <f t="shared" si="169"/>
        <v>1</v>
      </c>
      <c r="FE52" s="54" t="str">
        <f t="shared" si="170"/>
        <v/>
      </c>
      <c r="FF52" s="54" t="str">
        <f t="shared" si="171"/>
        <v/>
      </c>
      <c r="FG52" s="54" t="str">
        <f t="shared" si="172"/>
        <v/>
      </c>
      <c r="FH52" s="54" t="str">
        <f t="shared" si="173"/>
        <v/>
      </c>
      <c r="FI52" s="220" t="str">
        <f>IF(B52=0,"",COUNTIF(FD$6:FD52,FD52))</f>
        <v/>
      </c>
      <c r="FJ52" s="54" t="str">
        <f t="shared" si="174"/>
        <v/>
      </c>
      <c r="FK52" s="221" t="str">
        <f t="shared" si="175"/>
        <v/>
      </c>
      <c r="FL52" s="54" t="str">
        <f t="shared" si="176"/>
        <v/>
      </c>
      <c r="FM52" s="54" t="str">
        <f t="shared" si="177"/>
        <v/>
      </c>
      <c r="FN52" s="54" t="str">
        <f t="shared" si="178"/>
        <v/>
      </c>
      <c r="FO52" s="54" t="str">
        <f t="shared" si="179"/>
        <v/>
      </c>
    </row>
    <row r="53" spans="1:171" ht="17.25">
      <c r="A53" s="214">
        <v>48</v>
      </c>
      <c r="B53" s="214">
        <f>COUNTIF('中間シート (2)'!M:M,行政集計シート※記入不要です!A53)</f>
        <v>0</v>
      </c>
      <c r="C53" s="222" t="str">
        <f t="shared" si="186"/>
        <v/>
      </c>
      <c r="D53" s="222" t="str">
        <f t="shared" si="185"/>
        <v/>
      </c>
      <c r="E53" s="222" t="str">
        <f t="shared" si="182"/>
        <v/>
      </c>
      <c r="F53" s="223"/>
      <c r="G53" s="216" t="str">
        <f>IFERROR(VLOOKUP($A53,'中間シート (2)'!$M$6:$AR$65,G$1,FALSE),"")</f>
        <v/>
      </c>
      <c r="H53" s="216" t="str">
        <f>IFERROR(VLOOKUP($A53,'中間シート (2)'!$M$6:$AR$65,H$1,FALSE),"")</f>
        <v/>
      </c>
      <c r="I53" s="216" t="str">
        <f>IFERROR(VLOOKUP($A53,'中間シート (2)'!$M$6:$AR$65,I$1,FALSE),"")</f>
        <v/>
      </c>
      <c r="J53" s="216" t="str">
        <f>IFERROR(VLOOKUP($A53,'中間シート (2)'!$M$6:$AR$65,J$1,FALSE),"")</f>
        <v/>
      </c>
      <c r="K53" s="216" t="str">
        <f>IFERROR(VLOOKUP($A53,'中間シート (2)'!$M$6:$AR$65,K$1,FALSE),"")</f>
        <v/>
      </c>
      <c r="L53" s="216" t="str">
        <f>IFERROR(VLOOKUP($A53,'中間シート (2)'!$M$6:$AR$65,L$1,FALSE),"")</f>
        <v/>
      </c>
      <c r="M53" s="216" t="str">
        <f>IFERROR(VLOOKUP($A53,'中間シート (2)'!$M$6:$AR$65,M$1,FALSE),"")</f>
        <v/>
      </c>
      <c r="N53" s="216" t="str">
        <f>IFERROR(VLOOKUP($A53,'中間シート (2)'!$M$6:$AR$65,N$1,FALSE),"")</f>
        <v/>
      </c>
      <c r="O53" s="216" t="str">
        <f>IFERROR(VLOOKUP($A53,'中間シート (2)'!$M$6:$AR$65,O$1,FALSE),"")</f>
        <v/>
      </c>
      <c r="P53" s="216" t="str">
        <f>IFERROR(VLOOKUP($A53,'中間シート (2)'!$M$6:$AR$65,P$1,FALSE),"")</f>
        <v/>
      </c>
      <c r="Q53" s="216" t="str">
        <f>IFERROR(VLOOKUP($A53,'中間シート (2)'!$M$6:$AR$65,Q$1,FALSE),"")</f>
        <v/>
      </c>
      <c r="R53" s="216" t="str">
        <f>IFERROR(VLOOKUP($A53,'中間シート (2)'!$M$6:$AR$65,R$1,FALSE),"")</f>
        <v/>
      </c>
      <c r="S53" s="216" t="str">
        <f>IFERROR(VLOOKUP($A53,'中間シート (2)'!$M$6:$AR$65,S$1,FALSE),"")</f>
        <v/>
      </c>
      <c r="T53" s="216" t="str">
        <f>IFERROR(VLOOKUP($A53,'中間シート (2)'!$M$6:$AR$65,T$1,FALSE),"")</f>
        <v/>
      </c>
      <c r="U53" s="216" t="str">
        <f>IFERROR(VLOOKUP($A53,'中間シート (2)'!$M$6:$AR$65,U$1,FALSE),"")</f>
        <v/>
      </c>
      <c r="V53" s="216"/>
      <c r="W53" s="216" t="str">
        <f>IFERROR(VLOOKUP($A53,'中間シート (2)'!$M$6:$AR$65,W$1,FALSE),"")</f>
        <v/>
      </c>
      <c r="X53" s="216" t="str">
        <f>IFERROR(VLOOKUP($A53,'中間シート (2)'!$M$6:$AR$65,X$1,FALSE),"")</f>
        <v/>
      </c>
      <c r="Y53" s="216" t="str">
        <f>IFERROR(VLOOKUP($A53,'中間シート (2)'!$M$6:$AR$65,Y$1,FALSE),"")</f>
        <v/>
      </c>
      <c r="Z53" s="216" t="str">
        <f>IFERROR(VLOOKUP($A53,'中間シート (2)'!$M$6:$AR$65,Z$1,FALSE),"")</f>
        <v/>
      </c>
      <c r="AA53" s="216" t="str">
        <f>IFERROR(VLOOKUP($A53,'中間シート (2)'!$M$6:$AR$65,AA$1,FALSE),"")</f>
        <v/>
      </c>
      <c r="AB53" s="216" t="str">
        <f>IFERROR(VLOOKUP($A53,'中間シート (2)'!$M$6:$AR$65,AB$1,FALSE),"")</f>
        <v/>
      </c>
      <c r="AC53" s="216" t="str">
        <f>IFERROR(VLOOKUP($A53,'中間シート (2)'!$M$6:$AR$65,AC$1,FALSE),"")</f>
        <v/>
      </c>
      <c r="AD53" s="216" t="str">
        <f>IFERROR(VLOOKUP($A53,'中間シート (2)'!$M$6:$AR$65,AD$1,FALSE),"")</f>
        <v/>
      </c>
      <c r="AE53" s="216"/>
      <c r="AF53" s="216"/>
      <c r="AG53" s="216"/>
      <c r="AH53" s="228" t="str">
        <f>IFERROR(VLOOKUP($A53,'中間シート (2)'!$M$6:$BC$67,AH$1,FALSE),"")</f>
        <v/>
      </c>
      <c r="AI53" s="228" t="str">
        <f>IFERROR(VLOOKUP($A53,'中間シート (2)'!$M$6:$BC$67,AI$1,FALSE),"")</f>
        <v/>
      </c>
      <c r="AJ53" s="228" t="str">
        <f>IFERROR(VLOOKUP($A53,'中間シート (2)'!$M$6:$BC$67,AJ$1,FALSE),"")</f>
        <v/>
      </c>
      <c r="AK53" s="228" t="str">
        <f>IFERROR(VLOOKUP($A53,'中間シート (2)'!$M$6:$BC$67,AK$1,FALSE),"")</f>
        <v/>
      </c>
      <c r="AL53" s="228" t="str">
        <f>IFERROR(VLOOKUP($A53,'中間シート (2)'!$M$6:$BC$67,AL$1,FALSE),"")</f>
        <v/>
      </c>
      <c r="AM53" s="228" t="str">
        <f>IFERROR(VLOOKUP($A53,'中間シート (2)'!$M$6:$BC$67,AM$1,FALSE),"")</f>
        <v/>
      </c>
      <c r="AN53" s="228" t="str">
        <f>IFERROR(VLOOKUP($A53,'中間シート (2)'!$M$6:$BC$67,AN$1,FALSE),"")</f>
        <v/>
      </c>
      <c r="AO53" s="228" t="str">
        <f>IFERROR(VLOOKUP($A53,'中間シート (2)'!$M$6:$BC$67,AO$1,FALSE),"")</f>
        <v/>
      </c>
      <c r="AR53" s="217"/>
      <c r="AS53" s="217"/>
      <c r="AT53" s="217"/>
      <c r="AU53" s="54">
        <f t="shared" si="183"/>
        <v>41</v>
      </c>
      <c r="AV53" s="54">
        <f t="shared" si="184"/>
        <v>41</v>
      </c>
      <c r="AW53" s="54" t="str">
        <f t="shared" si="59"/>
        <v/>
      </c>
      <c r="AX53" s="54" t="str">
        <f t="shared" si="60"/>
        <v/>
      </c>
      <c r="AY53" s="54" t="str">
        <f t="shared" si="61"/>
        <v/>
      </c>
      <c r="AZ53" s="54" t="str">
        <f t="shared" si="62"/>
        <v/>
      </c>
      <c r="BA53" s="54" t="str">
        <f t="shared" si="63"/>
        <v/>
      </c>
      <c r="BB53" s="54" t="str">
        <f ca="1">IF(AB53="","",IF(COUNTIF(エラー23シート!$G$5:$G$79, OFFSET(I53,IF(H53="",0,-H53+1),0)*100+OFFSET(X53,IF(H53="",0,-H53+1),0)*10+AB53)&gt;0,23,""))</f>
        <v/>
      </c>
      <c r="BC53" s="54" t="str">
        <f t="shared" si="64"/>
        <v/>
      </c>
      <c r="BD53" s="54" t="str">
        <f t="shared" si="65"/>
        <v/>
      </c>
      <c r="BE53" s="54" t="str">
        <f t="shared" si="66"/>
        <v/>
      </c>
      <c r="BF53" s="54" t="str">
        <f t="shared" si="67"/>
        <v/>
      </c>
      <c r="BG53" s="54" t="str">
        <f t="shared" si="68"/>
        <v/>
      </c>
      <c r="BH53" s="54" t="str">
        <f t="shared" si="69"/>
        <v/>
      </c>
      <c r="BI53" s="54" t="str">
        <f t="shared" si="70"/>
        <v/>
      </c>
      <c r="BJ53" s="54" t="str">
        <f t="shared" si="71"/>
        <v/>
      </c>
      <c r="BK53" s="54" t="str">
        <f t="shared" si="72"/>
        <v/>
      </c>
      <c r="BL53" s="54" t="str">
        <f t="shared" si="73"/>
        <v/>
      </c>
      <c r="BM53" s="54" t="str">
        <f t="shared" si="74"/>
        <v/>
      </c>
      <c r="BN53" s="54" t="str">
        <f t="shared" si="75"/>
        <v/>
      </c>
      <c r="BO53" s="54" t="str">
        <f t="shared" si="76"/>
        <v/>
      </c>
      <c r="BP53" s="54" t="str">
        <f t="shared" si="77"/>
        <v/>
      </c>
      <c r="BQ53" s="54" t="str">
        <f t="shared" si="78"/>
        <v/>
      </c>
      <c r="BR53" s="54" t="str">
        <f t="shared" si="79"/>
        <v/>
      </c>
      <c r="BS53" s="218" t="str">
        <f t="shared" si="80"/>
        <v/>
      </c>
      <c r="BT53" s="54" t="str">
        <f t="shared" si="81"/>
        <v/>
      </c>
      <c r="BU53" s="54" t="str">
        <f t="shared" si="82"/>
        <v/>
      </c>
      <c r="BV53" s="54" t="str">
        <f t="shared" si="83"/>
        <v/>
      </c>
      <c r="BW53" s="54" t="str">
        <f t="shared" si="84"/>
        <v/>
      </c>
      <c r="BX53" s="54" t="str">
        <f t="shared" si="85"/>
        <v/>
      </c>
      <c r="BY53" s="54" t="str">
        <f t="shared" si="86"/>
        <v/>
      </c>
      <c r="BZ53" s="54" t="str">
        <f t="shared" si="87"/>
        <v/>
      </c>
      <c r="CA53" s="54" t="str">
        <f t="shared" si="88"/>
        <v/>
      </c>
      <c r="CB53" s="54" t="str">
        <f t="shared" si="89"/>
        <v/>
      </c>
      <c r="CC53" s="54" t="str">
        <f t="shared" si="90"/>
        <v/>
      </c>
      <c r="CD53" s="54" t="str">
        <f t="shared" si="91"/>
        <v/>
      </c>
      <c r="CE53" s="54" t="str">
        <f t="shared" si="92"/>
        <v/>
      </c>
      <c r="CF53" s="54" t="str">
        <f t="shared" si="93"/>
        <v/>
      </c>
      <c r="CG53" s="54" t="str">
        <f t="shared" si="94"/>
        <v/>
      </c>
      <c r="CH53" s="54" t="str">
        <f t="shared" si="95"/>
        <v/>
      </c>
      <c r="CI53" s="54" t="str">
        <f t="shared" si="96"/>
        <v/>
      </c>
      <c r="CJ53" s="54" t="str">
        <f t="shared" si="97"/>
        <v/>
      </c>
      <c r="CK53" s="54" t="str">
        <f t="shared" si="98"/>
        <v/>
      </c>
      <c r="CL53" s="219" t="str">
        <f t="shared" si="99"/>
        <v/>
      </c>
      <c r="CM53" s="54" t="str">
        <f t="shared" si="100"/>
        <v/>
      </c>
      <c r="CN53" s="54" t="str">
        <f t="shared" si="101"/>
        <v/>
      </c>
      <c r="CO53" s="54" t="str">
        <f t="shared" si="102"/>
        <v/>
      </c>
      <c r="CP53" s="54" t="str">
        <f t="shared" si="103"/>
        <v/>
      </c>
      <c r="CQ53" s="54" t="str">
        <f t="shared" si="104"/>
        <v/>
      </c>
      <c r="CR53" s="54" t="str">
        <f t="shared" si="105"/>
        <v/>
      </c>
      <c r="CS53" s="54" t="str">
        <f t="shared" si="106"/>
        <v/>
      </c>
      <c r="CT53" s="54" t="str">
        <f t="shared" si="107"/>
        <v/>
      </c>
      <c r="CU53" s="54" t="str">
        <f t="shared" si="108"/>
        <v/>
      </c>
      <c r="CV53" s="220">
        <f t="shared" si="109"/>
        <v>0</v>
      </c>
      <c r="CW53" s="54" t="str">
        <f t="shared" si="110"/>
        <v/>
      </c>
      <c r="CX53" s="54" t="str">
        <f t="shared" si="111"/>
        <v/>
      </c>
      <c r="CY53" s="54" t="str">
        <f t="shared" si="112"/>
        <v/>
      </c>
      <c r="CZ53" s="54" t="str">
        <f t="shared" si="113"/>
        <v/>
      </c>
      <c r="DA53" s="54" t="str">
        <f t="shared" si="114"/>
        <v/>
      </c>
      <c r="DB53" s="54" t="str">
        <f t="shared" si="115"/>
        <v/>
      </c>
      <c r="DC53" s="54" t="str">
        <f t="shared" si="116"/>
        <v/>
      </c>
      <c r="DD53" s="54" t="str">
        <f t="shared" si="117"/>
        <v/>
      </c>
      <c r="DE53" s="54" t="str">
        <f t="shared" si="118"/>
        <v/>
      </c>
      <c r="DF53" s="54" t="str">
        <f t="shared" si="119"/>
        <v/>
      </c>
      <c r="DG53" s="54" t="str">
        <f t="shared" si="120"/>
        <v/>
      </c>
      <c r="DH53" s="54" t="str">
        <f t="shared" si="121"/>
        <v/>
      </c>
      <c r="DI53" s="54" t="str">
        <f t="shared" si="122"/>
        <v/>
      </c>
      <c r="DJ53" s="54" t="str">
        <f t="shared" si="123"/>
        <v/>
      </c>
      <c r="DK53" s="54" t="str">
        <f t="shared" si="124"/>
        <v/>
      </c>
      <c r="DL53" s="54" t="str">
        <f t="shared" si="125"/>
        <v/>
      </c>
      <c r="DM53" s="54" t="str">
        <f t="shared" si="126"/>
        <v/>
      </c>
      <c r="DN53" s="54" t="str">
        <f t="shared" si="127"/>
        <v/>
      </c>
      <c r="DO53" s="54" t="str">
        <f t="shared" si="128"/>
        <v/>
      </c>
      <c r="DP53" s="54" t="str">
        <f t="shared" si="129"/>
        <v/>
      </c>
      <c r="DQ53" s="54" t="str">
        <f t="shared" si="130"/>
        <v/>
      </c>
      <c r="DR53" s="54" t="str">
        <f t="shared" si="131"/>
        <v/>
      </c>
      <c r="DS53" s="54" t="str">
        <f t="shared" si="132"/>
        <v/>
      </c>
      <c r="DT53" s="54" t="str">
        <f t="shared" si="133"/>
        <v/>
      </c>
      <c r="DU53" s="54" t="str">
        <f t="shared" si="134"/>
        <v/>
      </c>
      <c r="DV53" s="54" t="str">
        <f t="shared" si="135"/>
        <v/>
      </c>
      <c r="DW53" s="54" t="str">
        <f t="shared" si="136"/>
        <v/>
      </c>
      <c r="DX53" s="54" t="str">
        <f t="shared" si="137"/>
        <v/>
      </c>
      <c r="DY53" s="54" t="str">
        <f t="shared" si="138"/>
        <v/>
      </c>
      <c r="DZ53" s="54" t="str">
        <f t="shared" si="139"/>
        <v/>
      </c>
      <c r="EA53" s="54" t="str">
        <f t="shared" si="140"/>
        <v/>
      </c>
      <c r="EB53" s="54" t="str">
        <f t="shared" si="141"/>
        <v/>
      </c>
      <c r="EC53" s="54" t="str">
        <f t="shared" si="142"/>
        <v/>
      </c>
      <c r="ED53" s="54" t="str">
        <f t="shared" si="143"/>
        <v/>
      </c>
      <c r="EE53" s="54" t="str">
        <f t="shared" si="144"/>
        <v/>
      </c>
      <c r="EF53" s="54" t="str">
        <f t="shared" si="145"/>
        <v/>
      </c>
      <c r="EG53" s="54" t="str">
        <f t="shared" si="146"/>
        <v/>
      </c>
      <c r="EH53" s="54" t="str">
        <f t="shared" si="147"/>
        <v/>
      </c>
      <c r="EI53" s="54" t="str">
        <f t="shared" si="148"/>
        <v/>
      </c>
      <c r="EJ53" s="54" t="str">
        <f t="shared" si="149"/>
        <v/>
      </c>
      <c r="EK53" s="54" t="str">
        <f t="shared" si="150"/>
        <v/>
      </c>
      <c r="EL53" s="54" t="str">
        <f t="shared" si="151"/>
        <v/>
      </c>
      <c r="EM53" s="54" t="str">
        <f t="shared" si="152"/>
        <v/>
      </c>
      <c r="EN53" s="54" t="str">
        <f t="shared" si="153"/>
        <v/>
      </c>
      <c r="EO53" s="54" t="str">
        <f t="shared" si="154"/>
        <v/>
      </c>
      <c r="EP53" s="54" t="str">
        <f t="shared" si="155"/>
        <v/>
      </c>
      <c r="EQ53" s="220" t="str">
        <f t="shared" ca="1" si="156"/>
        <v/>
      </c>
      <c r="ER53" s="220" t="str">
        <f t="shared" ca="1" si="157"/>
        <v/>
      </c>
      <c r="ES53" s="54" t="str">
        <f t="shared" ca="1" si="158"/>
        <v/>
      </c>
      <c r="ET53" s="54" t="str">
        <f t="shared" ca="1" si="159"/>
        <v/>
      </c>
      <c r="EU53" s="54" t="str">
        <f t="shared" ca="1" si="160"/>
        <v/>
      </c>
      <c r="EV53" s="54" t="str">
        <f t="shared" ca="1" si="161"/>
        <v/>
      </c>
      <c r="EW53" s="54" t="str">
        <f t="shared" ca="1" si="162"/>
        <v/>
      </c>
      <c r="EX53" s="54" t="str">
        <f t="shared" ca="1" si="163"/>
        <v/>
      </c>
      <c r="EY53" s="54" t="str">
        <f t="shared" ca="1" si="164"/>
        <v/>
      </c>
      <c r="EZ53" s="54" t="str">
        <f t="shared" ca="1" si="165"/>
        <v/>
      </c>
      <c r="FA53" s="54" t="str">
        <f t="shared" ca="1" si="166"/>
        <v/>
      </c>
      <c r="FB53" s="54" t="str">
        <f t="shared" ca="1" si="167"/>
        <v/>
      </c>
      <c r="FC53" s="54" t="str">
        <f t="shared" ca="1" si="168"/>
        <v/>
      </c>
      <c r="FD53" s="220">
        <f t="shared" si="169"/>
        <v>1</v>
      </c>
      <c r="FE53" s="54" t="str">
        <f t="shared" si="170"/>
        <v/>
      </c>
      <c r="FF53" s="54" t="str">
        <f t="shared" si="171"/>
        <v/>
      </c>
      <c r="FG53" s="54" t="str">
        <f t="shared" si="172"/>
        <v/>
      </c>
      <c r="FH53" s="54" t="str">
        <f t="shared" si="173"/>
        <v/>
      </c>
      <c r="FI53" s="220" t="str">
        <f>IF(B53=0,"",COUNTIF(FD$6:FD53,FD53))</f>
        <v/>
      </c>
      <c r="FJ53" s="54" t="str">
        <f t="shared" si="174"/>
        <v/>
      </c>
      <c r="FK53" s="221" t="str">
        <f t="shared" si="175"/>
        <v/>
      </c>
      <c r="FL53" s="54" t="str">
        <f t="shared" si="176"/>
        <v/>
      </c>
      <c r="FM53" s="54" t="str">
        <f t="shared" si="177"/>
        <v/>
      </c>
      <c r="FN53" s="54" t="str">
        <f t="shared" si="178"/>
        <v/>
      </c>
      <c r="FO53" s="54" t="str">
        <f t="shared" si="179"/>
        <v/>
      </c>
    </row>
    <row r="54" spans="1:171" ht="17.25">
      <c r="A54" s="214">
        <v>49</v>
      </c>
      <c r="B54" s="214">
        <f>COUNTIF('中間シート (2)'!M:M,行政集計シート※記入不要です!A54)</f>
        <v>0</v>
      </c>
      <c r="C54" s="222" t="str">
        <f t="shared" si="186"/>
        <v/>
      </c>
      <c r="D54" s="222" t="str">
        <f t="shared" si="185"/>
        <v/>
      </c>
      <c r="E54" s="222" t="str">
        <f t="shared" si="182"/>
        <v/>
      </c>
      <c r="F54" s="223"/>
      <c r="G54" s="216" t="str">
        <f>IFERROR(VLOOKUP($A54,'中間シート (2)'!$M$6:$AR$65,G$1,FALSE),"")</f>
        <v/>
      </c>
      <c r="H54" s="216" t="str">
        <f>IFERROR(VLOOKUP($A54,'中間シート (2)'!$M$6:$AR$65,H$1,FALSE),"")</f>
        <v/>
      </c>
      <c r="I54" s="216" t="str">
        <f>IFERROR(VLOOKUP($A54,'中間シート (2)'!$M$6:$AR$65,I$1,FALSE),"")</f>
        <v/>
      </c>
      <c r="J54" s="216" t="str">
        <f>IFERROR(VLOOKUP($A54,'中間シート (2)'!$M$6:$AR$65,J$1,FALSE),"")</f>
        <v/>
      </c>
      <c r="K54" s="216" t="str">
        <f>IFERROR(VLOOKUP($A54,'中間シート (2)'!$M$6:$AR$65,K$1,FALSE),"")</f>
        <v/>
      </c>
      <c r="L54" s="216" t="str">
        <f>IFERROR(VLOOKUP($A54,'中間シート (2)'!$M$6:$AR$65,L$1,FALSE),"")</f>
        <v/>
      </c>
      <c r="M54" s="216" t="str">
        <f>IFERROR(VLOOKUP($A54,'中間シート (2)'!$M$6:$AR$65,M$1,FALSE),"")</f>
        <v/>
      </c>
      <c r="N54" s="216" t="str">
        <f>IFERROR(VLOOKUP($A54,'中間シート (2)'!$M$6:$AR$65,N$1,FALSE),"")</f>
        <v/>
      </c>
      <c r="O54" s="216" t="str">
        <f>IFERROR(VLOOKUP($A54,'中間シート (2)'!$M$6:$AR$65,O$1,FALSE),"")</f>
        <v/>
      </c>
      <c r="P54" s="216" t="str">
        <f>IFERROR(VLOOKUP($A54,'中間シート (2)'!$M$6:$AR$65,P$1,FALSE),"")</f>
        <v/>
      </c>
      <c r="Q54" s="216" t="str">
        <f>IFERROR(VLOOKUP($A54,'中間シート (2)'!$M$6:$AR$65,Q$1,FALSE),"")</f>
        <v/>
      </c>
      <c r="R54" s="216" t="str">
        <f>IFERROR(VLOOKUP($A54,'中間シート (2)'!$M$6:$AR$65,R$1,FALSE),"")</f>
        <v/>
      </c>
      <c r="S54" s="216" t="str">
        <f>IFERROR(VLOOKUP($A54,'中間シート (2)'!$M$6:$AR$65,S$1,FALSE),"")</f>
        <v/>
      </c>
      <c r="T54" s="216" t="str">
        <f>IFERROR(VLOOKUP($A54,'中間シート (2)'!$M$6:$AR$65,T$1,FALSE),"")</f>
        <v/>
      </c>
      <c r="U54" s="216" t="str">
        <f>IFERROR(VLOOKUP($A54,'中間シート (2)'!$M$6:$AR$65,U$1,FALSE),"")</f>
        <v/>
      </c>
      <c r="V54" s="216"/>
      <c r="W54" s="216" t="str">
        <f>IFERROR(VLOOKUP($A54,'中間シート (2)'!$M$6:$AR$65,W$1,FALSE),"")</f>
        <v/>
      </c>
      <c r="X54" s="216" t="str">
        <f>IFERROR(VLOOKUP($A54,'中間シート (2)'!$M$6:$AR$65,X$1,FALSE),"")</f>
        <v/>
      </c>
      <c r="Y54" s="216" t="str">
        <f>IFERROR(VLOOKUP($A54,'中間シート (2)'!$M$6:$AR$65,Y$1,FALSE),"")</f>
        <v/>
      </c>
      <c r="Z54" s="216" t="str">
        <f>IFERROR(VLOOKUP($A54,'中間シート (2)'!$M$6:$AR$65,Z$1,FALSE),"")</f>
        <v/>
      </c>
      <c r="AA54" s="216" t="str">
        <f>IFERROR(VLOOKUP($A54,'中間シート (2)'!$M$6:$AR$65,AA$1,FALSE),"")</f>
        <v/>
      </c>
      <c r="AB54" s="216" t="str">
        <f>IFERROR(VLOOKUP($A54,'中間シート (2)'!$M$6:$AR$65,AB$1,FALSE),"")</f>
        <v/>
      </c>
      <c r="AC54" s="216" t="str">
        <f>IFERROR(VLOOKUP($A54,'中間シート (2)'!$M$6:$AR$65,AC$1,FALSE),"")</f>
        <v/>
      </c>
      <c r="AD54" s="216" t="str">
        <f>IFERROR(VLOOKUP($A54,'中間シート (2)'!$M$6:$AR$65,AD$1,FALSE),"")</f>
        <v/>
      </c>
      <c r="AE54" s="216"/>
      <c r="AF54" s="216"/>
      <c r="AG54" s="216"/>
      <c r="AH54" s="228" t="str">
        <f>IFERROR(VLOOKUP($A54,'中間シート (2)'!$M$6:$BC$67,AH$1,FALSE),"")</f>
        <v/>
      </c>
      <c r="AI54" s="228" t="str">
        <f>IFERROR(VLOOKUP($A54,'中間シート (2)'!$M$6:$BC$67,AI$1,FALSE),"")</f>
        <v/>
      </c>
      <c r="AJ54" s="228" t="str">
        <f>IFERROR(VLOOKUP($A54,'中間シート (2)'!$M$6:$BC$67,AJ$1,FALSE),"")</f>
        <v/>
      </c>
      <c r="AK54" s="228" t="str">
        <f>IFERROR(VLOOKUP($A54,'中間シート (2)'!$M$6:$BC$67,AK$1,FALSE),"")</f>
        <v/>
      </c>
      <c r="AL54" s="228" t="str">
        <f>IFERROR(VLOOKUP($A54,'中間シート (2)'!$M$6:$BC$67,AL$1,FALSE),"")</f>
        <v/>
      </c>
      <c r="AM54" s="228" t="str">
        <f>IFERROR(VLOOKUP($A54,'中間シート (2)'!$M$6:$BC$67,AM$1,FALSE),"")</f>
        <v/>
      </c>
      <c r="AN54" s="228" t="str">
        <f>IFERROR(VLOOKUP($A54,'中間シート (2)'!$M$6:$BC$67,AN$1,FALSE),"")</f>
        <v/>
      </c>
      <c r="AO54" s="228" t="str">
        <f>IFERROR(VLOOKUP($A54,'中間シート (2)'!$M$6:$BC$67,AO$1,FALSE),"")</f>
        <v/>
      </c>
      <c r="AR54" s="217"/>
      <c r="AS54" s="217"/>
      <c r="AT54" s="217"/>
      <c r="AU54" s="54">
        <f t="shared" si="183"/>
        <v>41</v>
      </c>
      <c r="AV54" s="54">
        <f t="shared" si="184"/>
        <v>41</v>
      </c>
      <c r="AW54" s="54" t="str">
        <f t="shared" si="59"/>
        <v/>
      </c>
      <c r="AX54" s="54" t="str">
        <f t="shared" si="60"/>
        <v/>
      </c>
      <c r="AY54" s="54" t="str">
        <f t="shared" si="61"/>
        <v/>
      </c>
      <c r="AZ54" s="54" t="str">
        <f t="shared" si="62"/>
        <v/>
      </c>
      <c r="BA54" s="54" t="str">
        <f t="shared" si="63"/>
        <v/>
      </c>
      <c r="BB54" s="54" t="str">
        <f ca="1">IF(AB54="","",IF(COUNTIF(エラー23シート!$G$5:$G$79, OFFSET(I54,IF(H54="",0,-H54+1),0)*100+OFFSET(X54,IF(H54="",0,-H54+1),0)*10+AB54)&gt;0,23,""))</f>
        <v/>
      </c>
      <c r="BC54" s="54" t="str">
        <f t="shared" si="64"/>
        <v/>
      </c>
      <c r="BD54" s="54" t="str">
        <f t="shared" si="65"/>
        <v/>
      </c>
      <c r="BE54" s="54" t="str">
        <f t="shared" si="66"/>
        <v/>
      </c>
      <c r="BF54" s="54" t="str">
        <f t="shared" si="67"/>
        <v/>
      </c>
      <c r="BG54" s="54" t="str">
        <f t="shared" si="68"/>
        <v/>
      </c>
      <c r="BH54" s="54" t="str">
        <f t="shared" si="69"/>
        <v/>
      </c>
      <c r="BI54" s="54" t="str">
        <f t="shared" si="70"/>
        <v/>
      </c>
      <c r="BJ54" s="54" t="str">
        <f t="shared" si="71"/>
        <v/>
      </c>
      <c r="BK54" s="54" t="str">
        <f t="shared" si="72"/>
        <v/>
      </c>
      <c r="BL54" s="54" t="str">
        <f t="shared" si="73"/>
        <v/>
      </c>
      <c r="BM54" s="54" t="str">
        <f t="shared" si="74"/>
        <v/>
      </c>
      <c r="BN54" s="54" t="str">
        <f t="shared" si="75"/>
        <v/>
      </c>
      <c r="BO54" s="54" t="str">
        <f t="shared" si="76"/>
        <v/>
      </c>
      <c r="BP54" s="54" t="str">
        <f t="shared" si="77"/>
        <v/>
      </c>
      <c r="BQ54" s="54" t="str">
        <f t="shared" si="78"/>
        <v/>
      </c>
      <c r="BR54" s="54" t="str">
        <f t="shared" si="79"/>
        <v/>
      </c>
      <c r="BS54" s="218" t="str">
        <f t="shared" si="80"/>
        <v/>
      </c>
      <c r="BT54" s="54" t="str">
        <f t="shared" si="81"/>
        <v/>
      </c>
      <c r="BU54" s="54" t="str">
        <f t="shared" si="82"/>
        <v/>
      </c>
      <c r="BV54" s="54" t="str">
        <f t="shared" si="83"/>
        <v/>
      </c>
      <c r="BW54" s="54" t="str">
        <f t="shared" si="84"/>
        <v/>
      </c>
      <c r="BX54" s="54" t="str">
        <f t="shared" si="85"/>
        <v/>
      </c>
      <c r="BY54" s="54" t="str">
        <f t="shared" si="86"/>
        <v/>
      </c>
      <c r="BZ54" s="54" t="str">
        <f t="shared" si="87"/>
        <v/>
      </c>
      <c r="CA54" s="54" t="str">
        <f t="shared" si="88"/>
        <v/>
      </c>
      <c r="CB54" s="54" t="str">
        <f t="shared" si="89"/>
        <v/>
      </c>
      <c r="CC54" s="54" t="str">
        <f t="shared" si="90"/>
        <v/>
      </c>
      <c r="CD54" s="54" t="str">
        <f t="shared" si="91"/>
        <v/>
      </c>
      <c r="CE54" s="54" t="str">
        <f t="shared" si="92"/>
        <v/>
      </c>
      <c r="CF54" s="54" t="str">
        <f t="shared" si="93"/>
        <v/>
      </c>
      <c r="CG54" s="54" t="str">
        <f t="shared" si="94"/>
        <v/>
      </c>
      <c r="CH54" s="54" t="str">
        <f t="shared" si="95"/>
        <v/>
      </c>
      <c r="CI54" s="54" t="str">
        <f t="shared" si="96"/>
        <v/>
      </c>
      <c r="CJ54" s="54" t="str">
        <f t="shared" si="97"/>
        <v/>
      </c>
      <c r="CK54" s="54" t="str">
        <f t="shared" si="98"/>
        <v/>
      </c>
      <c r="CL54" s="219" t="str">
        <f t="shared" si="99"/>
        <v/>
      </c>
      <c r="CM54" s="54" t="str">
        <f t="shared" si="100"/>
        <v/>
      </c>
      <c r="CN54" s="54" t="str">
        <f t="shared" si="101"/>
        <v/>
      </c>
      <c r="CO54" s="54" t="str">
        <f t="shared" si="102"/>
        <v/>
      </c>
      <c r="CP54" s="54" t="str">
        <f t="shared" si="103"/>
        <v/>
      </c>
      <c r="CQ54" s="54" t="str">
        <f t="shared" si="104"/>
        <v/>
      </c>
      <c r="CR54" s="54" t="str">
        <f t="shared" si="105"/>
        <v/>
      </c>
      <c r="CS54" s="54" t="str">
        <f t="shared" si="106"/>
        <v/>
      </c>
      <c r="CT54" s="54" t="str">
        <f t="shared" si="107"/>
        <v/>
      </c>
      <c r="CU54" s="54" t="str">
        <f t="shared" si="108"/>
        <v/>
      </c>
      <c r="CV54" s="220">
        <f t="shared" si="109"/>
        <v>0</v>
      </c>
      <c r="CW54" s="54" t="str">
        <f t="shared" si="110"/>
        <v/>
      </c>
      <c r="CX54" s="54" t="str">
        <f t="shared" si="111"/>
        <v/>
      </c>
      <c r="CY54" s="54" t="str">
        <f t="shared" si="112"/>
        <v/>
      </c>
      <c r="CZ54" s="54" t="str">
        <f t="shared" si="113"/>
        <v/>
      </c>
      <c r="DA54" s="54" t="str">
        <f t="shared" si="114"/>
        <v/>
      </c>
      <c r="DB54" s="54" t="str">
        <f t="shared" si="115"/>
        <v/>
      </c>
      <c r="DC54" s="54" t="str">
        <f t="shared" si="116"/>
        <v/>
      </c>
      <c r="DD54" s="54" t="str">
        <f t="shared" si="117"/>
        <v/>
      </c>
      <c r="DE54" s="54" t="str">
        <f t="shared" si="118"/>
        <v/>
      </c>
      <c r="DF54" s="54" t="str">
        <f t="shared" si="119"/>
        <v/>
      </c>
      <c r="DG54" s="54" t="str">
        <f t="shared" si="120"/>
        <v/>
      </c>
      <c r="DH54" s="54" t="str">
        <f t="shared" si="121"/>
        <v/>
      </c>
      <c r="DI54" s="54" t="str">
        <f t="shared" si="122"/>
        <v/>
      </c>
      <c r="DJ54" s="54" t="str">
        <f t="shared" si="123"/>
        <v/>
      </c>
      <c r="DK54" s="54" t="str">
        <f t="shared" si="124"/>
        <v/>
      </c>
      <c r="DL54" s="54" t="str">
        <f t="shared" si="125"/>
        <v/>
      </c>
      <c r="DM54" s="54" t="str">
        <f t="shared" si="126"/>
        <v/>
      </c>
      <c r="DN54" s="54" t="str">
        <f t="shared" si="127"/>
        <v/>
      </c>
      <c r="DO54" s="54" t="str">
        <f t="shared" si="128"/>
        <v/>
      </c>
      <c r="DP54" s="54" t="str">
        <f t="shared" si="129"/>
        <v/>
      </c>
      <c r="DQ54" s="54" t="str">
        <f t="shared" si="130"/>
        <v/>
      </c>
      <c r="DR54" s="54" t="str">
        <f t="shared" si="131"/>
        <v/>
      </c>
      <c r="DS54" s="54" t="str">
        <f t="shared" si="132"/>
        <v/>
      </c>
      <c r="DT54" s="54" t="str">
        <f t="shared" si="133"/>
        <v/>
      </c>
      <c r="DU54" s="54" t="str">
        <f t="shared" si="134"/>
        <v/>
      </c>
      <c r="DV54" s="54" t="str">
        <f t="shared" si="135"/>
        <v/>
      </c>
      <c r="DW54" s="54" t="str">
        <f t="shared" si="136"/>
        <v/>
      </c>
      <c r="DX54" s="54" t="str">
        <f t="shared" si="137"/>
        <v/>
      </c>
      <c r="DY54" s="54" t="str">
        <f t="shared" si="138"/>
        <v/>
      </c>
      <c r="DZ54" s="54" t="str">
        <f t="shared" si="139"/>
        <v/>
      </c>
      <c r="EA54" s="54" t="str">
        <f t="shared" si="140"/>
        <v/>
      </c>
      <c r="EB54" s="54" t="str">
        <f t="shared" si="141"/>
        <v/>
      </c>
      <c r="EC54" s="54" t="str">
        <f t="shared" si="142"/>
        <v/>
      </c>
      <c r="ED54" s="54" t="str">
        <f t="shared" si="143"/>
        <v/>
      </c>
      <c r="EE54" s="54" t="str">
        <f t="shared" si="144"/>
        <v/>
      </c>
      <c r="EF54" s="54" t="str">
        <f t="shared" si="145"/>
        <v/>
      </c>
      <c r="EG54" s="54" t="str">
        <f t="shared" si="146"/>
        <v/>
      </c>
      <c r="EH54" s="54" t="str">
        <f t="shared" si="147"/>
        <v/>
      </c>
      <c r="EI54" s="54" t="str">
        <f t="shared" si="148"/>
        <v/>
      </c>
      <c r="EJ54" s="54" t="str">
        <f t="shared" si="149"/>
        <v/>
      </c>
      <c r="EK54" s="54" t="str">
        <f t="shared" si="150"/>
        <v/>
      </c>
      <c r="EL54" s="54" t="str">
        <f t="shared" si="151"/>
        <v/>
      </c>
      <c r="EM54" s="54" t="str">
        <f t="shared" si="152"/>
        <v/>
      </c>
      <c r="EN54" s="54" t="str">
        <f t="shared" si="153"/>
        <v/>
      </c>
      <c r="EO54" s="54" t="str">
        <f t="shared" si="154"/>
        <v/>
      </c>
      <c r="EP54" s="54" t="str">
        <f t="shared" si="155"/>
        <v/>
      </c>
      <c r="EQ54" s="220" t="str">
        <f t="shared" ca="1" si="156"/>
        <v/>
      </c>
      <c r="ER54" s="220" t="str">
        <f t="shared" ca="1" si="157"/>
        <v/>
      </c>
      <c r="ES54" s="54" t="str">
        <f t="shared" ca="1" si="158"/>
        <v/>
      </c>
      <c r="ET54" s="54" t="str">
        <f t="shared" ca="1" si="159"/>
        <v/>
      </c>
      <c r="EU54" s="54" t="str">
        <f t="shared" ca="1" si="160"/>
        <v/>
      </c>
      <c r="EV54" s="54" t="str">
        <f t="shared" ca="1" si="161"/>
        <v/>
      </c>
      <c r="EW54" s="54" t="str">
        <f t="shared" ca="1" si="162"/>
        <v/>
      </c>
      <c r="EX54" s="54" t="str">
        <f t="shared" ca="1" si="163"/>
        <v/>
      </c>
      <c r="EY54" s="54" t="str">
        <f t="shared" ca="1" si="164"/>
        <v/>
      </c>
      <c r="EZ54" s="54" t="str">
        <f t="shared" ca="1" si="165"/>
        <v/>
      </c>
      <c r="FA54" s="54" t="str">
        <f t="shared" ca="1" si="166"/>
        <v/>
      </c>
      <c r="FB54" s="54" t="str">
        <f t="shared" ca="1" si="167"/>
        <v/>
      </c>
      <c r="FC54" s="54" t="str">
        <f t="shared" ca="1" si="168"/>
        <v/>
      </c>
      <c r="FD54" s="220">
        <f t="shared" si="169"/>
        <v>1</v>
      </c>
      <c r="FE54" s="54" t="str">
        <f t="shared" si="170"/>
        <v/>
      </c>
      <c r="FF54" s="54" t="str">
        <f t="shared" si="171"/>
        <v/>
      </c>
      <c r="FG54" s="54" t="str">
        <f t="shared" si="172"/>
        <v/>
      </c>
      <c r="FH54" s="54" t="str">
        <f t="shared" si="173"/>
        <v/>
      </c>
      <c r="FI54" s="220" t="str">
        <f>IF(B54=0,"",COUNTIF(FD$6:FD54,FD54))</f>
        <v/>
      </c>
      <c r="FJ54" s="54" t="str">
        <f t="shared" si="174"/>
        <v/>
      </c>
      <c r="FK54" s="221" t="str">
        <f t="shared" si="175"/>
        <v/>
      </c>
      <c r="FL54" s="54" t="str">
        <f t="shared" si="176"/>
        <v/>
      </c>
      <c r="FM54" s="54" t="str">
        <f t="shared" si="177"/>
        <v/>
      </c>
      <c r="FN54" s="54" t="str">
        <f t="shared" si="178"/>
        <v/>
      </c>
      <c r="FO54" s="54" t="str">
        <f t="shared" si="179"/>
        <v/>
      </c>
    </row>
    <row r="55" spans="1:171" ht="17.25">
      <c r="A55" s="214">
        <v>50</v>
      </c>
      <c r="B55" s="214">
        <f>COUNTIF('中間シート (2)'!M:M,行政集計シート※記入不要です!A55)</f>
        <v>0</v>
      </c>
      <c r="C55" s="222" t="str">
        <f t="shared" si="186"/>
        <v/>
      </c>
      <c r="D55" s="222" t="str">
        <f t="shared" si="185"/>
        <v/>
      </c>
      <c r="E55" s="222" t="str">
        <f t="shared" si="182"/>
        <v/>
      </c>
      <c r="F55" s="223"/>
      <c r="G55" s="216" t="str">
        <f>IFERROR(VLOOKUP($A55,'中間シート (2)'!$M$6:$AR$65,G$1,FALSE),"")</f>
        <v/>
      </c>
      <c r="H55" s="216" t="str">
        <f>IFERROR(VLOOKUP($A55,'中間シート (2)'!$M$6:$AR$65,H$1,FALSE),"")</f>
        <v/>
      </c>
      <c r="I55" s="216" t="str">
        <f>IFERROR(VLOOKUP($A55,'中間シート (2)'!$M$6:$AR$65,I$1,FALSE),"")</f>
        <v/>
      </c>
      <c r="J55" s="216" t="str">
        <f>IFERROR(VLOOKUP($A55,'中間シート (2)'!$M$6:$AR$65,J$1,FALSE),"")</f>
        <v/>
      </c>
      <c r="K55" s="216" t="str">
        <f>IFERROR(VLOOKUP($A55,'中間シート (2)'!$M$6:$AR$65,K$1,FALSE),"")</f>
        <v/>
      </c>
      <c r="L55" s="216" t="str">
        <f>IFERROR(VLOOKUP($A55,'中間シート (2)'!$M$6:$AR$65,L$1,FALSE),"")</f>
        <v/>
      </c>
      <c r="M55" s="216" t="str">
        <f>IFERROR(VLOOKUP($A55,'中間シート (2)'!$M$6:$AR$65,M$1,FALSE),"")</f>
        <v/>
      </c>
      <c r="N55" s="216" t="str">
        <f>IFERROR(VLOOKUP($A55,'中間シート (2)'!$M$6:$AR$65,N$1,FALSE),"")</f>
        <v/>
      </c>
      <c r="O55" s="216" t="str">
        <f>IFERROR(VLOOKUP($A55,'中間シート (2)'!$M$6:$AR$65,O$1,FALSE),"")</f>
        <v/>
      </c>
      <c r="P55" s="216" t="str">
        <f>IFERROR(VLOOKUP($A55,'中間シート (2)'!$M$6:$AR$65,P$1,FALSE),"")</f>
        <v/>
      </c>
      <c r="Q55" s="216" t="str">
        <f>IFERROR(VLOOKUP($A55,'中間シート (2)'!$M$6:$AR$65,Q$1,FALSE),"")</f>
        <v/>
      </c>
      <c r="R55" s="216" t="str">
        <f>IFERROR(VLOOKUP($A55,'中間シート (2)'!$M$6:$AR$65,R$1,FALSE),"")</f>
        <v/>
      </c>
      <c r="S55" s="216" t="str">
        <f>IFERROR(VLOOKUP($A55,'中間シート (2)'!$M$6:$AR$65,S$1,FALSE),"")</f>
        <v/>
      </c>
      <c r="T55" s="216" t="str">
        <f>IFERROR(VLOOKUP($A55,'中間シート (2)'!$M$6:$AR$65,T$1,FALSE),"")</f>
        <v/>
      </c>
      <c r="U55" s="216" t="str">
        <f>IFERROR(VLOOKUP($A55,'中間シート (2)'!$M$6:$AR$65,U$1,FALSE),"")</f>
        <v/>
      </c>
      <c r="V55" s="216"/>
      <c r="W55" s="216" t="str">
        <f>IFERROR(VLOOKUP($A55,'中間シート (2)'!$M$6:$AR$65,W$1,FALSE),"")</f>
        <v/>
      </c>
      <c r="X55" s="216" t="str">
        <f>IFERROR(VLOOKUP($A55,'中間シート (2)'!$M$6:$AR$65,X$1,FALSE),"")</f>
        <v/>
      </c>
      <c r="Y55" s="216" t="str">
        <f>IFERROR(VLOOKUP($A55,'中間シート (2)'!$M$6:$AR$65,Y$1,FALSE),"")</f>
        <v/>
      </c>
      <c r="Z55" s="216" t="str">
        <f>IFERROR(VLOOKUP($A55,'中間シート (2)'!$M$6:$AR$65,Z$1,FALSE),"")</f>
        <v/>
      </c>
      <c r="AA55" s="216" t="str">
        <f>IFERROR(VLOOKUP($A55,'中間シート (2)'!$M$6:$AR$65,AA$1,FALSE),"")</f>
        <v/>
      </c>
      <c r="AB55" s="216" t="str">
        <f>IFERROR(VLOOKUP($A55,'中間シート (2)'!$M$6:$AR$65,AB$1,FALSE),"")</f>
        <v/>
      </c>
      <c r="AC55" s="216" t="str">
        <f>IFERROR(VLOOKUP($A55,'中間シート (2)'!$M$6:$AR$65,AC$1,FALSE),"")</f>
        <v/>
      </c>
      <c r="AD55" s="216" t="str">
        <f>IFERROR(VLOOKUP($A55,'中間シート (2)'!$M$6:$AR$65,AD$1,FALSE),"")</f>
        <v/>
      </c>
      <c r="AE55" s="216"/>
      <c r="AF55" s="216"/>
      <c r="AG55" s="216"/>
      <c r="AH55" s="228" t="str">
        <f>IFERROR(VLOOKUP($A55,'中間シート (2)'!$M$6:$BC$67,AH$1,FALSE),"")</f>
        <v/>
      </c>
      <c r="AI55" s="228" t="str">
        <f>IFERROR(VLOOKUP($A55,'中間シート (2)'!$M$6:$BC$67,AI$1,FALSE),"")</f>
        <v/>
      </c>
      <c r="AJ55" s="228" t="str">
        <f>IFERROR(VLOOKUP($A55,'中間シート (2)'!$M$6:$BC$67,AJ$1,FALSE),"")</f>
        <v/>
      </c>
      <c r="AK55" s="228" t="str">
        <f>IFERROR(VLOOKUP($A55,'中間シート (2)'!$M$6:$BC$67,AK$1,FALSE),"")</f>
        <v/>
      </c>
      <c r="AL55" s="228" t="str">
        <f>IFERROR(VLOOKUP($A55,'中間シート (2)'!$M$6:$BC$67,AL$1,FALSE),"")</f>
        <v/>
      </c>
      <c r="AM55" s="228" t="str">
        <f>IFERROR(VLOOKUP($A55,'中間シート (2)'!$M$6:$BC$67,AM$1,FALSE),"")</f>
        <v/>
      </c>
      <c r="AN55" s="228" t="str">
        <f>IFERROR(VLOOKUP($A55,'中間シート (2)'!$M$6:$BC$67,AN$1,FALSE),"")</f>
        <v/>
      </c>
      <c r="AO55" s="228" t="str">
        <f>IFERROR(VLOOKUP($A55,'中間シート (2)'!$M$6:$BC$67,AO$1,FALSE),"")</f>
        <v/>
      </c>
      <c r="AR55" s="217"/>
      <c r="AS55" s="217"/>
      <c r="AT55" s="217"/>
      <c r="AU55" s="54">
        <f t="shared" si="183"/>
        <v>41</v>
      </c>
      <c r="AV55" s="54">
        <f t="shared" si="184"/>
        <v>41</v>
      </c>
      <c r="AW55" s="54" t="str">
        <f t="shared" si="59"/>
        <v/>
      </c>
      <c r="AX55" s="54" t="str">
        <f t="shared" si="60"/>
        <v/>
      </c>
      <c r="AY55" s="54" t="str">
        <f t="shared" si="61"/>
        <v/>
      </c>
      <c r="AZ55" s="54" t="str">
        <f t="shared" si="62"/>
        <v/>
      </c>
      <c r="BA55" s="54" t="str">
        <f t="shared" si="63"/>
        <v/>
      </c>
      <c r="BB55" s="54" t="str">
        <f ca="1">IF(AB55="","",IF(COUNTIF(エラー23シート!$G$5:$G$79, OFFSET(I55,IF(H55="",0,-H55+1),0)*100+OFFSET(X55,IF(H55="",0,-H55+1),0)*10+AB55)&gt;0,23,""))</f>
        <v/>
      </c>
      <c r="BC55" s="54" t="str">
        <f t="shared" si="64"/>
        <v/>
      </c>
      <c r="BD55" s="54" t="str">
        <f t="shared" si="65"/>
        <v/>
      </c>
      <c r="BE55" s="54" t="str">
        <f t="shared" si="66"/>
        <v/>
      </c>
      <c r="BF55" s="54" t="str">
        <f t="shared" si="67"/>
        <v/>
      </c>
      <c r="BG55" s="54" t="str">
        <f t="shared" si="68"/>
        <v/>
      </c>
      <c r="BH55" s="54" t="str">
        <f t="shared" si="69"/>
        <v/>
      </c>
      <c r="BI55" s="54" t="str">
        <f t="shared" si="70"/>
        <v/>
      </c>
      <c r="BJ55" s="54" t="str">
        <f t="shared" si="71"/>
        <v/>
      </c>
      <c r="BK55" s="54" t="str">
        <f t="shared" si="72"/>
        <v/>
      </c>
      <c r="BL55" s="54" t="str">
        <f t="shared" si="73"/>
        <v/>
      </c>
      <c r="BM55" s="54" t="str">
        <f t="shared" si="74"/>
        <v/>
      </c>
      <c r="BN55" s="54" t="str">
        <f t="shared" si="75"/>
        <v/>
      </c>
      <c r="BO55" s="54" t="str">
        <f t="shared" si="76"/>
        <v/>
      </c>
      <c r="BP55" s="54" t="str">
        <f t="shared" si="77"/>
        <v/>
      </c>
      <c r="BQ55" s="54" t="str">
        <f t="shared" si="78"/>
        <v/>
      </c>
      <c r="BR55" s="54" t="str">
        <f t="shared" si="79"/>
        <v/>
      </c>
      <c r="BS55" s="218" t="str">
        <f t="shared" si="80"/>
        <v/>
      </c>
      <c r="BT55" s="54" t="str">
        <f t="shared" si="81"/>
        <v/>
      </c>
      <c r="BU55" s="54" t="str">
        <f t="shared" si="82"/>
        <v/>
      </c>
      <c r="BV55" s="54" t="str">
        <f t="shared" si="83"/>
        <v/>
      </c>
      <c r="BW55" s="54" t="str">
        <f t="shared" si="84"/>
        <v/>
      </c>
      <c r="BX55" s="54" t="str">
        <f t="shared" si="85"/>
        <v/>
      </c>
      <c r="BY55" s="54" t="str">
        <f t="shared" si="86"/>
        <v/>
      </c>
      <c r="BZ55" s="54" t="str">
        <f t="shared" si="87"/>
        <v/>
      </c>
      <c r="CA55" s="54" t="str">
        <f t="shared" si="88"/>
        <v/>
      </c>
      <c r="CB55" s="54" t="str">
        <f t="shared" si="89"/>
        <v/>
      </c>
      <c r="CC55" s="54" t="str">
        <f t="shared" si="90"/>
        <v/>
      </c>
      <c r="CD55" s="54" t="str">
        <f t="shared" si="91"/>
        <v/>
      </c>
      <c r="CE55" s="54" t="str">
        <f t="shared" si="92"/>
        <v/>
      </c>
      <c r="CF55" s="54" t="str">
        <f t="shared" si="93"/>
        <v/>
      </c>
      <c r="CG55" s="54" t="str">
        <f t="shared" si="94"/>
        <v/>
      </c>
      <c r="CH55" s="54" t="str">
        <f t="shared" si="95"/>
        <v/>
      </c>
      <c r="CI55" s="54" t="str">
        <f t="shared" si="96"/>
        <v/>
      </c>
      <c r="CJ55" s="54" t="str">
        <f t="shared" si="97"/>
        <v/>
      </c>
      <c r="CK55" s="54" t="str">
        <f t="shared" si="98"/>
        <v/>
      </c>
      <c r="CL55" s="219" t="str">
        <f t="shared" si="99"/>
        <v/>
      </c>
      <c r="CM55" s="54" t="str">
        <f t="shared" si="100"/>
        <v/>
      </c>
      <c r="CN55" s="54" t="str">
        <f t="shared" si="101"/>
        <v/>
      </c>
      <c r="CO55" s="54" t="str">
        <f t="shared" si="102"/>
        <v/>
      </c>
      <c r="CP55" s="54" t="str">
        <f t="shared" si="103"/>
        <v/>
      </c>
      <c r="CQ55" s="54" t="str">
        <f t="shared" si="104"/>
        <v/>
      </c>
      <c r="CR55" s="54" t="str">
        <f t="shared" si="105"/>
        <v/>
      </c>
      <c r="CS55" s="54" t="str">
        <f t="shared" si="106"/>
        <v/>
      </c>
      <c r="CT55" s="54" t="str">
        <f t="shared" si="107"/>
        <v/>
      </c>
      <c r="CU55" s="54" t="str">
        <f t="shared" si="108"/>
        <v/>
      </c>
      <c r="CV55" s="220">
        <f t="shared" si="109"/>
        <v>0</v>
      </c>
      <c r="CW55" s="54" t="str">
        <f t="shared" si="110"/>
        <v/>
      </c>
      <c r="CX55" s="54" t="str">
        <f t="shared" si="111"/>
        <v/>
      </c>
      <c r="CY55" s="54" t="str">
        <f t="shared" si="112"/>
        <v/>
      </c>
      <c r="CZ55" s="54" t="str">
        <f t="shared" si="113"/>
        <v/>
      </c>
      <c r="DA55" s="54" t="str">
        <f t="shared" si="114"/>
        <v/>
      </c>
      <c r="DB55" s="54" t="str">
        <f t="shared" si="115"/>
        <v/>
      </c>
      <c r="DC55" s="54" t="str">
        <f t="shared" si="116"/>
        <v/>
      </c>
      <c r="DD55" s="54" t="str">
        <f t="shared" si="117"/>
        <v/>
      </c>
      <c r="DE55" s="54" t="str">
        <f t="shared" si="118"/>
        <v/>
      </c>
      <c r="DF55" s="54" t="str">
        <f t="shared" si="119"/>
        <v/>
      </c>
      <c r="DG55" s="54" t="str">
        <f t="shared" si="120"/>
        <v/>
      </c>
      <c r="DH55" s="54" t="str">
        <f t="shared" si="121"/>
        <v/>
      </c>
      <c r="DI55" s="54" t="str">
        <f t="shared" si="122"/>
        <v/>
      </c>
      <c r="DJ55" s="54" t="str">
        <f t="shared" si="123"/>
        <v/>
      </c>
      <c r="DK55" s="54" t="str">
        <f t="shared" si="124"/>
        <v/>
      </c>
      <c r="DL55" s="54" t="str">
        <f t="shared" si="125"/>
        <v/>
      </c>
      <c r="DM55" s="54" t="str">
        <f t="shared" si="126"/>
        <v/>
      </c>
      <c r="DN55" s="54" t="str">
        <f t="shared" si="127"/>
        <v/>
      </c>
      <c r="DO55" s="54" t="str">
        <f t="shared" si="128"/>
        <v/>
      </c>
      <c r="DP55" s="54" t="str">
        <f t="shared" si="129"/>
        <v/>
      </c>
      <c r="DQ55" s="54" t="str">
        <f t="shared" si="130"/>
        <v/>
      </c>
      <c r="DR55" s="54" t="str">
        <f t="shared" si="131"/>
        <v/>
      </c>
      <c r="DS55" s="54" t="str">
        <f t="shared" si="132"/>
        <v/>
      </c>
      <c r="DT55" s="54" t="str">
        <f t="shared" si="133"/>
        <v/>
      </c>
      <c r="DU55" s="54" t="str">
        <f t="shared" si="134"/>
        <v/>
      </c>
      <c r="DV55" s="54" t="str">
        <f t="shared" si="135"/>
        <v/>
      </c>
      <c r="DW55" s="54" t="str">
        <f t="shared" si="136"/>
        <v/>
      </c>
      <c r="DX55" s="54" t="str">
        <f t="shared" si="137"/>
        <v/>
      </c>
      <c r="DY55" s="54" t="str">
        <f t="shared" si="138"/>
        <v/>
      </c>
      <c r="DZ55" s="54" t="str">
        <f t="shared" si="139"/>
        <v/>
      </c>
      <c r="EA55" s="54" t="str">
        <f t="shared" si="140"/>
        <v/>
      </c>
      <c r="EB55" s="54" t="str">
        <f t="shared" si="141"/>
        <v/>
      </c>
      <c r="EC55" s="54" t="str">
        <f t="shared" si="142"/>
        <v/>
      </c>
      <c r="ED55" s="54" t="str">
        <f t="shared" si="143"/>
        <v/>
      </c>
      <c r="EE55" s="54" t="str">
        <f t="shared" si="144"/>
        <v/>
      </c>
      <c r="EF55" s="54" t="str">
        <f t="shared" si="145"/>
        <v/>
      </c>
      <c r="EG55" s="54" t="str">
        <f t="shared" si="146"/>
        <v/>
      </c>
      <c r="EH55" s="54" t="str">
        <f t="shared" si="147"/>
        <v/>
      </c>
      <c r="EI55" s="54" t="str">
        <f t="shared" si="148"/>
        <v/>
      </c>
      <c r="EJ55" s="54" t="str">
        <f t="shared" si="149"/>
        <v/>
      </c>
      <c r="EK55" s="54" t="str">
        <f t="shared" si="150"/>
        <v/>
      </c>
      <c r="EL55" s="54" t="str">
        <f t="shared" si="151"/>
        <v/>
      </c>
      <c r="EM55" s="54" t="str">
        <f t="shared" si="152"/>
        <v/>
      </c>
      <c r="EN55" s="54" t="str">
        <f t="shared" si="153"/>
        <v/>
      </c>
      <c r="EO55" s="54" t="str">
        <f t="shared" si="154"/>
        <v/>
      </c>
      <c r="EP55" s="54" t="str">
        <f t="shared" si="155"/>
        <v/>
      </c>
      <c r="EQ55" s="220" t="str">
        <f t="shared" ca="1" si="156"/>
        <v/>
      </c>
      <c r="ER55" s="220" t="str">
        <f t="shared" ca="1" si="157"/>
        <v/>
      </c>
      <c r="ES55" s="54" t="str">
        <f t="shared" ca="1" si="158"/>
        <v/>
      </c>
      <c r="ET55" s="54" t="str">
        <f t="shared" ca="1" si="159"/>
        <v/>
      </c>
      <c r="EU55" s="54" t="str">
        <f t="shared" ca="1" si="160"/>
        <v/>
      </c>
      <c r="EV55" s="54" t="str">
        <f t="shared" ca="1" si="161"/>
        <v/>
      </c>
      <c r="EW55" s="54" t="str">
        <f t="shared" ca="1" si="162"/>
        <v/>
      </c>
      <c r="EX55" s="54" t="str">
        <f t="shared" ca="1" si="163"/>
        <v/>
      </c>
      <c r="EY55" s="54" t="str">
        <f t="shared" ca="1" si="164"/>
        <v/>
      </c>
      <c r="EZ55" s="54" t="str">
        <f t="shared" ca="1" si="165"/>
        <v/>
      </c>
      <c r="FA55" s="54" t="str">
        <f t="shared" ca="1" si="166"/>
        <v/>
      </c>
      <c r="FB55" s="54" t="str">
        <f t="shared" ca="1" si="167"/>
        <v/>
      </c>
      <c r="FC55" s="54" t="str">
        <f t="shared" ca="1" si="168"/>
        <v/>
      </c>
      <c r="FD55" s="220">
        <f t="shared" si="169"/>
        <v>1</v>
      </c>
      <c r="FE55" s="54" t="str">
        <f t="shared" si="170"/>
        <v/>
      </c>
      <c r="FF55" s="54" t="str">
        <f t="shared" si="171"/>
        <v/>
      </c>
      <c r="FG55" s="54" t="str">
        <f t="shared" si="172"/>
        <v/>
      </c>
      <c r="FH55" s="54" t="str">
        <f t="shared" si="173"/>
        <v/>
      </c>
      <c r="FI55" s="220" t="str">
        <f>IF(B55=0,"",COUNTIF(FD$6:FD55,FD55))</f>
        <v/>
      </c>
      <c r="FJ55" s="54" t="str">
        <f t="shared" si="174"/>
        <v/>
      </c>
      <c r="FK55" s="221" t="str">
        <f t="shared" si="175"/>
        <v/>
      </c>
      <c r="FL55" s="54" t="str">
        <f t="shared" si="176"/>
        <v/>
      </c>
      <c r="FM55" s="54" t="str">
        <f t="shared" si="177"/>
        <v/>
      </c>
      <c r="FN55" s="54" t="str">
        <f t="shared" si="178"/>
        <v/>
      </c>
      <c r="FO55" s="54" t="str">
        <f t="shared" si="179"/>
        <v/>
      </c>
    </row>
    <row r="56" spans="1:171" ht="17.25">
      <c r="A56" s="214">
        <v>51</v>
      </c>
      <c r="B56" s="214">
        <f>COUNTIF('中間シート (2)'!M:M,行政集計シート※記入不要です!A56)</f>
        <v>0</v>
      </c>
      <c r="C56" s="222" t="str">
        <f t="shared" si="186"/>
        <v/>
      </c>
      <c r="D56" s="222" t="str">
        <f t="shared" si="185"/>
        <v/>
      </c>
      <c r="E56" s="222" t="str">
        <f t="shared" si="182"/>
        <v/>
      </c>
      <c r="F56" s="223"/>
      <c r="G56" s="216" t="str">
        <f>IFERROR(VLOOKUP($A56,'中間シート (2)'!$M$6:$AR$65,G$1,FALSE),"")</f>
        <v/>
      </c>
      <c r="H56" s="216" t="str">
        <f>IFERROR(VLOOKUP($A56,'中間シート (2)'!$M$6:$AR$65,H$1,FALSE),"")</f>
        <v/>
      </c>
      <c r="I56" s="216" t="str">
        <f>IFERROR(VLOOKUP($A56,'中間シート (2)'!$M$6:$AR$65,I$1,FALSE),"")</f>
        <v/>
      </c>
      <c r="J56" s="216" t="str">
        <f>IFERROR(VLOOKUP($A56,'中間シート (2)'!$M$6:$AR$65,J$1,FALSE),"")</f>
        <v/>
      </c>
      <c r="K56" s="216" t="str">
        <f>IFERROR(VLOOKUP($A56,'中間シート (2)'!$M$6:$AR$65,K$1,FALSE),"")</f>
        <v/>
      </c>
      <c r="L56" s="216" t="str">
        <f>IFERROR(VLOOKUP($A56,'中間シート (2)'!$M$6:$AR$65,L$1,FALSE),"")</f>
        <v/>
      </c>
      <c r="M56" s="216" t="str">
        <f>IFERROR(VLOOKUP($A56,'中間シート (2)'!$M$6:$AR$65,M$1,FALSE),"")</f>
        <v/>
      </c>
      <c r="N56" s="216" t="str">
        <f>IFERROR(VLOOKUP($A56,'中間シート (2)'!$M$6:$AR$65,N$1,FALSE),"")</f>
        <v/>
      </c>
      <c r="O56" s="216" t="str">
        <f>IFERROR(VLOOKUP($A56,'中間シート (2)'!$M$6:$AR$65,O$1,FALSE),"")</f>
        <v/>
      </c>
      <c r="P56" s="216" t="str">
        <f>IFERROR(VLOOKUP($A56,'中間シート (2)'!$M$6:$AR$65,P$1,FALSE),"")</f>
        <v/>
      </c>
      <c r="Q56" s="216" t="str">
        <f>IFERROR(VLOOKUP($A56,'中間シート (2)'!$M$6:$AR$65,Q$1,FALSE),"")</f>
        <v/>
      </c>
      <c r="R56" s="216" t="str">
        <f>IFERROR(VLOOKUP($A56,'中間シート (2)'!$M$6:$AR$65,R$1,FALSE),"")</f>
        <v/>
      </c>
      <c r="S56" s="216" t="str">
        <f>IFERROR(VLOOKUP($A56,'中間シート (2)'!$M$6:$AR$65,S$1,FALSE),"")</f>
        <v/>
      </c>
      <c r="T56" s="216" t="str">
        <f>IFERROR(VLOOKUP($A56,'中間シート (2)'!$M$6:$AR$65,T$1,FALSE),"")</f>
        <v/>
      </c>
      <c r="U56" s="216" t="str">
        <f>IFERROR(VLOOKUP($A56,'中間シート (2)'!$M$6:$AR$65,U$1,FALSE),"")</f>
        <v/>
      </c>
      <c r="V56" s="216"/>
      <c r="W56" s="216" t="str">
        <f>IFERROR(VLOOKUP($A56,'中間シート (2)'!$M$6:$AR$65,W$1,FALSE),"")</f>
        <v/>
      </c>
      <c r="X56" s="216" t="str">
        <f>IFERROR(VLOOKUP($A56,'中間シート (2)'!$M$6:$AR$65,X$1,FALSE),"")</f>
        <v/>
      </c>
      <c r="Y56" s="216" t="str">
        <f>IFERROR(VLOOKUP($A56,'中間シート (2)'!$M$6:$AR$65,Y$1,FALSE),"")</f>
        <v/>
      </c>
      <c r="Z56" s="216" t="str">
        <f>IFERROR(VLOOKUP($A56,'中間シート (2)'!$M$6:$AR$65,Z$1,FALSE),"")</f>
        <v/>
      </c>
      <c r="AA56" s="216" t="str">
        <f>IFERROR(VLOOKUP($A56,'中間シート (2)'!$M$6:$AR$65,AA$1,FALSE),"")</f>
        <v/>
      </c>
      <c r="AB56" s="216" t="str">
        <f>IFERROR(VLOOKUP($A56,'中間シート (2)'!$M$6:$AR$65,AB$1,FALSE),"")</f>
        <v/>
      </c>
      <c r="AC56" s="216" t="str">
        <f>IFERROR(VLOOKUP($A56,'中間シート (2)'!$M$6:$AR$65,AC$1,FALSE),"")</f>
        <v/>
      </c>
      <c r="AD56" s="216" t="str">
        <f>IFERROR(VLOOKUP($A56,'中間シート (2)'!$M$6:$AR$65,AD$1,FALSE),"")</f>
        <v/>
      </c>
      <c r="AE56" s="216"/>
      <c r="AF56" s="216"/>
      <c r="AG56" s="216"/>
      <c r="AH56" s="228" t="str">
        <f>IFERROR(VLOOKUP($A56,'中間シート (2)'!$M$6:$BC$67,AH$1,FALSE),"")</f>
        <v/>
      </c>
      <c r="AI56" s="228" t="str">
        <f>IFERROR(VLOOKUP($A56,'中間シート (2)'!$M$6:$BC$67,AI$1,FALSE),"")</f>
        <v/>
      </c>
      <c r="AJ56" s="228" t="str">
        <f>IFERROR(VLOOKUP($A56,'中間シート (2)'!$M$6:$BC$67,AJ$1,FALSE),"")</f>
        <v/>
      </c>
      <c r="AK56" s="228" t="str">
        <f>IFERROR(VLOOKUP($A56,'中間シート (2)'!$M$6:$BC$67,AK$1,FALSE),"")</f>
        <v/>
      </c>
      <c r="AL56" s="228" t="str">
        <f>IFERROR(VLOOKUP($A56,'中間シート (2)'!$M$6:$BC$67,AL$1,FALSE),"")</f>
        <v/>
      </c>
      <c r="AM56" s="228" t="str">
        <f>IFERROR(VLOOKUP($A56,'中間シート (2)'!$M$6:$BC$67,AM$1,FALSE),"")</f>
        <v/>
      </c>
      <c r="AN56" s="228" t="str">
        <f>IFERROR(VLOOKUP($A56,'中間シート (2)'!$M$6:$BC$67,AN$1,FALSE),"")</f>
        <v/>
      </c>
      <c r="AO56" s="228" t="str">
        <f>IFERROR(VLOOKUP($A56,'中間シート (2)'!$M$6:$BC$67,AO$1,FALSE),"")</f>
        <v/>
      </c>
      <c r="AR56" s="217"/>
      <c r="AS56" s="217"/>
      <c r="AT56" s="217"/>
      <c r="AU56" s="54">
        <f t="shared" si="183"/>
        <v>41</v>
      </c>
      <c r="AV56" s="54">
        <f t="shared" si="184"/>
        <v>41</v>
      </c>
      <c r="AW56" s="54" t="str">
        <f t="shared" si="59"/>
        <v/>
      </c>
      <c r="AX56" s="54" t="str">
        <f t="shared" si="60"/>
        <v/>
      </c>
      <c r="AY56" s="54" t="str">
        <f t="shared" si="61"/>
        <v/>
      </c>
      <c r="AZ56" s="54" t="str">
        <f t="shared" si="62"/>
        <v/>
      </c>
      <c r="BA56" s="54" t="str">
        <f t="shared" si="63"/>
        <v/>
      </c>
      <c r="BB56" s="54" t="str">
        <f ca="1">IF(AB56="","",IF(COUNTIF(エラー23シート!$G$5:$G$79, OFFSET(I56,IF(H56="",0,-H56+1),0)*100+OFFSET(X56,IF(H56="",0,-H56+1),0)*10+AB56)&gt;0,23,""))</f>
        <v/>
      </c>
      <c r="BC56" s="54" t="str">
        <f t="shared" si="64"/>
        <v/>
      </c>
      <c r="BD56" s="54" t="str">
        <f t="shared" si="65"/>
        <v/>
      </c>
      <c r="BE56" s="54" t="str">
        <f t="shared" si="66"/>
        <v/>
      </c>
      <c r="BF56" s="54" t="str">
        <f t="shared" si="67"/>
        <v/>
      </c>
      <c r="BG56" s="54" t="str">
        <f t="shared" si="68"/>
        <v/>
      </c>
      <c r="BH56" s="54" t="str">
        <f t="shared" si="69"/>
        <v/>
      </c>
      <c r="BI56" s="54" t="str">
        <f t="shared" si="70"/>
        <v/>
      </c>
      <c r="BJ56" s="54" t="str">
        <f t="shared" si="71"/>
        <v/>
      </c>
      <c r="BK56" s="54" t="str">
        <f t="shared" si="72"/>
        <v/>
      </c>
      <c r="BL56" s="54" t="str">
        <f t="shared" si="73"/>
        <v/>
      </c>
      <c r="BM56" s="54" t="str">
        <f t="shared" si="74"/>
        <v/>
      </c>
      <c r="BN56" s="54" t="str">
        <f t="shared" si="75"/>
        <v/>
      </c>
      <c r="BO56" s="54" t="str">
        <f t="shared" si="76"/>
        <v/>
      </c>
      <c r="BP56" s="54" t="str">
        <f t="shared" si="77"/>
        <v/>
      </c>
      <c r="BQ56" s="54" t="str">
        <f t="shared" si="78"/>
        <v/>
      </c>
      <c r="BR56" s="54" t="str">
        <f t="shared" si="79"/>
        <v/>
      </c>
      <c r="BS56" s="218" t="str">
        <f t="shared" si="80"/>
        <v/>
      </c>
      <c r="BT56" s="54" t="str">
        <f t="shared" si="81"/>
        <v/>
      </c>
      <c r="BU56" s="54" t="str">
        <f t="shared" si="82"/>
        <v/>
      </c>
      <c r="BV56" s="54" t="str">
        <f t="shared" si="83"/>
        <v/>
      </c>
      <c r="BW56" s="54" t="str">
        <f t="shared" si="84"/>
        <v/>
      </c>
      <c r="BX56" s="54" t="str">
        <f t="shared" si="85"/>
        <v/>
      </c>
      <c r="BY56" s="54" t="str">
        <f t="shared" si="86"/>
        <v/>
      </c>
      <c r="BZ56" s="54" t="str">
        <f t="shared" si="87"/>
        <v/>
      </c>
      <c r="CA56" s="54" t="str">
        <f t="shared" si="88"/>
        <v/>
      </c>
      <c r="CB56" s="54" t="str">
        <f t="shared" si="89"/>
        <v/>
      </c>
      <c r="CC56" s="54" t="str">
        <f t="shared" si="90"/>
        <v/>
      </c>
      <c r="CD56" s="54" t="str">
        <f t="shared" si="91"/>
        <v/>
      </c>
      <c r="CE56" s="54" t="str">
        <f t="shared" si="92"/>
        <v/>
      </c>
      <c r="CF56" s="54" t="str">
        <f t="shared" si="93"/>
        <v/>
      </c>
      <c r="CG56" s="54" t="str">
        <f t="shared" si="94"/>
        <v/>
      </c>
      <c r="CH56" s="54" t="str">
        <f t="shared" si="95"/>
        <v/>
      </c>
      <c r="CI56" s="54" t="str">
        <f t="shared" si="96"/>
        <v/>
      </c>
      <c r="CJ56" s="54" t="str">
        <f t="shared" si="97"/>
        <v/>
      </c>
      <c r="CK56" s="54" t="str">
        <f t="shared" si="98"/>
        <v/>
      </c>
      <c r="CL56" s="219" t="str">
        <f t="shared" si="99"/>
        <v/>
      </c>
      <c r="CM56" s="54" t="str">
        <f t="shared" si="100"/>
        <v/>
      </c>
      <c r="CN56" s="54" t="str">
        <f t="shared" si="101"/>
        <v/>
      </c>
      <c r="CO56" s="54" t="str">
        <f t="shared" si="102"/>
        <v/>
      </c>
      <c r="CP56" s="54" t="str">
        <f t="shared" si="103"/>
        <v/>
      </c>
      <c r="CQ56" s="54" t="str">
        <f t="shared" si="104"/>
        <v/>
      </c>
      <c r="CR56" s="54" t="str">
        <f t="shared" si="105"/>
        <v/>
      </c>
      <c r="CS56" s="54" t="str">
        <f t="shared" si="106"/>
        <v/>
      </c>
      <c r="CT56" s="54" t="str">
        <f t="shared" si="107"/>
        <v/>
      </c>
      <c r="CU56" s="54" t="str">
        <f t="shared" si="108"/>
        <v/>
      </c>
      <c r="CV56" s="220">
        <f t="shared" si="109"/>
        <v>0</v>
      </c>
      <c r="CW56" s="54" t="str">
        <f t="shared" si="110"/>
        <v/>
      </c>
      <c r="CX56" s="54" t="str">
        <f t="shared" si="111"/>
        <v/>
      </c>
      <c r="CY56" s="54" t="str">
        <f t="shared" si="112"/>
        <v/>
      </c>
      <c r="CZ56" s="54" t="str">
        <f t="shared" si="113"/>
        <v/>
      </c>
      <c r="DA56" s="54" t="str">
        <f t="shared" si="114"/>
        <v/>
      </c>
      <c r="DB56" s="54" t="str">
        <f t="shared" si="115"/>
        <v/>
      </c>
      <c r="DC56" s="54" t="str">
        <f t="shared" si="116"/>
        <v/>
      </c>
      <c r="DD56" s="54" t="str">
        <f t="shared" si="117"/>
        <v/>
      </c>
      <c r="DE56" s="54" t="str">
        <f t="shared" si="118"/>
        <v/>
      </c>
      <c r="DF56" s="54" t="str">
        <f t="shared" si="119"/>
        <v/>
      </c>
      <c r="DG56" s="54" t="str">
        <f t="shared" si="120"/>
        <v/>
      </c>
      <c r="DH56" s="54" t="str">
        <f t="shared" si="121"/>
        <v/>
      </c>
      <c r="DI56" s="54" t="str">
        <f t="shared" si="122"/>
        <v/>
      </c>
      <c r="DJ56" s="54" t="str">
        <f t="shared" si="123"/>
        <v/>
      </c>
      <c r="DK56" s="54" t="str">
        <f t="shared" si="124"/>
        <v/>
      </c>
      <c r="DL56" s="54" t="str">
        <f t="shared" si="125"/>
        <v/>
      </c>
      <c r="DM56" s="54" t="str">
        <f t="shared" si="126"/>
        <v/>
      </c>
      <c r="DN56" s="54" t="str">
        <f t="shared" si="127"/>
        <v/>
      </c>
      <c r="DO56" s="54" t="str">
        <f t="shared" si="128"/>
        <v/>
      </c>
      <c r="DP56" s="54" t="str">
        <f t="shared" si="129"/>
        <v/>
      </c>
      <c r="DQ56" s="54" t="str">
        <f t="shared" si="130"/>
        <v/>
      </c>
      <c r="DR56" s="54" t="str">
        <f t="shared" si="131"/>
        <v/>
      </c>
      <c r="DS56" s="54" t="str">
        <f t="shared" si="132"/>
        <v/>
      </c>
      <c r="DT56" s="54" t="str">
        <f t="shared" si="133"/>
        <v/>
      </c>
      <c r="DU56" s="54" t="str">
        <f t="shared" si="134"/>
        <v/>
      </c>
      <c r="DV56" s="54" t="str">
        <f t="shared" si="135"/>
        <v/>
      </c>
      <c r="DW56" s="54" t="str">
        <f t="shared" si="136"/>
        <v/>
      </c>
      <c r="DX56" s="54" t="str">
        <f t="shared" si="137"/>
        <v/>
      </c>
      <c r="DY56" s="54" t="str">
        <f t="shared" si="138"/>
        <v/>
      </c>
      <c r="DZ56" s="54" t="str">
        <f t="shared" si="139"/>
        <v/>
      </c>
      <c r="EA56" s="54" t="str">
        <f t="shared" si="140"/>
        <v/>
      </c>
      <c r="EB56" s="54" t="str">
        <f t="shared" si="141"/>
        <v/>
      </c>
      <c r="EC56" s="54" t="str">
        <f t="shared" si="142"/>
        <v/>
      </c>
      <c r="ED56" s="54" t="str">
        <f t="shared" si="143"/>
        <v/>
      </c>
      <c r="EE56" s="54" t="str">
        <f t="shared" si="144"/>
        <v/>
      </c>
      <c r="EF56" s="54" t="str">
        <f t="shared" si="145"/>
        <v/>
      </c>
      <c r="EG56" s="54" t="str">
        <f t="shared" si="146"/>
        <v/>
      </c>
      <c r="EH56" s="54" t="str">
        <f t="shared" si="147"/>
        <v/>
      </c>
      <c r="EI56" s="54" t="str">
        <f t="shared" si="148"/>
        <v/>
      </c>
      <c r="EJ56" s="54" t="str">
        <f t="shared" si="149"/>
        <v/>
      </c>
      <c r="EK56" s="54" t="str">
        <f t="shared" si="150"/>
        <v/>
      </c>
      <c r="EL56" s="54" t="str">
        <f t="shared" si="151"/>
        <v/>
      </c>
      <c r="EM56" s="54" t="str">
        <f t="shared" si="152"/>
        <v/>
      </c>
      <c r="EN56" s="54" t="str">
        <f t="shared" si="153"/>
        <v/>
      </c>
      <c r="EO56" s="54" t="str">
        <f t="shared" si="154"/>
        <v/>
      </c>
      <c r="EP56" s="54" t="str">
        <f t="shared" si="155"/>
        <v/>
      </c>
      <c r="EQ56" s="220" t="str">
        <f t="shared" ca="1" si="156"/>
        <v/>
      </c>
      <c r="ER56" s="220" t="str">
        <f t="shared" ca="1" si="157"/>
        <v/>
      </c>
      <c r="ES56" s="54" t="str">
        <f t="shared" ca="1" si="158"/>
        <v/>
      </c>
      <c r="ET56" s="54" t="str">
        <f t="shared" ca="1" si="159"/>
        <v/>
      </c>
      <c r="EU56" s="54" t="str">
        <f t="shared" ca="1" si="160"/>
        <v/>
      </c>
      <c r="EV56" s="54" t="str">
        <f t="shared" ca="1" si="161"/>
        <v/>
      </c>
      <c r="EW56" s="54" t="str">
        <f t="shared" ca="1" si="162"/>
        <v/>
      </c>
      <c r="EX56" s="54" t="str">
        <f t="shared" ca="1" si="163"/>
        <v/>
      </c>
      <c r="EY56" s="54" t="str">
        <f t="shared" ca="1" si="164"/>
        <v/>
      </c>
      <c r="EZ56" s="54" t="str">
        <f t="shared" ca="1" si="165"/>
        <v/>
      </c>
      <c r="FA56" s="54" t="str">
        <f t="shared" ca="1" si="166"/>
        <v/>
      </c>
      <c r="FB56" s="54" t="str">
        <f t="shared" ca="1" si="167"/>
        <v/>
      </c>
      <c r="FC56" s="54" t="str">
        <f t="shared" ca="1" si="168"/>
        <v/>
      </c>
      <c r="FD56" s="220">
        <f t="shared" si="169"/>
        <v>1</v>
      </c>
      <c r="FE56" s="54" t="str">
        <f t="shared" si="170"/>
        <v/>
      </c>
      <c r="FF56" s="54" t="str">
        <f t="shared" si="171"/>
        <v/>
      </c>
      <c r="FG56" s="54" t="str">
        <f t="shared" si="172"/>
        <v/>
      </c>
      <c r="FH56" s="54" t="str">
        <f t="shared" si="173"/>
        <v/>
      </c>
      <c r="FI56" s="220" t="str">
        <f>IF(B56=0,"",COUNTIF(FD$6:FD56,FD56))</f>
        <v/>
      </c>
      <c r="FJ56" s="54" t="str">
        <f t="shared" si="174"/>
        <v/>
      </c>
      <c r="FK56" s="221" t="str">
        <f t="shared" si="175"/>
        <v/>
      </c>
      <c r="FL56" s="54" t="str">
        <f t="shared" si="176"/>
        <v/>
      </c>
      <c r="FM56" s="54" t="str">
        <f t="shared" si="177"/>
        <v/>
      </c>
      <c r="FN56" s="54" t="str">
        <f t="shared" si="178"/>
        <v/>
      </c>
      <c r="FO56" s="54" t="str">
        <f t="shared" si="179"/>
        <v/>
      </c>
    </row>
    <row r="57" spans="1:171" ht="17.25">
      <c r="A57" s="214">
        <v>52</v>
      </c>
      <c r="B57" s="214">
        <f>COUNTIF('中間シート (2)'!M:M,行政集計シート※記入不要です!A57)</f>
        <v>0</v>
      </c>
      <c r="C57" s="222" t="str">
        <f t="shared" si="186"/>
        <v/>
      </c>
      <c r="D57" s="222" t="str">
        <f t="shared" si="185"/>
        <v/>
      </c>
      <c r="E57" s="222" t="str">
        <f t="shared" si="182"/>
        <v/>
      </c>
      <c r="F57" s="223"/>
      <c r="G57" s="216" t="str">
        <f>IFERROR(VLOOKUP($A57,'中間シート (2)'!$M$6:$AR$65,G$1,FALSE),"")</f>
        <v/>
      </c>
      <c r="H57" s="216" t="str">
        <f>IFERROR(VLOOKUP($A57,'中間シート (2)'!$M$6:$AR$65,H$1,FALSE),"")</f>
        <v/>
      </c>
      <c r="I57" s="216" t="str">
        <f>IFERROR(VLOOKUP($A57,'中間シート (2)'!$M$6:$AR$65,I$1,FALSE),"")</f>
        <v/>
      </c>
      <c r="J57" s="216" t="str">
        <f>IFERROR(VLOOKUP($A57,'中間シート (2)'!$M$6:$AR$65,J$1,FALSE),"")</f>
        <v/>
      </c>
      <c r="K57" s="216" t="str">
        <f>IFERROR(VLOOKUP($A57,'中間シート (2)'!$M$6:$AR$65,K$1,FALSE),"")</f>
        <v/>
      </c>
      <c r="L57" s="216" t="str">
        <f>IFERROR(VLOOKUP($A57,'中間シート (2)'!$M$6:$AR$65,L$1,FALSE),"")</f>
        <v/>
      </c>
      <c r="M57" s="216" t="str">
        <f>IFERROR(VLOOKUP($A57,'中間シート (2)'!$M$6:$AR$65,M$1,FALSE),"")</f>
        <v/>
      </c>
      <c r="N57" s="216" t="str">
        <f>IFERROR(VLOOKUP($A57,'中間シート (2)'!$M$6:$AR$65,N$1,FALSE),"")</f>
        <v/>
      </c>
      <c r="O57" s="216" t="str">
        <f>IFERROR(VLOOKUP($A57,'中間シート (2)'!$M$6:$AR$65,O$1,FALSE),"")</f>
        <v/>
      </c>
      <c r="P57" s="216" t="str">
        <f>IFERROR(VLOOKUP($A57,'中間シート (2)'!$M$6:$AR$65,P$1,FALSE),"")</f>
        <v/>
      </c>
      <c r="Q57" s="216" t="str">
        <f>IFERROR(VLOOKUP($A57,'中間シート (2)'!$M$6:$AR$65,Q$1,FALSE),"")</f>
        <v/>
      </c>
      <c r="R57" s="216" t="str">
        <f>IFERROR(VLOOKUP($A57,'中間シート (2)'!$M$6:$AR$65,R$1,FALSE),"")</f>
        <v/>
      </c>
      <c r="S57" s="216" t="str">
        <f>IFERROR(VLOOKUP($A57,'中間シート (2)'!$M$6:$AR$65,S$1,FALSE),"")</f>
        <v/>
      </c>
      <c r="T57" s="216" t="str">
        <f>IFERROR(VLOOKUP($A57,'中間シート (2)'!$M$6:$AR$65,T$1,FALSE),"")</f>
        <v/>
      </c>
      <c r="U57" s="216" t="str">
        <f>IFERROR(VLOOKUP($A57,'中間シート (2)'!$M$6:$AR$65,U$1,FALSE),"")</f>
        <v/>
      </c>
      <c r="V57" s="216"/>
      <c r="W57" s="216" t="str">
        <f>IFERROR(VLOOKUP($A57,'中間シート (2)'!$M$6:$AR$65,W$1,FALSE),"")</f>
        <v/>
      </c>
      <c r="X57" s="216" t="str">
        <f>IFERROR(VLOOKUP($A57,'中間シート (2)'!$M$6:$AR$65,X$1,FALSE),"")</f>
        <v/>
      </c>
      <c r="Y57" s="216" t="str">
        <f>IFERROR(VLOOKUP($A57,'中間シート (2)'!$M$6:$AR$65,Y$1,FALSE),"")</f>
        <v/>
      </c>
      <c r="Z57" s="216" t="str">
        <f>IFERROR(VLOOKUP($A57,'中間シート (2)'!$M$6:$AR$65,Z$1,FALSE),"")</f>
        <v/>
      </c>
      <c r="AA57" s="216" t="str">
        <f>IFERROR(VLOOKUP($A57,'中間シート (2)'!$M$6:$AR$65,AA$1,FALSE),"")</f>
        <v/>
      </c>
      <c r="AB57" s="216" t="str">
        <f>IFERROR(VLOOKUP($A57,'中間シート (2)'!$M$6:$AR$65,AB$1,FALSE),"")</f>
        <v/>
      </c>
      <c r="AC57" s="216" t="str">
        <f>IFERROR(VLOOKUP($A57,'中間シート (2)'!$M$6:$AR$65,AC$1,FALSE),"")</f>
        <v/>
      </c>
      <c r="AD57" s="216" t="str">
        <f>IFERROR(VLOOKUP($A57,'中間シート (2)'!$M$6:$AR$65,AD$1,FALSE),"")</f>
        <v/>
      </c>
      <c r="AE57" s="216"/>
      <c r="AF57" s="216"/>
      <c r="AG57" s="216"/>
      <c r="AH57" s="228" t="str">
        <f>IFERROR(VLOOKUP($A57,'中間シート (2)'!$M$6:$BC$67,AH$1,FALSE),"")</f>
        <v/>
      </c>
      <c r="AI57" s="228" t="str">
        <f>IFERROR(VLOOKUP($A57,'中間シート (2)'!$M$6:$BC$67,AI$1,FALSE),"")</f>
        <v/>
      </c>
      <c r="AJ57" s="228" t="str">
        <f>IFERROR(VLOOKUP($A57,'中間シート (2)'!$M$6:$BC$67,AJ$1,FALSE),"")</f>
        <v/>
      </c>
      <c r="AK57" s="228" t="str">
        <f>IFERROR(VLOOKUP($A57,'中間シート (2)'!$M$6:$BC$67,AK$1,FALSE),"")</f>
        <v/>
      </c>
      <c r="AL57" s="228" t="str">
        <f>IFERROR(VLOOKUP($A57,'中間シート (2)'!$M$6:$BC$67,AL$1,FALSE),"")</f>
        <v/>
      </c>
      <c r="AM57" s="228" t="str">
        <f>IFERROR(VLOOKUP($A57,'中間シート (2)'!$M$6:$BC$67,AM$1,FALSE),"")</f>
        <v/>
      </c>
      <c r="AN57" s="228" t="str">
        <f>IFERROR(VLOOKUP($A57,'中間シート (2)'!$M$6:$BC$67,AN$1,FALSE),"")</f>
        <v/>
      </c>
      <c r="AO57" s="228" t="str">
        <f>IFERROR(VLOOKUP($A57,'中間シート (2)'!$M$6:$BC$67,AO$1,FALSE),"")</f>
        <v/>
      </c>
      <c r="AR57" s="217"/>
      <c r="AS57" s="217"/>
      <c r="AT57" s="217"/>
      <c r="AU57" s="54">
        <f t="shared" si="183"/>
        <v>41</v>
      </c>
      <c r="AV57" s="54">
        <f t="shared" si="184"/>
        <v>41</v>
      </c>
      <c r="AW57" s="54" t="str">
        <f t="shared" si="59"/>
        <v/>
      </c>
      <c r="AX57" s="54" t="str">
        <f t="shared" si="60"/>
        <v/>
      </c>
      <c r="AY57" s="54" t="str">
        <f t="shared" si="61"/>
        <v/>
      </c>
      <c r="AZ57" s="54" t="str">
        <f t="shared" si="62"/>
        <v/>
      </c>
      <c r="BA57" s="54" t="str">
        <f t="shared" si="63"/>
        <v/>
      </c>
      <c r="BB57" s="54" t="str">
        <f ca="1">IF(AB57="","",IF(COUNTIF(エラー23シート!$G$5:$G$79, OFFSET(I57,IF(H57="",0,-H57+1),0)*100+OFFSET(X57,IF(H57="",0,-H57+1),0)*10+AB57)&gt;0,23,""))</f>
        <v/>
      </c>
      <c r="BC57" s="54" t="str">
        <f t="shared" si="64"/>
        <v/>
      </c>
      <c r="BD57" s="54" t="str">
        <f t="shared" si="65"/>
        <v/>
      </c>
      <c r="BE57" s="54" t="str">
        <f t="shared" si="66"/>
        <v/>
      </c>
      <c r="BF57" s="54" t="str">
        <f t="shared" si="67"/>
        <v/>
      </c>
      <c r="BG57" s="54" t="str">
        <f t="shared" si="68"/>
        <v/>
      </c>
      <c r="BH57" s="54" t="str">
        <f t="shared" si="69"/>
        <v/>
      </c>
      <c r="BI57" s="54" t="str">
        <f t="shared" si="70"/>
        <v/>
      </c>
      <c r="BJ57" s="54" t="str">
        <f t="shared" si="71"/>
        <v/>
      </c>
      <c r="BK57" s="54" t="str">
        <f t="shared" si="72"/>
        <v/>
      </c>
      <c r="BL57" s="54" t="str">
        <f t="shared" si="73"/>
        <v/>
      </c>
      <c r="BM57" s="54" t="str">
        <f t="shared" si="74"/>
        <v/>
      </c>
      <c r="BN57" s="54" t="str">
        <f t="shared" si="75"/>
        <v/>
      </c>
      <c r="BO57" s="54" t="str">
        <f t="shared" si="76"/>
        <v/>
      </c>
      <c r="BP57" s="54" t="str">
        <f t="shared" si="77"/>
        <v/>
      </c>
      <c r="BQ57" s="54" t="str">
        <f t="shared" si="78"/>
        <v/>
      </c>
      <c r="BR57" s="54" t="str">
        <f t="shared" si="79"/>
        <v/>
      </c>
      <c r="BS57" s="218" t="str">
        <f t="shared" si="80"/>
        <v/>
      </c>
      <c r="BT57" s="54" t="str">
        <f t="shared" si="81"/>
        <v/>
      </c>
      <c r="BU57" s="54" t="str">
        <f t="shared" si="82"/>
        <v/>
      </c>
      <c r="BV57" s="54" t="str">
        <f t="shared" si="83"/>
        <v/>
      </c>
      <c r="BW57" s="54" t="str">
        <f t="shared" si="84"/>
        <v/>
      </c>
      <c r="BX57" s="54" t="str">
        <f t="shared" si="85"/>
        <v/>
      </c>
      <c r="BY57" s="54" t="str">
        <f t="shared" si="86"/>
        <v/>
      </c>
      <c r="BZ57" s="54" t="str">
        <f t="shared" si="87"/>
        <v/>
      </c>
      <c r="CA57" s="54" t="str">
        <f t="shared" si="88"/>
        <v/>
      </c>
      <c r="CB57" s="54" t="str">
        <f t="shared" si="89"/>
        <v/>
      </c>
      <c r="CC57" s="54" t="str">
        <f t="shared" si="90"/>
        <v/>
      </c>
      <c r="CD57" s="54" t="str">
        <f t="shared" si="91"/>
        <v/>
      </c>
      <c r="CE57" s="54" t="str">
        <f t="shared" si="92"/>
        <v/>
      </c>
      <c r="CF57" s="54" t="str">
        <f t="shared" si="93"/>
        <v/>
      </c>
      <c r="CG57" s="54" t="str">
        <f t="shared" si="94"/>
        <v/>
      </c>
      <c r="CH57" s="54" t="str">
        <f t="shared" si="95"/>
        <v/>
      </c>
      <c r="CI57" s="54" t="str">
        <f t="shared" si="96"/>
        <v/>
      </c>
      <c r="CJ57" s="54" t="str">
        <f t="shared" si="97"/>
        <v/>
      </c>
      <c r="CK57" s="54" t="str">
        <f t="shared" si="98"/>
        <v/>
      </c>
      <c r="CL57" s="219" t="str">
        <f t="shared" si="99"/>
        <v/>
      </c>
      <c r="CM57" s="54" t="str">
        <f t="shared" si="100"/>
        <v/>
      </c>
      <c r="CN57" s="54" t="str">
        <f t="shared" si="101"/>
        <v/>
      </c>
      <c r="CO57" s="54" t="str">
        <f t="shared" si="102"/>
        <v/>
      </c>
      <c r="CP57" s="54" t="str">
        <f t="shared" si="103"/>
        <v/>
      </c>
      <c r="CQ57" s="54" t="str">
        <f t="shared" si="104"/>
        <v/>
      </c>
      <c r="CR57" s="54" t="str">
        <f t="shared" si="105"/>
        <v/>
      </c>
      <c r="CS57" s="54" t="str">
        <f t="shared" si="106"/>
        <v/>
      </c>
      <c r="CT57" s="54" t="str">
        <f t="shared" si="107"/>
        <v/>
      </c>
      <c r="CU57" s="54" t="str">
        <f t="shared" si="108"/>
        <v/>
      </c>
      <c r="CV57" s="220">
        <f t="shared" si="109"/>
        <v>0</v>
      </c>
      <c r="CW57" s="54" t="str">
        <f t="shared" si="110"/>
        <v/>
      </c>
      <c r="CX57" s="54" t="str">
        <f t="shared" si="111"/>
        <v/>
      </c>
      <c r="CY57" s="54" t="str">
        <f t="shared" si="112"/>
        <v/>
      </c>
      <c r="CZ57" s="54" t="str">
        <f t="shared" si="113"/>
        <v/>
      </c>
      <c r="DA57" s="54" t="str">
        <f t="shared" si="114"/>
        <v/>
      </c>
      <c r="DB57" s="54" t="str">
        <f t="shared" si="115"/>
        <v/>
      </c>
      <c r="DC57" s="54" t="str">
        <f t="shared" si="116"/>
        <v/>
      </c>
      <c r="DD57" s="54" t="str">
        <f t="shared" si="117"/>
        <v/>
      </c>
      <c r="DE57" s="54" t="str">
        <f t="shared" si="118"/>
        <v/>
      </c>
      <c r="DF57" s="54" t="str">
        <f t="shared" si="119"/>
        <v/>
      </c>
      <c r="DG57" s="54" t="str">
        <f t="shared" si="120"/>
        <v/>
      </c>
      <c r="DH57" s="54" t="str">
        <f t="shared" si="121"/>
        <v/>
      </c>
      <c r="DI57" s="54" t="str">
        <f t="shared" si="122"/>
        <v/>
      </c>
      <c r="DJ57" s="54" t="str">
        <f t="shared" si="123"/>
        <v/>
      </c>
      <c r="DK57" s="54" t="str">
        <f t="shared" si="124"/>
        <v/>
      </c>
      <c r="DL57" s="54" t="str">
        <f t="shared" si="125"/>
        <v/>
      </c>
      <c r="DM57" s="54" t="str">
        <f t="shared" si="126"/>
        <v/>
      </c>
      <c r="DN57" s="54" t="str">
        <f t="shared" si="127"/>
        <v/>
      </c>
      <c r="DO57" s="54" t="str">
        <f t="shared" si="128"/>
        <v/>
      </c>
      <c r="DP57" s="54" t="str">
        <f t="shared" si="129"/>
        <v/>
      </c>
      <c r="DQ57" s="54" t="str">
        <f t="shared" si="130"/>
        <v/>
      </c>
      <c r="DR57" s="54" t="str">
        <f t="shared" si="131"/>
        <v/>
      </c>
      <c r="DS57" s="54" t="str">
        <f t="shared" si="132"/>
        <v/>
      </c>
      <c r="DT57" s="54" t="str">
        <f t="shared" si="133"/>
        <v/>
      </c>
      <c r="DU57" s="54" t="str">
        <f t="shared" si="134"/>
        <v/>
      </c>
      <c r="DV57" s="54" t="str">
        <f t="shared" si="135"/>
        <v/>
      </c>
      <c r="DW57" s="54" t="str">
        <f t="shared" si="136"/>
        <v/>
      </c>
      <c r="DX57" s="54" t="str">
        <f t="shared" si="137"/>
        <v/>
      </c>
      <c r="DY57" s="54" t="str">
        <f t="shared" si="138"/>
        <v/>
      </c>
      <c r="DZ57" s="54" t="str">
        <f t="shared" si="139"/>
        <v/>
      </c>
      <c r="EA57" s="54" t="str">
        <f t="shared" si="140"/>
        <v/>
      </c>
      <c r="EB57" s="54" t="str">
        <f t="shared" si="141"/>
        <v/>
      </c>
      <c r="EC57" s="54" t="str">
        <f t="shared" si="142"/>
        <v/>
      </c>
      <c r="ED57" s="54" t="str">
        <f t="shared" si="143"/>
        <v/>
      </c>
      <c r="EE57" s="54" t="str">
        <f t="shared" si="144"/>
        <v/>
      </c>
      <c r="EF57" s="54" t="str">
        <f t="shared" si="145"/>
        <v/>
      </c>
      <c r="EG57" s="54" t="str">
        <f t="shared" si="146"/>
        <v/>
      </c>
      <c r="EH57" s="54" t="str">
        <f t="shared" si="147"/>
        <v/>
      </c>
      <c r="EI57" s="54" t="str">
        <f t="shared" si="148"/>
        <v/>
      </c>
      <c r="EJ57" s="54" t="str">
        <f t="shared" si="149"/>
        <v/>
      </c>
      <c r="EK57" s="54" t="str">
        <f t="shared" si="150"/>
        <v/>
      </c>
      <c r="EL57" s="54" t="str">
        <f t="shared" si="151"/>
        <v/>
      </c>
      <c r="EM57" s="54" t="str">
        <f t="shared" si="152"/>
        <v/>
      </c>
      <c r="EN57" s="54" t="str">
        <f t="shared" si="153"/>
        <v/>
      </c>
      <c r="EO57" s="54" t="str">
        <f t="shared" si="154"/>
        <v/>
      </c>
      <c r="EP57" s="54" t="str">
        <f t="shared" si="155"/>
        <v/>
      </c>
      <c r="EQ57" s="220" t="str">
        <f t="shared" ca="1" si="156"/>
        <v/>
      </c>
      <c r="ER57" s="220" t="str">
        <f t="shared" ca="1" si="157"/>
        <v/>
      </c>
      <c r="ES57" s="54" t="str">
        <f t="shared" ca="1" si="158"/>
        <v/>
      </c>
      <c r="ET57" s="54" t="str">
        <f t="shared" ca="1" si="159"/>
        <v/>
      </c>
      <c r="EU57" s="54" t="str">
        <f t="shared" ca="1" si="160"/>
        <v/>
      </c>
      <c r="EV57" s="54" t="str">
        <f t="shared" ca="1" si="161"/>
        <v/>
      </c>
      <c r="EW57" s="54" t="str">
        <f t="shared" ca="1" si="162"/>
        <v/>
      </c>
      <c r="EX57" s="54" t="str">
        <f t="shared" ca="1" si="163"/>
        <v/>
      </c>
      <c r="EY57" s="54" t="str">
        <f t="shared" ca="1" si="164"/>
        <v/>
      </c>
      <c r="EZ57" s="54" t="str">
        <f t="shared" ca="1" si="165"/>
        <v/>
      </c>
      <c r="FA57" s="54" t="str">
        <f t="shared" ca="1" si="166"/>
        <v/>
      </c>
      <c r="FB57" s="54" t="str">
        <f t="shared" ca="1" si="167"/>
        <v/>
      </c>
      <c r="FC57" s="54" t="str">
        <f t="shared" ca="1" si="168"/>
        <v/>
      </c>
      <c r="FD57" s="220">
        <f t="shared" si="169"/>
        <v>1</v>
      </c>
      <c r="FE57" s="54" t="str">
        <f t="shared" si="170"/>
        <v/>
      </c>
      <c r="FF57" s="54" t="str">
        <f t="shared" si="171"/>
        <v/>
      </c>
      <c r="FG57" s="54" t="str">
        <f t="shared" si="172"/>
        <v/>
      </c>
      <c r="FH57" s="54" t="str">
        <f t="shared" si="173"/>
        <v/>
      </c>
      <c r="FI57" s="220" t="str">
        <f>IF(B57=0,"",COUNTIF(FD$6:FD57,FD57))</f>
        <v/>
      </c>
      <c r="FJ57" s="54" t="str">
        <f t="shared" si="174"/>
        <v/>
      </c>
      <c r="FK57" s="221" t="str">
        <f t="shared" si="175"/>
        <v/>
      </c>
      <c r="FL57" s="54" t="str">
        <f t="shared" si="176"/>
        <v/>
      </c>
      <c r="FM57" s="54" t="str">
        <f t="shared" si="177"/>
        <v/>
      </c>
      <c r="FN57" s="54" t="str">
        <f t="shared" si="178"/>
        <v/>
      </c>
      <c r="FO57" s="54" t="str">
        <f t="shared" si="179"/>
        <v/>
      </c>
    </row>
    <row r="58" spans="1:171" ht="17.25">
      <c r="A58" s="214">
        <v>53</v>
      </c>
      <c r="B58" s="214">
        <f>COUNTIF('中間シート (2)'!M:M,行政集計シート※記入不要です!A58)</f>
        <v>0</v>
      </c>
      <c r="C58" s="222" t="str">
        <f t="shared" si="186"/>
        <v/>
      </c>
      <c r="D58" s="222" t="str">
        <f t="shared" si="185"/>
        <v/>
      </c>
      <c r="E58" s="222" t="str">
        <f t="shared" si="182"/>
        <v/>
      </c>
      <c r="F58" s="223"/>
      <c r="G58" s="216" t="str">
        <f>IFERROR(VLOOKUP($A58,'中間シート (2)'!$M$6:$AR$65,G$1,FALSE),"")</f>
        <v/>
      </c>
      <c r="H58" s="216" t="str">
        <f>IFERROR(VLOOKUP($A58,'中間シート (2)'!$M$6:$AR$65,H$1,FALSE),"")</f>
        <v/>
      </c>
      <c r="I58" s="216" t="str">
        <f>IFERROR(VLOOKUP($A58,'中間シート (2)'!$M$6:$AR$65,I$1,FALSE),"")</f>
        <v/>
      </c>
      <c r="J58" s="216" t="str">
        <f>IFERROR(VLOOKUP($A58,'中間シート (2)'!$M$6:$AR$65,J$1,FALSE),"")</f>
        <v/>
      </c>
      <c r="K58" s="216" t="str">
        <f>IFERROR(VLOOKUP($A58,'中間シート (2)'!$M$6:$AR$65,K$1,FALSE),"")</f>
        <v/>
      </c>
      <c r="L58" s="216" t="str">
        <f>IFERROR(VLOOKUP($A58,'中間シート (2)'!$M$6:$AR$65,L$1,FALSE),"")</f>
        <v/>
      </c>
      <c r="M58" s="216" t="str">
        <f>IFERROR(VLOOKUP($A58,'中間シート (2)'!$M$6:$AR$65,M$1,FALSE),"")</f>
        <v/>
      </c>
      <c r="N58" s="216" t="str">
        <f>IFERROR(VLOOKUP($A58,'中間シート (2)'!$M$6:$AR$65,N$1,FALSE),"")</f>
        <v/>
      </c>
      <c r="O58" s="216" t="str">
        <f>IFERROR(VLOOKUP($A58,'中間シート (2)'!$M$6:$AR$65,O$1,FALSE),"")</f>
        <v/>
      </c>
      <c r="P58" s="216" t="str">
        <f>IFERROR(VLOOKUP($A58,'中間シート (2)'!$M$6:$AR$65,P$1,FALSE),"")</f>
        <v/>
      </c>
      <c r="Q58" s="216" t="str">
        <f>IFERROR(VLOOKUP($A58,'中間シート (2)'!$M$6:$AR$65,Q$1,FALSE),"")</f>
        <v/>
      </c>
      <c r="R58" s="216" t="str">
        <f>IFERROR(VLOOKUP($A58,'中間シート (2)'!$M$6:$AR$65,R$1,FALSE),"")</f>
        <v/>
      </c>
      <c r="S58" s="216" t="str">
        <f>IFERROR(VLOOKUP($A58,'中間シート (2)'!$M$6:$AR$65,S$1,FALSE),"")</f>
        <v/>
      </c>
      <c r="T58" s="216" t="str">
        <f>IFERROR(VLOOKUP($A58,'中間シート (2)'!$M$6:$AR$65,T$1,FALSE),"")</f>
        <v/>
      </c>
      <c r="U58" s="216" t="str">
        <f>IFERROR(VLOOKUP($A58,'中間シート (2)'!$M$6:$AR$65,U$1,FALSE),"")</f>
        <v/>
      </c>
      <c r="V58" s="216"/>
      <c r="W58" s="216" t="str">
        <f>IFERROR(VLOOKUP($A58,'中間シート (2)'!$M$6:$AR$65,W$1,FALSE),"")</f>
        <v/>
      </c>
      <c r="X58" s="216" t="str">
        <f>IFERROR(VLOOKUP($A58,'中間シート (2)'!$M$6:$AR$65,X$1,FALSE),"")</f>
        <v/>
      </c>
      <c r="Y58" s="216" t="str">
        <f>IFERROR(VLOOKUP($A58,'中間シート (2)'!$M$6:$AR$65,Y$1,FALSE),"")</f>
        <v/>
      </c>
      <c r="Z58" s="216" t="str">
        <f>IFERROR(VLOOKUP($A58,'中間シート (2)'!$M$6:$AR$65,Z$1,FALSE),"")</f>
        <v/>
      </c>
      <c r="AA58" s="216" t="str">
        <f>IFERROR(VLOOKUP($A58,'中間シート (2)'!$M$6:$AR$65,AA$1,FALSE),"")</f>
        <v/>
      </c>
      <c r="AB58" s="216" t="str">
        <f>IFERROR(VLOOKUP($A58,'中間シート (2)'!$M$6:$AR$65,AB$1,FALSE),"")</f>
        <v/>
      </c>
      <c r="AC58" s="216" t="str">
        <f>IFERROR(VLOOKUP($A58,'中間シート (2)'!$M$6:$AR$65,AC$1,FALSE),"")</f>
        <v/>
      </c>
      <c r="AD58" s="216" t="str">
        <f>IFERROR(VLOOKUP($A58,'中間シート (2)'!$M$6:$AR$65,AD$1,FALSE),"")</f>
        <v/>
      </c>
      <c r="AE58" s="216"/>
      <c r="AF58" s="216"/>
      <c r="AG58" s="216"/>
      <c r="AH58" s="228" t="str">
        <f>IFERROR(VLOOKUP($A58,'中間シート (2)'!$M$6:$BC$67,AH$1,FALSE),"")</f>
        <v/>
      </c>
      <c r="AI58" s="228" t="str">
        <f>IFERROR(VLOOKUP($A58,'中間シート (2)'!$M$6:$BC$67,AI$1,FALSE),"")</f>
        <v/>
      </c>
      <c r="AJ58" s="228" t="str">
        <f>IFERROR(VLOOKUP($A58,'中間シート (2)'!$M$6:$BC$67,AJ$1,FALSE),"")</f>
        <v/>
      </c>
      <c r="AK58" s="228" t="str">
        <f>IFERROR(VLOOKUP($A58,'中間シート (2)'!$M$6:$BC$67,AK$1,FALSE),"")</f>
        <v/>
      </c>
      <c r="AL58" s="228" t="str">
        <f>IFERROR(VLOOKUP($A58,'中間シート (2)'!$M$6:$BC$67,AL$1,FALSE),"")</f>
        <v/>
      </c>
      <c r="AM58" s="228" t="str">
        <f>IFERROR(VLOOKUP($A58,'中間シート (2)'!$M$6:$BC$67,AM$1,FALSE),"")</f>
        <v/>
      </c>
      <c r="AN58" s="228" t="str">
        <f>IFERROR(VLOOKUP($A58,'中間シート (2)'!$M$6:$BC$67,AN$1,FALSE),"")</f>
        <v/>
      </c>
      <c r="AO58" s="228" t="str">
        <f>IFERROR(VLOOKUP($A58,'中間シート (2)'!$M$6:$BC$67,AO$1,FALSE),"")</f>
        <v/>
      </c>
      <c r="AR58" s="217"/>
      <c r="AS58" s="217"/>
      <c r="AT58" s="217"/>
      <c r="AU58" s="54">
        <f t="shared" si="183"/>
        <v>41</v>
      </c>
      <c r="AV58" s="54">
        <f t="shared" si="184"/>
        <v>41</v>
      </c>
      <c r="AW58" s="54" t="str">
        <f t="shared" si="59"/>
        <v/>
      </c>
      <c r="AX58" s="54" t="str">
        <f t="shared" si="60"/>
        <v/>
      </c>
      <c r="AY58" s="54" t="str">
        <f t="shared" si="61"/>
        <v/>
      </c>
      <c r="AZ58" s="54" t="str">
        <f t="shared" si="62"/>
        <v/>
      </c>
      <c r="BA58" s="54" t="str">
        <f t="shared" si="63"/>
        <v/>
      </c>
      <c r="BB58" s="54" t="str">
        <f ca="1">IF(AB58="","",IF(COUNTIF(エラー23シート!$G$5:$G$79, OFFSET(I58,IF(H58="",0,-H58+1),0)*100+OFFSET(X58,IF(H58="",0,-H58+1),0)*10+AB58)&gt;0,23,""))</f>
        <v/>
      </c>
      <c r="BC58" s="54" t="str">
        <f t="shared" si="64"/>
        <v/>
      </c>
      <c r="BD58" s="54" t="str">
        <f t="shared" si="65"/>
        <v/>
      </c>
      <c r="BE58" s="54" t="str">
        <f t="shared" si="66"/>
        <v/>
      </c>
      <c r="BF58" s="54" t="str">
        <f t="shared" si="67"/>
        <v/>
      </c>
      <c r="BG58" s="54" t="str">
        <f t="shared" si="68"/>
        <v/>
      </c>
      <c r="BH58" s="54" t="str">
        <f t="shared" si="69"/>
        <v/>
      </c>
      <c r="BI58" s="54" t="str">
        <f t="shared" si="70"/>
        <v/>
      </c>
      <c r="BJ58" s="54" t="str">
        <f t="shared" si="71"/>
        <v/>
      </c>
      <c r="BK58" s="54" t="str">
        <f t="shared" si="72"/>
        <v/>
      </c>
      <c r="BL58" s="54" t="str">
        <f t="shared" si="73"/>
        <v/>
      </c>
      <c r="BM58" s="54" t="str">
        <f t="shared" si="74"/>
        <v/>
      </c>
      <c r="BN58" s="54" t="str">
        <f t="shared" si="75"/>
        <v/>
      </c>
      <c r="BO58" s="54" t="str">
        <f t="shared" si="76"/>
        <v/>
      </c>
      <c r="BP58" s="54" t="str">
        <f t="shared" si="77"/>
        <v/>
      </c>
      <c r="BQ58" s="54" t="str">
        <f t="shared" si="78"/>
        <v/>
      </c>
      <c r="BR58" s="54" t="str">
        <f t="shared" si="79"/>
        <v/>
      </c>
      <c r="BS58" s="218" t="str">
        <f t="shared" si="80"/>
        <v/>
      </c>
      <c r="BT58" s="54" t="str">
        <f t="shared" si="81"/>
        <v/>
      </c>
      <c r="BU58" s="54" t="str">
        <f t="shared" si="82"/>
        <v/>
      </c>
      <c r="BV58" s="54" t="str">
        <f t="shared" si="83"/>
        <v/>
      </c>
      <c r="BW58" s="54" t="str">
        <f t="shared" si="84"/>
        <v/>
      </c>
      <c r="BX58" s="54" t="str">
        <f t="shared" si="85"/>
        <v/>
      </c>
      <c r="BY58" s="54" t="str">
        <f t="shared" si="86"/>
        <v/>
      </c>
      <c r="BZ58" s="54" t="str">
        <f t="shared" si="87"/>
        <v/>
      </c>
      <c r="CA58" s="54" t="str">
        <f t="shared" si="88"/>
        <v/>
      </c>
      <c r="CB58" s="54" t="str">
        <f t="shared" si="89"/>
        <v/>
      </c>
      <c r="CC58" s="54" t="str">
        <f t="shared" si="90"/>
        <v/>
      </c>
      <c r="CD58" s="54" t="str">
        <f t="shared" si="91"/>
        <v/>
      </c>
      <c r="CE58" s="54" t="str">
        <f t="shared" si="92"/>
        <v/>
      </c>
      <c r="CF58" s="54" t="str">
        <f t="shared" si="93"/>
        <v/>
      </c>
      <c r="CG58" s="54" t="str">
        <f t="shared" si="94"/>
        <v/>
      </c>
      <c r="CH58" s="54" t="str">
        <f t="shared" si="95"/>
        <v/>
      </c>
      <c r="CI58" s="54" t="str">
        <f t="shared" si="96"/>
        <v/>
      </c>
      <c r="CJ58" s="54" t="str">
        <f t="shared" si="97"/>
        <v/>
      </c>
      <c r="CK58" s="54" t="str">
        <f t="shared" si="98"/>
        <v/>
      </c>
      <c r="CL58" s="219" t="str">
        <f t="shared" si="99"/>
        <v/>
      </c>
      <c r="CM58" s="54" t="str">
        <f t="shared" si="100"/>
        <v/>
      </c>
      <c r="CN58" s="54" t="str">
        <f t="shared" si="101"/>
        <v/>
      </c>
      <c r="CO58" s="54" t="str">
        <f t="shared" si="102"/>
        <v/>
      </c>
      <c r="CP58" s="54" t="str">
        <f t="shared" si="103"/>
        <v/>
      </c>
      <c r="CQ58" s="54" t="str">
        <f t="shared" si="104"/>
        <v/>
      </c>
      <c r="CR58" s="54" t="str">
        <f t="shared" si="105"/>
        <v/>
      </c>
      <c r="CS58" s="54" t="str">
        <f t="shared" si="106"/>
        <v/>
      </c>
      <c r="CT58" s="54" t="str">
        <f t="shared" si="107"/>
        <v/>
      </c>
      <c r="CU58" s="54" t="str">
        <f t="shared" si="108"/>
        <v/>
      </c>
      <c r="CV58" s="220">
        <f t="shared" si="109"/>
        <v>0</v>
      </c>
      <c r="CW58" s="54" t="str">
        <f t="shared" si="110"/>
        <v/>
      </c>
      <c r="CX58" s="54" t="str">
        <f t="shared" si="111"/>
        <v/>
      </c>
      <c r="CY58" s="54" t="str">
        <f t="shared" si="112"/>
        <v/>
      </c>
      <c r="CZ58" s="54" t="str">
        <f t="shared" si="113"/>
        <v/>
      </c>
      <c r="DA58" s="54" t="str">
        <f t="shared" si="114"/>
        <v/>
      </c>
      <c r="DB58" s="54" t="str">
        <f t="shared" si="115"/>
        <v/>
      </c>
      <c r="DC58" s="54" t="str">
        <f t="shared" si="116"/>
        <v/>
      </c>
      <c r="DD58" s="54" t="str">
        <f t="shared" si="117"/>
        <v/>
      </c>
      <c r="DE58" s="54" t="str">
        <f t="shared" si="118"/>
        <v/>
      </c>
      <c r="DF58" s="54" t="str">
        <f t="shared" si="119"/>
        <v/>
      </c>
      <c r="DG58" s="54" t="str">
        <f t="shared" si="120"/>
        <v/>
      </c>
      <c r="DH58" s="54" t="str">
        <f t="shared" si="121"/>
        <v/>
      </c>
      <c r="DI58" s="54" t="str">
        <f t="shared" si="122"/>
        <v/>
      </c>
      <c r="DJ58" s="54" t="str">
        <f t="shared" si="123"/>
        <v/>
      </c>
      <c r="DK58" s="54" t="str">
        <f t="shared" si="124"/>
        <v/>
      </c>
      <c r="DL58" s="54" t="str">
        <f t="shared" si="125"/>
        <v/>
      </c>
      <c r="DM58" s="54" t="str">
        <f t="shared" si="126"/>
        <v/>
      </c>
      <c r="DN58" s="54" t="str">
        <f t="shared" si="127"/>
        <v/>
      </c>
      <c r="DO58" s="54" t="str">
        <f t="shared" si="128"/>
        <v/>
      </c>
      <c r="DP58" s="54" t="str">
        <f t="shared" si="129"/>
        <v/>
      </c>
      <c r="DQ58" s="54" t="str">
        <f t="shared" si="130"/>
        <v/>
      </c>
      <c r="DR58" s="54" t="str">
        <f t="shared" si="131"/>
        <v/>
      </c>
      <c r="DS58" s="54" t="str">
        <f t="shared" si="132"/>
        <v/>
      </c>
      <c r="DT58" s="54" t="str">
        <f t="shared" si="133"/>
        <v/>
      </c>
      <c r="DU58" s="54" t="str">
        <f t="shared" si="134"/>
        <v/>
      </c>
      <c r="DV58" s="54" t="str">
        <f t="shared" si="135"/>
        <v/>
      </c>
      <c r="DW58" s="54" t="str">
        <f t="shared" si="136"/>
        <v/>
      </c>
      <c r="DX58" s="54" t="str">
        <f t="shared" si="137"/>
        <v/>
      </c>
      <c r="DY58" s="54" t="str">
        <f t="shared" si="138"/>
        <v/>
      </c>
      <c r="DZ58" s="54" t="str">
        <f t="shared" si="139"/>
        <v/>
      </c>
      <c r="EA58" s="54" t="str">
        <f t="shared" si="140"/>
        <v/>
      </c>
      <c r="EB58" s="54" t="str">
        <f t="shared" si="141"/>
        <v/>
      </c>
      <c r="EC58" s="54" t="str">
        <f t="shared" si="142"/>
        <v/>
      </c>
      <c r="ED58" s="54" t="str">
        <f t="shared" si="143"/>
        <v/>
      </c>
      <c r="EE58" s="54" t="str">
        <f t="shared" si="144"/>
        <v/>
      </c>
      <c r="EF58" s="54" t="str">
        <f t="shared" si="145"/>
        <v/>
      </c>
      <c r="EG58" s="54" t="str">
        <f t="shared" si="146"/>
        <v/>
      </c>
      <c r="EH58" s="54" t="str">
        <f t="shared" si="147"/>
        <v/>
      </c>
      <c r="EI58" s="54" t="str">
        <f t="shared" si="148"/>
        <v/>
      </c>
      <c r="EJ58" s="54" t="str">
        <f t="shared" si="149"/>
        <v/>
      </c>
      <c r="EK58" s="54" t="str">
        <f t="shared" si="150"/>
        <v/>
      </c>
      <c r="EL58" s="54" t="str">
        <f t="shared" si="151"/>
        <v/>
      </c>
      <c r="EM58" s="54" t="str">
        <f t="shared" si="152"/>
        <v/>
      </c>
      <c r="EN58" s="54" t="str">
        <f t="shared" si="153"/>
        <v/>
      </c>
      <c r="EO58" s="54" t="str">
        <f t="shared" si="154"/>
        <v/>
      </c>
      <c r="EP58" s="54" t="str">
        <f t="shared" si="155"/>
        <v/>
      </c>
      <c r="EQ58" s="220" t="str">
        <f t="shared" ca="1" si="156"/>
        <v/>
      </c>
      <c r="ER58" s="220" t="str">
        <f t="shared" ca="1" si="157"/>
        <v/>
      </c>
      <c r="ES58" s="54" t="str">
        <f t="shared" ca="1" si="158"/>
        <v/>
      </c>
      <c r="ET58" s="54" t="str">
        <f t="shared" ca="1" si="159"/>
        <v/>
      </c>
      <c r="EU58" s="54" t="str">
        <f t="shared" ca="1" si="160"/>
        <v/>
      </c>
      <c r="EV58" s="54" t="str">
        <f t="shared" ca="1" si="161"/>
        <v/>
      </c>
      <c r="EW58" s="54" t="str">
        <f t="shared" ca="1" si="162"/>
        <v/>
      </c>
      <c r="EX58" s="54" t="str">
        <f t="shared" ca="1" si="163"/>
        <v/>
      </c>
      <c r="EY58" s="54" t="str">
        <f t="shared" ca="1" si="164"/>
        <v/>
      </c>
      <c r="EZ58" s="54" t="str">
        <f t="shared" ca="1" si="165"/>
        <v/>
      </c>
      <c r="FA58" s="54" t="str">
        <f t="shared" ca="1" si="166"/>
        <v/>
      </c>
      <c r="FB58" s="54" t="str">
        <f t="shared" ca="1" si="167"/>
        <v/>
      </c>
      <c r="FC58" s="54" t="str">
        <f t="shared" ca="1" si="168"/>
        <v/>
      </c>
      <c r="FD58" s="220">
        <f t="shared" si="169"/>
        <v>1</v>
      </c>
      <c r="FE58" s="54" t="str">
        <f t="shared" si="170"/>
        <v/>
      </c>
      <c r="FF58" s="54" t="str">
        <f t="shared" si="171"/>
        <v/>
      </c>
      <c r="FG58" s="54" t="str">
        <f t="shared" si="172"/>
        <v/>
      </c>
      <c r="FH58" s="54" t="str">
        <f t="shared" si="173"/>
        <v/>
      </c>
      <c r="FI58" s="220" t="str">
        <f>IF(B58=0,"",COUNTIF(FD$6:FD58,FD58))</f>
        <v/>
      </c>
      <c r="FJ58" s="54" t="str">
        <f t="shared" si="174"/>
        <v/>
      </c>
      <c r="FK58" s="221" t="str">
        <f t="shared" si="175"/>
        <v/>
      </c>
      <c r="FL58" s="54" t="str">
        <f t="shared" si="176"/>
        <v/>
      </c>
      <c r="FM58" s="54" t="str">
        <f t="shared" si="177"/>
        <v/>
      </c>
      <c r="FN58" s="54" t="str">
        <f t="shared" si="178"/>
        <v/>
      </c>
      <c r="FO58" s="54" t="str">
        <f t="shared" si="179"/>
        <v/>
      </c>
    </row>
    <row r="59" spans="1:171" ht="17.25">
      <c r="A59" s="214">
        <v>54</v>
      </c>
      <c r="B59" s="214">
        <f>COUNTIF('中間シート (2)'!M:M,行政集計シート※記入不要です!A59)</f>
        <v>0</v>
      </c>
      <c r="C59" s="222" t="str">
        <f t="shared" si="186"/>
        <v/>
      </c>
      <c r="D59" s="222" t="str">
        <f t="shared" si="185"/>
        <v/>
      </c>
      <c r="E59" s="222" t="str">
        <f t="shared" si="182"/>
        <v/>
      </c>
      <c r="F59" s="223"/>
      <c r="G59" s="216" t="str">
        <f>IFERROR(VLOOKUP($A59,'中間シート (2)'!$M$6:$AR$65,G$1,FALSE),"")</f>
        <v/>
      </c>
      <c r="H59" s="216" t="str">
        <f>IFERROR(VLOOKUP($A59,'中間シート (2)'!$M$6:$AR$65,H$1,FALSE),"")</f>
        <v/>
      </c>
      <c r="I59" s="216" t="str">
        <f>IFERROR(VLOOKUP($A59,'中間シート (2)'!$M$6:$AR$65,I$1,FALSE),"")</f>
        <v/>
      </c>
      <c r="J59" s="216" t="str">
        <f>IFERROR(VLOOKUP($A59,'中間シート (2)'!$M$6:$AR$65,J$1,FALSE),"")</f>
        <v/>
      </c>
      <c r="K59" s="216" t="str">
        <f>IFERROR(VLOOKUP($A59,'中間シート (2)'!$M$6:$AR$65,K$1,FALSE),"")</f>
        <v/>
      </c>
      <c r="L59" s="216" t="str">
        <f>IFERROR(VLOOKUP($A59,'中間シート (2)'!$M$6:$AR$65,L$1,FALSE),"")</f>
        <v/>
      </c>
      <c r="M59" s="216" t="str">
        <f>IFERROR(VLOOKUP($A59,'中間シート (2)'!$M$6:$AR$65,M$1,FALSE),"")</f>
        <v/>
      </c>
      <c r="N59" s="216" t="str">
        <f>IFERROR(VLOOKUP($A59,'中間シート (2)'!$M$6:$AR$65,N$1,FALSE),"")</f>
        <v/>
      </c>
      <c r="O59" s="216" t="str">
        <f>IFERROR(VLOOKUP($A59,'中間シート (2)'!$M$6:$AR$65,O$1,FALSE),"")</f>
        <v/>
      </c>
      <c r="P59" s="216" t="str">
        <f>IFERROR(VLOOKUP($A59,'中間シート (2)'!$M$6:$AR$65,P$1,FALSE),"")</f>
        <v/>
      </c>
      <c r="Q59" s="216" t="str">
        <f>IFERROR(VLOOKUP($A59,'中間シート (2)'!$M$6:$AR$65,Q$1,FALSE),"")</f>
        <v/>
      </c>
      <c r="R59" s="216" t="str">
        <f>IFERROR(VLOOKUP($A59,'中間シート (2)'!$M$6:$AR$65,R$1,FALSE),"")</f>
        <v/>
      </c>
      <c r="S59" s="216" t="str">
        <f>IFERROR(VLOOKUP($A59,'中間シート (2)'!$M$6:$AR$65,S$1,FALSE),"")</f>
        <v/>
      </c>
      <c r="T59" s="216" t="str">
        <f>IFERROR(VLOOKUP($A59,'中間シート (2)'!$M$6:$AR$65,T$1,FALSE),"")</f>
        <v/>
      </c>
      <c r="U59" s="216" t="str">
        <f>IFERROR(VLOOKUP($A59,'中間シート (2)'!$M$6:$AR$65,U$1,FALSE),"")</f>
        <v/>
      </c>
      <c r="V59" s="216"/>
      <c r="W59" s="216" t="str">
        <f>IFERROR(VLOOKUP($A59,'中間シート (2)'!$M$6:$AR$65,W$1,FALSE),"")</f>
        <v/>
      </c>
      <c r="X59" s="216" t="str">
        <f>IFERROR(VLOOKUP($A59,'中間シート (2)'!$M$6:$AR$65,X$1,FALSE),"")</f>
        <v/>
      </c>
      <c r="Y59" s="216" t="str">
        <f>IFERROR(VLOOKUP($A59,'中間シート (2)'!$M$6:$AR$65,Y$1,FALSE),"")</f>
        <v/>
      </c>
      <c r="Z59" s="216" t="str">
        <f>IFERROR(VLOOKUP($A59,'中間シート (2)'!$M$6:$AR$65,Z$1,FALSE),"")</f>
        <v/>
      </c>
      <c r="AA59" s="216" t="str">
        <f>IFERROR(VLOOKUP($A59,'中間シート (2)'!$M$6:$AR$65,AA$1,FALSE),"")</f>
        <v/>
      </c>
      <c r="AB59" s="216" t="str">
        <f>IFERROR(VLOOKUP($A59,'中間シート (2)'!$M$6:$AR$65,AB$1,FALSE),"")</f>
        <v/>
      </c>
      <c r="AC59" s="216" t="str">
        <f>IFERROR(VLOOKUP($A59,'中間シート (2)'!$M$6:$AR$65,AC$1,FALSE),"")</f>
        <v/>
      </c>
      <c r="AD59" s="216" t="str">
        <f>IFERROR(VLOOKUP($A59,'中間シート (2)'!$M$6:$AR$65,AD$1,FALSE),"")</f>
        <v/>
      </c>
      <c r="AE59" s="216"/>
      <c r="AF59" s="216"/>
      <c r="AG59" s="216"/>
      <c r="AH59" s="228" t="str">
        <f>IFERROR(VLOOKUP($A59,'中間シート (2)'!$M$6:$BC$67,AH$1,FALSE),"")</f>
        <v/>
      </c>
      <c r="AI59" s="228" t="str">
        <f>IFERROR(VLOOKUP($A59,'中間シート (2)'!$M$6:$BC$67,AI$1,FALSE),"")</f>
        <v/>
      </c>
      <c r="AJ59" s="228" t="str">
        <f>IFERROR(VLOOKUP($A59,'中間シート (2)'!$M$6:$BC$67,AJ$1,FALSE),"")</f>
        <v/>
      </c>
      <c r="AK59" s="228" t="str">
        <f>IFERROR(VLOOKUP($A59,'中間シート (2)'!$M$6:$BC$67,AK$1,FALSE),"")</f>
        <v/>
      </c>
      <c r="AL59" s="228" t="str">
        <f>IFERROR(VLOOKUP($A59,'中間シート (2)'!$M$6:$BC$67,AL$1,FALSE),"")</f>
        <v/>
      </c>
      <c r="AM59" s="228" t="str">
        <f>IFERROR(VLOOKUP($A59,'中間シート (2)'!$M$6:$BC$67,AM$1,FALSE),"")</f>
        <v/>
      </c>
      <c r="AN59" s="228" t="str">
        <f>IFERROR(VLOOKUP($A59,'中間シート (2)'!$M$6:$BC$67,AN$1,FALSE),"")</f>
        <v/>
      </c>
      <c r="AO59" s="228" t="str">
        <f>IFERROR(VLOOKUP($A59,'中間シート (2)'!$M$6:$BC$67,AO$1,FALSE),"")</f>
        <v/>
      </c>
      <c r="AR59" s="217"/>
      <c r="AS59" s="217"/>
      <c r="AT59" s="217"/>
      <c r="AU59" s="54">
        <f t="shared" si="183"/>
        <v>41</v>
      </c>
      <c r="AV59" s="54">
        <f t="shared" si="184"/>
        <v>41</v>
      </c>
      <c r="AW59" s="54" t="str">
        <f t="shared" si="59"/>
        <v/>
      </c>
      <c r="AX59" s="54" t="str">
        <f t="shared" si="60"/>
        <v/>
      </c>
      <c r="AY59" s="54" t="str">
        <f t="shared" si="61"/>
        <v/>
      </c>
      <c r="AZ59" s="54" t="str">
        <f t="shared" si="62"/>
        <v/>
      </c>
      <c r="BA59" s="54" t="str">
        <f t="shared" si="63"/>
        <v/>
      </c>
      <c r="BB59" s="54" t="str">
        <f ca="1">IF(AB59="","",IF(COUNTIF(エラー23シート!$G$5:$G$79, OFFSET(I59,IF(H59="",0,-H59+1),0)*100+OFFSET(X59,IF(H59="",0,-H59+1),0)*10+AB59)&gt;0,23,""))</f>
        <v/>
      </c>
      <c r="BC59" s="54" t="str">
        <f t="shared" si="64"/>
        <v/>
      </c>
      <c r="BD59" s="54" t="str">
        <f t="shared" si="65"/>
        <v/>
      </c>
      <c r="BE59" s="54" t="str">
        <f t="shared" si="66"/>
        <v/>
      </c>
      <c r="BF59" s="54" t="str">
        <f t="shared" si="67"/>
        <v/>
      </c>
      <c r="BG59" s="54" t="str">
        <f t="shared" si="68"/>
        <v/>
      </c>
      <c r="BH59" s="54" t="str">
        <f t="shared" si="69"/>
        <v/>
      </c>
      <c r="BI59" s="54" t="str">
        <f t="shared" si="70"/>
        <v/>
      </c>
      <c r="BJ59" s="54" t="str">
        <f t="shared" si="71"/>
        <v/>
      </c>
      <c r="BK59" s="54" t="str">
        <f t="shared" si="72"/>
        <v/>
      </c>
      <c r="BL59" s="54" t="str">
        <f t="shared" si="73"/>
        <v/>
      </c>
      <c r="BM59" s="54" t="str">
        <f t="shared" si="74"/>
        <v/>
      </c>
      <c r="BN59" s="54" t="str">
        <f t="shared" si="75"/>
        <v/>
      </c>
      <c r="BO59" s="54" t="str">
        <f t="shared" si="76"/>
        <v/>
      </c>
      <c r="BP59" s="54" t="str">
        <f t="shared" si="77"/>
        <v/>
      </c>
      <c r="BQ59" s="54" t="str">
        <f t="shared" si="78"/>
        <v/>
      </c>
      <c r="BR59" s="54" t="str">
        <f t="shared" si="79"/>
        <v/>
      </c>
      <c r="BS59" s="218" t="str">
        <f t="shared" si="80"/>
        <v/>
      </c>
      <c r="BT59" s="54" t="str">
        <f t="shared" si="81"/>
        <v/>
      </c>
      <c r="BU59" s="54" t="str">
        <f t="shared" si="82"/>
        <v/>
      </c>
      <c r="BV59" s="54" t="str">
        <f t="shared" si="83"/>
        <v/>
      </c>
      <c r="BW59" s="54" t="str">
        <f t="shared" si="84"/>
        <v/>
      </c>
      <c r="BX59" s="54" t="str">
        <f t="shared" si="85"/>
        <v/>
      </c>
      <c r="BY59" s="54" t="str">
        <f t="shared" si="86"/>
        <v/>
      </c>
      <c r="BZ59" s="54" t="str">
        <f t="shared" si="87"/>
        <v/>
      </c>
      <c r="CA59" s="54" t="str">
        <f t="shared" si="88"/>
        <v/>
      </c>
      <c r="CB59" s="54" t="str">
        <f t="shared" si="89"/>
        <v/>
      </c>
      <c r="CC59" s="54" t="str">
        <f t="shared" si="90"/>
        <v/>
      </c>
      <c r="CD59" s="54" t="str">
        <f t="shared" si="91"/>
        <v/>
      </c>
      <c r="CE59" s="54" t="str">
        <f t="shared" si="92"/>
        <v/>
      </c>
      <c r="CF59" s="54" t="str">
        <f t="shared" si="93"/>
        <v/>
      </c>
      <c r="CG59" s="54" t="str">
        <f t="shared" si="94"/>
        <v/>
      </c>
      <c r="CH59" s="54" t="str">
        <f t="shared" si="95"/>
        <v/>
      </c>
      <c r="CI59" s="54" t="str">
        <f t="shared" si="96"/>
        <v/>
      </c>
      <c r="CJ59" s="54" t="str">
        <f t="shared" si="97"/>
        <v/>
      </c>
      <c r="CK59" s="54" t="str">
        <f t="shared" si="98"/>
        <v/>
      </c>
      <c r="CL59" s="219" t="str">
        <f t="shared" si="99"/>
        <v/>
      </c>
      <c r="CM59" s="54" t="str">
        <f t="shared" si="100"/>
        <v/>
      </c>
      <c r="CN59" s="54" t="str">
        <f t="shared" si="101"/>
        <v/>
      </c>
      <c r="CO59" s="54" t="str">
        <f t="shared" si="102"/>
        <v/>
      </c>
      <c r="CP59" s="54" t="str">
        <f t="shared" si="103"/>
        <v/>
      </c>
      <c r="CQ59" s="54" t="str">
        <f t="shared" si="104"/>
        <v/>
      </c>
      <c r="CR59" s="54" t="str">
        <f t="shared" si="105"/>
        <v/>
      </c>
      <c r="CS59" s="54" t="str">
        <f t="shared" si="106"/>
        <v/>
      </c>
      <c r="CT59" s="54" t="str">
        <f t="shared" si="107"/>
        <v/>
      </c>
      <c r="CU59" s="54" t="str">
        <f t="shared" si="108"/>
        <v/>
      </c>
      <c r="CV59" s="220">
        <f t="shared" si="109"/>
        <v>0</v>
      </c>
      <c r="CW59" s="54" t="str">
        <f t="shared" si="110"/>
        <v/>
      </c>
      <c r="CX59" s="54" t="str">
        <f t="shared" si="111"/>
        <v/>
      </c>
      <c r="CY59" s="54" t="str">
        <f t="shared" si="112"/>
        <v/>
      </c>
      <c r="CZ59" s="54" t="str">
        <f t="shared" si="113"/>
        <v/>
      </c>
      <c r="DA59" s="54" t="str">
        <f t="shared" si="114"/>
        <v/>
      </c>
      <c r="DB59" s="54" t="str">
        <f t="shared" si="115"/>
        <v/>
      </c>
      <c r="DC59" s="54" t="str">
        <f t="shared" si="116"/>
        <v/>
      </c>
      <c r="DD59" s="54" t="str">
        <f t="shared" si="117"/>
        <v/>
      </c>
      <c r="DE59" s="54" t="str">
        <f t="shared" si="118"/>
        <v/>
      </c>
      <c r="DF59" s="54" t="str">
        <f t="shared" si="119"/>
        <v/>
      </c>
      <c r="DG59" s="54" t="str">
        <f t="shared" si="120"/>
        <v/>
      </c>
      <c r="DH59" s="54" t="str">
        <f t="shared" si="121"/>
        <v/>
      </c>
      <c r="DI59" s="54" t="str">
        <f t="shared" si="122"/>
        <v/>
      </c>
      <c r="DJ59" s="54" t="str">
        <f t="shared" si="123"/>
        <v/>
      </c>
      <c r="DK59" s="54" t="str">
        <f t="shared" si="124"/>
        <v/>
      </c>
      <c r="DL59" s="54" t="str">
        <f t="shared" si="125"/>
        <v/>
      </c>
      <c r="DM59" s="54" t="str">
        <f t="shared" si="126"/>
        <v/>
      </c>
      <c r="DN59" s="54" t="str">
        <f t="shared" si="127"/>
        <v/>
      </c>
      <c r="DO59" s="54" t="str">
        <f t="shared" si="128"/>
        <v/>
      </c>
      <c r="DP59" s="54" t="str">
        <f t="shared" si="129"/>
        <v/>
      </c>
      <c r="DQ59" s="54" t="str">
        <f t="shared" si="130"/>
        <v/>
      </c>
      <c r="DR59" s="54" t="str">
        <f t="shared" si="131"/>
        <v/>
      </c>
      <c r="DS59" s="54" t="str">
        <f t="shared" si="132"/>
        <v/>
      </c>
      <c r="DT59" s="54" t="str">
        <f t="shared" si="133"/>
        <v/>
      </c>
      <c r="DU59" s="54" t="str">
        <f t="shared" si="134"/>
        <v/>
      </c>
      <c r="DV59" s="54" t="str">
        <f t="shared" si="135"/>
        <v/>
      </c>
      <c r="DW59" s="54" t="str">
        <f t="shared" si="136"/>
        <v/>
      </c>
      <c r="DX59" s="54" t="str">
        <f t="shared" si="137"/>
        <v/>
      </c>
      <c r="DY59" s="54" t="str">
        <f t="shared" si="138"/>
        <v/>
      </c>
      <c r="DZ59" s="54" t="str">
        <f t="shared" si="139"/>
        <v/>
      </c>
      <c r="EA59" s="54" t="str">
        <f t="shared" si="140"/>
        <v/>
      </c>
      <c r="EB59" s="54" t="str">
        <f t="shared" si="141"/>
        <v/>
      </c>
      <c r="EC59" s="54" t="str">
        <f t="shared" si="142"/>
        <v/>
      </c>
      <c r="ED59" s="54" t="str">
        <f t="shared" si="143"/>
        <v/>
      </c>
      <c r="EE59" s="54" t="str">
        <f t="shared" si="144"/>
        <v/>
      </c>
      <c r="EF59" s="54" t="str">
        <f t="shared" si="145"/>
        <v/>
      </c>
      <c r="EG59" s="54" t="str">
        <f t="shared" si="146"/>
        <v/>
      </c>
      <c r="EH59" s="54" t="str">
        <f t="shared" si="147"/>
        <v/>
      </c>
      <c r="EI59" s="54" t="str">
        <f t="shared" si="148"/>
        <v/>
      </c>
      <c r="EJ59" s="54" t="str">
        <f t="shared" si="149"/>
        <v/>
      </c>
      <c r="EK59" s="54" t="str">
        <f t="shared" si="150"/>
        <v/>
      </c>
      <c r="EL59" s="54" t="str">
        <f t="shared" si="151"/>
        <v/>
      </c>
      <c r="EM59" s="54" t="str">
        <f t="shared" si="152"/>
        <v/>
      </c>
      <c r="EN59" s="54" t="str">
        <f t="shared" si="153"/>
        <v/>
      </c>
      <c r="EO59" s="54" t="str">
        <f t="shared" si="154"/>
        <v/>
      </c>
      <c r="EP59" s="54" t="str">
        <f t="shared" si="155"/>
        <v/>
      </c>
      <c r="EQ59" s="220" t="str">
        <f t="shared" ca="1" si="156"/>
        <v/>
      </c>
      <c r="ER59" s="220" t="str">
        <f t="shared" ca="1" si="157"/>
        <v/>
      </c>
      <c r="ES59" s="54" t="str">
        <f t="shared" ca="1" si="158"/>
        <v/>
      </c>
      <c r="ET59" s="54" t="str">
        <f t="shared" ca="1" si="159"/>
        <v/>
      </c>
      <c r="EU59" s="54" t="str">
        <f t="shared" ca="1" si="160"/>
        <v/>
      </c>
      <c r="EV59" s="54" t="str">
        <f t="shared" ca="1" si="161"/>
        <v/>
      </c>
      <c r="EW59" s="54" t="str">
        <f t="shared" ca="1" si="162"/>
        <v/>
      </c>
      <c r="EX59" s="54" t="str">
        <f t="shared" ca="1" si="163"/>
        <v/>
      </c>
      <c r="EY59" s="54" t="str">
        <f t="shared" ca="1" si="164"/>
        <v/>
      </c>
      <c r="EZ59" s="54" t="str">
        <f t="shared" ca="1" si="165"/>
        <v/>
      </c>
      <c r="FA59" s="54" t="str">
        <f t="shared" ca="1" si="166"/>
        <v/>
      </c>
      <c r="FB59" s="54" t="str">
        <f t="shared" ca="1" si="167"/>
        <v/>
      </c>
      <c r="FC59" s="54" t="str">
        <f t="shared" ca="1" si="168"/>
        <v/>
      </c>
      <c r="FD59" s="220">
        <f t="shared" si="169"/>
        <v>1</v>
      </c>
      <c r="FE59" s="54" t="str">
        <f t="shared" si="170"/>
        <v/>
      </c>
      <c r="FF59" s="54" t="str">
        <f t="shared" si="171"/>
        <v/>
      </c>
      <c r="FG59" s="54" t="str">
        <f t="shared" si="172"/>
        <v/>
      </c>
      <c r="FH59" s="54" t="str">
        <f t="shared" si="173"/>
        <v/>
      </c>
      <c r="FI59" s="220" t="str">
        <f>IF(B59=0,"",COUNTIF(FD$6:FD59,FD59))</f>
        <v/>
      </c>
      <c r="FJ59" s="54" t="str">
        <f t="shared" si="174"/>
        <v/>
      </c>
      <c r="FK59" s="221" t="str">
        <f t="shared" si="175"/>
        <v/>
      </c>
      <c r="FL59" s="54" t="str">
        <f t="shared" si="176"/>
        <v/>
      </c>
      <c r="FM59" s="54" t="str">
        <f t="shared" si="177"/>
        <v/>
      </c>
      <c r="FN59" s="54" t="str">
        <f t="shared" si="178"/>
        <v/>
      </c>
      <c r="FO59" s="54" t="str">
        <f t="shared" si="179"/>
        <v/>
      </c>
    </row>
    <row r="60" spans="1:171" ht="17.25">
      <c r="A60" s="214">
        <v>55</v>
      </c>
      <c r="B60" s="214">
        <f>COUNTIF('中間シート (2)'!M:M,行政集計シート※記入不要です!A60)</f>
        <v>0</v>
      </c>
      <c r="C60" s="222" t="str">
        <f t="shared" si="186"/>
        <v/>
      </c>
      <c r="D60" s="222" t="str">
        <f t="shared" si="185"/>
        <v/>
      </c>
      <c r="E60" s="222" t="str">
        <f t="shared" si="182"/>
        <v/>
      </c>
      <c r="F60" s="223"/>
      <c r="G60" s="216" t="str">
        <f>IFERROR(VLOOKUP($A60,'中間シート (2)'!$M$6:$AR$65,G$1,FALSE),"")</f>
        <v/>
      </c>
      <c r="H60" s="216" t="str">
        <f>IFERROR(VLOOKUP($A60,'中間シート (2)'!$M$6:$AR$65,H$1,FALSE),"")</f>
        <v/>
      </c>
      <c r="I60" s="216" t="str">
        <f>IFERROR(VLOOKUP($A60,'中間シート (2)'!$M$6:$AR$65,I$1,FALSE),"")</f>
        <v/>
      </c>
      <c r="J60" s="216" t="str">
        <f>IFERROR(VLOOKUP($A60,'中間シート (2)'!$M$6:$AR$65,J$1,FALSE),"")</f>
        <v/>
      </c>
      <c r="K60" s="216" t="str">
        <f>IFERROR(VLOOKUP($A60,'中間シート (2)'!$M$6:$AR$65,K$1,FALSE),"")</f>
        <v/>
      </c>
      <c r="L60" s="216" t="str">
        <f>IFERROR(VLOOKUP($A60,'中間シート (2)'!$M$6:$AR$65,L$1,FALSE),"")</f>
        <v/>
      </c>
      <c r="M60" s="216" t="str">
        <f>IFERROR(VLOOKUP($A60,'中間シート (2)'!$M$6:$AR$65,M$1,FALSE),"")</f>
        <v/>
      </c>
      <c r="N60" s="216" t="str">
        <f>IFERROR(VLOOKUP($A60,'中間シート (2)'!$M$6:$AR$65,N$1,FALSE),"")</f>
        <v/>
      </c>
      <c r="O60" s="216" t="str">
        <f>IFERROR(VLOOKUP($A60,'中間シート (2)'!$M$6:$AR$65,O$1,FALSE),"")</f>
        <v/>
      </c>
      <c r="P60" s="216" t="str">
        <f>IFERROR(VLOOKUP($A60,'中間シート (2)'!$M$6:$AR$65,P$1,FALSE),"")</f>
        <v/>
      </c>
      <c r="Q60" s="216" t="str">
        <f>IFERROR(VLOOKUP($A60,'中間シート (2)'!$M$6:$AR$65,Q$1,FALSE),"")</f>
        <v/>
      </c>
      <c r="R60" s="216" t="str">
        <f>IFERROR(VLOOKUP($A60,'中間シート (2)'!$M$6:$AR$65,R$1,FALSE),"")</f>
        <v/>
      </c>
      <c r="S60" s="216" t="str">
        <f>IFERROR(VLOOKUP($A60,'中間シート (2)'!$M$6:$AR$65,S$1,FALSE),"")</f>
        <v/>
      </c>
      <c r="T60" s="216" t="str">
        <f>IFERROR(VLOOKUP($A60,'中間シート (2)'!$M$6:$AR$65,T$1,FALSE),"")</f>
        <v/>
      </c>
      <c r="U60" s="216" t="str">
        <f>IFERROR(VLOOKUP($A60,'中間シート (2)'!$M$6:$AR$65,U$1,FALSE),"")</f>
        <v/>
      </c>
      <c r="V60" s="216"/>
      <c r="W60" s="216" t="str">
        <f>IFERROR(VLOOKUP($A60,'中間シート (2)'!$M$6:$AR$65,W$1,FALSE),"")</f>
        <v/>
      </c>
      <c r="X60" s="216" t="str">
        <f>IFERROR(VLOOKUP($A60,'中間シート (2)'!$M$6:$AR$65,X$1,FALSE),"")</f>
        <v/>
      </c>
      <c r="Y60" s="216" t="str">
        <f>IFERROR(VLOOKUP($A60,'中間シート (2)'!$M$6:$AR$65,Y$1,FALSE),"")</f>
        <v/>
      </c>
      <c r="Z60" s="216" t="str">
        <f>IFERROR(VLOOKUP($A60,'中間シート (2)'!$M$6:$AR$65,Z$1,FALSE),"")</f>
        <v/>
      </c>
      <c r="AA60" s="216" t="str">
        <f>IFERROR(VLOOKUP($A60,'中間シート (2)'!$M$6:$AR$65,AA$1,FALSE),"")</f>
        <v/>
      </c>
      <c r="AB60" s="216" t="str">
        <f>IFERROR(VLOOKUP($A60,'中間シート (2)'!$M$6:$AR$65,AB$1,FALSE),"")</f>
        <v/>
      </c>
      <c r="AC60" s="216" t="str">
        <f>IFERROR(VLOOKUP($A60,'中間シート (2)'!$M$6:$AR$65,AC$1,FALSE),"")</f>
        <v/>
      </c>
      <c r="AD60" s="216" t="str">
        <f>IFERROR(VLOOKUP($A60,'中間シート (2)'!$M$6:$AR$65,AD$1,FALSE),"")</f>
        <v/>
      </c>
      <c r="AE60" s="216"/>
      <c r="AF60" s="216"/>
      <c r="AG60" s="216"/>
      <c r="AH60" s="228" t="str">
        <f>IFERROR(VLOOKUP($A60,'中間シート (2)'!$M$6:$BC$67,AH$1,FALSE),"")</f>
        <v/>
      </c>
      <c r="AI60" s="228" t="str">
        <f>IFERROR(VLOOKUP($A60,'中間シート (2)'!$M$6:$BC$67,AI$1,FALSE),"")</f>
        <v/>
      </c>
      <c r="AJ60" s="228" t="str">
        <f>IFERROR(VLOOKUP($A60,'中間シート (2)'!$M$6:$BC$67,AJ$1,FALSE),"")</f>
        <v/>
      </c>
      <c r="AK60" s="228" t="str">
        <f>IFERROR(VLOOKUP($A60,'中間シート (2)'!$M$6:$BC$67,AK$1,FALSE),"")</f>
        <v/>
      </c>
      <c r="AL60" s="228" t="str">
        <f>IFERROR(VLOOKUP($A60,'中間シート (2)'!$M$6:$BC$67,AL$1,FALSE),"")</f>
        <v/>
      </c>
      <c r="AM60" s="228" t="str">
        <f>IFERROR(VLOOKUP($A60,'中間シート (2)'!$M$6:$BC$67,AM$1,FALSE),"")</f>
        <v/>
      </c>
      <c r="AN60" s="228" t="str">
        <f>IFERROR(VLOOKUP($A60,'中間シート (2)'!$M$6:$BC$67,AN$1,FALSE),"")</f>
        <v/>
      </c>
      <c r="AO60" s="228" t="str">
        <f>IFERROR(VLOOKUP($A60,'中間シート (2)'!$M$6:$BC$67,AO$1,FALSE),"")</f>
        <v/>
      </c>
      <c r="AR60" s="217"/>
      <c r="AS60" s="217"/>
      <c r="AT60" s="217"/>
      <c r="AU60" s="54">
        <f t="shared" si="183"/>
        <v>41</v>
      </c>
      <c r="AV60" s="54">
        <f t="shared" si="184"/>
        <v>41</v>
      </c>
      <c r="AW60" s="54" t="str">
        <f t="shared" si="59"/>
        <v/>
      </c>
      <c r="AX60" s="54" t="str">
        <f t="shared" si="60"/>
        <v/>
      </c>
      <c r="AY60" s="54" t="str">
        <f t="shared" si="61"/>
        <v/>
      </c>
      <c r="AZ60" s="54" t="str">
        <f t="shared" si="62"/>
        <v/>
      </c>
      <c r="BA60" s="54" t="str">
        <f t="shared" si="63"/>
        <v/>
      </c>
      <c r="BB60" s="54" t="str">
        <f ca="1">IF(AB60="","",IF(COUNTIF(エラー23シート!$G$5:$G$79, OFFSET(I60,IF(H60="",0,-H60+1),0)*100+OFFSET(X60,IF(H60="",0,-H60+1),0)*10+AB60)&gt;0,23,""))</f>
        <v/>
      </c>
      <c r="BC60" s="54" t="str">
        <f t="shared" si="64"/>
        <v/>
      </c>
      <c r="BD60" s="54" t="str">
        <f t="shared" si="65"/>
        <v/>
      </c>
      <c r="BE60" s="54" t="str">
        <f t="shared" si="66"/>
        <v/>
      </c>
      <c r="BF60" s="54" t="str">
        <f t="shared" si="67"/>
        <v/>
      </c>
      <c r="BG60" s="54" t="str">
        <f t="shared" si="68"/>
        <v/>
      </c>
      <c r="BH60" s="54" t="str">
        <f t="shared" si="69"/>
        <v/>
      </c>
      <c r="BI60" s="54" t="str">
        <f t="shared" si="70"/>
        <v/>
      </c>
      <c r="BJ60" s="54" t="str">
        <f t="shared" si="71"/>
        <v/>
      </c>
      <c r="BK60" s="54" t="str">
        <f t="shared" si="72"/>
        <v/>
      </c>
      <c r="BL60" s="54" t="str">
        <f t="shared" si="73"/>
        <v/>
      </c>
      <c r="BM60" s="54" t="str">
        <f t="shared" si="74"/>
        <v/>
      </c>
      <c r="BN60" s="54" t="str">
        <f t="shared" si="75"/>
        <v/>
      </c>
      <c r="BO60" s="54" t="str">
        <f t="shared" si="76"/>
        <v/>
      </c>
      <c r="BP60" s="54" t="str">
        <f t="shared" si="77"/>
        <v/>
      </c>
      <c r="BQ60" s="54" t="str">
        <f t="shared" si="78"/>
        <v/>
      </c>
      <c r="BR60" s="54" t="str">
        <f t="shared" si="79"/>
        <v/>
      </c>
      <c r="BS60" s="218" t="str">
        <f t="shared" si="80"/>
        <v/>
      </c>
      <c r="BT60" s="54" t="str">
        <f t="shared" si="81"/>
        <v/>
      </c>
      <c r="BU60" s="54" t="str">
        <f t="shared" si="82"/>
        <v/>
      </c>
      <c r="BV60" s="54" t="str">
        <f t="shared" si="83"/>
        <v/>
      </c>
      <c r="BW60" s="54" t="str">
        <f t="shared" si="84"/>
        <v/>
      </c>
      <c r="BX60" s="54" t="str">
        <f t="shared" si="85"/>
        <v/>
      </c>
      <c r="BY60" s="54" t="str">
        <f t="shared" si="86"/>
        <v/>
      </c>
      <c r="BZ60" s="54" t="str">
        <f t="shared" si="87"/>
        <v/>
      </c>
      <c r="CA60" s="54" t="str">
        <f t="shared" si="88"/>
        <v/>
      </c>
      <c r="CB60" s="54" t="str">
        <f t="shared" si="89"/>
        <v/>
      </c>
      <c r="CC60" s="54" t="str">
        <f t="shared" si="90"/>
        <v/>
      </c>
      <c r="CD60" s="54" t="str">
        <f t="shared" si="91"/>
        <v/>
      </c>
      <c r="CE60" s="54" t="str">
        <f t="shared" si="92"/>
        <v/>
      </c>
      <c r="CF60" s="54" t="str">
        <f t="shared" si="93"/>
        <v/>
      </c>
      <c r="CG60" s="54" t="str">
        <f t="shared" si="94"/>
        <v/>
      </c>
      <c r="CH60" s="54" t="str">
        <f t="shared" si="95"/>
        <v/>
      </c>
      <c r="CI60" s="54" t="str">
        <f t="shared" si="96"/>
        <v/>
      </c>
      <c r="CJ60" s="54" t="str">
        <f t="shared" si="97"/>
        <v/>
      </c>
      <c r="CK60" s="54" t="str">
        <f t="shared" si="98"/>
        <v/>
      </c>
      <c r="CL60" s="219" t="str">
        <f t="shared" si="99"/>
        <v/>
      </c>
      <c r="CM60" s="54" t="str">
        <f t="shared" si="100"/>
        <v/>
      </c>
      <c r="CN60" s="54" t="str">
        <f t="shared" si="101"/>
        <v/>
      </c>
      <c r="CO60" s="54" t="str">
        <f t="shared" si="102"/>
        <v/>
      </c>
      <c r="CP60" s="54" t="str">
        <f t="shared" si="103"/>
        <v/>
      </c>
      <c r="CQ60" s="54" t="str">
        <f t="shared" si="104"/>
        <v/>
      </c>
      <c r="CR60" s="54" t="str">
        <f t="shared" si="105"/>
        <v/>
      </c>
      <c r="CS60" s="54" t="str">
        <f t="shared" si="106"/>
        <v/>
      </c>
      <c r="CT60" s="54" t="str">
        <f t="shared" si="107"/>
        <v/>
      </c>
      <c r="CU60" s="54" t="str">
        <f t="shared" si="108"/>
        <v/>
      </c>
      <c r="CV60" s="220">
        <f t="shared" si="109"/>
        <v>0</v>
      </c>
      <c r="CW60" s="54" t="str">
        <f t="shared" si="110"/>
        <v/>
      </c>
      <c r="CX60" s="54" t="str">
        <f t="shared" si="111"/>
        <v/>
      </c>
      <c r="CY60" s="54" t="str">
        <f t="shared" si="112"/>
        <v/>
      </c>
      <c r="CZ60" s="54" t="str">
        <f t="shared" si="113"/>
        <v/>
      </c>
      <c r="DA60" s="54" t="str">
        <f t="shared" si="114"/>
        <v/>
      </c>
      <c r="DB60" s="54" t="str">
        <f t="shared" si="115"/>
        <v/>
      </c>
      <c r="DC60" s="54" t="str">
        <f t="shared" si="116"/>
        <v/>
      </c>
      <c r="DD60" s="54" t="str">
        <f t="shared" si="117"/>
        <v/>
      </c>
      <c r="DE60" s="54" t="str">
        <f t="shared" si="118"/>
        <v/>
      </c>
      <c r="DF60" s="54" t="str">
        <f t="shared" si="119"/>
        <v/>
      </c>
      <c r="DG60" s="54" t="str">
        <f t="shared" si="120"/>
        <v/>
      </c>
      <c r="DH60" s="54" t="str">
        <f t="shared" si="121"/>
        <v/>
      </c>
      <c r="DI60" s="54" t="str">
        <f t="shared" si="122"/>
        <v/>
      </c>
      <c r="DJ60" s="54" t="str">
        <f t="shared" si="123"/>
        <v/>
      </c>
      <c r="DK60" s="54" t="str">
        <f t="shared" si="124"/>
        <v/>
      </c>
      <c r="DL60" s="54" t="str">
        <f t="shared" si="125"/>
        <v/>
      </c>
      <c r="DM60" s="54" t="str">
        <f t="shared" si="126"/>
        <v/>
      </c>
      <c r="DN60" s="54" t="str">
        <f t="shared" si="127"/>
        <v/>
      </c>
      <c r="DO60" s="54" t="str">
        <f t="shared" si="128"/>
        <v/>
      </c>
      <c r="DP60" s="54" t="str">
        <f t="shared" si="129"/>
        <v/>
      </c>
      <c r="DQ60" s="54" t="str">
        <f t="shared" si="130"/>
        <v/>
      </c>
      <c r="DR60" s="54" t="str">
        <f t="shared" si="131"/>
        <v/>
      </c>
      <c r="DS60" s="54" t="str">
        <f t="shared" si="132"/>
        <v/>
      </c>
      <c r="DT60" s="54" t="str">
        <f t="shared" si="133"/>
        <v/>
      </c>
      <c r="DU60" s="54" t="str">
        <f t="shared" si="134"/>
        <v/>
      </c>
      <c r="DV60" s="54" t="str">
        <f t="shared" si="135"/>
        <v/>
      </c>
      <c r="DW60" s="54" t="str">
        <f t="shared" si="136"/>
        <v/>
      </c>
      <c r="DX60" s="54" t="str">
        <f t="shared" si="137"/>
        <v/>
      </c>
      <c r="DY60" s="54" t="str">
        <f t="shared" si="138"/>
        <v/>
      </c>
      <c r="DZ60" s="54" t="str">
        <f t="shared" si="139"/>
        <v/>
      </c>
      <c r="EA60" s="54" t="str">
        <f t="shared" si="140"/>
        <v/>
      </c>
      <c r="EB60" s="54" t="str">
        <f t="shared" si="141"/>
        <v/>
      </c>
      <c r="EC60" s="54" t="str">
        <f t="shared" si="142"/>
        <v/>
      </c>
      <c r="ED60" s="54" t="str">
        <f t="shared" si="143"/>
        <v/>
      </c>
      <c r="EE60" s="54" t="str">
        <f t="shared" si="144"/>
        <v/>
      </c>
      <c r="EF60" s="54" t="str">
        <f t="shared" si="145"/>
        <v/>
      </c>
      <c r="EG60" s="54" t="str">
        <f t="shared" si="146"/>
        <v/>
      </c>
      <c r="EH60" s="54" t="str">
        <f t="shared" si="147"/>
        <v/>
      </c>
      <c r="EI60" s="54" t="str">
        <f t="shared" si="148"/>
        <v/>
      </c>
      <c r="EJ60" s="54" t="str">
        <f t="shared" si="149"/>
        <v/>
      </c>
      <c r="EK60" s="54" t="str">
        <f t="shared" si="150"/>
        <v/>
      </c>
      <c r="EL60" s="54" t="str">
        <f t="shared" si="151"/>
        <v/>
      </c>
      <c r="EM60" s="54" t="str">
        <f t="shared" si="152"/>
        <v/>
      </c>
      <c r="EN60" s="54" t="str">
        <f t="shared" si="153"/>
        <v/>
      </c>
      <c r="EO60" s="54" t="str">
        <f t="shared" si="154"/>
        <v/>
      </c>
      <c r="EP60" s="54" t="str">
        <f t="shared" si="155"/>
        <v/>
      </c>
      <c r="EQ60" s="220" t="str">
        <f t="shared" ca="1" si="156"/>
        <v/>
      </c>
      <c r="ER60" s="220" t="str">
        <f t="shared" ca="1" si="157"/>
        <v/>
      </c>
      <c r="ES60" s="54" t="str">
        <f t="shared" ca="1" si="158"/>
        <v/>
      </c>
      <c r="ET60" s="54" t="str">
        <f t="shared" ca="1" si="159"/>
        <v/>
      </c>
      <c r="EU60" s="54" t="str">
        <f t="shared" ca="1" si="160"/>
        <v/>
      </c>
      <c r="EV60" s="54" t="str">
        <f t="shared" ca="1" si="161"/>
        <v/>
      </c>
      <c r="EW60" s="54" t="str">
        <f t="shared" ca="1" si="162"/>
        <v/>
      </c>
      <c r="EX60" s="54" t="str">
        <f t="shared" ca="1" si="163"/>
        <v/>
      </c>
      <c r="EY60" s="54" t="str">
        <f t="shared" ca="1" si="164"/>
        <v/>
      </c>
      <c r="EZ60" s="54" t="str">
        <f t="shared" ca="1" si="165"/>
        <v/>
      </c>
      <c r="FA60" s="54" t="str">
        <f t="shared" ca="1" si="166"/>
        <v/>
      </c>
      <c r="FB60" s="54" t="str">
        <f t="shared" ca="1" si="167"/>
        <v/>
      </c>
      <c r="FC60" s="54" t="str">
        <f t="shared" ca="1" si="168"/>
        <v/>
      </c>
      <c r="FD60" s="220">
        <f t="shared" si="169"/>
        <v>1</v>
      </c>
      <c r="FE60" s="54" t="str">
        <f t="shared" si="170"/>
        <v/>
      </c>
      <c r="FF60" s="54" t="str">
        <f t="shared" si="171"/>
        <v/>
      </c>
      <c r="FG60" s="54" t="str">
        <f t="shared" si="172"/>
        <v/>
      </c>
      <c r="FH60" s="54" t="str">
        <f t="shared" si="173"/>
        <v/>
      </c>
      <c r="FI60" s="220" t="str">
        <f>IF(B60=0,"",COUNTIF(FD$6:FD60,FD60))</f>
        <v/>
      </c>
      <c r="FJ60" s="54" t="str">
        <f t="shared" si="174"/>
        <v/>
      </c>
      <c r="FK60" s="221" t="str">
        <f t="shared" si="175"/>
        <v/>
      </c>
      <c r="FL60" s="54" t="str">
        <f t="shared" si="176"/>
        <v/>
      </c>
      <c r="FM60" s="54" t="str">
        <f t="shared" si="177"/>
        <v/>
      </c>
      <c r="FN60" s="54" t="str">
        <f t="shared" si="178"/>
        <v/>
      </c>
      <c r="FO60" s="54" t="str">
        <f t="shared" si="179"/>
        <v/>
      </c>
    </row>
    <row r="61" spans="1:171" ht="17.25">
      <c r="A61" s="214">
        <v>56</v>
      </c>
      <c r="B61" s="214">
        <f>COUNTIF('中間シート (2)'!M:M,行政集計シート※記入不要です!A61)</f>
        <v>0</v>
      </c>
      <c r="C61" s="222" t="str">
        <f t="shared" si="186"/>
        <v/>
      </c>
      <c r="D61" s="222" t="str">
        <f t="shared" si="185"/>
        <v/>
      </c>
      <c r="E61" s="222" t="str">
        <f t="shared" si="182"/>
        <v/>
      </c>
      <c r="F61" s="223"/>
      <c r="G61" s="216" t="str">
        <f>IFERROR(VLOOKUP($A61,'中間シート (2)'!$M$6:$AR$65,G$1,FALSE),"")</f>
        <v/>
      </c>
      <c r="H61" s="216" t="str">
        <f>IFERROR(VLOOKUP($A61,'中間シート (2)'!$M$6:$AR$65,H$1,FALSE),"")</f>
        <v/>
      </c>
      <c r="I61" s="216" t="str">
        <f>IFERROR(VLOOKUP($A61,'中間シート (2)'!$M$6:$AR$65,I$1,FALSE),"")</f>
        <v/>
      </c>
      <c r="J61" s="216" t="str">
        <f>IFERROR(VLOOKUP($A61,'中間シート (2)'!$M$6:$AR$65,J$1,FALSE),"")</f>
        <v/>
      </c>
      <c r="K61" s="216" t="str">
        <f>IFERROR(VLOOKUP($A61,'中間シート (2)'!$M$6:$AR$65,K$1,FALSE),"")</f>
        <v/>
      </c>
      <c r="L61" s="216" t="str">
        <f>IFERROR(VLOOKUP($A61,'中間シート (2)'!$M$6:$AR$65,L$1,FALSE),"")</f>
        <v/>
      </c>
      <c r="M61" s="216" t="str">
        <f>IFERROR(VLOOKUP($A61,'中間シート (2)'!$M$6:$AR$65,M$1,FALSE),"")</f>
        <v/>
      </c>
      <c r="N61" s="216" t="str">
        <f>IFERROR(VLOOKUP($A61,'中間シート (2)'!$M$6:$AR$65,N$1,FALSE),"")</f>
        <v/>
      </c>
      <c r="O61" s="216" t="str">
        <f>IFERROR(VLOOKUP($A61,'中間シート (2)'!$M$6:$AR$65,O$1,FALSE),"")</f>
        <v/>
      </c>
      <c r="P61" s="216" t="str">
        <f>IFERROR(VLOOKUP($A61,'中間シート (2)'!$M$6:$AR$65,P$1,FALSE),"")</f>
        <v/>
      </c>
      <c r="Q61" s="216" t="str">
        <f>IFERROR(VLOOKUP($A61,'中間シート (2)'!$M$6:$AR$65,Q$1,FALSE),"")</f>
        <v/>
      </c>
      <c r="R61" s="216" t="str">
        <f>IFERROR(VLOOKUP($A61,'中間シート (2)'!$M$6:$AR$65,R$1,FALSE),"")</f>
        <v/>
      </c>
      <c r="S61" s="216" t="str">
        <f>IFERROR(VLOOKUP($A61,'中間シート (2)'!$M$6:$AR$65,S$1,FALSE),"")</f>
        <v/>
      </c>
      <c r="T61" s="216" t="str">
        <f>IFERROR(VLOOKUP($A61,'中間シート (2)'!$M$6:$AR$65,T$1,FALSE),"")</f>
        <v/>
      </c>
      <c r="U61" s="216" t="str">
        <f>IFERROR(VLOOKUP($A61,'中間シート (2)'!$M$6:$AR$65,U$1,FALSE),"")</f>
        <v/>
      </c>
      <c r="V61" s="216"/>
      <c r="W61" s="216" t="str">
        <f>IFERROR(VLOOKUP($A61,'中間シート (2)'!$M$6:$AR$65,W$1,FALSE),"")</f>
        <v/>
      </c>
      <c r="X61" s="216" t="str">
        <f>IFERROR(VLOOKUP($A61,'中間シート (2)'!$M$6:$AR$65,X$1,FALSE),"")</f>
        <v/>
      </c>
      <c r="Y61" s="216" t="str">
        <f>IFERROR(VLOOKUP($A61,'中間シート (2)'!$M$6:$AR$65,Y$1,FALSE),"")</f>
        <v/>
      </c>
      <c r="Z61" s="216" t="str">
        <f>IFERROR(VLOOKUP($A61,'中間シート (2)'!$M$6:$AR$65,Z$1,FALSE),"")</f>
        <v/>
      </c>
      <c r="AA61" s="216" t="str">
        <f>IFERROR(VLOOKUP($A61,'中間シート (2)'!$M$6:$AR$65,AA$1,FALSE),"")</f>
        <v/>
      </c>
      <c r="AB61" s="216" t="str">
        <f>IFERROR(VLOOKUP($A61,'中間シート (2)'!$M$6:$AR$65,AB$1,FALSE),"")</f>
        <v/>
      </c>
      <c r="AC61" s="216" t="str">
        <f>IFERROR(VLOOKUP($A61,'中間シート (2)'!$M$6:$AR$65,AC$1,FALSE),"")</f>
        <v/>
      </c>
      <c r="AD61" s="216" t="str">
        <f>IFERROR(VLOOKUP($A61,'中間シート (2)'!$M$6:$AR$65,AD$1,FALSE),"")</f>
        <v/>
      </c>
      <c r="AE61" s="216"/>
      <c r="AF61" s="216"/>
      <c r="AG61" s="216"/>
      <c r="AH61" s="228" t="str">
        <f>IFERROR(VLOOKUP($A61,'中間シート (2)'!$M$6:$BC$67,AH$1,FALSE),"")</f>
        <v/>
      </c>
      <c r="AI61" s="228" t="str">
        <f>IFERROR(VLOOKUP($A61,'中間シート (2)'!$M$6:$BC$67,AI$1,FALSE),"")</f>
        <v/>
      </c>
      <c r="AJ61" s="228" t="str">
        <f>IFERROR(VLOOKUP($A61,'中間シート (2)'!$M$6:$BC$67,AJ$1,FALSE),"")</f>
        <v/>
      </c>
      <c r="AK61" s="228" t="str">
        <f>IFERROR(VLOOKUP($A61,'中間シート (2)'!$M$6:$BC$67,AK$1,FALSE),"")</f>
        <v/>
      </c>
      <c r="AL61" s="228" t="str">
        <f>IFERROR(VLOOKUP($A61,'中間シート (2)'!$M$6:$BC$67,AL$1,FALSE),"")</f>
        <v/>
      </c>
      <c r="AM61" s="228" t="str">
        <f>IFERROR(VLOOKUP($A61,'中間シート (2)'!$M$6:$BC$67,AM$1,FALSE),"")</f>
        <v/>
      </c>
      <c r="AN61" s="228" t="str">
        <f>IFERROR(VLOOKUP($A61,'中間シート (2)'!$M$6:$BC$67,AN$1,FALSE),"")</f>
        <v/>
      </c>
      <c r="AO61" s="228" t="str">
        <f>IFERROR(VLOOKUP($A61,'中間シート (2)'!$M$6:$BC$67,AO$1,FALSE),"")</f>
        <v/>
      </c>
      <c r="AR61" s="217"/>
      <c r="AS61" s="217"/>
      <c r="AT61" s="217"/>
      <c r="AU61" s="54">
        <f t="shared" si="183"/>
        <v>41</v>
      </c>
      <c r="AV61" s="54">
        <f t="shared" si="184"/>
        <v>41</v>
      </c>
      <c r="AW61" s="54" t="str">
        <f t="shared" si="59"/>
        <v/>
      </c>
      <c r="AX61" s="54" t="str">
        <f t="shared" si="60"/>
        <v/>
      </c>
      <c r="AY61" s="54" t="str">
        <f t="shared" si="61"/>
        <v/>
      </c>
      <c r="AZ61" s="54" t="str">
        <f t="shared" si="62"/>
        <v/>
      </c>
      <c r="BA61" s="54" t="str">
        <f t="shared" si="63"/>
        <v/>
      </c>
      <c r="BB61" s="54" t="str">
        <f ca="1">IF(AB61="","",IF(COUNTIF(エラー23シート!$G$5:$G$79, OFFSET(I61,IF(H61="",0,-H61+1),0)*100+OFFSET(X61,IF(H61="",0,-H61+1),0)*10+AB61)&gt;0,23,""))</f>
        <v/>
      </c>
      <c r="BC61" s="54" t="str">
        <f t="shared" si="64"/>
        <v/>
      </c>
      <c r="BD61" s="54" t="str">
        <f t="shared" si="65"/>
        <v/>
      </c>
      <c r="BE61" s="54" t="str">
        <f t="shared" si="66"/>
        <v/>
      </c>
      <c r="BF61" s="54" t="str">
        <f t="shared" si="67"/>
        <v/>
      </c>
      <c r="BG61" s="54" t="str">
        <f t="shared" si="68"/>
        <v/>
      </c>
      <c r="BH61" s="54" t="str">
        <f t="shared" si="69"/>
        <v/>
      </c>
      <c r="BI61" s="54" t="str">
        <f t="shared" si="70"/>
        <v/>
      </c>
      <c r="BJ61" s="54" t="str">
        <f t="shared" si="71"/>
        <v/>
      </c>
      <c r="BK61" s="54" t="str">
        <f t="shared" si="72"/>
        <v/>
      </c>
      <c r="BL61" s="54" t="str">
        <f t="shared" si="73"/>
        <v/>
      </c>
      <c r="BM61" s="54" t="str">
        <f t="shared" si="74"/>
        <v/>
      </c>
      <c r="BN61" s="54" t="str">
        <f t="shared" si="75"/>
        <v/>
      </c>
      <c r="BO61" s="54" t="str">
        <f t="shared" si="76"/>
        <v/>
      </c>
      <c r="BP61" s="54" t="str">
        <f t="shared" si="77"/>
        <v/>
      </c>
      <c r="BQ61" s="54" t="str">
        <f t="shared" si="78"/>
        <v/>
      </c>
      <c r="BR61" s="54" t="str">
        <f t="shared" si="79"/>
        <v/>
      </c>
      <c r="BS61" s="218" t="str">
        <f t="shared" si="80"/>
        <v/>
      </c>
      <c r="BT61" s="54" t="str">
        <f t="shared" si="81"/>
        <v/>
      </c>
      <c r="BU61" s="54" t="str">
        <f t="shared" si="82"/>
        <v/>
      </c>
      <c r="BV61" s="54" t="str">
        <f t="shared" si="83"/>
        <v/>
      </c>
      <c r="BW61" s="54" t="str">
        <f t="shared" si="84"/>
        <v/>
      </c>
      <c r="BX61" s="54" t="str">
        <f t="shared" si="85"/>
        <v/>
      </c>
      <c r="BY61" s="54" t="str">
        <f t="shared" si="86"/>
        <v/>
      </c>
      <c r="BZ61" s="54" t="str">
        <f t="shared" si="87"/>
        <v/>
      </c>
      <c r="CA61" s="54" t="str">
        <f t="shared" si="88"/>
        <v/>
      </c>
      <c r="CB61" s="54" t="str">
        <f t="shared" si="89"/>
        <v/>
      </c>
      <c r="CC61" s="54" t="str">
        <f t="shared" si="90"/>
        <v/>
      </c>
      <c r="CD61" s="54" t="str">
        <f t="shared" si="91"/>
        <v/>
      </c>
      <c r="CE61" s="54" t="str">
        <f t="shared" si="92"/>
        <v/>
      </c>
      <c r="CF61" s="54" t="str">
        <f t="shared" si="93"/>
        <v/>
      </c>
      <c r="CG61" s="54" t="str">
        <f t="shared" si="94"/>
        <v/>
      </c>
      <c r="CH61" s="54" t="str">
        <f t="shared" si="95"/>
        <v/>
      </c>
      <c r="CI61" s="54" t="str">
        <f t="shared" si="96"/>
        <v/>
      </c>
      <c r="CJ61" s="54" t="str">
        <f t="shared" si="97"/>
        <v/>
      </c>
      <c r="CK61" s="54" t="str">
        <f t="shared" si="98"/>
        <v/>
      </c>
      <c r="CL61" s="219" t="str">
        <f t="shared" si="99"/>
        <v/>
      </c>
      <c r="CM61" s="54" t="str">
        <f t="shared" si="100"/>
        <v/>
      </c>
      <c r="CN61" s="54" t="str">
        <f t="shared" si="101"/>
        <v/>
      </c>
      <c r="CO61" s="54" t="str">
        <f t="shared" si="102"/>
        <v/>
      </c>
      <c r="CP61" s="54" t="str">
        <f t="shared" si="103"/>
        <v/>
      </c>
      <c r="CQ61" s="54" t="str">
        <f t="shared" si="104"/>
        <v/>
      </c>
      <c r="CR61" s="54" t="str">
        <f t="shared" si="105"/>
        <v/>
      </c>
      <c r="CS61" s="54" t="str">
        <f t="shared" si="106"/>
        <v/>
      </c>
      <c r="CT61" s="54" t="str">
        <f t="shared" si="107"/>
        <v/>
      </c>
      <c r="CU61" s="54" t="str">
        <f t="shared" si="108"/>
        <v/>
      </c>
      <c r="CV61" s="220">
        <f t="shared" si="109"/>
        <v>0</v>
      </c>
      <c r="CW61" s="54" t="str">
        <f t="shared" si="110"/>
        <v/>
      </c>
      <c r="CX61" s="54" t="str">
        <f t="shared" si="111"/>
        <v/>
      </c>
      <c r="CY61" s="54" t="str">
        <f t="shared" si="112"/>
        <v/>
      </c>
      <c r="CZ61" s="54" t="str">
        <f t="shared" si="113"/>
        <v/>
      </c>
      <c r="DA61" s="54" t="str">
        <f t="shared" si="114"/>
        <v/>
      </c>
      <c r="DB61" s="54" t="str">
        <f t="shared" si="115"/>
        <v/>
      </c>
      <c r="DC61" s="54" t="str">
        <f t="shared" si="116"/>
        <v/>
      </c>
      <c r="DD61" s="54" t="str">
        <f t="shared" si="117"/>
        <v/>
      </c>
      <c r="DE61" s="54" t="str">
        <f t="shared" si="118"/>
        <v/>
      </c>
      <c r="DF61" s="54" t="str">
        <f t="shared" si="119"/>
        <v/>
      </c>
      <c r="DG61" s="54" t="str">
        <f t="shared" si="120"/>
        <v/>
      </c>
      <c r="DH61" s="54" t="str">
        <f t="shared" si="121"/>
        <v/>
      </c>
      <c r="DI61" s="54" t="str">
        <f t="shared" si="122"/>
        <v/>
      </c>
      <c r="DJ61" s="54" t="str">
        <f t="shared" si="123"/>
        <v/>
      </c>
      <c r="DK61" s="54" t="str">
        <f t="shared" si="124"/>
        <v/>
      </c>
      <c r="DL61" s="54" t="str">
        <f t="shared" si="125"/>
        <v/>
      </c>
      <c r="DM61" s="54" t="str">
        <f t="shared" si="126"/>
        <v/>
      </c>
      <c r="DN61" s="54" t="str">
        <f t="shared" si="127"/>
        <v/>
      </c>
      <c r="DO61" s="54" t="str">
        <f t="shared" si="128"/>
        <v/>
      </c>
      <c r="DP61" s="54" t="str">
        <f t="shared" si="129"/>
        <v/>
      </c>
      <c r="DQ61" s="54" t="str">
        <f t="shared" si="130"/>
        <v/>
      </c>
      <c r="DR61" s="54" t="str">
        <f t="shared" si="131"/>
        <v/>
      </c>
      <c r="DS61" s="54" t="str">
        <f t="shared" si="132"/>
        <v/>
      </c>
      <c r="DT61" s="54" t="str">
        <f t="shared" si="133"/>
        <v/>
      </c>
      <c r="DU61" s="54" t="str">
        <f t="shared" si="134"/>
        <v/>
      </c>
      <c r="DV61" s="54" t="str">
        <f t="shared" si="135"/>
        <v/>
      </c>
      <c r="DW61" s="54" t="str">
        <f t="shared" si="136"/>
        <v/>
      </c>
      <c r="DX61" s="54" t="str">
        <f t="shared" si="137"/>
        <v/>
      </c>
      <c r="DY61" s="54" t="str">
        <f t="shared" si="138"/>
        <v/>
      </c>
      <c r="DZ61" s="54" t="str">
        <f t="shared" si="139"/>
        <v/>
      </c>
      <c r="EA61" s="54" t="str">
        <f t="shared" si="140"/>
        <v/>
      </c>
      <c r="EB61" s="54" t="str">
        <f t="shared" si="141"/>
        <v/>
      </c>
      <c r="EC61" s="54" t="str">
        <f t="shared" si="142"/>
        <v/>
      </c>
      <c r="ED61" s="54" t="str">
        <f t="shared" si="143"/>
        <v/>
      </c>
      <c r="EE61" s="54" t="str">
        <f t="shared" si="144"/>
        <v/>
      </c>
      <c r="EF61" s="54" t="str">
        <f t="shared" si="145"/>
        <v/>
      </c>
      <c r="EG61" s="54" t="str">
        <f t="shared" si="146"/>
        <v/>
      </c>
      <c r="EH61" s="54" t="str">
        <f t="shared" si="147"/>
        <v/>
      </c>
      <c r="EI61" s="54" t="str">
        <f t="shared" si="148"/>
        <v/>
      </c>
      <c r="EJ61" s="54" t="str">
        <f t="shared" si="149"/>
        <v/>
      </c>
      <c r="EK61" s="54" t="str">
        <f t="shared" si="150"/>
        <v/>
      </c>
      <c r="EL61" s="54" t="str">
        <f t="shared" si="151"/>
        <v/>
      </c>
      <c r="EM61" s="54" t="str">
        <f t="shared" si="152"/>
        <v/>
      </c>
      <c r="EN61" s="54" t="str">
        <f t="shared" si="153"/>
        <v/>
      </c>
      <c r="EO61" s="54" t="str">
        <f t="shared" si="154"/>
        <v/>
      </c>
      <c r="EP61" s="54" t="str">
        <f t="shared" si="155"/>
        <v/>
      </c>
      <c r="EQ61" s="220" t="str">
        <f t="shared" ca="1" si="156"/>
        <v/>
      </c>
      <c r="ER61" s="220" t="str">
        <f t="shared" ca="1" si="157"/>
        <v/>
      </c>
      <c r="ES61" s="54" t="str">
        <f t="shared" ca="1" si="158"/>
        <v/>
      </c>
      <c r="ET61" s="54" t="str">
        <f t="shared" ca="1" si="159"/>
        <v/>
      </c>
      <c r="EU61" s="54" t="str">
        <f t="shared" ca="1" si="160"/>
        <v/>
      </c>
      <c r="EV61" s="54" t="str">
        <f t="shared" ca="1" si="161"/>
        <v/>
      </c>
      <c r="EW61" s="54" t="str">
        <f t="shared" ca="1" si="162"/>
        <v/>
      </c>
      <c r="EX61" s="54" t="str">
        <f t="shared" ca="1" si="163"/>
        <v/>
      </c>
      <c r="EY61" s="54" t="str">
        <f t="shared" ca="1" si="164"/>
        <v/>
      </c>
      <c r="EZ61" s="54" t="str">
        <f t="shared" ca="1" si="165"/>
        <v/>
      </c>
      <c r="FA61" s="54" t="str">
        <f t="shared" ca="1" si="166"/>
        <v/>
      </c>
      <c r="FB61" s="54" t="str">
        <f t="shared" ca="1" si="167"/>
        <v/>
      </c>
      <c r="FC61" s="54" t="str">
        <f t="shared" ca="1" si="168"/>
        <v/>
      </c>
      <c r="FD61" s="220">
        <f t="shared" si="169"/>
        <v>1</v>
      </c>
      <c r="FE61" s="54" t="str">
        <f t="shared" si="170"/>
        <v/>
      </c>
      <c r="FF61" s="54" t="str">
        <f t="shared" si="171"/>
        <v/>
      </c>
      <c r="FG61" s="54" t="str">
        <f t="shared" si="172"/>
        <v/>
      </c>
      <c r="FH61" s="54" t="str">
        <f t="shared" si="173"/>
        <v/>
      </c>
      <c r="FI61" s="220" t="str">
        <f>IF(B61=0,"",COUNTIF(FD$6:FD61,FD61))</f>
        <v/>
      </c>
      <c r="FJ61" s="54" t="str">
        <f t="shared" si="174"/>
        <v/>
      </c>
      <c r="FK61" s="221" t="str">
        <f t="shared" si="175"/>
        <v/>
      </c>
      <c r="FL61" s="54" t="str">
        <f t="shared" si="176"/>
        <v/>
      </c>
      <c r="FM61" s="54" t="str">
        <f t="shared" si="177"/>
        <v/>
      </c>
      <c r="FN61" s="54" t="str">
        <f t="shared" si="178"/>
        <v/>
      </c>
      <c r="FO61" s="54" t="str">
        <f t="shared" si="179"/>
        <v/>
      </c>
    </row>
    <row r="62" spans="1:171" ht="17.25">
      <c r="A62" s="214">
        <v>57</v>
      </c>
      <c r="B62" s="214">
        <f>COUNTIF('中間シート (2)'!M:M,行政集計シート※記入不要です!A62)</f>
        <v>0</v>
      </c>
      <c r="C62" s="222" t="str">
        <f>IF(OR(G62&lt;&gt;"",H62&lt;&gt;""),C61,"")</f>
        <v/>
      </c>
      <c r="D62" s="222" t="str">
        <f t="shared" si="185"/>
        <v/>
      </c>
      <c r="E62" s="222" t="str">
        <f t="shared" si="182"/>
        <v/>
      </c>
      <c r="F62" s="223"/>
      <c r="G62" s="216" t="str">
        <f>IFERROR(VLOOKUP($A62,'中間シート (2)'!$M$6:$AR$65,G$1,FALSE),"")</f>
        <v/>
      </c>
      <c r="H62" s="216" t="str">
        <f>IFERROR(VLOOKUP($A62,'中間シート (2)'!$M$6:$AR$65,H$1,FALSE),"")</f>
        <v/>
      </c>
      <c r="I62" s="216" t="str">
        <f>IFERROR(VLOOKUP($A62,'中間シート (2)'!$M$6:$AR$65,I$1,FALSE),"")</f>
        <v/>
      </c>
      <c r="J62" s="216" t="str">
        <f>IFERROR(VLOOKUP($A62,'中間シート (2)'!$M$6:$AR$65,J$1,FALSE),"")</f>
        <v/>
      </c>
      <c r="K62" s="216" t="str">
        <f>IFERROR(VLOOKUP($A62,'中間シート (2)'!$M$6:$AR$65,K$1,FALSE),"")</f>
        <v/>
      </c>
      <c r="L62" s="216" t="str">
        <f>IFERROR(VLOOKUP($A62,'中間シート (2)'!$M$6:$AR$65,L$1,FALSE),"")</f>
        <v/>
      </c>
      <c r="M62" s="216" t="str">
        <f>IFERROR(VLOOKUP($A62,'中間シート (2)'!$M$6:$AR$65,M$1,FALSE),"")</f>
        <v/>
      </c>
      <c r="N62" s="216" t="str">
        <f>IFERROR(VLOOKUP($A62,'中間シート (2)'!$M$6:$AR$65,N$1,FALSE),"")</f>
        <v/>
      </c>
      <c r="O62" s="216" t="str">
        <f>IFERROR(VLOOKUP($A62,'中間シート (2)'!$M$6:$AR$65,O$1,FALSE),"")</f>
        <v/>
      </c>
      <c r="P62" s="216" t="str">
        <f>IFERROR(VLOOKUP($A62,'中間シート (2)'!$M$6:$AR$65,P$1,FALSE),"")</f>
        <v/>
      </c>
      <c r="Q62" s="216" t="str">
        <f>IFERROR(VLOOKUP($A62,'中間シート (2)'!$M$6:$AR$65,Q$1,FALSE),"")</f>
        <v/>
      </c>
      <c r="R62" s="216" t="str">
        <f>IFERROR(VLOOKUP($A62,'中間シート (2)'!$M$6:$AR$65,R$1,FALSE),"")</f>
        <v/>
      </c>
      <c r="S62" s="216" t="str">
        <f>IFERROR(VLOOKUP($A62,'中間シート (2)'!$M$6:$AR$65,S$1,FALSE),"")</f>
        <v/>
      </c>
      <c r="T62" s="216" t="str">
        <f>IFERROR(VLOOKUP($A62,'中間シート (2)'!$M$6:$AR$65,T$1,FALSE),"")</f>
        <v/>
      </c>
      <c r="U62" s="216" t="str">
        <f>IFERROR(VLOOKUP($A62,'中間シート (2)'!$M$6:$AR$65,U$1,FALSE),"")</f>
        <v/>
      </c>
      <c r="V62" s="216"/>
      <c r="W62" s="216" t="str">
        <f>IFERROR(VLOOKUP($A62,'中間シート (2)'!$M$6:$AR$65,W$1,FALSE),"")</f>
        <v/>
      </c>
      <c r="X62" s="216" t="str">
        <f>IFERROR(VLOOKUP($A62,'中間シート (2)'!$M$6:$AR$65,X$1,FALSE),"")</f>
        <v/>
      </c>
      <c r="Y62" s="216" t="str">
        <f>IFERROR(VLOOKUP($A62,'中間シート (2)'!$M$6:$AR$65,Y$1,FALSE),"")</f>
        <v/>
      </c>
      <c r="Z62" s="216" t="str">
        <f>IFERROR(VLOOKUP($A62,'中間シート (2)'!$M$6:$AR$65,Z$1,FALSE),"")</f>
        <v/>
      </c>
      <c r="AA62" s="216" t="str">
        <f>IFERROR(VLOOKUP($A62,'中間シート (2)'!$M$6:$AR$65,AA$1,FALSE),"")</f>
        <v/>
      </c>
      <c r="AB62" s="216" t="str">
        <f>IFERROR(VLOOKUP($A62,'中間シート (2)'!$M$6:$AR$65,AB$1,FALSE),"")</f>
        <v/>
      </c>
      <c r="AC62" s="216" t="str">
        <f>IFERROR(VLOOKUP($A62,'中間シート (2)'!$M$6:$AR$65,AC$1,FALSE),"")</f>
        <v/>
      </c>
      <c r="AD62" s="216" t="str">
        <f>IFERROR(VLOOKUP($A62,'中間シート (2)'!$M$6:$AR$65,AD$1,FALSE),"")</f>
        <v/>
      </c>
      <c r="AE62" s="216"/>
      <c r="AF62" s="216"/>
      <c r="AG62" s="216"/>
      <c r="AH62" s="228" t="str">
        <f>IFERROR(VLOOKUP($A62,'中間シート (2)'!$M$6:$BC$67,AH$1,FALSE),"")</f>
        <v/>
      </c>
      <c r="AI62" s="228" t="str">
        <f>IFERROR(VLOOKUP($A62,'中間シート (2)'!$M$6:$BC$67,AI$1,FALSE),"")</f>
        <v/>
      </c>
      <c r="AJ62" s="228" t="str">
        <f>IFERROR(VLOOKUP($A62,'中間シート (2)'!$M$6:$BC$67,AJ$1,FALSE),"")</f>
        <v/>
      </c>
      <c r="AK62" s="228" t="str">
        <f>IFERROR(VLOOKUP($A62,'中間シート (2)'!$M$6:$BC$67,AK$1,FALSE),"")</f>
        <v/>
      </c>
      <c r="AL62" s="228" t="str">
        <f>IFERROR(VLOOKUP($A62,'中間シート (2)'!$M$6:$BC$67,AL$1,FALSE),"")</f>
        <v/>
      </c>
      <c r="AM62" s="228" t="str">
        <f>IFERROR(VLOOKUP($A62,'中間シート (2)'!$M$6:$BC$67,AM$1,FALSE),"")</f>
        <v/>
      </c>
      <c r="AN62" s="228" t="str">
        <f>IFERROR(VLOOKUP($A62,'中間シート (2)'!$M$6:$BC$67,AN$1,FALSE),"")</f>
        <v/>
      </c>
      <c r="AO62" s="228" t="str">
        <f>IFERROR(VLOOKUP($A62,'中間シート (2)'!$M$6:$BC$67,AO$1,FALSE),"")</f>
        <v/>
      </c>
      <c r="AR62" s="217"/>
      <c r="AS62" s="217"/>
      <c r="AT62" s="217"/>
      <c r="AU62" s="54">
        <f t="shared" si="183"/>
        <v>41</v>
      </c>
      <c r="AV62" s="54">
        <f t="shared" si="184"/>
        <v>41</v>
      </c>
      <c r="AW62" s="54" t="str">
        <f t="shared" si="59"/>
        <v/>
      </c>
      <c r="AX62" s="54" t="str">
        <f t="shared" si="60"/>
        <v/>
      </c>
      <c r="AY62" s="54" t="str">
        <f t="shared" si="61"/>
        <v/>
      </c>
      <c r="AZ62" s="54" t="str">
        <f t="shared" si="62"/>
        <v/>
      </c>
      <c r="BA62" s="54" t="str">
        <f t="shared" si="63"/>
        <v/>
      </c>
      <c r="BB62" s="54" t="str">
        <f ca="1">IF(AB62="","",IF(COUNTIF(エラー23シート!$G$5:$G$79, OFFSET(I62,IF(H62="",0,-H62+1),0)*100+OFFSET(X62,IF(H62="",0,-H62+1),0)*10+AB62)&gt;0,23,""))</f>
        <v/>
      </c>
      <c r="BC62" s="54" t="str">
        <f t="shared" si="64"/>
        <v/>
      </c>
      <c r="BD62" s="54" t="str">
        <f t="shared" si="65"/>
        <v/>
      </c>
      <c r="BE62" s="54" t="str">
        <f t="shared" si="66"/>
        <v/>
      </c>
      <c r="BF62" s="54" t="str">
        <f t="shared" si="67"/>
        <v/>
      </c>
      <c r="BG62" s="54" t="str">
        <f t="shared" si="68"/>
        <v/>
      </c>
      <c r="BH62" s="54" t="str">
        <f t="shared" si="69"/>
        <v/>
      </c>
      <c r="BI62" s="54" t="str">
        <f t="shared" si="70"/>
        <v/>
      </c>
      <c r="BJ62" s="54" t="str">
        <f t="shared" si="71"/>
        <v/>
      </c>
      <c r="BK62" s="54" t="str">
        <f t="shared" si="72"/>
        <v/>
      </c>
      <c r="BL62" s="54" t="str">
        <f t="shared" si="73"/>
        <v/>
      </c>
      <c r="BM62" s="54" t="str">
        <f t="shared" si="74"/>
        <v/>
      </c>
      <c r="BN62" s="54" t="str">
        <f t="shared" si="75"/>
        <v/>
      </c>
      <c r="BO62" s="54" t="str">
        <f t="shared" si="76"/>
        <v/>
      </c>
      <c r="BP62" s="54" t="str">
        <f t="shared" si="77"/>
        <v/>
      </c>
      <c r="BQ62" s="54" t="str">
        <f t="shared" si="78"/>
        <v/>
      </c>
      <c r="BR62" s="54" t="str">
        <f t="shared" si="79"/>
        <v/>
      </c>
      <c r="BS62" s="218" t="str">
        <f t="shared" si="80"/>
        <v/>
      </c>
      <c r="BT62" s="54" t="str">
        <f t="shared" si="81"/>
        <v/>
      </c>
      <c r="BU62" s="54" t="str">
        <f t="shared" si="82"/>
        <v/>
      </c>
      <c r="BV62" s="54" t="str">
        <f t="shared" si="83"/>
        <v/>
      </c>
      <c r="BW62" s="54" t="str">
        <f t="shared" si="84"/>
        <v/>
      </c>
      <c r="BX62" s="54" t="str">
        <f t="shared" si="85"/>
        <v/>
      </c>
      <c r="BY62" s="54" t="str">
        <f t="shared" si="86"/>
        <v/>
      </c>
      <c r="BZ62" s="54" t="str">
        <f t="shared" si="87"/>
        <v/>
      </c>
      <c r="CA62" s="54" t="str">
        <f t="shared" si="88"/>
        <v/>
      </c>
      <c r="CB62" s="54" t="str">
        <f t="shared" si="89"/>
        <v/>
      </c>
      <c r="CC62" s="54" t="str">
        <f t="shared" si="90"/>
        <v/>
      </c>
      <c r="CD62" s="54" t="str">
        <f t="shared" si="91"/>
        <v/>
      </c>
      <c r="CE62" s="54" t="str">
        <f t="shared" si="92"/>
        <v/>
      </c>
      <c r="CF62" s="54" t="str">
        <f t="shared" si="93"/>
        <v/>
      </c>
      <c r="CG62" s="54" t="str">
        <f t="shared" si="94"/>
        <v/>
      </c>
      <c r="CH62" s="54" t="str">
        <f t="shared" si="95"/>
        <v/>
      </c>
      <c r="CI62" s="54" t="str">
        <f t="shared" si="96"/>
        <v/>
      </c>
      <c r="CJ62" s="54" t="str">
        <f t="shared" si="97"/>
        <v/>
      </c>
      <c r="CK62" s="54" t="str">
        <f t="shared" si="98"/>
        <v/>
      </c>
      <c r="CL62" s="219" t="str">
        <f t="shared" si="99"/>
        <v/>
      </c>
      <c r="CM62" s="54" t="str">
        <f t="shared" si="100"/>
        <v/>
      </c>
      <c r="CN62" s="54" t="str">
        <f t="shared" si="101"/>
        <v/>
      </c>
      <c r="CO62" s="54" t="str">
        <f t="shared" si="102"/>
        <v/>
      </c>
      <c r="CP62" s="54" t="str">
        <f t="shared" si="103"/>
        <v/>
      </c>
      <c r="CQ62" s="54" t="str">
        <f t="shared" si="104"/>
        <v/>
      </c>
      <c r="CR62" s="54" t="str">
        <f t="shared" si="105"/>
        <v/>
      </c>
      <c r="CS62" s="54" t="str">
        <f t="shared" si="106"/>
        <v/>
      </c>
      <c r="CT62" s="54" t="str">
        <f t="shared" si="107"/>
        <v/>
      </c>
      <c r="CU62" s="54" t="str">
        <f t="shared" si="108"/>
        <v/>
      </c>
      <c r="CV62" s="220">
        <f t="shared" si="109"/>
        <v>0</v>
      </c>
      <c r="CW62" s="54" t="str">
        <f t="shared" si="110"/>
        <v/>
      </c>
      <c r="CX62" s="54" t="str">
        <f t="shared" si="111"/>
        <v/>
      </c>
      <c r="CY62" s="54" t="str">
        <f t="shared" si="112"/>
        <v/>
      </c>
      <c r="CZ62" s="54" t="str">
        <f t="shared" si="113"/>
        <v/>
      </c>
      <c r="DA62" s="54" t="str">
        <f t="shared" si="114"/>
        <v/>
      </c>
      <c r="DB62" s="54" t="str">
        <f t="shared" si="115"/>
        <v/>
      </c>
      <c r="DC62" s="54" t="str">
        <f t="shared" si="116"/>
        <v/>
      </c>
      <c r="DD62" s="54" t="str">
        <f t="shared" si="117"/>
        <v/>
      </c>
      <c r="DE62" s="54" t="str">
        <f t="shared" si="118"/>
        <v/>
      </c>
      <c r="DF62" s="54" t="str">
        <f t="shared" si="119"/>
        <v/>
      </c>
      <c r="DG62" s="54" t="str">
        <f t="shared" si="120"/>
        <v/>
      </c>
      <c r="DH62" s="54" t="str">
        <f t="shared" si="121"/>
        <v/>
      </c>
      <c r="DI62" s="54" t="str">
        <f t="shared" si="122"/>
        <v/>
      </c>
      <c r="DJ62" s="54" t="str">
        <f t="shared" si="123"/>
        <v/>
      </c>
      <c r="DK62" s="54" t="str">
        <f t="shared" si="124"/>
        <v/>
      </c>
      <c r="DL62" s="54" t="str">
        <f t="shared" si="125"/>
        <v/>
      </c>
      <c r="DM62" s="54" t="str">
        <f t="shared" si="126"/>
        <v/>
      </c>
      <c r="DN62" s="54" t="str">
        <f t="shared" si="127"/>
        <v/>
      </c>
      <c r="DO62" s="54" t="str">
        <f t="shared" si="128"/>
        <v/>
      </c>
      <c r="DP62" s="54" t="str">
        <f t="shared" si="129"/>
        <v/>
      </c>
      <c r="DQ62" s="54" t="str">
        <f t="shared" si="130"/>
        <v/>
      </c>
      <c r="DR62" s="54" t="str">
        <f t="shared" si="131"/>
        <v/>
      </c>
      <c r="DS62" s="54" t="str">
        <f t="shared" si="132"/>
        <v/>
      </c>
      <c r="DT62" s="54" t="str">
        <f t="shared" si="133"/>
        <v/>
      </c>
      <c r="DU62" s="54" t="str">
        <f t="shared" si="134"/>
        <v/>
      </c>
      <c r="DV62" s="54" t="str">
        <f t="shared" si="135"/>
        <v/>
      </c>
      <c r="DW62" s="54" t="str">
        <f t="shared" si="136"/>
        <v/>
      </c>
      <c r="DX62" s="54" t="str">
        <f t="shared" si="137"/>
        <v/>
      </c>
      <c r="DY62" s="54" t="str">
        <f t="shared" si="138"/>
        <v/>
      </c>
      <c r="DZ62" s="54" t="str">
        <f t="shared" si="139"/>
        <v/>
      </c>
      <c r="EA62" s="54" t="str">
        <f t="shared" si="140"/>
        <v/>
      </c>
      <c r="EB62" s="54" t="str">
        <f t="shared" si="141"/>
        <v/>
      </c>
      <c r="EC62" s="54" t="str">
        <f t="shared" si="142"/>
        <v/>
      </c>
      <c r="ED62" s="54" t="str">
        <f t="shared" si="143"/>
        <v/>
      </c>
      <c r="EE62" s="54" t="str">
        <f t="shared" si="144"/>
        <v/>
      </c>
      <c r="EF62" s="54" t="str">
        <f t="shared" si="145"/>
        <v/>
      </c>
      <c r="EG62" s="54" t="str">
        <f t="shared" si="146"/>
        <v/>
      </c>
      <c r="EH62" s="54" t="str">
        <f t="shared" si="147"/>
        <v/>
      </c>
      <c r="EI62" s="54" t="str">
        <f t="shared" si="148"/>
        <v/>
      </c>
      <c r="EJ62" s="54" t="str">
        <f t="shared" si="149"/>
        <v/>
      </c>
      <c r="EK62" s="54" t="str">
        <f t="shared" si="150"/>
        <v/>
      </c>
      <c r="EL62" s="54" t="str">
        <f t="shared" si="151"/>
        <v/>
      </c>
      <c r="EM62" s="54" t="str">
        <f t="shared" si="152"/>
        <v/>
      </c>
      <c r="EN62" s="54" t="str">
        <f t="shared" si="153"/>
        <v/>
      </c>
      <c r="EO62" s="54" t="str">
        <f t="shared" si="154"/>
        <v/>
      </c>
      <c r="EP62" s="54" t="str">
        <f t="shared" si="155"/>
        <v/>
      </c>
      <c r="EQ62" s="220" t="str">
        <f t="shared" ca="1" si="156"/>
        <v/>
      </c>
      <c r="ER62" s="220" t="str">
        <f t="shared" ca="1" si="157"/>
        <v/>
      </c>
      <c r="ES62" s="54" t="str">
        <f t="shared" ca="1" si="158"/>
        <v/>
      </c>
      <c r="ET62" s="54" t="str">
        <f t="shared" ca="1" si="159"/>
        <v/>
      </c>
      <c r="EU62" s="54" t="str">
        <f t="shared" ca="1" si="160"/>
        <v/>
      </c>
      <c r="EV62" s="54" t="str">
        <f t="shared" ca="1" si="161"/>
        <v/>
      </c>
      <c r="EW62" s="54" t="str">
        <f t="shared" ca="1" si="162"/>
        <v/>
      </c>
      <c r="EX62" s="54" t="str">
        <f t="shared" ca="1" si="163"/>
        <v/>
      </c>
      <c r="EY62" s="54" t="str">
        <f t="shared" ca="1" si="164"/>
        <v/>
      </c>
      <c r="EZ62" s="54" t="str">
        <f t="shared" ca="1" si="165"/>
        <v/>
      </c>
      <c r="FA62" s="54" t="str">
        <f t="shared" ca="1" si="166"/>
        <v/>
      </c>
      <c r="FB62" s="54" t="str">
        <f t="shared" ca="1" si="167"/>
        <v/>
      </c>
      <c r="FC62" s="54" t="str">
        <f t="shared" ca="1" si="168"/>
        <v/>
      </c>
      <c r="FD62" s="220">
        <f t="shared" si="169"/>
        <v>1</v>
      </c>
      <c r="FE62" s="54" t="str">
        <f t="shared" si="170"/>
        <v/>
      </c>
      <c r="FF62" s="54" t="str">
        <f t="shared" si="171"/>
        <v/>
      </c>
      <c r="FG62" s="54" t="str">
        <f t="shared" si="172"/>
        <v/>
      </c>
      <c r="FH62" s="54" t="str">
        <f t="shared" si="173"/>
        <v/>
      </c>
      <c r="FI62" s="220" t="str">
        <f>IF(B62=0,"",COUNTIF(FD$6:FD62,FD62))</f>
        <v/>
      </c>
      <c r="FJ62" s="54" t="str">
        <f t="shared" si="174"/>
        <v/>
      </c>
      <c r="FK62" s="221" t="str">
        <f t="shared" si="175"/>
        <v/>
      </c>
      <c r="FL62" s="54" t="str">
        <f t="shared" si="176"/>
        <v/>
      </c>
      <c r="FM62" s="54" t="str">
        <f t="shared" si="177"/>
        <v/>
      </c>
      <c r="FN62" s="54" t="str">
        <f t="shared" si="178"/>
        <v/>
      </c>
      <c r="FO62" s="54" t="str">
        <f t="shared" si="179"/>
        <v/>
      </c>
    </row>
    <row r="63" spans="1:171" ht="17.25">
      <c r="A63" s="214">
        <v>58</v>
      </c>
      <c r="B63" s="214">
        <f>COUNTIF('中間シート (2)'!M:M,行政集計シート※記入不要です!A63)</f>
        <v>0</v>
      </c>
      <c r="C63" s="222" t="str">
        <f>IF(OR(G63&lt;&gt;"",H63&lt;&gt;""),C62,"")</f>
        <v/>
      </c>
      <c r="D63" s="222" t="str">
        <f t="shared" si="185"/>
        <v/>
      </c>
      <c r="E63" s="222" t="str">
        <f t="shared" si="182"/>
        <v/>
      </c>
      <c r="F63" s="223"/>
      <c r="G63" s="216" t="str">
        <f>IFERROR(VLOOKUP($A63,'中間シート (2)'!$M$6:$AR$65,G$1,FALSE),"")</f>
        <v/>
      </c>
      <c r="H63" s="216" t="str">
        <f>IFERROR(VLOOKUP($A63,'中間シート (2)'!$M$6:$AR$65,H$1,FALSE),"")</f>
        <v/>
      </c>
      <c r="I63" s="216" t="str">
        <f>IFERROR(VLOOKUP($A63,'中間シート (2)'!$M$6:$AR$65,I$1,FALSE),"")</f>
        <v/>
      </c>
      <c r="J63" s="216" t="str">
        <f>IFERROR(VLOOKUP($A63,'中間シート (2)'!$M$6:$AR$65,J$1,FALSE),"")</f>
        <v/>
      </c>
      <c r="K63" s="216" t="str">
        <f>IFERROR(VLOOKUP($A63,'中間シート (2)'!$M$6:$AR$65,K$1,FALSE),"")</f>
        <v/>
      </c>
      <c r="L63" s="216" t="str">
        <f>IFERROR(VLOOKUP($A63,'中間シート (2)'!$M$6:$AR$65,L$1,FALSE),"")</f>
        <v/>
      </c>
      <c r="M63" s="216" t="str">
        <f>IFERROR(VLOOKUP($A63,'中間シート (2)'!$M$6:$AR$65,M$1,FALSE),"")</f>
        <v/>
      </c>
      <c r="N63" s="216" t="str">
        <f>IFERROR(VLOOKUP($A63,'中間シート (2)'!$M$6:$AR$65,N$1,FALSE),"")</f>
        <v/>
      </c>
      <c r="O63" s="216" t="str">
        <f>IFERROR(VLOOKUP($A63,'中間シート (2)'!$M$6:$AR$65,O$1,FALSE),"")</f>
        <v/>
      </c>
      <c r="P63" s="216" t="str">
        <f>IFERROR(VLOOKUP($A63,'中間シート (2)'!$M$6:$AR$65,P$1,FALSE),"")</f>
        <v/>
      </c>
      <c r="Q63" s="216" t="str">
        <f>IFERROR(VLOOKUP($A63,'中間シート (2)'!$M$6:$AR$65,Q$1,FALSE),"")</f>
        <v/>
      </c>
      <c r="R63" s="216" t="str">
        <f>IFERROR(VLOOKUP($A63,'中間シート (2)'!$M$6:$AR$65,R$1,FALSE),"")</f>
        <v/>
      </c>
      <c r="S63" s="216" t="str">
        <f>IFERROR(VLOOKUP($A63,'中間シート (2)'!$M$6:$AR$65,S$1,FALSE),"")</f>
        <v/>
      </c>
      <c r="T63" s="216" t="str">
        <f>IFERROR(VLOOKUP($A63,'中間シート (2)'!$M$6:$AR$65,T$1,FALSE),"")</f>
        <v/>
      </c>
      <c r="U63" s="216" t="str">
        <f>IFERROR(VLOOKUP($A63,'中間シート (2)'!$M$6:$AR$65,U$1,FALSE),"")</f>
        <v/>
      </c>
      <c r="V63" s="216"/>
      <c r="W63" s="216" t="str">
        <f>IFERROR(VLOOKUP($A63,'中間シート (2)'!$M$6:$AR$65,W$1,FALSE),"")</f>
        <v/>
      </c>
      <c r="X63" s="216" t="str">
        <f>IFERROR(VLOOKUP($A63,'中間シート (2)'!$M$6:$AR$65,X$1,FALSE),"")</f>
        <v/>
      </c>
      <c r="Y63" s="216" t="str">
        <f>IFERROR(VLOOKUP($A63,'中間シート (2)'!$M$6:$AR$65,Y$1,FALSE),"")</f>
        <v/>
      </c>
      <c r="Z63" s="216" t="str">
        <f>IFERROR(VLOOKUP($A63,'中間シート (2)'!$M$6:$AR$65,Z$1,FALSE),"")</f>
        <v/>
      </c>
      <c r="AA63" s="216" t="str">
        <f>IFERROR(VLOOKUP($A63,'中間シート (2)'!$M$6:$AR$65,AA$1,FALSE),"")</f>
        <v/>
      </c>
      <c r="AB63" s="216" t="str">
        <f>IFERROR(VLOOKUP($A63,'中間シート (2)'!$M$6:$AR$65,AB$1,FALSE),"")</f>
        <v/>
      </c>
      <c r="AC63" s="216" t="str">
        <f>IFERROR(VLOOKUP($A63,'中間シート (2)'!$M$6:$AR$65,AC$1,FALSE),"")</f>
        <v/>
      </c>
      <c r="AD63" s="216" t="str">
        <f>IFERROR(VLOOKUP($A63,'中間シート (2)'!$M$6:$AR$65,AD$1,FALSE),"")</f>
        <v/>
      </c>
      <c r="AE63" s="216"/>
      <c r="AF63" s="216"/>
      <c r="AG63" s="216"/>
      <c r="AH63" s="228" t="str">
        <f>IFERROR(VLOOKUP($A63,'中間シート (2)'!$M$6:$BC$67,AH$1,FALSE),"")</f>
        <v/>
      </c>
      <c r="AI63" s="228" t="str">
        <f>IFERROR(VLOOKUP($A63,'中間シート (2)'!$M$6:$BC$67,AI$1,FALSE),"")</f>
        <v/>
      </c>
      <c r="AJ63" s="228" t="str">
        <f>IFERROR(VLOOKUP($A63,'中間シート (2)'!$M$6:$BC$67,AJ$1,FALSE),"")</f>
        <v/>
      </c>
      <c r="AK63" s="228" t="str">
        <f>IFERROR(VLOOKUP($A63,'中間シート (2)'!$M$6:$BC$67,AK$1,FALSE),"")</f>
        <v/>
      </c>
      <c r="AL63" s="228" t="str">
        <f>IFERROR(VLOOKUP($A63,'中間シート (2)'!$M$6:$BC$67,AL$1,FALSE),"")</f>
        <v/>
      </c>
      <c r="AM63" s="228" t="str">
        <f>IFERROR(VLOOKUP($A63,'中間シート (2)'!$M$6:$BC$67,AM$1,FALSE),"")</f>
        <v/>
      </c>
      <c r="AN63" s="228" t="str">
        <f>IFERROR(VLOOKUP($A63,'中間シート (2)'!$M$6:$BC$67,AN$1,FALSE),"")</f>
        <v/>
      </c>
      <c r="AO63" s="228" t="str">
        <f>IFERROR(VLOOKUP($A63,'中間シート (2)'!$M$6:$BC$67,AO$1,FALSE),"")</f>
        <v/>
      </c>
      <c r="AR63" s="217"/>
      <c r="AS63" s="217"/>
      <c r="AT63" s="217"/>
      <c r="AU63" s="54">
        <f t="shared" si="183"/>
        <v>41</v>
      </c>
      <c r="AV63" s="54">
        <f t="shared" si="184"/>
        <v>41</v>
      </c>
      <c r="AW63" s="54" t="str">
        <f t="shared" si="59"/>
        <v/>
      </c>
      <c r="AX63" s="54" t="str">
        <f t="shared" si="60"/>
        <v/>
      </c>
      <c r="AY63" s="54" t="str">
        <f t="shared" si="61"/>
        <v/>
      </c>
      <c r="AZ63" s="54" t="str">
        <f t="shared" si="62"/>
        <v/>
      </c>
      <c r="BA63" s="54" t="str">
        <f t="shared" si="63"/>
        <v/>
      </c>
      <c r="BB63" s="54" t="str">
        <f ca="1">IF(AB63="","",IF(COUNTIF(エラー23シート!$G$5:$G$79, OFFSET(I63,IF(H63="",0,-H63+1),0)*100+OFFSET(X63,IF(H63="",0,-H63+1),0)*10+AB63)&gt;0,23,""))</f>
        <v/>
      </c>
      <c r="BC63" s="54" t="str">
        <f t="shared" si="64"/>
        <v/>
      </c>
      <c r="BD63" s="54" t="str">
        <f t="shared" si="65"/>
        <v/>
      </c>
      <c r="BE63" s="54" t="str">
        <f t="shared" si="66"/>
        <v/>
      </c>
      <c r="BF63" s="54" t="str">
        <f t="shared" si="67"/>
        <v/>
      </c>
      <c r="BG63" s="54" t="str">
        <f t="shared" si="68"/>
        <v/>
      </c>
      <c r="BH63" s="54" t="str">
        <f t="shared" si="69"/>
        <v/>
      </c>
      <c r="BI63" s="54" t="str">
        <f t="shared" si="70"/>
        <v/>
      </c>
      <c r="BJ63" s="54" t="str">
        <f t="shared" si="71"/>
        <v/>
      </c>
      <c r="BK63" s="54" t="str">
        <f t="shared" si="72"/>
        <v/>
      </c>
      <c r="BL63" s="54" t="str">
        <f t="shared" si="73"/>
        <v/>
      </c>
      <c r="BM63" s="54" t="str">
        <f t="shared" si="74"/>
        <v/>
      </c>
      <c r="BN63" s="54" t="str">
        <f t="shared" si="75"/>
        <v/>
      </c>
      <c r="BO63" s="54" t="str">
        <f t="shared" si="76"/>
        <v/>
      </c>
      <c r="BP63" s="54" t="str">
        <f t="shared" si="77"/>
        <v/>
      </c>
      <c r="BQ63" s="54" t="str">
        <f t="shared" si="78"/>
        <v/>
      </c>
      <c r="BR63" s="54" t="str">
        <f t="shared" si="79"/>
        <v/>
      </c>
      <c r="BS63" s="218" t="str">
        <f t="shared" si="80"/>
        <v/>
      </c>
      <c r="BT63" s="54" t="str">
        <f t="shared" si="81"/>
        <v/>
      </c>
      <c r="BU63" s="54" t="str">
        <f t="shared" si="82"/>
        <v/>
      </c>
      <c r="BV63" s="54" t="str">
        <f t="shared" si="83"/>
        <v/>
      </c>
      <c r="BW63" s="54" t="str">
        <f t="shared" si="84"/>
        <v/>
      </c>
      <c r="BX63" s="54" t="str">
        <f t="shared" si="85"/>
        <v/>
      </c>
      <c r="BY63" s="54" t="str">
        <f t="shared" si="86"/>
        <v/>
      </c>
      <c r="BZ63" s="54" t="str">
        <f t="shared" si="87"/>
        <v/>
      </c>
      <c r="CA63" s="54" t="str">
        <f t="shared" si="88"/>
        <v/>
      </c>
      <c r="CB63" s="54" t="str">
        <f t="shared" si="89"/>
        <v/>
      </c>
      <c r="CC63" s="54" t="str">
        <f t="shared" si="90"/>
        <v/>
      </c>
      <c r="CD63" s="54" t="str">
        <f t="shared" si="91"/>
        <v/>
      </c>
      <c r="CE63" s="54" t="str">
        <f t="shared" si="92"/>
        <v/>
      </c>
      <c r="CF63" s="54" t="str">
        <f t="shared" si="93"/>
        <v/>
      </c>
      <c r="CG63" s="54" t="str">
        <f t="shared" si="94"/>
        <v/>
      </c>
      <c r="CH63" s="54" t="str">
        <f t="shared" si="95"/>
        <v/>
      </c>
      <c r="CI63" s="54" t="str">
        <f t="shared" si="96"/>
        <v/>
      </c>
      <c r="CJ63" s="54" t="str">
        <f t="shared" si="97"/>
        <v/>
      </c>
      <c r="CK63" s="54" t="str">
        <f t="shared" si="98"/>
        <v/>
      </c>
      <c r="CL63" s="219" t="str">
        <f t="shared" si="99"/>
        <v/>
      </c>
      <c r="CM63" s="54" t="str">
        <f t="shared" si="100"/>
        <v/>
      </c>
      <c r="CN63" s="54" t="str">
        <f t="shared" si="101"/>
        <v/>
      </c>
      <c r="CO63" s="54" t="str">
        <f t="shared" si="102"/>
        <v/>
      </c>
      <c r="CP63" s="54" t="str">
        <f t="shared" si="103"/>
        <v/>
      </c>
      <c r="CQ63" s="54" t="str">
        <f t="shared" si="104"/>
        <v/>
      </c>
      <c r="CR63" s="54" t="str">
        <f t="shared" si="105"/>
        <v/>
      </c>
      <c r="CS63" s="54" t="str">
        <f t="shared" si="106"/>
        <v/>
      </c>
      <c r="CT63" s="54" t="str">
        <f t="shared" si="107"/>
        <v/>
      </c>
      <c r="CU63" s="54" t="str">
        <f t="shared" si="108"/>
        <v/>
      </c>
      <c r="CV63" s="220">
        <f t="shared" si="109"/>
        <v>0</v>
      </c>
      <c r="CW63" s="54" t="str">
        <f t="shared" si="110"/>
        <v/>
      </c>
      <c r="CX63" s="54" t="str">
        <f t="shared" si="111"/>
        <v/>
      </c>
      <c r="CY63" s="54" t="str">
        <f t="shared" si="112"/>
        <v/>
      </c>
      <c r="CZ63" s="54" t="str">
        <f t="shared" si="113"/>
        <v/>
      </c>
      <c r="DA63" s="54" t="str">
        <f t="shared" si="114"/>
        <v/>
      </c>
      <c r="DB63" s="54" t="str">
        <f t="shared" si="115"/>
        <v/>
      </c>
      <c r="DC63" s="54" t="str">
        <f t="shared" si="116"/>
        <v/>
      </c>
      <c r="DD63" s="54" t="str">
        <f t="shared" si="117"/>
        <v/>
      </c>
      <c r="DE63" s="54" t="str">
        <f t="shared" si="118"/>
        <v/>
      </c>
      <c r="DF63" s="54" t="str">
        <f t="shared" si="119"/>
        <v/>
      </c>
      <c r="DG63" s="54" t="str">
        <f t="shared" si="120"/>
        <v/>
      </c>
      <c r="DH63" s="54" t="str">
        <f t="shared" si="121"/>
        <v/>
      </c>
      <c r="DI63" s="54" t="str">
        <f t="shared" si="122"/>
        <v/>
      </c>
      <c r="DJ63" s="54" t="str">
        <f t="shared" si="123"/>
        <v/>
      </c>
      <c r="DK63" s="54" t="str">
        <f t="shared" si="124"/>
        <v/>
      </c>
      <c r="DL63" s="54" t="str">
        <f t="shared" si="125"/>
        <v/>
      </c>
      <c r="DM63" s="54" t="str">
        <f t="shared" si="126"/>
        <v/>
      </c>
      <c r="DN63" s="54" t="str">
        <f t="shared" si="127"/>
        <v/>
      </c>
      <c r="DO63" s="54" t="str">
        <f t="shared" si="128"/>
        <v/>
      </c>
      <c r="DP63" s="54" t="str">
        <f t="shared" si="129"/>
        <v/>
      </c>
      <c r="DQ63" s="54" t="str">
        <f t="shared" si="130"/>
        <v/>
      </c>
      <c r="DR63" s="54" t="str">
        <f t="shared" si="131"/>
        <v/>
      </c>
      <c r="DS63" s="54" t="str">
        <f t="shared" si="132"/>
        <v/>
      </c>
      <c r="DT63" s="54" t="str">
        <f t="shared" si="133"/>
        <v/>
      </c>
      <c r="DU63" s="54" t="str">
        <f t="shared" si="134"/>
        <v/>
      </c>
      <c r="DV63" s="54" t="str">
        <f t="shared" si="135"/>
        <v/>
      </c>
      <c r="DW63" s="54" t="str">
        <f t="shared" si="136"/>
        <v/>
      </c>
      <c r="DX63" s="54" t="str">
        <f t="shared" si="137"/>
        <v/>
      </c>
      <c r="DY63" s="54" t="str">
        <f t="shared" si="138"/>
        <v/>
      </c>
      <c r="DZ63" s="54" t="str">
        <f t="shared" si="139"/>
        <v/>
      </c>
      <c r="EA63" s="54" t="str">
        <f t="shared" si="140"/>
        <v/>
      </c>
      <c r="EB63" s="54" t="str">
        <f t="shared" si="141"/>
        <v/>
      </c>
      <c r="EC63" s="54" t="str">
        <f t="shared" si="142"/>
        <v/>
      </c>
      <c r="ED63" s="54" t="str">
        <f t="shared" si="143"/>
        <v/>
      </c>
      <c r="EE63" s="54" t="str">
        <f t="shared" si="144"/>
        <v/>
      </c>
      <c r="EF63" s="54" t="str">
        <f t="shared" si="145"/>
        <v/>
      </c>
      <c r="EG63" s="54" t="str">
        <f t="shared" si="146"/>
        <v/>
      </c>
      <c r="EH63" s="54" t="str">
        <f t="shared" si="147"/>
        <v/>
      </c>
      <c r="EI63" s="54" t="str">
        <f t="shared" si="148"/>
        <v/>
      </c>
      <c r="EJ63" s="54" t="str">
        <f t="shared" si="149"/>
        <v/>
      </c>
      <c r="EK63" s="54" t="str">
        <f t="shared" si="150"/>
        <v/>
      </c>
      <c r="EL63" s="54" t="str">
        <f t="shared" si="151"/>
        <v/>
      </c>
      <c r="EM63" s="54" t="str">
        <f t="shared" si="152"/>
        <v/>
      </c>
      <c r="EN63" s="54" t="str">
        <f t="shared" si="153"/>
        <v/>
      </c>
      <c r="EO63" s="54" t="str">
        <f t="shared" si="154"/>
        <v/>
      </c>
      <c r="EP63" s="54" t="str">
        <f t="shared" si="155"/>
        <v/>
      </c>
      <c r="EQ63" s="220" t="str">
        <f t="shared" ca="1" si="156"/>
        <v/>
      </c>
      <c r="ER63" s="220" t="str">
        <f t="shared" ca="1" si="157"/>
        <v/>
      </c>
      <c r="ES63" s="54" t="str">
        <f t="shared" ca="1" si="158"/>
        <v/>
      </c>
      <c r="ET63" s="54" t="str">
        <f t="shared" ca="1" si="159"/>
        <v/>
      </c>
      <c r="EU63" s="54" t="str">
        <f t="shared" ca="1" si="160"/>
        <v/>
      </c>
      <c r="EV63" s="54" t="str">
        <f t="shared" ca="1" si="161"/>
        <v/>
      </c>
      <c r="EW63" s="54" t="str">
        <f t="shared" ca="1" si="162"/>
        <v/>
      </c>
      <c r="EX63" s="54" t="str">
        <f t="shared" ca="1" si="163"/>
        <v/>
      </c>
      <c r="EY63" s="54" t="str">
        <f t="shared" ca="1" si="164"/>
        <v/>
      </c>
      <c r="EZ63" s="54" t="str">
        <f t="shared" ca="1" si="165"/>
        <v/>
      </c>
      <c r="FA63" s="54" t="str">
        <f t="shared" ca="1" si="166"/>
        <v/>
      </c>
      <c r="FB63" s="54" t="str">
        <f t="shared" ca="1" si="167"/>
        <v/>
      </c>
      <c r="FC63" s="54" t="str">
        <f t="shared" ca="1" si="168"/>
        <v/>
      </c>
      <c r="FD63" s="220">
        <f t="shared" si="169"/>
        <v>1</v>
      </c>
      <c r="FE63" s="54" t="str">
        <f t="shared" si="170"/>
        <v/>
      </c>
      <c r="FF63" s="54" t="str">
        <f t="shared" si="171"/>
        <v/>
      </c>
      <c r="FG63" s="54" t="str">
        <f t="shared" si="172"/>
        <v/>
      </c>
      <c r="FH63" s="54" t="str">
        <f t="shared" si="173"/>
        <v/>
      </c>
      <c r="FI63" s="220" t="str">
        <f>IF(B63=0,"",COUNTIF(FD$6:FD63,FD63))</f>
        <v/>
      </c>
      <c r="FJ63" s="54" t="str">
        <f t="shared" si="174"/>
        <v/>
      </c>
      <c r="FK63" s="221" t="str">
        <f t="shared" si="175"/>
        <v/>
      </c>
      <c r="FL63" s="54" t="str">
        <f t="shared" si="176"/>
        <v/>
      </c>
      <c r="FM63" s="54" t="str">
        <f t="shared" si="177"/>
        <v/>
      </c>
      <c r="FN63" s="54" t="str">
        <f t="shared" si="178"/>
        <v/>
      </c>
      <c r="FO63" s="54" t="str">
        <f t="shared" si="179"/>
        <v/>
      </c>
    </row>
    <row r="64" spans="1:171" ht="17.25">
      <c r="A64" s="214">
        <v>59</v>
      </c>
      <c r="B64" s="214">
        <f>COUNTIF('中間シート (2)'!M:M,行政集計シート※記入不要です!A64)</f>
        <v>0</v>
      </c>
      <c r="C64" s="222" t="str">
        <f t="shared" si="186"/>
        <v/>
      </c>
      <c r="D64" s="222" t="str">
        <f t="shared" si="185"/>
        <v/>
      </c>
      <c r="E64" s="222" t="str">
        <f t="shared" si="182"/>
        <v/>
      </c>
      <c r="F64" s="223"/>
      <c r="G64" s="216" t="str">
        <f>IFERROR(VLOOKUP($A64,'中間シート (2)'!$M$6:$AR$65,G$1,FALSE),"")</f>
        <v/>
      </c>
      <c r="H64" s="216" t="str">
        <f>IFERROR(VLOOKUP($A64,'中間シート (2)'!$M$6:$AR$65,H$1,FALSE),"")</f>
        <v/>
      </c>
      <c r="I64" s="216" t="str">
        <f>IFERROR(VLOOKUP($A64,'中間シート (2)'!$M$6:$AR$65,I$1,FALSE),"")</f>
        <v/>
      </c>
      <c r="J64" s="216" t="str">
        <f>IFERROR(VLOOKUP($A64,'中間シート (2)'!$M$6:$AR$65,J$1,FALSE),"")</f>
        <v/>
      </c>
      <c r="K64" s="216" t="str">
        <f>IFERROR(VLOOKUP($A64,'中間シート (2)'!$M$6:$AR$65,K$1,FALSE),"")</f>
        <v/>
      </c>
      <c r="L64" s="216" t="str">
        <f>IFERROR(VLOOKUP($A64,'中間シート (2)'!$M$6:$AR$65,L$1,FALSE),"")</f>
        <v/>
      </c>
      <c r="M64" s="216" t="str">
        <f>IFERROR(VLOOKUP($A64,'中間シート (2)'!$M$6:$AR$65,M$1,FALSE),"")</f>
        <v/>
      </c>
      <c r="N64" s="216" t="str">
        <f>IFERROR(VLOOKUP($A64,'中間シート (2)'!$M$6:$AR$65,N$1,FALSE),"")</f>
        <v/>
      </c>
      <c r="O64" s="216" t="str">
        <f>IFERROR(VLOOKUP($A64,'中間シート (2)'!$M$6:$AR$65,O$1,FALSE),"")</f>
        <v/>
      </c>
      <c r="P64" s="216" t="str">
        <f>IFERROR(VLOOKUP($A64,'中間シート (2)'!$M$6:$AR$65,P$1,FALSE),"")</f>
        <v/>
      </c>
      <c r="Q64" s="216" t="str">
        <f>IFERROR(VLOOKUP($A64,'中間シート (2)'!$M$6:$AR$65,Q$1,FALSE),"")</f>
        <v/>
      </c>
      <c r="R64" s="216" t="str">
        <f>IFERROR(VLOOKUP($A64,'中間シート (2)'!$M$6:$AR$65,R$1,FALSE),"")</f>
        <v/>
      </c>
      <c r="S64" s="216" t="str">
        <f>IFERROR(VLOOKUP($A64,'中間シート (2)'!$M$6:$AR$65,S$1,FALSE),"")</f>
        <v/>
      </c>
      <c r="T64" s="216" t="str">
        <f>IFERROR(VLOOKUP($A64,'中間シート (2)'!$M$6:$AR$65,T$1,FALSE),"")</f>
        <v/>
      </c>
      <c r="U64" s="216" t="str">
        <f>IFERROR(VLOOKUP($A64,'中間シート (2)'!$M$6:$AR$65,U$1,FALSE),"")</f>
        <v/>
      </c>
      <c r="V64" s="216"/>
      <c r="W64" s="216" t="str">
        <f>IFERROR(VLOOKUP($A64,'中間シート (2)'!$M$6:$AR$65,W$1,FALSE),"")</f>
        <v/>
      </c>
      <c r="X64" s="216" t="str">
        <f>IFERROR(VLOOKUP($A64,'中間シート (2)'!$M$6:$AR$65,X$1,FALSE),"")</f>
        <v/>
      </c>
      <c r="Y64" s="216" t="str">
        <f>IFERROR(VLOOKUP($A64,'中間シート (2)'!$M$6:$AR$65,Y$1,FALSE),"")</f>
        <v/>
      </c>
      <c r="Z64" s="216" t="str">
        <f>IFERROR(VLOOKUP($A64,'中間シート (2)'!$M$6:$AR$65,Z$1,FALSE),"")</f>
        <v/>
      </c>
      <c r="AA64" s="216" t="str">
        <f>IFERROR(VLOOKUP($A64,'中間シート (2)'!$M$6:$AR$65,AA$1,FALSE),"")</f>
        <v/>
      </c>
      <c r="AB64" s="216" t="str">
        <f>IFERROR(VLOOKUP($A64,'中間シート (2)'!$M$6:$AR$65,AB$1,FALSE),"")</f>
        <v/>
      </c>
      <c r="AC64" s="216" t="str">
        <f>IFERROR(VLOOKUP($A64,'中間シート (2)'!$M$6:$AR$65,AC$1,FALSE),"")</f>
        <v/>
      </c>
      <c r="AD64" s="216" t="str">
        <f>IFERROR(VLOOKUP($A64,'中間シート (2)'!$M$6:$AR$65,AD$1,FALSE),"")</f>
        <v/>
      </c>
      <c r="AE64" s="216"/>
      <c r="AF64" s="216"/>
      <c r="AG64" s="216"/>
      <c r="AH64" s="228" t="str">
        <f>IFERROR(VLOOKUP($A64,'中間シート (2)'!$M$6:$BC$67,AH$1,FALSE),"")</f>
        <v/>
      </c>
      <c r="AI64" s="228" t="str">
        <f>IFERROR(VLOOKUP($A64,'中間シート (2)'!$M$6:$BC$67,AI$1,FALSE),"")</f>
        <v/>
      </c>
      <c r="AJ64" s="228" t="str">
        <f>IFERROR(VLOOKUP($A64,'中間シート (2)'!$M$6:$BC$67,AJ$1,FALSE),"")</f>
        <v/>
      </c>
      <c r="AK64" s="228" t="str">
        <f>IFERROR(VLOOKUP($A64,'中間シート (2)'!$M$6:$BC$67,AK$1,FALSE),"")</f>
        <v/>
      </c>
      <c r="AL64" s="228" t="str">
        <f>IFERROR(VLOOKUP($A64,'中間シート (2)'!$M$6:$BC$67,AL$1,FALSE),"")</f>
        <v/>
      </c>
      <c r="AM64" s="228" t="str">
        <f>IFERROR(VLOOKUP($A64,'中間シート (2)'!$M$6:$BC$67,AM$1,FALSE),"")</f>
        <v/>
      </c>
      <c r="AN64" s="228" t="str">
        <f>IFERROR(VLOOKUP($A64,'中間シート (2)'!$M$6:$BC$67,AN$1,FALSE),"")</f>
        <v/>
      </c>
      <c r="AO64" s="228" t="str">
        <f>IFERROR(VLOOKUP($A64,'中間シート (2)'!$M$6:$BC$67,AO$1,FALSE),"")</f>
        <v/>
      </c>
      <c r="AR64" s="217"/>
      <c r="AS64" s="217"/>
      <c r="AT64" s="217"/>
      <c r="AU64" s="54">
        <f t="shared" si="183"/>
        <v>41</v>
      </c>
      <c r="AV64" s="54">
        <f t="shared" si="184"/>
        <v>41</v>
      </c>
      <c r="AW64" s="54" t="str">
        <f t="shared" si="59"/>
        <v/>
      </c>
      <c r="AX64" s="54" t="str">
        <f t="shared" si="60"/>
        <v/>
      </c>
      <c r="AY64" s="54" t="str">
        <f t="shared" si="61"/>
        <v/>
      </c>
      <c r="AZ64" s="54" t="str">
        <f t="shared" si="62"/>
        <v/>
      </c>
      <c r="BA64" s="54" t="str">
        <f t="shared" si="63"/>
        <v/>
      </c>
      <c r="BB64" s="54" t="str">
        <f ca="1">IF(AB64="","",IF(COUNTIF(エラー23シート!$G$5:$G$79, OFFSET(I64,IF(H64="",0,-H64+1),0)*100+OFFSET(X64,IF(H64="",0,-H64+1),0)*10+AB64)&gt;0,23,""))</f>
        <v/>
      </c>
      <c r="BC64" s="54" t="str">
        <f t="shared" si="64"/>
        <v/>
      </c>
      <c r="BD64" s="54" t="str">
        <f t="shared" si="65"/>
        <v/>
      </c>
      <c r="BE64" s="54" t="str">
        <f t="shared" si="66"/>
        <v/>
      </c>
      <c r="BF64" s="54" t="str">
        <f t="shared" si="67"/>
        <v/>
      </c>
      <c r="BG64" s="54" t="str">
        <f t="shared" si="68"/>
        <v/>
      </c>
      <c r="BH64" s="54" t="str">
        <f t="shared" si="69"/>
        <v/>
      </c>
      <c r="BI64" s="54" t="str">
        <f t="shared" si="70"/>
        <v/>
      </c>
      <c r="BJ64" s="54" t="str">
        <f t="shared" si="71"/>
        <v/>
      </c>
      <c r="BK64" s="54" t="str">
        <f t="shared" si="72"/>
        <v/>
      </c>
      <c r="BL64" s="54" t="str">
        <f t="shared" si="73"/>
        <v/>
      </c>
      <c r="BM64" s="54" t="str">
        <f t="shared" si="74"/>
        <v/>
      </c>
      <c r="BN64" s="54" t="str">
        <f t="shared" si="75"/>
        <v/>
      </c>
      <c r="BO64" s="54" t="str">
        <f t="shared" si="76"/>
        <v/>
      </c>
      <c r="BP64" s="54" t="str">
        <f t="shared" si="77"/>
        <v/>
      </c>
      <c r="BQ64" s="54" t="str">
        <f t="shared" si="78"/>
        <v/>
      </c>
      <c r="BR64" s="54" t="str">
        <f t="shared" si="79"/>
        <v/>
      </c>
      <c r="BS64" s="218" t="str">
        <f t="shared" si="80"/>
        <v/>
      </c>
      <c r="BT64" s="54" t="str">
        <f t="shared" si="81"/>
        <v/>
      </c>
      <c r="BU64" s="54" t="str">
        <f t="shared" si="82"/>
        <v/>
      </c>
      <c r="BV64" s="54" t="str">
        <f t="shared" si="83"/>
        <v/>
      </c>
      <c r="BW64" s="54" t="str">
        <f t="shared" si="84"/>
        <v/>
      </c>
      <c r="BX64" s="54" t="str">
        <f t="shared" si="85"/>
        <v/>
      </c>
      <c r="BY64" s="54" t="str">
        <f t="shared" si="86"/>
        <v/>
      </c>
      <c r="BZ64" s="54" t="str">
        <f t="shared" si="87"/>
        <v/>
      </c>
      <c r="CA64" s="54" t="str">
        <f t="shared" si="88"/>
        <v/>
      </c>
      <c r="CB64" s="54" t="str">
        <f t="shared" si="89"/>
        <v/>
      </c>
      <c r="CC64" s="54" t="str">
        <f t="shared" si="90"/>
        <v/>
      </c>
      <c r="CD64" s="54" t="str">
        <f t="shared" si="91"/>
        <v/>
      </c>
      <c r="CE64" s="54" t="str">
        <f t="shared" si="92"/>
        <v/>
      </c>
      <c r="CF64" s="54" t="str">
        <f t="shared" si="93"/>
        <v/>
      </c>
      <c r="CG64" s="54" t="str">
        <f t="shared" si="94"/>
        <v/>
      </c>
      <c r="CH64" s="54" t="str">
        <f t="shared" si="95"/>
        <v/>
      </c>
      <c r="CI64" s="54" t="str">
        <f t="shared" si="96"/>
        <v/>
      </c>
      <c r="CJ64" s="54" t="str">
        <f t="shared" si="97"/>
        <v/>
      </c>
      <c r="CK64" s="54" t="str">
        <f t="shared" si="98"/>
        <v/>
      </c>
      <c r="CL64" s="219" t="str">
        <f t="shared" si="99"/>
        <v/>
      </c>
      <c r="CM64" s="54" t="str">
        <f t="shared" si="100"/>
        <v/>
      </c>
      <c r="CN64" s="54" t="str">
        <f t="shared" si="101"/>
        <v/>
      </c>
      <c r="CO64" s="54" t="str">
        <f t="shared" si="102"/>
        <v/>
      </c>
      <c r="CP64" s="54" t="str">
        <f t="shared" si="103"/>
        <v/>
      </c>
      <c r="CQ64" s="54" t="str">
        <f t="shared" si="104"/>
        <v/>
      </c>
      <c r="CR64" s="54" t="str">
        <f t="shared" si="105"/>
        <v/>
      </c>
      <c r="CS64" s="54" t="str">
        <f t="shared" si="106"/>
        <v/>
      </c>
      <c r="CT64" s="54" t="str">
        <f t="shared" si="107"/>
        <v/>
      </c>
      <c r="CU64" s="54" t="str">
        <f t="shared" si="108"/>
        <v/>
      </c>
      <c r="CV64" s="220">
        <f t="shared" si="109"/>
        <v>0</v>
      </c>
      <c r="CW64" s="54" t="str">
        <f t="shared" si="110"/>
        <v/>
      </c>
      <c r="CX64" s="54" t="str">
        <f t="shared" si="111"/>
        <v/>
      </c>
      <c r="CY64" s="54" t="str">
        <f t="shared" si="112"/>
        <v/>
      </c>
      <c r="CZ64" s="54" t="str">
        <f t="shared" si="113"/>
        <v/>
      </c>
      <c r="DA64" s="54" t="str">
        <f t="shared" si="114"/>
        <v/>
      </c>
      <c r="DB64" s="54" t="str">
        <f t="shared" si="115"/>
        <v/>
      </c>
      <c r="DC64" s="54" t="str">
        <f t="shared" si="116"/>
        <v/>
      </c>
      <c r="DD64" s="54" t="str">
        <f t="shared" si="117"/>
        <v/>
      </c>
      <c r="DE64" s="54" t="str">
        <f t="shared" si="118"/>
        <v/>
      </c>
      <c r="DF64" s="54" t="str">
        <f t="shared" si="119"/>
        <v/>
      </c>
      <c r="DG64" s="54" t="str">
        <f t="shared" si="120"/>
        <v/>
      </c>
      <c r="DH64" s="54" t="str">
        <f t="shared" si="121"/>
        <v/>
      </c>
      <c r="DI64" s="54" t="str">
        <f t="shared" si="122"/>
        <v/>
      </c>
      <c r="DJ64" s="54" t="str">
        <f t="shared" si="123"/>
        <v/>
      </c>
      <c r="DK64" s="54" t="str">
        <f t="shared" si="124"/>
        <v/>
      </c>
      <c r="DL64" s="54" t="str">
        <f t="shared" si="125"/>
        <v/>
      </c>
      <c r="DM64" s="54" t="str">
        <f t="shared" si="126"/>
        <v/>
      </c>
      <c r="DN64" s="54" t="str">
        <f t="shared" si="127"/>
        <v/>
      </c>
      <c r="DO64" s="54" t="str">
        <f t="shared" si="128"/>
        <v/>
      </c>
      <c r="DP64" s="54" t="str">
        <f t="shared" si="129"/>
        <v/>
      </c>
      <c r="DQ64" s="54" t="str">
        <f t="shared" si="130"/>
        <v/>
      </c>
      <c r="DR64" s="54" t="str">
        <f t="shared" si="131"/>
        <v/>
      </c>
      <c r="DS64" s="54" t="str">
        <f t="shared" si="132"/>
        <v/>
      </c>
      <c r="DT64" s="54" t="str">
        <f t="shared" si="133"/>
        <v/>
      </c>
      <c r="DU64" s="54" t="str">
        <f t="shared" si="134"/>
        <v/>
      </c>
      <c r="DV64" s="54" t="str">
        <f t="shared" si="135"/>
        <v/>
      </c>
      <c r="DW64" s="54" t="str">
        <f t="shared" si="136"/>
        <v/>
      </c>
      <c r="DX64" s="54" t="str">
        <f t="shared" si="137"/>
        <v/>
      </c>
      <c r="DY64" s="54" t="str">
        <f t="shared" si="138"/>
        <v/>
      </c>
      <c r="DZ64" s="54" t="str">
        <f t="shared" si="139"/>
        <v/>
      </c>
      <c r="EA64" s="54" t="str">
        <f t="shared" si="140"/>
        <v/>
      </c>
      <c r="EB64" s="54" t="str">
        <f t="shared" si="141"/>
        <v/>
      </c>
      <c r="EC64" s="54" t="str">
        <f t="shared" si="142"/>
        <v/>
      </c>
      <c r="ED64" s="54" t="str">
        <f t="shared" si="143"/>
        <v/>
      </c>
      <c r="EE64" s="54" t="str">
        <f t="shared" si="144"/>
        <v/>
      </c>
      <c r="EF64" s="54" t="str">
        <f t="shared" si="145"/>
        <v/>
      </c>
      <c r="EG64" s="54" t="str">
        <f t="shared" si="146"/>
        <v/>
      </c>
      <c r="EH64" s="54" t="str">
        <f t="shared" si="147"/>
        <v/>
      </c>
      <c r="EI64" s="54" t="str">
        <f t="shared" si="148"/>
        <v/>
      </c>
      <c r="EJ64" s="54" t="str">
        <f t="shared" si="149"/>
        <v/>
      </c>
      <c r="EK64" s="54" t="str">
        <f t="shared" si="150"/>
        <v/>
      </c>
      <c r="EL64" s="54" t="str">
        <f t="shared" si="151"/>
        <v/>
      </c>
      <c r="EM64" s="54" t="str">
        <f t="shared" si="152"/>
        <v/>
      </c>
      <c r="EN64" s="54" t="str">
        <f t="shared" si="153"/>
        <v/>
      </c>
      <c r="EO64" s="54" t="str">
        <f t="shared" si="154"/>
        <v/>
      </c>
      <c r="EP64" s="54" t="str">
        <f t="shared" si="155"/>
        <v/>
      </c>
      <c r="EQ64" s="220" t="str">
        <f t="shared" ca="1" si="156"/>
        <v/>
      </c>
      <c r="ER64" s="220" t="str">
        <f t="shared" ca="1" si="157"/>
        <v/>
      </c>
      <c r="ES64" s="54" t="str">
        <f t="shared" ca="1" si="158"/>
        <v/>
      </c>
      <c r="ET64" s="54" t="str">
        <f t="shared" ca="1" si="159"/>
        <v/>
      </c>
      <c r="EU64" s="54" t="str">
        <f t="shared" ca="1" si="160"/>
        <v/>
      </c>
      <c r="EV64" s="54" t="str">
        <f t="shared" ca="1" si="161"/>
        <v/>
      </c>
      <c r="EW64" s="54" t="str">
        <f t="shared" ca="1" si="162"/>
        <v/>
      </c>
      <c r="EX64" s="54" t="str">
        <f t="shared" ca="1" si="163"/>
        <v/>
      </c>
      <c r="EY64" s="54" t="str">
        <f t="shared" ca="1" si="164"/>
        <v/>
      </c>
      <c r="EZ64" s="54" t="str">
        <f t="shared" ca="1" si="165"/>
        <v/>
      </c>
      <c r="FA64" s="54" t="str">
        <f t="shared" ca="1" si="166"/>
        <v/>
      </c>
      <c r="FB64" s="54" t="str">
        <f t="shared" ca="1" si="167"/>
        <v/>
      </c>
      <c r="FC64" s="54" t="str">
        <f t="shared" ca="1" si="168"/>
        <v/>
      </c>
      <c r="FD64" s="220">
        <f t="shared" si="169"/>
        <v>1</v>
      </c>
      <c r="FE64" s="54" t="str">
        <f t="shared" si="170"/>
        <v/>
      </c>
      <c r="FF64" s="54" t="str">
        <f t="shared" si="171"/>
        <v/>
      </c>
      <c r="FG64" s="54" t="str">
        <f t="shared" si="172"/>
        <v/>
      </c>
      <c r="FH64" s="54" t="str">
        <f t="shared" si="173"/>
        <v/>
      </c>
      <c r="FI64" s="220" t="str">
        <f>IF(B64=0,"",COUNTIF(FD$6:FD64,FD64))</f>
        <v/>
      </c>
      <c r="FJ64" s="54" t="str">
        <f t="shared" si="174"/>
        <v/>
      </c>
      <c r="FK64" s="221" t="str">
        <f t="shared" si="175"/>
        <v/>
      </c>
      <c r="FL64" s="54" t="str">
        <f t="shared" si="176"/>
        <v/>
      </c>
      <c r="FM64" s="54" t="str">
        <f t="shared" si="177"/>
        <v/>
      </c>
      <c r="FN64" s="54" t="str">
        <f t="shared" si="178"/>
        <v/>
      </c>
      <c r="FO64" s="54" t="str">
        <f t="shared" si="179"/>
        <v/>
      </c>
    </row>
    <row r="65" spans="1:171" ht="17.25">
      <c r="A65" s="214">
        <v>60</v>
      </c>
      <c r="B65" s="214">
        <f>COUNTIF('中間シート (2)'!M:M,行政集計シート※記入不要です!A65)</f>
        <v>0</v>
      </c>
      <c r="C65" s="222" t="str">
        <f>IF(OR(G65&lt;&gt;"",H65&lt;&gt;""),C64,"")</f>
        <v/>
      </c>
      <c r="D65" s="222" t="str">
        <f t="shared" si="185"/>
        <v/>
      </c>
      <c r="E65" s="222" t="str">
        <f t="shared" si="182"/>
        <v/>
      </c>
      <c r="F65" s="223"/>
      <c r="G65" s="216" t="str">
        <f>IFERROR(VLOOKUP($A65,'中間シート (2)'!$M$6:$AR$65,G$1,FALSE),"")</f>
        <v/>
      </c>
      <c r="H65" s="216" t="str">
        <f>IFERROR(VLOOKUP($A65,'中間シート (2)'!$M$6:$AR$65,H$1,FALSE),"")</f>
        <v/>
      </c>
      <c r="I65" s="216" t="str">
        <f>IFERROR(VLOOKUP($A65,'中間シート (2)'!$M$6:$AR$65,I$1,FALSE),"")</f>
        <v/>
      </c>
      <c r="J65" s="216" t="str">
        <f>IFERROR(VLOOKUP($A65,'中間シート (2)'!$M$6:$AR$65,J$1,FALSE),"")</f>
        <v/>
      </c>
      <c r="K65" s="216" t="str">
        <f>IFERROR(VLOOKUP($A65,'中間シート (2)'!$M$6:$AR$65,K$1,FALSE),"")</f>
        <v/>
      </c>
      <c r="L65" s="216" t="str">
        <f>IFERROR(VLOOKUP($A65,'中間シート (2)'!$M$6:$AR$65,L$1,FALSE),"")</f>
        <v/>
      </c>
      <c r="M65" s="216" t="str">
        <f>IFERROR(VLOOKUP($A65,'中間シート (2)'!$M$6:$AR$65,M$1,FALSE),"")</f>
        <v/>
      </c>
      <c r="N65" s="216" t="str">
        <f>IFERROR(VLOOKUP($A65,'中間シート (2)'!$M$6:$AR$65,N$1,FALSE),"")</f>
        <v/>
      </c>
      <c r="O65" s="216" t="str">
        <f>IFERROR(VLOOKUP($A65,'中間シート (2)'!$M$6:$AR$65,O$1,FALSE),"")</f>
        <v/>
      </c>
      <c r="P65" s="216" t="str">
        <f>IFERROR(VLOOKUP($A65,'中間シート (2)'!$M$6:$AR$65,P$1,FALSE),"")</f>
        <v/>
      </c>
      <c r="Q65" s="216" t="str">
        <f>IFERROR(VLOOKUP($A65,'中間シート (2)'!$M$6:$AR$65,Q$1,FALSE),"")</f>
        <v/>
      </c>
      <c r="R65" s="216" t="str">
        <f>IFERROR(VLOOKUP($A65,'中間シート (2)'!$M$6:$AR$65,R$1,FALSE),"")</f>
        <v/>
      </c>
      <c r="S65" s="216" t="str">
        <f>IFERROR(VLOOKUP($A65,'中間シート (2)'!$M$6:$AR$65,S$1,FALSE),"")</f>
        <v/>
      </c>
      <c r="T65" s="216" t="str">
        <f>IFERROR(VLOOKUP($A65,'中間シート (2)'!$M$6:$AR$65,T$1,FALSE),"")</f>
        <v/>
      </c>
      <c r="U65" s="216" t="str">
        <f>IFERROR(VLOOKUP($A65,'中間シート (2)'!$M$6:$AR$65,U$1,FALSE),"")</f>
        <v/>
      </c>
      <c r="V65" s="216"/>
      <c r="W65" s="216" t="str">
        <f>IFERROR(VLOOKUP($A65,'中間シート (2)'!$M$6:$AR$65,W$1,FALSE),"")</f>
        <v/>
      </c>
      <c r="X65" s="216" t="str">
        <f>IFERROR(VLOOKUP($A65,'中間シート (2)'!$M$6:$AR$65,X$1,FALSE),"")</f>
        <v/>
      </c>
      <c r="Y65" s="216" t="str">
        <f>IFERROR(VLOOKUP($A65,'中間シート (2)'!$M$6:$AR$65,Y$1,FALSE),"")</f>
        <v/>
      </c>
      <c r="Z65" s="216" t="str">
        <f>IFERROR(VLOOKUP($A65,'中間シート (2)'!$M$6:$AR$65,Z$1,FALSE),"")</f>
        <v/>
      </c>
      <c r="AA65" s="216" t="str">
        <f>IFERROR(VLOOKUP($A65,'中間シート (2)'!$M$6:$AR$65,AA$1,FALSE),"")</f>
        <v/>
      </c>
      <c r="AB65" s="216" t="str">
        <f>IFERROR(VLOOKUP($A65,'中間シート (2)'!$M$6:$AR$65,AB$1,FALSE),"")</f>
        <v/>
      </c>
      <c r="AC65" s="216" t="str">
        <f>IFERROR(VLOOKUP($A65,'中間シート (2)'!$M$6:$AR$65,AC$1,FALSE),"")</f>
        <v/>
      </c>
      <c r="AD65" s="216" t="str">
        <f>IFERROR(VLOOKUP($A65,'中間シート (2)'!$M$6:$AR$65,AD$1,FALSE),"")</f>
        <v/>
      </c>
      <c r="AE65" s="216"/>
      <c r="AF65" s="216"/>
      <c r="AG65" s="216"/>
      <c r="AH65" s="228" t="str">
        <f>IFERROR(VLOOKUP($A65,'中間シート (2)'!$M$6:$BC$67,AH$1,FALSE),"")</f>
        <v/>
      </c>
      <c r="AI65" s="228" t="str">
        <f>IFERROR(VLOOKUP($A65,'中間シート (2)'!$M$6:$BC$67,AI$1,FALSE),"")</f>
        <v/>
      </c>
      <c r="AJ65" s="228" t="str">
        <f>IFERROR(VLOOKUP($A65,'中間シート (2)'!$M$6:$BC$67,AJ$1,FALSE),"")</f>
        <v/>
      </c>
      <c r="AK65" s="228" t="str">
        <f>IFERROR(VLOOKUP($A65,'中間シート (2)'!$M$6:$BC$67,AK$1,FALSE),"")</f>
        <v/>
      </c>
      <c r="AL65" s="228" t="str">
        <f>IFERROR(VLOOKUP($A65,'中間シート (2)'!$M$6:$BC$67,AL$1,FALSE),"")</f>
        <v/>
      </c>
      <c r="AM65" s="228" t="str">
        <f>IFERROR(VLOOKUP($A65,'中間シート (2)'!$M$6:$BC$67,AM$1,FALSE),"")</f>
        <v/>
      </c>
      <c r="AN65" s="228" t="str">
        <f>IFERROR(VLOOKUP($A65,'中間シート (2)'!$M$6:$BC$67,AN$1,FALSE),"")</f>
        <v/>
      </c>
      <c r="AO65" s="228" t="str">
        <f>IFERROR(VLOOKUP($A65,'中間シート (2)'!$M$6:$BC$67,AO$1,FALSE),"")</f>
        <v/>
      </c>
      <c r="AR65" s="217"/>
      <c r="AS65" s="217"/>
      <c r="AT65" s="217"/>
      <c r="AU65" s="54">
        <f t="shared" si="183"/>
        <v>41</v>
      </c>
      <c r="AV65" s="54">
        <f t="shared" si="184"/>
        <v>41</v>
      </c>
      <c r="AW65" s="54" t="str">
        <f t="shared" si="59"/>
        <v/>
      </c>
      <c r="AX65" s="54" t="str">
        <f t="shared" si="60"/>
        <v/>
      </c>
      <c r="AY65" s="54" t="str">
        <f t="shared" si="61"/>
        <v/>
      </c>
      <c r="AZ65" s="54" t="str">
        <f t="shared" si="62"/>
        <v/>
      </c>
      <c r="BA65" s="54" t="str">
        <f t="shared" si="63"/>
        <v/>
      </c>
      <c r="BB65" s="54" t="str">
        <f ca="1">IF(AB65="","",IF(COUNTIF(エラー23シート!$G$5:$G$79, OFFSET(I65,IF(H65="",0,-H65+1),0)*100+OFFSET(X65,IF(H65="",0,-H65+1),0)*10+AB65)&gt;0,23,""))</f>
        <v/>
      </c>
      <c r="BC65" s="54" t="str">
        <f t="shared" si="64"/>
        <v/>
      </c>
      <c r="BD65" s="54" t="str">
        <f t="shared" si="65"/>
        <v/>
      </c>
      <c r="BE65" s="54" t="str">
        <f t="shared" si="66"/>
        <v/>
      </c>
      <c r="BF65" s="54" t="str">
        <f t="shared" si="67"/>
        <v/>
      </c>
      <c r="BG65" s="54" t="str">
        <f t="shared" si="68"/>
        <v/>
      </c>
      <c r="BH65" s="54" t="str">
        <f t="shared" si="69"/>
        <v/>
      </c>
      <c r="BI65" s="54" t="str">
        <f t="shared" si="70"/>
        <v/>
      </c>
      <c r="BJ65" s="54" t="str">
        <f t="shared" si="71"/>
        <v/>
      </c>
      <c r="BK65" s="54" t="str">
        <f t="shared" si="72"/>
        <v/>
      </c>
      <c r="BL65" s="54" t="str">
        <f t="shared" si="73"/>
        <v/>
      </c>
      <c r="BM65" s="54" t="str">
        <f t="shared" si="74"/>
        <v/>
      </c>
      <c r="BN65" s="54" t="str">
        <f t="shared" si="75"/>
        <v/>
      </c>
      <c r="BO65" s="54" t="str">
        <f t="shared" si="76"/>
        <v/>
      </c>
      <c r="BP65" s="54" t="str">
        <f t="shared" si="77"/>
        <v/>
      </c>
      <c r="BQ65" s="54" t="str">
        <f t="shared" si="78"/>
        <v/>
      </c>
      <c r="BR65" s="54" t="str">
        <f t="shared" si="79"/>
        <v/>
      </c>
      <c r="BS65" s="218" t="str">
        <f t="shared" si="80"/>
        <v/>
      </c>
      <c r="BT65" s="54" t="str">
        <f t="shared" si="81"/>
        <v/>
      </c>
      <c r="BU65" s="54" t="str">
        <f t="shared" si="82"/>
        <v/>
      </c>
      <c r="BV65" s="54" t="str">
        <f t="shared" si="83"/>
        <v/>
      </c>
      <c r="BW65" s="54" t="str">
        <f t="shared" si="84"/>
        <v/>
      </c>
      <c r="BX65" s="54" t="str">
        <f t="shared" si="85"/>
        <v/>
      </c>
      <c r="BY65" s="54" t="str">
        <f t="shared" si="86"/>
        <v/>
      </c>
      <c r="BZ65" s="54" t="str">
        <f t="shared" si="87"/>
        <v/>
      </c>
      <c r="CA65" s="54" t="str">
        <f t="shared" si="88"/>
        <v/>
      </c>
      <c r="CB65" s="54" t="str">
        <f t="shared" si="89"/>
        <v/>
      </c>
      <c r="CC65" s="54" t="str">
        <f t="shared" si="90"/>
        <v/>
      </c>
      <c r="CD65" s="54" t="str">
        <f t="shared" si="91"/>
        <v/>
      </c>
      <c r="CE65" s="54" t="str">
        <f t="shared" si="92"/>
        <v/>
      </c>
      <c r="CF65" s="54" t="str">
        <f t="shared" si="93"/>
        <v/>
      </c>
      <c r="CG65" s="54" t="str">
        <f t="shared" si="94"/>
        <v/>
      </c>
      <c r="CH65" s="54" t="str">
        <f t="shared" si="95"/>
        <v/>
      </c>
      <c r="CI65" s="54" t="str">
        <f t="shared" si="96"/>
        <v/>
      </c>
      <c r="CJ65" s="54" t="str">
        <f t="shared" si="97"/>
        <v/>
      </c>
      <c r="CK65" s="54" t="str">
        <f t="shared" si="98"/>
        <v/>
      </c>
      <c r="CL65" s="219" t="str">
        <f t="shared" si="99"/>
        <v/>
      </c>
      <c r="CM65" s="54" t="str">
        <f t="shared" si="100"/>
        <v/>
      </c>
      <c r="CN65" s="54" t="str">
        <f t="shared" si="101"/>
        <v/>
      </c>
      <c r="CO65" s="54" t="str">
        <f t="shared" si="102"/>
        <v/>
      </c>
      <c r="CP65" s="54" t="str">
        <f t="shared" si="103"/>
        <v/>
      </c>
      <c r="CQ65" s="54" t="str">
        <f t="shared" si="104"/>
        <v/>
      </c>
      <c r="CR65" s="54" t="str">
        <f t="shared" si="105"/>
        <v/>
      </c>
      <c r="CS65" s="54" t="str">
        <f t="shared" si="106"/>
        <v/>
      </c>
      <c r="CT65" s="54" t="str">
        <f t="shared" si="107"/>
        <v/>
      </c>
      <c r="CU65" s="54" t="str">
        <f t="shared" si="108"/>
        <v/>
      </c>
      <c r="CV65" s="220">
        <f t="shared" si="109"/>
        <v>0</v>
      </c>
      <c r="CW65" s="54" t="str">
        <f t="shared" si="110"/>
        <v/>
      </c>
      <c r="CX65" s="54" t="str">
        <f t="shared" si="111"/>
        <v/>
      </c>
      <c r="CY65" s="54" t="str">
        <f t="shared" si="112"/>
        <v/>
      </c>
      <c r="CZ65" s="54" t="str">
        <f t="shared" si="113"/>
        <v/>
      </c>
      <c r="DA65" s="54" t="str">
        <f t="shared" si="114"/>
        <v/>
      </c>
      <c r="DB65" s="54" t="str">
        <f t="shared" si="115"/>
        <v/>
      </c>
      <c r="DC65" s="54" t="str">
        <f t="shared" si="116"/>
        <v/>
      </c>
      <c r="DD65" s="54" t="str">
        <f t="shared" si="117"/>
        <v/>
      </c>
      <c r="DE65" s="54" t="str">
        <f t="shared" si="118"/>
        <v/>
      </c>
      <c r="DF65" s="54" t="str">
        <f t="shared" si="119"/>
        <v/>
      </c>
      <c r="DG65" s="54" t="str">
        <f t="shared" si="120"/>
        <v/>
      </c>
      <c r="DH65" s="54" t="str">
        <f t="shared" si="121"/>
        <v/>
      </c>
      <c r="DI65" s="54" t="str">
        <f t="shared" si="122"/>
        <v/>
      </c>
      <c r="DJ65" s="54" t="str">
        <f t="shared" si="123"/>
        <v/>
      </c>
      <c r="DK65" s="54" t="str">
        <f t="shared" si="124"/>
        <v/>
      </c>
      <c r="DL65" s="54" t="str">
        <f t="shared" si="125"/>
        <v/>
      </c>
      <c r="DM65" s="54" t="str">
        <f t="shared" si="126"/>
        <v/>
      </c>
      <c r="DN65" s="54" t="str">
        <f t="shared" si="127"/>
        <v/>
      </c>
      <c r="DO65" s="54" t="str">
        <f t="shared" si="128"/>
        <v/>
      </c>
      <c r="DP65" s="54" t="str">
        <f t="shared" si="129"/>
        <v/>
      </c>
      <c r="DQ65" s="54" t="str">
        <f t="shared" si="130"/>
        <v/>
      </c>
      <c r="DR65" s="54" t="str">
        <f t="shared" si="131"/>
        <v/>
      </c>
      <c r="DS65" s="54" t="str">
        <f t="shared" si="132"/>
        <v/>
      </c>
      <c r="DT65" s="54" t="str">
        <f t="shared" si="133"/>
        <v/>
      </c>
      <c r="DU65" s="54" t="str">
        <f t="shared" si="134"/>
        <v/>
      </c>
      <c r="DV65" s="54" t="str">
        <f t="shared" si="135"/>
        <v/>
      </c>
      <c r="DW65" s="54" t="str">
        <f t="shared" si="136"/>
        <v/>
      </c>
      <c r="DX65" s="54" t="str">
        <f t="shared" si="137"/>
        <v/>
      </c>
      <c r="DY65" s="54" t="str">
        <f t="shared" si="138"/>
        <v/>
      </c>
      <c r="DZ65" s="54" t="str">
        <f t="shared" si="139"/>
        <v/>
      </c>
      <c r="EA65" s="54" t="str">
        <f t="shared" si="140"/>
        <v/>
      </c>
      <c r="EB65" s="54" t="str">
        <f t="shared" si="141"/>
        <v/>
      </c>
      <c r="EC65" s="54" t="str">
        <f t="shared" si="142"/>
        <v/>
      </c>
      <c r="ED65" s="54" t="str">
        <f t="shared" si="143"/>
        <v/>
      </c>
      <c r="EE65" s="54" t="str">
        <f t="shared" si="144"/>
        <v/>
      </c>
      <c r="EF65" s="54" t="str">
        <f t="shared" si="145"/>
        <v/>
      </c>
      <c r="EG65" s="54" t="str">
        <f t="shared" si="146"/>
        <v/>
      </c>
      <c r="EH65" s="54" t="str">
        <f t="shared" si="147"/>
        <v/>
      </c>
      <c r="EI65" s="54" t="str">
        <f t="shared" si="148"/>
        <v/>
      </c>
      <c r="EJ65" s="54" t="str">
        <f t="shared" si="149"/>
        <v/>
      </c>
      <c r="EK65" s="54" t="str">
        <f t="shared" si="150"/>
        <v/>
      </c>
      <c r="EL65" s="54" t="str">
        <f t="shared" si="151"/>
        <v/>
      </c>
      <c r="EM65" s="54" t="str">
        <f t="shared" si="152"/>
        <v/>
      </c>
      <c r="EN65" s="54" t="str">
        <f t="shared" si="153"/>
        <v/>
      </c>
      <c r="EO65" s="54" t="str">
        <f t="shared" si="154"/>
        <v/>
      </c>
      <c r="EP65" s="54" t="str">
        <f t="shared" si="155"/>
        <v/>
      </c>
      <c r="EQ65" s="220" t="str">
        <f t="shared" ca="1" si="156"/>
        <v/>
      </c>
      <c r="ER65" s="220" t="str">
        <f t="shared" ca="1" si="157"/>
        <v/>
      </c>
      <c r="ES65" s="54" t="str">
        <f t="shared" ca="1" si="158"/>
        <v/>
      </c>
      <c r="ET65" s="54" t="str">
        <f t="shared" ca="1" si="159"/>
        <v/>
      </c>
      <c r="EU65" s="54" t="str">
        <f t="shared" ca="1" si="160"/>
        <v/>
      </c>
      <c r="EV65" s="54" t="str">
        <f t="shared" ca="1" si="161"/>
        <v/>
      </c>
      <c r="EW65" s="54" t="str">
        <f t="shared" ca="1" si="162"/>
        <v/>
      </c>
      <c r="EX65" s="54" t="str">
        <f t="shared" ca="1" si="163"/>
        <v/>
      </c>
      <c r="EY65" s="54" t="str">
        <f t="shared" ca="1" si="164"/>
        <v/>
      </c>
      <c r="EZ65" s="54" t="str">
        <f t="shared" ca="1" si="165"/>
        <v/>
      </c>
      <c r="FA65" s="54" t="str">
        <f t="shared" ca="1" si="166"/>
        <v/>
      </c>
      <c r="FB65" s="54" t="str">
        <f t="shared" ca="1" si="167"/>
        <v/>
      </c>
      <c r="FC65" s="54" t="str">
        <f t="shared" ca="1" si="168"/>
        <v/>
      </c>
      <c r="FD65" s="220">
        <f t="shared" si="169"/>
        <v>1</v>
      </c>
      <c r="FE65" s="54" t="str">
        <f t="shared" si="170"/>
        <v/>
      </c>
      <c r="FF65" s="54" t="str">
        <f t="shared" si="171"/>
        <v/>
      </c>
      <c r="FG65" s="54" t="str">
        <f t="shared" si="172"/>
        <v/>
      </c>
      <c r="FH65" s="54" t="str">
        <f t="shared" si="173"/>
        <v/>
      </c>
      <c r="FI65" s="220" t="str">
        <f>IF(B65=0,"",COUNTIF(FD$6:FD65,FD65))</f>
        <v/>
      </c>
      <c r="FJ65" s="54" t="str">
        <f t="shared" si="174"/>
        <v/>
      </c>
      <c r="FK65" s="221" t="str">
        <f t="shared" si="175"/>
        <v/>
      </c>
      <c r="FL65" s="54" t="str">
        <f t="shared" si="176"/>
        <v/>
      </c>
      <c r="FM65" s="54" t="str">
        <f t="shared" si="177"/>
        <v/>
      </c>
      <c r="FN65" s="54" t="str">
        <f t="shared" si="178"/>
        <v/>
      </c>
      <c r="FO65" s="54" t="str">
        <f t="shared" si="179"/>
        <v/>
      </c>
    </row>
  </sheetData>
  <sheetProtection insertRows="0"/>
  <mergeCells count="32">
    <mergeCell ref="FN4:FO4"/>
    <mergeCell ref="CQ4:CS4"/>
    <mergeCell ref="AU4:AV4"/>
    <mergeCell ref="AY4:BB4"/>
    <mergeCell ref="BC4:BF4"/>
    <mergeCell ref="BG4:BI4"/>
    <mergeCell ref="BJ4:BN4"/>
    <mergeCell ref="BO4:BR4"/>
    <mergeCell ref="BS4:BV4"/>
    <mergeCell ref="BX4:BY4"/>
    <mergeCell ref="BZ4:CA4"/>
    <mergeCell ref="CB4:CI4"/>
    <mergeCell ref="CJ4:CP4"/>
    <mergeCell ref="EF4:EH4"/>
    <mergeCell ref="CT4:CU4"/>
    <mergeCell ref="CW4:DA4"/>
    <mergeCell ref="DB4:DE4"/>
    <mergeCell ref="DF4:DG4"/>
    <mergeCell ref="DH4:DI4"/>
    <mergeCell ref="DJ4:DN4"/>
    <mergeCell ref="DO4:DP4"/>
    <mergeCell ref="DQ4:DV4"/>
    <mergeCell ref="DX4:DZ4"/>
    <mergeCell ref="EA4:EC4"/>
    <mergeCell ref="ED4:EE4"/>
    <mergeCell ref="FJ4:FM4"/>
    <mergeCell ref="EI4:EJ4"/>
    <mergeCell ref="EK4:EP4"/>
    <mergeCell ref="ES4:EU4"/>
    <mergeCell ref="EV4:EW4"/>
    <mergeCell ref="EY4:FC4"/>
    <mergeCell ref="FE4:FH4"/>
  </mergeCells>
  <phoneticPr fontId="1"/>
  <conditionalFormatting sqref="AU6:CP65">
    <cfRule type="expression" dxfId="13" priority="15">
      <formula>ISBLANK(AU6)=TRUE</formula>
    </cfRule>
  </conditionalFormatting>
  <conditionalFormatting sqref="FK6:FL65 CR6:CS65 EF6:EP65 FE6:FH65 CW6:DK65 DX6:EC65 DM6:DV65 ES6:FC65">
    <cfRule type="expression" dxfId="12" priority="14">
      <formula>ISBLANK(CR6)=TRUE</formula>
    </cfRule>
  </conditionalFormatting>
  <conditionalFormatting sqref="FJ6:FJ65">
    <cfRule type="expression" dxfId="11" priority="12">
      <formula>ISBLANK(FJ6)=TRUE</formula>
    </cfRule>
  </conditionalFormatting>
  <conditionalFormatting sqref="EE6:EE65">
    <cfRule type="expression" dxfId="10" priority="11">
      <formula>ISBLANK(EE6)=TRUE</formula>
    </cfRule>
  </conditionalFormatting>
  <conditionalFormatting sqref="EG6:EG65">
    <cfRule type="expression" dxfId="9" priority="10">
      <formula>ISBLANK(EG6)=TRUE</formula>
    </cfRule>
  </conditionalFormatting>
  <conditionalFormatting sqref="CQ6:CQ65">
    <cfRule type="expression" dxfId="8" priority="9">
      <formula>ISBLANK(CQ6)=TRUE</formula>
    </cfRule>
  </conditionalFormatting>
  <conditionalFormatting sqref="DL6:DL65">
    <cfRule type="expression" dxfId="7" priority="8">
      <formula>ISBLANK(DL6)=TRUE</formula>
    </cfRule>
  </conditionalFormatting>
  <conditionalFormatting sqref="ED6:ED65">
    <cfRule type="expression" dxfId="6" priority="7">
      <formula>ISBLANK(ED6)=TRUE</formula>
    </cfRule>
  </conditionalFormatting>
  <conditionalFormatting sqref="CT6:CU65">
    <cfRule type="expression" dxfId="5" priority="6">
      <formula>ISBLANK(CT6)=TRUE</formula>
    </cfRule>
  </conditionalFormatting>
  <conditionalFormatting sqref="FE6:FH65 FJ6:FL65 DX6:EP65 CW6:DV65 AU6:CU65 ES6:FC65">
    <cfRule type="expression" dxfId="4" priority="5">
      <formula>AU6&lt;&gt;""</formula>
    </cfRule>
  </conditionalFormatting>
  <conditionalFormatting sqref="FM6:FO65">
    <cfRule type="expression" dxfId="3" priority="4">
      <formula>ISBLANK(FM6)=TRUE</formula>
    </cfRule>
  </conditionalFormatting>
  <conditionalFormatting sqref="FM6:FO65">
    <cfRule type="expression" dxfId="2" priority="3">
      <formula>FM6&lt;&gt;""</formula>
    </cfRule>
  </conditionalFormatting>
  <conditionalFormatting sqref="DW6:DW65">
    <cfRule type="expression" dxfId="1" priority="2">
      <formula>ISBLANK(DW6)=TRUE</formula>
    </cfRule>
  </conditionalFormatting>
  <conditionalFormatting sqref="DW6:DW65">
    <cfRule type="expression" dxfId="0" priority="1">
      <formula>DW6&lt;&gt;""</formula>
    </cfRule>
  </conditionalFormatting>
  <dataValidations count="1">
    <dataValidation allowBlank="1" showErrorMessage="1" sqref="C7:E65 AR6:AT65" xr:uid="{7EC84C7E-28DD-46B5-81C4-131B299862BF}"/>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109" min="1" max="64"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1E1E3-81D5-4BAF-9793-107ED26D0ABA}">
  <sheetPr>
    <tabColor rgb="FFCCFFFF"/>
  </sheetPr>
  <dimension ref="A1:AS130"/>
  <sheetViews>
    <sheetView view="pageBreakPreview" zoomScaleNormal="70" zoomScaleSheetLayoutView="100" workbookViewId="0">
      <selection activeCell="K4" sqref="K4:AC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75" customHeight="1">
      <c r="A1" s="1223" t="s">
        <v>2475</v>
      </c>
      <c r="B1" s="1223"/>
      <c r="C1" s="1223"/>
      <c r="D1" s="1223"/>
      <c r="E1" s="1224"/>
      <c r="F1" s="1224"/>
      <c r="G1" s="1224"/>
      <c r="H1" s="1224"/>
      <c r="I1" s="1224"/>
      <c r="J1" s="1224"/>
      <c r="K1" s="1224"/>
      <c r="L1" s="1224"/>
      <c r="M1" s="1224"/>
      <c r="N1" s="1224"/>
      <c r="O1" s="1224"/>
      <c r="P1" s="1224"/>
      <c r="Q1" s="1224"/>
      <c r="R1" s="1224"/>
      <c r="S1" s="1224"/>
      <c r="T1" s="1224"/>
      <c r="U1" s="1224"/>
      <c r="V1" s="1224"/>
      <c r="W1" s="1224"/>
      <c r="X1" s="1224"/>
      <c r="Y1" s="1224"/>
      <c r="Z1" s="1224"/>
      <c r="AA1" s="1224"/>
      <c r="AB1" s="1224"/>
      <c r="AC1" s="1224"/>
    </row>
    <row r="2" spans="1:31" ht="15.75" customHeight="1">
      <c r="A2" s="1225" t="s">
        <v>2734</v>
      </c>
      <c r="B2" s="1225"/>
      <c r="C2" s="1225"/>
      <c r="D2" s="1225"/>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row>
    <row r="3" spans="1:31" s="318" customFormat="1" ht="15" customHeight="1">
      <c r="A3" s="363" t="s">
        <v>2735</v>
      </c>
      <c r="B3" s="363"/>
      <c r="C3" s="363"/>
      <c r="D3" s="363"/>
      <c r="E3" s="363"/>
      <c r="F3" s="363"/>
      <c r="G3" s="363"/>
      <c r="H3" s="363"/>
      <c r="I3" s="363"/>
      <c r="J3" s="363"/>
      <c r="K3" s="1226"/>
      <c r="L3" s="1226"/>
      <c r="M3" s="1226"/>
      <c r="N3" s="1226"/>
      <c r="O3" s="1226"/>
      <c r="P3" s="1226"/>
      <c r="Q3" s="1226"/>
      <c r="R3" s="1226"/>
      <c r="S3" s="1226"/>
      <c r="T3" s="1226"/>
      <c r="U3" s="1226"/>
      <c r="V3" s="1226"/>
      <c r="W3" s="1226"/>
      <c r="X3" s="1226"/>
      <c r="Y3" s="1226"/>
      <c r="Z3" s="1226"/>
      <c r="AA3" s="1226"/>
      <c r="AB3" s="1226"/>
      <c r="AC3" s="1226"/>
    </row>
    <row r="4" spans="1:31" s="318" customFormat="1" ht="15" customHeight="1">
      <c r="A4" s="320" t="s">
        <v>2736</v>
      </c>
      <c r="B4" s="320"/>
      <c r="C4" s="320"/>
      <c r="D4" s="320"/>
      <c r="E4" s="320"/>
      <c r="F4" s="320"/>
      <c r="G4" s="320"/>
      <c r="H4" s="320"/>
      <c r="I4" s="320"/>
      <c r="J4" s="320"/>
      <c r="K4" s="1120"/>
      <c r="L4" s="1120"/>
      <c r="M4" s="1120"/>
      <c r="N4" s="1120"/>
      <c r="O4" s="1120"/>
      <c r="P4" s="1120"/>
      <c r="Q4" s="1120"/>
      <c r="R4" s="1120"/>
      <c r="S4" s="1120"/>
      <c r="T4" s="1120"/>
      <c r="U4" s="1120"/>
      <c r="V4" s="1120"/>
      <c r="W4" s="1120"/>
      <c r="X4" s="1120"/>
      <c r="Y4" s="1120"/>
      <c r="Z4" s="1120"/>
      <c r="AA4" s="1120"/>
      <c r="AB4" s="1120"/>
      <c r="AC4" s="1120"/>
      <c r="AD4" s="317"/>
    </row>
    <row r="5" spans="1:31" s="318" customFormat="1" ht="15" customHeight="1">
      <c r="A5" s="320" t="s">
        <v>2737</v>
      </c>
      <c r="B5" s="320"/>
      <c r="C5" s="320"/>
      <c r="D5" s="320"/>
      <c r="E5" s="320"/>
      <c r="F5" s="320"/>
      <c r="G5" s="320"/>
      <c r="H5" s="320"/>
      <c r="I5" s="320"/>
      <c r="J5" s="320"/>
      <c r="K5" s="1120"/>
      <c r="L5" s="1120"/>
      <c r="M5" s="1120"/>
      <c r="N5" s="1120"/>
      <c r="O5" s="1120"/>
      <c r="P5" s="1120"/>
      <c r="Q5" s="1120"/>
      <c r="R5" s="1120"/>
      <c r="S5" s="1120"/>
      <c r="T5" s="1120"/>
      <c r="U5" s="1120"/>
      <c r="V5" s="1120"/>
      <c r="W5" s="1120"/>
      <c r="X5" s="1120"/>
      <c r="Y5" s="1120"/>
      <c r="Z5" s="1120"/>
      <c r="AA5" s="1120"/>
      <c r="AB5" s="1120"/>
      <c r="AC5" s="1120"/>
      <c r="AD5" s="317"/>
    </row>
    <row r="6" spans="1:31" s="318" customFormat="1" ht="15" customHeight="1">
      <c r="A6" s="320" t="s">
        <v>2738</v>
      </c>
      <c r="B6" s="320"/>
      <c r="C6" s="320"/>
      <c r="D6" s="320"/>
      <c r="E6" s="320"/>
      <c r="F6" s="320"/>
      <c r="G6" s="320"/>
      <c r="H6" s="320"/>
      <c r="I6" s="320"/>
      <c r="J6" s="320"/>
      <c r="K6" s="1119"/>
      <c r="L6" s="1119"/>
      <c r="M6" s="1119"/>
      <c r="N6" s="322"/>
      <c r="O6" s="322"/>
      <c r="P6" s="322"/>
      <c r="Q6" s="320"/>
      <c r="R6" s="320"/>
      <c r="S6" s="320"/>
      <c r="T6" s="320"/>
      <c r="U6" s="320"/>
      <c r="V6" s="320"/>
      <c r="W6" s="320"/>
      <c r="X6" s="320"/>
      <c r="Y6" s="320"/>
      <c r="Z6" s="320"/>
      <c r="AA6" s="320"/>
      <c r="AB6" s="320"/>
      <c r="AC6" s="320"/>
      <c r="AD6" s="317"/>
    </row>
    <row r="7" spans="1:31" s="318" customFormat="1" ht="15" customHeight="1">
      <c r="A7" s="320" t="s">
        <v>2739</v>
      </c>
      <c r="B7" s="320"/>
      <c r="C7" s="320"/>
      <c r="D7" s="320"/>
      <c r="E7" s="320"/>
      <c r="F7" s="320"/>
      <c r="G7" s="320"/>
      <c r="H7" s="320"/>
      <c r="I7" s="320"/>
      <c r="J7" s="320"/>
      <c r="K7" s="1126"/>
      <c r="L7" s="1126"/>
      <c r="M7" s="1126"/>
      <c r="N7" s="1126"/>
      <c r="O7" s="1126"/>
      <c r="P7" s="1126"/>
      <c r="Q7" s="1126"/>
      <c r="R7" s="1126"/>
      <c r="S7" s="1126"/>
      <c r="T7" s="1126"/>
      <c r="U7" s="1126"/>
      <c r="V7" s="1126"/>
      <c r="W7" s="1126"/>
      <c r="X7" s="1126"/>
      <c r="Y7" s="1126"/>
      <c r="Z7" s="1126"/>
      <c r="AA7" s="1126"/>
      <c r="AB7" s="1126"/>
      <c r="AC7" s="1126"/>
      <c r="AD7" s="317"/>
    </row>
    <row r="8" spans="1:31" s="318" customFormat="1" ht="15" customHeight="1">
      <c r="A8" s="320" t="s">
        <v>2740</v>
      </c>
      <c r="B8" s="320"/>
      <c r="C8" s="320"/>
      <c r="D8" s="320"/>
      <c r="E8" s="320"/>
      <c r="F8" s="320"/>
      <c r="G8" s="320"/>
      <c r="H8" s="320"/>
      <c r="I8" s="320"/>
      <c r="J8" s="320"/>
      <c r="K8" s="1122"/>
      <c r="L8" s="1122"/>
      <c r="M8" s="1122"/>
      <c r="N8" s="1122"/>
      <c r="O8" s="1122"/>
      <c r="P8" s="1122"/>
      <c r="Q8" s="1122"/>
      <c r="R8" s="1122"/>
      <c r="S8" s="1122"/>
      <c r="T8" s="1122"/>
      <c r="U8" s="1122"/>
      <c r="V8" s="1122"/>
      <c r="W8" s="1122"/>
      <c r="X8" s="1122"/>
      <c r="Y8" s="1122"/>
      <c r="Z8" s="1122"/>
      <c r="AA8" s="1122"/>
      <c r="AB8" s="1122"/>
      <c r="AC8" s="1122"/>
      <c r="AD8" s="317"/>
    </row>
    <row r="9" spans="1:31" s="318" customFormat="1" ht="9.9499999999999993" customHeight="1">
      <c r="A9" s="320"/>
      <c r="B9" s="320"/>
      <c r="C9" s="320"/>
      <c r="D9" s="320"/>
      <c r="E9" s="320"/>
      <c r="F9" s="320"/>
      <c r="G9" s="320"/>
      <c r="H9" s="320"/>
      <c r="I9" s="320"/>
      <c r="J9" s="320"/>
      <c r="K9" s="364"/>
      <c r="L9" s="364"/>
      <c r="M9" s="364"/>
      <c r="N9" s="364"/>
      <c r="O9" s="365"/>
      <c r="P9" s="365"/>
      <c r="Q9" s="365"/>
      <c r="R9" s="365"/>
      <c r="S9" s="365"/>
      <c r="T9" s="365"/>
      <c r="U9" s="358"/>
      <c r="V9" s="358"/>
      <c r="W9" s="358"/>
      <c r="X9" s="358"/>
      <c r="Y9" s="358"/>
      <c r="Z9" s="358"/>
      <c r="AA9" s="358"/>
      <c r="AB9" s="358"/>
      <c r="AC9" s="358"/>
      <c r="AD9" s="317"/>
    </row>
    <row r="10" spans="1:31" s="318" customFormat="1" ht="15" customHeight="1" thickBot="1">
      <c r="A10" s="366" t="s">
        <v>2741</v>
      </c>
      <c r="B10" s="366"/>
      <c r="C10" s="366"/>
      <c r="D10" s="366"/>
      <c r="E10" s="366"/>
      <c r="F10" s="366"/>
      <c r="G10" s="366"/>
      <c r="H10" s="366"/>
      <c r="I10" s="366"/>
      <c r="J10" s="366"/>
      <c r="K10" s="366"/>
      <c r="L10" s="366"/>
      <c r="M10" s="366"/>
      <c r="N10" s="366"/>
      <c r="O10" s="366"/>
      <c r="P10" s="366"/>
      <c r="Q10" s="366"/>
      <c r="R10" s="366"/>
      <c r="S10" s="366"/>
      <c r="T10" s="366"/>
      <c r="U10" s="366"/>
      <c r="V10" s="366"/>
      <c r="W10" s="366"/>
      <c r="X10" s="366"/>
      <c r="Y10" s="366"/>
      <c r="Z10" s="366"/>
      <c r="AA10" s="366"/>
      <c r="AB10" s="366"/>
      <c r="AC10" s="366"/>
      <c r="AD10" s="317"/>
    </row>
    <row r="11" spans="1:31" s="318" customFormat="1" ht="15" customHeight="1" thickBot="1">
      <c r="A11" s="367" t="s">
        <v>2742</v>
      </c>
      <c r="B11" s="367"/>
      <c r="C11" s="367"/>
      <c r="D11" s="367"/>
      <c r="E11" s="367"/>
      <c r="F11" s="368"/>
      <c r="G11" s="368"/>
      <c r="H11" s="368"/>
      <c r="I11" s="368"/>
      <c r="J11" s="368"/>
      <c r="K11" s="368" t="s">
        <v>2568</v>
      </c>
      <c r="L11" s="1221" t="str">
        <f>IFERROR(VLOOKUP(AE11,AF84:AS93,2,FALSE),"")</f>
        <v/>
      </c>
      <c r="M11" s="1221"/>
      <c r="N11" s="1221"/>
      <c r="O11" s="1204" t="s">
        <v>2569</v>
      </c>
      <c r="P11" s="1204"/>
      <c r="Q11" s="1204"/>
      <c r="R11" s="1221" t="str">
        <f>IFERROR(VLOOKUP(AE11,AF84:AR93,3,FALSE),"")</f>
        <v/>
      </c>
      <c r="S11" s="1221"/>
      <c r="T11" s="1221"/>
      <c r="U11" s="1204" t="s">
        <v>2570</v>
      </c>
      <c r="V11" s="1204"/>
      <c r="W11" s="1204"/>
      <c r="X11" s="1214" t="str">
        <f>IFERROR(VLOOKUP(AE11,AF84:AR93,4,FALSE),"")</f>
        <v/>
      </c>
      <c r="Y11" s="1214"/>
      <c r="Z11" s="1214"/>
      <c r="AA11" s="1214"/>
      <c r="AB11" s="1214"/>
      <c r="AC11" s="367" t="s">
        <v>17</v>
      </c>
      <c r="AD11" s="317"/>
      <c r="AE11" s="370"/>
    </row>
    <row r="12" spans="1:31" s="318" customFormat="1" ht="15" customHeight="1">
      <c r="A12" s="367" t="s">
        <v>2737</v>
      </c>
      <c r="B12" s="367"/>
      <c r="C12" s="367"/>
      <c r="D12" s="367"/>
      <c r="E12" s="367"/>
      <c r="F12" s="371"/>
      <c r="G12" s="371"/>
      <c r="H12" s="371"/>
      <c r="I12" s="371"/>
      <c r="J12" s="371"/>
      <c r="K12" s="1216" t="str">
        <f>IFERROR(VLOOKUP(AE11,AF84:AR93,5,FALSE),"")</f>
        <v/>
      </c>
      <c r="L12" s="1216"/>
      <c r="M12" s="1216"/>
      <c r="N12" s="1216"/>
      <c r="O12" s="1216"/>
      <c r="P12" s="1216"/>
      <c r="Q12" s="1216"/>
      <c r="R12" s="1216"/>
      <c r="S12" s="1216"/>
      <c r="T12" s="1216"/>
      <c r="U12" s="1216"/>
      <c r="V12" s="1216"/>
      <c r="W12" s="1216"/>
      <c r="X12" s="1216"/>
      <c r="Y12" s="1216"/>
      <c r="Z12" s="1216"/>
      <c r="AA12" s="1216"/>
      <c r="AB12" s="1216"/>
      <c r="AC12" s="1216"/>
      <c r="AD12" s="317"/>
    </row>
    <row r="13" spans="1:31" s="318" customFormat="1" ht="15" customHeight="1">
      <c r="A13" s="367" t="s">
        <v>2743</v>
      </c>
      <c r="B13" s="367"/>
      <c r="C13" s="367"/>
      <c r="D13" s="367"/>
      <c r="E13" s="367"/>
      <c r="F13" s="367"/>
      <c r="G13" s="367"/>
      <c r="H13" s="367"/>
      <c r="I13" s="367"/>
      <c r="J13" s="367"/>
      <c r="K13" s="368" t="s">
        <v>2568</v>
      </c>
      <c r="L13" s="1221" t="str">
        <f>IFERROR(VLOOKUP(AE11,AF84:AS93,6,FALSE),"")</f>
        <v/>
      </c>
      <c r="M13" s="1221"/>
      <c r="N13" s="1204" t="s">
        <v>2573</v>
      </c>
      <c r="O13" s="1204"/>
      <c r="P13" s="1204"/>
      <c r="Q13" s="1204"/>
      <c r="R13" s="1204"/>
      <c r="S13" s="1214" t="str">
        <f>IFERROR(VLOOKUP(AE11,AF84:AR93,7,FALSE),"")</f>
        <v/>
      </c>
      <c r="T13" s="1214"/>
      <c r="U13" s="1204" t="s">
        <v>2574</v>
      </c>
      <c r="V13" s="1204"/>
      <c r="W13" s="1204"/>
      <c r="X13" s="1204"/>
      <c r="Y13" s="1214" t="str">
        <f>IFERROR(VLOOKUP(AE11,AF84:AR93,8,FALSE),"")</f>
        <v/>
      </c>
      <c r="Z13" s="1214"/>
      <c r="AA13" s="1214"/>
      <c r="AB13" s="1214"/>
      <c r="AC13" s="367" t="s">
        <v>17</v>
      </c>
      <c r="AD13" s="317"/>
    </row>
    <row r="14" spans="1:31" s="318" customFormat="1" ht="15" customHeight="1">
      <c r="A14" s="367"/>
      <c r="B14" s="367"/>
      <c r="C14" s="367"/>
      <c r="D14" s="367"/>
      <c r="E14" s="367"/>
      <c r="F14" s="367"/>
      <c r="G14" s="367"/>
      <c r="H14" s="367"/>
      <c r="I14" s="367"/>
      <c r="J14" s="367"/>
      <c r="K14" s="1216" t="str">
        <f>IFERROR(VLOOKUP(AE11,AF84:AR93,9,FALSE),"")</f>
        <v/>
      </c>
      <c r="L14" s="1216"/>
      <c r="M14" s="1216"/>
      <c r="N14" s="1216"/>
      <c r="O14" s="1216"/>
      <c r="P14" s="1216"/>
      <c r="Q14" s="1216"/>
      <c r="R14" s="1216"/>
      <c r="S14" s="1216"/>
      <c r="T14" s="1216"/>
      <c r="U14" s="1216"/>
      <c r="V14" s="1216"/>
      <c r="W14" s="1216"/>
      <c r="X14" s="1216"/>
      <c r="Y14" s="1216"/>
      <c r="Z14" s="1216"/>
      <c r="AA14" s="1216"/>
      <c r="AB14" s="1216"/>
      <c r="AC14" s="1216"/>
      <c r="AD14" s="317"/>
    </row>
    <row r="15" spans="1:31" s="318" customFormat="1" ht="15" customHeight="1">
      <c r="A15" s="367" t="s">
        <v>2744</v>
      </c>
      <c r="B15" s="367"/>
      <c r="C15" s="367"/>
      <c r="D15" s="367"/>
      <c r="E15" s="367"/>
      <c r="F15" s="367"/>
      <c r="G15" s="367"/>
      <c r="H15" s="367"/>
      <c r="I15" s="367"/>
      <c r="J15" s="367"/>
      <c r="K15" s="1212" t="str">
        <f>IFERROR(VLOOKUP(AE11,AF84:AR93,10,FALSE),"")</f>
        <v/>
      </c>
      <c r="L15" s="1212"/>
      <c r="M15" s="1212"/>
      <c r="N15" s="360"/>
      <c r="O15" s="360"/>
      <c r="P15" s="360"/>
      <c r="Q15" s="367"/>
      <c r="R15" s="367"/>
      <c r="S15" s="367"/>
      <c r="T15" s="367"/>
      <c r="U15" s="367"/>
      <c r="V15" s="367"/>
      <c r="W15" s="367"/>
      <c r="X15" s="367"/>
      <c r="Y15" s="367"/>
      <c r="Z15" s="367"/>
      <c r="AA15" s="367"/>
      <c r="AB15" s="367"/>
      <c r="AC15" s="367"/>
      <c r="AD15" s="317"/>
    </row>
    <row r="16" spans="1:31" s="318" customFormat="1" ht="15" customHeight="1">
      <c r="A16" s="367" t="s">
        <v>2745</v>
      </c>
      <c r="B16" s="367"/>
      <c r="C16" s="367"/>
      <c r="D16" s="367"/>
      <c r="E16" s="367"/>
      <c r="F16" s="367"/>
      <c r="G16" s="367"/>
      <c r="H16" s="367"/>
      <c r="I16" s="367"/>
      <c r="J16" s="367"/>
      <c r="K16" s="1188" t="str">
        <f>IFERROR(VLOOKUP(AE11,AF84:AR93,11,FALSE),"")</f>
        <v/>
      </c>
      <c r="L16" s="1188"/>
      <c r="M16" s="1188"/>
      <c r="N16" s="1188"/>
      <c r="O16" s="1188"/>
      <c r="P16" s="1188"/>
      <c r="Q16" s="1188"/>
      <c r="R16" s="1188"/>
      <c r="S16" s="1188"/>
      <c r="T16" s="1188"/>
      <c r="U16" s="1188"/>
      <c r="V16" s="1188"/>
      <c r="W16" s="1188"/>
      <c r="X16" s="1188"/>
      <c r="Y16" s="1188"/>
      <c r="Z16" s="1188"/>
      <c r="AA16" s="1188"/>
      <c r="AB16" s="1188"/>
      <c r="AC16" s="1188"/>
      <c r="AD16" s="317"/>
    </row>
    <row r="17" spans="1:31" s="318" customFormat="1" ht="15" customHeight="1">
      <c r="A17" s="367" t="s">
        <v>2746</v>
      </c>
      <c r="B17" s="367"/>
      <c r="C17" s="367"/>
      <c r="D17" s="367"/>
      <c r="E17" s="367"/>
      <c r="F17" s="367"/>
      <c r="G17" s="367"/>
      <c r="H17" s="367"/>
      <c r="I17" s="367"/>
      <c r="J17" s="367"/>
      <c r="K17" s="1189" t="str">
        <f>IFERROR(VLOOKUP(AE11,AF84:AR93,12,FALSE),"")</f>
        <v/>
      </c>
      <c r="L17" s="1189"/>
      <c r="M17" s="1189"/>
      <c r="N17" s="1189"/>
      <c r="O17" s="1189"/>
      <c r="P17" s="1189"/>
      <c r="Q17" s="1189"/>
      <c r="R17" s="1189"/>
      <c r="S17" s="1189"/>
      <c r="T17" s="1189"/>
      <c r="U17" s="1189"/>
      <c r="V17" s="1189"/>
      <c r="W17" s="1189"/>
      <c r="X17" s="1189"/>
      <c r="Y17" s="1189"/>
      <c r="Z17" s="1189"/>
      <c r="AA17" s="1189"/>
      <c r="AB17" s="1189"/>
      <c r="AC17" s="1189"/>
      <c r="AD17" s="317"/>
    </row>
    <row r="18" spans="1:31" s="318" customFormat="1" ht="9.9499999999999993" customHeight="1">
      <c r="A18" s="367"/>
      <c r="B18" s="367"/>
      <c r="C18" s="367"/>
      <c r="D18" s="367"/>
      <c r="E18" s="367"/>
      <c r="F18" s="367"/>
      <c r="G18" s="367"/>
      <c r="H18" s="367"/>
      <c r="I18" s="367"/>
      <c r="J18" s="367"/>
      <c r="K18" s="372"/>
      <c r="L18" s="372"/>
      <c r="M18" s="372"/>
      <c r="N18" s="372"/>
      <c r="O18" s="373"/>
      <c r="P18" s="373"/>
      <c r="Q18" s="373"/>
      <c r="R18" s="373"/>
      <c r="S18" s="373"/>
      <c r="T18" s="373"/>
      <c r="U18" s="367"/>
      <c r="V18" s="367"/>
      <c r="W18" s="367"/>
      <c r="X18" s="367"/>
      <c r="Y18" s="367"/>
      <c r="Z18" s="367"/>
      <c r="AA18" s="367"/>
      <c r="AB18" s="367"/>
      <c r="AC18" s="367"/>
      <c r="AD18" s="317"/>
    </row>
    <row r="19" spans="1:31" s="318" customFormat="1" ht="15" customHeight="1">
      <c r="A19" s="366" t="s">
        <v>2747</v>
      </c>
      <c r="B19" s="366"/>
      <c r="C19" s="366"/>
      <c r="D19" s="366"/>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c r="AC19" s="366"/>
      <c r="AD19" s="317"/>
    </row>
    <row r="20" spans="1:31" s="318" customFormat="1" ht="15" customHeight="1" thickBot="1">
      <c r="A20" s="367" t="s">
        <v>2748</v>
      </c>
      <c r="B20" s="367"/>
      <c r="C20" s="367"/>
      <c r="D20" s="367"/>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17"/>
    </row>
    <row r="21" spans="1:31" s="318" customFormat="1" ht="15" customHeight="1" thickBot="1">
      <c r="A21" s="367" t="s">
        <v>2742</v>
      </c>
      <c r="B21" s="367"/>
      <c r="C21" s="367"/>
      <c r="D21" s="367"/>
      <c r="E21" s="367"/>
      <c r="F21" s="368"/>
      <c r="G21" s="368"/>
      <c r="H21" s="368"/>
      <c r="I21" s="368"/>
      <c r="J21" s="368"/>
      <c r="K21" s="368" t="s">
        <v>2568</v>
      </c>
      <c r="L21" s="1221" t="str">
        <f>IFERROR(VLOOKUP(AE21,AF84:AS93,2,FALSE),"")</f>
        <v/>
      </c>
      <c r="M21" s="1221"/>
      <c r="N21" s="1221"/>
      <c r="O21" s="1204" t="s">
        <v>2569</v>
      </c>
      <c r="P21" s="1204"/>
      <c r="Q21" s="1204"/>
      <c r="R21" s="1221" t="str">
        <f>IFERROR(VLOOKUP(AE21,AF84:AR93,3,FALSE),"")</f>
        <v/>
      </c>
      <c r="S21" s="1221"/>
      <c r="T21" s="1221"/>
      <c r="U21" s="1204" t="s">
        <v>2570</v>
      </c>
      <c r="V21" s="1204"/>
      <c r="W21" s="1204"/>
      <c r="X21" s="1214" t="str">
        <f>IFERROR(VLOOKUP(AE21,AF84:AR93,4,FALSE),"")</f>
        <v/>
      </c>
      <c r="Y21" s="1214"/>
      <c r="Z21" s="1214"/>
      <c r="AA21" s="1214"/>
      <c r="AB21" s="369"/>
      <c r="AC21" s="367" t="s">
        <v>17</v>
      </c>
      <c r="AD21" s="317"/>
      <c r="AE21" s="370"/>
    </row>
    <row r="22" spans="1:31" s="318" customFormat="1" ht="15" customHeight="1">
      <c r="A22" s="367" t="s">
        <v>2749</v>
      </c>
      <c r="B22" s="367"/>
      <c r="C22" s="367"/>
      <c r="D22" s="367"/>
      <c r="E22" s="367"/>
      <c r="F22" s="371"/>
      <c r="G22" s="371"/>
      <c r="H22" s="371"/>
      <c r="I22" s="371"/>
      <c r="J22" s="371"/>
      <c r="K22" s="1216" t="str">
        <f>IFERROR(VLOOKUP(AE21,AF84:AR93,5,FALSE),"")</f>
        <v/>
      </c>
      <c r="L22" s="1216"/>
      <c r="M22" s="1216"/>
      <c r="N22" s="1216"/>
      <c r="O22" s="1216"/>
      <c r="P22" s="1216"/>
      <c r="Q22" s="1216"/>
      <c r="R22" s="1216"/>
      <c r="S22" s="1216"/>
      <c r="T22" s="1216"/>
      <c r="U22" s="1216"/>
      <c r="V22" s="1216"/>
      <c r="W22" s="1216"/>
      <c r="X22" s="1216"/>
      <c r="Y22" s="1216"/>
      <c r="Z22" s="1216"/>
      <c r="AA22" s="1216"/>
      <c r="AB22" s="1216"/>
      <c r="AC22" s="1216"/>
      <c r="AD22" s="317"/>
    </row>
    <row r="23" spans="1:31" s="318" customFormat="1" ht="15" customHeight="1">
      <c r="A23" s="367" t="s">
        <v>2743</v>
      </c>
      <c r="B23" s="367"/>
      <c r="C23" s="367"/>
      <c r="D23" s="367"/>
      <c r="E23" s="367"/>
      <c r="F23" s="367"/>
      <c r="G23" s="367"/>
      <c r="H23" s="367"/>
      <c r="I23" s="367"/>
      <c r="J23" s="367"/>
      <c r="K23" s="368" t="s">
        <v>2568</v>
      </c>
      <c r="L23" s="1214" t="str">
        <f>IFERROR(VLOOKUP(AE21,AF84:AS93,6,FALSE),"")</f>
        <v/>
      </c>
      <c r="M23" s="1214"/>
      <c r="N23" s="1204" t="s">
        <v>2573</v>
      </c>
      <c r="O23" s="1204"/>
      <c r="P23" s="1204"/>
      <c r="Q23" s="1204"/>
      <c r="R23" s="1204"/>
      <c r="S23" s="1214" t="str">
        <f>IFERROR(VLOOKUP(AE21,AF84:AR93,7,FALSE),"")</f>
        <v/>
      </c>
      <c r="T23" s="1214"/>
      <c r="U23" s="1204" t="s">
        <v>2574</v>
      </c>
      <c r="V23" s="1204"/>
      <c r="W23" s="1204"/>
      <c r="X23" s="1204"/>
      <c r="Y23" s="1214" t="str">
        <f>IFERROR(VLOOKUP(AE21,AF84:AR93,8,FALSE),"")</f>
        <v/>
      </c>
      <c r="Z23" s="1214"/>
      <c r="AA23" s="1214"/>
      <c r="AB23" s="369"/>
      <c r="AC23" s="367" t="s">
        <v>17</v>
      </c>
      <c r="AD23" s="317"/>
    </row>
    <row r="24" spans="1:31" s="318" customFormat="1" ht="15" customHeight="1">
      <c r="A24" s="367"/>
      <c r="B24" s="367"/>
      <c r="C24" s="367"/>
      <c r="D24" s="367"/>
      <c r="E24" s="367"/>
      <c r="F24" s="367"/>
      <c r="G24" s="367"/>
      <c r="H24" s="367"/>
      <c r="I24" s="367"/>
      <c r="J24" s="367"/>
      <c r="K24" s="1189" t="str">
        <f>IFERROR(VLOOKUP(AE21,AF84:AR93,9,FALSE),"")</f>
        <v/>
      </c>
      <c r="L24" s="1189"/>
      <c r="M24" s="1189"/>
      <c r="N24" s="1189"/>
      <c r="O24" s="1189"/>
      <c r="P24" s="1189"/>
      <c r="Q24" s="1189"/>
      <c r="R24" s="1189"/>
      <c r="S24" s="1189"/>
      <c r="T24" s="1189"/>
      <c r="U24" s="1189"/>
      <c r="V24" s="1189"/>
      <c r="W24" s="1189"/>
      <c r="X24" s="1189"/>
      <c r="Y24" s="1189"/>
      <c r="Z24" s="1189"/>
      <c r="AA24" s="1189"/>
      <c r="AB24" s="1189"/>
      <c r="AC24" s="1189"/>
      <c r="AD24" s="317"/>
    </row>
    <row r="25" spans="1:31" s="318" customFormat="1" ht="15" customHeight="1">
      <c r="A25" s="367" t="s">
        <v>2744</v>
      </c>
      <c r="B25" s="367"/>
      <c r="C25" s="367"/>
      <c r="D25" s="367"/>
      <c r="E25" s="367"/>
      <c r="F25" s="367"/>
      <c r="G25" s="367"/>
      <c r="H25" s="367"/>
      <c r="I25" s="367"/>
      <c r="J25" s="367"/>
      <c r="K25" s="1212" t="str">
        <f>IFERROR(VLOOKUP(AE21,AF84:AR93,10,FALSE),"")</f>
        <v/>
      </c>
      <c r="L25" s="1212"/>
      <c r="M25" s="1212"/>
      <c r="N25" s="360"/>
      <c r="O25" s="360"/>
      <c r="P25" s="360"/>
      <c r="Q25" s="367"/>
      <c r="R25" s="367"/>
      <c r="S25" s="367"/>
      <c r="T25" s="367"/>
      <c r="U25" s="367"/>
      <c r="V25" s="367"/>
      <c r="W25" s="367"/>
      <c r="X25" s="367"/>
      <c r="Y25" s="367"/>
      <c r="Z25" s="367"/>
      <c r="AA25" s="367"/>
      <c r="AB25" s="367"/>
      <c r="AC25" s="367"/>
      <c r="AD25" s="317"/>
    </row>
    <row r="26" spans="1:31" s="318" customFormat="1" ht="15" customHeight="1">
      <c r="A26" s="367" t="s">
        <v>2745</v>
      </c>
      <c r="B26" s="367"/>
      <c r="C26" s="367"/>
      <c r="D26" s="367"/>
      <c r="E26" s="367"/>
      <c r="F26" s="367"/>
      <c r="G26" s="367"/>
      <c r="H26" s="367"/>
      <c r="I26" s="367"/>
      <c r="J26" s="367"/>
      <c r="K26" s="1188" t="str">
        <f>IFERROR(VLOOKUP(AE21,AF84:AR93,11,FALSE),"")</f>
        <v/>
      </c>
      <c r="L26" s="1188"/>
      <c r="M26" s="1188"/>
      <c r="N26" s="1188"/>
      <c r="O26" s="1188"/>
      <c r="P26" s="1188"/>
      <c r="Q26" s="1188"/>
      <c r="R26" s="1188"/>
      <c r="S26" s="1188"/>
      <c r="T26" s="1188"/>
      <c r="U26" s="1188"/>
      <c r="V26" s="1188"/>
      <c r="W26" s="1188"/>
      <c r="X26" s="1188"/>
      <c r="Y26" s="1188"/>
      <c r="Z26" s="1188"/>
      <c r="AA26" s="1188"/>
      <c r="AB26" s="1188"/>
      <c r="AC26" s="1188"/>
      <c r="AD26" s="317"/>
    </row>
    <row r="27" spans="1:31" s="318" customFormat="1" ht="15" customHeight="1">
      <c r="A27" s="367" t="s">
        <v>2746</v>
      </c>
      <c r="B27" s="367"/>
      <c r="C27" s="367"/>
      <c r="D27" s="367"/>
      <c r="E27" s="367"/>
      <c r="F27" s="367"/>
      <c r="G27" s="367"/>
      <c r="H27" s="367"/>
      <c r="I27" s="367"/>
      <c r="J27" s="367"/>
      <c r="K27" s="1189" t="str">
        <f>IFERROR(VLOOKUP(AE21,AF84:AR93,12,FALSE),"")</f>
        <v/>
      </c>
      <c r="L27" s="1189"/>
      <c r="M27" s="1189"/>
      <c r="N27" s="1189"/>
      <c r="O27" s="1189"/>
      <c r="P27" s="1189"/>
      <c r="Q27" s="1189"/>
      <c r="R27" s="1189"/>
      <c r="S27" s="1189"/>
      <c r="T27" s="1189"/>
      <c r="U27" s="1189"/>
      <c r="V27" s="1189"/>
      <c r="W27" s="1189"/>
      <c r="X27" s="1189"/>
      <c r="Y27" s="1189"/>
      <c r="Z27" s="1189"/>
      <c r="AA27" s="1189"/>
      <c r="AB27" s="1189"/>
      <c r="AC27" s="1189"/>
      <c r="AD27" s="317"/>
    </row>
    <row r="28" spans="1:31" s="318" customFormat="1" ht="15" customHeight="1">
      <c r="A28" s="374" t="s">
        <v>2750</v>
      </c>
      <c r="B28" s="374"/>
      <c r="C28" s="374"/>
      <c r="D28" s="374"/>
      <c r="E28" s="374"/>
      <c r="F28" s="374"/>
      <c r="G28" s="374"/>
      <c r="H28" s="374"/>
      <c r="I28" s="374"/>
      <c r="J28" s="374"/>
      <c r="K28" s="1213" t="str">
        <f>IFERROR(VLOOKUP(AE21,AF84:AR93,13,FALSE),"")</f>
        <v/>
      </c>
      <c r="L28" s="1213"/>
      <c r="M28" s="1213"/>
      <c r="N28" s="1213"/>
      <c r="O28" s="1213"/>
      <c r="P28" s="1213"/>
      <c r="Q28" s="1213"/>
      <c r="R28" s="1213"/>
      <c r="S28" s="1213"/>
      <c r="T28" s="1213"/>
      <c r="U28" s="1213"/>
      <c r="V28" s="1213"/>
      <c r="W28" s="1213"/>
      <c r="X28" s="1213"/>
      <c r="Y28" s="1213"/>
      <c r="Z28" s="1213"/>
      <c r="AA28" s="1213"/>
      <c r="AB28" s="1213"/>
      <c r="AC28" s="1213"/>
      <c r="AD28" s="317"/>
    </row>
    <row r="29" spans="1:31" s="318" customFormat="1" ht="5.0999999999999996" customHeight="1">
      <c r="A29" s="367"/>
      <c r="B29" s="1217"/>
      <c r="C29" s="1217"/>
      <c r="D29" s="1217"/>
      <c r="E29" s="1217"/>
      <c r="F29" s="1217"/>
      <c r="G29" s="1217"/>
      <c r="H29" s="1217"/>
      <c r="I29" s="1217"/>
      <c r="J29" s="1217"/>
      <c r="K29" s="1218"/>
      <c r="L29" s="1218"/>
      <c r="M29" s="1218"/>
      <c r="N29" s="1218"/>
      <c r="O29" s="1218"/>
      <c r="P29" s="1218"/>
      <c r="Q29" s="1218"/>
      <c r="R29" s="1218"/>
      <c r="S29" s="1218"/>
      <c r="T29" s="1218"/>
      <c r="U29" s="1218"/>
      <c r="V29" s="1218"/>
      <c r="W29" s="1218"/>
      <c r="X29" s="1218"/>
      <c r="Y29" s="1218"/>
      <c r="Z29" s="1218"/>
      <c r="AA29" s="1218"/>
      <c r="AB29" s="1218"/>
      <c r="AC29" s="1218"/>
      <c r="AD29" s="317"/>
    </row>
    <row r="30" spans="1:31" s="318" customFormat="1" ht="15" customHeight="1" thickBot="1">
      <c r="A30" s="367" t="s">
        <v>2751</v>
      </c>
      <c r="B30" s="367"/>
      <c r="C30" s="367"/>
      <c r="D30" s="367"/>
      <c r="E30" s="367"/>
      <c r="F30" s="367"/>
      <c r="G30" s="367"/>
      <c r="H30" s="367"/>
      <c r="I30" s="367"/>
      <c r="J30" s="367"/>
      <c r="K30" s="367"/>
      <c r="L30" s="367"/>
      <c r="M30" s="367"/>
      <c r="N30" s="367"/>
      <c r="O30" s="367"/>
      <c r="P30" s="367"/>
      <c r="Q30" s="367"/>
      <c r="R30" s="367"/>
      <c r="S30" s="367"/>
      <c r="T30" s="367"/>
      <c r="U30" s="367"/>
      <c r="V30" s="367"/>
      <c r="W30" s="367"/>
      <c r="X30" s="367"/>
      <c r="Y30" s="367"/>
      <c r="Z30" s="367"/>
      <c r="AA30" s="367"/>
      <c r="AB30" s="367"/>
      <c r="AC30" s="367"/>
      <c r="AD30" s="317"/>
    </row>
    <row r="31" spans="1:31" s="318" customFormat="1" ht="15" customHeight="1" thickBot="1">
      <c r="A31" s="367" t="s">
        <v>2742</v>
      </c>
      <c r="B31" s="367"/>
      <c r="C31" s="367"/>
      <c r="D31" s="367"/>
      <c r="E31" s="367"/>
      <c r="F31" s="368"/>
      <c r="G31" s="368"/>
      <c r="H31" s="368"/>
      <c r="I31" s="368"/>
      <c r="J31" s="368"/>
      <c r="K31" s="368" t="s">
        <v>2568</v>
      </c>
      <c r="L31" s="1214" t="str">
        <f>IFERROR(VLOOKUP(AE31,AF84:AS93,2,FALSE),"")</f>
        <v/>
      </c>
      <c r="M31" s="1214"/>
      <c r="N31" s="1214"/>
      <c r="O31" s="1204" t="s">
        <v>2569</v>
      </c>
      <c r="P31" s="1204"/>
      <c r="Q31" s="1204"/>
      <c r="R31" s="1214" t="str">
        <f>IFERROR(VLOOKUP(AE31,AF84:AR93,3,FALSE),"")</f>
        <v/>
      </c>
      <c r="S31" s="1214"/>
      <c r="T31" s="1214"/>
      <c r="U31" s="1204" t="s">
        <v>2570</v>
      </c>
      <c r="V31" s="1204"/>
      <c r="W31" s="1204"/>
      <c r="X31" s="1214" t="str">
        <f>IFERROR(VLOOKUP(AE31,AF84:AR93,4,FALSE),"")</f>
        <v/>
      </c>
      <c r="Y31" s="1214"/>
      <c r="Z31" s="1214"/>
      <c r="AA31" s="1214"/>
      <c r="AB31" s="369"/>
      <c r="AC31" s="367" t="s">
        <v>17</v>
      </c>
      <c r="AD31" s="317"/>
      <c r="AE31" s="370"/>
    </row>
    <row r="32" spans="1:31" s="318" customFormat="1" ht="15" customHeight="1">
      <c r="A32" s="367" t="s">
        <v>2749</v>
      </c>
      <c r="B32" s="367"/>
      <c r="C32" s="367"/>
      <c r="D32" s="367"/>
      <c r="E32" s="367"/>
      <c r="F32" s="371"/>
      <c r="G32" s="371"/>
      <c r="H32" s="371"/>
      <c r="I32" s="371"/>
      <c r="J32" s="371"/>
      <c r="K32" s="1216" t="str">
        <f>IFERROR(VLOOKUP(AE31,AF84:AR93,5,FALSE),"")</f>
        <v/>
      </c>
      <c r="L32" s="1216"/>
      <c r="M32" s="1216"/>
      <c r="N32" s="1216"/>
      <c r="O32" s="1216"/>
      <c r="P32" s="1216"/>
      <c r="Q32" s="1216"/>
      <c r="R32" s="1216"/>
      <c r="S32" s="1216"/>
      <c r="T32" s="1216"/>
      <c r="U32" s="1216"/>
      <c r="V32" s="1216"/>
      <c r="W32" s="1216"/>
      <c r="X32" s="1216"/>
      <c r="Y32" s="1216"/>
      <c r="Z32" s="1216"/>
      <c r="AA32" s="1216"/>
      <c r="AB32" s="1216"/>
      <c r="AC32" s="1216"/>
      <c r="AD32" s="317"/>
    </row>
    <row r="33" spans="1:32" s="318" customFormat="1" ht="15" customHeight="1">
      <c r="A33" s="367" t="s">
        <v>2743</v>
      </c>
      <c r="B33" s="367"/>
      <c r="C33" s="367"/>
      <c r="D33" s="367"/>
      <c r="E33" s="367"/>
      <c r="F33" s="367"/>
      <c r="G33" s="367"/>
      <c r="H33" s="367"/>
      <c r="I33" s="367"/>
      <c r="J33" s="367"/>
      <c r="K33" s="368" t="s">
        <v>2568</v>
      </c>
      <c r="L33" s="1221" t="str">
        <f>IFERROR(VLOOKUP(AE31,AF84:AS93,6,FALSE),"")</f>
        <v/>
      </c>
      <c r="M33" s="1221"/>
      <c r="N33" s="1204" t="s">
        <v>2573</v>
      </c>
      <c r="O33" s="1204"/>
      <c r="P33" s="1204"/>
      <c r="Q33" s="1204"/>
      <c r="R33" s="1204"/>
      <c r="S33" s="1214" t="str">
        <f>IFERROR(VLOOKUP(AE31,AF84:AR93,7,FALSE),"")</f>
        <v/>
      </c>
      <c r="T33" s="1214"/>
      <c r="U33" s="1204" t="s">
        <v>2574</v>
      </c>
      <c r="V33" s="1204"/>
      <c r="W33" s="1204"/>
      <c r="X33" s="1204"/>
      <c r="Y33" s="1214" t="str">
        <f>IFERROR(VLOOKUP(AE31,AF84:AR93,8,FALSE),"")</f>
        <v/>
      </c>
      <c r="Z33" s="1214"/>
      <c r="AA33" s="1214"/>
      <c r="AB33" s="369"/>
      <c r="AC33" s="367" t="s">
        <v>17</v>
      </c>
      <c r="AD33" s="317"/>
    </row>
    <row r="34" spans="1:32" s="318" customFormat="1" ht="15" customHeight="1">
      <c r="A34" s="367"/>
      <c r="B34" s="1222"/>
      <c r="C34" s="1222"/>
      <c r="D34" s="1222"/>
      <c r="E34" s="1222"/>
      <c r="F34" s="1222"/>
      <c r="G34" s="1222"/>
      <c r="H34" s="1222"/>
      <c r="I34" s="1222"/>
      <c r="J34" s="1222"/>
      <c r="K34" s="1215" t="str">
        <f>IFERROR(VLOOKUP(AE31,AF84:AR93,9,FALSE),"")</f>
        <v/>
      </c>
      <c r="L34" s="1215"/>
      <c r="M34" s="1215"/>
      <c r="N34" s="1215"/>
      <c r="O34" s="1215"/>
      <c r="P34" s="1215"/>
      <c r="Q34" s="1215"/>
      <c r="R34" s="1215"/>
      <c r="S34" s="1215"/>
      <c r="T34" s="1215"/>
      <c r="U34" s="1215"/>
      <c r="V34" s="1215"/>
      <c r="W34" s="1215"/>
      <c r="X34" s="1215"/>
      <c r="Y34" s="1215"/>
      <c r="Z34" s="1215"/>
      <c r="AA34" s="1215"/>
      <c r="AB34" s="1215"/>
      <c r="AC34" s="1215"/>
      <c r="AD34" s="317"/>
    </row>
    <row r="35" spans="1:32" s="318" customFormat="1" ht="15" customHeight="1">
      <c r="A35" s="367" t="s">
        <v>2744</v>
      </c>
      <c r="B35" s="367"/>
      <c r="C35" s="367"/>
      <c r="D35" s="367"/>
      <c r="E35" s="367"/>
      <c r="F35" s="367"/>
      <c r="G35" s="367"/>
      <c r="H35" s="367"/>
      <c r="I35" s="367"/>
      <c r="J35" s="367"/>
      <c r="K35" s="1212" t="str">
        <f>IFERROR(VLOOKUP(AE31,AF84:AR93,10,FALSE),"")</f>
        <v/>
      </c>
      <c r="L35" s="1212"/>
      <c r="M35" s="1212"/>
      <c r="N35" s="360"/>
      <c r="O35" s="360"/>
      <c r="P35" s="360"/>
      <c r="Q35" s="367"/>
      <c r="R35" s="367"/>
      <c r="S35" s="367"/>
      <c r="T35" s="367"/>
      <c r="U35" s="367"/>
      <c r="V35" s="367"/>
      <c r="W35" s="367"/>
      <c r="X35" s="367"/>
      <c r="Y35" s="367"/>
      <c r="Z35" s="367"/>
      <c r="AA35" s="367"/>
      <c r="AB35" s="367"/>
      <c r="AC35" s="367"/>
      <c r="AD35" s="317"/>
    </row>
    <row r="36" spans="1:32" s="318" customFormat="1" ht="15" customHeight="1">
      <c r="A36" s="367" t="s">
        <v>2745</v>
      </c>
      <c r="B36" s="367"/>
      <c r="C36" s="367"/>
      <c r="D36" s="367"/>
      <c r="E36" s="367"/>
      <c r="F36" s="367"/>
      <c r="G36" s="367"/>
      <c r="H36" s="367"/>
      <c r="I36" s="367"/>
      <c r="J36" s="367"/>
      <c r="K36" s="1188" t="str">
        <f>IFERROR(VLOOKUP(AE31,AF84:AR93,11,FALSE),"")</f>
        <v/>
      </c>
      <c r="L36" s="1188"/>
      <c r="M36" s="1188"/>
      <c r="N36" s="1188"/>
      <c r="O36" s="1188"/>
      <c r="P36" s="1188"/>
      <c r="Q36" s="1188"/>
      <c r="R36" s="1188"/>
      <c r="S36" s="1188"/>
      <c r="T36" s="1188"/>
      <c r="U36" s="1188"/>
      <c r="V36" s="1188"/>
      <c r="W36" s="1188"/>
      <c r="X36" s="1188"/>
      <c r="Y36" s="1188"/>
      <c r="Z36" s="1188"/>
      <c r="AA36" s="1188"/>
      <c r="AB36" s="1188"/>
      <c r="AC36" s="1188"/>
      <c r="AD36" s="317"/>
    </row>
    <row r="37" spans="1:32" s="318" customFormat="1" ht="15" customHeight="1">
      <c r="A37" s="367" t="s">
        <v>2746</v>
      </c>
      <c r="B37" s="367"/>
      <c r="C37" s="367"/>
      <c r="D37" s="367"/>
      <c r="E37" s="367"/>
      <c r="F37" s="367"/>
      <c r="G37" s="367"/>
      <c r="H37" s="367"/>
      <c r="I37" s="367"/>
      <c r="J37" s="367"/>
      <c r="K37" s="1189" t="str">
        <f>IFERROR(VLOOKUP(AE31,AF84:AR93,12,FALSE),"")</f>
        <v/>
      </c>
      <c r="L37" s="1189"/>
      <c r="M37" s="1189"/>
      <c r="N37" s="1189"/>
      <c r="O37" s="1189"/>
      <c r="P37" s="1189"/>
      <c r="Q37" s="1189"/>
      <c r="R37" s="1189"/>
      <c r="S37" s="1189"/>
      <c r="T37" s="1189"/>
      <c r="U37" s="1189"/>
      <c r="V37" s="1189"/>
      <c r="W37" s="1189"/>
      <c r="X37" s="1189"/>
      <c r="Y37" s="1189"/>
      <c r="Z37" s="1189"/>
      <c r="AA37" s="1189"/>
      <c r="AB37" s="1189"/>
      <c r="AC37" s="1189"/>
      <c r="AD37" s="317"/>
    </row>
    <row r="38" spans="1:32" s="318" customFormat="1" ht="15" customHeight="1">
      <c r="A38" s="374" t="s">
        <v>2750</v>
      </c>
      <c r="B38" s="374"/>
      <c r="C38" s="374"/>
      <c r="D38" s="374"/>
      <c r="E38" s="374"/>
      <c r="F38" s="374"/>
      <c r="G38" s="374"/>
      <c r="H38" s="374"/>
      <c r="I38" s="374"/>
      <c r="J38" s="374"/>
      <c r="K38" s="1213" t="str">
        <f>IFERROR(VLOOKUP(AE31,AF84:AR93,13,FALSE),"")</f>
        <v/>
      </c>
      <c r="L38" s="1213"/>
      <c r="M38" s="1213"/>
      <c r="N38" s="1213"/>
      <c r="O38" s="1213"/>
      <c r="P38" s="1213"/>
      <c r="Q38" s="1213"/>
      <c r="R38" s="1213"/>
      <c r="S38" s="1213"/>
      <c r="T38" s="1213"/>
      <c r="U38" s="1213"/>
      <c r="V38" s="1213"/>
      <c r="W38" s="1213"/>
      <c r="X38" s="1213"/>
      <c r="Y38" s="1213"/>
      <c r="Z38" s="1213"/>
      <c r="AA38" s="1213"/>
      <c r="AB38" s="1213"/>
      <c r="AC38" s="1213"/>
      <c r="AD38" s="317"/>
    </row>
    <row r="39" spans="1:32" s="318" customFormat="1" ht="5.0999999999999996" customHeight="1" thickBot="1">
      <c r="A39" s="367"/>
      <c r="B39" s="1217"/>
      <c r="C39" s="1217"/>
      <c r="D39" s="1217"/>
      <c r="E39" s="1217"/>
      <c r="F39" s="1217"/>
      <c r="G39" s="1217"/>
      <c r="H39" s="1217"/>
      <c r="I39" s="1217"/>
      <c r="J39" s="1217"/>
      <c r="K39" s="1218"/>
      <c r="L39" s="1218"/>
      <c r="M39" s="1218"/>
      <c r="N39" s="1218"/>
      <c r="O39" s="1218"/>
      <c r="P39" s="1218"/>
      <c r="Q39" s="1218"/>
      <c r="R39" s="1218"/>
      <c r="S39" s="1218"/>
      <c r="T39" s="1218"/>
      <c r="U39" s="1218"/>
      <c r="V39" s="1218"/>
      <c r="W39" s="1218"/>
      <c r="X39" s="1218"/>
      <c r="Y39" s="1218"/>
      <c r="Z39" s="1218"/>
      <c r="AA39" s="1218"/>
      <c r="AB39" s="1218"/>
      <c r="AC39" s="1218"/>
      <c r="AD39" s="317"/>
    </row>
    <row r="40" spans="1:32" s="318" customFormat="1" ht="15" customHeight="1" thickBot="1">
      <c r="A40" s="367" t="s">
        <v>2742</v>
      </c>
      <c r="B40" s="367"/>
      <c r="C40" s="367"/>
      <c r="D40" s="367"/>
      <c r="E40" s="367"/>
      <c r="F40" s="368"/>
      <c r="G40" s="368"/>
      <c r="H40" s="368"/>
      <c r="I40" s="368"/>
      <c r="J40" s="368"/>
      <c r="K40" s="368" t="s">
        <v>2568</v>
      </c>
      <c r="L40" s="1214" t="str">
        <f>IFERROR(VLOOKUP(AE40,AF84:AS93,2,FALSE),"")</f>
        <v/>
      </c>
      <c r="M40" s="1214"/>
      <c r="N40" s="1214"/>
      <c r="O40" s="1204" t="s">
        <v>2569</v>
      </c>
      <c r="P40" s="1204"/>
      <c r="Q40" s="1204"/>
      <c r="R40" s="1214" t="str">
        <f>IFERROR(VLOOKUP(AE40,AF84:AR93,3,FALSE),"")</f>
        <v/>
      </c>
      <c r="S40" s="1214"/>
      <c r="T40" s="1214"/>
      <c r="U40" s="1204" t="s">
        <v>2570</v>
      </c>
      <c r="V40" s="1204"/>
      <c r="W40" s="1204"/>
      <c r="X40" s="1214" t="str">
        <f>IFERROR(VLOOKUP(AE40,AF84:AR93,4,FALSE),"")</f>
        <v/>
      </c>
      <c r="Y40" s="1214"/>
      <c r="Z40" s="1214"/>
      <c r="AA40" s="1214"/>
      <c r="AB40" s="369"/>
      <c r="AC40" s="367" t="s">
        <v>17</v>
      </c>
      <c r="AD40" s="317"/>
      <c r="AE40" s="370"/>
    </row>
    <row r="41" spans="1:32" s="318" customFormat="1" ht="15" customHeight="1">
      <c r="A41" s="367" t="s">
        <v>2749</v>
      </c>
      <c r="B41" s="367"/>
      <c r="C41" s="367"/>
      <c r="D41" s="367"/>
      <c r="E41" s="367"/>
      <c r="F41" s="371"/>
      <c r="G41" s="371"/>
      <c r="H41" s="371"/>
      <c r="I41" s="371"/>
      <c r="J41" s="371"/>
      <c r="K41" s="1216" t="str">
        <f>IFERROR(VLOOKUP(AE40,AF84:AR93,5,FALSE),"")</f>
        <v/>
      </c>
      <c r="L41" s="1216"/>
      <c r="M41" s="1216"/>
      <c r="N41" s="1216"/>
      <c r="O41" s="1216"/>
      <c r="P41" s="1216"/>
      <c r="Q41" s="1216"/>
      <c r="R41" s="1216"/>
      <c r="S41" s="1216"/>
      <c r="T41" s="1216"/>
      <c r="U41" s="1216"/>
      <c r="V41" s="1216"/>
      <c r="W41" s="1216"/>
      <c r="X41" s="1216"/>
      <c r="Y41" s="1216"/>
      <c r="Z41" s="1216"/>
      <c r="AA41" s="1216"/>
      <c r="AB41" s="1216"/>
      <c r="AC41" s="1216"/>
      <c r="AD41" s="317"/>
    </row>
    <row r="42" spans="1:32" s="318" customFormat="1" ht="15" customHeight="1">
      <c r="A42" s="367" t="s">
        <v>2743</v>
      </c>
      <c r="B42" s="376"/>
      <c r="C42" s="376"/>
      <c r="D42" s="376"/>
      <c r="E42" s="376"/>
      <c r="F42" s="376"/>
      <c r="G42" s="376"/>
      <c r="H42" s="376"/>
      <c r="I42" s="367"/>
      <c r="J42" s="367"/>
      <c r="K42" s="368" t="s">
        <v>2568</v>
      </c>
      <c r="L42" s="1214" t="str">
        <f>IFERROR(VLOOKUP(AE40,AF84:AS93,6,FALSE),"")</f>
        <v/>
      </c>
      <c r="M42" s="1214"/>
      <c r="N42" s="1204" t="s">
        <v>2573</v>
      </c>
      <c r="O42" s="1204"/>
      <c r="P42" s="1204"/>
      <c r="Q42" s="1204"/>
      <c r="R42" s="1204"/>
      <c r="S42" s="1214" t="str">
        <f>IFERROR(VLOOKUP(AE40,AF84:AR93,7,FALSE),"")</f>
        <v/>
      </c>
      <c r="T42" s="1214"/>
      <c r="U42" s="1204" t="s">
        <v>2574</v>
      </c>
      <c r="V42" s="1204"/>
      <c r="W42" s="1204"/>
      <c r="X42" s="1204"/>
      <c r="Y42" s="1214" t="str">
        <f>IFERROR(VLOOKUP(AE40,AF84:AR93,8,FALSE),"")</f>
        <v/>
      </c>
      <c r="Z42" s="1219"/>
      <c r="AA42" s="1219"/>
      <c r="AB42" s="377"/>
      <c r="AC42" s="376" t="s">
        <v>17</v>
      </c>
      <c r="AD42" s="378"/>
      <c r="AE42" s="379"/>
      <c r="AF42" s="379"/>
    </row>
    <row r="43" spans="1:32" s="318" customFormat="1" ht="15" customHeight="1">
      <c r="A43" s="367"/>
      <c r="B43" s="376"/>
      <c r="C43" s="376"/>
      <c r="D43" s="376"/>
      <c r="E43" s="376"/>
      <c r="F43" s="376"/>
      <c r="G43" s="376"/>
      <c r="H43" s="376"/>
      <c r="I43" s="367"/>
      <c r="J43" s="367"/>
      <c r="K43" s="1215" t="str">
        <f>IFERROR(VLOOKUP(AE40,AF84:AR93,9,FALSE),"")</f>
        <v/>
      </c>
      <c r="L43" s="1215"/>
      <c r="M43" s="1215"/>
      <c r="N43" s="1215"/>
      <c r="O43" s="1215"/>
      <c r="P43" s="1215"/>
      <c r="Q43" s="1215"/>
      <c r="R43" s="1215"/>
      <c r="S43" s="1215"/>
      <c r="T43" s="1215"/>
      <c r="U43" s="1215"/>
      <c r="V43" s="1215"/>
      <c r="W43" s="1215"/>
      <c r="X43" s="1215"/>
      <c r="Y43" s="1215"/>
      <c r="Z43" s="1220"/>
      <c r="AA43" s="1220"/>
      <c r="AB43" s="1220"/>
      <c r="AC43" s="1220"/>
      <c r="AD43" s="378"/>
      <c r="AE43" s="379"/>
      <c r="AF43" s="379"/>
    </row>
    <row r="44" spans="1:32" s="318" customFormat="1" ht="15" customHeight="1">
      <c r="A44" s="367" t="s">
        <v>2744</v>
      </c>
      <c r="B44" s="376"/>
      <c r="C44" s="376"/>
      <c r="D44" s="376"/>
      <c r="E44" s="376"/>
      <c r="F44" s="376"/>
      <c r="G44" s="376"/>
      <c r="H44" s="376"/>
      <c r="I44" s="367"/>
      <c r="J44" s="367"/>
      <c r="K44" s="1212" t="str">
        <f>IFERROR(VLOOKUP(AE40,AF84:AR93,10,FALSE),"")</f>
        <v/>
      </c>
      <c r="L44" s="1212"/>
      <c r="M44" s="1212"/>
      <c r="N44" s="360"/>
      <c r="O44" s="360"/>
      <c r="P44" s="360"/>
      <c r="Q44" s="367"/>
      <c r="R44" s="367"/>
      <c r="S44" s="367"/>
      <c r="T44" s="367"/>
      <c r="U44" s="367"/>
      <c r="V44" s="367"/>
      <c r="W44" s="367"/>
      <c r="X44" s="367"/>
      <c r="Y44" s="367"/>
      <c r="Z44" s="376"/>
      <c r="AA44" s="376"/>
      <c r="AB44" s="376"/>
      <c r="AC44" s="376"/>
      <c r="AD44" s="378"/>
      <c r="AE44" s="379"/>
      <c r="AF44" s="379"/>
    </row>
    <row r="45" spans="1:32" s="318" customFormat="1" ht="15" customHeight="1">
      <c r="A45" s="367" t="s">
        <v>2745</v>
      </c>
      <c r="B45" s="367"/>
      <c r="C45" s="367"/>
      <c r="D45" s="367"/>
      <c r="E45" s="367"/>
      <c r="F45" s="367"/>
      <c r="G45" s="367"/>
      <c r="H45" s="367"/>
      <c r="I45" s="367"/>
      <c r="J45" s="367"/>
      <c r="K45" s="1188" t="str">
        <f>IFERROR(VLOOKUP(AE40,AF84:AR93,11,FALSE),"")</f>
        <v/>
      </c>
      <c r="L45" s="1188"/>
      <c r="M45" s="1188"/>
      <c r="N45" s="1188"/>
      <c r="O45" s="1188"/>
      <c r="P45" s="1188"/>
      <c r="Q45" s="1188"/>
      <c r="R45" s="1188"/>
      <c r="S45" s="1188"/>
      <c r="T45" s="1188"/>
      <c r="U45" s="1188"/>
      <c r="V45" s="1188"/>
      <c r="W45" s="1188"/>
      <c r="X45" s="1188"/>
      <c r="Y45" s="1188"/>
      <c r="Z45" s="1188"/>
      <c r="AA45" s="1188"/>
      <c r="AB45" s="1188"/>
      <c r="AC45" s="1188"/>
      <c r="AD45" s="317"/>
    </row>
    <row r="46" spans="1:32" s="318" customFormat="1" ht="15" customHeight="1">
      <c r="A46" s="367" t="s">
        <v>2746</v>
      </c>
      <c r="B46" s="367"/>
      <c r="C46" s="367"/>
      <c r="D46" s="367"/>
      <c r="E46" s="367"/>
      <c r="F46" s="367"/>
      <c r="G46" s="367"/>
      <c r="H46" s="367"/>
      <c r="I46" s="367"/>
      <c r="J46" s="367"/>
      <c r="K46" s="1189" t="str">
        <f>IFERROR(VLOOKUP(AE40,AF84:AR93,12,FALSE),"")</f>
        <v/>
      </c>
      <c r="L46" s="1189"/>
      <c r="M46" s="1189"/>
      <c r="N46" s="1189"/>
      <c r="O46" s="1189"/>
      <c r="P46" s="1189"/>
      <c r="Q46" s="1189"/>
      <c r="R46" s="1189"/>
      <c r="S46" s="1189"/>
      <c r="T46" s="1189"/>
      <c r="U46" s="1189"/>
      <c r="V46" s="1189"/>
      <c r="W46" s="1189"/>
      <c r="X46" s="1189"/>
      <c r="Y46" s="1189"/>
      <c r="Z46" s="1189"/>
      <c r="AA46" s="1189"/>
      <c r="AB46" s="1189"/>
      <c r="AC46" s="1189"/>
      <c r="AD46" s="317"/>
    </row>
    <row r="47" spans="1:32" s="318" customFormat="1" ht="15" customHeight="1">
      <c r="A47" s="374" t="s">
        <v>2750</v>
      </c>
      <c r="B47" s="374"/>
      <c r="C47" s="374"/>
      <c r="D47" s="374"/>
      <c r="E47" s="374"/>
      <c r="F47" s="374"/>
      <c r="G47" s="374"/>
      <c r="H47" s="374"/>
      <c r="I47" s="374"/>
      <c r="J47" s="374"/>
      <c r="K47" s="1213" t="str">
        <f>IFERROR(VLOOKUP(AE40,AF84:AR93,13,FALSE),"")</f>
        <v/>
      </c>
      <c r="L47" s="1213"/>
      <c r="M47" s="1213"/>
      <c r="N47" s="1213"/>
      <c r="O47" s="1213"/>
      <c r="P47" s="1213"/>
      <c r="Q47" s="1213"/>
      <c r="R47" s="1213"/>
      <c r="S47" s="1213"/>
      <c r="T47" s="1213"/>
      <c r="U47" s="1213"/>
      <c r="V47" s="1213"/>
      <c r="W47" s="1213"/>
      <c r="X47" s="1213"/>
      <c r="Y47" s="1213"/>
      <c r="Z47" s="1213"/>
      <c r="AA47" s="1213"/>
      <c r="AB47" s="1213"/>
      <c r="AC47" s="1213"/>
      <c r="AD47" s="317"/>
    </row>
    <row r="48" spans="1:32" s="318" customFormat="1" ht="5.0999999999999996" customHeight="1" thickBot="1">
      <c r="A48" s="367"/>
      <c r="B48" s="1217"/>
      <c r="C48" s="1217"/>
      <c r="D48" s="1217"/>
      <c r="E48" s="1217"/>
      <c r="F48" s="1217"/>
      <c r="G48" s="1217"/>
      <c r="H48" s="1217"/>
      <c r="I48" s="1217"/>
      <c r="J48" s="1217"/>
      <c r="K48" s="1218"/>
      <c r="L48" s="1218"/>
      <c r="M48" s="1218"/>
      <c r="N48" s="1218"/>
      <c r="O48" s="1218"/>
      <c r="P48" s="1218"/>
      <c r="Q48" s="1218"/>
      <c r="R48" s="1218"/>
      <c r="S48" s="1218"/>
      <c r="T48" s="1218"/>
      <c r="U48" s="1218"/>
      <c r="V48" s="1218"/>
      <c r="W48" s="1218"/>
      <c r="X48" s="1218"/>
      <c r="Y48" s="1218"/>
      <c r="Z48" s="1218"/>
      <c r="AA48" s="1218"/>
      <c r="AB48" s="1218"/>
      <c r="AC48" s="1218"/>
      <c r="AD48" s="317"/>
    </row>
    <row r="49" spans="1:31" s="318" customFormat="1" ht="15" customHeight="1" thickBot="1">
      <c r="A49" s="367" t="s">
        <v>2742</v>
      </c>
      <c r="B49" s="367"/>
      <c r="C49" s="367"/>
      <c r="D49" s="367"/>
      <c r="E49" s="367"/>
      <c r="F49" s="368"/>
      <c r="G49" s="368"/>
      <c r="H49" s="368"/>
      <c r="I49" s="368"/>
      <c r="J49" s="368"/>
      <c r="K49" s="368" t="s">
        <v>2568</v>
      </c>
      <c r="L49" s="1214" t="str">
        <f>IFERROR(VLOOKUP(AE49,AF84:AS93,2,FALSE),"")</f>
        <v/>
      </c>
      <c r="M49" s="1214"/>
      <c r="N49" s="1214"/>
      <c r="O49" s="1204" t="s">
        <v>2569</v>
      </c>
      <c r="P49" s="1204"/>
      <c r="Q49" s="1204"/>
      <c r="R49" s="1214" t="str">
        <f>IFERROR(VLOOKUP(AE49,AF84:AR93,3,FALSE),"")</f>
        <v/>
      </c>
      <c r="S49" s="1214"/>
      <c r="T49" s="1214"/>
      <c r="U49" s="1204" t="s">
        <v>2570</v>
      </c>
      <c r="V49" s="1204"/>
      <c r="W49" s="1204"/>
      <c r="X49" s="1214" t="str">
        <f>IFERROR(VLOOKUP(AE49,AF84:AR93,4,FALSE),"")</f>
        <v/>
      </c>
      <c r="Y49" s="1214"/>
      <c r="Z49" s="1214"/>
      <c r="AA49" s="1214"/>
      <c r="AB49" s="369"/>
      <c r="AC49" s="367" t="s">
        <v>17</v>
      </c>
      <c r="AD49" s="317"/>
      <c r="AE49" s="370"/>
    </row>
    <row r="50" spans="1:31" s="318" customFormat="1" ht="15" customHeight="1">
      <c r="A50" s="367" t="s">
        <v>2749</v>
      </c>
      <c r="B50" s="367"/>
      <c r="C50" s="367"/>
      <c r="D50" s="367"/>
      <c r="E50" s="367"/>
      <c r="F50" s="371"/>
      <c r="G50" s="371"/>
      <c r="H50" s="371"/>
      <c r="I50" s="371"/>
      <c r="J50" s="371"/>
      <c r="K50" s="1216" t="str">
        <f>IFERROR(VLOOKUP(AE49,AF84:AR93,5,FALSE),"")</f>
        <v/>
      </c>
      <c r="L50" s="1216"/>
      <c r="M50" s="1216"/>
      <c r="N50" s="1216"/>
      <c r="O50" s="1216"/>
      <c r="P50" s="1216"/>
      <c r="Q50" s="1216"/>
      <c r="R50" s="1216"/>
      <c r="S50" s="1216"/>
      <c r="T50" s="1216"/>
      <c r="U50" s="1216"/>
      <c r="V50" s="1216"/>
      <c r="W50" s="1216"/>
      <c r="X50" s="1216"/>
      <c r="Y50" s="1216"/>
      <c r="Z50" s="1216"/>
      <c r="AA50" s="1216"/>
      <c r="AB50" s="1216"/>
      <c r="AC50" s="1216"/>
      <c r="AD50" s="317"/>
    </row>
    <row r="51" spans="1:31" s="318" customFormat="1" ht="15" customHeight="1">
      <c r="A51" s="367" t="s">
        <v>2743</v>
      </c>
      <c r="B51" s="367"/>
      <c r="C51" s="367"/>
      <c r="D51" s="367"/>
      <c r="E51" s="367"/>
      <c r="F51" s="367"/>
      <c r="G51" s="367"/>
      <c r="H51" s="367"/>
      <c r="I51" s="367"/>
      <c r="J51" s="367"/>
      <c r="K51" s="368" t="s">
        <v>2568</v>
      </c>
      <c r="L51" s="1214" t="str">
        <f>IFERROR(VLOOKUP(AE49,AF84:AS93,6,FALSE),"")</f>
        <v/>
      </c>
      <c r="M51" s="1214"/>
      <c r="N51" s="1204" t="s">
        <v>2573</v>
      </c>
      <c r="O51" s="1204"/>
      <c r="P51" s="1204"/>
      <c r="Q51" s="1204"/>
      <c r="R51" s="1204"/>
      <c r="S51" s="1214" t="str">
        <f>IFERROR(VLOOKUP(AE49,AF84:AR93,7,FALSE),"")</f>
        <v/>
      </c>
      <c r="T51" s="1214"/>
      <c r="U51" s="1204" t="s">
        <v>2574</v>
      </c>
      <c r="V51" s="1204"/>
      <c r="W51" s="1204"/>
      <c r="X51" s="1204"/>
      <c r="Y51" s="1214" t="str">
        <f>IFERROR(VLOOKUP(AE49,AF84:AR93,8,FALSE),"")</f>
        <v/>
      </c>
      <c r="Z51" s="1214"/>
      <c r="AA51" s="1214"/>
      <c r="AB51" s="369"/>
      <c r="AC51" s="367" t="s">
        <v>17</v>
      </c>
      <c r="AD51" s="317"/>
    </row>
    <row r="52" spans="1:31" s="318" customFormat="1" ht="15" customHeight="1">
      <c r="A52" s="367"/>
      <c r="B52" s="367"/>
      <c r="C52" s="367"/>
      <c r="D52" s="367"/>
      <c r="E52" s="367"/>
      <c r="F52" s="367"/>
      <c r="G52" s="367"/>
      <c r="H52" s="367"/>
      <c r="I52" s="367"/>
      <c r="J52" s="367"/>
      <c r="K52" s="1215" t="str">
        <f>IFERROR(VLOOKUP(AE49,AF84:AR93,9,FALSE),"")</f>
        <v/>
      </c>
      <c r="L52" s="1215"/>
      <c r="M52" s="1215"/>
      <c r="N52" s="1215"/>
      <c r="O52" s="1215"/>
      <c r="P52" s="1215"/>
      <c r="Q52" s="1215"/>
      <c r="R52" s="1215"/>
      <c r="S52" s="1215"/>
      <c r="T52" s="1215"/>
      <c r="U52" s="1215"/>
      <c r="V52" s="1215"/>
      <c r="W52" s="1215"/>
      <c r="X52" s="1215"/>
      <c r="Y52" s="1215"/>
      <c r="Z52" s="1215"/>
      <c r="AA52" s="1215"/>
      <c r="AB52" s="1215"/>
      <c r="AC52" s="1215"/>
      <c r="AD52" s="317"/>
    </row>
    <row r="53" spans="1:31" s="318" customFormat="1" ht="15" customHeight="1">
      <c r="A53" s="367" t="s">
        <v>2744</v>
      </c>
      <c r="B53" s="367"/>
      <c r="C53" s="367"/>
      <c r="D53" s="367"/>
      <c r="E53" s="367"/>
      <c r="F53" s="367"/>
      <c r="G53" s="367"/>
      <c r="H53" s="367"/>
      <c r="I53" s="367"/>
      <c r="J53" s="367"/>
      <c r="K53" s="1212" t="str">
        <f>IFERROR(VLOOKUP(AE49,AF84:AR93,10,FALSE),"")</f>
        <v/>
      </c>
      <c r="L53" s="1212"/>
      <c r="M53" s="1212"/>
      <c r="N53" s="360"/>
      <c r="O53" s="360"/>
      <c r="P53" s="360"/>
      <c r="Q53" s="367"/>
      <c r="R53" s="367"/>
      <c r="S53" s="367"/>
      <c r="T53" s="367"/>
      <c r="U53" s="367"/>
      <c r="V53" s="367"/>
      <c r="W53" s="367"/>
      <c r="X53" s="367"/>
      <c r="Y53" s="367"/>
      <c r="Z53" s="367"/>
      <c r="AA53" s="367"/>
      <c r="AB53" s="367"/>
      <c r="AC53" s="367"/>
      <c r="AD53" s="317"/>
    </row>
    <row r="54" spans="1:31" s="318" customFormat="1" ht="15" customHeight="1">
      <c r="A54" s="367" t="s">
        <v>2745</v>
      </c>
      <c r="B54" s="367"/>
      <c r="C54" s="367"/>
      <c r="D54" s="367"/>
      <c r="E54" s="367"/>
      <c r="F54" s="367"/>
      <c r="G54" s="367"/>
      <c r="H54" s="367"/>
      <c r="I54" s="367"/>
      <c r="J54" s="367"/>
      <c r="K54" s="1188" t="str">
        <f>IFERROR(VLOOKUP(AE49,AF84:AR93,11,FALSE),"")</f>
        <v/>
      </c>
      <c r="L54" s="1188"/>
      <c r="M54" s="1188"/>
      <c r="N54" s="1188"/>
      <c r="O54" s="1188"/>
      <c r="P54" s="1188"/>
      <c r="Q54" s="1188"/>
      <c r="R54" s="1188"/>
      <c r="S54" s="1188"/>
      <c r="T54" s="1188"/>
      <c r="U54" s="1188"/>
      <c r="V54" s="1188"/>
      <c r="W54" s="1188"/>
      <c r="X54" s="1188"/>
      <c r="Y54" s="1188"/>
      <c r="Z54" s="1188"/>
      <c r="AA54" s="1188"/>
      <c r="AB54" s="1188"/>
      <c r="AC54" s="1188"/>
      <c r="AD54" s="317"/>
    </row>
    <row r="55" spans="1:31" s="318" customFormat="1" ht="15" customHeight="1">
      <c r="A55" s="367" t="s">
        <v>2746</v>
      </c>
      <c r="B55" s="367"/>
      <c r="C55" s="367"/>
      <c r="D55" s="367"/>
      <c r="E55" s="367"/>
      <c r="F55" s="367"/>
      <c r="G55" s="367"/>
      <c r="H55" s="367"/>
      <c r="I55" s="367"/>
      <c r="J55" s="367"/>
      <c r="K55" s="1189" t="str">
        <f>IFERROR(VLOOKUP(AE49,AF84:AR93,12,FALSE),"")</f>
        <v/>
      </c>
      <c r="L55" s="1189"/>
      <c r="M55" s="1189"/>
      <c r="N55" s="1189"/>
      <c r="O55" s="1189"/>
      <c r="P55" s="1189"/>
      <c r="Q55" s="1189"/>
      <c r="R55" s="1189"/>
      <c r="S55" s="1189"/>
      <c r="T55" s="1189"/>
      <c r="U55" s="1189"/>
      <c r="V55" s="1189"/>
      <c r="W55" s="1189"/>
      <c r="X55" s="1189"/>
      <c r="Y55" s="1189"/>
      <c r="Z55" s="1189"/>
      <c r="AA55" s="1189"/>
      <c r="AB55" s="1189"/>
      <c r="AC55" s="1189"/>
      <c r="AD55" s="317"/>
    </row>
    <row r="56" spans="1:31" s="318" customFormat="1" ht="15" customHeight="1">
      <c r="A56" s="374" t="s">
        <v>2750</v>
      </c>
      <c r="B56" s="374"/>
      <c r="C56" s="374"/>
      <c r="D56" s="374"/>
      <c r="E56" s="374"/>
      <c r="F56" s="374"/>
      <c r="G56" s="374"/>
      <c r="H56" s="374"/>
      <c r="I56" s="374"/>
      <c r="J56" s="374"/>
      <c r="K56" s="1213" t="str">
        <f>IFERROR(VLOOKUP(AE49,AF84:AR93,13,FALSE),"")</f>
        <v/>
      </c>
      <c r="L56" s="1213"/>
      <c r="M56" s="1213"/>
      <c r="N56" s="1213"/>
      <c r="O56" s="1213"/>
      <c r="P56" s="1213"/>
      <c r="Q56" s="1213"/>
      <c r="R56" s="1213"/>
      <c r="S56" s="1213"/>
      <c r="T56" s="1213"/>
      <c r="U56" s="1213"/>
      <c r="V56" s="1213"/>
      <c r="W56" s="1213"/>
      <c r="X56" s="1213"/>
      <c r="Y56" s="1213"/>
      <c r="Z56" s="1213"/>
      <c r="AA56" s="1213"/>
      <c r="AB56" s="1213"/>
      <c r="AC56" s="1213"/>
      <c r="AD56" s="317"/>
    </row>
    <row r="82" spans="1:45">
      <c r="A82" s="333" t="s">
        <v>2589</v>
      </c>
    </row>
    <row r="83" spans="1:45" ht="13.5">
      <c r="A83" s="380" t="s">
        <v>2752</v>
      </c>
      <c r="Y83" s="333" t="s">
        <v>2591</v>
      </c>
      <c r="AC83" s="333" t="s">
        <v>2591</v>
      </c>
      <c r="AF83" s="333" t="s">
        <v>2753</v>
      </c>
      <c r="AJ83" s="333" t="s">
        <v>2753</v>
      </c>
    </row>
    <row r="84" spans="1:45" ht="13.5">
      <c r="A84" s="380" t="s">
        <v>2754</v>
      </c>
      <c r="Y84" s="333" t="s">
        <v>2593</v>
      </c>
      <c r="AC84" s="333" t="s">
        <v>2594</v>
      </c>
      <c r="AF84" s="333" t="s">
        <v>2566</v>
      </c>
      <c r="AG84" s="333">
        <f>'第二面（入力）'!L2</f>
        <v>0</v>
      </c>
      <c r="AH84" s="333">
        <f>'第二面（入力）'!S2</f>
        <v>0</v>
      </c>
      <c r="AI84" s="381">
        <f>'第二面（入力）'!Z2</f>
        <v>0</v>
      </c>
      <c r="AJ84" s="333">
        <f>'第二面（入力）'!K3</f>
        <v>0</v>
      </c>
      <c r="AK84" s="333">
        <f>'第二面（入力）'!L4</f>
        <v>0</v>
      </c>
      <c r="AL84" s="333">
        <f>'第二面（入力）'!T4</f>
        <v>0</v>
      </c>
      <c r="AM84" s="381">
        <f>'第二面（入力）'!AA4</f>
        <v>0</v>
      </c>
      <c r="AN84" s="333">
        <f>'第二面（入力）'!K5</f>
        <v>0</v>
      </c>
      <c r="AO84" s="333">
        <f>'第二面（入力）'!K6</f>
        <v>0</v>
      </c>
      <c r="AP84" s="333">
        <f>'第二面（入力）'!K7</f>
        <v>0</v>
      </c>
      <c r="AQ84" s="381">
        <f>'第二面（入力）'!K8</f>
        <v>0</v>
      </c>
      <c r="AR84" s="381">
        <f>'第二面（入力）'!K9</f>
        <v>0</v>
      </c>
      <c r="AS84" s="333" t="str">
        <f>IF('第二面（入力）'!$K$10="","",'第二面（入力）'!$K$10)</f>
        <v/>
      </c>
    </row>
    <row r="85" spans="1:45" ht="13.5">
      <c r="A85" s="380" t="s">
        <v>2755</v>
      </c>
      <c r="Y85" s="333" t="s">
        <v>2596</v>
      </c>
      <c r="AC85" s="333" t="s">
        <v>2597</v>
      </c>
      <c r="AF85" s="333" t="s">
        <v>2580</v>
      </c>
      <c r="AG85" s="333">
        <f>'第二面（入力）'!L12</f>
        <v>0</v>
      </c>
      <c r="AH85" s="333">
        <f>'第二面（入力）'!S12</f>
        <v>0</v>
      </c>
      <c r="AI85" s="381">
        <f>'第二面（入力）'!Z12</f>
        <v>0</v>
      </c>
      <c r="AJ85" s="333">
        <f>'第二面（入力）'!K13</f>
        <v>0</v>
      </c>
      <c r="AK85" s="333">
        <f>'第二面（入力）'!L14</f>
        <v>0</v>
      </c>
      <c r="AL85" s="333">
        <f>'第二面（入力）'!T14</f>
        <v>0</v>
      </c>
      <c r="AM85" s="381">
        <f>'第二面（入力）'!AA14</f>
        <v>0</v>
      </c>
      <c r="AN85" s="333">
        <f>'第二面（入力）'!K15</f>
        <v>0</v>
      </c>
      <c r="AO85" s="333">
        <f>'第二面（入力）'!K16</f>
        <v>0</v>
      </c>
      <c r="AP85" s="333">
        <f>'第二面（入力）'!K17</f>
        <v>0</v>
      </c>
      <c r="AQ85" s="381">
        <f>'第二面（入力）'!K18</f>
        <v>0</v>
      </c>
      <c r="AR85" s="381">
        <f>'第二面（入力）'!K19</f>
        <v>0</v>
      </c>
      <c r="AS85" s="333" t="str">
        <f>IF('第二面（入力）'!$K$20="","",'第二面（入力）'!$K$20)</f>
        <v/>
      </c>
    </row>
    <row r="86" spans="1:45" ht="13.5">
      <c r="A86" s="380" t="s">
        <v>2756</v>
      </c>
      <c r="Y86" s="333" t="s">
        <v>2599</v>
      </c>
      <c r="AC86" s="333" t="s">
        <v>2600</v>
      </c>
      <c r="AF86" s="333" t="s">
        <v>2581</v>
      </c>
      <c r="AG86" s="333">
        <f>'第二面（入力）'!L22</f>
        <v>0</v>
      </c>
      <c r="AH86" s="333">
        <f>'第二面（入力）'!S22</f>
        <v>0</v>
      </c>
      <c r="AI86" s="381">
        <f>'第二面（入力）'!Z22</f>
        <v>0</v>
      </c>
      <c r="AJ86" s="333">
        <f>'第二面（入力）'!K23</f>
        <v>0</v>
      </c>
      <c r="AK86" s="333">
        <f>'第二面（入力）'!L24</f>
        <v>0</v>
      </c>
      <c r="AL86" s="333">
        <f>'第二面（入力）'!T24</f>
        <v>0</v>
      </c>
      <c r="AM86" s="381">
        <f>'第二面（入力）'!AA24</f>
        <v>0</v>
      </c>
      <c r="AN86" s="333">
        <f>'第二面（入力）'!K25</f>
        <v>0</v>
      </c>
      <c r="AO86" s="333">
        <f>'第二面（入力）'!K26</f>
        <v>0</v>
      </c>
      <c r="AP86" s="333">
        <f>'第二面（入力）'!K27</f>
        <v>0</v>
      </c>
      <c r="AQ86" s="381">
        <f>'第二面（入力）'!K28</f>
        <v>0</v>
      </c>
      <c r="AR86" s="381">
        <f>'第二面（入力）'!K29</f>
        <v>0</v>
      </c>
      <c r="AS86" s="333" t="str">
        <f>IF('第二面（入力）'!$K$30="","",'第二面（入力）'!$K$30)</f>
        <v/>
      </c>
    </row>
    <row r="87" spans="1:45" ht="13.5">
      <c r="A87" s="380" t="s">
        <v>2757</v>
      </c>
      <c r="Y87" s="333" t="s">
        <v>2602</v>
      </c>
      <c r="AC87" s="333" t="s">
        <v>2603</v>
      </c>
      <c r="AF87" s="333" t="s">
        <v>2582</v>
      </c>
      <c r="AG87" s="333">
        <f>'第二面（入力）'!L32</f>
        <v>0</v>
      </c>
      <c r="AH87" s="333">
        <f>'第二面（入力）'!S32</f>
        <v>0</v>
      </c>
      <c r="AI87" s="381">
        <f>'第二面（入力）'!Z32</f>
        <v>0</v>
      </c>
      <c r="AJ87" s="333">
        <f>'第二面（入力）'!K33</f>
        <v>0</v>
      </c>
      <c r="AK87" s="333">
        <f>'第二面（入力）'!L34</f>
        <v>0</v>
      </c>
      <c r="AL87" s="333">
        <f>'第二面（入力）'!T34</f>
        <v>0</v>
      </c>
      <c r="AM87" s="381">
        <f>'第二面（入力）'!AA34</f>
        <v>0</v>
      </c>
      <c r="AN87" s="333">
        <f>'第二面（入力）'!K35</f>
        <v>0</v>
      </c>
      <c r="AO87" s="333">
        <f>'第二面（入力）'!K36</f>
        <v>0</v>
      </c>
      <c r="AP87" s="333">
        <f>'第二面（入力）'!K37</f>
        <v>0</v>
      </c>
      <c r="AQ87" s="381">
        <f>'第二面（入力）'!K38</f>
        <v>0</v>
      </c>
      <c r="AR87" s="381">
        <f>'第二面（入力）'!K39</f>
        <v>0</v>
      </c>
      <c r="AS87" s="333" t="str">
        <f>IF('第二面（入力）'!$K$40="","",'第二面（入力）'!$K$40)</f>
        <v/>
      </c>
    </row>
    <row r="88" spans="1:45" ht="13.5">
      <c r="A88" s="380" t="s">
        <v>2758</v>
      </c>
      <c r="Y88" s="333" t="s">
        <v>2605</v>
      </c>
      <c r="AC88" s="333" t="s">
        <v>2606</v>
      </c>
      <c r="AF88" s="333" t="s">
        <v>2583</v>
      </c>
      <c r="AG88" s="333">
        <f>'第二面（入力）'!L42</f>
        <v>0</v>
      </c>
      <c r="AH88" s="333">
        <f>'第二面（入力）'!S42</f>
        <v>0</v>
      </c>
      <c r="AI88" s="381">
        <f>'第二面（入力）'!Z42</f>
        <v>0</v>
      </c>
      <c r="AJ88" s="333">
        <f>'第二面（入力）'!K43</f>
        <v>0</v>
      </c>
      <c r="AK88" s="333">
        <f>'第二面（入力）'!L44</f>
        <v>0</v>
      </c>
      <c r="AL88" s="333">
        <f>'第二面（入力）'!T44</f>
        <v>0</v>
      </c>
      <c r="AM88" s="381">
        <f>'第二面（入力）'!AA44</f>
        <v>0</v>
      </c>
      <c r="AN88" s="333">
        <f>'第二面（入力）'!K45</f>
        <v>0</v>
      </c>
      <c r="AO88" s="333">
        <f>'第二面（入力）'!K46</f>
        <v>0</v>
      </c>
      <c r="AP88" s="333">
        <f>'第二面（入力）'!K47</f>
        <v>0</v>
      </c>
      <c r="AQ88" s="381">
        <f>'第二面（入力）'!K48</f>
        <v>0</v>
      </c>
      <c r="AR88" s="381">
        <f>'第二面（入力）'!K49</f>
        <v>0</v>
      </c>
      <c r="AS88" s="333" t="str">
        <f>IF('第二面（入力）'!$K$50="","",'第二面（入力）'!$K$50)</f>
        <v/>
      </c>
    </row>
    <row r="89" spans="1:45" ht="13.5">
      <c r="A89" s="380" t="s">
        <v>2759</v>
      </c>
      <c r="Y89" s="333" t="s">
        <v>2608</v>
      </c>
      <c r="AC89" s="333" t="s">
        <v>2609</v>
      </c>
      <c r="AF89" s="333" t="s">
        <v>2584</v>
      </c>
      <c r="AG89" s="333">
        <f>'第二面（入力）'!L52</f>
        <v>0</v>
      </c>
      <c r="AH89" s="333">
        <f>'第二面（入力）'!S52</f>
        <v>0</v>
      </c>
      <c r="AI89" s="381">
        <f>'第二面（入力）'!Z52</f>
        <v>0</v>
      </c>
      <c r="AJ89" s="333">
        <f>'第二面（入力）'!K53</f>
        <v>0</v>
      </c>
      <c r="AK89" s="333">
        <f>'第二面（入力）'!L54</f>
        <v>0</v>
      </c>
      <c r="AL89" s="333">
        <f>'第二面（入力）'!T54</f>
        <v>0</v>
      </c>
      <c r="AM89" s="381">
        <f>'第二面（入力）'!AA54</f>
        <v>0</v>
      </c>
      <c r="AN89" s="333">
        <f>'第二面（入力）'!K55</f>
        <v>0</v>
      </c>
      <c r="AO89" s="333">
        <f>'第二面（入力）'!K56</f>
        <v>0</v>
      </c>
      <c r="AP89" s="333">
        <f>'第二面（入力）'!K57</f>
        <v>0</v>
      </c>
      <c r="AQ89" s="381">
        <f>'第二面（入力）'!K58</f>
        <v>0</v>
      </c>
      <c r="AR89" s="381">
        <f>'第二面（入力）'!K59</f>
        <v>0</v>
      </c>
      <c r="AS89" s="333" t="str">
        <f>IF('第二面（入力）'!$K$60="","",'第二面（入力）'!$K$60)</f>
        <v/>
      </c>
    </row>
    <row r="90" spans="1:45" ht="13.5">
      <c r="A90" s="380" t="s">
        <v>2760</v>
      </c>
      <c r="Y90" s="333" t="s">
        <v>2611</v>
      </c>
      <c r="AC90" s="333" t="s">
        <v>2612</v>
      </c>
      <c r="AF90" s="333" t="s">
        <v>2585</v>
      </c>
      <c r="AG90" s="333">
        <f>'第二面（入力）'!L62</f>
        <v>0</v>
      </c>
      <c r="AH90" s="333">
        <f>'第二面（入力）'!S62</f>
        <v>0</v>
      </c>
      <c r="AI90" s="381">
        <f>'第二面（入力）'!Z62</f>
        <v>0</v>
      </c>
      <c r="AJ90" s="333">
        <f>'第二面（入力）'!K63</f>
        <v>0</v>
      </c>
      <c r="AK90" s="333">
        <f>'第二面（入力）'!L64</f>
        <v>0</v>
      </c>
      <c r="AL90" s="333">
        <f>'第二面（入力）'!T64</f>
        <v>0</v>
      </c>
      <c r="AM90" s="381">
        <f>'第二面（入力）'!AA64</f>
        <v>0</v>
      </c>
      <c r="AN90" s="333">
        <f>'第二面（入力）'!K65</f>
        <v>0</v>
      </c>
      <c r="AO90" s="333">
        <f>'第二面（入力）'!K66</f>
        <v>0</v>
      </c>
      <c r="AP90" s="333">
        <f>'第二面（入力）'!K67</f>
        <v>0</v>
      </c>
      <c r="AQ90" s="381">
        <f>'第二面（入力）'!K68</f>
        <v>0</v>
      </c>
      <c r="AR90" s="381">
        <f>'第二面（入力）'!K69</f>
        <v>0</v>
      </c>
      <c r="AS90" s="333" t="str">
        <f>IF('第二面（入力）'!$K$70="","",'第二面（入力）'!$K$70)</f>
        <v/>
      </c>
    </row>
    <row r="91" spans="1:45" ht="13.5">
      <c r="A91" s="380" t="s">
        <v>2761</v>
      </c>
      <c r="Y91" s="333" t="s">
        <v>2614</v>
      </c>
      <c r="AC91" s="333" t="s">
        <v>2615</v>
      </c>
      <c r="AF91" s="333" t="s">
        <v>2586</v>
      </c>
      <c r="AG91" s="333">
        <f>'第二面（入力）'!L72</f>
        <v>0</v>
      </c>
      <c r="AH91" s="333">
        <f>'第二面（入力）'!S72</f>
        <v>0</v>
      </c>
      <c r="AI91" s="381">
        <f>'第二面（入力）'!Z72</f>
        <v>0</v>
      </c>
      <c r="AJ91" s="333">
        <f>'第二面（入力）'!K73</f>
        <v>0</v>
      </c>
      <c r="AK91" s="333">
        <f>'第二面（入力）'!L74</f>
        <v>0</v>
      </c>
      <c r="AL91" s="333">
        <f>'第二面（入力）'!T74</f>
        <v>0</v>
      </c>
      <c r="AM91" s="381">
        <f>'第二面（入力）'!AA74</f>
        <v>0</v>
      </c>
      <c r="AN91" s="333">
        <f>'第二面（入力）'!K75</f>
        <v>0</v>
      </c>
      <c r="AO91" s="333">
        <f>'第二面（入力）'!K76</f>
        <v>0</v>
      </c>
      <c r="AP91" s="333">
        <f>'第二面（入力）'!K77</f>
        <v>0</v>
      </c>
      <c r="AQ91" s="381">
        <f>'第二面（入力）'!K78</f>
        <v>0</v>
      </c>
      <c r="AR91" s="381">
        <f>'第二面（入力）'!K79</f>
        <v>0</v>
      </c>
      <c r="AS91" s="333" t="str">
        <f>IF('第二面（入力）'!$K$80="","",'第二面（入力）'!$K$80)</f>
        <v/>
      </c>
    </row>
    <row r="92" spans="1:45" ht="13.5">
      <c r="A92" s="380" t="s">
        <v>2762</v>
      </c>
      <c r="Y92" s="333" t="s">
        <v>2617</v>
      </c>
      <c r="AC92" s="333" t="s">
        <v>2618</v>
      </c>
      <c r="AF92" s="333" t="s">
        <v>2587</v>
      </c>
      <c r="AG92" s="333">
        <f>'第二面（入力）'!L82</f>
        <v>0</v>
      </c>
      <c r="AH92" s="333">
        <f>'第二面（入力）'!S82</f>
        <v>0</v>
      </c>
      <c r="AI92" s="381">
        <f>'第二面（入力）'!Z82</f>
        <v>0</v>
      </c>
      <c r="AJ92" s="333">
        <f>'第二面（入力）'!K83</f>
        <v>0</v>
      </c>
      <c r="AK92" s="333">
        <f>'第二面（入力）'!L84</f>
        <v>0</v>
      </c>
      <c r="AL92" s="333">
        <f>'第二面（入力）'!T84</f>
        <v>0</v>
      </c>
      <c r="AM92" s="381">
        <f>'第二面（入力）'!AA84</f>
        <v>0</v>
      </c>
      <c r="AN92" s="333">
        <f>'第二面（入力）'!K85</f>
        <v>0</v>
      </c>
      <c r="AO92" s="333">
        <f>'第二面（入力）'!K86</f>
        <v>0</v>
      </c>
      <c r="AP92" s="333">
        <f>'第二面（入力）'!K87</f>
        <v>0</v>
      </c>
      <c r="AQ92" s="381">
        <f>'第二面（入力）'!K88</f>
        <v>0</v>
      </c>
      <c r="AR92" s="381">
        <f>'第二面（入力）'!K89</f>
        <v>0</v>
      </c>
      <c r="AS92" s="333" t="str">
        <f>IF('第二面（入力）'!$K$90="","",'第二面（入力）'!$K$90)</f>
        <v/>
      </c>
    </row>
    <row r="93" spans="1:45" ht="13.5">
      <c r="A93" s="380" t="s">
        <v>2763</v>
      </c>
      <c r="Y93" s="333" t="s">
        <v>2620</v>
      </c>
      <c r="AC93" s="333" t="s">
        <v>2621</v>
      </c>
      <c r="AF93" s="333" t="s">
        <v>2588</v>
      </c>
      <c r="AG93" s="333">
        <f>'第二面（入力）'!L92</f>
        <v>0</v>
      </c>
      <c r="AH93" s="333">
        <f>'第二面（入力）'!S92</f>
        <v>0</v>
      </c>
      <c r="AI93" s="381">
        <f>'第二面（入力）'!Z92</f>
        <v>0</v>
      </c>
      <c r="AJ93" s="333">
        <f>'第二面（入力）'!K93</f>
        <v>0</v>
      </c>
      <c r="AK93" s="333">
        <f>'第二面（入力）'!L94</f>
        <v>0</v>
      </c>
      <c r="AL93" s="333">
        <f>'第二面（入力）'!T94</f>
        <v>0</v>
      </c>
      <c r="AM93" s="381">
        <f>'第二面（入力）'!AA94</f>
        <v>0</v>
      </c>
      <c r="AN93" s="333">
        <f>'第二面（入力）'!K95</f>
        <v>0</v>
      </c>
      <c r="AO93" s="333">
        <f>'第二面（入力）'!K96</f>
        <v>0</v>
      </c>
      <c r="AP93" s="333">
        <f>'第二面（入力）'!K97</f>
        <v>0</v>
      </c>
      <c r="AQ93" s="381">
        <f>'第二面（入力）'!K98</f>
        <v>0</v>
      </c>
      <c r="AR93" s="381">
        <f>'第二面（入力）'!K99</f>
        <v>0</v>
      </c>
      <c r="AS93" s="333" t="str">
        <f>IF('第二面（入力）'!$K$100="","",'第二面（入力）'!$K$100)</f>
        <v/>
      </c>
    </row>
    <row r="94" spans="1:45" ht="13.5">
      <c r="A94" s="380" t="s">
        <v>2764</v>
      </c>
      <c r="Y94" s="333" t="s">
        <v>2623</v>
      </c>
      <c r="AC94" s="333" t="s">
        <v>2624</v>
      </c>
    </row>
    <row r="95" spans="1:45" ht="13.5">
      <c r="A95" s="380" t="s">
        <v>2765</v>
      </c>
      <c r="Y95" s="333" t="s">
        <v>2626</v>
      </c>
      <c r="AC95" s="333" t="s">
        <v>2627</v>
      </c>
    </row>
    <row r="96" spans="1:45" ht="13.5">
      <c r="A96" s="380" t="s">
        <v>2766</v>
      </c>
      <c r="Y96" s="333" t="s">
        <v>2629</v>
      </c>
      <c r="AC96" s="333" t="s">
        <v>2630</v>
      </c>
    </row>
    <row r="97" spans="1:29" ht="13.5">
      <c r="A97" s="380" t="s">
        <v>2767</v>
      </c>
      <c r="Y97" s="333" t="s">
        <v>2632</v>
      </c>
      <c r="AC97" s="333" t="s">
        <v>2633</v>
      </c>
    </row>
    <row r="98" spans="1:29" ht="13.5">
      <c r="A98" s="380" t="s">
        <v>2768</v>
      </c>
      <c r="Y98" s="333" t="s">
        <v>2635</v>
      </c>
      <c r="AC98" s="333" t="s">
        <v>2636</v>
      </c>
    </row>
    <row r="99" spans="1:29" ht="13.5">
      <c r="A99" s="380" t="s">
        <v>2769</v>
      </c>
      <c r="Y99" s="333" t="s">
        <v>2638</v>
      </c>
      <c r="AC99" s="333" t="s">
        <v>2639</v>
      </c>
    </row>
    <row r="100" spans="1:29">
      <c r="A100" s="333" t="s">
        <v>2770</v>
      </c>
      <c r="Y100" s="333" t="s">
        <v>2641</v>
      </c>
      <c r="AC100" s="333" t="s">
        <v>2642</v>
      </c>
    </row>
    <row r="101" spans="1:29">
      <c r="A101" s="333" t="s">
        <v>2771</v>
      </c>
      <c r="Y101" s="333" t="s">
        <v>2643</v>
      </c>
      <c r="AC101" s="333" t="s">
        <v>2644</v>
      </c>
    </row>
    <row r="102" spans="1:29" ht="13.5">
      <c r="A102" s="380" t="s">
        <v>2772</v>
      </c>
      <c r="Y102" s="333" t="s">
        <v>2645</v>
      </c>
      <c r="AC102" s="333" t="s">
        <v>2646</v>
      </c>
    </row>
    <row r="103" spans="1:29" ht="13.5">
      <c r="A103" s="380" t="s">
        <v>2773</v>
      </c>
      <c r="Y103" s="333" t="s">
        <v>2647</v>
      </c>
      <c r="AC103" s="333" t="s">
        <v>2648</v>
      </c>
    </row>
    <row r="104" spans="1:29" ht="13.5">
      <c r="A104" s="380" t="s">
        <v>2774</v>
      </c>
      <c r="Y104" s="333" t="s">
        <v>2649</v>
      </c>
      <c r="AC104" s="333" t="s">
        <v>2650</v>
      </c>
    </row>
    <row r="105" spans="1:29" ht="13.5">
      <c r="A105" s="380" t="s">
        <v>2775</v>
      </c>
      <c r="Y105" s="333" t="s">
        <v>2651</v>
      </c>
      <c r="AC105" s="333" t="s">
        <v>2652</v>
      </c>
    </row>
    <row r="106" spans="1:29" ht="13.5">
      <c r="A106" s="380" t="s">
        <v>2776</v>
      </c>
      <c r="Y106" s="333" t="s">
        <v>2653</v>
      </c>
      <c r="AC106" s="333" t="s">
        <v>2654</v>
      </c>
    </row>
    <row r="107" spans="1:29" ht="13.5">
      <c r="A107" s="380" t="s">
        <v>2777</v>
      </c>
      <c r="Y107" s="333" t="s">
        <v>2655</v>
      </c>
      <c r="AC107" s="333" t="s">
        <v>2656</v>
      </c>
    </row>
    <row r="108" spans="1:29">
      <c r="Y108" s="333" t="s">
        <v>2657</v>
      </c>
      <c r="AC108" s="333" t="s">
        <v>2658</v>
      </c>
    </row>
    <row r="109" spans="1:29">
      <c r="Y109" s="333" t="s">
        <v>2659</v>
      </c>
      <c r="AC109" s="333" t="s">
        <v>2660</v>
      </c>
    </row>
    <row r="110" spans="1:29">
      <c r="Y110" s="333" t="s">
        <v>2661</v>
      </c>
      <c r="AC110" s="333" t="s">
        <v>2662</v>
      </c>
    </row>
    <row r="111" spans="1:29">
      <c r="Y111" s="333" t="s">
        <v>2663</v>
      </c>
      <c r="AC111" s="333" t="s">
        <v>2664</v>
      </c>
    </row>
    <row r="112" spans="1:29">
      <c r="Y112" s="333" t="s">
        <v>2665</v>
      </c>
      <c r="AC112" s="333" t="s">
        <v>2666</v>
      </c>
    </row>
    <row r="113" spans="25:29">
      <c r="Y113" s="333" t="s">
        <v>2667</v>
      </c>
      <c r="AC113" s="333" t="s">
        <v>2668</v>
      </c>
    </row>
    <row r="114" spans="25:29">
      <c r="Y114" s="333" t="s">
        <v>2669</v>
      </c>
      <c r="AC114" s="333" t="s">
        <v>2670</v>
      </c>
    </row>
    <row r="115" spans="25:29">
      <c r="Y115" s="333" t="s">
        <v>2671</v>
      </c>
      <c r="AC115" s="333" t="s">
        <v>2672</v>
      </c>
    </row>
    <row r="116" spans="25:29">
      <c r="Y116" s="333" t="s">
        <v>2673</v>
      </c>
      <c r="AC116" s="333" t="s">
        <v>2674</v>
      </c>
    </row>
    <row r="117" spans="25:29">
      <c r="Y117" s="333" t="s">
        <v>2675</v>
      </c>
      <c r="AC117" s="333" t="s">
        <v>2676</v>
      </c>
    </row>
    <row r="118" spans="25:29">
      <c r="Y118" s="333" t="s">
        <v>2677</v>
      </c>
      <c r="AC118" s="333" t="s">
        <v>2678</v>
      </c>
    </row>
    <row r="119" spans="25:29">
      <c r="Y119" s="333" t="s">
        <v>2679</v>
      </c>
      <c r="AC119" s="333" t="s">
        <v>2680</v>
      </c>
    </row>
    <row r="120" spans="25:29">
      <c r="Y120" s="333" t="s">
        <v>2681</v>
      </c>
      <c r="AC120" s="333" t="s">
        <v>2682</v>
      </c>
    </row>
    <row r="121" spans="25:29">
      <c r="Y121" s="333" t="s">
        <v>2683</v>
      </c>
      <c r="AC121" s="333" t="s">
        <v>2684</v>
      </c>
    </row>
    <row r="122" spans="25:29">
      <c r="Y122" s="333" t="s">
        <v>2685</v>
      </c>
      <c r="AC122" s="333" t="s">
        <v>2686</v>
      </c>
    </row>
    <row r="123" spans="25:29">
      <c r="Y123" s="333" t="s">
        <v>2687</v>
      </c>
      <c r="AC123" s="333" t="s">
        <v>2688</v>
      </c>
    </row>
    <row r="124" spans="25:29">
      <c r="Y124" s="333" t="s">
        <v>2689</v>
      </c>
      <c r="AC124" s="333" t="s">
        <v>2690</v>
      </c>
    </row>
    <row r="125" spans="25:29">
      <c r="Y125" s="333" t="s">
        <v>2691</v>
      </c>
      <c r="AC125" s="333" t="s">
        <v>2692</v>
      </c>
    </row>
    <row r="126" spans="25:29">
      <c r="Y126" s="333" t="s">
        <v>2693</v>
      </c>
      <c r="AC126" s="333" t="s">
        <v>2694</v>
      </c>
    </row>
    <row r="127" spans="25:29">
      <c r="Y127" s="333" t="s">
        <v>2695</v>
      </c>
      <c r="AC127" s="333" t="s">
        <v>2696</v>
      </c>
    </row>
    <row r="128" spans="25:29">
      <c r="Y128" s="333" t="s">
        <v>2697</v>
      </c>
      <c r="AC128" s="333" t="s">
        <v>2698</v>
      </c>
    </row>
    <row r="129" spans="25:29">
      <c r="Y129" s="333" t="s">
        <v>2699</v>
      </c>
      <c r="AC129" s="333" t="s">
        <v>2700</v>
      </c>
    </row>
    <row r="130" spans="25:29">
      <c r="Y130" s="333" t="s">
        <v>2701</v>
      </c>
      <c r="AC130" s="333" t="s">
        <v>2702</v>
      </c>
    </row>
  </sheetData>
  <mergeCells count="94">
    <mergeCell ref="K6:M6"/>
    <mergeCell ref="A1:AC1"/>
    <mergeCell ref="A2:AC2"/>
    <mergeCell ref="K3:AC3"/>
    <mergeCell ref="K4:AC4"/>
    <mergeCell ref="K5:AC5"/>
    <mergeCell ref="K7:AC7"/>
    <mergeCell ref="K8:AC8"/>
    <mergeCell ref="L11:N11"/>
    <mergeCell ref="O11:Q11"/>
    <mergeCell ref="R11:T11"/>
    <mergeCell ref="U11:W11"/>
    <mergeCell ref="X11:AB11"/>
    <mergeCell ref="K12:AC12"/>
    <mergeCell ref="L13:M13"/>
    <mergeCell ref="N13:R13"/>
    <mergeCell ref="S13:T13"/>
    <mergeCell ref="U13:X13"/>
    <mergeCell ref="Y13:AB13"/>
    <mergeCell ref="K14:AC14"/>
    <mergeCell ref="K15:M15"/>
    <mergeCell ref="K16:AC16"/>
    <mergeCell ref="K17:AC17"/>
    <mergeCell ref="L21:N21"/>
    <mergeCell ref="O21:Q21"/>
    <mergeCell ref="R21:T21"/>
    <mergeCell ref="U21:W21"/>
    <mergeCell ref="X21:AA21"/>
    <mergeCell ref="B29:J29"/>
    <mergeCell ref="K29:AC29"/>
    <mergeCell ref="K22:AC22"/>
    <mergeCell ref="L23:M23"/>
    <mergeCell ref="N23:R23"/>
    <mergeCell ref="S23:T23"/>
    <mergeCell ref="U23:X23"/>
    <mergeCell ref="Y23:AA23"/>
    <mergeCell ref="K32:AC32"/>
    <mergeCell ref="K24:AC24"/>
    <mergeCell ref="K25:M25"/>
    <mergeCell ref="K26:AC26"/>
    <mergeCell ref="K27:AC27"/>
    <mergeCell ref="K28:AC28"/>
    <mergeCell ref="L31:N31"/>
    <mergeCell ref="O31:Q31"/>
    <mergeCell ref="R31:T31"/>
    <mergeCell ref="U31:W31"/>
    <mergeCell ref="X31:AA31"/>
    <mergeCell ref="B39:J39"/>
    <mergeCell ref="K39:AC39"/>
    <mergeCell ref="L33:M33"/>
    <mergeCell ref="N33:R33"/>
    <mergeCell ref="S33:T33"/>
    <mergeCell ref="U33:X33"/>
    <mergeCell ref="Y33:AA33"/>
    <mergeCell ref="B34:J34"/>
    <mergeCell ref="K34:AC34"/>
    <mergeCell ref="K41:AC41"/>
    <mergeCell ref="K35:M35"/>
    <mergeCell ref="K36:AC36"/>
    <mergeCell ref="K37:AC37"/>
    <mergeCell ref="K38:AC38"/>
    <mergeCell ref="L40:N40"/>
    <mergeCell ref="O40:Q40"/>
    <mergeCell ref="R40:T40"/>
    <mergeCell ref="U40:W40"/>
    <mergeCell ref="X40:AA40"/>
    <mergeCell ref="B48:J48"/>
    <mergeCell ref="K48:AC48"/>
    <mergeCell ref="L42:M42"/>
    <mergeCell ref="N42:R42"/>
    <mergeCell ref="S42:T42"/>
    <mergeCell ref="U42:X42"/>
    <mergeCell ref="Y42:AA42"/>
    <mergeCell ref="K43:AC43"/>
    <mergeCell ref="K50:AC50"/>
    <mergeCell ref="K44:M44"/>
    <mergeCell ref="K45:AC45"/>
    <mergeCell ref="K46:AC46"/>
    <mergeCell ref="K47:AC47"/>
    <mergeCell ref="L49:N49"/>
    <mergeCell ref="O49:Q49"/>
    <mergeCell ref="R49:T49"/>
    <mergeCell ref="U49:W49"/>
    <mergeCell ref="X49:AA49"/>
    <mergeCell ref="K53:M53"/>
    <mergeCell ref="K54:AC54"/>
    <mergeCell ref="K55:AC55"/>
    <mergeCell ref="K56:AC56"/>
    <mergeCell ref="L51:M51"/>
    <mergeCell ref="N51:R51"/>
    <mergeCell ref="S51:T51"/>
    <mergeCell ref="U51:X51"/>
    <mergeCell ref="Y51:AA51"/>
    <mergeCell ref="K52:AC52"/>
  </mergeCells>
  <phoneticPr fontId="1"/>
  <dataValidations count="2">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0518351A-2629-4107-BAA5-5E2617FBEC49}"/>
    <dataValidation type="list" allowBlank="1" showInputMessage="1" showErrorMessage="1" 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xr:uid="{5CDF6DF1-4D5C-48E5-A61F-67C135051355}">
      <formula1>$AF$84:$AF$93</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19F7-B400-4AE4-9085-7289E3746CAA}">
  <sheetPr>
    <tabColor rgb="FFCCFFFF"/>
  </sheetPr>
  <dimension ref="A1:AS127"/>
  <sheetViews>
    <sheetView view="pageBreakPreview" zoomScaleNormal="70" zoomScaleSheetLayoutView="100" workbookViewId="0">
      <selection activeCell="AE4" sqref="AE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s="318" customFormat="1" ht="15" customHeight="1">
      <c r="A1" s="382" t="s">
        <v>2778</v>
      </c>
      <c r="B1" s="382"/>
      <c r="C1" s="382"/>
      <c r="D1" s="382"/>
      <c r="E1" s="382"/>
      <c r="F1" s="382"/>
      <c r="G1" s="382"/>
      <c r="H1" s="382"/>
      <c r="I1" s="382"/>
      <c r="J1" s="382"/>
      <c r="K1" s="383"/>
      <c r="L1" s="383"/>
      <c r="M1" s="383"/>
      <c r="N1" s="383"/>
      <c r="O1" s="383"/>
      <c r="P1" s="383"/>
      <c r="Q1" s="383"/>
      <c r="R1" s="383"/>
      <c r="S1" s="383"/>
      <c r="T1" s="383"/>
      <c r="U1" s="383"/>
      <c r="V1" s="383"/>
      <c r="W1" s="383"/>
      <c r="X1" s="383"/>
      <c r="Y1" s="383"/>
      <c r="Z1" s="383"/>
      <c r="AA1" s="383"/>
      <c r="AB1" s="383"/>
      <c r="AC1" s="383"/>
      <c r="AD1" s="317"/>
    </row>
    <row r="2" spans="1:31" s="318" customFormat="1" ht="15" customHeight="1">
      <c r="A2" s="320" t="s">
        <v>2779</v>
      </c>
      <c r="B2" s="320"/>
      <c r="C2" s="320"/>
      <c r="D2" s="320"/>
      <c r="E2" s="320"/>
      <c r="F2" s="320"/>
      <c r="G2" s="320"/>
      <c r="H2" s="320"/>
      <c r="I2" s="320"/>
      <c r="J2" s="320"/>
      <c r="K2" s="365"/>
      <c r="L2" s="365"/>
      <c r="M2" s="365"/>
      <c r="N2" s="365"/>
      <c r="O2" s="365"/>
      <c r="P2" s="365"/>
      <c r="Q2" s="365"/>
      <c r="R2" s="365"/>
      <c r="S2" s="365"/>
      <c r="T2" s="365"/>
      <c r="U2" s="358"/>
      <c r="V2" s="358"/>
      <c r="W2" s="358"/>
      <c r="X2" s="358"/>
      <c r="Y2" s="358"/>
      <c r="Z2" s="358"/>
      <c r="AA2" s="358"/>
      <c r="AB2" s="358"/>
      <c r="AC2" s="358"/>
      <c r="AD2" s="317"/>
    </row>
    <row r="3" spans="1:31" s="318" customFormat="1" ht="15" customHeight="1" thickBot="1">
      <c r="A3" s="384" t="str">
        <f>IF(M4&lt;&gt;"","■","□")</f>
        <v>□</v>
      </c>
      <c r="B3" s="320" t="s">
        <v>2780</v>
      </c>
      <c r="C3" s="320"/>
      <c r="D3" s="320"/>
      <c r="E3" s="320"/>
      <c r="F3" s="320"/>
      <c r="G3" s="320"/>
      <c r="H3" s="320"/>
      <c r="I3" s="320"/>
      <c r="J3" s="320"/>
      <c r="K3" s="365"/>
      <c r="L3" s="365"/>
      <c r="M3" s="365"/>
      <c r="N3" s="365"/>
      <c r="O3" s="365"/>
      <c r="P3" s="365"/>
      <c r="Q3" s="365"/>
      <c r="R3" s="365"/>
      <c r="S3" s="365"/>
      <c r="T3" s="365"/>
      <c r="U3" s="358"/>
      <c r="V3" s="358"/>
      <c r="W3" s="358"/>
      <c r="X3" s="358"/>
      <c r="Y3" s="358"/>
      <c r="Z3" s="358"/>
      <c r="AA3" s="358"/>
      <c r="AB3" s="358"/>
      <c r="AC3" s="358"/>
      <c r="AD3" s="317"/>
    </row>
    <row r="4" spans="1:31" s="318" customFormat="1" ht="15" customHeight="1" thickBot="1">
      <c r="A4" s="320" t="s">
        <v>2781</v>
      </c>
      <c r="B4" s="320"/>
      <c r="C4" s="320"/>
      <c r="D4" s="320"/>
      <c r="E4" s="320"/>
      <c r="F4" s="324"/>
      <c r="G4" s="324"/>
      <c r="H4" s="324"/>
      <c r="I4" s="324"/>
      <c r="J4" s="324"/>
      <c r="K4" s="324"/>
      <c r="L4" s="324"/>
      <c r="M4" s="1216" t="str">
        <f>IFERROR(VLOOKUP(AE4,AF81:AR90,5,FALSE),"")</f>
        <v/>
      </c>
      <c r="N4" s="1216"/>
      <c r="O4" s="1216"/>
      <c r="P4" s="1216"/>
      <c r="Q4" s="1216"/>
      <c r="R4" s="1216"/>
      <c r="S4" s="1216"/>
      <c r="T4" s="1216"/>
      <c r="U4" s="1216"/>
      <c r="V4" s="1216"/>
      <c r="W4" s="1216"/>
      <c r="X4" s="1216"/>
      <c r="Y4" s="1216"/>
      <c r="Z4" s="1216"/>
      <c r="AA4" s="1216"/>
      <c r="AB4" s="1216"/>
      <c r="AC4" s="1216"/>
      <c r="AD4" s="317"/>
      <c r="AE4" s="370"/>
    </row>
    <row r="5" spans="1:31" s="318" customFormat="1" ht="15" customHeight="1">
      <c r="A5" s="320" t="s">
        <v>2782</v>
      </c>
      <c r="B5" s="320"/>
      <c r="C5" s="320"/>
      <c r="D5" s="320"/>
      <c r="E5" s="320"/>
      <c r="F5" s="321"/>
      <c r="G5" s="321"/>
      <c r="H5" s="321"/>
      <c r="I5" s="321"/>
      <c r="J5" s="321"/>
      <c r="K5" s="322"/>
      <c r="L5" s="322"/>
      <c r="M5" s="322" t="s">
        <v>2783</v>
      </c>
      <c r="N5" s="1214" t="str">
        <f>IFERROR(VLOOKUP(AE4,AF81:AS90,14,FALSE),"")</f>
        <v/>
      </c>
      <c r="O5" s="1214"/>
      <c r="P5" s="1214"/>
      <c r="Q5" s="1214"/>
      <c r="R5" s="1214"/>
      <c r="S5" s="1214"/>
      <c r="T5" s="1214"/>
      <c r="U5" s="1214"/>
      <c r="V5" s="320" t="s">
        <v>17</v>
      </c>
      <c r="W5" s="322"/>
      <c r="X5" s="322"/>
      <c r="Y5" s="322"/>
      <c r="Z5" s="322"/>
      <c r="AA5" s="322"/>
      <c r="AB5" s="322"/>
      <c r="AC5" s="320"/>
      <c r="AD5" s="317"/>
    </row>
    <row r="6" spans="1:31" s="318" customFormat="1" ht="15" customHeight="1" thickBot="1">
      <c r="A6" s="384" t="str">
        <f>IF(M7&lt;&gt;"","■","□")</f>
        <v>□</v>
      </c>
      <c r="B6" s="320" t="s">
        <v>2784</v>
      </c>
      <c r="C6" s="320"/>
      <c r="D6" s="320"/>
      <c r="E6" s="320"/>
      <c r="F6" s="320"/>
      <c r="G6" s="320"/>
      <c r="H6" s="320"/>
      <c r="I6" s="320"/>
      <c r="J6" s="320"/>
      <c r="K6" s="365"/>
      <c r="L6" s="365"/>
      <c r="M6" s="365"/>
      <c r="N6" s="365"/>
      <c r="O6" s="365"/>
      <c r="P6" s="365"/>
      <c r="Q6" s="365"/>
      <c r="R6" s="365"/>
      <c r="S6" s="365"/>
      <c r="T6" s="365"/>
      <c r="U6" s="358"/>
      <c r="V6" s="358"/>
      <c r="W6" s="358"/>
      <c r="X6" s="358"/>
      <c r="Y6" s="358"/>
      <c r="Z6" s="358"/>
      <c r="AA6" s="358"/>
      <c r="AB6" s="358"/>
      <c r="AC6" s="358"/>
      <c r="AD6" s="317"/>
    </row>
    <row r="7" spans="1:31" s="318" customFormat="1" ht="15" customHeight="1" thickBot="1">
      <c r="A7" s="320" t="s">
        <v>2781</v>
      </c>
      <c r="B7" s="320"/>
      <c r="C7" s="320"/>
      <c r="D7" s="320"/>
      <c r="E7" s="320"/>
      <c r="F7" s="324"/>
      <c r="G7" s="324"/>
      <c r="H7" s="324"/>
      <c r="I7" s="324"/>
      <c r="J7" s="324"/>
      <c r="K7" s="324"/>
      <c r="L7" s="324"/>
      <c r="M7" s="1216" t="str">
        <f>IFERROR(VLOOKUP(AE7,AF81:AR90,5,FALSE),"")</f>
        <v/>
      </c>
      <c r="N7" s="1216"/>
      <c r="O7" s="1216"/>
      <c r="P7" s="1216"/>
      <c r="Q7" s="1216"/>
      <c r="R7" s="1216"/>
      <c r="S7" s="1216"/>
      <c r="T7" s="1216"/>
      <c r="U7" s="1216"/>
      <c r="V7" s="1216"/>
      <c r="W7" s="1216"/>
      <c r="X7" s="1216"/>
      <c r="Y7" s="1216"/>
      <c r="Z7" s="1216"/>
      <c r="AA7" s="1216"/>
      <c r="AB7" s="1216"/>
      <c r="AC7" s="1216"/>
      <c r="AD7" s="317"/>
      <c r="AE7" s="370"/>
    </row>
    <row r="8" spans="1:31" s="318" customFormat="1" ht="15" customHeight="1">
      <c r="A8" s="320" t="s">
        <v>2782</v>
      </c>
      <c r="B8" s="320"/>
      <c r="C8" s="320"/>
      <c r="D8" s="320"/>
      <c r="E8" s="320"/>
      <c r="F8" s="321"/>
      <c r="G8" s="321"/>
      <c r="H8" s="321"/>
      <c r="I8" s="321"/>
      <c r="J8" s="321"/>
      <c r="K8" s="322"/>
      <c r="L8" s="322"/>
      <c r="M8" s="360" t="s">
        <v>2783</v>
      </c>
      <c r="N8" s="1214" t="str">
        <f>IFERROR(VLOOKUP(AE7,AF81:AS90,14,FALSE),"")</f>
        <v/>
      </c>
      <c r="O8" s="1214"/>
      <c r="P8" s="1214"/>
      <c r="Q8" s="1214"/>
      <c r="R8" s="1214"/>
      <c r="S8" s="1214"/>
      <c r="T8" s="1214"/>
      <c r="U8" s="1214"/>
      <c r="V8" s="367" t="s">
        <v>17</v>
      </c>
      <c r="W8" s="360"/>
      <c r="X8" s="360"/>
      <c r="Y8" s="360"/>
      <c r="Z8" s="360"/>
      <c r="AA8" s="360"/>
      <c r="AB8" s="360"/>
      <c r="AC8" s="367"/>
      <c r="AD8" s="317"/>
    </row>
    <row r="9" spans="1:31" s="318" customFormat="1" ht="15" customHeight="1" thickBot="1">
      <c r="A9" s="384" t="str">
        <f>IF(OR(M10&lt;&gt;"",M12&lt;&gt;"",M14&lt;&gt;""),"■","□")</f>
        <v>□</v>
      </c>
      <c r="B9" s="320" t="s">
        <v>2785</v>
      </c>
      <c r="C9" s="320"/>
      <c r="D9" s="320"/>
      <c r="E9" s="320"/>
      <c r="F9" s="320"/>
      <c r="G9" s="320"/>
      <c r="H9" s="320"/>
      <c r="I9" s="320"/>
      <c r="J9" s="320"/>
      <c r="K9" s="365"/>
      <c r="L9" s="365"/>
      <c r="M9" s="373"/>
      <c r="N9" s="373"/>
      <c r="O9" s="373"/>
      <c r="P9" s="373"/>
      <c r="Q9" s="373"/>
      <c r="R9" s="373"/>
      <c r="S9" s="373"/>
      <c r="T9" s="373"/>
      <c r="U9" s="385"/>
      <c r="V9" s="385"/>
      <c r="W9" s="385"/>
      <c r="X9" s="385"/>
      <c r="Y9" s="385"/>
      <c r="Z9" s="385"/>
      <c r="AA9" s="385"/>
      <c r="AB9" s="385"/>
      <c r="AC9" s="385"/>
      <c r="AD9" s="317"/>
    </row>
    <row r="10" spans="1:31" s="318" customFormat="1" ht="15" customHeight="1" thickBot="1">
      <c r="A10" s="320" t="s">
        <v>2781</v>
      </c>
      <c r="B10" s="320"/>
      <c r="C10" s="320"/>
      <c r="D10" s="320"/>
      <c r="E10" s="320"/>
      <c r="F10" s="324"/>
      <c r="G10" s="324"/>
      <c r="H10" s="324"/>
      <c r="I10" s="324"/>
      <c r="J10" s="324"/>
      <c r="K10" s="324"/>
      <c r="L10" s="324"/>
      <c r="M10" s="1216" t="str">
        <f>IFERROR(VLOOKUP(AE10,AF81:AR90,5,FALSE),"")</f>
        <v/>
      </c>
      <c r="N10" s="1216"/>
      <c r="O10" s="1216"/>
      <c r="P10" s="1216"/>
      <c r="Q10" s="1216"/>
      <c r="R10" s="1216"/>
      <c r="S10" s="1216"/>
      <c r="T10" s="1216"/>
      <c r="U10" s="1216"/>
      <c r="V10" s="1216"/>
      <c r="W10" s="1216"/>
      <c r="X10" s="1216"/>
      <c r="Y10" s="1216"/>
      <c r="Z10" s="1216"/>
      <c r="AA10" s="1216"/>
      <c r="AB10" s="1216"/>
      <c r="AC10" s="1216"/>
      <c r="AD10" s="317"/>
      <c r="AE10" s="370"/>
    </row>
    <row r="11" spans="1:31" s="318" customFormat="1" ht="15" customHeight="1" thickBot="1">
      <c r="A11" s="320" t="s">
        <v>2786</v>
      </c>
      <c r="B11" s="320"/>
      <c r="C11" s="320"/>
      <c r="D11" s="320"/>
      <c r="E11" s="320"/>
      <c r="F11" s="321"/>
      <c r="G11" s="321"/>
      <c r="H11" s="321"/>
      <c r="I11" s="321"/>
      <c r="J11" s="321"/>
      <c r="K11" s="322"/>
      <c r="L11" s="322"/>
      <c r="M11" s="360" t="s">
        <v>2783</v>
      </c>
      <c r="N11" s="1214" t="str">
        <f>IFERROR(VLOOKUP(AE10,AF81:AS90,14,FALSE),"")</f>
        <v/>
      </c>
      <c r="O11" s="1214"/>
      <c r="P11" s="1214"/>
      <c r="Q11" s="1214"/>
      <c r="R11" s="1214"/>
      <c r="S11" s="1214"/>
      <c r="T11" s="1214"/>
      <c r="U11" s="1214"/>
      <c r="V11" s="367" t="s">
        <v>17</v>
      </c>
      <c r="W11" s="360"/>
      <c r="X11" s="360"/>
      <c r="Y11" s="360"/>
      <c r="Z11" s="360"/>
      <c r="AA11" s="360"/>
      <c r="AB11" s="360"/>
      <c r="AC11" s="367"/>
      <c r="AD11" s="317"/>
    </row>
    <row r="12" spans="1:31" s="318" customFormat="1" ht="15" customHeight="1" thickBot="1">
      <c r="A12" s="320" t="s">
        <v>2781</v>
      </c>
      <c r="B12" s="320"/>
      <c r="C12" s="320"/>
      <c r="D12" s="320"/>
      <c r="E12" s="320"/>
      <c r="F12" s="324"/>
      <c r="G12" s="324"/>
      <c r="H12" s="324"/>
      <c r="I12" s="324"/>
      <c r="J12" s="324"/>
      <c r="K12" s="324"/>
      <c r="L12" s="324"/>
      <c r="M12" s="1216" t="str">
        <f>IFERROR(VLOOKUP(AE12,AF81:AR90,5,FALSE),"")</f>
        <v/>
      </c>
      <c r="N12" s="1216"/>
      <c r="O12" s="1216"/>
      <c r="P12" s="1216"/>
      <c r="Q12" s="1216"/>
      <c r="R12" s="1216"/>
      <c r="S12" s="1216"/>
      <c r="T12" s="1216"/>
      <c r="U12" s="1216"/>
      <c r="V12" s="1216"/>
      <c r="W12" s="1216"/>
      <c r="X12" s="1216"/>
      <c r="Y12" s="1216"/>
      <c r="Z12" s="1216"/>
      <c r="AA12" s="1216"/>
      <c r="AB12" s="1216"/>
      <c r="AC12" s="1216"/>
      <c r="AD12" s="317"/>
      <c r="AE12" s="370"/>
    </row>
    <row r="13" spans="1:31" s="318" customFormat="1" ht="15" customHeight="1" thickBot="1">
      <c r="A13" s="320" t="s">
        <v>2786</v>
      </c>
      <c r="B13" s="320"/>
      <c r="C13" s="320"/>
      <c r="D13" s="320"/>
      <c r="E13" s="320"/>
      <c r="F13" s="321"/>
      <c r="G13" s="321"/>
      <c r="H13" s="321"/>
      <c r="I13" s="321"/>
      <c r="J13" s="321"/>
      <c r="K13" s="322"/>
      <c r="L13" s="322"/>
      <c r="M13" s="360" t="s">
        <v>2783</v>
      </c>
      <c r="N13" s="1214" t="str">
        <f>IFERROR(VLOOKUP(AE12,AF81:AS90,14,FALSE),"")</f>
        <v/>
      </c>
      <c r="O13" s="1214"/>
      <c r="P13" s="1214"/>
      <c r="Q13" s="1214"/>
      <c r="R13" s="1214"/>
      <c r="S13" s="1214"/>
      <c r="T13" s="1214"/>
      <c r="U13" s="1214"/>
      <c r="V13" s="367" t="s">
        <v>17</v>
      </c>
      <c r="W13" s="360"/>
      <c r="X13" s="360"/>
      <c r="Y13" s="360"/>
      <c r="Z13" s="360"/>
      <c r="AA13" s="360"/>
      <c r="AB13" s="360"/>
      <c r="AC13" s="367"/>
      <c r="AD13" s="317"/>
    </row>
    <row r="14" spans="1:31" s="318" customFormat="1" ht="15" customHeight="1" thickBot="1">
      <c r="A14" s="320" t="s">
        <v>2781</v>
      </c>
      <c r="B14" s="320"/>
      <c r="C14" s="320"/>
      <c r="D14" s="320"/>
      <c r="E14" s="320"/>
      <c r="F14" s="324"/>
      <c r="G14" s="324"/>
      <c r="H14" s="324"/>
      <c r="I14" s="324"/>
      <c r="J14" s="324"/>
      <c r="K14" s="324"/>
      <c r="L14" s="324"/>
      <c r="M14" s="1216" t="str">
        <f>IFERROR(VLOOKUP(AE14,AF81:AR90,5,FALSE),"")</f>
        <v/>
      </c>
      <c r="N14" s="1216"/>
      <c r="O14" s="1216"/>
      <c r="P14" s="1216"/>
      <c r="Q14" s="1216"/>
      <c r="R14" s="1216"/>
      <c r="S14" s="1216"/>
      <c r="T14" s="1216"/>
      <c r="U14" s="1216"/>
      <c r="V14" s="1216"/>
      <c r="W14" s="1216"/>
      <c r="X14" s="1216"/>
      <c r="Y14" s="1216"/>
      <c r="Z14" s="1216"/>
      <c r="AA14" s="1216"/>
      <c r="AB14" s="1216"/>
      <c r="AC14" s="1216"/>
      <c r="AD14" s="317"/>
      <c r="AE14" s="370"/>
    </row>
    <row r="15" spans="1:31" s="318" customFormat="1" ht="15" customHeight="1">
      <c r="A15" s="320" t="s">
        <v>2786</v>
      </c>
      <c r="B15" s="320"/>
      <c r="C15" s="320"/>
      <c r="D15" s="320"/>
      <c r="E15" s="320"/>
      <c r="F15" s="321"/>
      <c r="G15" s="321"/>
      <c r="H15" s="321"/>
      <c r="I15" s="321"/>
      <c r="J15" s="321"/>
      <c r="K15" s="322"/>
      <c r="L15" s="322"/>
      <c r="M15" s="360" t="s">
        <v>2783</v>
      </c>
      <c r="N15" s="1214" t="str">
        <f>IFERROR(VLOOKUP(AE14,AF81:AS90,14,FALSE),"")</f>
        <v/>
      </c>
      <c r="O15" s="1214"/>
      <c r="P15" s="1214"/>
      <c r="Q15" s="1214"/>
      <c r="R15" s="1214"/>
      <c r="S15" s="1214"/>
      <c r="T15" s="1214"/>
      <c r="U15" s="1214"/>
      <c r="V15" s="367" t="s">
        <v>17</v>
      </c>
      <c r="W15" s="360"/>
      <c r="X15" s="360"/>
      <c r="Y15" s="360"/>
      <c r="Z15" s="360"/>
      <c r="AA15" s="360"/>
      <c r="AB15" s="360"/>
      <c r="AC15" s="367"/>
      <c r="AD15" s="317"/>
    </row>
    <row r="16" spans="1:31" s="318" customFormat="1" ht="15" customHeight="1" thickBot="1">
      <c r="A16" s="384" t="str">
        <f>IF(OR(M17&lt;&gt;"",M19&lt;&gt;"",M21&lt;&gt;""),"■","□")</f>
        <v>□</v>
      </c>
      <c r="B16" s="320" t="s">
        <v>2787</v>
      </c>
      <c r="C16" s="320"/>
      <c r="D16" s="320"/>
      <c r="E16" s="320"/>
      <c r="F16" s="320"/>
      <c r="G16" s="320"/>
      <c r="H16" s="320"/>
      <c r="I16" s="320"/>
      <c r="J16" s="320"/>
      <c r="K16" s="365"/>
      <c r="L16" s="365"/>
      <c r="M16" s="373"/>
      <c r="N16" s="373"/>
      <c r="O16" s="373"/>
      <c r="P16" s="373"/>
      <c r="Q16" s="373"/>
      <c r="R16" s="373"/>
      <c r="S16" s="373"/>
      <c r="T16" s="373"/>
      <c r="U16" s="385"/>
      <c r="V16" s="385"/>
      <c r="W16" s="385"/>
      <c r="X16" s="385"/>
      <c r="Y16" s="385"/>
      <c r="Z16" s="385"/>
      <c r="AA16" s="385"/>
      <c r="AB16" s="385"/>
      <c r="AC16" s="385"/>
      <c r="AD16" s="317"/>
    </row>
    <row r="17" spans="1:31" s="318" customFormat="1" ht="15" customHeight="1" thickBot="1">
      <c r="A17" s="320" t="s">
        <v>2781</v>
      </c>
      <c r="B17" s="320"/>
      <c r="C17" s="320"/>
      <c r="D17" s="320"/>
      <c r="E17" s="320"/>
      <c r="F17" s="324"/>
      <c r="G17" s="324"/>
      <c r="H17" s="324"/>
      <c r="I17" s="324"/>
      <c r="J17" s="324"/>
      <c r="K17" s="324"/>
      <c r="L17" s="324"/>
      <c r="M17" s="1216" t="str">
        <f>IFERROR(VLOOKUP(AE17,AF81:AR90,5,FALSE),"")</f>
        <v/>
      </c>
      <c r="N17" s="1216"/>
      <c r="O17" s="1216"/>
      <c r="P17" s="1216"/>
      <c r="Q17" s="1216"/>
      <c r="R17" s="1216"/>
      <c r="S17" s="1216"/>
      <c r="T17" s="1216"/>
      <c r="U17" s="1216"/>
      <c r="V17" s="1216"/>
      <c r="W17" s="1216"/>
      <c r="X17" s="1216"/>
      <c r="Y17" s="1216"/>
      <c r="Z17" s="1216"/>
      <c r="AA17" s="1216"/>
      <c r="AB17" s="1216"/>
      <c r="AC17" s="1216"/>
      <c r="AD17" s="317"/>
      <c r="AE17" s="370"/>
    </row>
    <row r="18" spans="1:31" s="318" customFormat="1" ht="15" customHeight="1" thickBot="1">
      <c r="A18" s="320" t="s">
        <v>2786</v>
      </c>
      <c r="B18" s="320"/>
      <c r="C18" s="320"/>
      <c r="D18" s="320"/>
      <c r="E18" s="320"/>
      <c r="F18" s="321"/>
      <c r="G18" s="321"/>
      <c r="H18" s="321"/>
      <c r="I18" s="321"/>
      <c r="J18" s="321"/>
      <c r="K18" s="322"/>
      <c r="L18" s="322"/>
      <c r="M18" s="360" t="s">
        <v>2783</v>
      </c>
      <c r="N18" s="1214" t="str">
        <f>IFERROR(VLOOKUP(AE17,AF81:AS90,14,FALSE),"")</f>
        <v/>
      </c>
      <c r="O18" s="1214"/>
      <c r="P18" s="1214"/>
      <c r="Q18" s="1214"/>
      <c r="R18" s="1214"/>
      <c r="S18" s="1214"/>
      <c r="T18" s="1214"/>
      <c r="U18" s="1214"/>
      <c r="V18" s="367" t="s">
        <v>17</v>
      </c>
      <c r="W18" s="360"/>
      <c r="X18" s="360"/>
      <c r="Y18" s="360"/>
      <c r="Z18" s="360"/>
      <c r="AA18" s="360"/>
      <c r="AB18" s="360"/>
      <c r="AC18" s="367"/>
      <c r="AD18" s="317"/>
    </row>
    <row r="19" spans="1:31" s="318" customFormat="1" ht="15" customHeight="1" thickBot="1">
      <c r="A19" s="320" t="s">
        <v>2781</v>
      </c>
      <c r="B19" s="320"/>
      <c r="C19" s="320"/>
      <c r="D19" s="320"/>
      <c r="E19" s="320"/>
      <c r="F19" s="324"/>
      <c r="G19" s="324"/>
      <c r="H19" s="324"/>
      <c r="I19" s="324"/>
      <c r="J19" s="324"/>
      <c r="K19" s="324"/>
      <c r="L19" s="324"/>
      <c r="M19" s="1216" t="str">
        <f>IFERROR(VLOOKUP(AE19,AF81:AR90,5,FALSE),"")</f>
        <v/>
      </c>
      <c r="N19" s="1216"/>
      <c r="O19" s="1216"/>
      <c r="P19" s="1216"/>
      <c r="Q19" s="1216"/>
      <c r="R19" s="1216"/>
      <c r="S19" s="1216"/>
      <c r="T19" s="1216"/>
      <c r="U19" s="1216"/>
      <c r="V19" s="1216"/>
      <c r="W19" s="1216"/>
      <c r="X19" s="1216"/>
      <c r="Y19" s="1216"/>
      <c r="Z19" s="1216"/>
      <c r="AA19" s="1216"/>
      <c r="AB19" s="1216"/>
      <c r="AC19" s="1216"/>
      <c r="AD19" s="317"/>
      <c r="AE19" s="370"/>
    </row>
    <row r="20" spans="1:31" s="318" customFormat="1" ht="15" customHeight="1" thickBot="1">
      <c r="A20" s="320" t="s">
        <v>2786</v>
      </c>
      <c r="B20" s="320"/>
      <c r="C20" s="320"/>
      <c r="D20" s="320"/>
      <c r="E20" s="320"/>
      <c r="F20" s="321"/>
      <c r="G20" s="321"/>
      <c r="H20" s="321"/>
      <c r="I20" s="321"/>
      <c r="J20" s="321"/>
      <c r="K20" s="322"/>
      <c r="L20" s="322"/>
      <c r="M20" s="360" t="s">
        <v>2783</v>
      </c>
      <c r="N20" s="1214" t="str">
        <f>IFERROR(VLOOKUP(AE19,AF81:AS90,14,FALSE),"")</f>
        <v/>
      </c>
      <c r="O20" s="1214"/>
      <c r="P20" s="1214"/>
      <c r="Q20" s="1214"/>
      <c r="R20" s="1214"/>
      <c r="S20" s="1214"/>
      <c r="T20" s="1214"/>
      <c r="U20" s="1214"/>
      <c r="V20" s="367" t="s">
        <v>17</v>
      </c>
      <c r="W20" s="360"/>
      <c r="X20" s="360"/>
      <c r="Y20" s="360"/>
      <c r="Z20" s="360"/>
      <c r="AA20" s="360"/>
      <c r="AB20" s="360"/>
      <c r="AC20" s="367"/>
      <c r="AD20" s="317"/>
    </row>
    <row r="21" spans="1:31" s="318" customFormat="1" ht="15" customHeight="1" thickBot="1">
      <c r="A21" s="320" t="s">
        <v>2781</v>
      </c>
      <c r="B21" s="320"/>
      <c r="C21" s="320"/>
      <c r="D21" s="320"/>
      <c r="E21" s="320"/>
      <c r="F21" s="324"/>
      <c r="G21" s="324"/>
      <c r="H21" s="324"/>
      <c r="I21" s="324"/>
      <c r="J21" s="324"/>
      <c r="K21" s="324"/>
      <c r="L21" s="324"/>
      <c r="M21" s="1216" t="str">
        <f>IFERROR(VLOOKUP(AE21,AF81:AR90,5,FALSE),"")</f>
        <v/>
      </c>
      <c r="N21" s="1216"/>
      <c r="O21" s="1216"/>
      <c r="P21" s="1216"/>
      <c r="Q21" s="1216"/>
      <c r="R21" s="1216"/>
      <c r="S21" s="1216"/>
      <c r="T21" s="1216"/>
      <c r="U21" s="1216"/>
      <c r="V21" s="1216"/>
      <c r="W21" s="1216"/>
      <c r="X21" s="1216"/>
      <c r="Y21" s="1216"/>
      <c r="Z21" s="1216"/>
      <c r="AA21" s="1216"/>
      <c r="AB21" s="1216"/>
      <c r="AC21" s="1216"/>
      <c r="AD21" s="317"/>
      <c r="AE21" s="370"/>
    </row>
    <row r="22" spans="1:31" s="318" customFormat="1" ht="15" customHeight="1">
      <c r="A22" s="386" t="s">
        <v>2786</v>
      </c>
      <c r="B22" s="386"/>
      <c r="C22" s="386"/>
      <c r="D22" s="386"/>
      <c r="E22" s="386"/>
      <c r="F22" s="387"/>
      <c r="G22" s="387"/>
      <c r="H22" s="387"/>
      <c r="I22" s="387"/>
      <c r="J22" s="387"/>
      <c r="K22" s="356"/>
      <c r="L22" s="356"/>
      <c r="M22" s="388" t="s">
        <v>2783</v>
      </c>
      <c r="N22" s="1229" t="str">
        <f>IFERROR(VLOOKUP(AE21,AF81:AS90,14,FALSE),"")</f>
        <v/>
      </c>
      <c r="O22" s="1229"/>
      <c r="P22" s="1229"/>
      <c r="Q22" s="1229"/>
      <c r="R22" s="1229"/>
      <c r="S22" s="1229"/>
      <c r="T22" s="1229"/>
      <c r="U22" s="1229"/>
      <c r="V22" s="374" t="s">
        <v>17</v>
      </c>
      <c r="W22" s="388"/>
      <c r="X22" s="388"/>
      <c r="Y22" s="388"/>
      <c r="Z22" s="388"/>
      <c r="AA22" s="388"/>
      <c r="AB22" s="388"/>
      <c r="AC22" s="374"/>
      <c r="AD22" s="317"/>
    </row>
    <row r="23" spans="1:31" s="318" customFormat="1" ht="15" customHeight="1">
      <c r="A23" s="382" t="s">
        <v>2788</v>
      </c>
      <c r="B23" s="382"/>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382"/>
      <c r="AB23" s="382"/>
      <c r="AC23" s="382"/>
      <c r="AD23" s="317"/>
    </row>
    <row r="24" spans="1:31" ht="15" customHeight="1" thickBot="1">
      <c r="A24" s="320" t="s">
        <v>2789</v>
      </c>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337"/>
    </row>
    <row r="25" spans="1:31" ht="15" customHeight="1" thickBot="1">
      <c r="A25" s="320" t="s">
        <v>2790</v>
      </c>
      <c r="B25" s="367"/>
      <c r="C25" s="367"/>
      <c r="D25" s="367"/>
      <c r="E25" s="367"/>
      <c r="F25" s="367"/>
      <c r="G25" s="367"/>
      <c r="H25" s="367"/>
      <c r="I25" s="367"/>
      <c r="J25" s="367"/>
      <c r="K25" s="1188" t="str">
        <f>IFERROR(VLOOKUP(AE25,AF81:AR90,5,FALSE),"")</f>
        <v/>
      </c>
      <c r="L25" s="1188"/>
      <c r="M25" s="1188"/>
      <c r="N25" s="1188"/>
      <c r="O25" s="1188"/>
      <c r="P25" s="1188"/>
      <c r="Q25" s="1188"/>
      <c r="R25" s="1188"/>
      <c r="S25" s="1188"/>
      <c r="T25" s="1188"/>
      <c r="U25" s="1188"/>
      <c r="V25" s="1188"/>
      <c r="W25" s="1188"/>
      <c r="X25" s="1188"/>
      <c r="Y25" s="1188"/>
      <c r="Z25" s="1188"/>
      <c r="AA25" s="1188"/>
      <c r="AB25" s="1188"/>
      <c r="AC25" s="1188"/>
      <c r="AD25" s="337"/>
      <c r="AE25" s="370"/>
    </row>
    <row r="26" spans="1:31" ht="15" customHeight="1">
      <c r="A26" s="320" t="s">
        <v>2791</v>
      </c>
      <c r="B26" s="367"/>
      <c r="C26" s="367"/>
      <c r="D26" s="367"/>
      <c r="E26" s="367"/>
      <c r="F26" s="367"/>
      <c r="G26" s="367"/>
      <c r="H26" s="367"/>
      <c r="I26" s="367"/>
      <c r="J26" s="367"/>
      <c r="K26" s="1188" t="str">
        <f>IFERROR(VLOOKUP(AE25,AF81:AR90,9,FALSE),"")</f>
        <v/>
      </c>
      <c r="L26" s="1188"/>
      <c r="M26" s="1188"/>
      <c r="N26" s="1188"/>
      <c r="O26" s="1188"/>
      <c r="P26" s="1188"/>
      <c r="Q26" s="1188"/>
      <c r="R26" s="1188"/>
      <c r="S26" s="1188"/>
      <c r="T26" s="1188"/>
      <c r="U26" s="1188"/>
      <c r="V26" s="1188"/>
      <c r="W26" s="1188"/>
      <c r="X26" s="1188"/>
      <c r="Y26" s="1188"/>
      <c r="Z26" s="1188"/>
      <c r="AA26" s="1188"/>
      <c r="AB26" s="1188"/>
      <c r="AC26" s="1188"/>
      <c r="AD26" s="337"/>
    </row>
    <row r="27" spans="1:31" ht="15" customHeight="1">
      <c r="A27" s="320" t="s">
        <v>2738</v>
      </c>
      <c r="B27" s="367"/>
      <c r="C27" s="367"/>
      <c r="D27" s="367"/>
      <c r="E27" s="367"/>
      <c r="F27" s="367"/>
      <c r="G27" s="367"/>
      <c r="H27" s="367"/>
      <c r="I27" s="367"/>
      <c r="J27" s="367"/>
      <c r="K27" s="1212" t="str">
        <f>IFERROR(VLOOKUP(AE25,AF81:AR90,10,FALSE),"")</f>
        <v/>
      </c>
      <c r="L27" s="1212"/>
      <c r="M27" s="1212"/>
      <c r="N27" s="360"/>
      <c r="O27" s="360"/>
      <c r="P27" s="360"/>
      <c r="Q27" s="367"/>
      <c r="R27" s="367"/>
      <c r="S27" s="367"/>
      <c r="T27" s="367"/>
      <c r="U27" s="367"/>
      <c r="V27" s="367"/>
      <c r="W27" s="367"/>
      <c r="X27" s="367"/>
      <c r="Y27" s="367"/>
      <c r="Z27" s="367"/>
      <c r="AA27" s="367"/>
      <c r="AB27" s="367"/>
      <c r="AC27" s="367"/>
      <c r="AD27" s="337"/>
    </row>
    <row r="28" spans="1:31" ht="15" customHeight="1">
      <c r="A28" s="320" t="s">
        <v>2792</v>
      </c>
      <c r="B28" s="367"/>
      <c r="C28" s="367"/>
      <c r="D28" s="367"/>
      <c r="E28" s="367"/>
      <c r="F28" s="367"/>
      <c r="G28" s="367"/>
      <c r="H28" s="367"/>
      <c r="I28" s="367"/>
      <c r="J28" s="367"/>
      <c r="K28" s="1188" t="str">
        <f>IFERROR(VLOOKUP(AE25,AF81:AR90,11,FALSE),"")</f>
        <v/>
      </c>
      <c r="L28" s="1188"/>
      <c r="M28" s="1188"/>
      <c r="N28" s="1188"/>
      <c r="O28" s="1188"/>
      <c r="P28" s="1188"/>
      <c r="Q28" s="1188"/>
      <c r="R28" s="1188"/>
      <c r="S28" s="1188"/>
      <c r="T28" s="1188"/>
      <c r="U28" s="1188"/>
      <c r="V28" s="1188"/>
      <c r="W28" s="1188"/>
      <c r="X28" s="1188"/>
      <c r="Y28" s="1188"/>
      <c r="Z28" s="1188"/>
      <c r="AA28" s="1188"/>
      <c r="AB28" s="1188"/>
      <c r="AC28" s="1188"/>
      <c r="AD28" s="337"/>
    </row>
    <row r="29" spans="1:31" ht="15" customHeight="1">
      <c r="A29" s="320" t="s">
        <v>2740</v>
      </c>
      <c r="B29" s="367"/>
      <c r="C29" s="367"/>
      <c r="D29" s="367"/>
      <c r="E29" s="367"/>
      <c r="F29" s="367"/>
      <c r="G29" s="367"/>
      <c r="H29" s="367"/>
      <c r="I29" s="367"/>
      <c r="J29" s="367"/>
      <c r="K29" s="1189" t="str">
        <f>IFERROR(VLOOKUP(AE25,AF81:AR90,12,FALSE),"")</f>
        <v/>
      </c>
      <c r="L29" s="1189"/>
      <c r="M29" s="1189"/>
      <c r="N29" s="1189"/>
      <c r="O29" s="1189"/>
      <c r="P29" s="1189"/>
      <c r="Q29" s="1189"/>
      <c r="R29" s="1189"/>
      <c r="S29" s="1189"/>
      <c r="T29" s="1189"/>
      <c r="U29" s="1189"/>
      <c r="V29" s="1189"/>
      <c r="W29" s="1189"/>
      <c r="X29" s="1189"/>
      <c r="Y29" s="1189"/>
      <c r="Z29" s="1189"/>
      <c r="AA29" s="1189"/>
      <c r="AB29" s="1189"/>
      <c r="AC29" s="1189"/>
      <c r="AD29" s="337"/>
    </row>
    <row r="30" spans="1:31" ht="15" customHeight="1">
      <c r="A30" s="320" t="s">
        <v>2793</v>
      </c>
      <c r="B30" s="367"/>
      <c r="C30" s="367"/>
      <c r="D30" s="367"/>
      <c r="E30" s="367"/>
      <c r="F30" s="367"/>
      <c r="G30" s="367"/>
      <c r="H30" s="367"/>
      <c r="I30" s="367"/>
      <c r="J30" s="367"/>
      <c r="K30" s="1189" t="str">
        <f>IFERROR(VLOOKUP(AE25,AF81:AS90,14,FALSE),"")</f>
        <v/>
      </c>
      <c r="L30" s="1189"/>
      <c r="M30" s="1189"/>
      <c r="N30" s="1189"/>
      <c r="O30" s="1189"/>
      <c r="P30" s="1189"/>
      <c r="Q30" s="1189"/>
      <c r="R30" s="1189"/>
      <c r="S30" s="1189"/>
      <c r="T30" s="1189"/>
      <c r="U30" s="1189"/>
      <c r="V30" s="1189"/>
      <c r="W30" s="1189"/>
      <c r="X30" s="1189"/>
      <c r="Y30" s="1189"/>
      <c r="Z30" s="1189"/>
      <c r="AA30" s="1189"/>
      <c r="AB30" s="1189"/>
      <c r="AC30" s="1189"/>
      <c r="AD30" s="337"/>
    </row>
    <row r="31" spans="1:31" ht="15" customHeight="1">
      <c r="A31" s="386" t="s">
        <v>2794</v>
      </c>
      <c r="B31" s="374"/>
      <c r="C31" s="374"/>
      <c r="D31" s="374"/>
      <c r="E31" s="374"/>
      <c r="F31" s="374"/>
      <c r="G31" s="374"/>
      <c r="H31" s="374"/>
      <c r="I31" s="374"/>
      <c r="J31" s="374"/>
      <c r="K31" s="1213" t="str">
        <f>IFERROR(VLOOKUP(AE25,AF81:AR90,13,FALSE),"")</f>
        <v/>
      </c>
      <c r="L31" s="1213"/>
      <c r="M31" s="1213"/>
      <c r="N31" s="1213"/>
      <c r="O31" s="1213"/>
      <c r="P31" s="1213"/>
      <c r="Q31" s="1213"/>
      <c r="R31" s="1213"/>
      <c r="S31" s="1213"/>
      <c r="T31" s="1213"/>
      <c r="U31" s="1213"/>
      <c r="V31" s="1213"/>
      <c r="W31" s="1213"/>
      <c r="X31" s="1213"/>
      <c r="Y31" s="1213"/>
      <c r="Z31" s="1213"/>
      <c r="AA31" s="1213"/>
      <c r="AB31" s="1213"/>
      <c r="AC31" s="1213"/>
      <c r="AD31" s="337"/>
    </row>
    <row r="32" spans="1:31" ht="15" customHeight="1" thickBot="1">
      <c r="A32" s="320" t="s">
        <v>2795</v>
      </c>
      <c r="B32" s="367"/>
      <c r="C32" s="367"/>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37"/>
    </row>
    <row r="33" spans="1:32" ht="15" customHeight="1" thickBot="1">
      <c r="A33" s="320" t="s">
        <v>2790</v>
      </c>
      <c r="B33" s="367"/>
      <c r="C33" s="367"/>
      <c r="D33" s="367"/>
      <c r="E33" s="367"/>
      <c r="F33" s="367"/>
      <c r="G33" s="367"/>
      <c r="H33" s="367"/>
      <c r="I33" s="367"/>
      <c r="J33" s="367"/>
      <c r="K33" s="1188" t="str">
        <f>IFERROR(VLOOKUP(AE33,AF81:AR90,5,FALSE),"")</f>
        <v/>
      </c>
      <c r="L33" s="1188"/>
      <c r="M33" s="1188"/>
      <c r="N33" s="1188"/>
      <c r="O33" s="1188"/>
      <c r="P33" s="1188"/>
      <c r="Q33" s="1188"/>
      <c r="R33" s="1188"/>
      <c r="S33" s="1188"/>
      <c r="T33" s="1188"/>
      <c r="U33" s="1188"/>
      <c r="V33" s="1188"/>
      <c r="W33" s="1188"/>
      <c r="X33" s="1188"/>
      <c r="Y33" s="1188"/>
      <c r="Z33" s="1188"/>
      <c r="AA33" s="1188"/>
      <c r="AB33" s="1188"/>
      <c r="AC33" s="1188"/>
      <c r="AD33" s="337"/>
      <c r="AE33" s="370"/>
    </row>
    <row r="34" spans="1:32" ht="15" customHeight="1">
      <c r="A34" s="320" t="s">
        <v>2791</v>
      </c>
      <c r="B34" s="367"/>
      <c r="C34" s="367"/>
      <c r="D34" s="367"/>
      <c r="E34" s="367"/>
      <c r="F34" s="367"/>
      <c r="G34" s="367"/>
      <c r="H34" s="367"/>
      <c r="I34" s="367"/>
      <c r="J34" s="367"/>
      <c r="K34" s="1188" t="str">
        <f>IFERROR(VLOOKUP(AE33,AF81:AR90,9,FALSE),"")</f>
        <v/>
      </c>
      <c r="L34" s="1188"/>
      <c r="M34" s="1188"/>
      <c r="N34" s="1188"/>
      <c r="O34" s="1188"/>
      <c r="P34" s="1188"/>
      <c r="Q34" s="1188"/>
      <c r="R34" s="1188"/>
      <c r="S34" s="1188"/>
      <c r="T34" s="1188"/>
      <c r="U34" s="1188"/>
      <c r="V34" s="1188"/>
      <c r="W34" s="1188"/>
      <c r="X34" s="1188"/>
      <c r="Y34" s="1188"/>
      <c r="Z34" s="1188"/>
      <c r="AA34" s="1188"/>
      <c r="AB34" s="1188"/>
      <c r="AC34" s="1188"/>
      <c r="AD34" s="337"/>
    </row>
    <row r="35" spans="1:32" ht="15" customHeight="1">
      <c r="A35" s="320" t="s">
        <v>2738</v>
      </c>
      <c r="B35" s="367"/>
      <c r="C35" s="367"/>
      <c r="D35" s="367"/>
      <c r="E35" s="367"/>
      <c r="F35" s="367"/>
      <c r="G35" s="367"/>
      <c r="H35" s="367"/>
      <c r="I35" s="367"/>
      <c r="J35" s="367"/>
      <c r="K35" s="1212" t="str">
        <f>IFERROR(VLOOKUP(AE33,AF81:AR90,10,FALSE),"")</f>
        <v/>
      </c>
      <c r="L35" s="1212"/>
      <c r="M35" s="1212"/>
      <c r="N35" s="360"/>
      <c r="O35" s="360"/>
      <c r="P35" s="360"/>
      <c r="Q35" s="367"/>
      <c r="R35" s="367"/>
      <c r="S35" s="367"/>
      <c r="T35" s="367"/>
      <c r="U35" s="367"/>
      <c r="V35" s="367"/>
      <c r="W35" s="367"/>
      <c r="X35" s="367"/>
      <c r="Y35" s="367"/>
      <c r="Z35" s="367"/>
      <c r="AA35" s="367"/>
      <c r="AB35" s="367"/>
      <c r="AC35" s="367"/>
      <c r="AD35" s="337"/>
    </row>
    <row r="36" spans="1:32" ht="15" customHeight="1">
      <c r="A36" s="320" t="s">
        <v>2792</v>
      </c>
      <c r="B36" s="367"/>
      <c r="C36" s="367"/>
      <c r="D36" s="367"/>
      <c r="E36" s="367"/>
      <c r="F36" s="367"/>
      <c r="G36" s="367"/>
      <c r="H36" s="367"/>
      <c r="I36" s="367"/>
      <c r="J36" s="367"/>
      <c r="K36" s="1188" t="str">
        <f>IFERROR(VLOOKUP(AE33,AF81:AR90,11,FALSE),"")</f>
        <v/>
      </c>
      <c r="L36" s="1188"/>
      <c r="M36" s="1188"/>
      <c r="N36" s="1188"/>
      <c r="O36" s="1188"/>
      <c r="P36" s="1188"/>
      <c r="Q36" s="1188"/>
      <c r="R36" s="1188"/>
      <c r="S36" s="1188"/>
      <c r="T36" s="1188"/>
      <c r="U36" s="1188"/>
      <c r="V36" s="1188"/>
      <c r="W36" s="1188"/>
      <c r="X36" s="1188"/>
      <c r="Y36" s="1188"/>
      <c r="Z36" s="1188"/>
      <c r="AA36" s="1188"/>
      <c r="AB36" s="1188"/>
      <c r="AC36" s="1188"/>
      <c r="AD36" s="337"/>
    </row>
    <row r="37" spans="1:32" ht="15" customHeight="1">
      <c r="A37" s="320" t="s">
        <v>2740</v>
      </c>
      <c r="B37" s="367"/>
      <c r="C37" s="367"/>
      <c r="D37" s="367"/>
      <c r="E37" s="367"/>
      <c r="F37" s="367"/>
      <c r="G37" s="367"/>
      <c r="H37" s="367"/>
      <c r="I37" s="367"/>
      <c r="J37" s="367"/>
      <c r="K37" s="1189" t="str">
        <f>IFERROR(VLOOKUP(AE33,AF81:AR90,12,FALSE),"")</f>
        <v/>
      </c>
      <c r="L37" s="1189"/>
      <c r="M37" s="1189"/>
      <c r="N37" s="1189"/>
      <c r="O37" s="1189"/>
      <c r="P37" s="1189"/>
      <c r="Q37" s="1189"/>
      <c r="R37" s="1189"/>
      <c r="S37" s="1189"/>
      <c r="T37" s="1189"/>
      <c r="U37" s="1189"/>
      <c r="V37" s="1189"/>
      <c r="W37" s="1189"/>
      <c r="X37" s="1189"/>
      <c r="Y37" s="1189"/>
      <c r="Z37" s="1189"/>
      <c r="AA37" s="1189"/>
      <c r="AB37" s="1189"/>
      <c r="AC37" s="1189"/>
      <c r="AD37" s="337"/>
    </row>
    <row r="38" spans="1:32" ht="15" customHeight="1">
      <c r="A38" s="320" t="s">
        <v>2793</v>
      </c>
      <c r="B38" s="367"/>
      <c r="C38" s="367"/>
      <c r="D38" s="367"/>
      <c r="E38" s="367"/>
      <c r="F38" s="367"/>
      <c r="G38" s="367"/>
      <c r="H38" s="367"/>
      <c r="I38" s="367"/>
      <c r="J38" s="367"/>
      <c r="K38" s="1189" t="str">
        <f>IFERROR(VLOOKUP(AE33,AF81:AS90,14,FALSE),"")</f>
        <v/>
      </c>
      <c r="L38" s="1189"/>
      <c r="M38" s="1189"/>
      <c r="N38" s="1189"/>
      <c r="O38" s="1189"/>
      <c r="P38" s="1189"/>
      <c r="Q38" s="1189"/>
      <c r="R38" s="1189"/>
      <c r="S38" s="1189"/>
      <c r="T38" s="1189"/>
      <c r="U38" s="1189"/>
      <c r="V38" s="1189"/>
      <c r="W38" s="1189"/>
      <c r="X38" s="1189"/>
      <c r="Y38" s="1189"/>
      <c r="Z38" s="1189"/>
      <c r="AA38" s="1189"/>
      <c r="AB38" s="1189"/>
      <c r="AC38" s="1189"/>
      <c r="AD38" s="337"/>
    </row>
    <row r="39" spans="1:32" ht="15" customHeight="1" thickBot="1">
      <c r="A39" s="386" t="s">
        <v>2794</v>
      </c>
      <c r="B39" s="374"/>
      <c r="C39" s="374"/>
      <c r="D39" s="374"/>
      <c r="E39" s="374"/>
      <c r="F39" s="374"/>
      <c r="G39" s="374"/>
      <c r="H39" s="374"/>
      <c r="I39" s="374"/>
      <c r="J39" s="374"/>
      <c r="K39" s="1213" t="str">
        <f>IFERROR(VLOOKUP(AE33,AF81:AR90,13,FALSE),"")</f>
        <v/>
      </c>
      <c r="L39" s="1213"/>
      <c r="M39" s="1213"/>
      <c r="N39" s="1213"/>
      <c r="O39" s="1213"/>
      <c r="P39" s="1213"/>
      <c r="Q39" s="1213"/>
      <c r="R39" s="1213"/>
      <c r="S39" s="1213"/>
      <c r="T39" s="1213"/>
      <c r="U39" s="1213"/>
      <c r="V39" s="1213"/>
      <c r="W39" s="1213"/>
      <c r="X39" s="1213"/>
      <c r="Y39" s="1213"/>
      <c r="Z39" s="1213"/>
      <c r="AA39" s="1213"/>
      <c r="AB39" s="1213"/>
      <c r="AC39" s="1213"/>
      <c r="AD39" s="327"/>
    </row>
    <row r="40" spans="1:32" ht="15" customHeight="1" thickBot="1">
      <c r="A40" s="320" t="s">
        <v>2790</v>
      </c>
      <c r="B40" s="367"/>
      <c r="C40" s="367"/>
      <c r="D40" s="367"/>
      <c r="E40" s="367"/>
      <c r="F40" s="367"/>
      <c r="G40" s="367"/>
      <c r="H40" s="367"/>
      <c r="I40" s="367"/>
      <c r="J40" s="367"/>
      <c r="K40" s="1188" t="str">
        <f>IFERROR(VLOOKUP(AE40,AF81:AR90,5,FALSE),"")</f>
        <v/>
      </c>
      <c r="L40" s="1188"/>
      <c r="M40" s="1188"/>
      <c r="N40" s="1188"/>
      <c r="O40" s="1188"/>
      <c r="P40" s="1188"/>
      <c r="Q40" s="1188"/>
      <c r="R40" s="1188"/>
      <c r="S40" s="1188"/>
      <c r="T40" s="1188"/>
      <c r="U40" s="1188"/>
      <c r="V40" s="1188"/>
      <c r="W40" s="1188"/>
      <c r="X40" s="1188"/>
      <c r="Y40" s="1188"/>
      <c r="Z40" s="1188"/>
      <c r="AA40" s="1188"/>
      <c r="AB40" s="1188"/>
      <c r="AC40" s="1188"/>
      <c r="AD40" s="337"/>
      <c r="AE40" s="370"/>
    </row>
    <row r="41" spans="1:32" ht="15" customHeight="1">
      <c r="A41" s="320" t="s">
        <v>2791</v>
      </c>
      <c r="B41" s="367"/>
      <c r="C41" s="367"/>
      <c r="D41" s="367"/>
      <c r="E41" s="367"/>
      <c r="F41" s="367"/>
      <c r="G41" s="367"/>
      <c r="H41" s="367"/>
      <c r="I41" s="367"/>
      <c r="J41" s="367"/>
      <c r="K41" s="1188" t="str">
        <f>IFERROR(VLOOKUP(AE40,AF81:AR90,9,FALSE),"")</f>
        <v/>
      </c>
      <c r="L41" s="1188"/>
      <c r="M41" s="1188"/>
      <c r="N41" s="1188"/>
      <c r="O41" s="1188"/>
      <c r="P41" s="1188"/>
      <c r="Q41" s="1188"/>
      <c r="R41" s="1188"/>
      <c r="S41" s="1188"/>
      <c r="T41" s="1188"/>
      <c r="U41" s="1188"/>
      <c r="V41" s="1188"/>
      <c r="W41" s="1188"/>
      <c r="X41" s="1188"/>
      <c r="Y41" s="1188"/>
      <c r="Z41" s="1188"/>
      <c r="AA41" s="1188"/>
      <c r="AB41" s="1188"/>
      <c r="AC41" s="1188"/>
      <c r="AD41" s="337"/>
    </row>
    <row r="42" spans="1:32" ht="15" customHeight="1">
      <c r="A42" s="320" t="s">
        <v>2738</v>
      </c>
      <c r="B42" s="376"/>
      <c r="C42" s="376"/>
      <c r="D42" s="376"/>
      <c r="E42" s="376"/>
      <c r="F42" s="376"/>
      <c r="G42" s="376"/>
      <c r="H42" s="376"/>
      <c r="I42" s="367"/>
      <c r="J42" s="367"/>
      <c r="K42" s="1212" t="str">
        <f>IFERROR(VLOOKUP(AE40,AF81:AR90,10,FALSE),"")</f>
        <v/>
      </c>
      <c r="L42" s="1212"/>
      <c r="M42" s="1212"/>
      <c r="N42" s="360"/>
      <c r="O42" s="360"/>
      <c r="P42" s="360"/>
      <c r="Q42" s="367"/>
      <c r="R42" s="367"/>
      <c r="S42" s="367"/>
      <c r="T42" s="367"/>
      <c r="U42" s="367"/>
      <c r="V42" s="367"/>
      <c r="W42" s="367"/>
      <c r="X42" s="367"/>
      <c r="Y42" s="367"/>
      <c r="Z42" s="376"/>
      <c r="AA42" s="376"/>
      <c r="AB42" s="376"/>
      <c r="AC42" s="376"/>
      <c r="AD42" s="389"/>
      <c r="AE42" s="390"/>
      <c r="AF42" s="390"/>
    </row>
    <row r="43" spans="1:32" ht="15" customHeight="1">
      <c r="A43" s="320" t="s">
        <v>2792</v>
      </c>
      <c r="B43" s="376"/>
      <c r="C43" s="376"/>
      <c r="D43" s="376"/>
      <c r="E43" s="376"/>
      <c r="F43" s="376"/>
      <c r="G43" s="376"/>
      <c r="H43" s="376"/>
      <c r="I43" s="367"/>
      <c r="J43" s="367"/>
      <c r="K43" s="1188" t="str">
        <f>IFERROR(VLOOKUP(AE40,AF81:AR90,11,FALSE),"")</f>
        <v/>
      </c>
      <c r="L43" s="1188"/>
      <c r="M43" s="1188"/>
      <c r="N43" s="1188"/>
      <c r="O43" s="1188"/>
      <c r="P43" s="1188"/>
      <c r="Q43" s="1188"/>
      <c r="R43" s="1188"/>
      <c r="S43" s="1188"/>
      <c r="T43" s="1188"/>
      <c r="U43" s="1188"/>
      <c r="V43" s="1188"/>
      <c r="W43" s="1188"/>
      <c r="X43" s="1188"/>
      <c r="Y43" s="1188"/>
      <c r="Z43" s="1227"/>
      <c r="AA43" s="1227"/>
      <c r="AB43" s="1227"/>
      <c r="AC43" s="1227"/>
      <c r="AD43" s="389"/>
      <c r="AE43" s="390"/>
      <c r="AF43" s="390"/>
    </row>
    <row r="44" spans="1:32" ht="15" customHeight="1">
      <c r="A44" s="320" t="s">
        <v>2740</v>
      </c>
      <c r="B44" s="376"/>
      <c r="C44" s="376"/>
      <c r="D44" s="376"/>
      <c r="E44" s="376"/>
      <c r="F44" s="376"/>
      <c r="G44" s="376"/>
      <c r="H44" s="376"/>
      <c r="I44" s="367"/>
      <c r="J44" s="367"/>
      <c r="K44" s="1189" t="str">
        <f>IFERROR(VLOOKUP(AE40,AF81:AR90,12,FALSE),"")</f>
        <v/>
      </c>
      <c r="L44" s="1189"/>
      <c r="M44" s="1189"/>
      <c r="N44" s="1189"/>
      <c r="O44" s="1189"/>
      <c r="P44" s="1189"/>
      <c r="Q44" s="1189"/>
      <c r="R44" s="1189"/>
      <c r="S44" s="1189"/>
      <c r="T44" s="1189"/>
      <c r="U44" s="1189"/>
      <c r="V44" s="1189"/>
      <c r="W44" s="1189"/>
      <c r="X44" s="1189"/>
      <c r="Y44" s="1189"/>
      <c r="Z44" s="1228"/>
      <c r="AA44" s="1228"/>
      <c r="AB44" s="1228"/>
      <c r="AC44" s="1228"/>
      <c r="AD44" s="389"/>
      <c r="AE44" s="390"/>
      <c r="AF44" s="390"/>
    </row>
    <row r="45" spans="1:32" ht="15" customHeight="1">
      <c r="A45" s="320" t="s">
        <v>2793</v>
      </c>
      <c r="B45" s="367"/>
      <c r="C45" s="367"/>
      <c r="D45" s="367"/>
      <c r="E45" s="367"/>
      <c r="F45" s="367"/>
      <c r="G45" s="367"/>
      <c r="H45" s="367"/>
      <c r="I45" s="367"/>
      <c r="J45" s="367"/>
      <c r="K45" s="1189" t="str">
        <f>IFERROR(VLOOKUP(AE40,AF81:AS90,14,FALSE),"")</f>
        <v/>
      </c>
      <c r="L45" s="1189"/>
      <c r="M45" s="1189"/>
      <c r="N45" s="1189"/>
      <c r="O45" s="1189"/>
      <c r="P45" s="1189"/>
      <c r="Q45" s="1189"/>
      <c r="R45" s="1189"/>
      <c r="S45" s="1189"/>
      <c r="T45" s="1189"/>
      <c r="U45" s="1189"/>
      <c r="V45" s="1189"/>
      <c r="W45" s="1189"/>
      <c r="X45" s="1189"/>
      <c r="Y45" s="1189"/>
      <c r="Z45" s="1189"/>
      <c r="AA45" s="1189"/>
      <c r="AB45" s="1189"/>
      <c r="AC45" s="1189"/>
      <c r="AD45" s="337"/>
    </row>
    <row r="46" spans="1:32" ht="15" customHeight="1" thickBot="1">
      <c r="A46" s="386" t="s">
        <v>2794</v>
      </c>
      <c r="B46" s="374"/>
      <c r="C46" s="374"/>
      <c r="D46" s="374"/>
      <c r="E46" s="374"/>
      <c r="F46" s="374"/>
      <c r="G46" s="374"/>
      <c r="H46" s="374"/>
      <c r="I46" s="374"/>
      <c r="J46" s="374"/>
      <c r="K46" s="1213" t="str">
        <f>IFERROR(VLOOKUP(AE40,AF81:AR90,13,FALSE),"")</f>
        <v/>
      </c>
      <c r="L46" s="1213"/>
      <c r="M46" s="1213"/>
      <c r="N46" s="1213"/>
      <c r="O46" s="1213"/>
      <c r="P46" s="1213"/>
      <c r="Q46" s="1213"/>
      <c r="R46" s="1213"/>
      <c r="S46" s="1213"/>
      <c r="T46" s="1213"/>
      <c r="U46" s="1213"/>
      <c r="V46" s="1213"/>
      <c r="W46" s="1213"/>
      <c r="X46" s="1213"/>
      <c r="Y46" s="1213"/>
      <c r="Z46" s="1213"/>
      <c r="AA46" s="1213"/>
      <c r="AB46" s="1213"/>
      <c r="AC46" s="1213"/>
      <c r="AD46" s="327"/>
    </row>
    <row r="47" spans="1:32" ht="15" customHeight="1" thickBot="1">
      <c r="A47" s="320" t="s">
        <v>2790</v>
      </c>
      <c r="B47" s="367"/>
      <c r="C47" s="367"/>
      <c r="D47" s="367"/>
      <c r="E47" s="367"/>
      <c r="F47" s="367"/>
      <c r="G47" s="367"/>
      <c r="H47" s="367"/>
      <c r="I47" s="367"/>
      <c r="J47" s="367"/>
      <c r="K47" s="1188" t="str">
        <f>IFERROR(VLOOKUP(AE47,AF81:AR90,5,FALSE),"")</f>
        <v/>
      </c>
      <c r="L47" s="1188"/>
      <c r="M47" s="1188"/>
      <c r="N47" s="1188"/>
      <c r="O47" s="1188"/>
      <c r="P47" s="1188"/>
      <c r="Q47" s="1188"/>
      <c r="R47" s="1188"/>
      <c r="S47" s="1188"/>
      <c r="T47" s="1188"/>
      <c r="U47" s="1188"/>
      <c r="V47" s="1188"/>
      <c r="W47" s="1188"/>
      <c r="X47" s="1188"/>
      <c r="Y47" s="1188"/>
      <c r="Z47" s="1188"/>
      <c r="AA47" s="1188"/>
      <c r="AB47" s="1188"/>
      <c r="AC47" s="1188"/>
      <c r="AD47" s="337"/>
      <c r="AE47" s="370"/>
    </row>
    <row r="48" spans="1:32" ht="15" customHeight="1">
      <c r="A48" s="320" t="s">
        <v>2791</v>
      </c>
      <c r="B48" s="367"/>
      <c r="C48" s="367"/>
      <c r="D48" s="367"/>
      <c r="E48" s="367"/>
      <c r="F48" s="367"/>
      <c r="G48" s="367"/>
      <c r="H48" s="367"/>
      <c r="I48" s="367"/>
      <c r="J48" s="367"/>
      <c r="K48" s="1188" t="str">
        <f>IFERROR(VLOOKUP(AE47,AF81:AR90,9,FALSE),"")</f>
        <v/>
      </c>
      <c r="L48" s="1188"/>
      <c r="M48" s="1188"/>
      <c r="N48" s="1188"/>
      <c r="O48" s="1188"/>
      <c r="P48" s="1188"/>
      <c r="Q48" s="1188"/>
      <c r="R48" s="1188"/>
      <c r="S48" s="1188"/>
      <c r="T48" s="1188"/>
      <c r="U48" s="1188"/>
      <c r="V48" s="1188"/>
      <c r="W48" s="1188"/>
      <c r="X48" s="1188"/>
      <c r="Y48" s="1188"/>
      <c r="Z48" s="1188"/>
      <c r="AA48" s="1188"/>
      <c r="AB48" s="1188"/>
      <c r="AC48" s="1188"/>
      <c r="AD48" s="337"/>
    </row>
    <row r="49" spans="1:30" ht="15" customHeight="1">
      <c r="A49" s="320" t="s">
        <v>2738</v>
      </c>
      <c r="B49" s="367"/>
      <c r="C49" s="367"/>
      <c r="D49" s="367"/>
      <c r="E49" s="367"/>
      <c r="F49" s="367"/>
      <c r="G49" s="367"/>
      <c r="H49" s="367"/>
      <c r="I49" s="367"/>
      <c r="J49" s="367"/>
      <c r="K49" s="1212" t="str">
        <f>IFERROR(VLOOKUP(AE47,AF81:AR90,10,FALSE),"")</f>
        <v/>
      </c>
      <c r="L49" s="1212"/>
      <c r="M49" s="1212"/>
      <c r="N49" s="360"/>
      <c r="O49" s="360"/>
      <c r="P49" s="360"/>
      <c r="Q49" s="367"/>
      <c r="R49" s="367"/>
      <c r="S49" s="367"/>
      <c r="T49" s="367"/>
      <c r="U49" s="367"/>
      <c r="V49" s="367"/>
      <c r="W49" s="367"/>
      <c r="X49" s="367"/>
      <c r="Y49" s="367"/>
      <c r="Z49" s="367"/>
      <c r="AA49" s="367"/>
      <c r="AB49" s="367"/>
      <c r="AC49" s="367"/>
      <c r="AD49" s="337"/>
    </row>
    <row r="50" spans="1:30" ht="15" customHeight="1">
      <c r="A50" s="320" t="s">
        <v>2792</v>
      </c>
      <c r="B50" s="367"/>
      <c r="C50" s="367"/>
      <c r="D50" s="367"/>
      <c r="E50" s="367"/>
      <c r="F50" s="367"/>
      <c r="G50" s="367"/>
      <c r="H50" s="367"/>
      <c r="I50" s="367"/>
      <c r="J50" s="367"/>
      <c r="K50" s="1188" t="str">
        <f>IFERROR(VLOOKUP(AE47,AF81:AR90,11,FALSE),"")</f>
        <v/>
      </c>
      <c r="L50" s="1188"/>
      <c r="M50" s="1188"/>
      <c r="N50" s="1188"/>
      <c r="O50" s="1188"/>
      <c r="P50" s="1188"/>
      <c r="Q50" s="1188"/>
      <c r="R50" s="1188"/>
      <c r="S50" s="1188"/>
      <c r="T50" s="1188"/>
      <c r="U50" s="1188"/>
      <c r="V50" s="1188"/>
      <c r="W50" s="1188"/>
      <c r="X50" s="1188"/>
      <c r="Y50" s="1188"/>
      <c r="Z50" s="1188"/>
      <c r="AA50" s="1188"/>
      <c r="AB50" s="1188"/>
      <c r="AC50" s="1188"/>
      <c r="AD50" s="337"/>
    </row>
    <row r="51" spans="1:30" ht="15" customHeight="1">
      <c r="A51" s="320" t="s">
        <v>2740</v>
      </c>
      <c r="B51" s="367"/>
      <c r="C51" s="367"/>
      <c r="D51" s="367"/>
      <c r="E51" s="367"/>
      <c r="F51" s="367"/>
      <c r="G51" s="367"/>
      <c r="H51" s="367"/>
      <c r="I51" s="367"/>
      <c r="J51" s="367"/>
      <c r="K51" s="1189" t="str">
        <f>IFERROR(VLOOKUP(AE47,AF81:AR90,12,FALSE),"")</f>
        <v/>
      </c>
      <c r="L51" s="1189"/>
      <c r="M51" s="1189"/>
      <c r="N51" s="1189"/>
      <c r="O51" s="1189"/>
      <c r="P51" s="1189"/>
      <c r="Q51" s="1189"/>
      <c r="R51" s="1189"/>
      <c r="S51" s="1189"/>
      <c r="T51" s="1189"/>
      <c r="U51" s="1189"/>
      <c r="V51" s="1189"/>
      <c r="W51" s="1189"/>
      <c r="X51" s="1189"/>
      <c r="Y51" s="1189"/>
      <c r="Z51" s="1189"/>
      <c r="AA51" s="1189"/>
      <c r="AB51" s="1189"/>
      <c r="AC51" s="1189"/>
      <c r="AD51" s="337"/>
    </row>
    <row r="52" spans="1:30" ht="15" customHeight="1">
      <c r="A52" s="320" t="s">
        <v>2793</v>
      </c>
      <c r="B52" s="367"/>
      <c r="C52" s="367"/>
      <c r="D52" s="367"/>
      <c r="E52" s="367"/>
      <c r="F52" s="367"/>
      <c r="G52" s="367"/>
      <c r="H52" s="367"/>
      <c r="I52" s="367"/>
      <c r="J52" s="367"/>
      <c r="K52" s="1189" t="str">
        <f>IFERROR(VLOOKUP(AE47,AF81:AS90,14,FALSE),"")</f>
        <v/>
      </c>
      <c r="L52" s="1189"/>
      <c r="M52" s="1189"/>
      <c r="N52" s="1189"/>
      <c r="O52" s="1189"/>
      <c r="P52" s="1189"/>
      <c r="Q52" s="1189"/>
      <c r="R52" s="1189"/>
      <c r="S52" s="1189"/>
      <c r="T52" s="1189"/>
      <c r="U52" s="1189"/>
      <c r="V52" s="1189"/>
      <c r="W52" s="1189"/>
      <c r="X52" s="1189"/>
      <c r="Y52" s="1189"/>
      <c r="Z52" s="1189"/>
      <c r="AA52" s="1189"/>
      <c r="AB52" s="1189"/>
      <c r="AC52" s="1189"/>
      <c r="AD52" s="337"/>
    </row>
    <row r="53" spans="1:30" ht="15" customHeight="1">
      <c r="A53" s="386" t="s">
        <v>2794</v>
      </c>
      <c r="B53" s="374"/>
      <c r="C53" s="374"/>
      <c r="D53" s="374"/>
      <c r="E53" s="374"/>
      <c r="F53" s="374"/>
      <c r="G53" s="374"/>
      <c r="H53" s="374"/>
      <c r="I53" s="374"/>
      <c r="J53" s="374"/>
      <c r="K53" s="1213" t="str">
        <f>IFERROR(VLOOKUP(AE47,AF81:AR90,13,FALSE),"")</f>
        <v/>
      </c>
      <c r="L53" s="1213"/>
      <c r="M53" s="1213"/>
      <c r="N53" s="1213"/>
      <c r="O53" s="1213"/>
      <c r="P53" s="1213"/>
      <c r="Q53" s="1213"/>
      <c r="R53" s="1213"/>
      <c r="S53" s="1213"/>
      <c r="T53" s="1213"/>
      <c r="U53" s="1213"/>
      <c r="V53" s="1213"/>
      <c r="W53" s="1213"/>
      <c r="X53" s="1213"/>
      <c r="Y53" s="1213"/>
      <c r="Z53" s="1213"/>
      <c r="AA53" s="1213"/>
      <c r="AB53" s="1213"/>
      <c r="AC53" s="1213"/>
      <c r="AD53" s="327"/>
    </row>
    <row r="79" spans="1:36">
      <c r="A79" s="333" t="s">
        <v>2589</v>
      </c>
    </row>
    <row r="80" spans="1:36" ht="13.5">
      <c r="A80" s="380" t="s">
        <v>2752</v>
      </c>
      <c r="Y80" s="333" t="s">
        <v>2591</v>
      </c>
      <c r="AC80" s="333" t="s">
        <v>2591</v>
      </c>
      <c r="AF80" s="333" t="s">
        <v>2753</v>
      </c>
      <c r="AJ80" s="333" t="s">
        <v>2753</v>
      </c>
    </row>
    <row r="81" spans="1:45" ht="13.5">
      <c r="A81" s="380" t="s">
        <v>2754</v>
      </c>
      <c r="Y81" s="333" t="s">
        <v>2593</v>
      </c>
      <c r="AC81" s="333" t="s">
        <v>2594</v>
      </c>
      <c r="AF81" s="333" t="s">
        <v>2566</v>
      </c>
      <c r="AG81" s="333">
        <f>'第二面（入力）'!L2</f>
        <v>0</v>
      </c>
      <c r="AH81" s="333">
        <f>'第二面（入力）'!S2</f>
        <v>0</v>
      </c>
      <c r="AI81" s="381">
        <f>'第二面（入力）'!Z2</f>
        <v>0</v>
      </c>
      <c r="AJ81" s="333">
        <f>'第二面（入力）'!K3</f>
        <v>0</v>
      </c>
      <c r="AK81" s="333">
        <f>'第二面（入力）'!L4</f>
        <v>0</v>
      </c>
      <c r="AL81" s="333">
        <f>'第二面（入力）'!T4</f>
        <v>0</v>
      </c>
      <c r="AM81" s="381">
        <f>'第二面（入力）'!AA4</f>
        <v>0</v>
      </c>
      <c r="AN81" s="333">
        <f>'第二面（入力）'!K5</f>
        <v>0</v>
      </c>
      <c r="AO81" s="333">
        <f>'第二面（入力）'!K6</f>
        <v>0</v>
      </c>
      <c r="AP81" s="333">
        <f>'第二面（入力）'!K7</f>
        <v>0</v>
      </c>
      <c r="AQ81" s="381">
        <f>'第二面（入力）'!K8</f>
        <v>0</v>
      </c>
      <c r="AR81" s="381">
        <f>'第二面（入力）'!K9</f>
        <v>0</v>
      </c>
      <c r="AS81" s="333" t="str">
        <f>IF('第二面（入力）'!$K$10="","",'第二面（入力）'!$K$10)</f>
        <v/>
      </c>
    </row>
    <row r="82" spans="1:45" ht="13.5">
      <c r="A82" s="380" t="s">
        <v>2755</v>
      </c>
      <c r="Y82" s="333" t="s">
        <v>2596</v>
      </c>
      <c r="AC82" s="333" t="s">
        <v>2597</v>
      </c>
      <c r="AF82" s="333" t="s">
        <v>2580</v>
      </c>
      <c r="AG82" s="333">
        <f>'第二面（入力）'!L12</f>
        <v>0</v>
      </c>
      <c r="AH82" s="333">
        <f>'第二面（入力）'!S12</f>
        <v>0</v>
      </c>
      <c r="AI82" s="381">
        <f>'第二面（入力）'!Z12</f>
        <v>0</v>
      </c>
      <c r="AJ82" s="333">
        <f>'第二面（入力）'!K13</f>
        <v>0</v>
      </c>
      <c r="AK82" s="333">
        <f>'第二面（入力）'!L14</f>
        <v>0</v>
      </c>
      <c r="AL82" s="333">
        <f>'第二面（入力）'!T14</f>
        <v>0</v>
      </c>
      <c r="AM82" s="381">
        <f>'第二面（入力）'!AA14</f>
        <v>0</v>
      </c>
      <c r="AN82" s="333">
        <f>'第二面（入力）'!K15</f>
        <v>0</v>
      </c>
      <c r="AO82" s="333">
        <f>'第二面（入力）'!K16</f>
        <v>0</v>
      </c>
      <c r="AP82" s="333">
        <f>'第二面（入力）'!K17</f>
        <v>0</v>
      </c>
      <c r="AQ82" s="381">
        <f>'第二面（入力）'!K18</f>
        <v>0</v>
      </c>
      <c r="AR82" s="381">
        <f>'第二面（入力）'!K19</f>
        <v>0</v>
      </c>
      <c r="AS82" s="333" t="str">
        <f>IF('第二面（入力）'!$K$20="","",'第二面（入力）'!$K$20)</f>
        <v/>
      </c>
    </row>
    <row r="83" spans="1:45" ht="13.5">
      <c r="A83" s="380" t="s">
        <v>2756</v>
      </c>
      <c r="Y83" s="333" t="s">
        <v>2599</v>
      </c>
      <c r="AC83" s="333" t="s">
        <v>2600</v>
      </c>
      <c r="AF83" s="333" t="s">
        <v>2581</v>
      </c>
      <c r="AG83" s="333">
        <f>'第二面（入力）'!L22</f>
        <v>0</v>
      </c>
      <c r="AH83" s="333">
        <f>'第二面（入力）'!S22</f>
        <v>0</v>
      </c>
      <c r="AI83" s="381">
        <f>'第二面（入力）'!Z22</f>
        <v>0</v>
      </c>
      <c r="AJ83" s="333">
        <f>'第二面（入力）'!K23</f>
        <v>0</v>
      </c>
      <c r="AK83" s="333">
        <f>'第二面（入力）'!L24</f>
        <v>0</v>
      </c>
      <c r="AL83" s="333">
        <f>'第二面（入力）'!T24</f>
        <v>0</v>
      </c>
      <c r="AM83" s="381">
        <f>'第二面（入力）'!AA24</f>
        <v>0</v>
      </c>
      <c r="AN83" s="333">
        <f>'第二面（入力）'!K25</f>
        <v>0</v>
      </c>
      <c r="AO83" s="333">
        <f>'第二面（入力）'!K26</f>
        <v>0</v>
      </c>
      <c r="AP83" s="333">
        <f>'第二面（入力）'!K27</f>
        <v>0</v>
      </c>
      <c r="AQ83" s="381">
        <f>'第二面（入力）'!K28</f>
        <v>0</v>
      </c>
      <c r="AR83" s="381">
        <f>'第二面（入力）'!K29</f>
        <v>0</v>
      </c>
      <c r="AS83" s="333" t="str">
        <f>IF('第二面（入力）'!$K$30="","",'第二面（入力）'!$K$30)</f>
        <v/>
      </c>
    </row>
    <row r="84" spans="1:45" ht="13.5">
      <c r="A84" s="380" t="s">
        <v>2757</v>
      </c>
      <c r="Y84" s="333" t="s">
        <v>2602</v>
      </c>
      <c r="AC84" s="333" t="s">
        <v>2603</v>
      </c>
      <c r="AF84" s="333" t="s">
        <v>2582</v>
      </c>
      <c r="AG84" s="333">
        <f>'第二面（入力）'!L32</f>
        <v>0</v>
      </c>
      <c r="AH84" s="333">
        <f>'第二面（入力）'!S32</f>
        <v>0</v>
      </c>
      <c r="AI84" s="381">
        <f>'第二面（入力）'!Z32</f>
        <v>0</v>
      </c>
      <c r="AJ84" s="333">
        <f>'第二面（入力）'!K33</f>
        <v>0</v>
      </c>
      <c r="AK84" s="333">
        <f>'第二面（入力）'!L34</f>
        <v>0</v>
      </c>
      <c r="AL84" s="333">
        <f>'第二面（入力）'!T34</f>
        <v>0</v>
      </c>
      <c r="AM84" s="381">
        <f>'第二面（入力）'!AA34</f>
        <v>0</v>
      </c>
      <c r="AN84" s="333">
        <f>'第二面（入力）'!K35</f>
        <v>0</v>
      </c>
      <c r="AO84" s="333">
        <f>'第二面（入力）'!K36</f>
        <v>0</v>
      </c>
      <c r="AP84" s="333">
        <f>'第二面（入力）'!K37</f>
        <v>0</v>
      </c>
      <c r="AQ84" s="381">
        <f>'第二面（入力）'!K38</f>
        <v>0</v>
      </c>
      <c r="AR84" s="381">
        <f>'第二面（入力）'!K39</f>
        <v>0</v>
      </c>
      <c r="AS84" s="333" t="str">
        <f>IF('第二面（入力）'!$K$40="","",'第二面（入力）'!$K$40)</f>
        <v/>
      </c>
    </row>
    <row r="85" spans="1:45" ht="13.5">
      <c r="A85" s="380" t="s">
        <v>2758</v>
      </c>
      <c r="Y85" s="333" t="s">
        <v>2605</v>
      </c>
      <c r="AC85" s="333" t="s">
        <v>2606</v>
      </c>
      <c r="AF85" s="333" t="s">
        <v>2583</v>
      </c>
      <c r="AG85" s="333">
        <f>'第二面（入力）'!L42</f>
        <v>0</v>
      </c>
      <c r="AH85" s="333">
        <f>'第二面（入力）'!S42</f>
        <v>0</v>
      </c>
      <c r="AI85" s="381">
        <f>'第二面（入力）'!Z42</f>
        <v>0</v>
      </c>
      <c r="AJ85" s="333">
        <f>'第二面（入力）'!K43</f>
        <v>0</v>
      </c>
      <c r="AK85" s="333">
        <f>'第二面（入力）'!L44</f>
        <v>0</v>
      </c>
      <c r="AL85" s="333">
        <f>'第二面（入力）'!T44</f>
        <v>0</v>
      </c>
      <c r="AM85" s="381">
        <f>'第二面（入力）'!AA44</f>
        <v>0</v>
      </c>
      <c r="AN85" s="333">
        <f>'第二面（入力）'!K45</f>
        <v>0</v>
      </c>
      <c r="AO85" s="333">
        <f>'第二面（入力）'!K46</f>
        <v>0</v>
      </c>
      <c r="AP85" s="333">
        <f>'第二面（入力）'!K47</f>
        <v>0</v>
      </c>
      <c r="AQ85" s="381">
        <f>'第二面（入力）'!K48</f>
        <v>0</v>
      </c>
      <c r="AR85" s="381">
        <f>'第二面（入力）'!K49</f>
        <v>0</v>
      </c>
      <c r="AS85" s="333" t="str">
        <f>IF('第二面（入力）'!$K$50="","",'第二面（入力）'!$K$50)</f>
        <v/>
      </c>
    </row>
    <row r="86" spans="1:45" ht="13.5">
      <c r="A86" s="380" t="s">
        <v>2759</v>
      </c>
      <c r="Y86" s="333" t="s">
        <v>2608</v>
      </c>
      <c r="AC86" s="333" t="s">
        <v>2609</v>
      </c>
      <c r="AF86" s="333" t="s">
        <v>2584</v>
      </c>
      <c r="AG86" s="333">
        <f>'第二面（入力）'!L52</f>
        <v>0</v>
      </c>
      <c r="AH86" s="333">
        <f>'第二面（入力）'!S52</f>
        <v>0</v>
      </c>
      <c r="AI86" s="381">
        <f>'第二面（入力）'!Z52</f>
        <v>0</v>
      </c>
      <c r="AJ86" s="333">
        <f>'第二面（入力）'!K53</f>
        <v>0</v>
      </c>
      <c r="AK86" s="333">
        <f>'第二面（入力）'!L54</f>
        <v>0</v>
      </c>
      <c r="AL86" s="333">
        <f>'第二面（入力）'!T54</f>
        <v>0</v>
      </c>
      <c r="AM86" s="381">
        <f>'第二面（入力）'!AA54</f>
        <v>0</v>
      </c>
      <c r="AN86" s="333">
        <f>'第二面（入力）'!K55</f>
        <v>0</v>
      </c>
      <c r="AO86" s="333">
        <f>'第二面（入力）'!K56</f>
        <v>0</v>
      </c>
      <c r="AP86" s="333">
        <f>'第二面（入力）'!K57</f>
        <v>0</v>
      </c>
      <c r="AQ86" s="381">
        <f>'第二面（入力）'!K58</f>
        <v>0</v>
      </c>
      <c r="AR86" s="381">
        <f>'第二面（入力）'!K59</f>
        <v>0</v>
      </c>
      <c r="AS86" s="333" t="str">
        <f>IF('第二面（入力）'!$K$60="","",'第二面（入力）'!$K$60)</f>
        <v/>
      </c>
    </row>
    <row r="87" spans="1:45" ht="13.5">
      <c r="A87" s="380" t="s">
        <v>2760</v>
      </c>
      <c r="Y87" s="333" t="s">
        <v>2611</v>
      </c>
      <c r="AC87" s="333" t="s">
        <v>2612</v>
      </c>
      <c r="AF87" s="333" t="s">
        <v>2585</v>
      </c>
      <c r="AG87" s="333">
        <f>'第二面（入力）'!L62</f>
        <v>0</v>
      </c>
      <c r="AH87" s="333">
        <f>'第二面（入力）'!S62</f>
        <v>0</v>
      </c>
      <c r="AI87" s="381">
        <f>'第二面（入力）'!Z62</f>
        <v>0</v>
      </c>
      <c r="AJ87" s="333">
        <f>'第二面（入力）'!K63</f>
        <v>0</v>
      </c>
      <c r="AK87" s="333">
        <f>'第二面（入力）'!L64</f>
        <v>0</v>
      </c>
      <c r="AL87" s="333">
        <f>'第二面（入力）'!T64</f>
        <v>0</v>
      </c>
      <c r="AM87" s="381">
        <f>'第二面（入力）'!AA64</f>
        <v>0</v>
      </c>
      <c r="AN87" s="333">
        <f>'第二面（入力）'!K65</f>
        <v>0</v>
      </c>
      <c r="AO87" s="333">
        <f>'第二面（入力）'!K66</f>
        <v>0</v>
      </c>
      <c r="AP87" s="333">
        <f>'第二面（入力）'!K67</f>
        <v>0</v>
      </c>
      <c r="AQ87" s="381">
        <f>'第二面（入力）'!K68</f>
        <v>0</v>
      </c>
      <c r="AR87" s="381">
        <f>'第二面（入力）'!K69</f>
        <v>0</v>
      </c>
      <c r="AS87" s="333" t="str">
        <f>IF('第二面（入力）'!$K$70="","",'第二面（入力）'!$K$70)</f>
        <v/>
      </c>
    </row>
    <row r="88" spans="1:45" ht="13.5">
      <c r="A88" s="380" t="s">
        <v>2761</v>
      </c>
      <c r="Y88" s="333" t="s">
        <v>2614</v>
      </c>
      <c r="AC88" s="333" t="s">
        <v>2615</v>
      </c>
      <c r="AF88" s="333" t="s">
        <v>2586</v>
      </c>
      <c r="AG88" s="333">
        <f>'第二面（入力）'!L72</f>
        <v>0</v>
      </c>
      <c r="AH88" s="333">
        <f>'第二面（入力）'!S72</f>
        <v>0</v>
      </c>
      <c r="AI88" s="381">
        <f>'第二面（入力）'!Z72</f>
        <v>0</v>
      </c>
      <c r="AJ88" s="333">
        <f>'第二面（入力）'!K73</f>
        <v>0</v>
      </c>
      <c r="AK88" s="333">
        <f>'第二面（入力）'!L74</f>
        <v>0</v>
      </c>
      <c r="AL88" s="333">
        <f>'第二面（入力）'!T74</f>
        <v>0</v>
      </c>
      <c r="AM88" s="381">
        <f>'第二面（入力）'!AA74</f>
        <v>0</v>
      </c>
      <c r="AN88" s="333">
        <f>'第二面（入力）'!K75</f>
        <v>0</v>
      </c>
      <c r="AO88" s="333">
        <f>'第二面（入力）'!K76</f>
        <v>0</v>
      </c>
      <c r="AP88" s="333">
        <f>'第二面（入力）'!K77</f>
        <v>0</v>
      </c>
      <c r="AQ88" s="381">
        <f>'第二面（入力）'!K78</f>
        <v>0</v>
      </c>
      <c r="AR88" s="381">
        <f>'第二面（入力）'!K79</f>
        <v>0</v>
      </c>
      <c r="AS88" s="333" t="str">
        <f>IF('第二面（入力）'!$K$80="","",'第二面（入力）'!$K$80)</f>
        <v/>
      </c>
    </row>
    <row r="89" spans="1:45" ht="13.5">
      <c r="A89" s="380" t="s">
        <v>2762</v>
      </c>
      <c r="Y89" s="333" t="s">
        <v>2617</v>
      </c>
      <c r="AC89" s="333" t="s">
        <v>2618</v>
      </c>
      <c r="AF89" s="333" t="s">
        <v>2587</v>
      </c>
      <c r="AG89" s="333">
        <f>'第二面（入力）'!L82</f>
        <v>0</v>
      </c>
      <c r="AH89" s="333">
        <f>'第二面（入力）'!S82</f>
        <v>0</v>
      </c>
      <c r="AI89" s="381">
        <f>'第二面（入力）'!Z82</f>
        <v>0</v>
      </c>
      <c r="AJ89" s="333">
        <f>'第二面（入力）'!K83</f>
        <v>0</v>
      </c>
      <c r="AK89" s="333">
        <f>'第二面（入力）'!L84</f>
        <v>0</v>
      </c>
      <c r="AL89" s="333">
        <f>'第二面（入力）'!T84</f>
        <v>0</v>
      </c>
      <c r="AM89" s="381">
        <f>'第二面（入力）'!AA84</f>
        <v>0</v>
      </c>
      <c r="AN89" s="333">
        <f>'第二面（入力）'!K85</f>
        <v>0</v>
      </c>
      <c r="AO89" s="333">
        <f>'第二面（入力）'!K86</f>
        <v>0</v>
      </c>
      <c r="AP89" s="333">
        <f>'第二面（入力）'!K87</f>
        <v>0</v>
      </c>
      <c r="AQ89" s="381">
        <f>'第二面（入力）'!K88</f>
        <v>0</v>
      </c>
      <c r="AR89" s="381">
        <f>'第二面（入力）'!K89</f>
        <v>0</v>
      </c>
      <c r="AS89" s="333" t="str">
        <f>IF('第二面（入力）'!$K$90="","",'第二面（入力）'!$K$90)</f>
        <v/>
      </c>
    </row>
    <row r="90" spans="1:45" ht="13.5">
      <c r="A90" s="380" t="s">
        <v>2763</v>
      </c>
      <c r="Y90" s="333" t="s">
        <v>2620</v>
      </c>
      <c r="AC90" s="333" t="s">
        <v>2621</v>
      </c>
      <c r="AF90" s="333" t="s">
        <v>2588</v>
      </c>
      <c r="AG90" s="333">
        <f>'第二面（入力）'!L92</f>
        <v>0</v>
      </c>
      <c r="AH90" s="333">
        <f>'第二面（入力）'!S92</f>
        <v>0</v>
      </c>
      <c r="AI90" s="381">
        <f>'第二面（入力）'!Z92</f>
        <v>0</v>
      </c>
      <c r="AJ90" s="333">
        <f>'第二面（入力）'!K93</f>
        <v>0</v>
      </c>
      <c r="AK90" s="333">
        <f>'第二面（入力）'!L94</f>
        <v>0</v>
      </c>
      <c r="AL90" s="333">
        <f>'第二面（入力）'!T94</f>
        <v>0</v>
      </c>
      <c r="AM90" s="381">
        <f>'第二面（入力）'!AA94</f>
        <v>0</v>
      </c>
      <c r="AN90" s="333">
        <f>'第二面（入力）'!K95</f>
        <v>0</v>
      </c>
      <c r="AO90" s="333">
        <f>'第二面（入力）'!K96</f>
        <v>0</v>
      </c>
      <c r="AP90" s="333">
        <f>'第二面（入力）'!K97</f>
        <v>0</v>
      </c>
      <c r="AQ90" s="381">
        <f>'第二面（入力）'!K98</f>
        <v>0</v>
      </c>
      <c r="AR90" s="381">
        <f>'第二面（入力）'!K99</f>
        <v>0</v>
      </c>
      <c r="AS90" s="333" t="str">
        <f>IF('第二面（入力）'!$K$100="","",'第二面（入力）'!$K$100)</f>
        <v/>
      </c>
    </row>
    <row r="91" spans="1:45" ht="13.5">
      <c r="A91" s="380" t="s">
        <v>2764</v>
      </c>
      <c r="Y91" s="333" t="s">
        <v>2623</v>
      </c>
      <c r="AC91" s="333" t="s">
        <v>2624</v>
      </c>
    </row>
    <row r="92" spans="1:45" ht="13.5">
      <c r="A92" s="380" t="s">
        <v>2765</v>
      </c>
      <c r="Y92" s="333" t="s">
        <v>2626</v>
      </c>
      <c r="AC92" s="333" t="s">
        <v>2627</v>
      </c>
    </row>
    <row r="93" spans="1:45" ht="13.5">
      <c r="A93" s="380" t="s">
        <v>2766</v>
      </c>
      <c r="Y93" s="333" t="s">
        <v>2629</v>
      </c>
      <c r="AC93" s="333" t="s">
        <v>2630</v>
      </c>
    </row>
    <row r="94" spans="1:45" ht="13.5">
      <c r="A94" s="380" t="s">
        <v>2767</v>
      </c>
      <c r="Y94" s="333" t="s">
        <v>2632</v>
      </c>
      <c r="AC94" s="333" t="s">
        <v>2633</v>
      </c>
    </row>
    <row r="95" spans="1:45" ht="13.5">
      <c r="A95" s="380" t="s">
        <v>2768</v>
      </c>
      <c r="Y95" s="333" t="s">
        <v>2635</v>
      </c>
      <c r="AC95" s="333" t="s">
        <v>2636</v>
      </c>
    </row>
    <row r="96" spans="1:45" ht="13.5">
      <c r="A96" s="380" t="s">
        <v>2769</v>
      </c>
      <c r="Y96" s="333" t="s">
        <v>2638</v>
      </c>
      <c r="AC96" s="333" t="s">
        <v>2639</v>
      </c>
    </row>
    <row r="97" spans="1:29">
      <c r="A97" s="333" t="s">
        <v>2770</v>
      </c>
      <c r="Y97" s="333" t="s">
        <v>2641</v>
      </c>
      <c r="AC97" s="333" t="s">
        <v>2642</v>
      </c>
    </row>
    <row r="98" spans="1:29">
      <c r="A98" s="333" t="s">
        <v>2771</v>
      </c>
      <c r="Y98" s="333" t="s">
        <v>2643</v>
      </c>
      <c r="AC98" s="333" t="s">
        <v>2644</v>
      </c>
    </row>
    <row r="99" spans="1:29" ht="13.5">
      <c r="A99" s="380" t="s">
        <v>2772</v>
      </c>
      <c r="Y99" s="333" t="s">
        <v>2645</v>
      </c>
      <c r="AC99" s="333" t="s">
        <v>2646</v>
      </c>
    </row>
    <row r="100" spans="1:29" ht="13.5">
      <c r="A100" s="380" t="s">
        <v>2773</v>
      </c>
      <c r="Y100" s="333" t="s">
        <v>2647</v>
      </c>
      <c r="AC100" s="333" t="s">
        <v>2648</v>
      </c>
    </row>
    <row r="101" spans="1:29" ht="13.5">
      <c r="A101" s="380" t="s">
        <v>2774</v>
      </c>
      <c r="Y101" s="333" t="s">
        <v>2649</v>
      </c>
      <c r="AC101" s="333" t="s">
        <v>2650</v>
      </c>
    </row>
    <row r="102" spans="1:29" ht="13.5">
      <c r="A102" s="380" t="s">
        <v>2775</v>
      </c>
      <c r="Y102" s="333" t="s">
        <v>2651</v>
      </c>
      <c r="AC102" s="333" t="s">
        <v>2652</v>
      </c>
    </row>
    <row r="103" spans="1:29" ht="13.5">
      <c r="A103" s="380" t="s">
        <v>2776</v>
      </c>
      <c r="Y103" s="333" t="s">
        <v>2653</v>
      </c>
      <c r="AC103" s="333" t="s">
        <v>2654</v>
      </c>
    </row>
    <row r="104" spans="1:29" ht="13.5">
      <c r="A104" s="380" t="s">
        <v>2777</v>
      </c>
      <c r="Y104" s="333" t="s">
        <v>2655</v>
      </c>
      <c r="AC104" s="333" t="s">
        <v>2656</v>
      </c>
    </row>
    <row r="105" spans="1:29">
      <c r="Y105" s="333" t="s">
        <v>2657</v>
      </c>
      <c r="AC105" s="333" t="s">
        <v>2658</v>
      </c>
    </row>
    <row r="106" spans="1:29">
      <c r="Y106" s="333" t="s">
        <v>2659</v>
      </c>
      <c r="AC106" s="333" t="s">
        <v>2660</v>
      </c>
    </row>
    <row r="107" spans="1:29">
      <c r="Y107" s="333" t="s">
        <v>2661</v>
      </c>
      <c r="AC107" s="333" t="s">
        <v>2662</v>
      </c>
    </row>
    <row r="108" spans="1:29">
      <c r="Y108" s="333" t="s">
        <v>2663</v>
      </c>
      <c r="AC108" s="333" t="s">
        <v>2664</v>
      </c>
    </row>
    <row r="109" spans="1:29">
      <c r="Y109" s="333" t="s">
        <v>2665</v>
      </c>
      <c r="AC109" s="333" t="s">
        <v>2666</v>
      </c>
    </row>
    <row r="110" spans="1:29">
      <c r="Y110" s="333" t="s">
        <v>2667</v>
      </c>
      <c r="AC110" s="333" t="s">
        <v>2668</v>
      </c>
    </row>
    <row r="111" spans="1:29">
      <c r="Y111" s="333" t="s">
        <v>2669</v>
      </c>
      <c r="AC111" s="333" t="s">
        <v>2670</v>
      </c>
    </row>
    <row r="112" spans="1:29">
      <c r="Y112" s="333" t="s">
        <v>2671</v>
      </c>
      <c r="AC112" s="333" t="s">
        <v>2672</v>
      </c>
    </row>
    <row r="113" spans="25:29">
      <c r="Y113" s="333" t="s">
        <v>2673</v>
      </c>
      <c r="AC113" s="333" t="s">
        <v>2674</v>
      </c>
    </row>
    <row r="114" spans="25:29">
      <c r="Y114" s="333" t="s">
        <v>2675</v>
      </c>
      <c r="AC114" s="333" t="s">
        <v>2676</v>
      </c>
    </row>
    <row r="115" spans="25:29">
      <c r="Y115" s="333" t="s">
        <v>2677</v>
      </c>
      <c r="AC115" s="333" t="s">
        <v>2678</v>
      </c>
    </row>
    <row r="116" spans="25:29">
      <c r="Y116" s="333" t="s">
        <v>2679</v>
      </c>
      <c r="AC116" s="333" t="s">
        <v>2680</v>
      </c>
    </row>
    <row r="117" spans="25:29">
      <c r="Y117" s="333" t="s">
        <v>2681</v>
      </c>
      <c r="AC117" s="333" t="s">
        <v>2682</v>
      </c>
    </row>
    <row r="118" spans="25:29">
      <c r="Y118" s="333" t="s">
        <v>2683</v>
      </c>
      <c r="AC118" s="333" t="s">
        <v>2684</v>
      </c>
    </row>
    <row r="119" spans="25:29">
      <c r="Y119" s="333" t="s">
        <v>2685</v>
      </c>
      <c r="AC119" s="333" t="s">
        <v>2686</v>
      </c>
    </row>
    <row r="120" spans="25:29">
      <c r="Y120" s="333" t="s">
        <v>2687</v>
      </c>
      <c r="AC120" s="333" t="s">
        <v>2688</v>
      </c>
    </row>
    <row r="121" spans="25:29">
      <c r="Y121" s="333" t="s">
        <v>2689</v>
      </c>
      <c r="AC121" s="333" t="s">
        <v>2690</v>
      </c>
    </row>
    <row r="122" spans="25:29">
      <c r="Y122" s="333" t="s">
        <v>2691</v>
      </c>
      <c r="AC122" s="333" t="s">
        <v>2692</v>
      </c>
    </row>
    <row r="123" spans="25:29">
      <c r="Y123" s="333" t="s">
        <v>2693</v>
      </c>
      <c r="AC123" s="333" t="s">
        <v>2694</v>
      </c>
    </row>
    <row r="124" spans="25:29">
      <c r="Y124" s="333" t="s">
        <v>2695</v>
      </c>
      <c r="AC124" s="333" t="s">
        <v>2696</v>
      </c>
    </row>
    <row r="125" spans="25:29">
      <c r="Y125" s="333" t="s">
        <v>2697</v>
      </c>
      <c r="AC125" s="333" t="s">
        <v>2698</v>
      </c>
    </row>
    <row r="126" spans="25:29">
      <c r="Y126" s="333" t="s">
        <v>2699</v>
      </c>
      <c r="AC126" s="333" t="s">
        <v>2700</v>
      </c>
    </row>
    <row r="127" spans="25:29">
      <c r="Y127" s="333" t="s">
        <v>2701</v>
      </c>
      <c r="AC127" s="333" t="s">
        <v>2702</v>
      </c>
    </row>
  </sheetData>
  <mergeCells count="44">
    <mergeCell ref="N18:U18"/>
    <mergeCell ref="M4:AC4"/>
    <mergeCell ref="N5:U5"/>
    <mergeCell ref="M7:AC7"/>
    <mergeCell ref="N8:U8"/>
    <mergeCell ref="M10:AC10"/>
    <mergeCell ref="N11:U11"/>
    <mergeCell ref="M12:AC12"/>
    <mergeCell ref="N13:U13"/>
    <mergeCell ref="M14:AC14"/>
    <mergeCell ref="N15:U15"/>
    <mergeCell ref="M17:AC17"/>
    <mergeCell ref="K33:AC33"/>
    <mergeCell ref="M19:AC19"/>
    <mergeCell ref="N20:U20"/>
    <mergeCell ref="M21:AC21"/>
    <mergeCell ref="N22:U22"/>
    <mergeCell ref="K25:AC25"/>
    <mergeCell ref="K26:AC26"/>
    <mergeCell ref="K27:M27"/>
    <mergeCell ref="K28:AC28"/>
    <mergeCell ref="K29:AC29"/>
    <mergeCell ref="K30:AC30"/>
    <mergeCell ref="K31:AC31"/>
    <mergeCell ref="K45:AC45"/>
    <mergeCell ref="K34:AC34"/>
    <mergeCell ref="K35:M35"/>
    <mergeCell ref="K36:AC36"/>
    <mergeCell ref="K37:AC37"/>
    <mergeCell ref="K38:AC38"/>
    <mergeCell ref="K39:AC39"/>
    <mergeCell ref="K40:AC40"/>
    <mergeCell ref="K41:AC41"/>
    <mergeCell ref="K42:M42"/>
    <mergeCell ref="K43:AC43"/>
    <mergeCell ref="K44:AC44"/>
    <mergeCell ref="K52:AC52"/>
    <mergeCell ref="K53:AC53"/>
    <mergeCell ref="K46:AC46"/>
    <mergeCell ref="K47:AC47"/>
    <mergeCell ref="K48:AC48"/>
    <mergeCell ref="K49:M49"/>
    <mergeCell ref="K50:AC50"/>
    <mergeCell ref="K51:AC51"/>
  </mergeCells>
  <phoneticPr fontId="1"/>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C363D8F-B568-4583-9788-DF4AFA3677C7}">
          <x14:formula1>
            <xm:f>$AF$81:$AF$90</xm:f>
          </x14:formula1>
          <xm:sqref>AE47 KA47 TW47 ADS47 ANO47 AXK47 BHG47 BRC47 CAY47 CKU47 CUQ47 DEM47 DOI47 DYE47 EIA47 ERW47 FBS47 FLO47 FVK47 GFG47 GPC47 GYY47 HIU47 HSQ47 ICM47 IMI47 IWE47 JGA47 JPW47 JZS47 KJO47 KTK47 LDG47 LNC47 LWY47 MGU47 MQQ47 NAM47 NKI47 NUE47 OEA47 ONW47 OXS47 PHO47 PRK47 QBG47 QLC47 QUY47 REU47 ROQ47 RYM47 SII47 SSE47 TCA47 TLW47 TVS47 UFO47 UPK47 UZG47 VJC47 VSY47 WCU47 WMQ47 WWM47 AE65583 KA65583 TW65583 ADS65583 ANO65583 AXK65583 BHG65583 BRC65583 CAY65583 CKU65583 CUQ65583 DEM65583 DOI65583 DYE65583 EIA65583 ERW65583 FBS65583 FLO65583 FVK65583 GFG65583 GPC65583 GYY65583 HIU65583 HSQ65583 ICM65583 IMI65583 IWE65583 JGA65583 JPW65583 JZS65583 KJO65583 KTK65583 LDG65583 LNC65583 LWY65583 MGU65583 MQQ65583 NAM65583 NKI65583 NUE65583 OEA65583 ONW65583 OXS65583 PHO65583 PRK65583 QBG65583 QLC65583 QUY65583 REU65583 ROQ65583 RYM65583 SII65583 SSE65583 TCA65583 TLW65583 TVS65583 UFO65583 UPK65583 UZG65583 VJC65583 VSY65583 WCU65583 WMQ65583 WWM65583 AE131119 KA131119 TW131119 ADS131119 ANO131119 AXK131119 BHG131119 BRC131119 CAY131119 CKU131119 CUQ131119 DEM131119 DOI131119 DYE131119 EIA131119 ERW131119 FBS131119 FLO131119 FVK131119 GFG131119 GPC131119 GYY131119 HIU131119 HSQ131119 ICM131119 IMI131119 IWE131119 JGA131119 JPW131119 JZS131119 KJO131119 KTK131119 LDG131119 LNC131119 LWY131119 MGU131119 MQQ131119 NAM131119 NKI131119 NUE131119 OEA131119 ONW131119 OXS131119 PHO131119 PRK131119 QBG131119 QLC131119 QUY131119 REU131119 ROQ131119 RYM131119 SII131119 SSE131119 TCA131119 TLW131119 TVS131119 UFO131119 UPK131119 UZG131119 VJC131119 VSY131119 WCU131119 WMQ131119 WWM131119 AE196655 KA196655 TW196655 ADS196655 ANO196655 AXK196655 BHG196655 BRC196655 CAY196655 CKU196655 CUQ196655 DEM196655 DOI196655 DYE196655 EIA196655 ERW196655 FBS196655 FLO196655 FVK196655 GFG196655 GPC196655 GYY196655 HIU196655 HSQ196655 ICM196655 IMI196655 IWE196655 JGA196655 JPW196655 JZS196655 KJO196655 KTK196655 LDG196655 LNC196655 LWY196655 MGU196655 MQQ196655 NAM196655 NKI196655 NUE196655 OEA196655 ONW196655 OXS196655 PHO196655 PRK196655 QBG196655 QLC196655 QUY196655 REU196655 ROQ196655 RYM196655 SII196655 SSE196655 TCA196655 TLW196655 TVS196655 UFO196655 UPK196655 UZG196655 VJC196655 VSY196655 WCU196655 WMQ196655 WWM196655 AE262191 KA262191 TW262191 ADS262191 ANO262191 AXK262191 BHG262191 BRC262191 CAY262191 CKU262191 CUQ262191 DEM262191 DOI262191 DYE262191 EIA262191 ERW262191 FBS262191 FLO262191 FVK262191 GFG262191 GPC262191 GYY262191 HIU262191 HSQ262191 ICM262191 IMI262191 IWE262191 JGA262191 JPW262191 JZS262191 KJO262191 KTK262191 LDG262191 LNC262191 LWY262191 MGU262191 MQQ262191 NAM262191 NKI262191 NUE262191 OEA262191 ONW262191 OXS262191 PHO262191 PRK262191 QBG262191 QLC262191 QUY262191 REU262191 ROQ262191 RYM262191 SII262191 SSE262191 TCA262191 TLW262191 TVS262191 UFO262191 UPK262191 UZG262191 VJC262191 VSY262191 WCU262191 WMQ262191 WWM262191 AE327727 KA327727 TW327727 ADS327727 ANO327727 AXK327727 BHG327727 BRC327727 CAY327727 CKU327727 CUQ327727 DEM327727 DOI327727 DYE327727 EIA327727 ERW327727 FBS327727 FLO327727 FVK327727 GFG327727 GPC327727 GYY327727 HIU327727 HSQ327727 ICM327727 IMI327727 IWE327727 JGA327727 JPW327727 JZS327727 KJO327727 KTK327727 LDG327727 LNC327727 LWY327727 MGU327727 MQQ327727 NAM327727 NKI327727 NUE327727 OEA327727 ONW327727 OXS327727 PHO327727 PRK327727 QBG327727 QLC327727 QUY327727 REU327727 ROQ327727 RYM327727 SII327727 SSE327727 TCA327727 TLW327727 TVS327727 UFO327727 UPK327727 UZG327727 VJC327727 VSY327727 WCU327727 WMQ327727 WWM327727 AE393263 KA393263 TW393263 ADS393263 ANO393263 AXK393263 BHG393263 BRC393263 CAY393263 CKU393263 CUQ393263 DEM393263 DOI393263 DYE393263 EIA393263 ERW393263 FBS393263 FLO393263 FVK393263 GFG393263 GPC393263 GYY393263 HIU393263 HSQ393263 ICM393263 IMI393263 IWE393263 JGA393263 JPW393263 JZS393263 KJO393263 KTK393263 LDG393263 LNC393263 LWY393263 MGU393263 MQQ393263 NAM393263 NKI393263 NUE393263 OEA393263 ONW393263 OXS393263 PHO393263 PRK393263 QBG393263 QLC393263 QUY393263 REU393263 ROQ393263 RYM393263 SII393263 SSE393263 TCA393263 TLW393263 TVS393263 UFO393263 UPK393263 UZG393263 VJC393263 VSY393263 WCU393263 WMQ393263 WWM393263 AE458799 KA458799 TW458799 ADS458799 ANO458799 AXK458799 BHG458799 BRC458799 CAY458799 CKU458799 CUQ458799 DEM458799 DOI458799 DYE458799 EIA458799 ERW458799 FBS458799 FLO458799 FVK458799 GFG458799 GPC458799 GYY458799 HIU458799 HSQ458799 ICM458799 IMI458799 IWE458799 JGA458799 JPW458799 JZS458799 KJO458799 KTK458799 LDG458799 LNC458799 LWY458799 MGU458799 MQQ458799 NAM458799 NKI458799 NUE458799 OEA458799 ONW458799 OXS458799 PHO458799 PRK458799 QBG458799 QLC458799 QUY458799 REU458799 ROQ458799 RYM458799 SII458799 SSE458799 TCA458799 TLW458799 TVS458799 UFO458799 UPK458799 UZG458799 VJC458799 VSY458799 WCU458799 WMQ458799 WWM458799 AE524335 KA524335 TW524335 ADS524335 ANO524335 AXK524335 BHG524335 BRC524335 CAY524335 CKU524335 CUQ524335 DEM524335 DOI524335 DYE524335 EIA524335 ERW524335 FBS524335 FLO524335 FVK524335 GFG524335 GPC524335 GYY524335 HIU524335 HSQ524335 ICM524335 IMI524335 IWE524335 JGA524335 JPW524335 JZS524335 KJO524335 KTK524335 LDG524335 LNC524335 LWY524335 MGU524335 MQQ524335 NAM524335 NKI524335 NUE524335 OEA524335 ONW524335 OXS524335 PHO524335 PRK524335 QBG524335 QLC524335 QUY524335 REU524335 ROQ524335 RYM524335 SII524335 SSE524335 TCA524335 TLW524335 TVS524335 UFO524335 UPK524335 UZG524335 VJC524335 VSY524335 WCU524335 WMQ524335 WWM524335 AE589871 KA589871 TW589871 ADS589871 ANO589871 AXK589871 BHG589871 BRC589871 CAY589871 CKU589871 CUQ589871 DEM589871 DOI589871 DYE589871 EIA589871 ERW589871 FBS589871 FLO589871 FVK589871 GFG589871 GPC589871 GYY589871 HIU589871 HSQ589871 ICM589871 IMI589871 IWE589871 JGA589871 JPW589871 JZS589871 KJO589871 KTK589871 LDG589871 LNC589871 LWY589871 MGU589871 MQQ589871 NAM589871 NKI589871 NUE589871 OEA589871 ONW589871 OXS589871 PHO589871 PRK589871 QBG589871 QLC589871 QUY589871 REU589871 ROQ589871 RYM589871 SII589871 SSE589871 TCA589871 TLW589871 TVS589871 UFO589871 UPK589871 UZG589871 VJC589871 VSY589871 WCU589871 WMQ589871 WWM589871 AE655407 KA655407 TW655407 ADS655407 ANO655407 AXK655407 BHG655407 BRC655407 CAY655407 CKU655407 CUQ655407 DEM655407 DOI655407 DYE655407 EIA655407 ERW655407 FBS655407 FLO655407 FVK655407 GFG655407 GPC655407 GYY655407 HIU655407 HSQ655407 ICM655407 IMI655407 IWE655407 JGA655407 JPW655407 JZS655407 KJO655407 KTK655407 LDG655407 LNC655407 LWY655407 MGU655407 MQQ655407 NAM655407 NKI655407 NUE655407 OEA655407 ONW655407 OXS655407 PHO655407 PRK655407 QBG655407 QLC655407 QUY655407 REU655407 ROQ655407 RYM655407 SII655407 SSE655407 TCA655407 TLW655407 TVS655407 UFO655407 UPK655407 UZG655407 VJC655407 VSY655407 WCU655407 WMQ655407 WWM655407 AE720943 KA720943 TW720943 ADS720943 ANO720943 AXK720943 BHG720943 BRC720943 CAY720943 CKU720943 CUQ720943 DEM720943 DOI720943 DYE720943 EIA720943 ERW720943 FBS720943 FLO720943 FVK720943 GFG720943 GPC720943 GYY720943 HIU720943 HSQ720943 ICM720943 IMI720943 IWE720943 JGA720943 JPW720943 JZS720943 KJO720943 KTK720943 LDG720943 LNC720943 LWY720943 MGU720943 MQQ720943 NAM720943 NKI720943 NUE720943 OEA720943 ONW720943 OXS720943 PHO720943 PRK720943 QBG720943 QLC720943 QUY720943 REU720943 ROQ720943 RYM720943 SII720943 SSE720943 TCA720943 TLW720943 TVS720943 UFO720943 UPK720943 UZG720943 VJC720943 VSY720943 WCU720943 WMQ720943 WWM720943 AE786479 KA786479 TW786479 ADS786479 ANO786479 AXK786479 BHG786479 BRC786479 CAY786479 CKU786479 CUQ786479 DEM786479 DOI786479 DYE786479 EIA786479 ERW786479 FBS786479 FLO786479 FVK786479 GFG786479 GPC786479 GYY786479 HIU786479 HSQ786479 ICM786479 IMI786479 IWE786479 JGA786479 JPW786479 JZS786479 KJO786479 KTK786479 LDG786479 LNC786479 LWY786479 MGU786479 MQQ786479 NAM786479 NKI786479 NUE786479 OEA786479 ONW786479 OXS786479 PHO786479 PRK786479 QBG786479 QLC786479 QUY786479 REU786479 ROQ786479 RYM786479 SII786479 SSE786479 TCA786479 TLW786479 TVS786479 UFO786479 UPK786479 UZG786479 VJC786479 VSY786479 WCU786479 WMQ786479 WWM786479 AE852015 KA852015 TW852015 ADS852015 ANO852015 AXK852015 BHG852015 BRC852015 CAY852015 CKU852015 CUQ852015 DEM852015 DOI852015 DYE852015 EIA852015 ERW852015 FBS852015 FLO852015 FVK852015 GFG852015 GPC852015 GYY852015 HIU852015 HSQ852015 ICM852015 IMI852015 IWE852015 JGA852015 JPW852015 JZS852015 KJO852015 KTK852015 LDG852015 LNC852015 LWY852015 MGU852015 MQQ852015 NAM852015 NKI852015 NUE852015 OEA852015 ONW852015 OXS852015 PHO852015 PRK852015 QBG852015 QLC852015 QUY852015 REU852015 ROQ852015 RYM852015 SII852015 SSE852015 TCA852015 TLW852015 TVS852015 UFO852015 UPK852015 UZG852015 VJC852015 VSY852015 WCU852015 WMQ852015 WWM852015 AE917551 KA917551 TW917551 ADS917551 ANO917551 AXK917551 BHG917551 BRC917551 CAY917551 CKU917551 CUQ917551 DEM917551 DOI917551 DYE917551 EIA917551 ERW917551 FBS917551 FLO917551 FVK917551 GFG917551 GPC917551 GYY917551 HIU917551 HSQ917551 ICM917551 IMI917551 IWE917551 JGA917551 JPW917551 JZS917551 KJO917551 KTK917551 LDG917551 LNC917551 LWY917551 MGU917551 MQQ917551 NAM917551 NKI917551 NUE917551 OEA917551 ONW917551 OXS917551 PHO917551 PRK917551 QBG917551 QLC917551 QUY917551 REU917551 ROQ917551 RYM917551 SII917551 SSE917551 TCA917551 TLW917551 TVS917551 UFO917551 UPK917551 UZG917551 VJC917551 VSY917551 WCU917551 WMQ917551 WWM917551 AE983087 KA983087 TW983087 ADS983087 ANO983087 AXK983087 BHG983087 BRC983087 CAY983087 CKU983087 CUQ983087 DEM983087 DOI983087 DYE983087 EIA983087 ERW983087 FBS983087 FLO983087 FVK983087 GFG983087 GPC983087 GYY983087 HIU983087 HSQ983087 ICM983087 IMI983087 IWE983087 JGA983087 JPW983087 JZS983087 KJO983087 KTK983087 LDG983087 LNC983087 LWY983087 MGU983087 MQQ983087 NAM983087 NKI983087 NUE983087 OEA983087 ONW983087 OXS983087 PHO983087 PRK983087 QBG983087 QLC983087 QUY983087 REU983087 ROQ983087 RYM983087 SII983087 SSE983087 TCA983087 TLW983087 TVS983087 UFO983087 UPK983087 UZG983087 VJC983087 VSY983087 WCU983087 WMQ983087 WWM983087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AE65569 KA65569 TW65569 ADS65569 ANO65569 AXK65569 BHG65569 BRC65569 CAY65569 CKU65569 CUQ65569 DEM65569 DOI65569 DYE65569 EIA65569 ERW65569 FBS65569 FLO65569 FVK65569 GFG65569 GPC65569 GYY65569 HIU65569 HSQ65569 ICM65569 IMI65569 IWE65569 JGA65569 JPW65569 JZS65569 KJO65569 KTK65569 LDG65569 LNC65569 LWY65569 MGU65569 MQQ65569 NAM65569 NKI65569 NUE65569 OEA65569 ONW65569 OXS65569 PHO65569 PRK65569 QBG65569 QLC65569 QUY65569 REU65569 ROQ65569 RYM65569 SII65569 SSE65569 TCA65569 TLW65569 TVS65569 UFO65569 UPK65569 UZG65569 VJC65569 VSY65569 WCU65569 WMQ65569 WWM65569 AE131105 KA131105 TW131105 ADS131105 ANO131105 AXK131105 BHG131105 BRC131105 CAY131105 CKU131105 CUQ131105 DEM131105 DOI131105 DYE131105 EIA131105 ERW131105 FBS131105 FLO131105 FVK131105 GFG131105 GPC131105 GYY131105 HIU131105 HSQ131105 ICM131105 IMI131105 IWE131105 JGA131105 JPW131105 JZS131105 KJO131105 KTK131105 LDG131105 LNC131105 LWY131105 MGU131105 MQQ131105 NAM131105 NKI131105 NUE131105 OEA131105 ONW131105 OXS131105 PHO131105 PRK131105 QBG131105 QLC131105 QUY131105 REU131105 ROQ131105 RYM131105 SII131105 SSE131105 TCA131105 TLW131105 TVS131105 UFO131105 UPK131105 UZG131105 VJC131105 VSY131105 WCU131105 WMQ131105 WWM131105 AE196641 KA196641 TW196641 ADS196641 ANO196641 AXK196641 BHG196641 BRC196641 CAY196641 CKU196641 CUQ196641 DEM196641 DOI196641 DYE196641 EIA196641 ERW196641 FBS196641 FLO196641 FVK196641 GFG196641 GPC196641 GYY196641 HIU196641 HSQ196641 ICM196641 IMI196641 IWE196641 JGA196641 JPW196641 JZS196641 KJO196641 KTK196641 LDG196641 LNC196641 LWY196641 MGU196641 MQQ196641 NAM196641 NKI196641 NUE196641 OEA196641 ONW196641 OXS196641 PHO196641 PRK196641 QBG196641 QLC196641 QUY196641 REU196641 ROQ196641 RYM196641 SII196641 SSE196641 TCA196641 TLW196641 TVS196641 UFO196641 UPK196641 UZG196641 VJC196641 VSY196641 WCU196641 WMQ196641 WWM196641 AE262177 KA262177 TW262177 ADS262177 ANO262177 AXK262177 BHG262177 BRC262177 CAY262177 CKU262177 CUQ262177 DEM262177 DOI262177 DYE262177 EIA262177 ERW262177 FBS262177 FLO262177 FVK262177 GFG262177 GPC262177 GYY262177 HIU262177 HSQ262177 ICM262177 IMI262177 IWE262177 JGA262177 JPW262177 JZS262177 KJO262177 KTK262177 LDG262177 LNC262177 LWY262177 MGU262177 MQQ262177 NAM262177 NKI262177 NUE262177 OEA262177 ONW262177 OXS262177 PHO262177 PRK262177 QBG262177 QLC262177 QUY262177 REU262177 ROQ262177 RYM262177 SII262177 SSE262177 TCA262177 TLW262177 TVS262177 UFO262177 UPK262177 UZG262177 VJC262177 VSY262177 WCU262177 WMQ262177 WWM262177 AE327713 KA327713 TW327713 ADS327713 ANO327713 AXK327713 BHG327713 BRC327713 CAY327713 CKU327713 CUQ327713 DEM327713 DOI327713 DYE327713 EIA327713 ERW327713 FBS327713 FLO327713 FVK327713 GFG327713 GPC327713 GYY327713 HIU327713 HSQ327713 ICM327713 IMI327713 IWE327713 JGA327713 JPW327713 JZS327713 KJO327713 KTK327713 LDG327713 LNC327713 LWY327713 MGU327713 MQQ327713 NAM327713 NKI327713 NUE327713 OEA327713 ONW327713 OXS327713 PHO327713 PRK327713 QBG327713 QLC327713 QUY327713 REU327713 ROQ327713 RYM327713 SII327713 SSE327713 TCA327713 TLW327713 TVS327713 UFO327713 UPK327713 UZG327713 VJC327713 VSY327713 WCU327713 WMQ327713 WWM327713 AE393249 KA393249 TW393249 ADS393249 ANO393249 AXK393249 BHG393249 BRC393249 CAY393249 CKU393249 CUQ393249 DEM393249 DOI393249 DYE393249 EIA393249 ERW393249 FBS393249 FLO393249 FVK393249 GFG393249 GPC393249 GYY393249 HIU393249 HSQ393249 ICM393249 IMI393249 IWE393249 JGA393249 JPW393249 JZS393249 KJO393249 KTK393249 LDG393249 LNC393249 LWY393249 MGU393249 MQQ393249 NAM393249 NKI393249 NUE393249 OEA393249 ONW393249 OXS393249 PHO393249 PRK393249 QBG393249 QLC393249 QUY393249 REU393249 ROQ393249 RYM393249 SII393249 SSE393249 TCA393249 TLW393249 TVS393249 UFO393249 UPK393249 UZG393249 VJC393249 VSY393249 WCU393249 WMQ393249 WWM393249 AE458785 KA458785 TW458785 ADS458785 ANO458785 AXK458785 BHG458785 BRC458785 CAY458785 CKU458785 CUQ458785 DEM458785 DOI458785 DYE458785 EIA458785 ERW458785 FBS458785 FLO458785 FVK458785 GFG458785 GPC458785 GYY458785 HIU458785 HSQ458785 ICM458785 IMI458785 IWE458785 JGA458785 JPW458785 JZS458785 KJO458785 KTK458785 LDG458785 LNC458785 LWY458785 MGU458785 MQQ458785 NAM458785 NKI458785 NUE458785 OEA458785 ONW458785 OXS458785 PHO458785 PRK458785 QBG458785 QLC458785 QUY458785 REU458785 ROQ458785 RYM458785 SII458785 SSE458785 TCA458785 TLW458785 TVS458785 UFO458785 UPK458785 UZG458785 VJC458785 VSY458785 WCU458785 WMQ458785 WWM458785 AE524321 KA524321 TW524321 ADS524321 ANO524321 AXK524321 BHG524321 BRC524321 CAY524321 CKU524321 CUQ524321 DEM524321 DOI524321 DYE524321 EIA524321 ERW524321 FBS524321 FLO524321 FVK524321 GFG524321 GPC524321 GYY524321 HIU524321 HSQ524321 ICM524321 IMI524321 IWE524321 JGA524321 JPW524321 JZS524321 KJO524321 KTK524321 LDG524321 LNC524321 LWY524321 MGU524321 MQQ524321 NAM524321 NKI524321 NUE524321 OEA524321 ONW524321 OXS524321 PHO524321 PRK524321 QBG524321 QLC524321 QUY524321 REU524321 ROQ524321 RYM524321 SII524321 SSE524321 TCA524321 TLW524321 TVS524321 UFO524321 UPK524321 UZG524321 VJC524321 VSY524321 WCU524321 WMQ524321 WWM524321 AE589857 KA589857 TW589857 ADS589857 ANO589857 AXK589857 BHG589857 BRC589857 CAY589857 CKU589857 CUQ589857 DEM589857 DOI589857 DYE589857 EIA589857 ERW589857 FBS589857 FLO589857 FVK589857 GFG589857 GPC589857 GYY589857 HIU589857 HSQ589857 ICM589857 IMI589857 IWE589857 JGA589857 JPW589857 JZS589857 KJO589857 KTK589857 LDG589857 LNC589857 LWY589857 MGU589857 MQQ589857 NAM589857 NKI589857 NUE589857 OEA589857 ONW589857 OXS589857 PHO589857 PRK589857 QBG589857 QLC589857 QUY589857 REU589857 ROQ589857 RYM589857 SII589857 SSE589857 TCA589857 TLW589857 TVS589857 UFO589857 UPK589857 UZG589857 VJC589857 VSY589857 WCU589857 WMQ589857 WWM589857 AE655393 KA655393 TW655393 ADS655393 ANO655393 AXK655393 BHG655393 BRC655393 CAY655393 CKU655393 CUQ655393 DEM655393 DOI655393 DYE655393 EIA655393 ERW655393 FBS655393 FLO655393 FVK655393 GFG655393 GPC655393 GYY655393 HIU655393 HSQ655393 ICM655393 IMI655393 IWE655393 JGA655393 JPW655393 JZS655393 KJO655393 KTK655393 LDG655393 LNC655393 LWY655393 MGU655393 MQQ655393 NAM655393 NKI655393 NUE655393 OEA655393 ONW655393 OXS655393 PHO655393 PRK655393 QBG655393 QLC655393 QUY655393 REU655393 ROQ655393 RYM655393 SII655393 SSE655393 TCA655393 TLW655393 TVS655393 UFO655393 UPK655393 UZG655393 VJC655393 VSY655393 WCU655393 WMQ655393 WWM655393 AE720929 KA720929 TW720929 ADS720929 ANO720929 AXK720929 BHG720929 BRC720929 CAY720929 CKU720929 CUQ720929 DEM720929 DOI720929 DYE720929 EIA720929 ERW720929 FBS720929 FLO720929 FVK720929 GFG720929 GPC720929 GYY720929 HIU720929 HSQ720929 ICM720929 IMI720929 IWE720929 JGA720929 JPW720929 JZS720929 KJO720929 KTK720929 LDG720929 LNC720929 LWY720929 MGU720929 MQQ720929 NAM720929 NKI720929 NUE720929 OEA720929 ONW720929 OXS720929 PHO720929 PRK720929 QBG720929 QLC720929 QUY720929 REU720929 ROQ720929 RYM720929 SII720929 SSE720929 TCA720929 TLW720929 TVS720929 UFO720929 UPK720929 UZG720929 VJC720929 VSY720929 WCU720929 WMQ720929 WWM720929 AE786465 KA786465 TW786465 ADS786465 ANO786465 AXK786465 BHG786465 BRC786465 CAY786465 CKU786465 CUQ786465 DEM786465 DOI786465 DYE786465 EIA786465 ERW786465 FBS786465 FLO786465 FVK786465 GFG786465 GPC786465 GYY786465 HIU786465 HSQ786465 ICM786465 IMI786465 IWE786465 JGA786465 JPW786465 JZS786465 KJO786465 KTK786465 LDG786465 LNC786465 LWY786465 MGU786465 MQQ786465 NAM786465 NKI786465 NUE786465 OEA786465 ONW786465 OXS786465 PHO786465 PRK786465 QBG786465 QLC786465 QUY786465 REU786465 ROQ786465 RYM786465 SII786465 SSE786465 TCA786465 TLW786465 TVS786465 UFO786465 UPK786465 UZG786465 VJC786465 VSY786465 WCU786465 WMQ786465 WWM786465 AE852001 KA852001 TW852001 ADS852001 ANO852001 AXK852001 BHG852001 BRC852001 CAY852001 CKU852001 CUQ852001 DEM852001 DOI852001 DYE852001 EIA852001 ERW852001 FBS852001 FLO852001 FVK852001 GFG852001 GPC852001 GYY852001 HIU852001 HSQ852001 ICM852001 IMI852001 IWE852001 JGA852001 JPW852001 JZS852001 KJO852001 KTK852001 LDG852001 LNC852001 LWY852001 MGU852001 MQQ852001 NAM852001 NKI852001 NUE852001 OEA852001 ONW852001 OXS852001 PHO852001 PRK852001 QBG852001 QLC852001 QUY852001 REU852001 ROQ852001 RYM852001 SII852001 SSE852001 TCA852001 TLW852001 TVS852001 UFO852001 UPK852001 UZG852001 VJC852001 VSY852001 WCU852001 WMQ852001 WWM852001 AE917537 KA917537 TW917537 ADS917537 ANO917537 AXK917537 BHG917537 BRC917537 CAY917537 CKU917537 CUQ917537 DEM917537 DOI917537 DYE917537 EIA917537 ERW917537 FBS917537 FLO917537 FVK917537 GFG917537 GPC917537 GYY917537 HIU917537 HSQ917537 ICM917537 IMI917537 IWE917537 JGA917537 JPW917537 JZS917537 KJO917537 KTK917537 LDG917537 LNC917537 LWY917537 MGU917537 MQQ917537 NAM917537 NKI917537 NUE917537 OEA917537 ONW917537 OXS917537 PHO917537 PRK917537 QBG917537 QLC917537 QUY917537 REU917537 ROQ917537 RYM917537 SII917537 SSE917537 TCA917537 TLW917537 TVS917537 UFO917537 UPK917537 UZG917537 VJC917537 VSY917537 WCU917537 WMQ917537 WWM917537 AE983073 KA983073 TW983073 ADS983073 ANO983073 AXK983073 BHG983073 BRC983073 CAY983073 CKU983073 CUQ983073 DEM983073 DOI983073 DYE983073 EIA983073 ERW983073 FBS983073 FLO983073 FVK983073 GFG983073 GPC983073 GYY983073 HIU983073 HSQ983073 ICM983073 IMI983073 IWE983073 JGA983073 JPW983073 JZS983073 KJO983073 KTK983073 LDG983073 LNC983073 LWY983073 MGU983073 MQQ983073 NAM983073 NKI983073 NUE983073 OEA983073 ONW983073 OXS983073 PHO983073 PRK983073 QBG983073 QLC983073 QUY983073 REU983073 ROQ983073 RYM983073 SII983073 SSE983073 TCA983073 TLW983073 TVS983073 UFO983073 UPK983073 UZG983073 VJC983073 VSY983073 WCU983073 WMQ983073 WWM983073 AE25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AE65561 KA65561 TW65561 ADS65561 ANO65561 AXK65561 BHG65561 BRC65561 CAY65561 CKU65561 CUQ65561 DEM65561 DOI65561 DYE65561 EIA65561 ERW65561 FBS65561 FLO65561 FVK65561 GFG65561 GPC65561 GYY65561 HIU65561 HSQ65561 ICM65561 IMI65561 IWE65561 JGA65561 JPW65561 JZS65561 KJO65561 KTK65561 LDG65561 LNC65561 LWY65561 MGU65561 MQQ65561 NAM65561 NKI65561 NUE65561 OEA65561 ONW65561 OXS65561 PHO65561 PRK65561 QBG65561 QLC65561 QUY65561 REU65561 ROQ65561 RYM65561 SII65561 SSE65561 TCA65561 TLW65561 TVS65561 UFO65561 UPK65561 UZG65561 VJC65561 VSY65561 WCU65561 WMQ65561 WWM65561 AE131097 KA131097 TW131097 ADS131097 ANO131097 AXK131097 BHG131097 BRC131097 CAY131097 CKU131097 CUQ131097 DEM131097 DOI131097 DYE131097 EIA131097 ERW131097 FBS131097 FLO131097 FVK131097 GFG131097 GPC131097 GYY131097 HIU131097 HSQ131097 ICM131097 IMI131097 IWE131097 JGA131097 JPW131097 JZS131097 KJO131097 KTK131097 LDG131097 LNC131097 LWY131097 MGU131097 MQQ131097 NAM131097 NKI131097 NUE131097 OEA131097 ONW131097 OXS131097 PHO131097 PRK131097 QBG131097 QLC131097 QUY131097 REU131097 ROQ131097 RYM131097 SII131097 SSE131097 TCA131097 TLW131097 TVS131097 UFO131097 UPK131097 UZG131097 VJC131097 VSY131097 WCU131097 WMQ131097 WWM131097 AE196633 KA196633 TW196633 ADS196633 ANO196633 AXK196633 BHG196633 BRC196633 CAY196633 CKU196633 CUQ196633 DEM196633 DOI196633 DYE196633 EIA196633 ERW196633 FBS196633 FLO196633 FVK196633 GFG196633 GPC196633 GYY196633 HIU196633 HSQ196633 ICM196633 IMI196633 IWE196633 JGA196633 JPW196633 JZS196633 KJO196633 KTK196633 LDG196633 LNC196633 LWY196633 MGU196633 MQQ196633 NAM196633 NKI196633 NUE196633 OEA196633 ONW196633 OXS196633 PHO196633 PRK196633 QBG196633 QLC196633 QUY196633 REU196633 ROQ196633 RYM196633 SII196633 SSE196633 TCA196633 TLW196633 TVS196633 UFO196633 UPK196633 UZG196633 VJC196633 VSY196633 WCU196633 WMQ196633 WWM196633 AE262169 KA262169 TW262169 ADS262169 ANO262169 AXK262169 BHG262169 BRC262169 CAY262169 CKU262169 CUQ262169 DEM262169 DOI262169 DYE262169 EIA262169 ERW262169 FBS262169 FLO262169 FVK262169 GFG262169 GPC262169 GYY262169 HIU262169 HSQ262169 ICM262169 IMI262169 IWE262169 JGA262169 JPW262169 JZS262169 KJO262169 KTK262169 LDG262169 LNC262169 LWY262169 MGU262169 MQQ262169 NAM262169 NKI262169 NUE262169 OEA262169 ONW262169 OXS262169 PHO262169 PRK262169 QBG262169 QLC262169 QUY262169 REU262169 ROQ262169 RYM262169 SII262169 SSE262169 TCA262169 TLW262169 TVS262169 UFO262169 UPK262169 UZG262169 VJC262169 VSY262169 WCU262169 WMQ262169 WWM262169 AE327705 KA327705 TW327705 ADS327705 ANO327705 AXK327705 BHG327705 BRC327705 CAY327705 CKU327705 CUQ327705 DEM327705 DOI327705 DYE327705 EIA327705 ERW327705 FBS327705 FLO327705 FVK327705 GFG327705 GPC327705 GYY327705 HIU327705 HSQ327705 ICM327705 IMI327705 IWE327705 JGA327705 JPW327705 JZS327705 KJO327705 KTK327705 LDG327705 LNC327705 LWY327705 MGU327705 MQQ327705 NAM327705 NKI327705 NUE327705 OEA327705 ONW327705 OXS327705 PHO327705 PRK327705 QBG327705 QLC327705 QUY327705 REU327705 ROQ327705 RYM327705 SII327705 SSE327705 TCA327705 TLW327705 TVS327705 UFO327705 UPK327705 UZG327705 VJC327705 VSY327705 WCU327705 WMQ327705 WWM327705 AE393241 KA393241 TW393241 ADS393241 ANO393241 AXK393241 BHG393241 BRC393241 CAY393241 CKU393241 CUQ393241 DEM393241 DOI393241 DYE393241 EIA393241 ERW393241 FBS393241 FLO393241 FVK393241 GFG393241 GPC393241 GYY393241 HIU393241 HSQ393241 ICM393241 IMI393241 IWE393241 JGA393241 JPW393241 JZS393241 KJO393241 KTK393241 LDG393241 LNC393241 LWY393241 MGU393241 MQQ393241 NAM393241 NKI393241 NUE393241 OEA393241 ONW393241 OXS393241 PHO393241 PRK393241 QBG393241 QLC393241 QUY393241 REU393241 ROQ393241 RYM393241 SII393241 SSE393241 TCA393241 TLW393241 TVS393241 UFO393241 UPK393241 UZG393241 VJC393241 VSY393241 WCU393241 WMQ393241 WWM393241 AE458777 KA458777 TW458777 ADS458777 ANO458777 AXK458777 BHG458777 BRC458777 CAY458777 CKU458777 CUQ458777 DEM458777 DOI458777 DYE458777 EIA458777 ERW458777 FBS458777 FLO458777 FVK458777 GFG458777 GPC458777 GYY458777 HIU458777 HSQ458777 ICM458777 IMI458777 IWE458777 JGA458777 JPW458777 JZS458777 KJO458777 KTK458777 LDG458777 LNC458777 LWY458777 MGU458777 MQQ458777 NAM458777 NKI458777 NUE458777 OEA458777 ONW458777 OXS458777 PHO458777 PRK458777 QBG458777 QLC458777 QUY458777 REU458777 ROQ458777 RYM458777 SII458777 SSE458777 TCA458777 TLW458777 TVS458777 UFO458777 UPK458777 UZG458777 VJC458777 VSY458777 WCU458777 WMQ458777 WWM458777 AE524313 KA524313 TW524313 ADS524313 ANO524313 AXK524313 BHG524313 BRC524313 CAY524313 CKU524313 CUQ524313 DEM524313 DOI524313 DYE524313 EIA524313 ERW524313 FBS524313 FLO524313 FVK524313 GFG524313 GPC524313 GYY524313 HIU524313 HSQ524313 ICM524313 IMI524313 IWE524313 JGA524313 JPW524313 JZS524313 KJO524313 KTK524313 LDG524313 LNC524313 LWY524313 MGU524313 MQQ524313 NAM524313 NKI524313 NUE524313 OEA524313 ONW524313 OXS524313 PHO524313 PRK524313 QBG524313 QLC524313 QUY524313 REU524313 ROQ524313 RYM524313 SII524313 SSE524313 TCA524313 TLW524313 TVS524313 UFO524313 UPK524313 UZG524313 VJC524313 VSY524313 WCU524313 WMQ524313 WWM524313 AE589849 KA589849 TW589849 ADS589849 ANO589849 AXK589849 BHG589849 BRC589849 CAY589849 CKU589849 CUQ589849 DEM589849 DOI589849 DYE589849 EIA589849 ERW589849 FBS589849 FLO589849 FVK589849 GFG589849 GPC589849 GYY589849 HIU589849 HSQ589849 ICM589849 IMI589849 IWE589849 JGA589849 JPW589849 JZS589849 KJO589849 KTK589849 LDG589849 LNC589849 LWY589849 MGU589849 MQQ589849 NAM589849 NKI589849 NUE589849 OEA589849 ONW589849 OXS589849 PHO589849 PRK589849 QBG589849 QLC589849 QUY589849 REU589849 ROQ589849 RYM589849 SII589849 SSE589849 TCA589849 TLW589849 TVS589849 UFO589849 UPK589849 UZG589849 VJC589849 VSY589849 WCU589849 WMQ589849 WWM589849 AE655385 KA655385 TW655385 ADS655385 ANO655385 AXK655385 BHG655385 BRC655385 CAY655385 CKU655385 CUQ655385 DEM655385 DOI655385 DYE655385 EIA655385 ERW655385 FBS655385 FLO655385 FVK655385 GFG655385 GPC655385 GYY655385 HIU655385 HSQ655385 ICM655385 IMI655385 IWE655385 JGA655385 JPW655385 JZS655385 KJO655385 KTK655385 LDG655385 LNC655385 LWY655385 MGU655385 MQQ655385 NAM655385 NKI655385 NUE655385 OEA655385 ONW655385 OXS655385 PHO655385 PRK655385 QBG655385 QLC655385 QUY655385 REU655385 ROQ655385 RYM655385 SII655385 SSE655385 TCA655385 TLW655385 TVS655385 UFO655385 UPK655385 UZG655385 VJC655385 VSY655385 WCU655385 WMQ655385 WWM655385 AE720921 KA720921 TW720921 ADS720921 ANO720921 AXK720921 BHG720921 BRC720921 CAY720921 CKU720921 CUQ720921 DEM720921 DOI720921 DYE720921 EIA720921 ERW720921 FBS720921 FLO720921 FVK720921 GFG720921 GPC720921 GYY720921 HIU720921 HSQ720921 ICM720921 IMI720921 IWE720921 JGA720921 JPW720921 JZS720921 KJO720921 KTK720921 LDG720921 LNC720921 LWY720921 MGU720921 MQQ720921 NAM720921 NKI720921 NUE720921 OEA720921 ONW720921 OXS720921 PHO720921 PRK720921 QBG720921 QLC720921 QUY720921 REU720921 ROQ720921 RYM720921 SII720921 SSE720921 TCA720921 TLW720921 TVS720921 UFO720921 UPK720921 UZG720921 VJC720921 VSY720921 WCU720921 WMQ720921 WWM720921 AE786457 KA786457 TW786457 ADS786457 ANO786457 AXK786457 BHG786457 BRC786457 CAY786457 CKU786457 CUQ786457 DEM786457 DOI786457 DYE786457 EIA786457 ERW786457 FBS786457 FLO786457 FVK786457 GFG786457 GPC786457 GYY786457 HIU786457 HSQ786457 ICM786457 IMI786457 IWE786457 JGA786457 JPW786457 JZS786457 KJO786457 KTK786457 LDG786457 LNC786457 LWY786457 MGU786457 MQQ786457 NAM786457 NKI786457 NUE786457 OEA786457 ONW786457 OXS786457 PHO786457 PRK786457 QBG786457 QLC786457 QUY786457 REU786457 ROQ786457 RYM786457 SII786457 SSE786457 TCA786457 TLW786457 TVS786457 UFO786457 UPK786457 UZG786457 VJC786457 VSY786457 WCU786457 WMQ786457 WWM786457 AE851993 KA851993 TW851993 ADS851993 ANO851993 AXK851993 BHG851993 BRC851993 CAY851993 CKU851993 CUQ851993 DEM851993 DOI851993 DYE851993 EIA851993 ERW851993 FBS851993 FLO851993 FVK851993 GFG851993 GPC851993 GYY851993 HIU851993 HSQ851993 ICM851993 IMI851993 IWE851993 JGA851993 JPW851993 JZS851993 KJO851993 KTK851993 LDG851993 LNC851993 LWY851993 MGU851993 MQQ851993 NAM851993 NKI851993 NUE851993 OEA851993 ONW851993 OXS851993 PHO851993 PRK851993 QBG851993 QLC851993 QUY851993 REU851993 ROQ851993 RYM851993 SII851993 SSE851993 TCA851993 TLW851993 TVS851993 UFO851993 UPK851993 UZG851993 VJC851993 VSY851993 WCU851993 WMQ851993 WWM851993 AE917529 KA917529 TW917529 ADS917529 ANO917529 AXK917529 BHG917529 BRC917529 CAY917529 CKU917529 CUQ917529 DEM917529 DOI917529 DYE917529 EIA917529 ERW917529 FBS917529 FLO917529 FVK917529 GFG917529 GPC917529 GYY917529 HIU917529 HSQ917529 ICM917529 IMI917529 IWE917529 JGA917529 JPW917529 JZS917529 KJO917529 KTK917529 LDG917529 LNC917529 LWY917529 MGU917529 MQQ917529 NAM917529 NKI917529 NUE917529 OEA917529 ONW917529 OXS917529 PHO917529 PRK917529 QBG917529 QLC917529 QUY917529 REU917529 ROQ917529 RYM917529 SII917529 SSE917529 TCA917529 TLW917529 TVS917529 UFO917529 UPK917529 UZG917529 VJC917529 VSY917529 WCU917529 WMQ917529 WWM917529 AE983065 KA983065 TW983065 ADS983065 ANO983065 AXK983065 BHG983065 BRC983065 CAY983065 CKU983065 CUQ983065 DEM983065 DOI983065 DYE983065 EIA983065 ERW983065 FBS983065 FLO983065 FVK983065 GFG983065 GPC983065 GYY983065 HIU983065 HSQ983065 ICM983065 IMI983065 IWE983065 JGA983065 JPW983065 JZS983065 KJO983065 KTK983065 LDG983065 LNC983065 LWY983065 MGU983065 MQQ983065 NAM983065 NKI983065 NUE983065 OEA983065 ONW983065 OXS983065 PHO983065 PRK983065 QBG983065 QLC983065 QUY983065 REU983065 ROQ983065 RYM983065 SII983065 SSE983065 TCA983065 TLW983065 TVS983065 UFO983065 UPK983065 UZG983065 VJC983065 VSY983065 WCU983065 WMQ983065 WWM983065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AE14 KA14 TW14 ADS14 ANO14 AXK14 BHG14 BRC14 CAY14 CKU14 CUQ14 DEM14 DOI14 DYE14 EIA14 ERW14 FBS14 FLO14 FVK14 GFG14 GPC14 GYY14 HIU14 HSQ14 ICM14 IMI14 IWE14 JGA14 JPW14 JZS14 KJO14 KTK14 LDG14 LNC14 LWY14 MGU14 MQQ14 NAM14 NKI14 NUE14 OEA14 ONW14 OXS14 PHO14 PRK14 QBG14 QLC14 QUY14 REU14 ROQ14 RYM14 SII14 SSE14 TCA14 TLW14 TVS14 UFO14 UPK14 UZG14 VJC14 VSY14 WCU14 WMQ14 WWM14 AE65550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AE131086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AE196622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AE262158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AE327694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AE393230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AE458766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AE524302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AE589838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AE655374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AE720910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AE786446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AE851982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AE917518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AE983054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AE10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AE7 KA7 TW7 ADS7 ANO7 AXK7 BHG7 BRC7 CAY7 CKU7 CUQ7 DEM7 DOI7 DYE7 EIA7 ERW7 FBS7 FLO7 FVK7 GFG7 GPC7 GYY7 HIU7 HSQ7 ICM7 IMI7 IWE7 JGA7 JPW7 JZS7 KJO7 KTK7 LDG7 LNC7 LWY7 MGU7 MQQ7 NAM7 NKI7 NUE7 OEA7 ONW7 OXS7 PHO7 PRK7 QBG7 QLC7 QUY7 REU7 ROQ7 RYM7 SII7 SSE7 TCA7 TLW7 TVS7 UFO7 UPK7 UZG7 VJC7 VSY7 WCU7 WMQ7 WWM7 AE65543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AE131079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AE196615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AE262151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AE327687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AE393223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AE458759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AE524295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AE589831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AE655367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AE720903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AE786439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AE851975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AE917511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AE983047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4BF6-594C-4ED5-AF81-B8507D553908}">
  <sheetPr>
    <tabColor rgb="FFCCFFFF"/>
  </sheetPr>
  <dimension ref="A1:AS153"/>
  <sheetViews>
    <sheetView view="pageBreakPreview" zoomScaleNormal="70" zoomScaleSheetLayoutView="100" workbookViewId="0">
      <selection activeCell="AE3" sqref="AE3"/>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 customHeight="1">
      <c r="A1" s="382" t="s">
        <v>2796</v>
      </c>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37"/>
    </row>
    <row r="2" spans="1:31" ht="15" customHeight="1" thickBot="1">
      <c r="A2" s="320" t="s">
        <v>2797</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37"/>
    </row>
    <row r="3" spans="1:31" ht="15" customHeight="1" thickBot="1">
      <c r="A3" s="320" t="s">
        <v>2742</v>
      </c>
      <c r="B3" s="367"/>
      <c r="C3" s="367"/>
      <c r="D3" s="367"/>
      <c r="E3" s="367"/>
      <c r="F3" s="368"/>
      <c r="G3" s="368"/>
      <c r="H3" s="368"/>
      <c r="I3" s="368"/>
      <c r="J3" s="368"/>
      <c r="K3" s="368" t="s">
        <v>2568</v>
      </c>
      <c r="L3" s="1214" t="str">
        <f>IFERROR(VLOOKUP(AE3,AF82:AR91,2,FALSE),"")</f>
        <v/>
      </c>
      <c r="M3" s="1214"/>
      <c r="N3" s="1214"/>
      <c r="O3" s="1204" t="s">
        <v>2569</v>
      </c>
      <c r="P3" s="1204"/>
      <c r="Q3" s="1204"/>
      <c r="R3" s="1214" t="str">
        <f>IFERROR(VLOOKUP(AE3,AF82:AR91,3,FALSE),"")</f>
        <v/>
      </c>
      <c r="S3" s="1214"/>
      <c r="T3" s="1214"/>
      <c r="U3" s="1204" t="s">
        <v>2570</v>
      </c>
      <c r="V3" s="1204"/>
      <c r="W3" s="1204"/>
      <c r="X3" s="1214" t="str">
        <f>IFERROR(VLOOKUP(AE3,AF82:AR91,4,FALSE),"")</f>
        <v/>
      </c>
      <c r="Y3" s="1214"/>
      <c r="Z3" s="1214"/>
      <c r="AA3" s="1214"/>
      <c r="AB3" s="369"/>
      <c r="AC3" s="367" t="s">
        <v>17</v>
      </c>
      <c r="AD3" s="337"/>
      <c r="AE3" s="370"/>
    </row>
    <row r="4" spans="1:31" ht="15" customHeight="1">
      <c r="A4" s="320" t="s">
        <v>2737</v>
      </c>
      <c r="B4" s="367"/>
      <c r="C4" s="367"/>
      <c r="D4" s="367"/>
      <c r="E4" s="367"/>
      <c r="F4" s="371"/>
      <c r="G4" s="371"/>
      <c r="H4" s="371"/>
      <c r="I4" s="371"/>
      <c r="J4" s="371"/>
      <c r="K4" s="1188" t="str">
        <f>IFERROR(VLOOKUP(AE3,AF81:AR91,5,FALSE),"")</f>
        <v/>
      </c>
      <c r="L4" s="1188"/>
      <c r="M4" s="1188"/>
      <c r="N4" s="1188"/>
      <c r="O4" s="1188"/>
      <c r="P4" s="1188"/>
      <c r="Q4" s="1188"/>
      <c r="R4" s="1188"/>
      <c r="S4" s="1188"/>
      <c r="T4" s="1188"/>
      <c r="U4" s="1188"/>
      <c r="V4" s="1188"/>
      <c r="W4" s="1188"/>
      <c r="X4" s="1188"/>
      <c r="Y4" s="1188"/>
      <c r="Z4" s="1188"/>
      <c r="AA4" s="1188"/>
      <c r="AB4" s="1188"/>
      <c r="AC4" s="1188"/>
      <c r="AD4" s="337"/>
    </row>
    <row r="5" spans="1:31" ht="15" customHeight="1">
      <c r="A5" s="320" t="s">
        <v>2798</v>
      </c>
      <c r="B5" s="367"/>
      <c r="C5" s="367"/>
      <c r="D5" s="367"/>
      <c r="E5" s="367"/>
      <c r="F5" s="367"/>
      <c r="G5" s="367"/>
      <c r="H5" s="367"/>
      <c r="I5" s="367"/>
      <c r="J5" s="367"/>
      <c r="K5" s="367" t="s">
        <v>2568</v>
      </c>
      <c r="L5" s="1221" t="str">
        <f>IFERROR(VLOOKUP(AE3,AF82:AR91,6,FALSE),"")</f>
        <v/>
      </c>
      <c r="M5" s="1221"/>
      <c r="N5" s="1204" t="s">
        <v>2573</v>
      </c>
      <c r="O5" s="1204"/>
      <c r="P5" s="1204"/>
      <c r="Q5" s="1204"/>
      <c r="R5" s="1204"/>
      <c r="S5" s="1214" t="str">
        <f>IFERROR(VLOOKUP(AE3,AF82:AR91,7,FALSE),"")</f>
        <v/>
      </c>
      <c r="T5" s="1214"/>
      <c r="U5" s="1204" t="s">
        <v>2574</v>
      </c>
      <c r="V5" s="1204"/>
      <c r="W5" s="1204"/>
      <c r="X5" s="1204"/>
      <c r="Y5" s="1214" t="str">
        <f>IFERROR(VLOOKUP(AE3,AF82:AR91,8,FALSE),"")</f>
        <v/>
      </c>
      <c r="Z5" s="1214"/>
      <c r="AA5" s="1214"/>
      <c r="AB5" s="369"/>
      <c r="AC5" s="367" t="s">
        <v>17</v>
      </c>
      <c r="AD5" s="337"/>
    </row>
    <row r="6" spans="1:31" ht="15" customHeight="1">
      <c r="A6" s="320"/>
      <c r="B6" s="367"/>
      <c r="C6" s="367"/>
      <c r="D6" s="367"/>
      <c r="E6" s="367"/>
      <c r="F6" s="367"/>
      <c r="G6" s="367"/>
      <c r="H6" s="367"/>
      <c r="I6" s="367"/>
      <c r="J6" s="367"/>
      <c r="K6" s="1215" t="str">
        <f>IFERROR(VLOOKUP(AE3,AF82:AR91,9,FALSE),"")</f>
        <v/>
      </c>
      <c r="L6" s="1215"/>
      <c r="M6" s="1215"/>
      <c r="N6" s="1215"/>
      <c r="O6" s="1215"/>
      <c r="P6" s="1215"/>
      <c r="Q6" s="1215"/>
      <c r="R6" s="1215"/>
      <c r="S6" s="1215"/>
      <c r="T6" s="1215"/>
      <c r="U6" s="1215"/>
      <c r="V6" s="1215"/>
      <c r="W6" s="1215"/>
      <c r="X6" s="1215"/>
      <c r="Y6" s="1215"/>
      <c r="Z6" s="1215"/>
      <c r="AA6" s="1215"/>
      <c r="AB6" s="1215"/>
      <c r="AC6" s="1215"/>
      <c r="AD6" s="337"/>
    </row>
    <row r="7" spans="1:31" ht="15" customHeight="1">
      <c r="A7" s="320" t="s">
        <v>2744</v>
      </c>
      <c r="B7" s="367"/>
      <c r="C7" s="367"/>
      <c r="D7" s="367"/>
      <c r="E7" s="367"/>
      <c r="F7" s="367"/>
      <c r="G7" s="367"/>
      <c r="H7" s="367"/>
      <c r="I7" s="367"/>
      <c r="J7" s="367"/>
      <c r="K7" s="1212" t="str">
        <f>IFERROR(VLOOKUP(AE3,AF82:AR91,10,FALSE),"")</f>
        <v/>
      </c>
      <c r="L7" s="1212"/>
      <c r="M7" s="1212"/>
      <c r="N7" s="360"/>
      <c r="O7" s="360"/>
      <c r="P7" s="360"/>
      <c r="Q7" s="367"/>
      <c r="R7" s="367"/>
      <c r="S7" s="367"/>
      <c r="T7" s="367"/>
      <c r="U7" s="367"/>
      <c r="V7" s="367"/>
      <c r="W7" s="367"/>
      <c r="X7" s="367"/>
      <c r="Y7" s="367"/>
      <c r="Z7" s="367"/>
      <c r="AA7" s="367"/>
      <c r="AB7" s="367"/>
      <c r="AC7" s="367"/>
      <c r="AD7" s="337"/>
    </row>
    <row r="8" spans="1:31" ht="15" customHeight="1">
      <c r="A8" s="320" t="s">
        <v>2745</v>
      </c>
      <c r="B8" s="367"/>
      <c r="C8" s="367"/>
      <c r="D8" s="367"/>
      <c r="E8" s="367"/>
      <c r="F8" s="367"/>
      <c r="G8" s="367"/>
      <c r="H8" s="367"/>
      <c r="I8" s="367"/>
      <c r="J8" s="367"/>
      <c r="K8" s="1188" t="str">
        <f>IFERROR(VLOOKUP(AE3,AF82:AR91,11,FALSE),"")</f>
        <v/>
      </c>
      <c r="L8" s="1188"/>
      <c r="M8" s="1188"/>
      <c r="N8" s="1188"/>
      <c r="O8" s="1188"/>
      <c r="P8" s="1188"/>
      <c r="Q8" s="1188"/>
      <c r="R8" s="1188"/>
      <c r="S8" s="1188"/>
      <c r="T8" s="1188"/>
      <c r="U8" s="1188"/>
      <c r="V8" s="1188"/>
      <c r="W8" s="1188"/>
      <c r="X8" s="1188"/>
      <c r="Y8" s="1188"/>
      <c r="Z8" s="1188"/>
      <c r="AA8" s="1188"/>
      <c r="AB8" s="1188"/>
      <c r="AC8" s="1188"/>
      <c r="AD8" s="337"/>
    </row>
    <row r="9" spans="1:31" ht="15" customHeight="1">
      <c r="A9" s="320" t="s">
        <v>2746</v>
      </c>
      <c r="B9" s="367"/>
      <c r="C9" s="367"/>
      <c r="D9" s="367"/>
      <c r="E9" s="367"/>
      <c r="F9" s="367"/>
      <c r="G9" s="367"/>
      <c r="H9" s="367"/>
      <c r="I9" s="367"/>
      <c r="J9" s="367"/>
      <c r="K9" s="1189" t="str">
        <f>IFERROR(VLOOKUP(AE3,AF82:AR91,12,FALSE),"")</f>
        <v/>
      </c>
      <c r="L9" s="1189"/>
      <c r="M9" s="1189"/>
      <c r="N9" s="1189"/>
      <c r="O9" s="1189"/>
      <c r="P9" s="1189"/>
      <c r="Q9" s="1189"/>
      <c r="R9" s="1189"/>
      <c r="S9" s="1189"/>
      <c r="T9" s="1189"/>
      <c r="U9" s="1189"/>
      <c r="V9" s="1189"/>
      <c r="W9" s="1189"/>
      <c r="X9" s="1189"/>
      <c r="Y9" s="1189"/>
      <c r="Z9" s="1189"/>
      <c r="AA9" s="1189"/>
      <c r="AB9" s="1189"/>
      <c r="AC9" s="1189"/>
      <c r="AD9" s="337"/>
    </row>
    <row r="10" spans="1:31" ht="15" customHeight="1">
      <c r="A10" s="386" t="s">
        <v>2799</v>
      </c>
      <c r="B10" s="374"/>
      <c r="C10" s="374"/>
      <c r="D10" s="374"/>
      <c r="E10" s="374"/>
      <c r="F10" s="374"/>
      <c r="G10" s="374"/>
      <c r="H10" s="374"/>
      <c r="I10" s="374"/>
      <c r="J10" s="374"/>
      <c r="K10" s="1213" t="str">
        <f>IFERROR(VLOOKUP(AE3,AF82:AR91,13,FALSE),"")</f>
        <v/>
      </c>
      <c r="L10" s="1213"/>
      <c r="M10" s="1213"/>
      <c r="N10" s="1213"/>
      <c r="O10" s="1213"/>
      <c r="P10" s="1213"/>
      <c r="Q10" s="1213"/>
      <c r="R10" s="1213"/>
      <c r="S10" s="1213"/>
      <c r="T10" s="1213"/>
      <c r="U10" s="1213"/>
      <c r="V10" s="1213"/>
      <c r="W10" s="1213"/>
      <c r="X10" s="1213"/>
      <c r="Y10" s="1213"/>
      <c r="Z10" s="1213"/>
      <c r="AA10" s="1213"/>
      <c r="AB10" s="1213"/>
      <c r="AC10" s="1213"/>
      <c r="AD10" s="337"/>
    </row>
    <row r="11" spans="1:31" ht="15" customHeight="1" thickBot="1">
      <c r="A11" s="320" t="s">
        <v>2800</v>
      </c>
      <c r="B11" s="367"/>
      <c r="C11" s="367"/>
      <c r="D11" s="367"/>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37"/>
    </row>
    <row r="12" spans="1:31" ht="15" customHeight="1" thickBot="1">
      <c r="A12" s="320" t="s">
        <v>2742</v>
      </c>
      <c r="B12" s="367"/>
      <c r="C12" s="367"/>
      <c r="D12" s="367"/>
      <c r="E12" s="367"/>
      <c r="F12" s="368"/>
      <c r="G12" s="368"/>
      <c r="H12" s="368"/>
      <c r="I12" s="368"/>
      <c r="J12" s="368"/>
      <c r="K12" s="368" t="s">
        <v>2568</v>
      </c>
      <c r="L12" s="1214" t="str">
        <f>IFERROR(VLOOKUP(AE12,AF82:AR91,2,FALSE),"")</f>
        <v/>
      </c>
      <c r="M12" s="1214"/>
      <c r="N12" s="1214"/>
      <c r="O12" s="1204" t="s">
        <v>2569</v>
      </c>
      <c r="P12" s="1204"/>
      <c r="Q12" s="1204"/>
      <c r="R12" s="1214" t="str">
        <f>IFERROR(VLOOKUP(AE12,AF82:AR91,3,FALSE),"")</f>
        <v/>
      </c>
      <c r="S12" s="1214"/>
      <c r="T12" s="1214"/>
      <c r="U12" s="1204" t="s">
        <v>2570</v>
      </c>
      <c r="V12" s="1204"/>
      <c r="W12" s="1204"/>
      <c r="X12" s="1214" t="str">
        <f>IFERROR(VLOOKUP(AE12,AF82:AR91,4,FALSE),"")</f>
        <v/>
      </c>
      <c r="Y12" s="1214"/>
      <c r="Z12" s="1214"/>
      <c r="AA12" s="1214"/>
      <c r="AB12" s="369"/>
      <c r="AC12" s="367" t="s">
        <v>17</v>
      </c>
      <c r="AD12" s="337"/>
      <c r="AE12" s="370"/>
    </row>
    <row r="13" spans="1:31" ht="15" customHeight="1">
      <c r="A13" s="320" t="s">
        <v>2737</v>
      </c>
      <c r="B13" s="367"/>
      <c r="C13" s="367"/>
      <c r="D13" s="367"/>
      <c r="E13" s="367"/>
      <c r="F13" s="371"/>
      <c r="G13" s="371"/>
      <c r="H13" s="371"/>
      <c r="I13" s="371"/>
      <c r="J13" s="371"/>
      <c r="K13" s="1188" t="str">
        <f>IFERROR(VLOOKUP(AE12,AF82:AR91,5,FALSE),"")</f>
        <v/>
      </c>
      <c r="L13" s="1188"/>
      <c r="M13" s="1188"/>
      <c r="N13" s="1188"/>
      <c r="O13" s="1188"/>
      <c r="P13" s="1188"/>
      <c r="Q13" s="1188"/>
      <c r="R13" s="1188"/>
      <c r="S13" s="1188"/>
      <c r="T13" s="1188"/>
      <c r="U13" s="1188"/>
      <c r="V13" s="1188"/>
      <c r="W13" s="1188"/>
      <c r="X13" s="1188"/>
      <c r="Y13" s="1188"/>
      <c r="Z13" s="1188"/>
      <c r="AA13" s="1188"/>
      <c r="AB13" s="1188"/>
      <c r="AC13" s="1188"/>
      <c r="AD13" s="337"/>
    </row>
    <row r="14" spans="1:31" ht="15" customHeight="1">
      <c r="A14" s="320" t="s">
        <v>2798</v>
      </c>
      <c r="B14" s="367"/>
      <c r="C14" s="367"/>
      <c r="D14" s="367"/>
      <c r="E14" s="367"/>
      <c r="F14" s="367"/>
      <c r="G14" s="367"/>
      <c r="H14" s="367"/>
      <c r="I14" s="367"/>
      <c r="J14" s="367"/>
      <c r="K14" s="367" t="s">
        <v>2568</v>
      </c>
      <c r="L14" s="1221" t="str">
        <f>IFERROR(VLOOKUP(AE12,AF82:AR91,6,FALSE),"")</f>
        <v/>
      </c>
      <c r="M14" s="1221"/>
      <c r="N14" s="1204" t="s">
        <v>2573</v>
      </c>
      <c r="O14" s="1204"/>
      <c r="P14" s="1204"/>
      <c r="Q14" s="1204"/>
      <c r="R14" s="1204"/>
      <c r="S14" s="1214" t="str">
        <f>IFERROR(VLOOKUP(AE12,AF82:AR91,7,FALSE),"")</f>
        <v/>
      </c>
      <c r="T14" s="1214"/>
      <c r="U14" s="1204" t="s">
        <v>2574</v>
      </c>
      <c r="V14" s="1204"/>
      <c r="W14" s="1204"/>
      <c r="X14" s="1204"/>
      <c r="Y14" s="1214" t="str">
        <f>IFERROR(VLOOKUP(AE12,AF82:AR91,8,FALSE),"")</f>
        <v/>
      </c>
      <c r="Z14" s="1214"/>
      <c r="AA14" s="1214"/>
      <c r="AB14" s="369"/>
      <c r="AC14" s="367" t="s">
        <v>17</v>
      </c>
      <c r="AD14" s="337"/>
    </row>
    <row r="15" spans="1:31" ht="15" customHeight="1">
      <c r="A15" s="320"/>
      <c r="B15" s="367"/>
      <c r="C15" s="367"/>
      <c r="D15" s="367"/>
      <c r="E15" s="367"/>
      <c r="F15" s="367"/>
      <c r="G15" s="367"/>
      <c r="H15" s="367"/>
      <c r="I15" s="367"/>
      <c r="J15" s="367"/>
      <c r="K15" s="1215" t="str">
        <f>IFERROR(VLOOKUP(AE12,AF82:AR91,9,FALSE),"")</f>
        <v/>
      </c>
      <c r="L15" s="1215"/>
      <c r="M15" s="1215"/>
      <c r="N15" s="1215"/>
      <c r="O15" s="1215"/>
      <c r="P15" s="1215"/>
      <c r="Q15" s="1215"/>
      <c r="R15" s="1215"/>
      <c r="S15" s="1215"/>
      <c r="T15" s="1215"/>
      <c r="U15" s="1215"/>
      <c r="V15" s="1215"/>
      <c r="W15" s="1215"/>
      <c r="X15" s="1215"/>
      <c r="Y15" s="1215"/>
      <c r="Z15" s="1215"/>
      <c r="AA15" s="1215"/>
      <c r="AB15" s="1215"/>
      <c r="AC15" s="1215"/>
      <c r="AD15" s="337"/>
    </row>
    <row r="16" spans="1:31" ht="15" customHeight="1">
      <c r="A16" s="320" t="s">
        <v>2744</v>
      </c>
      <c r="B16" s="367"/>
      <c r="C16" s="367"/>
      <c r="D16" s="367"/>
      <c r="E16" s="367"/>
      <c r="F16" s="367"/>
      <c r="G16" s="367"/>
      <c r="H16" s="367"/>
      <c r="I16" s="367"/>
      <c r="J16" s="367"/>
      <c r="K16" s="1212" t="str">
        <f>IFERROR(VLOOKUP(AE12,AF82:AR91,10,FALSE),"")</f>
        <v/>
      </c>
      <c r="L16" s="1212"/>
      <c r="M16" s="1212"/>
      <c r="N16" s="360"/>
      <c r="O16" s="360"/>
      <c r="P16" s="360"/>
      <c r="Q16" s="367"/>
      <c r="R16" s="367"/>
      <c r="S16" s="367"/>
      <c r="T16" s="367"/>
      <c r="U16" s="367"/>
      <c r="V16" s="367"/>
      <c r="W16" s="367"/>
      <c r="X16" s="367"/>
      <c r="Y16" s="367"/>
      <c r="Z16" s="367"/>
      <c r="AA16" s="367"/>
      <c r="AB16" s="367"/>
      <c r="AC16" s="367"/>
      <c r="AD16" s="337"/>
    </row>
    <row r="17" spans="1:31" ht="15" customHeight="1">
      <c r="A17" s="320" t="s">
        <v>2745</v>
      </c>
      <c r="B17" s="367"/>
      <c r="C17" s="367"/>
      <c r="D17" s="367"/>
      <c r="E17" s="367"/>
      <c r="F17" s="367"/>
      <c r="G17" s="367"/>
      <c r="H17" s="367"/>
      <c r="I17" s="367"/>
      <c r="J17" s="367"/>
      <c r="K17" s="1188" t="str">
        <f>IFERROR(VLOOKUP(AE12,AF82:AR91,11,FALSE),"")</f>
        <v/>
      </c>
      <c r="L17" s="1188"/>
      <c r="M17" s="1188"/>
      <c r="N17" s="1188"/>
      <c r="O17" s="1188"/>
      <c r="P17" s="1188"/>
      <c r="Q17" s="1188"/>
      <c r="R17" s="1188"/>
      <c r="S17" s="1188"/>
      <c r="T17" s="1188"/>
      <c r="U17" s="1188"/>
      <c r="V17" s="1188"/>
      <c r="W17" s="1188"/>
      <c r="X17" s="1188"/>
      <c r="Y17" s="1188"/>
      <c r="Z17" s="1188"/>
      <c r="AA17" s="1188"/>
      <c r="AB17" s="1188"/>
      <c r="AC17" s="1188"/>
      <c r="AD17" s="337"/>
    </row>
    <row r="18" spans="1:31" ht="15" customHeight="1">
      <c r="A18" s="320" t="s">
        <v>2746</v>
      </c>
      <c r="B18" s="367"/>
      <c r="C18" s="367"/>
      <c r="D18" s="367"/>
      <c r="E18" s="367"/>
      <c r="F18" s="367"/>
      <c r="G18" s="367"/>
      <c r="H18" s="367"/>
      <c r="I18" s="367"/>
      <c r="J18" s="367"/>
      <c r="K18" s="1189" t="str">
        <f>IFERROR(VLOOKUP(AE12,AF82:AR91,12,FALSE),"")</f>
        <v/>
      </c>
      <c r="L18" s="1189"/>
      <c r="M18" s="1189"/>
      <c r="N18" s="1189"/>
      <c r="O18" s="1189"/>
      <c r="P18" s="1189"/>
      <c r="Q18" s="1189"/>
      <c r="R18" s="1189"/>
      <c r="S18" s="1189"/>
      <c r="T18" s="1189"/>
      <c r="U18" s="1189"/>
      <c r="V18" s="1189"/>
      <c r="W18" s="1189"/>
      <c r="X18" s="1189"/>
      <c r="Y18" s="1189"/>
      <c r="Z18" s="1189"/>
      <c r="AA18" s="1189"/>
      <c r="AB18" s="1189"/>
      <c r="AC18" s="1189"/>
      <c r="AD18" s="337"/>
    </row>
    <row r="19" spans="1:31" ht="15" customHeight="1" thickBot="1">
      <c r="A19" s="386" t="s">
        <v>2799</v>
      </c>
      <c r="B19" s="374"/>
      <c r="C19" s="374"/>
      <c r="D19" s="374"/>
      <c r="E19" s="374"/>
      <c r="F19" s="374"/>
      <c r="G19" s="374"/>
      <c r="H19" s="374"/>
      <c r="I19" s="374"/>
      <c r="J19" s="374"/>
      <c r="K19" s="1213" t="str">
        <f>IFERROR(VLOOKUP(AE12,AF82:AR91,13,FALSE),"")</f>
        <v/>
      </c>
      <c r="L19" s="1213"/>
      <c r="M19" s="1213"/>
      <c r="N19" s="1213"/>
      <c r="O19" s="1213"/>
      <c r="P19" s="1213"/>
      <c r="Q19" s="1213"/>
      <c r="R19" s="1213"/>
      <c r="S19" s="1213"/>
      <c r="T19" s="1213"/>
      <c r="U19" s="1213"/>
      <c r="V19" s="1213"/>
      <c r="W19" s="1213"/>
      <c r="X19" s="1213"/>
      <c r="Y19" s="1213"/>
      <c r="Z19" s="1213"/>
      <c r="AA19" s="1213"/>
      <c r="AB19" s="1213"/>
      <c r="AC19" s="1213"/>
      <c r="AD19" s="337"/>
    </row>
    <row r="20" spans="1:31" ht="15" customHeight="1" thickBot="1">
      <c r="A20" s="320" t="s">
        <v>2742</v>
      </c>
      <c r="B20" s="367"/>
      <c r="C20" s="367"/>
      <c r="D20" s="367"/>
      <c r="E20" s="367"/>
      <c r="F20" s="368"/>
      <c r="G20" s="368"/>
      <c r="H20" s="368"/>
      <c r="I20" s="368"/>
      <c r="J20" s="368"/>
      <c r="K20" s="368" t="s">
        <v>2568</v>
      </c>
      <c r="L20" s="1214" t="str">
        <f>IFERROR(VLOOKUP(AE20,AF82:AR91,2,FALSE),"")</f>
        <v/>
      </c>
      <c r="M20" s="1214"/>
      <c r="N20" s="1214"/>
      <c r="O20" s="1204" t="s">
        <v>2569</v>
      </c>
      <c r="P20" s="1204"/>
      <c r="Q20" s="1204"/>
      <c r="R20" s="1214" t="str">
        <f>IFERROR(VLOOKUP(AE20,AF82:AR91,3,FALSE),"")</f>
        <v/>
      </c>
      <c r="S20" s="1214"/>
      <c r="T20" s="1214"/>
      <c r="U20" s="1204" t="s">
        <v>2570</v>
      </c>
      <c r="V20" s="1204"/>
      <c r="W20" s="1204"/>
      <c r="X20" s="1214" t="str">
        <f>IFERROR(VLOOKUP(AE20,AF82:AR91,4,FALSE),"")</f>
        <v/>
      </c>
      <c r="Y20" s="1214"/>
      <c r="Z20" s="1214"/>
      <c r="AA20" s="1214"/>
      <c r="AB20" s="369"/>
      <c r="AC20" s="367" t="s">
        <v>17</v>
      </c>
      <c r="AD20" s="337"/>
      <c r="AE20" s="370"/>
    </row>
    <row r="21" spans="1:31" ht="15" customHeight="1">
      <c r="A21" s="320" t="s">
        <v>2737</v>
      </c>
      <c r="B21" s="367"/>
      <c r="C21" s="367"/>
      <c r="D21" s="367"/>
      <c r="E21" s="367"/>
      <c r="F21" s="371"/>
      <c r="G21" s="371"/>
      <c r="H21" s="371"/>
      <c r="I21" s="371"/>
      <c r="J21" s="371"/>
      <c r="K21" s="1188" t="str">
        <f>IFERROR(VLOOKUP(AE20,AF82:AR91,5,FALSE),"")</f>
        <v/>
      </c>
      <c r="L21" s="1188"/>
      <c r="M21" s="1188"/>
      <c r="N21" s="1188"/>
      <c r="O21" s="1188"/>
      <c r="P21" s="1188"/>
      <c r="Q21" s="1188"/>
      <c r="R21" s="1188"/>
      <c r="S21" s="1188"/>
      <c r="T21" s="1188"/>
      <c r="U21" s="1188"/>
      <c r="V21" s="1188"/>
      <c r="W21" s="1188"/>
      <c r="X21" s="1188"/>
      <c r="Y21" s="1188"/>
      <c r="Z21" s="1188"/>
      <c r="AA21" s="1188"/>
      <c r="AB21" s="1188"/>
      <c r="AC21" s="1188"/>
      <c r="AD21" s="337"/>
    </row>
    <row r="22" spans="1:31" ht="15" customHeight="1">
      <c r="A22" s="320" t="s">
        <v>2798</v>
      </c>
      <c r="B22" s="367"/>
      <c r="C22" s="367"/>
      <c r="D22" s="367"/>
      <c r="E22" s="367"/>
      <c r="F22" s="367"/>
      <c r="G22" s="367"/>
      <c r="H22" s="367"/>
      <c r="I22" s="367"/>
      <c r="J22" s="367"/>
      <c r="K22" s="367" t="s">
        <v>2568</v>
      </c>
      <c r="L22" s="1221" t="str">
        <f>IFERROR(VLOOKUP(AE20,AF82:AR91,6,FALSE),"")</f>
        <v/>
      </c>
      <c r="M22" s="1221"/>
      <c r="N22" s="1204" t="s">
        <v>2573</v>
      </c>
      <c r="O22" s="1204"/>
      <c r="P22" s="1204"/>
      <c r="Q22" s="1204"/>
      <c r="R22" s="1204"/>
      <c r="S22" s="1214" t="str">
        <f>IFERROR(VLOOKUP(AE20,AF82:AR91,7,FALSE),"")</f>
        <v/>
      </c>
      <c r="T22" s="1214"/>
      <c r="U22" s="1204" t="s">
        <v>2574</v>
      </c>
      <c r="V22" s="1204"/>
      <c r="W22" s="1204"/>
      <c r="X22" s="1204"/>
      <c r="Y22" s="1214" t="str">
        <f>IFERROR(VLOOKUP(AE20,AF82:AR91,8,FALSE),"")</f>
        <v/>
      </c>
      <c r="Z22" s="1214"/>
      <c r="AA22" s="1214"/>
      <c r="AB22" s="369"/>
      <c r="AC22" s="367" t="s">
        <v>17</v>
      </c>
      <c r="AD22" s="337"/>
    </row>
    <row r="23" spans="1:31" ht="15" customHeight="1">
      <c r="A23" s="320"/>
      <c r="B23" s="367"/>
      <c r="C23" s="367"/>
      <c r="D23" s="367"/>
      <c r="E23" s="367"/>
      <c r="F23" s="367"/>
      <c r="G23" s="367"/>
      <c r="H23" s="367"/>
      <c r="I23" s="367"/>
      <c r="J23" s="367"/>
      <c r="K23" s="1215" t="str">
        <f>IFERROR(VLOOKUP(AE20,AF82:AR91,9,FALSE),"")</f>
        <v/>
      </c>
      <c r="L23" s="1215"/>
      <c r="M23" s="1215"/>
      <c r="N23" s="1215"/>
      <c r="O23" s="1215"/>
      <c r="P23" s="1215"/>
      <c r="Q23" s="1215"/>
      <c r="R23" s="1215"/>
      <c r="S23" s="1215"/>
      <c r="T23" s="1215"/>
      <c r="U23" s="1215"/>
      <c r="V23" s="1215"/>
      <c r="W23" s="1215"/>
      <c r="X23" s="1215"/>
      <c r="Y23" s="1215"/>
      <c r="Z23" s="1215"/>
      <c r="AA23" s="1215"/>
      <c r="AB23" s="1215"/>
      <c r="AC23" s="1215"/>
      <c r="AD23" s="337"/>
    </row>
    <row r="24" spans="1:31" ht="15" customHeight="1">
      <c r="A24" s="320" t="s">
        <v>2744</v>
      </c>
      <c r="B24" s="367"/>
      <c r="C24" s="367"/>
      <c r="D24" s="367"/>
      <c r="E24" s="367"/>
      <c r="F24" s="367"/>
      <c r="G24" s="367"/>
      <c r="H24" s="367"/>
      <c r="I24" s="367"/>
      <c r="J24" s="367"/>
      <c r="K24" s="1212" t="str">
        <f>IFERROR(VLOOKUP(AE20,AF82:AR91,10,FALSE),"")</f>
        <v/>
      </c>
      <c r="L24" s="1212"/>
      <c r="M24" s="1212"/>
      <c r="N24" s="360"/>
      <c r="O24" s="360"/>
      <c r="P24" s="360"/>
      <c r="Q24" s="367"/>
      <c r="R24" s="367"/>
      <c r="S24" s="367"/>
      <c r="T24" s="367"/>
      <c r="U24" s="367"/>
      <c r="V24" s="367"/>
      <c r="W24" s="367"/>
      <c r="X24" s="367"/>
      <c r="Y24" s="367"/>
      <c r="Z24" s="367"/>
      <c r="AA24" s="367"/>
      <c r="AB24" s="367"/>
      <c r="AC24" s="367"/>
      <c r="AD24" s="337"/>
    </row>
    <row r="25" spans="1:31" ht="15" customHeight="1">
      <c r="A25" s="320" t="s">
        <v>2745</v>
      </c>
      <c r="B25" s="367"/>
      <c r="C25" s="367"/>
      <c r="D25" s="367"/>
      <c r="E25" s="367"/>
      <c r="F25" s="367"/>
      <c r="G25" s="367"/>
      <c r="H25" s="367"/>
      <c r="I25" s="367"/>
      <c r="J25" s="367"/>
      <c r="K25" s="1188" t="str">
        <f>IFERROR(VLOOKUP(AE20,AF82:AR91,11,FALSE),"")</f>
        <v/>
      </c>
      <c r="L25" s="1188"/>
      <c r="M25" s="1188"/>
      <c r="N25" s="1188"/>
      <c r="O25" s="1188"/>
      <c r="P25" s="1188"/>
      <c r="Q25" s="1188"/>
      <c r="R25" s="1188"/>
      <c r="S25" s="1188"/>
      <c r="T25" s="1188"/>
      <c r="U25" s="1188"/>
      <c r="V25" s="1188"/>
      <c r="W25" s="1188"/>
      <c r="X25" s="1188"/>
      <c r="Y25" s="1188"/>
      <c r="Z25" s="1188"/>
      <c r="AA25" s="1188"/>
      <c r="AB25" s="1188"/>
      <c r="AC25" s="1188"/>
      <c r="AD25" s="337"/>
    </row>
    <row r="26" spans="1:31" ht="15" customHeight="1">
      <c r="A26" s="320" t="s">
        <v>2746</v>
      </c>
      <c r="B26" s="367"/>
      <c r="C26" s="367"/>
      <c r="D26" s="367"/>
      <c r="E26" s="367"/>
      <c r="F26" s="367"/>
      <c r="G26" s="367"/>
      <c r="H26" s="367"/>
      <c r="I26" s="367"/>
      <c r="J26" s="367"/>
      <c r="K26" s="1189" t="str">
        <f>IFERROR(VLOOKUP(AE20,AF82:AR91,12,FALSE),"")</f>
        <v/>
      </c>
      <c r="L26" s="1189"/>
      <c r="M26" s="1189"/>
      <c r="N26" s="1189"/>
      <c r="O26" s="1189"/>
      <c r="P26" s="1189"/>
      <c r="Q26" s="1189"/>
      <c r="R26" s="1189"/>
      <c r="S26" s="1189"/>
      <c r="T26" s="1189"/>
      <c r="U26" s="1189"/>
      <c r="V26" s="1189"/>
      <c r="W26" s="1189"/>
      <c r="X26" s="1189"/>
      <c r="Y26" s="1189"/>
      <c r="Z26" s="1189"/>
      <c r="AA26" s="1189"/>
      <c r="AB26" s="1189"/>
      <c r="AC26" s="1189"/>
      <c r="AD26" s="337"/>
    </row>
    <row r="27" spans="1:31" ht="15" customHeight="1" thickBot="1">
      <c r="A27" s="386" t="s">
        <v>2799</v>
      </c>
      <c r="B27" s="374"/>
      <c r="C27" s="374"/>
      <c r="D27" s="374"/>
      <c r="E27" s="374"/>
      <c r="F27" s="374"/>
      <c r="G27" s="374"/>
      <c r="H27" s="374"/>
      <c r="I27" s="374"/>
      <c r="J27" s="374"/>
      <c r="K27" s="1213" t="str">
        <f>IFERROR(VLOOKUP(AE20,AF82:AR91,13,FALSE),"")</f>
        <v/>
      </c>
      <c r="L27" s="1213"/>
      <c r="M27" s="1213"/>
      <c r="N27" s="1213"/>
      <c r="O27" s="1213"/>
      <c r="P27" s="1213"/>
      <c r="Q27" s="1213"/>
      <c r="R27" s="1213"/>
      <c r="S27" s="1213"/>
      <c r="T27" s="1213"/>
      <c r="U27" s="1213"/>
      <c r="V27" s="1213"/>
      <c r="W27" s="1213"/>
      <c r="X27" s="1213"/>
      <c r="Y27" s="1213"/>
      <c r="Z27" s="1213"/>
      <c r="AA27" s="1213"/>
      <c r="AB27" s="1213"/>
      <c r="AC27" s="1213"/>
      <c r="AD27" s="337"/>
    </row>
    <row r="28" spans="1:31" ht="15" customHeight="1" thickBot="1">
      <c r="A28" s="320" t="s">
        <v>2742</v>
      </c>
      <c r="B28" s="367"/>
      <c r="C28" s="367"/>
      <c r="D28" s="367"/>
      <c r="E28" s="367"/>
      <c r="F28" s="368"/>
      <c r="G28" s="368"/>
      <c r="H28" s="368"/>
      <c r="I28" s="368"/>
      <c r="J28" s="368"/>
      <c r="K28" s="368" t="s">
        <v>2568</v>
      </c>
      <c r="L28" s="1214" t="str">
        <f>IFERROR(VLOOKUP(AE28,AF82:AR91,2,FALSE),"")</f>
        <v/>
      </c>
      <c r="M28" s="1214"/>
      <c r="N28" s="1214"/>
      <c r="O28" s="1204" t="s">
        <v>2569</v>
      </c>
      <c r="P28" s="1204"/>
      <c r="Q28" s="1204"/>
      <c r="R28" s="1214" t="str">
        <f>IFERROR(VLOOKUP(AE28,AF82:AR91,3,FALSE),"")</f>
        <v/>
      </c>
      <c r="S28" s="1214"/>
      <c r="T28" s="1214"/>
      <c r="U28" s="1204" t="s">
        <v>2570</v>
      </c>
      <c r="V28" s="1204"/>
      <c r="W28" s="1204"/>
      <c r="X28" s="1214" t="str">
        <f>IFERROR(VLOOKUP(AE28,AF82:AR91,4,FALSE),"")</f>
        <v/>
      </c>
      <c r="Y28" s="1214"/>
      <c r="Z28" s="1214"/>
      <c r="AA28" s="1214"/>
      <c r="AB28" s="369"/>
      <c r="AC28" s="367" t="s">
        <v>17</v>
      </c>
      <c r="AD28" s="337"/>
      <c r="AE28" s="370"/>
    </row>
    <row r="29" spans="1:31" ht="15" customHeight="1">
      <c r="A29" s="320" t="s">
        <v>2737</v>
      </c>
      <c r="B29" s="367"/>
      <c r="C29" s="367"/>
      <c r="D29" s="367"/>
      <c r="E29" s="367"/>
      <c r="F29" s="371"/>
      <c r="G29" s="371"/>
      <c r="H29" s="371"/>
      <c r="I29" s="371"/>
      <c r="J29" s="371"/>
      <c r="K29" s="1188" t="str">
        <f>IFERROR(VLOOKUP(AE28,AF82:AR91,5,FALSE),"")</f>
        <v/>
      </c>
      <c r="L29" s="1188"/>
      <c r="M29" s="1188"/>
      <c r="N29" s="1188"/>
      <c r="O29" s="1188"/>
      <c r="P29" s="1188"/>
      <c r="Q29" s="1188"/>
      <c r="R29" s="1188"/>
      <c r="S29" s="1188"/>
      <c r="T29" s="1188"/>
      <c r="U29" s="1188"/>
      <c r="V29" s="1188"/>
      <c r="W29" s="1188"/>
      <c r="X29" s="1188"/>
      <c r="Y29" s="1188"/>
      <c r="Z29" s="1188"/>
      <c r="AA29" s="1188"/>
      <c r="AB29" s="1188"/>
      <c r="AC29" s="1188"/>
      <c r="AD29" s="337"/>
    </row>
    <row r="30" spans="1:31" ht="15" customHeight="1">
      <c r="A30" s="320" t="s">
        <v>2798</v>
      </c>
      <c r="B30" s="367"/>
      <c r="C30" s="367"/>
      <c r="D30" s="367"/>
      <c r="E30" s="367"/>
      <c r="F30" s="367"/>
      <c r="G30" s="367"/>
      <c r="H30" s="367"/>
      <c r="I30" s="367"/>
      <c r="J30" s="367"/>
      <c r="K30" s="367" t="s">
        <v>2568</v>
      </c>
      <c r="L30" s="1221" t="str">
        <f>IFERROR(VLOOKUP(AE28,AF82:AR91,6,FALSE),"")</f>
        <v/>
      </c>
      <c r="M30" s="1221"/>
      <c r="N30" s="1204" t="s">
        <v>2573</v>
      </c>
      <c r="O30" s="1204"/>
      <c r="P30" s="1204"/>
      <c r="Q30" s="1204"/>
      <c r="R30" s="1204"/>
      <c r="S30" s="1214" t="str">
        <f>IFERROR(VLOOKUP(AE28,AF82:AR91,7,FALSE),"")</f>
        <v/>
      </c>
      <c r="T30" s="1214"/>
      <c r="U30" s="1204" t="s">
        <v>2574</v>
      </c>
      <c r="V30" s="1204"/>
      <c r="W30" s="1204"/>
      <c r="X30" s="1204"/>
      <c r="Y30" s="1214" t="str">
        <f>IFERROR(VLOOKUP(AE28,AF82:AR91,8,FALSE),"")</f>
        <v/>
      </c>
      <c r="Z30" s="1214"/>
      <c r="AA30" s="1214"/>
      <c r="AB30" s="369"/>
      <c r="AC30" s="367" t="s">
        <v>17</v>
      </c>
      <c r="AD30" s="337"/>
    </row>
    <row r="31" spans="1:31" ht="15" customHeight="1">
      <c r="A31" s="320"/>
      <c r="B31" s="367"/>
      <c r="C31" s="367"/>
      <c r="D31" s="367"/>
      <c r="E31" s="367"/>
      <c r="F31" s="367"/>
      <c r="G31" s="367"/>
      <c r="H31" s="367"/>
      <c r="I31" s="367"/>
      <c r="J31" s="367"/>
      <c r="K31" s="1215" t="str">
        <f>IFERROR(VLOOKUP(AE28,AF82:AR91,9,FALSE),"")</f>
        <v/>
      </c>
      <c r="L31" s="1215"/>
      <c r="M31" s="1215"/>
      <c r="N31" s="1215"/>
      <c r="O31" s="1215"/>
      <c r="P31" s="1215"/>
      <c r="Q31" s="1215"/>
      <c r="R31" s="1215"/>
      <c r="S31" s="1215"/>
      <c r="T31" s="1215"/>
      <c r="U31" s="1215"/>
      <c r="V31" s="1215"/>
      <c r="W31" s="1215"/>
      <c r="X31" s="1215"/>
      <c r="Y31" s="1215"/>
      <c r="Z31" s="1215"/>
      <c r="AA31" s="1215"/>
      <c r="AB31" s="1215"/>
      <c r="AC31" s="1215"/>
      <c r="AD31" s="337"/>
    </row>
    <row r="32" spans="1:31" ht="15" customHeight="1">
      <c r="A32" s="320" t="s">
        <v>2744</v>
      </c>
      <c r="B32" s="367"/>
      <c r="C32" s="367"/>
      <c r="D32" s="367"/>
      <c r="E32" s="367"/>
      <c r="F32" s="367"/>
      <c r="G32" s="367"/>
      <c r="H32" s="367"/>
      <c r="I32" s="367"/>
      <c r="J32" s="367"/>
      <c r="K32" s="1212" t="str">
        <f>IFERROR(VLOOKUP(AE28,AF82:AR91,10,FALSE),"")</f>
        <v/>
      </c>
      <c r="L32" s="1212"/>
      <c r="M32" s="1212"/>
      <c r="N32" s="360"/>
      <c r="O32" s="360"/>
      <c r="P32" s="360"/>
      <c r="Q32" s="367"/>
      <c r="R32" s="367"/>
      <c r="S32" s="367"/>
      <c r="T32" s="367"/>
      <c r="U32" s="367"/>
      <c r="V32" s="367"/>
      <c r="W32" s="367"/>
      <c r="X32" s="367"/>
      <c r="Y32" s="367"/>
      <c r="Z32" s="367"/>
      <c r="AA32" s="367"/>
      <c r="AB32" s="367"/>
      <c r="AC32" s="367"/>
      <c r="AD32" s="337"/>
    </row>
    <row r="33" spans="1:32" ht="15" customHeight="1">
      <c r="A33" s="320" t="s">
        <v>2745</v>
      </c>
      <c r="B33" s="367"/>
      <c r="C33" s="367"/>
      <c r="D33" s="367"/>
      <c r="E33" s="367"/>
      <c r="F33" s="367"/>
      <c r="G33" s="367"/>
      <c r="H33" s="367"/>
      <c r="I33" s="367"/>
      <c r="J33" s="367"/>
      <c r="K33" s="1188" t="str">
        <f>IFERROR(VLOOKUP(AE28,AF82:AR91,11,FALSE),"")</f>
        <v/>
      </c>
      <c r="L33" s="1188"/>
      <c r="M33" s="1188"/>
      <c r="N33" s="1188"/>
      <c r="O33" s="1188"/>
      <c r="P33" s="1188"/>
      <c r="Q33" s="1188"/>
      <c r="R33" s="1188"/>
      <c r="S33" s="1188"/>
      <c r="T33" s="1188"/>
      <c r="U33" s="1188"/>
      <c r="V33" s="1188"/>
      <c r="W33" s="1188"/>
      <c r="X33" s="1188"/>
      <c r="Y33" s="1188"/>
      <c r="Z33" s="1188"/>
      <c r="AA33" s="1188"/>
      <c r="AB33" s="1188"/>
      <c r="AC33" s="1188"/>
      <c r="AD33" s="337"/>
    </row>
    <row r="34" spans="1:32" ht="15" customHeight="1">
      <c r="A34" s="320" t="s">
        <v>2746</v>
      </c>
      <c r="B34" s="367"/>
      <c r="C34" s="367"/>
      <c r="D34" s="367"/>
      <c r="E34" s="367"/>
      <c r="F34" s="367"/>
      <c r="G34" s="367"/>
      <c r="H34" s="367"/>
      <c r="I34" s="367"/>
      <c r="J34" s="367"/>
      <c r="K34" s="1189" t="str">
        <f>IFERROR(VLOOKUP(AE28,AF82:AR91,12,FALSE),"")</f>
        <v/>
      </c>
      <c r="L34" s="1189"/>
      <c r="M34" s="1189"/>
      <c r="N34" s="1189"/>
      <c r="O34" s="1189"/>
      <c r="P34" s="1189"/>
      <c r="Q34" s="1189"/>
      <c r="R34" s="1189"/>
      <c r="S34" s="1189"/>
      <c r="T34" s="1189"/>
      <c r="U34" s="1189"/>
      <c r="V34" s="1189"/>
      <c r="W34" s="1189"/>
      <c r="X34" s="1189"/>
      <c r="Y34" s="1189"/>
      <c r="Z34" s="1189"/>
      <c r="AA34" s="1189"/>
      <c r="AB34" s="1189"/>
      <c r="AC34" s="1189"/>
      <c r="AD34" s="337"/>
    </row>
    <row r="35" spans="1:32" ht="15" customHeight="1">
      <c r="A35" s="386" t="s">
        <v>2799</v>
      </c>
      <c r="B35" s="374"/>
      <c r="C35" s="374"/>
      <c r="D35" s="374"/>
      <c r="E35" s="374"/>
      <c r="F35" s="374"/>
      <c r="G35" s="374"/>
      <c r="H35" s="374"/>
      <c r="I35" s="374"/>
      <c r="J35" s="374"/>
      <c r="K35" s="1213" t="str">
        <f>IFERROR(VLOOKUP(AE28,AF82:AR91,13,FALSE),"")</f>
        <v/>
      </c>
      <c r="L35" s="1213"/>
      <c r="M35" s="1213"/>
      <c r="N35" s="1213"/>
      <c r="O35" s="1213"/>
      <c r="P35" s="1213"/>
      <c r="Q35" s="1213"/>
      <c r="R35" s="1213"/>
      <c r="S35" s="1213"/>
      <c r="T35" s="1213"/>
      <c r="U35" s="1213"/>
      <c r="V35" s="1213"/>
      <c r="W35" s="1213"/>
      <c r="X35" s="1213"/>
      <c r="Y35" s="1213"/>
      <c r="Z35" s="1213"/>
      <c r="AA35" s="1213"/>
      <c r="AB35" s="1213"/>
      <c r="AC35" s="1213"/>
      <c r="AD35" s="337"/>
    </row>
    <row r="36" spans="1:32" ht="15" customHeight="1">
      <c r="A36" s="382" t="s">
        <v>2801</v>
      </c>
      <c r="B36" s="382"/>
      <c r="C36" s="382"/>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37"/>
    </row>
    <row r="37" spans="1:32" ht="15" customHeight="1">
      <c r="A37" s="320" t="s">
        <v>2790</v>
      </c>
      <c r="B37" s="320"/>
      <c r="C37" s="320"/>
      <c r="D37" s="320"/>
      <c r="E37" s="320"/>
      <c r="F37" s="320"/>
      <c r="G37" s="320"/>
      <c r="H37" s="320"/>
      <c r="I37" s="320"/>
      <c r="J37" s="320"/>
      <c r="K37" s="1120"/>
      <c r="L37" s="1120"/>
      <c r="M37" s="1120"/>
      <c r="N37" s="1120"/>
      <c r="O37" s="1120"/>
      <c r="P37" s="1120"/>
      <c r="Q37" s="1120"/>
      <c r="R37" s="1120"/>
      <c r="S37" s="1120"/>
      <c r="T37" s="1120"/>
      <c r="U37" s="1120"/>
      <c r="V37" s="1120"/>
      <c r="W37" s="1120"/>
      <c r="X37" s="1120"/>
      <c r="Y37" s="1120"/>
      <c r="Z37" s="1120"/>
      <c r="AA37" s="1120"/>
      <c r="AB37" s="1120"/>
      <c r="AC37" s="1120"/>
      <c r="AD37" s="337"/>
    </row>
    <row r="38" spans="1:32" ht="15" customHeight="1">
      <c r="A38" s="320" t="s">
        <v>2802</v>
      </c>
      <c r="B38" s="320"/>
      <c r="C38" s="320"/>
      <c r="D38" s="320"/>
      <c r="E38" s="320"/>
      <c r="F38" s="320"/>
      <c r="G38" s="320"/>
      <c r="H38" s="320"/>
      <c r="I38" s="320"/>
      <c r="J38" s="320"/>
      <c r="K38" s="330" t="s">
        <v>2568</v>
      </c>
      <c r="L38" s="1238"/>
      <c r="M38" s="1238"/>
      <c r="N38" s="1238"/>
      <c r="O38" s="1238"/>
      <c r="P38" s="320" t="s">
        <v>2803</v>
      </c>
      <c r="Q38" s="391"/>
      <c r="R38" s="1239"/>
      <c r="S38" s="1239"/>
      <c r="T38" s="330" t="s">
        <v>16</v>
      </c>
      <c r="U38" s="1240"/>
      <c r="V38" s="1240"/>
      <c r="W38" s="1240"/>
      <c r="X38" s="1240"/>
      <c r="Y38" s="1240"/>
      <c r="Z38" s="1240"/>
      <c r="AA38" s="1240"/>
      <c r="AB38" s="1240"/>
      <c r="AC38" s="320" t="s">
        <v>17</v>
      </c>
      <c r="AD38" s="337"/>
    </row>
    <row r="39" spans="1:32" ht="15" customHeight="1">
      <c r="A39" s="320"/>
      <c r="B39" s="320"/>
      <c r="C39" s="320"/>
      <c r="D39" s="320"/>
      <c r="E39" s="320"/>
      <c r="F39" s="320"/>
      <c r="G39" s="320"/>
      <c r="H39" s="320"/>
      <c r="I39" s="320"/>
      <c r="J39" s="320"/>
      <c r="K39" s="1117"/>
      <c r="L39" s="1117"/>
      <c r="M39" s="1117"/>
      <c r="N39" s="1117"/>
      <c r="O39" s="1117"/>
      <c r="P39" s="1117"/>
      <c r="Q39" s="1117"/>
      <c r="R39" s="1117"/>
      <c r="S39" s="1117"/>
      <c r="T39" s="1117"/>
      <c r="U39" s="1117"/>
      <c r="V39" s="1117"/>
      <c r="W39" s="1117"/>
      <c r="X39" s="1117"/>
      <c r="Y39" s="1117"/>
      <c r="Z39" s="1117"/>
      <c r="AA39" s="1117"/>
      <c r="AB39" s="1117"/>
      <c r="AC39" s="1117"/>
      <c r="AD39" s="337"/>
    </row>
    <row r="40" spans="1:32" ht="15" customHeight="1">
      <c r="A40" s="320" t="s">
        <v>2738</v>
      </c>
      <c r="B40" s="320"/>
      <c r="C40" s="320"/>
      <c r="D40" s="320"/>
      <c r="E40" s="320"/>
      <c r="F40" s="320"/>
      <c r="G40" s="320"/>
      <c r="H40" s="320"/>
      <c r="I40" s="320"/>
      <c r="J40" s="320"/>
      <c r="K40" s="1119"/>
      <c r="L40" s="1119"/>
      <c r="M40" s="1119"/>
      <c r="N40" s="322"/>
      <c r="O40" s="322"/>
      <c r="P40" s="322"/>
      <c r="Q40" s="320"/>
      <c r="R40" s="320"/>
      <c r="S40" s="320"/>
      <c r="T40" s="320"/>
      <c r="U40" s="320"/>
      <c r="V40" s="320"/>
      <c r="W40" s="320"/>
      <c r="X40" s="320"/>
      <c r="Y40" s="320"/>
      <c r="Z40" s="320"/>
      <c r="AA40" s="320"/>
      <c r="AB40" s="320"/>
      <c r="AC40" s="320"/>
      <c r="AD40" s="337"/>
    </row>
    <row r="41" spans="1:32" ht="15" customHeight="1">
      <c r="A41" s="320" t="s">
        <v>2792</v>
      </c>
      <c r="B41" s="320"/>
      <c r="C41" s="320"/>
      <c r="D41" s="320"/>
      <c r="E41" s="320"/>
      <c r="F41" s="320"/>
      <c r="G41" s="320"/>
      <c r="H41" s="320"/>
      <c r="I41" s="320"/>
      <c r="J41" s="320"/>
      <c r="K41" s="1120"/>
      <c r="L41" s="1120"/>
      <c r="M41" s="1120"/>
      <c r="N41" s="1120"/>
      <c r="O41" s="1120"/>
      <c r="P41" s="1120"/>
      <c r="Q41" s="1120"/>
      <c r="R41" s="1120"/>
      <c r="S41" s="1120"/>
      <c r="T41" s="1120"/>
      <c r="U41" s="1120"/>
      <c r="V41" s="1120"/>
      <c r="W41" s="1120"/>
      <c r="X41" s="1120"/>
      <c r="Y41" s="1120"/>
      <c r="Z41" s="1120"/>
      <c r="AA41" s="1120"/>
      <c r="AB41" s="1120"/>
      <c r="AC41" s="1120"/>
      <c r="AD41" s="337"/>
    </row>
    <row r="42" spans="1:32" ht="15" customHeight="1">
      <c r="A42" s="320" t="s">
        <v>2740</v>
      </c>
      <c r="B42" s="392"/>
      <c r="C42" s="392"/>
      <c r="D42" s="392"/>
      <c r="E42" s="392"/>
      <c r="F42" s="392"/>
      <c r="G42" s="392"/>
      <c r="H42" s="392"/>
      <c r="I42" s="320"/>
      <c r="J42" s="320"/>
      <c r="K42" s="1122"/>
      <c r="L42" s="1122"/>
      <c r="M42" s="1122"/>
      <c r="N42" s="1122"/>
      <c r="O42" s="1122"/>
      <c r="P42" s="1122"/>
      <c r="Q42" s="1122"/>
      <c r="R42" s="1122"/>
      <c r="S42" s="1122"/>
      <c r="T42" s="1122"/>
      <c r="U42" s="1122"/>
      <c r="V42" s="1122"/>
      <c r="W42" s="1122"/>
      <c r="X42" s="1122"/>
      <c r="Y42" s="1122"/>
      <c r="Z42" s="1242"/>
      <c r="AA42" s="1242"/>
      <c r="AB42" s="1242"/>
      <c r="AC42" s="1242"/>
      <c r="AD42" s="389"/>
      <c r="AE42" s="390"/>
      <c r="AF42" s="390"/>
    </row>
    <row r="43" spans="1:32" s="337" customFormat="1" ht="15" customHeight="1">
      <c r="A43" s="363" t="s">
        <v>2804</v>
      </c>
      <c r="B43" s="393"/>
      <c r="C43" s="393"/>
      <c r="D43" s="393"/>
      <c r="E43" s="394"/>
      <c r="F43" s="394"/>
      <c r="G43" s="394"/>
      <c r="H43" s="394"/>
      <c r="I43" s="395"/>
      <c r="J43" s="395"/>
      <c r="K43" s="395"/>
      <c r="L43" s="395"/>
      <c r="M43" s="395"/>
      <c r="N43" s="395"/>
      <c r="O43" s="395"/>
      <c r="P43" s="395"/>
      <c r="Q43" s="395"/>
      <c r="R43" s="395"/>
      <c r="S43" s="395"/>
      <c r="T43" s="395"/>
      <c r="U43" s="395"/>
      <c r="V43" s="395"/>
      <c r="W43" s="395"/>
      <c r="X43" s="395"/>
      <c r="Y43" s="395"/>
      <c r="Z43" s="394"/>
      <c r="AA43" s="394"/>
      <c r="AB43" s="394"/>
      <c r="AC43" s="394"/>
      <c r="AD43" s="389"/>
      <c r="AE43" s="389"/>
      <c r="AF43" s="389"/>
    </row>
    <row r="44" spans="1:32" s="337" customFormat="1" ht="15" customHeight="1">
      <c r="A44" s="396"/>
      <c r="B44" s="397" t="str">
        <f>IF(G44&lt;&gt;"","■","□")</f>
        <v>□</v>
      </c>
      <c r="C44" s="398" t="s">
        <v>2805</v>
      </c>
      <c r="D44" s="398"/>
      <c r="E44" s="398"/>
      <c r="F44" s="398" t="s">
        <v>2806</v>
      </c>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398" t="s">
        <v>2807</v>
      </c>
      <c r="AD44" s="399"/>
      <c r="AE44" s="389"/>
      <c r="AF44" s="389"/>
    </row>
    <row r="45" spans="1:32" s="337" customFormat="1" ht="15" customHeight="1">
      <c r="A45" s="396"/>
      <c r="B45" s="397" t="str">
        <f>IF(G45&lt;&gt;"","■","□")</f>
        <v>□</v>
      </c>
      <c r="C45" s="400" t="s">
        <v>2808</v>
      </c>
      <c r="D45" s="400"/>
      <c r="E45" s="400"/>
      <c r="F45" s="400" t="s">
        <v>2806</v>
      </c>
      <c r="G45" s="1236"/>
      <c r="H45" s="1236"/>
      <c r="I45" s="1236"/>
      <c r="J45" s="1236"/>
      <c r="K45" s="1236"/>
      <c r="L45" s="1236"/>
      <c r="M45" s="1236"/>
      <c r="N45" s="1236"/>
      <c r="O45" s="1236"/>
      <c r="P45" s="1236"/>
      <c r="Q45" s="1236"/>
      <c r="R45" s="1236"/>
      <c r="S45" s="1236"/>
      <c r="T45" s="1236"/>
      <c r="U45" s="1236"/>
      <c r="V45" s="1236"/>
      <c r="W45" s="1236"/>
      <c r="X45" s="1236"/>
      <c r="Y45" s="1236"/>
      <c r="Z45" s="1236"/>
      <c r="AA45" s="1236"/>
      <c r="AB45" s="1236"/>
      <c r="AC45" s="400" t="s">
        <v>2807</v>
      </c>
    </row>
    <row r="46" spans="1:32" s="337" customFormat="1" ht="15" customHeight="1">
      <c r="A46" s="396"/>
      <c r="B46" s="401" t="str">
        <f>IF(OR(B44="■",B45="■"),"□","■")</f>
        <v>■</v>
      </c>
      <c r="C46" s="400" t="s">
        <v>2809</v>
      </c>
      <c r="D46" s="400"/>
      <c r="E46" s="400"/>
      <c r="F46" s="400" t="s">
        <v>2806</v>
      </c>
      <c r="G46" s="1237"/>
      <c r="H46" s="1237"/>
      <c r="I46" s="1237"/>
      <c r="J46" s="1237"/>
      <c r="K46" s="1237"/>
      <c r="L46" s="1237"/>
      <c r="M46" s="1237"/>
      <c r="N46" s="1237"/>
      <c r="O46" s="1237"/>
      <c r="P46" s="1237"/>
      <c r="Q46" s="1237"/>
      <c r="R46" s="1237"/>
      <c r="S46" s="1237"/>
      <c r="T46" s="1237"/>
      <c r="U46" s="1237"/>
      <c r="V46" s="1237"/>
      <c r="W46" s="1237"/>
      <c r="X46" s="1237"/>
      <c r="Y46" s="1237"/>
      <c r="Z46" s="1237"/>
      <c r="AA46" s="1237"/>
      <c r="AB46" s="402"/>
      <c r="AC46" s="400" t="s">
        <v>2807</v>
      </c>
      <c r="AD46" s="351"/>
    </row>
    <row r="47" spans="1:32" s="337" customFormat="1" ht="15" customHeight="1">
      <c r="A47" s="363" t="s">
        <v>2810</v>
      </c>
      <c r="B47" s="363"/>
      <c r="C47" s="363"/>
      <c r="D47" s="363"/>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403"/>
    </row>
    <row r="48" spans="1:32" s="337" customFormat="1" ht="15" customHeight="1">
      <c r="A48" s="396"/>
      <c r="B48" s="397" t="str">
        <f>IF(G48&lt;&gt;"","■","□")</f>
        <v>□</v>
      </c>
      <c r="C48" s="400" t="s">
        <v>2811</v>
      </c>
      <c r="D48" s="400"/>
      <c r="E48" s="400"/>
      <c r="F48" s="400" t="s">
        <v>2806</v>
      </c>
      <c r="G48" s="1241"/>
      <c r="H48" s="1241"/>
      <c r="I48" s="1241"/>
      <c r="J48" s="1241"/>
      <c r="K48" s="1241"/>
      <c r="L48" s="1241"/>
      <c r="M48" s="1241"/>
      <c r="N48" s="1241"/>
      <c r="O48" s="1241"/>
      <c r="P48" s="1241"/>
      <c r="Q48" s="1241"/>
      <c r="R48" s="1241"/>
      <c r="S48" s="1241"/>
      <c r="T48" s="1241"/>
      <c r="U48" s="1241"/>
      <c r="V48" s="1241"/>
      <c r="W48" s="1241"/>
      <c r="X48" s="1241"/>
      <c r="Y48" s="1241"/>
      <c r="Z48" s="1241"/>
      <c r="AA48" s="1241"/>
      <c r="AB48" s="1241"/>
      <c r="AC48" s="400" t="s">
        <v>2807</v>
      </c>
    </row>
    <row r="49" spans="1:29" s="337" customFormat="1" ht="15" customHeight="1">
      <c r="A49" s="396"/>
      <c r="B49" s="397" t="str">
        <f>IF(G49&lt;&gt;"","■","□")</f>
        <v>□</v>
      </c>
      <c r="C49" s="400" t="s">
        <v>2812</v>
      </c>
      <c r="D49" s="400"/>
      <c r="E49" s="400"/>
      <c r="F49" s="400" t="s">
        <v>2806</v>
      </c>
      <c r="G49" s="1241"/>
      <c r="H49" s="1241"/>
      <c r="I49" s="1241"/>
      <c r="J49" s="1241"/>
      <c r="K49" s="1241"/>
      <c r="L49" s="1241"/>
      <c r="M49" s="1241"/>
      <c r="N49" s="1241"/>
      <c r="O49" s="1241"/>
      <c r="P49" s="1241"/>
      <c r="Q49" s="1241"/>
      <c r="R49" s="1241"/>
      <c r="S49" s="1241"/>
      <c r="T49" s="1241"/>
      <c r="U49" s="1241"/>
      <c r="V49" s="1241"/>
      <c r="W49" s="1241"/>
      <c r="X49" s="1241"/>
      <c r="Y49" s="1241"/>
      <c r="Z49" s="1241"/>
      <c r="AA49" s="1241"/>
      <c r="AB49" s="1241"/>
      <c r="AC49" s="400" t="s">
        <v>2807</v>
      </c>
    </row>
    <row r="50" spans="1:29" s="337" customFormat="1" ht="15" customHeight="1">
      <c r="A50" s="404"/>
      <c r="B50" s="391" t="s">
        <v>2823</v>
      </c>
      <c r="C50" s="405" t="s">
        <v>2813</v>
      </c>
      <c r="D50" s="405"/>
      <c r="E50" s="405"/>
      <c r="F50" s="405" t="s">
        <v>2806</v>
      </c>
      <c r="G50" s="1234"/>
      <c r="H50" s="1234"/>
      <c r="I50" s="1234"/>
      <c r="J50" s="1234"/>
      <c r="K50" s="1234"/>
      <c r="L50" s="1234"/>
      <c r="M50" s="1234"/>
      <c r="N50" s="1234"/>
      <c r="O50" s="1234"/>
      <c r="P50" s="1234"/>
      <c r="Q50" s="1234"/>
      <c r="R50" s="1234"/>
      <c r="S50" s="1234"/>
      <c r="T50" s="1234"/>
      <c r="U50" s="1234"/>
      <c r="V50" s="1234"/>
      <c r="W50" s="1234"/>
      <c r="X50" s="1234"/>
      <c r="Y50" s="1234"/>
      <c r="Z50" s="1234"/>
      <c r="AA50" s="1234"/>
      <c r="AB50" s="1234"/>
      <c r="AC50" s="405" t="s">
        <v>2807</v>
      </c>
    </row>
    <row r="51" spans="1:29" s="337" customFormat="1" ht="15" customHeight="1">
      <c r="A51" s="363" t="s">
        <v>2814</v>
      </c>
      <c r="B51" s="363"/>
      <c r="C51" s="363"/>
      <c r="D51" s="363"/>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row>
    <row r="52" spans="1:29" s="337" customFormat="1" ht="15" customHeight="1">
      <c r="A52" s="1231"/>
      <c r="B52" s="1231"/>
      <c r="C52" s="1231"/>
      <c r="D52" s="1231"/>
      <c r="E52" s="1231"/>
      <c r="F52" s="1231"/>
      <c r="G52" s="1231"/>
      <c r="H52" s="1231"/>
      <c r="I52" s="1231"/>
      <c r="J52" s="1231"/>
      <c r="K52" s="1231"/>
      <c r="L52" s="1231"/>
      <c r="M52" s="1231"/>
      <c r="N52" s="1231"/>
      <c r="O52" s="1231"/>
      <c r="P52" s="1231"/>
      <c r="Q52" s="1231"/>
      <c r="R52" s="1231"/>
      <c r="S52" s="1231"/>
      <c r="T52" s="1231"/>
      <c r="U52" s="1231"/>
      <c r="V52" s="1231"/>
      <c r="W52" s="1231"/>
      <c r="X52" s="1231"/>
      <c r="Y52" s="1231"/>
      <c r="Z52" s="1231"/>
      <c r="AA52" s="1231"/>
      <c r="AB52" s="1231"/>
      <c r="AC52" s="1231"/>
    </row>
    <row r="53" spans="1:29" s="337" customFormat="1" ht="15" customHeight="1">
      <c r="A53" s="1232"/>
      <c r="B53" s="1232"/>
      <c r="C53" s="1232"/>
      <c r="D53" s="1232"/>
      <c r="E53" s="1232"/>
      <c r="F53" s="1232"/>
      <c r="G53" s="1232"/>
      <c r="H53" s="1232"/>
      <c r="I53" s="1232"/>
      <c r="J53" s="1232"/>
      <c r="K53" s="1232"/>
      <c r="L53" s="1232"/>
      <c r="M53" s="1232"/>
      <c r="N53" s="1232"/>
      <c r="O53" s="1232"/>
      <c r="P53" s="1232"/>
      <c r="Q53" s="1232"/>
      <c r="R53" s="1232"/>
      <c r="S53" s="1232"/>
      <c r="T53" s="1232"/>
      <c r="U53" s="1232"/>
      <c r="V53" s="1232"/>
      <c r="W53" s="1232"/>
      <c r="X53" s="1232"/>
      <c r="Y53" s="1232"/>
      <c r="Z53" s="1232"/>
      <c r="AA53" s="1232"/>
      <c r="AB53" s="1232"/>
      <c r="AC53" s="1232"/>
    </row>
    <row r="54" spans="1:29" ht="15" customHeight="1">
      <c r="A54" s="1233"/>
      <c r="B54" s="1233"/>
      <c r="C54" s="1233"/>
      <c r="D54" s="1233"/>
      <c r="E54" s="1233"/>
      <c r="F54" s="1233"/>
      <c r="G54" s="1233"/>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row>
    <row r="80" spans="1:1">
      <c r="A80" s="333" t="s">
        <v>2589</v>
      </c>
    </row>
    <row r="81" spans="1:45" ht="13.5">
      <c r="A81" s="380" t="s">
        <v>2815</v>
      </c>
      <c r="Y81" s="333" t="s">
        <v>2591</v>
      </c>
      <c r="AC81" s="333" t="s">
        <v>2591</v>
      </c>
      <c r="AF81" s="333" t="s">
        <v>2753</v>
      </c>
      <c r="AJ81" s="333" t="s">
        <v>2753</v>
      </c>
    </row>
    <row r="82" spans="1:45" ht="13.5">
      <c r="A82" s="380" t="s">
        <v>2752</v>
      </c>
      <c r="Y82" s="333" t="s">
        <v>2593</v>
      </c>
      <c r="AC82" s="333" t="s">
        <v>2594</v>
      </c>
      <c r="AF82" s="333" t="s">
        <v>2566</v>
      </c>
      <c r="AG82" s="333">
        <f>'第二面（入力）'!L2</f>
        <v>0</v>
      </c>
      <c r="AH82" s="333">
        <f>'第二面（入力）'!S2</f>
        <v>0</v>
      </c>
      <c r="AI82" s="381">
        <f>'第二面（入力）'!Z2</f>
        <v>0</v>
      </c>
      <c r="AJ82" s="333">
        <f>'第二面（入力）'!K3</f>
        <v>0</v>
      </c>
      <c r="AK82" s="333">
        <f>'第二面（入力）'!L4</f>
        <v>0</v>
      </c>
      <c r="AL82" s="333">
        <f>'第二面（入力）'!T4</f>
        <v>0</v>
      </c>
      <c r="AM82" s="381">
        <f>'第二面（入力）'!AA4</f>
        <v>0</v>
      </c>
      <c r="AN82" s="333">
        <f>'第二面（入力）'!K5</f>
        <v>0</v>
      </c>
      <c r="AO82" s="333">
        <f>'第二面（入力）'!K6</f>
        <v>0</v>
      </c>
      <c r="AP82" s="333">
        <f>'第二面（入力）'!K7</f>
        <v>0</v>
      </c>
      <c r="AQ82" s="381">
        <f>'第二面（入力）'!K8</f>
        <v>0</v>
      </c>
      <c r="AR82" s="381">
        <f>'第二面（入力）'!K9</f>
        <v>0</v>
      </c>
      <c r="AS82" s="333" t="str">
        <f>IF('第二面（入力）'!$K$10="","",'第二面（入力）'!$K$10)</f>
        <v/>
      </c>
    </row>
    <row r="83" spans="1:45" ht="13.5">
      <c r="A83" s="380" t="s">
        <v>2754</v>
      </c>
      <c r="Y83" s="333" t="s">
        <v>2596</v>
      </c>
      <c r="AC83" s="333" t="s">
        <v>2597</v>
      </c>
      <c r="AF83" s="333" t="s">
        <v>2580</v>
      </c>
      <c r="AG83" s="333">
        <f>'第二面（入力）'!L12</f>
        <v>0</v>
      </c>
      <c r="AH83" s="333">
        <f>'第二面（入力）'!S12</f>
        <v>0</v>
      </c>
      <c r="AI83" s="381">
        <f>'第二面（入力）'!Z12</f>
        <v>0</v>
      </c>
      <c r="AJ83" s="333">
        <f>'第二面（入力）'!K13</f>
        <v>0</v>
      </c>
      <c r="AK83" s="333">
        <f>'第二面（入力）'!L14</f>
        <v>0</v>
      </c>
      <c r="AL83" s="333">
        <f>'第二面（入力）'!T14</f>
        <v>0</v>
      </c>
      <c r="AM83" s="381">
        <f>'第二面（入力）'!AA14</f>
        <v>0</v>
      </c>
      <c r="AN83" s="333">
        <f>'第二面（入力）'!K15</f>
        <v>0</v>
      </c>
      <c r="AO83" s="333">
        <f>'第二面（入力）'!K16</f>
        <v>0</v>
      </c>
      <c r="AP83" s="333">
        <f>'第二面（入力）'!K17</f>
        <v>0</v>
      </c>
      <c r="AQ83" s="381">
        <f>'第二面（入力）'!K18</f>
        <v>0</v>
      </c>
      <c r="AR83" s="381">
        <f>'第二面（入力）'!K19</f>
        <v>0</v>
      </c>
      <c r="AS83" s="333" t="str">
        <f>IF('第二面（入力）'!$K$20="","",'第二面（入力）'!$K$20)</f>
        <v/>
      </c>
    </row>
    <row r="84" spans="1:45" ht="13.5">
      <c r="A84" s="380" t="s">
        <v>2755</v>
      </c>
      <c r="Y84" s="333" t="s">
        <v>2599</v>
      </c>
      <c r="AC84" s="333" t="s">
        <v>2600</v>
      </c>
      <c r="AF84" s="333" t="s">
        <v>2581</v>
      </c>
      <c r="AG84" s="333">
        <f>'第二面（入力）'!L22</f>
        <v>0</v>
      </c>
      <c r="AH84" s="333">
        <f>'第二面（入力）'!S22</f>
        <v>0</v>
      </c>
      <c r="AI84" s="381">
        <f>'第二面（入力）'!Z22</f>
        <v>0</v>
      </c>
      <c r="AJ84" s="333">
        <f>'第二面（入力）'!K23</f>
        <v>0</v>
      </c>
      <c r="AK84" s="333">
        <f>'第二面（入力）'!L24</f>
        <v>0</v>
      </c>
      <c r="AL84" s="333">
        <f>'第二面（入力）'!T24</f>
        <v>0</v>
      </c>
      <c r="AM84" s="381">
        <f>'第二面（入力）'!AA24</f>
        <v>0</v>
      </c>
      <c r="AN84" s="333">
        <f>'第二面（入力）'!K25</f>
        <v>0</v>
      </c>
      <c r="AO84" s="333">
        <f>'第二面（入力）'!K26</f>
        <v>0</v>
      </c>
      <c r="AP84" s="333">
        <f>'第二面（入力）'!K27</f>
        <v>0</v>
      </c>
      <c r="AQ84" s="381">
        <f>'第二面（入力）'!K28</f>
        <v>0</v>
      </c>
      <c r="AR84" s="381">
        <f>'第二面（入力）'!K29</f>
        <v>0</v>
      </c>
      <c r="AS84" s="333" t="str">
        <f>IF('第二面（入力）'!$K$30="","",'第二面（入力）'!$K$30)</f>
        <v/>
      </c>
    </row>
    <row r="85" spans="1:45" ht="13.5">
      <c r="A85" s="380" t="s">
        <v>2756</v>
      </c>
      <c r="Y85" s="333" t="s">
        <v>2602</v>
      </c>
      <c r="AC85" s="333" t="s">
        <v>2603</v>
      </c>
      <c r="AF85" s="333" t="s">
        <v>2582</v>
      </c>
      <c r="AG85" s="333">
        <f>'第二面（入力）'!L32</f>
        <v>0</v>
      </c>
      <c r="AH85" s="333">
        <f>'第二面（入力）'!S32</f>
        <v>0</v>
      </c>
      <c r="AI85" s="381">
        <f>'第二面（入力）'!Z32</f>
        <v>0</v>
      </c>
      <c r="AJ85" s="333">
        <f>'第二面（入力）'!K33</f>
        <v>0</v>
      </c>
      <c r="AK85" s="333">
        <f>'第二面（入力）'!L34</f>
        <v>0</v>
      </c>
      <c r="AL85" s="333">
        <f>'第二面（入力）'!T34</f>
        <v>0</v>
      </c>
      <c r="AM85" s="381">
        <f>'第二面（入力）'!AA34</f>
        <v>0</v>
      </c>
      <c r="AN85" s="333">
        <f>'第二面（入力）'!K35</f>
        <v>0</v>
      </c>
      <c r="AO85" s="333">
        <f>'第二面（入力）'!K36</f>
        <v>0</v>
      </c>
      <c r="AP85" s="333">
        <f>'第二面（入力）'!K37</f>
        <v>0</v>
      </c>
      <c r="AQ85" s="381">
        <f>'第二面（入力）'!K38</f>
        <v>0</v>
      </c>
      <c r="AR85" s="381">
        <f>'第二面（入力）'!K39</f>
        <v>0</v>
      </c>
      <c r="AS85" s="333" t="str">
        <f>IF('第二面（入力）'!$K$40="","",'第二面（入力）'!$K$40)</f>
        <v/>
      </c>
    </row>
    <row r="86" spans="1:45" ht="13.5">
      <c r="A86" s="380" t="s">
        <v>2757</v>
      </c>
      <c r="Y86" s="333" t="s">
        <v>2605</v>
      </c>
      <c r="AC86" s="333" t="s">
        <v>2606</v>
      </c>
      <c r="AF86" s="333" t="s">
        <v>2583</v>
      </c>
      <c r="AG86" s="333">
        <f>'第二面（入力）'!L42</f>
        <v>0</v>
      </c>
      <c r="AH86" s="333">
        <f>'第二面（入力）'!S42</f>
        <v>0</v>
      </c>
      <c r="AI86" s="381">
        <f>'第二面（入力）'!Z42</f>
        <v>0</v>
      </c>
      <c r="AJ86" s="333">
        <f>'第二面（入力）'!K43</f>
        <v>0</v>
      </c>
      <c r="AK86" s="333">
        <f>'第二面（入力）'!L44</f>
        <v>0</v>
      </c>
      <c r="AL86" s="333">
        <f>'第二面（入力）'!T44</f>
        <v>0</v>
      </c>
      <c r="AM86" s="381">
        <f>'第二面（入力）'!AA44</f>
        <v>0</v>
      </c>
      <c r="AN86" s="333">
        <f>'第二面（入力）'!K45</f>
        <v>0</v>
      </c>
      <c r="AO86" s="333">
        <f>'第二面（入力）'!K46</f>
        <v>0</v>
      </c>
      <c r="AP86" s="333">
        <f>'第二面（入力）'!K47</f>
        <v>0</v>
      </c>
      <c r="AQ86" s="381">
        <f>'第二面（入力）'!K48</f>
        <v>0</v>
      </c>
      <c r="AR86" s="381">
        <f>'第二面（入力）'!K49</f>
        <v>0</v>
      </c>
      <c r="AS86" s="333" t="str">
        <f>IF('第二面（入力）'!$K$50="","",'第二面（入力）'!$K$50)</f>
        <v/>
      </c>
    </row>
    <row r="87" spans="1:45" ht="13.5">
      <c r="A87" s="380" t="s">
        <v>2758</v>
      </c>
      <c r="Y87" s="333" t="s">
        <v>2608</v>
      </c>
      <c r="AC87" s="333" t="s">
        <v>2609</v>
      </c>
      <c r="AF87" s="333" t="s">
        <v>2584</v>
      </c>
      <c r="AG87" s="333">
        <f>'第二面（入力）'!L52</f>
        <v>0</v>
      </c>
      <c r="AH87" s="333">
        <f>'第二面（入力）'!S52</f>
        <v>0</v>
      </c>
      <c r="AI87" s="381">
        <f>'第二面（入力）'!Z52</f>
        <v>0</v>
      </c>
      <c r="AJ87" s="333">
        <f>'第二面（入力）'!K53</f>
        <v>0</v>
      </c>
      <c r="AK87" s="333">
        <f>'第二面（入力）'!L54</f>
        <v>0</v>
      </c>
      <c r="AL87" s="333">
        <f>'第二面（入力）'!T54</f>
        <v>0</v>
      </c>
      <c r="AM87" s="381">
        <f>'第二面（入力）'!AA54</f>
        <v>0</v>
      </c>
      <c r="AN87" s="333">
        <f>'第二面（入力）'!K55</f>
        <v>0</v>
      </c>
      <c r="AO87" s="333">
        <f>'第二面（入力）'!K56</f>
        <v>0</v>
      </c>
      <c r="AP87" s="333">
        <f>'第二面（入力）'!K57</f>
        <v>0</v>
      </c>
      <c r="AQ87" s="381">
        <f>'第二面（入力）'!K58</f>
        <v>0</v>
      </c>
      <c r="AR87" s="381">
        <f>'第二面（入力）'!K59</f>
        <v>0</v>
      </c>
      <c r="AS87" s="333" t="str">
        <f>IF('第二面（入力）'!$K$60="","",'第二面（入力）'!$K$60)</f>
        <v/>
      </c>
    </row>
    <row r="88" spans="1:45" ht="13.5">
      <c r="A88" s="380" t="s">
        <v>2759</v>
      </c>
      <c r="Y88" s="333" t="s">
        <v>2611</v>
      </c>
      <c r="AC88" s="333" t="s">
        <v>2612</v>
      </c>
      <c r="AF88" s="333" t="s">
        <v>2585</v>
      </c>
      <c r="AG88" s="333">
        <f>'第二面（入力）'!L62</f>
        <v>0</v>
      </c>
      <c r="AH88" s="333">
        <f>'第二面（入力）'!S62</f>
        <v>0</v>
      </c>
      <c r="AI88" s="381">
        <f>'第二面（入力）'!Z62</f>
        <v>0</v>
      </c>
      <c r="AJ88" s="333">
        <f>'第二面（入力）'!K63</f>
        <v>0</v>
      </c>
      <c r="AK88" s="333">
        <f>'第二面（入力）'!L64</f>
        <v>0</v>
      </c>
      <c r="AL88" s="333">
        <f>'第二面（入力）'!T64</f>
        <v>0</v>
      </c>
      <c r="AM88" s="381">
        <f>'第二面（入力）'!AA64</f>
        <v>0</v>
      </c>
      <c r="AN88" s="333">
        <f>'第二面（入力）'!K65</f>
        <v>0</v>
      </c>
      <c r="AO88" s="333">
        <f>'第二面（入力）'!K66</f>
        <v>0</v>
      </c>
      <c r="AP88" s="333">
        <f>'第二面（入力）'!K67</f>
        <v>0</v>
      </c>
      <c r="AQ88" s="381">
        <f>'第二面（入力）'!K68</f>
        <v>0</v>
      </c>
      <c r="AR88" s="381">
        <f>'第二面（入力）'!K69</f>
        <v>0</v>
      </c>
      <c r="AS88" s="333" t="str">
        <f>IF('第二面（入力）'!$K$70="","",'第二面（入力）'!$K$70)</f>
        <v/>
      </c>
    </row>
    <row r="89" spans="1:45" ht="13.5">
      <c r="A89" s="380" t="s">
        <v>2760</v>
      </c>
      <c r="Y89" s="333" t="s">
        <v>2614</v>
      </c>
      <c r="AC89" s="333" t="s">
        <v>2615</v>
      </c>
      <c r="AF89" s="333" t="s">
        <v>2586</v>
      </c>
      <c r="AG89" s="333">
        <f>'第二面（入力）'!L72</f>
        <v>0</v>
      </c>
      <c r="AH89" s="333">
        <f>'第二面（入力）'!S72</f>
        <v>0</v>
      </c>
      <c r="AI89" s="381">
        <f>'第二面（入力）'!Z72</f>
        <v>0</v>
      </c>
      <c r="AJ89" s="333">
        <f>'第二面（入力）'!K73</f>
        <v>0</v>
      </c>
      <c r="AK89" s="333">
        <f>'第二面（入力）'!L74</f>
        <v>0</v>
      </c>
      <c r="AL89" s="333">
        <f>'第二面（入力）'!T74</f>
        <v>0</v>
      </c>
      <c r="AM89" s="381">
        <f>'第二面（入力）'!AA74</f>
        <v>0</v>
      </c>
      <c r="AN89" s="333">
        <f>'第二面（入力）'!K75</f>
        <v>0</v>
      </c>
      <c r="AO89" s="333">
        <f>'第二面（入力）'!K76</f>
        <v>0</v>
      </c>
      <c r="AP89" s="333">
        <f>'第二面（入力）'!K77</f>
        <v>0</v>
      </c>
      <c r="AQ89" s="381">
        <f>'第二面（入力）'!K78</f>
        <v>0</v>
      </c>
      <c r="AR89" s="381">
        <f>'第二面（入力）'!K79</f>
        <v>0</v>
      </c>
      <c r="AS89" s="333" t="str">
        <f>IF('第二面（入力）'!$K$80="","",'第二面（入力）'!$K$80)</f>
        <v/>
      </c>
    </row>
    <row r="90" spans="1:45" ht="13.5">
      <c r="A90" s="380" t="s">
        <v>2761</v>
      </c>
      <c r="Y90" s="333" t="s">
        <v>2617</v>
      </c>
      <c r="AC90" s="333" t="s">
        <v>2618</v>
      </c>
      <c r="AF90" s="333" t="s">
        <v>2587</v>
      </c>
      <c r="AG90" s="333">
        <f>'第二面（入力）'!L82</f>
        <v>0</v>
      </c>
      <c r="AH90" s="333">
        <f>'第二面（入力）'!S82</f>
        <v>0</v>
      </c>
      <c r="AI90" s="381">
        <f>'第二面（入力）'!Z82</f>
        <v>0</v>
      </c>
      <c r="AJ90" s="333">
        <f>'第二面（入力）'!K83</f>
        <v>0</v>
      </c>
      <c r="AK90" s="333">
        <f>'第二面（入力）'!L84</f>
        <v>0</v>
      </c>
      <c r="AL90" s="333">
        <f>'第二面（入力）'!T84</f>
        <v>0</v>
      </c>
      <c r="AM90" s="381">
        <f>'第二面（入力）'!AA84</f>
        <v>0</v>
      </c>
      <c r="AN90" s="333">
        <f>'第二面（入力）'!K85</f>
        <v>0</v>
      </c>
      <c r="AO90" s="333">
        <f>'第二面（入力）'!K86</f>
        <v>0</v>
      </c>
      <c r="AP90" s="333">
        <f>'第二面（入力）'!K87</f>
        <v>0</v>
      </c>
      <c r="AQ90" s="381">
        <f>'第二面（入力）'!K88</f>
        <v>0</v>
      </c>
      <c r="AR90" s="381">
        <f>'第二面（入力）'!K89</f>
        <v>0</v>
      </c>
      <c r="AS90" s="333" t="str">
        <f>IF('第二面（入力）'!$K$90="","",'第二面（入力）'!$K$90)</f>
        <v/>
      </c>
    </row>
    <row r="91" spans="1:45" ht="13.5">
      <c r="A91" s="380" t="s">
        <v>2762</v>
      </c>
      <c r="Y91" s="333" t="s">
        <v>2620</v>
      </c>
      <c r="AC91" s="333" t="s">
        <v>2621</v>
      </c>
      <c r="AF91" s="333" t="s">
        <v>2588</v>
      </c>
      <c r="AG91" s="333">
        <f>'第二面（入力）'!L92</f>
        <v>0</v>
      </c>
      <c r="AH91" s="333">
        <f>'第二面（入力）'!S92</f>
        <v>0</v>
      </c>
      <c r="AI91" s="381">
        <f>'第二面（入力）'!Z92</f>
        <v>0</v>
      </c>
      <c r="AJ91" s="333">
        <f>'第二面（入力）'!K93</f>
        <v>0</v>
      </c>
      <c r="AK91" s="333">
        <f>'第二面（入力）'!L94</f>
        <v>0</v>
      </c>
      <c r="AL91" s="333">
        <f>'第二面（入力）'!T94</f>
        <v>0</v>
      </c>
      <c r="AM91" s="381">
        <f>'第二面（入力）'!AA94</f>
        <v>0</v>
      </c>
      <c r="AN91" s="333">
        <f>'第二面（入力）'!K95</f>
        <v>0</v>
      </c>
      <c r="AO91" s="333">
        <f>'第二面（入力）'!K96</f>
        <v>0</v>
      </c>
      <c r="AP91" s="333">
        <f>'第二面（入力）'!K97</f>
        <v>0</v>
      </c>
      <c r="AQ91" s="381">
        <f>'第二面（入力）'!K98</f>
        <v>0</v>
      </c>
      <c r="AR91" s="381">
        <f>'第二面（入力）'!K99</f>
        <v>0</v>
      </c>
      <c r="AS91" s="333" t="str">
        <f>IF('第二面（入力）'!$K$100="","",'第二面（入力）'!$K$100)</f>
        <v/>
      </c>
    </row>
    <row r="92" spans="1:45" ht="13.5">
      <c r="A92" s="380" t="s">
        <v>2763</v>
      </c>
      <c r="Y92" s="333" t="s">
        <v>2623</v>
      </c>
      <c r="AC92" s="333" t="s">
        <v>2624</v>
      </c>
    </row>
    <row r="93" spans="1:45" ht="13.5">
      <c r="A93" s="380" t="s">
        <v>2764</v>
      </c>
      <c r="Y93" s="333" t="s">
        <v>2626</v>
      </c>
      <c r="AC93" s="333" t="s">
        <v>2627</v>
      </c>
    </row>
    <row r="94" spans="1:45" ht="13.5">
      <c r="A94" s="380" t="s">
        <v>2765</v>
      </c>
      <c r="Y94" s="333" t="s">
        <v>2629</v>
      </c>
      <c r="AC94" s="333" t="s">
        <v>2630</v>
      </c>
    </row>
    <row r="95" spans="1:45" ht="13.5">
      <c r="A95" s="380" t="s">
        <v>2766</v>
      </c>
      <c r="Y95" s="333" t="s">
        <v>2632</v>
      </c>
      <c r="AC95" s="333" t="s">
        <v>2633</v>
      </c>
    </row>
    <row r="96" spans="1:45" ht="13.5">
      <c r="A96" s="380" t="s">
        <v>2767</v>
      </c>
      <c r="Y96" s="333" t="s">
        <v>2635</v>
      </c>
      <c r="AC96" s="333" t="s">
        <v>2636</v>
      </c>
    </row>
    <row r="97" spans="1:29" ht="13.5">
      <c r="A97" s="380" t="s">
        <v>2768</v>
      </c>
      <c r="Y97" s="333" t="s">
        <v>2638</v>
      </c>
      <c r="AC97" s="333" t="s">
        <v>2639</v>
      </c>
    </row>
    <row r="98" spans="1:29" ht="13.5">
      <c r="A98" s="380" t="s">
        <v>2772</v>
      </c>
      <c r="Y98" s="333" t="s">
        <v>2641</v>
      </c>
      <c r="AC98" s="333" t="s">
        <v>2642</v>
      </c>
    </row>
    <row r="99" spans="1:29" ht="13.5">
      <c r="A99" s="380" t="s">
        <v>2777</v>
      </c>
      <c r="Y99" s="333" t="s">
        <v>2643</v>
      </c>
      <c r="AC99" s="333" t="s">
        <v>2644</v>
      </c>
    </row>
    <row r="100" spans="1:29" ht="13.5">
      <c r="A100" s="380" t="s">
        <v>2769</v>
      </c>
      <c r="Y100" s="333" t="s">
        <v>2645</v>
      </c>
      <c r="AC100" s="333" t="s">
        <v>2646</v>
      </c>
    </row>
    <row r="101" spans="1:29" ht="13.5">
      <c r="A101" s="380" t="s">
        <v>2771</v>
      </c>
      <c r="Y101" s="333" t="s">
        <v>2647</v>
      </c>
      <c r="AC101" s="333" t="s">
        <v>2648</v>
      </c>
    </row>
    <row r="102" spans="1:29" ht="13.5">
      <c r="A102" s="380" t="s">
        <v>2773</v>
      </c>
      <c r="Y102" s="333" t="s">
        <v>2649</v>
      </c>
      <c r="AC102" s="333" t="s">
        <v>2650</v>
      </c>
    </row>
    <row r="103" spans="1:29" ht="13.5">
      <c r="A103" s="380" t="s">
        <v>2775</v>
      </c>
      <c r="Y103" s="333" t="s">
        <v>2651</v>
      </c>
      <c r="AC103" s="333" t="s">
        <v>2652</v>
      </c>
    </row>
    <row r="104" spans="1:29" ht="13.5">
      <c r="A104" s="380" t="s">
        <v>2776</v>
      </c>
      <c r="Y104" s="333" t="s">
        <v>2653</v>
      </c>
      <c r="AC104" s="333" t="s">
        <v>2654</v>
      </c>
    </row>
    <row r="105" spans="1:29" ht="13.5">
      <c r="A105" s="380" t="s">
        <v>2816</v>
      </c>
      <c r="Y105" s="333" t="s">
        <v>2655</v>
      </c>
      <c r="AC105" s="333" t="s">
        <v>2656</v>
      </c>
    </row>
    <row r="106" spans="1:29">
      <c r="Y106" s="333" t="s">
        <v>2657</v>
      </c>
      <c r="AC106" s="333" t="s">
        <v>2658</v>
      </c>
    </row>
    <row r="107" spans="1:29">
      <c r="Y107" s="333" t="s">
        <v>2659</v>
      </c>
      <c r="AC107" s="333" t="s">
        <v>2660</v>
      </c>
    </row>
    <row r="108" spans="1:29">
      <c r="Y108" s="333" t="s">
        <v>2661</v>
      </c>
      <c r="AC108" s="333" t="s">
        <v>2662</v>
      </c>
    </row>
    <row r="109" spans="1:29">
      <c r="Y109" s="333" t="s">
        <v>2663</v>
      </c>
      <c r="AC109" s="333" t="s">
        <v>2664</v>
      </c>
    </row>
    <row r="110" spans="1:29">
      <c r="Y110" s="333" t="s">
        <v>2665</v>
      </c>
      <c r="AC110" s="333" t="s">
        <v>2666</v>
      </c>
    </row>
    <row r="111" spans="1:29">
      <c r="Y111" s="333" t="s">
        <v>2667</v>
      </c>
      <c r="AC111" s="333" t="s">
        <v>2668</v>
      </c>
    </row>
    <row r="112" spans="1:29">
      <c r="Y112" s="333" t="s">
        <v>2669</v>
      </c>
      <c r="AC112" s="333" t="s">
        <v>2670</v>
      </c>
    </row>
    <row r="113" spans="25:29">
      <c r="Y113" s="333" t="s">
        <v>2671</v>
      </c>
      <c r="AC113" s="333" t="s">
        <v>2672</v>
      </c>
    </row>
    <row r="114" spans="25:29">
      <c r="Y114" s="333" t="s">
        <v>2673</v>
      </c>
      <c r="AC114" s="333" t="s">
        <v>2674</v>
      </c>
    </row>
    <row r="115" spans="25:29">
      <c r="Y115" s="333" t="s">
        <v>2675</v>
      </c>
      <c r="AC115" s="333" t="s">
        <v>2676</v>
      </c>
    </row>
    <row r="116" spans="25:29">
      <c r="Y116" s="333" t="s">
        <v>2677</v>
      </c>
      <c r="AC116" s="333" t="s">
        <v>2678</v>
      </c>
    </row>
    <row r="117" spans="25:29">
      <c r="Y117" s="333" t="s">
        <v>2679</v>
      </c>
      <c r="AC117" s="333" t="s">
        <v>2680</v>
      </c>
    </row>
    <row r="118" spans="25:29">
      <c r="Y118" s="333" t="s">
        <v>2681</v>
      </c>
      <c r="AC118" s="333" t="s">
        <v>2682</v>
      </c>
    </row>
    <row r="119" spans="25:29">
      <c r="Y119" s="333" t="s">
        <v>2683</v>
      </c>
      <c r="AC119" s="333" t="s">
        <v>2684</v>
      </c>
    </row>
    <row r="120" spans="25:29">
      <c r="Y120" s="333" t="s">
        <v>2685</v>
      </c>
      <c r="AC120" s="333" t="s">
        <v>2686</v>
      </c>
    </row>
    <row r="121" spans="25:29">
      <c r="Y121" s="333" t="s">
        <v>2687</v>
      </c>
      <c r="AC121" s="333" t="s">
        <v>2688</v>
      </c>
    </row>
    <row r="122" spans="25:29">
      <c r="Y122" s="333" t="s">
        <v>2689</v>
      </c>
      <c r="AC122" s="333" t="s">
        <v>2690</v>
      </c>
    </row>
    <row r="123" spans="25:29">
      <c r="Y123" s="333" t="s">
        <v>2691</v>
      </c>
      <c r="AC123" s="333" t="s">
        <v>2692</v>
      </c>
    </row>
    <row r="124" spans="25:29">
      <c r="Y124" s="333" t="s">
        <v>2693</v>
      </c>
      <c r="AC124" s="333" t="s">
        <v>2694</v>
      </c>
    </row>
    <row r="125" spans="25:29">
      <c r="Y125" s="333" t="s">
        <v>2695</v>
      </c>
      <c r="AC125" s="333" t="s">
        <v>2696</v>
      </c>
    </row>
    <row r="126" spans="25:29">
      <c r="Y126" s="333" t="s">
        <v>2697</v>
      </c>
      <c r="AC126" s="333" t="s">
        <v>2698</v>
      </c>
    </row>
    <row r="127" spans="25:29">
      <c r="Y127" s="333" t="s">
        <v>2699</v>
      </c>
      <c r="AC127" s="333" t="s">
        <v>2700</v>
      </c>
    </row>
    <row r="128" spans="25:29">
      <c r="Y128" s="333" t="s">
        <v>2701</v>
      </c>
      <c r="AC128" s="333" t="s">
        <v>2702</v>
      </c>
    </row>
    <row r="150" spans="1:1">
      <c r="A150" s="333" t="s">
        <v>4137</v>
      </c>
    </row>
    <row r="151" spans="1:1">
      <c r="A151" s="333" t="s">
        <v>4138</v>
      </c>
    </row>
    <row r="152" spans="1:1">
      <c r="A152" s="333" t="s">
        <v>4139</v>
      </c>
    </row>
    <row r="153" spans="1:1">
      <c r="A153" s="333" t="s">
        <v>4140</v>
      </c>
    </row>
  </sheetData>
  <mergeCells count="82">
    <mergeCell ref="K6:AC6"/>
    <mergeCell ref="L3:N3"/>
    <mergeCell ref="O3:Q3"/>
    <mergeCell ref="R3:T3"/>
    <mergeCell ref="U3:W3"/>
    <mergeCell ref="X3:AA3"/>
    <mergeCell ref="K4:AC4"/>
    <mergeCell ref="L5:M5"/>
    <mergeCell ref="N5:R5"/>
    <mergeCell ref="S5:T5"/>
    <mergeCell ref="U5:X5"/>
    <mergeCell ref="Y5:AA5"/>
    <mergeCell ref="K7:M7"/>
    <mergeCell ref="K8:AC8"/>
    <mergeCell ref="K9:AC9"/>
    <mergeCell ref="K10:AC10"/>
    <mergeCell ref="L12:N12"/>
    <mergeCell ref="O12:Q12"/>
    <mergeCell ref="R12:T12"/>
    <mergeCell ref="U12:W12"/>
    <mergeCell ref="X12:AA12"/>
    <mergeCell ref="K13:AC13"/>
    <mergeCell ref="L14:M14"/>
    <mergeCell ref="N14:R14"/>
    <mergeCell ref="S14:T14"/>
    <mergeCell ref="U14:X14"/>
    <mergeCell ref="Y14:AA14"/>
    <mergeCell ref="L20:N20"/>
    <mergeCell ref="O20:Q20"/>
    <mergeCell ref="R20:T20"/>
    <mergeCell ref="U20:W20"/>
    <mergeCell ref="X20:AA20"/>
    <mergeCell ref="K15:AC15"/>
    <mergeCell ref="K16:M16"/>
    <mergeCell ref="K17:AC17"/>
    <mergeCell ref="K18:AC18"/>
    <mergeCell ref="K19:AC19"/>
    <mergeCell ref="K21:AC21"/>
    <mergeCell ref="L22:M22"/>
    <mergeCell ref="N22:R22"/>
    <mergeCell ref="S22:T22"/>
    <mergeCell ref="U22:X22"/>
    <mergeCell ref="Y22:AA22"/>
    <mergeCell ref="L28:N28"/>
    <mergeCell ref="O28:Q28"/>
    <mergeCell ref="R28:T28"/>
    <mergeCell ref="U28:W28"/>
    <mergeCell ref="X28:AA28"/>
    <mergeCell ref="K23:AC23"/>
    <mergeCell ref="K24:M24"/>
    <mergeCell ref="K25:AC25"/>
    <mergeCell ref="K26:AC26"/>
    <mergeCell ref="K27:AC27"/>
    <mergeCell ref="G48:AB48"/>
    <mergeCell ref="G49:AB49"/>
    <mergeCell ref="K37:AC37"/>
    <mergeCell ref="K29:AC29"/>
    <mergeCell ref="L30:M30"/>
    <mergeCell ref="N30:R30"/>
    <mergeCell ref="S30:T30"/>
    <mergeCell ref="U30:X30"/>
    <mergeCell ref="Y30:AA30"/>
    <mergeCell ref="K31:AC31"/>
    <mergeCell ref="K32:M32"/>
    <mergeCell ref="K33:AC33"/>
    <mergeCell ref="K34:AC34"/>
    <mergeCell ref="K35:AC35"/>
    <mergeCell ref="K41:AC41"/>
    <mergeCell ref="K42:AC42"/>
    <mergeCell ref="G44:AB44"/>
    <mergeCell ref="G45:AB45"/>
    <mergeCell ref="G46:AA46"/>
    <mergeCell ref="L38:O38"/>
    <mergeCell ref="R38:S38"/>
    <mergeCell ref="U38:AB38"/>
    <mergeCell ref="K39:AC39"/>
    <mergeCell ref="K40:M40"/>
    <mergeCell ref="E51:AC51"/>
    <mergeCell ref="A52:AC52"/>
    <mergeCell ref="A53:AC53"/>
    <mergeCell ref="A54:AC54"/>
    <mergeCell ref="G50:AB50"/>
  </mergeCells>
  <phoneticPr fontId="1"/>
  <dataValidations count="6">
    <dataValidation type="list" allowBlank="1" showInputMessage="1" showErrorMessage="1" sqref="G44:G45 JC44:JC45 SY44:SY45 ACU44:ACU45 AMQ44:AMQ45 AWM44:AWM45 BGI44:BGI45 BQE44:BQE45 CAA44:CAA45 CJW44:CJW45 CTS44:CTS45 DDO44:DDO45 DNK44:DNK45 DXG44:DXG45 EHC44:EHC45 EQY44:EQY45 FAU44:FAU45 FKQ44:FKQ45 FUM44:FUM45 GEI44:GEI45 GOE44:GOE45 GYA44:GYA45 HHW44:HHW45 HRS44:HRS45 IBO44:IBO45 ILK44:ILK45 IVG44:IVG45 JFC44:JFC45 JOY44:JOY45 JYU44:JYU45 KIQ44:KIQ45 KSM44:KSM45 LCI44:LCI45 LME44:LME45 LWA44:LWA45 MFW44:MFW45 MPS44:MPS45 MZO44:MZO45 NJK44:NJK45 NTG44:NTG45 ODC44:ODC45 OMY44:OMY45 OWU44:OWU45 PGQ44:PGQ45 PQM44:PQM45 QAI44:QAI45 QKE44:QKE45 QUA44:QUA45 RDW44:RDW45 RNS44:RNS45 RXO44:RXO45 SHK44:SHK45 SRG44:SRG45 TBC44:TBC45 TKY44:TKY45 TUU44:TUU45 UEQ44:UEQ45 UOM44:UOM45 UYI44:UYI45 VIE44:VIE45 VSA44:VSA45 WBW44:WBW45 WLS44:WLS45 WVO44:WVO45 G65580:G65581 JC65580:JC65581 SY65580:SY65581 ACU65580:ACU65581 AMQ65580:AMQ65581 AWM65580:AWM65581 BGI65580:BGI65581 BQE65580:BQE65581 CAA65580:CAA65581 CJW65580:CJW65581 CTS65580:CTS65581 DDO65580:DDO65581 DNK65580:DNK65581 DXG65580:DXG65581 EHC65580:EHC65581 EQY65580:EQY65581 FAU65580:FAU65581 FKQ65580:FKQ65581 FUM65580:FUM65581 GEI65580:GEI65581 GOE65580:GOE65581 GYA65580:GYA65581 HHW65580:HHW65581 HRS65580:HRS65581 IBO65580:IBO65581 ILK65580:ILK65581 IVG65580:IVG65581 JFC65580:JFC65581 JOY65580:JOY65581 JYU65580:JYU65581 KIQ65580:KIQ65581 KSM65580:KSM65581 LCI65580:LCI65581 LME65580:LME65581 LWA65580:LWA65581 MFW65580:MFW65581 MPS65580:MPS65581 MZO65580:MZO65581 NJK65580:NJK65581 NTG65580:NTG65581 ODC65580:ODC65581 OMY65580:OMY65581 OWU65580:OWU65581 PGQ65580:PGQ65581 PQM65580:PQM65581 QAI65580:QAI65581 QKE65580:QKE65581 QUA65580:QUA65581 RDW65580:RDW65581 RNS65580:RNS65581 RXO65580:RXO65581 SHK65580:SHK65581 SRG65580:SRG65581 TBC65580:TBC65581 TKY65580:TKY65581 TUU65580:TUU65581 UEQ65580:UEQ65581 UOM65580:UOM65581 UYI65580:UYI65581 VIE65580:VIE65581 VSA65580:VSA65581 WBW65580:WBW65581 WLS65580:WLS65581 WVO65580:WVO65581 G131116:G131117 JC131116:JC131117 SY131116:SY131117 ACU131116:ACU131117 AMQ131116:AMQ131117 AWM131116:AWM131117 BGI131116:BGI131117 BQE131116:BQE131117 CAA131116:CAA131117 CJW131116:CJW131117 CTS131116:CTS131117 DDO131116:DDO131117 DNK131116:DNK131117 DXG131116:DXG131117 EHC131116:EHC131117 EQY131116:EQY131117 FAU131116:FAU131117 FKQ131116:FKQ131117 FUM131116:FUM131117 GEI131116:GEI131117 GOE131116:GOE131117 GYA131116:GYA131117 HHW131116:HHW131117 HRS131116:HRS131117 IBO131116:IBO131117 ILK131116:ILK131117 IVG131116:IVG131117 JFC131116:JFC131117 JOY131116:JOY131117 JYU131116:JYU131117 KIQ131116:KIQ131117 KSM131116:KSM131117 LCI131116:LCI131117 LME131116:LME131117 LWA131116:LWA131117 MFW131116:MFW131117 MPS131116:MPS131117 MZO131116:MZO131117 NJK131116:NJK131117 NTG131116:NTG131117 ODC131116:ODC131117 OMY131116:OMY131117 OWU131116:OWU131117 PGQ131116:PGQ131117 PQM131116:PQM131117 QAI131116:QAI131117 QKE131116:QKE131117 QUA131116:QUA131117 RDW131116:RDW131117 RNS131116:RNS131117 RXO131116:RXO131117 SHK131116:SHK131117 SRG131116:SRG131117 TBC131116:TBC131117 TKY131116:TKY131117 TUU131116:TUU131117 UEQ131116:UEQ131117 UOM131116:UOM131117 UYI131116:UYI131117 VIE131116:VIE131117 VSA131116:VSA131117 WBW131116:WBW131117 WLS131116:WLS131117 WVO131116:WVO131117 G196652:G196653 JC196652:JC196653 SY196652:SY196653 ACU196652:ACU196653 AMQ196652:AMQ196653 AWM196652:AWM196653 BGI196652:BGI196653 BQE196652:BQE196653 CAA196652:CAA196653 CJW196652:CJW196653 CTS196652:CTS196653 DDO196652:DDO196653 DNK196652:DNK196653 DXG196652:DXG196653 EHC196652:EHC196653 EQY196652:EQY196653 FAU196652:FAU196653 FKQ196652:FKQ196653 FUM196652:FUM196653 GEI196652:GEI196653 GOE196652:GOE196653 GYA196652:GYA196653 HHW196652:HHW196653 HRS196652:HRS196653 IBO196652:IBO196653 ILK196652:ILK196653 IVG196652:IVG196653 JFC196652:JFC196653 JOY196652:JOY196653 JYU196652:JYU196653 KIQ196652:KIQ196653 KSM196652:KSM196653 LCI196652:LCI196653 LME196652:LME196653 LWA196652:LWA196653 MFW196652:MFW196653 MPS196652:MPS196653 MZO196652:MZO196653 NJK196652:NJK196653 NTG196652:NTG196653 ODC196652:ODC196653 OMY196652:OMY196653 OWU196652:OWU196653 PGQ196652:PGQ196653 PQM196652:PQM196653 QAI196652:QAI196653 QKE196652:QKE196653 QUA196652:QUA196653 RDW196652:RDW196653 RNS196652:RNS196653 RXO196652:RXO196653 SHK196652:SHK196653 SRG196652:SRG196653 TBC196652:TBC196653 TKY196652:TKY196653 TUU196652:TUU196653 UEQ196652:UEQ196653 UOM196652:UOM196653 UYI196652:UYI196653 VIE196652:VIE196653 VSA196652:VSA196653 WBW196652:WBW196653 WLS196652:WLS196653 WVO196652:WVO196653 G262188:G262189 JC262188:JC262189 SY262188:SY262189 ACU262188:ACU262189 AMQ262188:AMQ262189 AWM262188:AWM262189 BGI262188:BGI262189 BQE262188:BQE262189 CAA262188:CAA262189 CJW262188:CJW262189 CTS262188:CTS262189 DDO262188:DDO262189 DNK262188:DNK262189 DXG262188:DXG262189 EHC262188:EHC262189 EQY262188:EQY262189 FAU262188:FAU262189 FKQ262188:FKQ262189 FUM262188:FUM262189 GEI262188:GEI262189 GOE262188:GOE262189 GYA262188:GYA262189 HHW262188:HHW262189 HRS262188:HRS262189 IBO262188:IBO262189 ILK262188:ILK262189 IVG262188:IVG262189 JFC262188:JFC262189 JOY262188:JOY262189 JYU262188:JYU262189 KIQ262188:KIQ262189 KSM262188:KSM262189 LCI262188:LCI262189 LME262188:LME262189 LWA262188:LWA262189 MFW262188:MFW262189 MPS262188:MPS262189 MZO262188:MZO262189 NJK262188:NJK262189 NTG262188:NTG262189 ODC262188:ODC262189 OMY262188:OMY262189 OWU262188:OWU262189 PGQ262188:PGQ262189 PQM262188:PQM262189 QAI262188:QAI262189 QKE262188:QKE262189 QUA262188:QUA262189 RDW262188:RDW262189 RNS262188:RNS262189 RXO262188:RXO262189 SHK262188:SHK262189 SRG262188:SRG262189 TBC262188:TBC262189 TKY262188:TKY262189 TUU262188:TUU262189 UEQ262188:UEQ262189 UOM262188:UOM262189 UYI262188:UYI262189 VIE262188:VIE262189 VSA262188:VSA262189 WBW262188:WBW262189 WLS262188:WLS262189 WVO262188:WVO262189 G327724:G327725 JC327724:JC327725 SY327724:SY327725 ACU327724:ACU327725 AMQ327724:AMQ327725 AWM327724:AWM327725 BGI327724:BGI327725 BQE327724:BQE327725 CAA327724:CAA327725 CJW327724:CJW327725 CTS327724:CTS327725 DDO327724:DDO327725 DNK327724:DNK327725 DXG327724:DXG327725 EHC327724:EHC327725 EQY327724:EQY327725 FAU327724:FAU327725 FKQ327724:FKQ327725 FUM327724:FUM327725 GEI327724:GEI327725 GOE327724:GOE327725 GYA327724:GYA327725 HHW327724:HHW327725 HRS327724:HRS327725 IBO327724:IBO327725 ILK327724:ILK327725 IVG327724:IVG327725 JFC327724:JFC327725 JOY327724:JOY327725 JYU327724:JYU327725 KIQ327724:KIQ327725 KSM327724:KSM327725 LCI327724:LCI327725 LME327724:LME327725 LWA327724:LWA327725 MFW327724:MFW327725 MPS327724:MPS327725 MZO327724:MZO327725 NJK327724:NJK327725 NTG327724:NTG327725 ODC327724:ODC327725 OMY327724:OMY327725 OWU327724:OWU327725 PGQ327724:PGQ327725 PQM327724:PQM327725 QAI327724:QAI327725 QKE327724:QKE327725 QUA327724:QUA327725 RDW327724:RDW327725 RNS327724:RNS327725 RXO327724:RXO327725 SHK327724:SHK327725 SRG327724:SRG327725 TBC327724:TBC327725 TKY327724:TKY327725 TUU327724:TUU327725 UEQ327724:UEQ327725 UOM327724:UOM327725 UYI327724:UYI327725 VIE327724:VIE327725 VSA327724:VSA327725 WBW327724:WBW327725 WLS327724:WLS327725 WVO327724:WVO327725 G393260:G393261 JC393260:JC393261 SY393260:SY393261 ACU393260:ACU393261 AMQ393260:AMQ393261 AWM393260:AWM393261 BGI393260:BGI393261 BQE393260:BQE393261 CAA393260:CAA393261 CJW393260:CJW393261 CTS393260:CTS393261 DDO393260:DDO393261 DNK393260:DNK393261 DXG393260:DXG393261 EHC393260:EHC393261 EQY393260:EQY393261 FAU393260:FAU393261 FKQ393260:FKQ393261 FUM393260:FUM393261 GEI393260:GEI393261 GOE393260:GOE393261 GYA393260:GYA393261 HHW393260:HHW393261 HRS393260:HRS393261 IBO393260:IBO393261 ILK393260:ILK393261 IVG393260:IVG393261 JFC393260:JFC393261 JOY393260:JOY393261 JYU393260:JYU393261 KIQ393260:KIQ393261 KSM393260:KSM393261 LCI393260:LCI393261 LME393260:LME393261 LWA393260:LWA393261 MFW393260:MFW393261 MPS393260:MPS393261 MZO393260:MZO393261 NJK393260:NJK393261 NTG393260:NTG393261 ODC393260:ODC393261 OMY393260:OMY393261 OWU393260:OWU393261 PGQ393260:PGQ393261 PQM393260:PQM393261 QAI393260:QAI393261 QKE393260:QKE393261 QUA393260:QUA393261 RDW393260:RDW393261 RNS393260:RNS393261 RXO393260:RXO393261 SHK393260:SHK393261 SRG393260:SRG393261 TBC393260:TBC393261 TKY393260:TKY393261 TUU393260:TUU393261 UEQ393260:UEQ393261 UOM393260:UOM393261 UYI393260:UYI393261 VIE393260:VIE393261 VSA393260:VSA393261 WBW393260:WBW393261 WLS393260:WLS393261 WVO393260:WVO393261 G458796:G458797 JC458796:JC458797 SY458796:SY458797 ACU458796:ACU458797 AMQ458796:AMQ458797 AWM458796:AWM458797 BGI458796:BGI458797 BQE458796:BQE458797 CAA458796:CAA458797 CJW458796:CJW458797 CTS458796:CTS458797 DDO458796:DDO458797 DNK458796:DNK458797 DXG458796:DXG458797 EHC458796:EHC458797 EQY458796:EQY458797 FAU458796:FAU458797 FKQ458796:FKQ458797 FUM458796:FUM458797 GEI458796:GEI458797 GOE458796:GOE458797 GYA458796:GYA458797 HHW458796:HHW458797 HRS458796:HRS458797 IBO458796:IBO458797 ILK458796:ILK458797 IVG458796:IVG458797 JFC458796:JFC458797 JOY458796:JOY458797 JYU458796:JYU458797 KIQ458796:KIQ458797 KSM458796:KSM458797 LCI458796:LCI458797 LME458796:LME458797 LWA458796:LWA458797 MFW458796:MFW458797 MPS458796:MPS458797 MZO458796:MZO458797 NJK458796:NJK458797 NTG458796:NTG458797 ODC458796:ODC458797 OMY458796:OMY458797 OWU458796:OWU458797 PGQ458796:PGQ458797 PQM458796:PQM458797 QAI458796:QAI458797 QKE458796:QKE458797 QUA458796:QUA458797 RDW458796:RDW458797 RNS458796:RNS458797 RXO458796:RXO458797 SHK458796:SHK458797 SRG458796:SRG458797 TBC458796:TBC458797 TKY458796:TKY458797 TUU458796:TUU458797 UEQ458796:UEQ458797 UOM458796:UOM458797 UYI458796:UYI458797 VIE458796:VIE458797 VSA458796:VSA458797 WBW458796:WBW458797 WLS458796:WLS458797 WVO458796:WVO458797 G524332:G524333 JC524332:JC524333 SY524332:SY524333 ACU524332:ACU524333 AMQ524332:AMQ524333 AWM524332:AWM524333 BGI524332:BGI524333 BQE524332:BQE524333 CAA524332:CAA524333 CJW524332:CJW524333 CTS524332:CTS524333 DDO524332:DDO524333 DNK524332:DNK524333 DXG524332:DXG524333 EHC524332:EHC524333 EQY524332:EQY524333 FAU524332:FAU524333 FKQ524332:FKQ524333 FUM524332:FUM524333 GEI524332:GEI524333 GOE524332:GOE524333 GYA524332:GYA524333 HHW524332:HHW524333 HRS524332:HRS524333 IBO524332:IBO524333 ILK524332:ILK524333 IVG524332:IVG524333 JFC524332:JFC524333 JOY524332:JOY524333 JYU524332:JYU524333 KIQ524332:KIQ524333 KSM524332:KSM524333 LCI524332:LCI524333 LME524332:LME524333 LWA524332:LWA524333 MFW524332:MFW524333 MPS524332:MPS524333 MZO524332:MZO524333 NJK524332:NJK524333 NTG524332:NTG524333 ODC524332:ODC524333 OMY524332:OMY524333 OWU524332:OWU524333 PGQ524332:PGQ524333 PQM524332:PQM524333 QAI524332:QAI524333 QKE524332:QKE524333 QUA524332:QUA524333 RDW524332:RDW524333 RNS524332:RNS524333 RXO524332:RXO524333 SHK524332:SHK524333 SRG524332:SRG524333 TBC524332:TBC524333 TKY524332:TKY524333 TUU524332:TUU524333 UEQ524332:UEQ524333 UOM524332:UOM524333 UYI524332:UYI524333 VIE524332:VIE524333 VSA524332:VSA524333 WBW524332:WBW524333 WLS524332:WLS524333 WVO524332:WVO524333 G589868:G589869 JC589868:JC589869 SY589868:SY589869 ACU589868:ACU589869 AMQ589868:AMQ589869 AWM589868:AWM589869 BGI589868:BGI589869 BQE589868:BQE589869 CAA589868:CAA589869 CJW589868:CJW589869 CTS589868:CTS589869 DDO589868:DDO589869 DNK589868:DNK589869 DXG589868:DXG589869 EHC589868:EHC589869 EQY589868:EQY589869 FAU589868:FAU589869 FKQ589868:FKQ589869 FUM589868:FUM589869 GEI589868:GEI589869 GOE589868:GOE589869 GYA589868:GYA589869 HHW589868:HHW589869 HRS589868:HRS589869 IBO589868:IBO589869 ILK589868:ILK589869 IVG589868:IVG589869 JFC589868:JFC589869 JOY589868:JOY589869 JYU589868:JYU589869 KIQ589868:KIQ589869 KSM589868:KSM589869 LCI589868:LCI589869 LME589868:LME589869 LWA589868:LWA589869 MFW589868:MFW589869 MPS589868:MPS589869 MZO589868:MZO589869 NJK589868:NJK589869 NTG589868:NTG589869 ODC589868:ODC589869 OMY589868:OMY589869 OWU589868:OWU589869 PGQ589868:PGQ589869 PQM589868:PQM589869 QAI589868:QAI589869 QKE589868:QKE589869 QUA589868:QUA589869 RDW589868:RDW589869 RNS589868:RNS589869 RXO589868:RXO589869 SHK589868:SHK589869 SRG589868:SRG589869 TBC589868:TBC589869 TKY589868:TKY589869 TUU589868:TUU589869 UEQ589868:UEQ589869 UOM589868:UOM589869 UYI589868:UYI589869 VIE589868:VIE589869 VSA589868:VSA589869 WBW589868:WBW589869 WLS589868:WLS589869 WVO589868:WVO589869 G655404:G655405 JC655404:JC655405 SY655404:SY655405 ACU655404:ACU655405 AMQ655404:AMQ655405 AWM655404:AWM655405 BGI655404:BGI655405 BQE655404:BQE655405 CAA655404:CAA655405 CJW655404:CJW655405 CTS655404:CTS655405 DDO655404:DDO655405 DNK655404:DNK655405 DXG655404:DXG655405 EHC655404:EHC655405 EQY655404:EQY655405 FAU655404:FAU655405 FKQ655404:FKQ655405 FUM655404:FUM655405 GEI655404:GEI655405 GOE655404:GOE655405 GYA655404:GYA655405 HHW655404:HHW655405 HRS655404:HRS655405 IBO655404:IBO655405 ILK655404:ILK655405 IVG655404:IVG655405 JFC655404:JFC655405 JOY655404:JOY655405 JYU655404:JYU655405 KIQ655404:KIQ655405 KSM655404:KSM655405 LCI655404:LCI655405 LME655404:LME655405 LWA655404:LWA655405 MFW655404:MFW655405 MPS655404:MPS655405 MZO655404:MZO655405 NJK655404:NJK655405 NTG655404:NTG655405 ODC655404:ODC655405 OMY655404:OMY655405 OWU655404:OWU655405 PGQ655404:PGQ655405 PQM655404:PQM655405 QAI655404:QAI655405 QKE655404:QKE655405 QUA655404:QUA655405 RDW655404:RDW655405 RNS655404:RNS655405 RXO655404:RXO655405 SHK655404:SHK655405 SRG655404:SRG655405 TBC655404:TBC655405 TKY655404:TKY655405 TUU655404:TUU655405 UEQ655404:UEQ655405 UOM655404:UOM655405 UYI655404:UYI655405 VIE655404:VIE655405 VSA655404:VSA655405 WBW655404:WBW655405 WLS655404:WLS655405 WVO655404:WVO655405 G720940:G720941 JC720940:JC720941 SY720940:SY720941 ACU720940:ACU720941 AMQ720940:AMQ720941 AWM720940:AWM720941 BGI720940:BGI720941 BQE720940:BQE720941 CAA720940:CAA720941 CJW720940:CJW720941 CTS720940:CTS720941 DDO720940:DDO720941 DNK720940:DNK720941 DXG720940:DXG720941 EHC720940:EHC720941 EQY720940:EQY720941 FAU720940:FAU720941 FKQ720940:FKQ720941 FUM720940:FUM720941 GEI720940:GEI720941 GOE720940:GOE720941 GYA720940:GYA720941 HHW720940:HHW720941 HRS720940:HRS720941 IBO720940:IBO720941 ILK720940:ILK720941 IVG720940:IVG720941 JFC720940:JFC720941 JOY720940:JOY720941 JYU720940:JYU720941 KIQ720940:KIQ720941 KSM720940:KSM720941 LCI720940:LCI720941 LME720940:LME720941 LWA720940:LWA720941 MFW720940:MFW720941 MPS720940:MPS720941 MZO720940:MZO720941 NJK720940:NJK720941 NTG720940:NTG720941 ODC720940:ODC720941 OMY720940:OMY720941 OWU720940:OWU720941 PGQ720940:PGQ720941 PQM720940:PQM720941 QAI720940:QAI720941 QKE720940:QKE720941 QUA720940:QUA720941 RDW720940:RDW720941 RNS720940:RNS720941 RXO720940:RXO720941 SHK720940:SHK720941 SRG720940:SRG720941 TBC720940:TBC720941 TKY720940:TKY720941 TUU720940:TUU720941 UEQ720940:UEQ720941 UOM720940:UOM720941 UYI720940:UYI720941 VIE720940:VIE720941 VSA720940:VSA720941 WBW720940:WBW720941 WLS720940:WLS720941 WVO720940:WVO720941 G786476:G786477 JC786476:JC786477 SY786476:SY786477 ACU786476:ACU786477 AMQ786476:AMQ786477 AWM786476:AWM786477 BGI786476:BGI786477 BQE786476:BQE786477 CAA786476:CAA786477 CJW786476:CJW786477 CTS786476:CTS786477 DDO786476:DDO786477 DNK786476:DNK786477 DXG786476:DXG786477 EHC786476:EHC786477 EQY786476:EQY786477 FAU786476:FAU786477 FKQ786476:FKQ786477 FUM786476:FUM786477 GEI786476:GEI786477 GOE786476:GOE786477 GYA786476:GYA786477 HHW786476:HHW786477 HRS786476:HRS786477 IBO786476:IBO786477 ILK786476:ILK786477 IVG786476:IVG786477 JFC786476:JFC786477 JOY786476:JOY786477 JYU786476:JYU786477 KIQ786476:KIQ786477 KSM786476:KSM786477 LCI786476:LCI786477 LME786476:LME786477 LWA786476:LWA786477 MFW786476:MFW786477 MPS786476:MPS786477 MZO786476:MZO786477 NJK786476:NJK786477 NTG786476:NTG786477 ODC786476:ODC786477 OMY786476:OMY786477 OWU786476:OWU786477 PGQ786476:PGQ786477 PQM786476:PQM786477 QAI786476:QAI786477 QKE786476:QKE786477 QUA786476:QUA786477 RDW786476:RDW786477 RNS786476:RNS786477 RXO786476:RXO786477 SHK786476:SHK786477 SRG786476:SRG786477 TBC786476:TBC786477 TKY786476:TKY786477 TUU786476:TUU786477 UEQ786476:UEQ786477 UOM786476:UOM786477 UYI786476:UYI786477 VIE786476:VIE786477 VSA786476:VSA786477 WBW786476:WBW786477 WLS786476:WLS786477 WVO786476:WVO786477 G852012:G852013 JC852012:JC852013 SY852012:SY852013 ACU852012:ACU852013 AMQ852012:AMQ852013 AWM852012:AWM852013 BGI852012:BGI852013 BQE852012:BQE852013 CAA852012:CAA852013 CJW852012:CJW852013 CTS852012:CTS852013 DDO852012:DDO852013 DNK852012:DNK852013 DXG852012:DXG852013 EHC852012:EHC852013 EQY852012:EQY852013 FAU852012:FAU852013 FKQ852012:FKQ852013 FUM852012:FUM852013 GEI852012:GEI852013 GOE852012:GOE852013 GYA852012:GYA852013 HHW852012:HHW852013 HRS852012:HRS852013 IBO852012:IBO852013 ILK852012:ILK852013 IVG852012:IVG852013 JFC852012:JFC852013 JOY852012:JOY852013 JYU852012:JYU852013 KIQ852012:KIQ852013 KSM852012:KSM852013 LCI852012:LCI852013 LME852012:LME852013 LWA852012:LWA852013 MFW852012:MFW852013 MPS852012:MPS852013 MZO852012:MZO852013 NJK852012:NJK852013 NTG852012:NTG852013 ODC852012:ODC852013 OMY852012:OMY852013 OWU852012:OWU852013 PGQ852012:PGQ852013 PQM852012:PQM852013 QAI852012:QAI852013 QKE852012:QKE852013 QUA852012:QUA852013 RDW852012:RDW852013 RNS852012:RNS852013 RXO852012:RXO852013 SHK852012:SHK852013 SRG852012:SRG852013 TBC852012:TBC852013 TKY852012:TKY852013 TUU852012:TUU852013 UEQ852012:UEQ852013 UOM852012:UOM852013 UYI852012:UYI852013 VIE852012:VIE852013 VSA852012:VSA852013 WBW852012:WBW852013 WLS852012:WLS852013 WVO852012:WVO852013 G917548:G917549 JC917548:JC917549 SY917548:SY917549 ACU917548:ACU917549 AMQ917548:AMQ917549 AWM917548:AWM917549 BGI917548:BGI917549 BQE917548:BQE917549 CAA917548:CAA917549 CJW917548:CJW917549 CTS917548:CTS917549 DDO917548:DDO917549 DNK917548:DNK917549 DXG917548:DXG917549 EHC917548:EHC917549 EQY917548:EQY917549 FAU917548:FAU917549 FKQ917548:FKQ917549 FUM917548:FUM917549 GEI917548:GEI917549 GOE917548:GOE917549 GYA917548:GYA917549 HHW917548:HHW917549 HRS917548:HRS917549 IBO917548:IBO917549 ILK917548:ILK917549 IVG917548:IVG917549 JFC917548:JFC917549 JOY917548:JOY917549 JYU917548:JYU917549 KIQ917548:KIQ917549 KSM917548:KSM917549 LCI917548:LCI917549 LME917548:LME917549 LWA917548:LWA917549 MFW917548:MFW917549 MPS917548:MPS917549 MZO917548:MZO917549 NJK917548:NJK917549 NTG917548:NTG917549 ODC917548:ODC917549 OMY917548:OMY917549 OWU917548:OWU917549 PGQ917548:PGQ917549 PQM917548:PQM917549 QAI917548:QAI917549 QKE917548:QKE917549 QUA917548:QUA917549 RDW917548:RDW917549 RNS917548:RNS917549 RXO917548:RXO917549 SHK917548:SHK917549 SRG917548:SRG917549 TBC917548:TBC917549 TKY917548:TKY917549 TUU917548:TUU917549 UEQ917548:UEQ917549 UOM917548:UOM917549 UYI917548:UYI917549 VIE917548:VIE917549 VSA917548:VSA917549 WBW917548:WBW917549 WLS917548:WLS917549 WVO917548:WVO917549 G983084:G983085 JC983084:JC983085 SY983084:SY983085 ACU983084:ACU983085 AMQ983084:AMQ983085 AWM983084:AWM983085 BGI983084:BGI983085 BQE983084:BQE983085 CAA983084:CAA983085 CJW983084:CJW983085 CTS983084:CTS983085 DDO983084:DDO983085 DNK983084:DNK983085 DXG983084:DXG983085 EHC983084:EHC983085 EQY983084:EQY983085 FAU983084:FAU983085 FKQ983084:FKQ983085 FUM983084:FUM983085 GEI983084:GEI983085 GOE983084:GOE983085 GYA983084:GYA983085 HHW983084:HHW983085 HRS983084:HRS983085 IBO983084:IBO983085 ILK983084:ILK983085 IVG983084:IVG983085 JFC983084:JFC983085 JOY983084:JOY983085 JYU983084:JYU983085 KIQ983084:KIQ983085 KSM983084:KSM983085 LCI983084:LCI983085 LME983084:LME983085 LWA983084:LWA983085 MFW983084:MFW983085 MPS983084:MPS983085 MZO983084:MZO983085 NJK983084:NJK983085 NTG983084:NTG983085 ODC983084:ODC983085 OMY983084:OMY983085 OWU983084:OWU983085 PGQ983084:PGQ983085 PQM983084:PQM983085 QAI983084:QAI983085 QKE983084:QKE983085 QUA983084:QUA983085 RDW983084:RDW983085 RNS983084:RNS983085 RXO983084:RXO983085 SHK983084:SHK983085 SRG983084:SRG983085 TBC983084:TBC983085 TKY983084:TKY983085 TUU983084:TUU983085 UEQ983084:UEQ983085 UOM983084:UOM983085 UYI983084:UYI983085 VIE983084:VIE983085 VSA983084:VSA983085 WBW983084:WBW983085 WLS983084:WLS983085 WVO983084:WVO983085" xr:uid="{FFF95118-F3CA-4B29-8203-A99602238E29}">
      <formula1>$A$81:$A$105</formula1>
    </dataValidation>
    <dataValidation type="list" allowBlank="1" showInputMessage="1" showErrorMessage="1" sqref="L38:O38 JH38:JK38 TD38:TG38 ACZ38:ADC38 AMV38:AMY38 AWR38:AWU38 BGN38:BGQ38 BQJ38:BQM38 CAF38:CAI38 CKB38:CKE38 CTX38:CUA38 DDT38:DDW38 DNP38:DNS38 DXL38:DXO38 EHH38:EHK38 ERD38:ERG38 FAZ38:FBC38 FKV38:FKY38 FUR38:FUU38 GEN38:GEQ38 GOJ38:GOM38 GYF38:GYI38 HIB38:HIE38 HRX38:HSA38 IBT38:IBW38 ILP38:ILS38 IVL38:IVO38 JFH38:JFK38 JPD38:JPG38 JYZ38:JZC38 KIV38:KIY38 KSR38:KSU38 LCN38:LCQ38 LMJ38:LMM38 LWF38:LWI38 MGB38:MGE38 MPX38:MQA38 MZT38:MZW38 NJP38:NJS38 NTL38:NTO38 ODH38:ODK38 OND38:ONG38 OWZ38:OXC38 PGV38:PGY38 PQR38:PQU38 QAN38:QAQ38 QKJ38:QKM38 QUF38:QUI38 REB38:REE38 RNX38:ROA38 RXT38:RXW38 SHP38:SHS38 SRL38:SRO38 TBH38:TBK38 TLD38:TLG38 TUZ38:TVC38 UEV38:UEY38 UOR38:UOU38 UYN38:UYQ38 VIJ38:VIM38 VSF38:VSI38 WCB38:WCE38 WLX38:WMA38 WVT38:WVW38 L65574:O65574 JH65574:JK65574 TD65574:TG65574 ACZ65574:ADC65574 AMV65574:AMY65574 AWR65574:AWU65574 BGN65574:BGQ65574 BQJ65574:BQM65574 CAF65574:CAI65574 CKB65574:CKE65574 CTX65574:CUA65574 DDT65574:DDW65574 DNP65574:DNS65574 DXL65574:DXO65574 EHH65574:EHK65574 ERD65574:ERG65574 FAZ65574:FBC65574 FKV65574:FKY65574 FUR65574:FUU65574 GEN65574:GEQ65574 GOJ65574:GOM65574 GYF65574:GYI65574 HIB65574:HIE65574 HRX65574:HSA65574 IBT65574:IBW65574 ILP65574:ILS65574 IVL65574:IVO65574 JFH65574:JFK65574 JPD65574:JPG65574 JYZ65574:JZC65574 KIV65574:KIY65574 KSR65574:KSU65574 LCN65574:LCQ65574 LMJ65574:LMM65574 LWF65574:LWI65574 MGB65574:MGE65574 MPX65574:MQA65574 MZT65574:MZW65574 NJP65574:NJS65574 NTL65574:NTO65574 ODH65574:ODK65574 OND65574:ONG65574 OWZ65574:OXC65574 PGV65574:PGY65574 PQR65574:PQU65574 QAN65574:QAQ65574 QKJ65574:QKM65574 QUF65574:QUI65574 REB65574:REE65574 RNX65574:ROA65574 RXT65574:RXW65574 SHP65574:SHS65574 SRL65574:SRO65574 TBH65574:TBK65574 TLD65574:TLG65574 TUZ65574:TVC65574 UEV65574:UEY65574 UOR65574:UOU65574 UYN65574:UYQ65574 VIJ65574:VIM65574 VSF65574:VSI65574 WCB65574:WCE65574 WLX65574:WMA65574 WVT65574:WVW65574 L131110:O131110 JH131110:JK131110 TD131110:TG131110 ACZ131110:ADC131110 AMV131110:AMY131110 AWR131110:AWU131110 BGN131110:BGQ131110 BQJ131110:BQM131110 CAF131110:CAI131110 CKB131110:CKE131110 CTX131110:CUA131110 DDT131110:DDW131110 DNP131110:DNS131110 DXL131110:DXO131110 EHH131110:EHK131110 ERD131110:ERG131110 FAZ131110:FBC131110 FKV131110:FKY131110 FUR131110:FUU131110 GEN131110:GEQ131110 GOJ131110:GOM131110 GYF131110:GYI131110 HIB131110:HIE131110 HRX131110:HSA131110 IBT131110:IBW131110 ILP131110:ILS131110 IVL131110:IVO131110 JFH131110:JFK131110 JPD131110:JPG131110 JYZ131110:JZC131110 KIV131110:KIY131110 KSR131110:KSU131110 LCN131110:LCQ131110 LMJ131110:LMM131110 LWF131110:LWI131110 MGB131110:MGE131110 MPX131110:MQA131110 MZT131110:MZW131110 NJP131110:NJS131110 NTL131110:NTO131110 ODH131110:ODK131110 OND131110:ONG131110 OWZ131110:OXC131110 PGV131110:PGY131110 PQR131110:PQU131110 QAN131110:QAQ131110 QKJ131110:QKM131110 QUF131110:QUI131110 REB131110:REE131110 RNX131110:ROA131110 RXT131110:RXW131110 SHP131110:SHS131110 SRL131110:SRO131110 TBH131110:TBK131110 TLD131110:TLG131110 TUZ131110:TVC131110 UEV131110:UEY131110 UOR131110:UOU131110 UYN131110:UYQ131110 VIJ131110:VIM131110 VSF131110:VSI131110 WCB131110:WCE131110 WLX131110:WMA131110 WVT131110:WVW131110 L196646:O196646 JH196646:JK196646 TD196646:TG196646 ACZ196646:ADC196646 AMV196646:AMY196646 AWR196646:AWU196646 BGN196646:BGQ196646 BQJ196646:BQM196646 CAF196646:CAI196646 CKB196646:CKE196646 CTX196646:CUA196646 DDT196646:DDW196646 DNP196646:DNS196646 DXL196646:DXO196646 EHH196646:EHK196646 ERD196646:ERG196646 FAZ196646:FBC196646 FKV196646:FKY196646 FUR196646:FUU196646 GEN196646:GEQ196646 GOJ196646:GOM196646 GYF196646:GYI196646 HIB196646:HIE196646 HRX196646:HSA196646 IBT196646:IBW196646 ILP196646:ILS196646 IVL196646:IVO196646 JFH196646:JFK196646 JPD196646:JPG196646 JYZ196646:JZC196646 KIV196646:KIY196646 KSR196646:KSU196646 LCN196646:LCQ196646 LMJ196646:LMM196646 LWF196646:LWI196646 MGB196646:MGE196646 MPX196646:MQA196646 MZT196646:MZW196646 NJP196646:NJS196646 NTL196646:NTO196646 ODH196646:ODK196646 OND196646:ONG196646 OWZ196646:OXC196646 PGV196646:PGY196646 PQR196646:PQU196646 QAN196646:QAQ196646 QKJ196646:QKM196646 QUF196646:QUI196646 REB196646:REE196646 RNX196646:ROA196646 RXT196646:RXW196646 SHP196646:SHS196646 SRL196646:SRO196646 TBH196646:TBK196646 TLD196646:TLG196646 TUZ196646:TVC196646 UEV196646:UEY196646 UOR196646:UOU196646 UYN196646:UYQ196646 VIJ196646:VIM196646 VSF196646:VSI196646 WCB196646:WCE196646 WLX196646:WMA196646 WVT196646:WVW196646 L262182:O262182 JH262182:JK262182 TD262182:TG262182 ACZ262182:ADC262182 AMV262182:AMY262182 AWR262182:AWU262182 BGN262182:BGQ262182 BQJ262182:BQM262182 CAF262182:CAI262182 CKB262182:CKE262182 CTX262182:CUA262182 DDT262182:DDW262182 DNP262182:DNS262182 DXL262182:DXO262182 EHH262182:EHK262182 ERD262182:ERG262182 FAZ262182:FBC262182 FKV262182:FKY262182 FUR262182:FUU262182 GEN262182:GEQ262182 GOJ262182:GOM262182 GYF262182:GYI262182 HIB262182:HIE262182 HRX262182:HSA262182 IBT262182:IBW262182 ILP262182:ILS262182 IVL262182:IVO262182 JFH262182:JFK262182 JPD262182:JPG262182 JYZ262182:JZC262182 KIV262182:KIY262182 KSR262182:KSU262182 LCN262182:LCQ262182 LMJ262182:LMM262182 LWF262182:LWI262182 MGB262182:MGE262182 MPX262182:MQA262182 MZT262182:MZW262182 NJP262182:NJS262182 NTL262182:NTO262182 ODH262182:ODK262182 OND262182:ONG262182 OWZ262182:OXC262182 PGV262182:PGY262182 PQR262182:PQU262182 QAN262182:QAQ262182 QKJ262182:QKM262182 QUF262182:QUI262182 REB262182:REE262182 RNX262182:ROA262182 RXT262182:RXW262182 SHP262182:SHS262182 SRL262182:SRO262182 TBH262182:TBK262182 TLD262182:TLG262182 TUZ262182:TVC262182 UEV262182:UEY262182 UOR262182:UOU262182 UYN262182:UYQ262182 VIJ262182:VIM262182 VSF262182:VSI262182 WCB262182:WCE262182 WLX262182:WMA262182 WVT262182:WVW262182 L327718:O327718 JH327718:JK327718 TD327718:TG327718 ACZ327718:ADC327718 AMV327718:AMY327718 AWR327718:AWU327718 BGN327718:BGQ327718 BQJ327718:BQM327718 CAF327718:CAI327718 CKB327718:CKE327718 CTX327718:CUA327718 DDT327718:DDW327718 DNP327718:DNS327718 DXL327718:DXO327718 EHH327718:EHK327718 ERD327718:ERG327718 FAZ327718:FBC327718 FKV327718:FKY327718 FUR327718:FUU327718 GEN327718:GEQ327718 GOJ327718:GOM327718 GYF327718:GYI327718 HIB327718:HIE327718 HRX327718:HSA327718 IBT327718:IBW327718 ILP327718:ILS327718 IVL327718:IVO327718 JFH327718:JFK327718 JPD327718:JPG327718 JYZ327718:JZC327718 KIV327718:KIY327718 KSR327718:KSU327718 LCN327718:LCQ327718 LMJ327718:LMM327718 LWF327718:LWI327718 MGB327718:MGE327718 MPX327718:MQA327718 MZT327718:MZW327718 NJP327718:NJS327718 NTL327718:NTO327718 ODH327718:ODK327718 OND327718:ONG327718 OWZ327718:OXC327718 PGV327718:PGY327718 PQR327718:PQU327718 QAN327718:QAQ327718 QKJ327718:QKM327718 QUF327718:QUI327718 REB327718:REE327718 RNX327718:ROA327718 RXT327718:RXW327718 SHP327718:SHS327718 SRL327718:SRO327718 TBH327718:TBK327718 TLD327718:TLG327718 TUZ327718:TVC327718 UEV327718:UEY327718 UOR327718:UOU327718 UYN327718:UYQ327718 VIJ327718:VIM327718 VSF327718:VSI327718 WCB327718:WCE327718 WLX327718:WMA327718 WVT327718:WVW327718 L393254:O393254 JH393254:JK393254 TD393254:TG393254 ACZ393254:ADC393254 AMV393254:AMY393254 AWR393254:AWU393254 BGN393254:BGQ393254 BQJ393254:BQM393254 CAF393254:CAI393254 CKB393254:CKE393254 CTX393254:CUA393254 DDT393254:DDW393254 DNP393254:DNS393254 DXL393254:DXO393254 EHH393254:EHK393254 ERD393254:ERG393254 FAZ393254:FBC393254 FKV393254:FKY393254 FUR393254:FUU393254 GEN393254:GEQ393254 GOJ393254:GOM393254 GYF393254:GYI393254 HIB393254:HIE393254 HRX393254:HSA393254 IBT393254:IBW393254 ILP393254:ILS393254 IVL393254:IVO393254 JFH393254:JFK393254 JPD393254:JPG393254 JYZ393254:JZC393254 KIV393254:KIY393254 KSR393254:KSU393254 LCN393254:LCQ393254 LMJ393254:LMM393254 LWF393254:LWI393254 MGB393254:MGE393254 MPX393254:MQA393254 MZT393254:MZW393254 NJP393254:NJS393254 NTL393254:NTO393254 ODH393254:ODK393254 OND393254:ONG393254 OWZ393254:OXC393254 PGV393254:PGY393254 PQR393254:PQU393254 QAN393254:QAQ393254 QKJ393254:QKM393254 QUF393254:QUI393254 REB393254:REE393254 RNX393254:ROA393254 RXT393254:RXW393254 SHP393254:SHS393254 SRL393254:SRO393254 TBH393254:TBK393254 TLD393254:TLG393254 TUZ393254:TVC393254 UEV393254:UEY393254 UOR393254:UOU393254 UYN393254:UYQ393254 VIJ393254:VIM393254 VSF393254:VSI393254 WCB393254:WCE393254 WLX393254:WMA393254 WVT393254:WVW393254 L458790:O458790 JH458790:JK458790 TD458790:TG458790 ACZ458790:ADC458790 AMV458790:AMY458790 AWR458790:AWU458790 BGN458790:BGQ458790 BQJ458790:BQM458790 CAF458790:CAI458790 CKB458790:CKE458790 CTX458790:CUA458790 DDT458790:DDW458790 DNP458790:DNS458790 DXL458790:DXO458790 EHH458790:EHK458790 ERD458790:ERG458790 FAZ458790:FBC458790 FKV458790:FKY458790 FUR458790:FUU458790 GEN458790:GEQ458790 GOJ458790:GOM458790 GYF458790:GYI458790 HIB458790:HIE458790 HRX458790:HSA458790 IBT458790:IBW458790 ILP458790:ILS458790 IVL458790:IVO458790 JFH458790:JFK458790 JPD458790:JPG458790 JYZ458790:JZC458790 KIV458790:KIY458790 KSR458790:KSU458790 LCN458790:LCQ458790 LMJ458790:LMM458790 LWF458790:LWI458790 MGB458790:MGE458790 MPX458790:MQA458790 MZT458790:MZW458790 NJP458790:NJS458790 NTL458790:NTO458790 ODH458790:ODK458790 OND458790:ONG458790 OWZ458790:OXC458790 PGV458790:PGY458790 PQR458790:PQU458790 QAN458790:QAQ458790 QKJ458790:QKM458790 QUF458790:QUI458790 REB458790:REE458790 RNX458790:ROA458790 RXT458790:RXW458790 SHP458790:SHS458790 SRL458790:SRO458790 TBH458790:TBK458790 TLD458790:TLG458790 TUZ458790:TVC458790 UEV458790:UEY458790 UOR458790:UOU458790 UYN458790:UYQ458790 VIJ458790:VIM458790 VSF458790:VSI458790 WCB458790:WCE458790 WLX458790:WMA458790 WVT458790:WVW458790 L524326:O524326 JH524326:JK524326 TD524326:TG524326 ACZ524326:ADC524326 AMV524326:AMY524326 AWR524326:AWU524326 BGN524326:BGQ524326 BQJ524326:BQM524326 CAF524326:CAI524326 CKB524326:CKE524326 CTX524326:CUA524326 DDT524326:DDW524326 DNP524326:DNS524326 DXL524326:DXO524326 EHH524326:EHK524326 ERD524326:ERG524326 FAZ524326:FBC524326 FKV524326:FKY524326 FUR524326:FUU524326 GEN524326:GEQ524326 GOJ524326:GOM524326 GYF524326:GYI524326 HIB524326:HIE524326 HRX524326:HSA524326 IBT524326:IBW524326 ILP524326:ILS524326 IVL524326:IVO524326 JFH524326:JFK524326 JPD524326:JPG524326 JYZ524326:JZC524326 KIV524326:KIY524326 KSR524326:KSU524326 LCN524326:LCQ524326 LMJ524326:LMM524326 LWF524326:LWI524326 MGB524326:MGE524326 MPX524326:MQA524326 MZT524326:MZW524326 NJP524326:NJS524326 NTL524326:NTO524326 ODH524326:ODK524326 OND524326:ONG524326 OWZ524326:OXC524326 PGV524326:PGY524326 PQR524326:PQU524326 QAN524326:QAQ524326 QKJ524326:QKM524326 QUF524326:QUI524326 REB524326:REE524326 RNX524326:ROA524326 RXT524326:RXW524326 SHP524326:SHS524326 SRL524326:SRO524326 TBH524326:TBK524326 TLD524326:TLG524326 TUZ524326:TVC524326 UEV524326:UEY524326 UOR524326:UOU524326 UYN524326:UYQ524326 VIJ524326:VIM524326 VSF524326:VSI524326 WCB524326:WCE524326 WLX524326:WMA524326 WVT524326:WVW524326 L589862:O589862 JH589862:JK589862 TD589862:TG589862 ACZ589862:ADC589862 AMV589862:AMY589862 AWR589862:AWU589862 BGN589862:BGQ589862 BQJ589862:BQM589862 CAF589862:CAI589862 CKB589862:CKE589862 CTX589862:CUA589862 DDT589862:DDW589862 DNP589862:DNS589862 DXL589862:DXO589862 EHH589862:EHK589862 ERD589862:ERG589862 FAZ589862:FBC589862 FKV589862:FKY589862 FUR589862:FUU589862 GEN589862:GEQ589862 GOJ589862:GOM589862 GYF589862:GYI589862 HIB589862:HIE589862 HRX589862:HSA589862 IBT589862:IBW589862 ILP589862:ILS589862 IVL589862:IVO589862 JFH589862:JFK589862 JPD589862:JPG589862 JYZ589862:JZC589862 KIV589862:KIY589862 KSR589862:KSU589862 LCN589862:LCQ589862 LMJ589862:LMM589862 LWF589862:LWI589862 MGB589862:MGE589862 MPX589862:MQA589862 MZT589862:MZW589862 NJP589862:NJS589862 NTL589862:NTO589862 ODH589862:ODK589862 OND589862:ONG589862 OWZ589862:OXC589862 PGV589862:PGY589862 PQR589862:PQU589862 QAN589862:QAQ589862 QKJ589862:QKM589862 QUF589862:QUI589862 REB589862:REE589862 RNX589862:ROA589862 RXT589862:RXW589862 SHP589862:SHS589862 SRL589862:SRO589862 TBH589862:TBK589862 TLD589862:TLG589862 TUZ589862:TVC589862 UEV589862:UEY589862 UOR589862:UOU589862 UYN589862:UYQ589862 VIJ589862:VIM589862 VSF589862:VSI589862 WCB589862:WCE589862 WLX589862:WMA589862 WVT589862:WVW589862 L655398:O655398 JH655398:JK655398 TD655398:TG655398 ACZ655398:ADC655398 AMV655398:AMY655398 AWR655398:AWU655398 BGN655398:BGQ655398 BQJ655398:BQM655398 CAF655398:CAI655398 CKB655398:CKE655398 CTX655398:CUA655398 DDT655398:DDW655398 DNP655398:DNS655398 DXL655398:DXO655398 EHH655398:EHK655398 ERD655398:ERG655398 FAZ655398:FBC655398 FKV655398:FKY655398 FUR655398:FUU655398 GEN655398:GEQ655398 GOJ655398:GOM655398 GYF655398:GYI655398 HIB655398:HIE655398 HRX655398:HSA655398 IBT655398:IBW655398 ILP655398:ILS655398 IVL655398:IVO655398 JFH655398:JFK655398 JPD655398:JPG655398 JYZ655398:JZC655398 KIV655398:KIY655398 KSR655398:KSU655398 LCN655398:LCQ655398 LMJ655398:LMM655398 LWF655398:LWI655398 MGB655398:MGE655398 MPX655398:MQA655398 MZT655398:MZW655398 NJP655398:NJS655398 NTL655398:NTO655398 ODH655398:ODK655398 OND655398:ONG655398 OWZ655398:OXC655398 PGV655398:PGY655398 PQR655398:PQU655398 QAN655398:QAQ655398 QKJ655398:QKM655398 QUF655398:QUI655398 REB655398:REE655398 RNX655398:ROA655398 RXT655398:RXW655398 SHP655398:SHS655398 SRL655398:SRO655398 TBH655398:TBK655398 TLD655398:TLG655398 TUZ655398:TVC655398 UEV655398:UEY655398 UOR655398:UOU655398 UYN655398:UYQ655398 VIJ655398:VIM655398 VSF655398:VSI655398 WCB655398:WCE655398 WLX655398:WMA655398 WVT655398:WVW655398 L720934:O720934 JH720934:JK720934 TD720934:TG720934 ACZ720934:ADC720934 AMV720934:AMY720934 AWR720934:AWU720934 BGN720934:BGQ720934 BQJ720934:BQM720934 CAF720934:CAI720934 CKB720934:CKE720934 CTX720934:CUA720934 DDT720934:DDW720934 DNP720934:DNS720934 DXL720934:DXO720934 EHH720934:EHK720934 ERD720934:ERG720934 FAZ720934:FBC720934 FKV720934:FKY720934 FUR720934:FUU720934 GEN720934:GEQ720934 GOJ720934:GOM720934 GYF720934:GYI720934 HIB720934:HIE720934 HRX720934:HSA720934 IBT720934:IBW720934 ILP720934:ILS720934 IVL720934:IVO720934 JFH720934:JFK720934 JPD720934:JPG720934 JYZ720934:JZC720934 KIV720934:KIY720934 KSR720934:KSU720934 LCN720934:LCQ720934 LMJ720934:LMM720934 LWF720934:LWI720934 MGB720934:MGE720934 MPX720934:MQA720934 MZT720934:MZW720934 NJP720934:NJS720934 NTL720934:NTO720934 ODH720934:ODK720934 OND720934:ONG720934 OWZ720934:OXC720934 PGV720934:PGY720934 PQR720934:PQU720934 QAN720934:QAQ720934 QKJ720934:QKM720934 QUF720934:QUI720934 REB720934:REE720934 RNX720934:ROA720934 RXT720934:RXW720934 SHP720934:SHS720934 SRL720934:SRO720934 TBH720934:TBK720934 TLD720934:TLG720934 TUZ720934:TVC720934 UEV720934:UEY720934 UOR720934:UOU720934 UYN720934:UYQ720934 VIJ720934:VIM720934 VSF720934:VSI720934 WCB720934:WCE720934 WLX720934:WMA720934 WVT720934:WVW720934 L786470:O786470 JH786470:JK786470 TD786470:TG786470 ACZ786470:ADC786470 AMV786470:AMY786470 AWR786470:AWU786470 BGN786470:BGQ786470 BQJ786470:BQM786470 CAF786470:CAI786470 CKB786470:CKE786470 CTX786470:CUA786470 DDT786470:DDW786470 DNP786470:DNS786470 DXL786470:DXO786470 EHH786470:EHK786470 ERD786470:ERG786470 FAZ786470:FBC786470 FKV786470:FKY786470 FUR786470:FUU786470 GEN786470:GEQ786470 GOJ786470:GOM786470 GYF786470:GYI786470 HIB786470:HIE786470 HRX786470:HSA786470 IBT786470:IBW786470 ILP786470:ILS786470 IVL786470:IVO786470 JFH786470:JFK786470 JPD786470:JPG786470 JYZ786470:JZC786470 KIV786470:KIY786470 KSR786470:KSU786470 LCN786470:LCQ786470 LMJ786470:LMM786470 LWF786470:LWI786470 MGB786470:MGE786470 MPX786470:MQA786470 MZT786470:MZW786470 NJP786470:NJS786470 NTL786470:NTO786470 ODH786470:ODK786470 OND786470:ONG786470 OWZ786470:OXC786470 PGV786470:PGY786470 PQR786470:PQU786470 QAN786470:QAQ786470 QKJ786470:QKM786470 QUF786470:QUI786470 REB786470:REE786470 RNX786470:ROA786470 RXT786470:RXW786470 SHP786470:SHS786470 SRL786470:SRO786470 TBH786470:TBK786470 TLD786470:TLG786470 TUZ786470:TVC786470 UEV786470:UEY786470 UOR786470:UOU786470 UYN786470:UYQ786470 VIJ786470:VIM786470 VSF786470:VSI786470 WCB786470:WCE786470 WLX786470:WMA786470 WVT786470:WVW786470 L852006:O852006 JH852006:JK852006 TD852006:TG852006 ACZ852006:ADC852006 AMV852006:AMY852006 AWR852006:AWU852006 BGN852006:BGQ852006 BQJ852006:BQM852006 CAF852006:CAI852006 CKB852006:CKE852006 CTX852006:CUA852006 DDT852006:DDW852006 DNP852006:DNS852006 DXL852006:DXO852006 EHH852006:EHK852006 ERD852006:ERG852006 FAZ852006:FBC852006 FKV852006:FKY852006 FUR852006:FUU852006 GEN852006:GEQ852006 GOJ852006:GOM852006 GYF852006:GYI852006 HIB852006:HIE852006 HRX852006:HSA852006 IBT852006:IBW852006 ILP852006:ILS852006 IVL852006:IVO852006 JFH852006:JFK852006 JPD852006:JPG852006 JYZ852006:JZC852006 KIV852006:KIY852006 KSR852006:KSU852006 LCN852006:LCQ852006 LMJ852006:LMM852006 LWF852006:LWI852006 MGB852006:MGE852006 MPX852006:MQA852006 MZT852006:MZW852006 NJP852006:NJS852006 NTL852006:NTO852006 ODH852006:ODK852006 OND852006:ONG852006 OWZ852006:OXC852006 PGV852006:PGY852006 PQR852006:PQU852006 QAN852006:QAQ852006 QKJ852006:QKM852006 QUF852006:QUI852006 REB852006:REE852006 RNX852006:ROA852006 RXT852006:RXW852006 SHP852006:SHS852006 SRL852006:SRO852006 TBH852006:TBK852006 TLD852006:TLG852006 TUZ852006:TVC852006 UEV852006:UEY852006 UOR852006:UOU852006 UYN852006:UYQ852006 VIJ852006:VIM852006 VSF852006:VSI852006 WCB852006:WCE852006 WLX852006:WMA852006 WVT852006:WVW852006 L917542:O917542 JH917542:JK917542 TD917542:TG917542 ACZ917542:ADC917542 AMV917542:AMY917542 AWR917542:AWU917542 BGN917542:BGQ917542 BQJ917542:BQM917542 CAF917542:CAI917542 CKB917542:CKE917542 CTX917542:CUA917542 DDT917542:DDW917542 DNP917542:DNS917542 DXL917542:DXO917542 EHH917542:EHK917542 ERD917542:ERG917542 FAZ917542:FBC917542 FKV917542:FKY917542 FUR917542:FUU917542 GEN917542:GEQ917542 GOJ917542:GOM917542 GYF917542:GYI917542 HIB917542:HIE917542 HRX917542:HSA917542 IBT917542:IBW917542 ILP917542:ILS917542 IVL917542:IVO917542 JFH917542:JFK917542 JPD917542:JPG917542 JYZ917542:JZC917542 KIV917542:KIY917542 KSR917542:KSU917542 LCN917542:LCQ917542 LMJ917542:LMM917542 LWF917542:LWI917542 MGB917542:MGE917542 MPX917542:MQA917542 MZT917542:MZW917542 NJP917542:NJS917542 NTL917542:NTO917542 ODH917542:ODK917542 OND917542:ONG917542 OWZ917542:OXC917542 PGV917542:PGY917542 PQR917542:PQU917542 QAN917542:QAQ917542 QKJ917542:QKM917542 QUF917542:QUI917542 REB917542:REE917542 RNX917542:ROA917542 RXT917542:RXW917542 SHP917542:SHS917542 SRL917542:SRO917542 TBH917542:TBK917542 TLD917542:TLG917542 TUZ917542:TVC917542 UEV917542:UEY917542 UOR917542:UOU917542 UYN917542:UYQ917542 VIJ917542:VIM917542 VSF917542:VSI917542 WCB917542:WCE917542 WLX917542:WMA917542 WVT917542:WVW917542 L983078:O983078 JH983078:JK983078 TD983078:TG983078 ACZ983078:ADC983078 AMV983078:AMY983078 AWR983078:AWU983078 BGN983078:BGQ983078 BQJ983078:BQM983078 CAF983078:CAI983078 CKB983078:CKE983078 CTX983078:CUA983078 DDT983078:DDW983078 DNP983078:DNS983078 DXL983078:DXO983078 EHH983078:EHK983078 ERD983078:ERG983078 FAZ983078:FBC983078 FKV983078:FKY983078 FUR983078:FUU983078 GEN983078:GEQ983078 GOJ983078:GOM983078 GYF983078:GYI983078 HIB983078:HIE983078 HRX983078:HSA983078 IBT983078:IBW983078 ILP983078:ILS983078 IVL983078:IVO983078 JFH983078:JFK983078 JPD983078:JPG983078 JYZ983078:JZC983078 KIV983078:KIY983078 KSR983078:KSU983078 LCN983078:LCQ983078 LMJ983078:LMM983078 LWF983078:LWI983078 MGB983078:MGE983078 MPX983078:MQA983078 MZT983078:MZW983078 NJP983078:NJS983078 NTL983078:NTO983078 ODH983078:ODK983078 OND983078:ONG983078 OWZ983078:OXC983078 PGV983078:PGY983078 PQR983078:PQU983078 QAN983078:QAQ983078 QKJ983078:QKM983078 QUF983078:QUI983078 REB983078:REE983078 RNX983078:ROA983078 RXT983078:RXW983078 SHP983078:SHS983078 SRL983078:SRO983078 TBH983078:TBK983078 TLD983078:TLG983078 TUZ983078:TVC983078 UEV983078:UEY983078 UOR983078:UOU983078 UYN983078:UYQ983078 VIJ983078:VIM983078 VSF983078:VSI983078 WCB983078:WCE983078 WLX983078:WMA983078 WVT983078:WVW983078" xr:uid="{69FCDF3C-5079-489A-8381-6189F49A0795}">
      <formula1>$AC$81:$AC$128</formula1>
    </dataValidation>
    <dataValidation type="list" allowBlank="1" showInputMessage="1" showErrorMessage="1"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xr:uid="{88AB5495-3A2F-4F35-92F6-115A3447E976}">
      <formula1>"特,般"</formula1>
    </dataValidation>
    <dataValidation type="list" allowBlank="1" showInputMessage="1" showErrorMessage="1" sqref="AE3 KA3 TW3 ADS3 ANO3 AXK3 BHG3 BRC3 CAY3 CKU3 CUQ3 DEM3 DOI3 DYE3 EIA3 ERW3 FBS3 FLO3 FVK3 GFG3 GPC3 GYY3 HIU3 HSQ3 ICM3 IMI3 IWE3 JGA3 JPW3 JZS3 KJO3 KTK3 LDG3 LNC3 LWY3 MGU3 MQQ3 NAM3 NKI3 NUE3 OEA3 ONW3 OXS3 PHO3 PRK3 QBG3 QLC3 QUY3 REU3 ROQ3 RYM3 SII3 SSE3 TCA3 TLW3 TVS3 UFO3 UPK3 UZG3 VJC3 VSY3 WCU3 WMQ3 WWM3 AE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AE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AE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AE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AE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AE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AE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AE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AE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AE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AE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AE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AE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AE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AE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18BF0786-2136-43B6-9C15-1433B561C1DA}">
      <formula1>$AF$81:$AF$91</formula1>
    </dataValidation>
    <dataValidation type="list" allowBlank="1" showInputMessage="1" showErrorMessage="1" sqref="AE20 KA20 TW20 ADS20 ANO20 AXK20 BHG20 BRC20 CAY20 CKU20 CUQ20 DEM20 DOI20 DYE20 EIA20 ERW20 FBS20 FLO20 FVK20 GFG20 GPC20 GYY20 HIU20 HSQ20 ICM20 IMI20 IWE20 JGA20 JPW20 JZS20 KJO20 KTK20 LDG20 LNC20 LWY20 MGU20 MQQ20 NAM20 NKI20 NUE20 OEA20 ONW20 OXS20 PHO20 PRK20 QBG20 QLC20 QUY20 REU20 ROQ20 RYM20 SII20 SSE20 TCA20 TLW20 TVS20 UFO20 UPK20 UZG20 VJC20 VSY20 WCU20 WMQ20 WWM20 AE65556 KA65556 TW65556 ADS65556 ANO65556 AXK65556 BHG65556 BRC65556 CAY65556 CKU65556 CUQ65556 DEM65556 DOI65556 DYE65556 EIA65556 ERW65556 FBS65556 FLO65556 FVK65556 GFG65556 GPC65556 GYY65556 HIU65556 HSQ65556 ICM65556 IMI65556 IWE65556 JGA65556 JPW65556 JZS65556 KJO65556 KTK65556 LDG65556 LNC65556 LWY65556 MGU65556 MQQ65556 NAM65556 NKI65556 NUE65556 OEA65556 ONW65556 OXS65556 PHO65556 PRK65556 QBG65556 QLC65556 QUY65556 REU65556 ROQ65556 RYM65556 SII65556 SSE65556 TCA65556 TLW65556 TVS65556 UFO65556 UPK65556 UZG65556 VJC65556 VSY65556 WCU65556 WMQ65556 WWM65556 AE131092 KA131092 TW131092 ADS131092 ANO131092 AXK131092 BHG131092 BRC131092 CAY131092 CKU131092 CUQ131092 DEM131092 DOI131092 DYE131092 EIA131092 ERW131092 FBS131092 FLO131092 FVK131092 GFG131092 GPC131092 GYY131092 HIU131092 HSQ131092 ICM131092 IMI131092 IWE131092 JGA131092 JPW131092 JZS131092 KJO131092 KTK131092 LDG131092 LNC131092 LWY131092 MGU131092 MQQ131092 NAM131092 NKI131092 NUE131092 OEA131092 ONW131092 OXS131092 PHO131092 PRK131092 QBG131092 QLC131092 QUY131092 REU131092 ROQ131092 RYM131092 SII131092 SSE131092 TCA131092 TLW131092 TVS131092 UFO131092 UPK131092 UZG131092 VJC131092 VSY131092 WCU131092 WMQ131092 WWM131092 AE196628 KA196628 TW196628 ADS196628 ANO196628 AXK196628 BHG196628 BRC196628 CAY196628 CKU196628 CUQ196628 DEM196628 DOI196628 DYE196628 EIA196628 ERW196628 FBS196628 FLO196628 FVK196628 GFG196628 GPC196628 GYY196628 HIU196628 HSQ196628 ICM196628 IMI196628 IWE196628 JGA196628 JPW196628 JZS196628 KJO196628 KTK196628 LDG196628 LNC196628 LWY196628 MGU196628 MQQ196628 NAM196628 NKI196628 NUE196628 OEA196628 ONW196628 OXS196628 PHO196628 PRK196628 QBG196628 QLC196628 QUY196628 REU196628 ROQ196628 RYM196628 SII196628 SSE196628 TCA196628 TLW196628 TVS196628 UFO196628 UPK196628 UZG196628 VJC196628 VSY196628 WCU196628 WMQ196628 WWM196628 AE262164 KA262164 TW262164 ADS262164 ANO262164 AXK262164 BHG262164 BRC262164 CAY262164 CKU262164 CUQ262164 DEM262164 DOI262164 DYE262164 EIA262164 ERW262164 FBS262164 FLO262164 FVK262164 GFG262164 GPC262164 GYY262164 HIU262164 HSQ262164 ICM262164 IMI262164 IWE262164 JGA262164 JPW262164 JZS262164 KJO262164 KTK262164 LDG262164 LNC262164 LWY262164 MGU262164 MQQ262164 NAM262164 NKI262164 NUE262164 OEA262164 ONW262164 OXS262164 PHO262164 PRK262164 QBG262164 QLC262164 QUY262164 REU262164 ROQ262164 RYM262164 SII262164 SSE262164 TCA262164 TLW262164 TVS262164 UFO262164 UPK262164 UZG262164 VJC262164 VSY262164 WCU262164 WMQ262164 WWM262164 AE327700 KA327700 TW327700 ADS327700 ANO327700 AXK327700 BHG327700 BRC327700 CAY327700 CKU327700 CUQ327700 DEM327700 DOI327700 DYE327700 EIA327700 ERW327700 FBS327700 FLO327700 FVK327700 GFG327700 GPC327700 GYY327700 HIU327700 HSQ327700 ICM327700 IMI327700 IWE327700 JGA327700 JPW327700 JZS327700 KJO327700 KTK327700 LDG327700 LNC327700 LWY327700 MGU327700 MQQ327700 NAM327700 NKI327700 NUE327700 OEA327700 ONW327700 OXS327700 PHO327700 PRK327700 QBG327700 QLC327700 QUY327700 REU327700 ROQ327700 RYM327700 SII327700 SSE327700 TCA327700 TLW327700 TVS327700 UFO327700 UPK327700 UZG327700 VJC327700 VSY327700 WCU327700 WMQ327700 WWM327700 AE393236 KA393236 TW393236 ADS393236 ANO393236 AXK393236 BHG393236 BRC393236 CAY393236 CKU393236 CUQ393236 DEM393236 DOI393236 DYE393236 EIA393236 ERW393236 FBS393236 FLO393236 FVK393236 GFG393236 GPC393236 GYY393236 HIU393236 HSQ393236 ICM393236 IMI393236 IWE393236 JGA393236 JPW393236 JZS393236 KJO393236 KTK393236 LDG393236 LNC393236 LWY393236 MGU393236 MQQ393236 NAM393236 NKI393236 NUE393236 OEA393236 ONW393236 OXS393236 PHO393236 PRK393236 QBG393236 QLC393236 QUY393236 REU393236 ROQ393236 RYM393236 SII393236 SSE393236 TCA393236 TLW393236 TVS393236 UFO393236 UPK393236 UZG393236 VJC393236 VSY393236 WCU393236 WMQ393236 WWM393236 AE458772 KA458772 TW458772 ADS458772 ANO458772 AXK458772 BHG458772 BRC458772 CAY458772 CKU458772 CUQ458772 DEM458772 DOI458772 DYE458772 EIA458772 ERW458772 FBS458772 FLO458772 FVK458772 GFG458772 GPC458772 GYY458772 HIU458772 HSQ458772 ICM458772 IMI458772 IWE458772 JGA458772 JPW458772 JZS458772 KJO458772 KTK458772 LDG458772 LNC458772 LWY458772 MGU458772 MQQ458772 NAM458772 NKI458772 NUE458772 OEA458772 ONW458772 OXS458772 PHO458772 PRK458772 QBG458772 QLC458772 QUY458772 REU458772 ROQ458772 RYM458772 SII458772 SSE458772 TCA458772 TLW458772 TVS458772 UFO458772 UPK458772 UZG458772 VJC458772 VSY458772 WCU458772 WMQ458772 WWM458772 AE524308 KA524308 TW524308 ADS524308 ANO524308 AXK524308 BHG524308 BRC524308 CAY524308 CKU524308 CUQ524308 DEM524308 DOI524308 DYE524308 EIA524308 ERW524308 FBS524308 FLO524308 FVK524308 GFG524308 GPC524308 GYY524308 HIU524308 HSQ524308 ICM524308 IMI524308 IWE524308 JGA524308 JPW524308 JZS524308 KJO524308 KTK524308 LDG524308 LNC524308 LWY524308 MGU524308 MQQ524308 NAM524308 NKI524308 NUE524308 OEA524308 ONW524308 OXS524308 PHO524308 PRK524308 QBG524308 QLC524308 QUY524308 REU524308 ROQ524308 RYM524308 SII524308 SSE524308 TCA524308 TLW524308 TVS524308 UFO524308 UPK524308 UZG524308 VJC524308 VSY524308 WCU524308 WMQ524308 WWM524308 AE589844 KA589844 TW589844 ADS589844 ANO589844 AXK589844 BHG589844 BRC589844 CAY589844 CKU589844 CUQ589844 DEM589844 DOI589844 DYE589844 EIA589844 ERW589844 FBS589844 FLO589844 FVK589844 GFG589844 GPC589844 GYY589844 HIU589844 HSQ589844 ICM589844 IMI589844 IWE589844 JGA589844 JPW589844 JZS589844 KJO589844 KTK589844 LDG589844 LNC589844 LWY589844 MGU589844 MQQ589844 NAM589844 NKI589844 NUE589844 OEA589844 ONW589844 OXS589844 PHO589844 PRK589844 QBG589844 QLC589844 QUY589844 REU589844 ROQ589844 RYM589844 SII589844 SSE589844 TCA589844 TLW589844 TVS589844 UFO589844 UPK589844 UZG589844 VJC589844 VSY589844 WCU589844 WMQ589844 WWM589844 AE655380 KA655380 TW655380 ADS655380 ANO655380 AXK655380 BHG655380 BRC655380 CAY655380 CKU655380 CUQ655380 DEM655380 DOI655380 DYE655380 EIA655380 ERW655380 FBS655380 FLO655380 FVK655380 GFG655380 GPC655380 GYY655380 HIU655380 HSQ655380 ICM655380 IMI655380 IWE655380 JGA655380 JPW655380 JZS655380 KJO655380 KTK655380 LDG655380 LNC655380 LWY655380 MGU655380 MQQ655380 NAM655380 NKI655380 NUE655380 OEA655380 ONW655380 OXS655380 PHO655380 PRK655380 QBG655380 QLC655380 QUY655380 REU655380 ROQ655380 RYM655380 SII655380 SSE655380 TCA655380 TLW655380 TVS655380 UFO655380 UPK655380 UZG655380 VJC655380 VSY655380 WCU655380 WMQ655380 WWM655380 AE720916 KA720916 TW720916 ADS720916 ANO720916 AXK720916 BHG720916 BRC720916 CAY720916 CKU720916 CUQ720916 DEM720916 DOI720916 DYE720916 EIA720916 ERW720916 FBS720916 FLO720916 FVK720916 GFG720916 GPC720916 GYY720916 HIU720916 HSQ720916 ICM720916 IMI720916 IWE720916 JGA720916 JPW720916 JZS720916 KJO720916 KTK720916 LDG720916 LNC720916 LWY720916 MGU720916 MQQ720916 NAM720916 NKI720916 NUE720916 OEA720916 ONW720916 OXS720916 PHO720916 PRK720916 QBG720916 QLC720916 QUY720916 REU720916 ROQ720916 RYM720916 SII720916 SSE720916 TCA720916 TLW720916 TVS720916 UFO720916 UPK720916 UZG720916 VJC720916 VSY720916 WCU720916 WMQ720916 WWM720916 AE786452 KA786452 TW786452 ADS786452 ANO786452 AXK786452 BHG786452 BRC786452 CAY786452 CKU786452 CUQ786452 DEM786452 DOI786452 DYE786452 EIA786452 ERW786452 FBS786452 FLO786452 FVK786452 GFG786452 GPC786452 GYY786452 HIU786452 HSQ786452 ICM786452 IMI786452 IWE786452 JGA786452 JPW786452 JZS786452 KJO786452 KTK786452 LDG786452 LNC786452 LWY786452 MGU786452 MQQ786452 NAM786452 NKI786452 NUE786452 OEA786452 ONW786452 OXS786452 PHO786452 PRK786452 QBG786452 QLC786452 QUY786452 REU786452 ROQ786452 RYM786452 SII786452 SSE786452 TCA786452 TLW786452 TVS786452 UFO786452 UPK786452 UZG786452 VJC786452 VSY786452 WCU786452 WMQ786452 WWM786452 AE851988 KA851988 TW851988 ADS851988 ANO851988 AXK851988 BHG851988 BRC851988 CAY851988 CKU851988 CUQ851988 DEM851988 DOI851988 DYE851988 EIA851988 ERW851988 FBS851988 FLO851988 FVK851988 GFG851988 GPC851988 GYY851988 HIU851988 HSQ851988 ICM851988 IMI851988 IWE851988 JGA851988 JPW851988 JZS851988 KJO851988 KTK851988 LDG851988 LNC851988 LWY851988 MGU851988 MQQ851988 NAM851988 NKI851988 NUE851988 OEA851988 ONW851988 OXS851988 PHO851988 PRK851988 QBG851988 QLC851988 QUY851988 REU851988 ROQ851988 RYM851988 SII851988 SSE851988 TCA851988 TLW851988 TVS851988 UFO851988 UPK851988 UZG851988 VJC851988 VSY851988 WCU851988 WMQ851988 WWM851988 AE917524 KA917524 TW917524 ADS917524 ANO917524 AXK917524 BHG917524 BRC917524 CAY917524 CKU917524 CUQ917524 DEM917524 DOI917524 DYE917524 EIA917524 ERW917524 FBS917524 FLO917524 FVK917524 GFG917524 GPC917524 GYY917524 HIU917524 HSQ917524 ICM917524 IMI917524 IWE917524 JGA917524 JPW917524 JZS917524 KJO917524 KTK917524 LDG917524 LNC917524 LWY917524 MGU917524 MQQ917524 NAM917524 NKI917524 NUE917524 OEA917524 ONW917524 OXS917524 PHO917524 PRK917524 QBG917524 QLC917524 QUY917524 REU917524 ROQ917524 RYM917524 SII917524 SSE917524 TCA917524 TLW917524 TVS917524 UFO917524 UPK917524 UZG917524 VJC917524 VSY917524 WCU917524 WMQ917524 WWM917524 AE983060 KA983060 TW983060 ADS983060 ANO983060 AXK983060 BHG983060 BRC983060 CAY983060 CKU983060 CUQ983060 DEM983060 DOI983060 DYE983060 EIA983060 ERW983060 FBS983060 FLO983060 FVK983060 GFG983060 GPC983060 GYY983060 HIU983060 HSQ983060 ICM983060 IMI983060 IWE983060 JGA983060 JPW983060 JZS983060 KJO983060 KTK983060 LDG983060 LNC983060 LWY983060 MGU983060 MQQ983060 NAM983060 NKI983060 NUE983060 OEA983060 ONW983060 OXS983060 PHO983060 PRK983060 QBG983060 QLC983060 QUY983060 REU983060 ROQ983060 RYM983060 SII983060 SSE983060 TCA983060 TLW983060 TVS983060 UFO983060 UPK983060 UZG983060 VJC983060 VSY983060 WCU983060 WMQ983060 WWM983060 AE28 KA28 TW28 ADS28 ANO28 AXK28 BHG28 BRC28 CAY28 CKU28 CUQ28 DEM28 DOI28 DYE28 EIA28 ERW28 FBS28 FLO28 FVK28 GFG28 GPC28 GYY28 HIU28 HSQ28 ICM28 IMI28 IWE28 JGA28 JPW28 JZS28 KJO28 KTK28 LDG28 LNC28 LWY28 MGU28 MQQ28 NAM28 NKI28 NUE28 OEA28 ONW28 OXS28 PHO28 PRK28 QBG28 QLC28 QUY28 REU28 ROQ28 RYM28 SII28 SSE28 TCA28 TLW28 TVS28 UFO28 UPK28 UZG28 VJC28 VSY28 WCU28 WMQ28 WWM28 AE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AE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AE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AE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AE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AE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AE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AE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AE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AE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AE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AE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AE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AE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AE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0B42A66F-0660-4DD5-AF27-49ACF75BBEDD}">
      <formula1>$AF$82:$AF$91</formula1>
    </dataValidation>
    <dataValidation type="list" allowBlank="1" showInputMessage="1" showErrorMessage="1" sqref="B50" xr:uid="{52BE7F63-FE3F-44F3-BD7F-F53D2F3118DE}">
      <formula1>"□,■"</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65</vt:i4>
      </vt:variant>
      <vt:variant>
        <vt:lpstr>名前付き一覧</vt:lpstr>
      </vt:variant>
      <vt:variant>
        <vt:i4>93</vt:i4>
      </vt:variant>
    </vt:vector>
  </HeadingPairs>
  <TitlesOfParts>
    <vt:vector size="158" baseType="lpstr">
      <vt:lpstr>初期画面</vt:lpstr>
      <vt:lpstr>電申申込書</vt:lpstr>
      <vt:lpstr>郵送先</vt:lpstr>
      <vt:lpstr>第二面（入力）</vt:lpstr>
      <vt:lpstr>第一面</vt:lpstr>
      <vt:lpstr>第一面 (計変)</vt:lpstr>
      <vt:lpstr>第二面</vt:lpstr>
      <vt:lpstr>第二面-2</vt:lpstr>
      <vt:lpstr>第二面-3</vt:lpstr>
      <vt:lpstr>第三面</vt:lpstr>
      <vt:lpstr>第三面-2</vt:lpstr>
      <vt:lpstr>第四面</vt:lpstr>
      <vt:lpstr>第四面-2</vt:lpstr>
      <vt:lpstr>第五面</vt:lpstr>
      <vt:lpstr>第五面-2</vt:lpstr>
      <vt:lpstr>第五面-3</vt:lpstr>
      <vt:lpstr>第六面</vt:lpstr>
      <vt:lpstr>第六面-2</vt:lpstr>
      <vt:lpstr>第二面（主）</vt:lpstr>
      <vt:lpstr>第二面（施）</vt:lpstr>
      <vt:lpstr>注意</vt:lpstr>
      <vt:lpstr>概第一面</vt:lpstr>
      <vt:lpstr>概第一面-2</vt:lpstr>
      <vt:lpstr>概第一面-3</vt:lpstr>
      <vt:lpstr>概第二面</vt:lpstr>
      <vt:lpstr>概第二面-2</vt:lpstr>
      <vt:lpstr>概第三面</vt:lpstr>
      <vt:lpstr>概第一面（主）</vt:lpstr>
      <vt:lpstr>建築工事届（別記第40号様式）</vt:lpstr>
      <vt:lpstr>注意（工事届）20250101</vt:lpstr>
      <vt:lpstr>委任状</vt:lpstr>
      <vt:lpstr>連絡先</vt:lpstr>
      <vt:lpstr>調査表</vt:lpstr>
      <vt:lpstr>←確認申請はここまで　→ここからは検査書類</vt:lpstr>
      <vt:lpstr>共通第二面（検査入力）</vt:lpstr>
      <vt:lpstr>中間第一面</vt:lpstr>
      <vt:lpstr>完了第一面</vt:lpstr>
      <vt:lpstr>共通第二面</vt:lpstr>
      <vt:lpstr>共通第二面（主）</vt:lpstr>
      <vt:lpstr>中間第三面</vt:lpstr>
      <vt:lpstr>完了第三面</vt:lpstr>
      <vt:lpstr>共通第四面</vt:lpstr>
      <vt:lpstr>注意 (検査)</vt:lpstr>
      <vt:lpstr>→TKCデータ用</vt:lpstr>
      <vt:lpstr>建築物データ</vt:lpstr>
      <vt:lpstr>建築主１</vt:lpstr>
      <vt:lpstr>建築主２</vt:lpstr>
      <vt:lpstr>建築主３</vt:lpstr>
      <vt:lpstr>代理者</vt:lpstr>
      <vt:lpstr>設計者１</vt:lpstr>
      <vt:lpstr>設計者２</vt:lpstr>
      <vt:lpstr>設計者３</vt:lpstr>
      <vt:lpstr>設計者４</vt:lpstr>
      <vt:lpstr>工事監理者</vt:lpstr>
      <vt:lpstr>ゲスト登録</vt:lpstr>
      <vt:lpstr>用途番号用</vt:lpstr>
      <vt:lpstr>注意欄再掲（参照用）</vt:lpstr>
      <vt:lpstr>追加記入欄</vt:lpstr>
      <vt:lpstr>中間シート</vt:lpstr>
      <vt:lpstr>中間シート (2)</vt:lpstr>
      <vt:lpstr>エラー23シート</vt:lpstr>
      <vt:lpstr>市町村コード</vt:lpstr>
      <vt:lpstr>市町村コード (2)</vt:lpstr>
      <vt:lpstr>エラー32シート</vt:lpstr>
      <vt:lpstr>行政集計シート※記入不要です</vt:lpstr>
      <vt:lpstr>委任状!Print_Area</vt:lpstr>
      <vt:lpstr>概第一面!Print_Area</vt:lpstr>
      <vt:lpstr>'概第一面（主）'!Print_Area</vt:lpstr>
      <vt:lpstr>'概第一面-2'!Print_Area</vt:lpstr>
      <vt:lpstr>'概第一面-3'!Print_Area</vt:lpstr>
      <vt:lpstr>概第三面!Print_Area</vt:lpstr>
      <vt:lpstr>概第二面!Print_Area</vt:lpstr>
      <vt:lpstr>'概第二面-2'!Print_Area</vt:lpstr>
      <vt:lpstr>完了第一面!Print_Area</vt:lpstr>
      <vt:lpstr>完了第三面!Print_Area</vt:lpstr>
      <vt:lpstr>共通第四面!Print_Area</vt:lpstr>
      <vt:lpstr>共通第二面!Print_Area</vt:lpstr>
      <vt:lpstr>'共通第二面（検査入力）'!Print_Area</vt:lpstr>
      <vt:lpstr>'共通第二面（主）'!Print_Area</vt:lpstr>
      <vt:lpstr>'建築工事届（別記第40号様式）'!Print_Area</vt:lpstr>
      <vt:lpstr>行政集計シート※記入不要です!Print_Area</vt:lpstr>
      <vt:lpstr>初期画面!Print_Area</vt:lpstr>
      <vt:lpstr>第一面!Print_Area</vt:lpstr>
      <vt:lpstr>'第一面 (計変)'!Print_Area</vt:lpstr>
      <vt:lpstr>第五面!Print_Area</vt:lpstr>
      <vt:lpstr>'第五面-2'!Print_Area</vt:lpstr>
      <vt:lpstr>'第五面-3'!Print_Area</vt:lpstr>
      <vt:lpstr>第三面!Print_Area</vt:lpstr>
      <vt:lpstr>'第三面-2'!Print_Area</vt:lpstr>
      <vt:lpstr>第四面!Print_Area</vt:lpstr>
      <vt:lpstr>'第四面-2'!Print_Area</vt:lpstr>
      <vt:lpstr>第二面!Print_Area</vt:lpstr>
      <vt:lpstr>'第二面（施）'!Print_Area</vt:lpstr>
      <vt:lpstr>'第二面（主）'!Print_Area</vt:lpstr>
      <vt:lpstr>'第二面（入力）'!Print_Area</vt:lpstr>
      <vt:lpstr>'第二面-2'!Print_Area</vt:lpstr>
      <vt:lpstr>'第二面-3'!Print_Area</vt:lpstr>
      <vt:lpstr>第六面!Print_Area</vt:lpstr>
      <vt:lpstr>'第六面-2'!Print_Area</vt:lpstr>
      <vt:lpstr>中間シート!Print_Area</vt:lpstr>
      <vt:lpstr>'中間シート (2)'!Print_Area</vt:lpstr>
      <vt:lpstr>中間第一面!Print_Area</vt:lpstr>
      <vt:lpstr>中間第三面!Print_Area</vt:lpstr>
      <vt:lpstr>'注意 (検査)'!Print_Area</vt:lpstr>
      <vt:lpstr>'注意（工事届）20250101'!Print_Area</vt:lpstr>
      <vt:lpstr>'注意欄再掲（参照用）'!Print_Area</vt:lpstr>
      <vt:lpstr>調査表!Print_Area</vt:lpstr>
      <vt:lpstr>追加記入欄!Print_Area</vt:lpstr>
      <vt:lpstr>電申申込書!Print_Area</vt:lpstr>
      <vt:lpstr>郵送先!Print_Area</vt:lpstr>
      <vt:lpstr>連絡先!Print_Area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竹田 風馬</dc:creator>
  <cp:lastModifiedBy>Fukunaga</cp:lastModifiedBy>
  <cp:lastPrinted>2025-07-04T07:07:33Z</cp:lastPrinted>
  <dcterms:created xsi:type="dcterms:W3CDTF">2015-01-05T10:10:56Z</dcterms:created>
  <dcterms:modified xsi:type="dcterms:W3CDTF">2025-11-27T07:44:15Z</dcterms:modified>
</cp:coreProperties>
</file>